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175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181.xml" ContentType="application/vnd.openxmlformats-officedocument.spreadsheetml.externalLink+xml"/>
  <Override PartName="/xl/externalLinks/externalLink182.xml" ContentType="application/vnd.openxmlformats-officedocument.spreadsheetml.externalLink+xml"/>
  <Override PartName="/xl/externalLinks/externalLink183.xml" ContentType="application/vnd.openxmlformats-officedocument.spreadsheetml.externalLink+xml"/>
  <Override PartName="/xl/externalLinks/externalLink184.xml" ContentType="application/vnd.openxmlformats-officedocument.spreadsheetml.externalLink+xml"/>
  <Override PartName="/xl/externalLinks/externalLink185.xml" ContentType="application/vnd.openxmlformats-officedocument.spreadsheetml.externalLink+xml"/>
  <Override PartName="/xl/externalLinks/externalLink186.xml" ContentType="application/vnd.openxmlformats-officedocument.spreadsheetml.externalLink+xml"/>
  <Override PartName="/xl/externalLinks/externalLink187.xml" ContentType="application/vnd.openxmlformats-officedocument.spreadsheetml.externalLink+xml"/>
  <Override PartName="/xl/externalLinks/externalLink188.xml" ContentType="application/vnd.openxmlformats-officedocument.spreadsheetml.externalLink+xml"/>
  <Override PartName="/xl/externalLinks/externalLink189.xml" ContentType="application/vnd.openxmlformats-officedocument.spreadsheetml.externalLink+xml"/>
  <Override PartName="/xl/externalLinks/externalLink190.xml" ContentType="application/vnd.openxmlformats-officedocument.spreadsheetml.externalLink+xml"/>
  <Override PartName="/xl/externalLinks/externalLink191.xml" ContentType="application/vnd.openxmlformats-officedocument.spreadsheetml.externalLink+xml"/>
  <Override PartName="/xl/externalLinks/externalLink192.xml" ContentType="application/vnd.openxmlformats-officedocument.spreadsheetml.externalLink+xml"/>
  <Override PartName="/xl/externalLinks/externalLink193.xml" ContentType="application/vnd.openxmlformats-officedocument.spreadsheetml.externalLink+xml"/>
  <Override PartName="/xl/externalLinks/externalLink194.xml" ContentType="application/vnd.openxmlformats-officedocument.spreadsheetml.externalLink+xml"/>
  <Override PartName="/xl/externalLinks/externalLink195.xml" ContentType="application/vnd.openxmlformats-officedocument.spreadsheetml.externalLink+xml"/>
  <Override PartName="/xl/externalLinks/externalLink196.xml" ContentType="application/vnd.openxmlformats-officedocument.spreadsheetml.externalLink+xml"/>
  <Override PartName="/xl/externalLinks/externalLink197.xml" ContentType="application/vnd.openxmlformats-officedocument.spreadsheetml.externalLink+xml"/>
  <Override PartName="/xl/externalLinks/externalLink198.xml" ContentType="application/vnd.openxmlformats-officedocument.spreadsheetml.externalLink+xml"/>
  <Override PartName="/xl/externalLinks/externalLink199.xml" ContentType="application/vnd.openxmlformats-officedocument.spreadsheetml.externalLink+xml"/>
  <Override PartName="/xl/externalLinks/externalLink200.xml" ContentType="application/vnd.openxmlformats-officedocument.spreadsheetml.externalLink+xml"/>
  <Override PartName="/xl/externalLinks/externalLink201.xml" ContentType="application/vnd.openxmlformats-officedocument.spreadsheetml.externalLink+xml"/>
  <Override PartName="/xl/externalLinks/externalLink202.xml" ContentType="application/vnd.openxmlformats-officedocument.spreadsheetml.externalLink+xml"/>
  <Override PartName="/xl/externalLinks/externalLink20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4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juandelich/Documents/Maestria/Instrumento de Mercado de Capitales/Trabajo Practico 5 /"/>
    </mc:Choice>
  </mc:AlternateContent>
  <xr:revisionPtr revIDLastSave="0" documentId="13_ncr:1_{295E4841-2406-BA41-83D9-66BD6E2B9718}" xr6:coauthVersionLast="47" xr6:coauthVersionMax="47" xr10:uidLastSave="{00000000-0000-0000-0000-000000000000}"/>
  <bookViews>
    <workbookView xWindow="0" yWindow="500" windowWidth="38400" windowHeight="19480" tabRatio="928" activeTab="4" xr2:uid="{00000000-000D-0000-FFFF-FFFF00000000}"/>
  </bookViews>
  <sheets>
    <sheet name="IRSA NAV Calculation" sheetId="10" state="hidden" r:id="rId1"/>
    <sheet name="1. Model IS Annual" sheetId="18" r:id="rId2"/>
    <sheet name="2. Balance Modelo" sheetId="9" r:id="rId3"/>
    <sheet name="3. Modelo CFS" sheetId="11" r:id="rId4"/>
    <sheet name="4. Modelo DCF" sheetId="61" r:id="rId5"/>
    <sheet name="1. Data Beta" sheetId="33" r:id="rId6"/>
    <sheet name="2. Comps Data" sheetId="26" r:id="rId7"/>
    <sheet name="3. Ratio Valuation" sheetId="29" r:id="rId8"/>
    <sheet name="Blended Valuation" sheetId="30" r:id="rId9"/>
    <sheet name="1a. Shoppings Models" sheetId="15" r:id="rId10"/>
    <sheet name="Shopping Malls" sheetId="59" r:id="rId11"/>
    <sheet name="Portfolio - Shoppings" sheetId="60" r:id="rId12"/>
    <sheet name="USDARS" sheetId="58" r:id="rId13"/>
    <sheet name="1b. Offices and Others Models" sheetId="16" r:id="rId14"/>
    <sheet name="1a. Regresion Beta IRCP" sheetId="51" state="hidden" r:id="rId15"/>
    <sheet name="1b. Regresion Beta MERVAL" sheetId="55" state="hidden" r:id="rId16"/>
    <sheet name="Lipstick" sheetId="31" state="hidden" r:id="rId17"/>
    <sheet name="Shoppings" sheetId="1" state="hidden" r:id="rId18"/>
    <sheet name="Offices and Others" sheetId="4" state="hidden" r:id="rId19"/>
    <sheet name="NAV CAP" sheetId="32" state="hidden" r:id="rId20"/>
    <sheet name="Reported IS 2016-21" sheetId="57" r:id="rId21"/>
    <sheet name="Reported BS 2016-2021" sheetId="56" r:id="rId22"/>
    <sheet name="Reported CFS" sheetId="6" r:id="rId23"/>
    <sheet name="Reported Balance Sheet 2014-15" sheetId="3" state="hidden" r:id="rId24"/>
    <sheet name="Debt Sweep Annual" sheetId="20" state="hidden" r:id="rId25"/>
    <sheet name="ARS" sheetId="27" state="hidden" r:id="rId26"/>
  </sheets>
  <externalReferences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  <externalReference r:id="rId185"/>
    <externalReference r:id="rId186"/>
    <externalReference r:id="rId187"/>
    <externalReference r:id="rId188"/>
    <externalReference r:id="rId189"/>
    <externalReference r:id="rId190"/>
    <externalReference r:id="rId191"/>
    <externalReference r:id="rId192"/>
    <externalReference r:id="rId193"/>
    <externalReference r:id="rId194"/>
    <externalReference r:id="rId195"/>
    <externalReference r:id="rId196"/>
    <externalReference r:id="rId197"/>
    <externalReference r:id="rId198"/>
    <externalReference r:id="rId199"/>
    <externalReference r:id="rId200"/>
    <externalReference r:id="rId201"/>
    <externalReference r:id="rId202"/>
    <externalReference r:id="rId203"/>
    <externalReference r:id="rId204"/>
    <externalReference r:id="rId205"/>
    <externalReference r:id="rId206"/>
    <externalReference r:id="rId207"/>
    <externalReference r:id="rId208"/>
    <externalReference r:id="rId209"/>
    <externalReference r:id="rId210"/>
    <externalReference r:id="rId211"/>
    <externalReference r:id="rId212"/>
    <externalReference r:id="rId213"/>
    <externalReference r:id="rId214"/>
    <externalReference r:id="rId215"/>
    <externalReference r:id="rId216"/>
    <externalReference r:id="rId217"/>
    <externalReference r:id="rId218"/>
    <externalReference r:id="rId219"/>
    <externalReference r:id="rId220"/>
    <externalReference r:id="rId221"/>
    <externalReference r:id="rId222"/>
    <externalReference r:id="rId223"/>
    <externalReference r:id="rId224"/>
    <externalReference r:id="rId225"/>
    <externalReference r:id="rId226"/>
    <externalReference r:id="rId227"/>
    <externalReference r:id="rId228"/>
    <externalReference r:id="rId229"/>
  </externalReferences>
  <definedNames>
    <definedName name="_" localSheetId="4" hidden="1">#REF!</definedName>
    <definedName name="_" hidden="1">#REF!</definedName>
    <definedName name="__" localSheetId="4" hidden="1">#REF!</definedName>
    <definedName name="__" hidden="1">#REF!</definedName>
    <definedName name="_____________________________________DAT1" localSheetId="4">#REF!</definedName>
    <definedName name="_____________________________________DAT1">#REF!</definedName>
    <definedName name="____________________________________DAT1" localSheetId="4">#REF!</definedName>
    <definedName name="____________________________________DAT1">#REF!</definedName>
    <definedName name="____________________________________DAT10" localSheetId="4">#REF!</definedName>
    <definedName name="____________________________________DAT10">#REF!</definedName>
    <definedName name="____________________________________DAT11" localSheetId="4">#REF!</definedName>
    <definedName name="____________________________________DAT11">#REF!</definedName>
    <definedName name="____________________________________DAT12" localSheetId="4">#REF!</definedName>
    <definedName name="____________________________________DAT12">#REF!</definedName>
    <definedName name="____________________________________DAT14" localSheetId="4">#REF!</definedName>
    <definedName name="____________________________________DAT14">#REF!</definedName>
    <definedName name="____________________________________DAT15" localSheetId="4">#REF!</definedName>
    <definedName name="____________________________________DAT15">#REF!</definedName>
    <definedName name="____________________________________DAT16" localSheetId="4">#REF!</definedName>
    <definedName name="____________________________________DAT16">#REF!</definedName>
    <definedName name="____________________________________DAT17" localSheetId="4">#REF!</definedName>
    <definedName name="____________________________________DAT17">#REF!</definedName>
    <definedName name="____________________________________DAT2" localSheetId="4">#REF!</definedName>
    <definedName name="____________________________________DAT2">#REF!</definedName>
    <definedName name="____________________________________DAT3" localSheetId="4">#REF!</definedName>
    <definedName name="____________________________________DAT3">#REF!</definedName>
    <definedName name="____________________________________DAT4" localSheetId="4">#REF!</definedName>
    <definedName name="____________________________________DAT4">#REF!</definedName>
    <definedName name="____________________________________DAT5" localSheetId="4">#REF!</definedName>
    <definedName name="____________________________________DAT5">#REF!</definedName>
    <definedName name="____________________________________DAT6" localSheetId="4">#REF!</definedName>
    <definedName name="____________________________________DAT6">#REF!</definedName>
    <definedName name="____________________________________DAT7" localSheetId="4">#REF!</definedName>
    <definedName name="____________________________________DAT7">#REF!</definedName>
    <definedName name="____________________________________DAT8" localSheetId="4">#REF!</definedName>
    <definedName name="____________________________________DAT8">#REF!</definedName>
    <definedName name="____________________________________DAT9" localSheetId="4">#REF!</definedName>
    <definedName name="____________________________________DAT9">#REF!</definedName>
    <definedName name="___________________________________DAT1" localSheetId="4">#REF!</definedName>
    <definedName name="___________________________________DAT1">#REF!</definedName>
    <definedName name="___________________________________DAT10" localSheetId="4">#REF!</definedName>
    <definedName name="___________________________________DAT10">#REF!</definedName>
    <definedName name="___________________________________DAT11" localSheetId="4">#REF!</definedName>
    <definedName name="___________________________________DAT11">#REF!</definedName>
    <definedName name="___________________________________DAT12" localSheetId="4">#REF!</definedName>
    <definedName name="___________________________________DAT12">#REF!</definedName>
    <definedName name="___________________________________DAT14" localSheetId="4">#REF!</definedName>
    <definedName name="___________________________________DAT14">#REF!</definedName>
    <definedName name="___________________________________DAT15" localSheetId="4">#REF!</definedName>
    <definedName name="___________________________________DAT15">#REF!</definedName>
    <definedName name="___________________________________DAT16" localSheetId="4">#REF!</definedName>
    <definedName name="___________________________________DAT16">#REF!</definedName>
    <definedName name="___________________________________DAT17" localSheetId="4">#REF!</definedName>
    <definedName name="___________________________________DAT17">#REF!</definedName>
    <definedName name="___________________________________DAT2" localSheetId="4">#REF!</definedName>
    <definedName name="___________________________________DAT2">#REF!</definedName>
    <definedName name="___________________________________DAT3" localSheetId="4">#REF!</definedName>
    <definedName name="___________________________________DAT3">#REF!</definedName>
    <definedName name="___________________________________DAT4" localSheetId="4">#REF!</definedName>
    <definedName name="___________________________________DAT4">#REF!</definedName>
    <definedName name="___________________________________DAT5" localSheetId="4">#REF!</definedName>
    <definedName name="___________________________________DAT5">#REF!</definedName>
    <definedName name="___________________________________DAT6" localSheetId="4">#REF!</definedName>
    <definedName name="___________________________________DAT6">#REF!</definedName>
    <definedName name="___________________________________DAT7" localSheetId="4">#REF!</definedName>
    <definedName name="___________________________________DAT7">#REF!</definedName>
    <definedName name="___________________________________DAT8" localSheetId="4">#REF!</definedName>
    <definedName name="___________________________________DAT8">#REF!</definedName>
    <definedName name="___________________________________DAT9" localSheetId="4">#REF!</definedName>
    <definedName name="___________________________________DAT9">#REF!</definedName>
    <definedName name="__________________________________DAT1" localSheetId="4">'[2]IRSA HIST'!#REF!</definedName>
    <definedName name="__________________________________DAT1">'[2]IRSA HIST'!#REF!</definedName>
    <definedName name="__________________________________DAT10" localSheetId="4">#REF!</definedName>
    <definedName name="__________________________________DAT10">#REF!</definedName>
    <definedName name="__________________________________DAT11" localSheetId="4">#REF!</definedName>
    <definedName name="__________________________________DAT11">#REF!</definedName>
    <definedName name="__________________________________DAT12" localSheetId="4">#REF!</definedName>
    <definedName name="__________________________________DAT12">#REF!</definedName>
    <definedName name="__________________________________DAT13" localSheetId="4">#REF!</definedName>
    <definedName name="__________________________________DAT13">#REF!</definedName>
    <definedName name="__________________________________DAT14" localSheetId="4">#REF!</definedName>
    <definedName name="__________________________________DAT14">#REF!</definedName>
    <definedName name="__________________________________DAT15" localSheetId="4">#REF!</definedName>
    <definedName name="__________________________________DAT15">#REF!</definedName>
    <definedName name="__________________________________DAT16" localSheetId="4">#REF!</definedName>
    <definedName name="__________________________________DAT16">#REF!</definedName>
    <definedName name="__________________________________DAT17" localSheetId="4">#REF!</definedName>
    <definedName name="__________________________________DAT17">#REF!</definedName>
    <definedName name="__________________________________DAT18" localSheetId="4">#REF!</definedName>
    <definedName name="__________________________________DAT18">#REF!</definedName>
    <definedName name="__________________________________DAT19" localSheetId="4">#REF!</definedName>
    <definedName name="__________________________________DAT19">#REF!</definedName>
    <definedName name="__________________________________DAT2" localSheetId="4">#REF!</definedName>
    <definedName name="__________________________________DAT2">#REF!</definedName>
    <definedName name="__________________________________DAT20" localSheetId="4">#REF!</definedName>
    <definedName name="__________________________________DAT20">#REF!</definedName>
    <definedName name="__________________________________DAT3" localSheetId="4">#REF!</definedName>
    <definedName name="__________________________________DAT3">#REF!</definedName>
    <definedName name="__________________________________DAT4" localSheetId="4">#REF!</definedName>
    <definedName name="__________________________________DAT4">#REF!</definedName>
    <definedName name="__________________________________DAT5" localSheetId="4">#REF!</definedName>
    <definedName name="__________________________________DAT5">#REF!</definedName>
    <definedName name="__________________________________DAT6" localSheetId="4">'[2]IRSA HIST'!#REF!</definedName>
    <definedName name="__________________________________DAT6">'[2]IRSA HIST'!#REF!</definedName>
    <definedName name="__________________________________DAT7" localSheetId="4">#REF!</definedName>
    <definedName name="__________________________________DAT7">#REF!</definedName>
    <definedName name="__________________________________DAT8" localSheetId="4">#REF!</definedName>
    <definedName name="__________________________________DAT8">#REF!</definedName>
    <definedName name="__________________________________DAT9" localSheetId="4">#REF!</definedName>
    <definedName name="__________________________________DAT9">#REF!</definedName>
    <definedName name="_________________________________DAT1" localSheetId="4">'[2]IRSA HIST'!#REF!</definedName>
    <definedName name="_________________________________DAT1">'[2]IRSA HIST'!#REF!</definedName>
    <definedName name="_________________________________DAT10" localSheetId="4">'[2]IRSA HIST'!#REF!</definedName>
    <definedName name="_________________________________DAT10">'[2]IRSA HIST'!#REF!</definedName>
    <definedName name="_________________________________DAT11" localSheetId="4">#REF!</definedName>
    <definedName name="_________________________________DAT11">#REF!</definedName>
    <definedName name="_________________________________DAT12" localSheetId="4">'[2]IRSA HIST'!#REF!</definedName>
    <definedName name="_________________________________DAT12">'[2]IRSA HIST'!#REF!</definedName>
    <definedName name="_________________________________DAT13" localSheetId="4">'[2]IRSA HIST'!#REF!</definedName>
    <definedName name="_________________________________DAT13">'[2]IRSA HIST'!#REF!</definedName>
    <definedName name="_________________________________DAT14" localSheetId="4">#REF!</definedName>
    <definedName name="_________________________________DAT14">#REF!</definedName>
    <definedName name="_________________________________DAT15" localSheetId="4">#REF!</definedName>
    <definedName name="_________________________________DAT15">#REF!</definedName>
    <definedName name="_________________________________DAT16" localSheetId="4">'[3]2.1 - Mayor Otros Créditos'!#REF!</definedName>
    <definedName name="_________________________________DAT16">'[3]2.1 - Mayor Otros Créditos'!#REF!</definedName>
    <definedName name="_________________________________DAT17" localSheetId="4">[4]Condonación!#REF!</definedName>
    <definedName name="_________________________________DAT17">[4]Condonación!#REF!</definedName>
    <definedName name="_________________________________DAT18" localSheetId="4">#REF!</definedName>
    <definedName name="_________________________________DAT18">#REF!</definedName>
    <definedName name="_________________________________DAT19" localSheetId="4">'[5]Gs a recuperar APSA'!#REF!</definedName>
    <definedName name="_________________________________DAT19">'[5]Gs a recuperar APSA'!#REF!</definedName>
    <definedName name="_________________________________DAT2" localSheetId="4">#REF!</definedName>
    <definedName name="_________________________________DAT2">#REF!</definedName>
    <definedName name="_________________________________DAT20" localSheetId="4">'[5]Gs a recuperar APSA'!#REF!</definedName>
    <definedName name="_________________________________DAT20">'[5]Gs a recuperar APSA'!#REF!</definedName>
    <definedName name="_________________________________DAT21" localSheetId="4">[4]Condonación!#REF!</definedName>
    <definedName name="_________________________________DAT21">[4]Condonación!#REF!</definedName>
    <definedName name="_________________________________DAT3" localSheetId="4">#REF!</definedName>
    <definedName name="_________________________________DAT3">#REF!</definedName>
    <definedName name="_________________________________DAT4" localSheetId="4">#REF!</definedName>
    <definedName name="_________________________________DAT4">#REF!</definedName>
    <definedName name="_________________________________DAT5" localSheetId="4">#REF!</definedName>
    <definedName name="_________________________________DAT5">#REF!</definedName>
    <definedName name="_________________________________DAT6" localSheetId="4">'[2]IRSA HIST'!#REF!</definedName>
    <definedName name="_________________________________DAT6">'[2]IRSA HIST'!#REF!</definedName>
    <definedName name="_________________________________DAT7" localSheetId="4">'[2]IRSA HIST'!#REF!</definedName>
    <definedName name="_________________________________DAT7">'[2]IRSA HIST'!#REF!</definedName>
    <definedName name="_________________________________DAT8" localSheetId="4">#REF!</definedName>
    <definedName name="_________________________________DAT8">#REF!</definedName>
    <definedName name="_________________________________DAT9" localSheetId="4">'[2]IRSA HIST'!#REF!</definedName>
    <definedName name="_________________________________DAT9">'[2]IRSA HIST'!#REF!</definedName>
    <definedName name="________________________________DAT1" localSheetId="4">'[6]SALDOS CUENTAS'!#REF!</definedName>
    <definedName name="________________________________DAT1">'[6]SALDOS CUENTAS'!#REF!</definedName>
    <definedName name="________________________________DAT10" localSheetId="4">'[2]IRSA HIST'!#REF!</definedName>
    <definedName name="________________________________DAT10">'[2]IRSA HIST'!#REF!</definedName>
    <definedName name="________________________________DAT11" localSheetId="4">#REF!</definedName>
    <definedName name="________________________________DAT11">#REF!</definedName>
    <definedName name="________________________________DAT12" localSheetId="4">'[2]IRSA HIST'!#REF!</definedName>
    <definedName name="________________________________DAT12">'[2]IRSA HIST'!#REF!</definedName>
    <definedName name="________________________________DAT13" localSheetId="4">'[2]IRSA HIST'!#REF!</definedName>
    <definedName name="________________________________DAT13">'[2]IRSA HIST'!#REF!</definedName>
    <definedName name="________________________________DAT14" localSheetId="4">#REF!</definedName>
    <definedName name="________________________________DAT14">#REF!</definedName>
    <definedName name="________________________________DAT15" localSheetId="4">#REF!</definedName>
    <definedName name="________________________________DAT15">#REF!</definedName>
    <definedName name="________________________________DAT16" localSheetId="4">'[3]2.1 - Mayor Otros Créditos'!#REF!</definedName>
    <definedName name="________________________________DAT16">'[3]2.1 - Mayor Otros Créditos'!#REF!</definedName>
    <definedName name="________________________________DAT17" localSheetId="4">[4]Condonación!#REF!</definedName>
    <definedName name="________________________________DAT17">[4]Condonación!#REF!</definedName>
    <definedName name="________________________________DAT18" localSheetId="4">#REF!</definedName>
    <definedName name="________________________________DAT18">#REF!</definedName>
    <definedName name="________________________________DAT19" localSheetId="4">'[5]Gs a recuperar APSA'!#REF!</definedName>
    <definedName name="________________________________DAT19">'[5]Gs a recuperar APSA'!#REF!</definedName>
    <definedName name="________________________________DAT2" localSheetId="4">#REF!</definedName>
    <definedName name="________________________________DAT2">#REF!</definedName>
    <definedName name="________________________________DAT20" localSheetId="4">'[5]Gs a recuperar APSA'!#REF!</definedName>
    <definedName name="________________________________DAT20">'[5]Gs a recuperar APSA'!#REF!</definedName>
    <definedName name="________________________________DAT21" localSheetId="4">[4]Condonación!#REF!</definedName>
    <definedName name="________________________________DAT21">[4]Condonación!#REF!</definedName>
    <definedName name="________________________________DAT3" localSheetId="4">#REF!</definedName>
    <definedName name="________________________________DAT3">#REF!</definedName>
    <definedName name="________________________________DAT4" localSheetId="4">#REF!</definedName>
    <definedName name="________________________________DAT4">#REF!</definedName>
    <definedName name="________________________________DAT5" localSheetId="4">#REF!</definedName>
    <definedName name="________________________________DAT5">#REF!</definedName>
    <definedName name="________________________________DAT6" localSheetId="4">#REF!</definedName>
    <definedName name="________________________________DAT6">#REF!</definedName>
    <definedName name="________________________________DAT7" localSheetId="4">'[2]IRSA HIST'!#REF!</definedName>
    <definedName name="________________________________DAT7">'[2]IRSA HIST'!#REF!</definedName>
    <definedName name="________________________________DAT8" localSheetId="4">#REF!</definedName>
    <definedName name="________________________________DAT8">#REF!</definedName>
    <definedName name="________________________________DAT9" localSheetId="4">'[2]IRSA HIST'!#REF!</definedName>
    <definedName name="________________________________DAT9">'[2]IRSA HIST'!#REF!</definedName>
    <definedName name="_______________________________DAT1" localSheetId="4">#REF!</definedName>
    <definedName name="_______________________________DAT1">#REF!</definedName>
    <definedName name="_______________________________DAT10" localSheetId="4">#REF!</definedName>
    <definedName name="_______________________________DAT10">#REF!</definedName>
    <definedName name="_______________________________DAT11" localSheetId="4">#REF!</definedName>
    <definedName name="_______________________________DAT11">#REF!</definedName>
    <definedName name="_______________________________DAT12" localSheetId="4">#REF!</definedName>
    <definedName name="_______________________________DAT12">#REF!</definedName>
    <definedName name="_______________________________DAT13" localSheetId="4">#REF!</definedName>
    <definedName name="_______________________________DAT13">#REF!</definedName>
    <definedName name="_______________________________DAT14" localSheetId="4">#REF!</definedName>
    <definedName name="_______________________________DAT14">#REF!</definedName>
    <definedName name="_______________________________DAT15" localSheetId="4">#REF!</definedName>
    <definedName name="_______________________________DAT15">#REF!</definedName>
    <definedName name="_______________________________DAT16" localSheetId="4">#REF!</definedName>
    <definedName name="_______________________________DAT16">#REF!</definedName>
    <definedName name="_______________________________DAT17" localSheetId="4">#REF!</definedName>
    <definedName name="_______________________________DAT17">#REF!</definedName>
    <definedName name="_______________________________DAT18" localSheetId="4">#REF!</definedName>
    <definedName name="_______________________________DAT18">#REF!</definedName>
    <definedName name="_______________________________DAT19" localSheetId="4">#REF!</definedName>
    <definedName name="_______________________________DAT19">#REF!</definedName>
    <definedName name="_______________________________DAT2" localSheetId="4">#REF!</definedName>
    <definedName name="_______________________________DAT2">#REF!</definedName>
    <definedName name="_______________________________DAT20" localSheetId="4">#REF!</definedName>
    <definedName name="_______________________________DAT20">#REF!</definedName>
    <definedName name="_______________________________DAT22" localSheetId="4">#REF!</definedName>
    <definedName name="_______________________________DAT22">#REF!</definedName>
    <definedName name="_______________________________DAT23" localSheetId="4">#REF!</definedName>
    <definedName name="_______________________________DAT23">#REF!</definedName>
    <definedName name="_______________________________DAT24" localSheetId="4">#REF!</definedName>
    <definedName name="_______________________________DAT24">#REF!</definedName>
    <definedName name="_______________________________DAT3" localSheetId="4">#REF!</definedName>
    <definedName name="_______________________________DAT3">#REF!</definedName>
    <definedName name="_______________________________DAT4" localSheetId="4">#REF!</definedName>
    <definedName name="_______________________________DAT4">#REF!</definedName>
    <definedName name="_______________________________DAT5" localSheetId="4">#REF!</definedName>
    <definedName name="_______________________________DAT5">#REF!</definedName>
    <definedName name="_______________________________DAT6" localSheetId="4">#REF!</definedName>
    <definedName name="_______________________________DAT6">#REF!</definedName>
    <definedName name="_______________________________DAT7" localSheetId="4">#REF!</definedName>
    <definedName name="_______________________________DAT7">#REF!</definedName>
    <definedName name="_______________________________DAT8" localSheetId="4">#REF!</definedName>
    <definedName name="_______________________________DAT8">#REF!</definedName>
    <definedName name="_______________________________DAT9" localSheetId="4">#REF!</definedName>
    <definedName name="_______________________________DAT9">#REF!</definedName>
    <definedName name="______________________________DAT1" localSheetId="4">#REF!</definedName>
    <definedName name="______________________________DAT1">#REF!</definedName>
    <definedName name="______________________________DAT10" localSheetId="4">'[2]IRSA HIST'!#REF!</definedName>
    <definedName name="______________________________DAT10">'[2]IRSA HIST'!#REF!</definedName>
    <definedName name="______________________________DAT11" localSheetId="4">#REF!</definedName>
    <definedName name="______________________________DAT11">#REF!</definedName>
    <definedName name="______________________________DAT12" localSheetId="4">#REF!</definedName>
    <definedName name="______________________________DAT12">#REF!</definedName>
    <definedName name="______________________________DAT13" localSheetId="4">#REF!</definedName>
    <definedName name="______________________________DAT13">#REF!</definedName>
    <definedName name="______________________________DAT14" localSheetId="4">#REF!</definedName>
    <definedName name="______________________________DAT14">#REF!</definedName>
    <definedName name="______________________________DAT15" localSheetId="4">#REF!</definedName>
    <definedName name="______________________________DAT15">#REF!</definedName>
    <definedName name="______________________________DAT16" localSheetId="4">'[7]2.1 - Mayor Otros Créditos'!#REF!</definedName>
    <definedName name="______________________________DAT16">'[7]2.1 - Mayor Otros Créditos'!#REF!</definedName>
    <definedName name="______________________________DAT17" localSheetId="4">[4]Condonación!#REF!</definedName>
    <definedName name="______________________________DAT17">[4]Condonación!#REF!</definedName>
    <definedName name="______________________________DAT18" localSheetId="4">#REF!</definedName>
    <definedName name="______________________________DAT18">#REF!</definedName>
    <definedName name="______________________________DAT19" localSheetId="4">#REF!</definedName>
    <definedName name="______________________________DAT19">#REF!</definedName>
    <definedName name="______________________________DAT2" localSheetId="4">#REF!</definedName>
    <definedName name="______________________________DAT2">#REF!</definedName>
    <definedName name="______________________________DAT20" localSheetId="4">#REF!</definedName>
    <definedName name="______________________________DAT20">#REF!</definedName>
    <definedName name="______________________________DAT21" localSheetId="4">#REF!</definedName>
    <definedName name="______________________________DAT21">#REF!</definedName>
    <definedName name="______________________________DAT22" localSheetId="4">#REF!</definedName>
    <definedName name="______________________________DAT22">#REF!</definedName>
    <definedName name="______________________________DAT23" localSheetId="4">#REF!</definedName>
    <definedName name="______________________________DAT23">#REF!</definedName>
    <definedName name="______________________________DAT24" localSheetId="4">#REF!</definedName>
    <definedName name="______________________________DAT24">#REF!</definedName>
    <definedName name="______________________________DAT3" localSheetId="4">#REF!</definedName>
    <definedName name="______________________________DAT3">#REF!</definedName>
    <definedName name="______________________________DAT4" localSheetId="4">#REF!</definedName>
    <definedName name="______________________________DAT4">#REF!</definedName>
    <definedName name="______________________________DAT5" localSheetId="4">#REF!</definedName>
    <definedName name="______________________________DAT5">#REF!</definedName>
    <definedName name="______________________________DAT6" localSheetId="4">#REF!</definedName>
    <definedName name="______________________________DAT6">#REF!</definedName>
    <definedName name="______________________________DAT7" localSheetId="4">'[2]IRSA HIST'!#REF!</definedName>
    <definedName name="______________________________DAT7">'[2]IRSA HIST'!#REF!</definedName>
    <definedName name="______________________________DAT8" localSheetId="4">#REF!</definedName>
    <definedName name="______________________________DAT8">#REF!</definedName>
    <definedName name="______________________________DAT9" localSheetId="4">'[2]IRSA HIST'!#REF!</definedName>
    <definedName name="______________________________DAT9">'[2]IRSA HIST'!#REF!</definedName>
    <definedName name="_____________________________DAT1" localSheetId="4">'[2]IRSA HIST'!#REF!</definedName>
    <definedName name="_____________________________DAT1">'[2]IRSA HIST'!#REF!</definedName>
    <definedName name="_____________________________DAT10" localSheetId="4">#REF!</definedName>
    <definedName name="_____________________________DAT10">#REF!</definedName>
    <definedName name="_____________________________DAT11" localSheetId="4">#REF!</definedName>
    <definedName name="_____________________________DAT11">#REF!</definedName>
    <definedName name="_____________________________DAT12" localSheetId="4">#REF!</definedName>
    <definedName name="_____________________________DAT12">#REF!</definedName>
    <definedName name="_____________________________DAT13" localSheetId="4">#REF!</definedName>
    <definedName name="_____________________________DAT13">#REF!</definedName>
    <definedName name="_____________________________DAT14" localSheetId="4">#REF!</definedName>
    <definedName name="_____________________________DAT14">#REF!</definedName>
    <definedName name="_____________________________DAT15" localSheetId="4">#REF!</definedName>
    <definedName name="_____________________________DAT15">#REF!</definedName>
    <definedName name="_____________________________DAT16" localSheetId="4">#REF!</definedName>
    <definedName name="_____________________________DAT16">#REF!</definedName>
    <definedName name="_____________________________DAT17" localSheetId="4">#REF!</definedName>
    <definedName name="_____________________________DAT17">#REF!</definedName>
    <definedName name="_____________________________DAT18" localSheetId="4">#REF!</definedName>
    <definedName name="_____________________________DAT18">#REF!</definedName>
    <definedName name="_____________________________DAT19" localSheetId="4">#REF!</definedName>
    <definedName name="_____________________________DAT19">#REF!</definedName>
    <definedName name="_____________________________DAT2" localSheetId="4">#REF!</definedName>
    <definedName name="_____________________________DAT2">#REF!</definedName>
    <definedName name="_____________________________DAT20" localSheetId="4">#REF!</definedName>
    <definedName name="_____________________________DAT20">#REF!</definedName>
    <definedName name="_____________________________DAT21" localSheetId="4">#REF!</definedName>
    <definedName name="_____________________________DAT21">#REF!</definedName>
    <definedName name="_____________________________DAT22" localSheetId="4">#REF!</definedName>
    <definedName name="_____________________________DAT22">#REF!</definedName>
    <definedName name="_____________________________DAT23" localSheetId="4">#REF!</definedName>
    <definedName name="_____________________________DAT23">#REF!</definedName>
    <definedName name="_____________________________DAT24" localSheetId="4">#REF!</definedName>
    <definedName name="_____________________________DAT24">#REF!</definedName>
    <definedName name="_____________________________DAT25" localSheetId="4">#REF!</definedName>
    <definedName name="_____________________________DAT25">#REF!</definedName>
    <definedName name="_____________________________DAT3" localSheetId="4">#REF!</definedName>
    <definedName name="_____________________________DAT3">#REF!</definedName>
    <definedName name="_____________________________DAT4" localSheetId="4">#REF!</definedName>
    <definedName name="_____________________________DAT4">#REF!</definedName>
    <definedName name="_____________________________DAT5" localSheetId="4">#REF!</definedName>
    <definedName name="_____________________________DAT5">#REF!</definedName>
    <definedName name="_____________________________DAT6" localSheetId="4">'[2]IRSA HIST'!#REF!</definedName>
    <definedName name="_____________________________DAT6">'[2]IRSA HIST'!#REF!</definedName>
    <definedName name="_____________________________DAT7" localSheetId="4">#REF!</definedName>
    <definedName name="_____________________________DAT7">#REF!</definedName>
    <definedName name="_____________________________DAT8" localSheetId="4">#REF!</definedName>
    <definedName name="_____________________________DAT8">#REF!</definedName>
    <definedName name="_____________________________DAT9" localSheetId="4">#REF!</definedName>
    <definedName name="_____________________________DAT9">#REF!</definedName>
    <definedName name="____________________________DAT1" localSheetId="4">'[2]IRSA HIST'!#REF!</definedName>
    <definedName name="____________________________DAT1">'[2]IRSA HIST'!#REF!</definedName>
    <definedName name="____________________________DAT10" localSheetId="4">'[2]IRSA HIST'!#REF!</definedName>
    <definedName name="____________________________DAT10">'[2]IRSA HIST'!#REF!</definedName>
    <definedName name="____________________________DAT11" localSheetId="4">#REF!</definedName>
    <definedName name="____________________________DAT11">#REF!</definedName>
    <definedName name="____________________________DAT12" localSheetId="4">'[2]IRSA HIST'!#REF!</definedName>
    <definedName name="____________________________DAT12">'[2]IRSA HIST'!#REF!</definedName>
    <definedName name="____________________________DAT13" localSheetId="4">'[2]IRSA HIST'!#REF!</definedName>
    <definedName name="____________________________DAT13">'[2]IRSA HIST'!#REF!</definedName>
    <definedName name="____________________________DAT14" localSheetId="4">#REF!</definedName>
    <definedName name="____________________________DAT14">#REF!</definedName>
    <definedName name="____________________________DAT15" localSheetId="4">#REF!</definedName>
    <definedName name="____________________________DAT15">#REF!</definedName>
    <definedName name="____________________________DAT16" localSheetId="4">'[3]2.1 - Mayor Otros Créditos'!#REF!</definedName>
    <definedName name="____________________________DAT16">'[3]2.1 - Mayor Otros Créditos'!#REF!</definedName>
    <definedName name="____________________________DAT17" localSheetId="4">[4]Condonación!#REF!</definedName>
    <definedName name="____________________________DAT17">[4]Condonación!#REF!</definedName>
    <definedName name="____________________________DAT18" localSheetId="4">#REF!</definedName>
    <definedName name="____________________________DAT18">#REF!</definedName>
    <definedName name="____________________________DAT19" localSheetId="4">'[5]Gs a recuperar APSA'!#REF!</definedName>
    <definedName name="____________________________DAT19">'[5]Gs a recuperar APSA'!#REF!</definedName>
    <definedName name="____________________________DAT2" localSheetId="4">#REF!</definedName>
    <definedName name="____________________________DAT2">#REF!</definedName>
    <definedName name="____________________________DAT20" localSheetId="4">'[5]Gs a recuperar APSA'!#REF!</definedName>
    <definedName name="____________________________DAT20">'[5]Gs a recuperar APSA'!#REF!</definedName>
    <definedName name="____________________________DAT21" localSheetId="4">[4]Condonación!#REF!</definedName>
    <definedName name="____________________________DAT21">[4]Condonación!#REF!</definedName>
    <definedName name="____________________________DAT22" localSheetId="4">#REF!</definedName>
    <definedName name="____________________________DAT22">#REF!</definedName>
    <definedName name="____________________________DAT23" localSheetId="4">#REF!</definedName>
    <definedName name="____________________________DAT23">#REF!</definedName>
    <definedName name="____________________________DAT24" localSheetId="4">#REF!</definedName>
    <definedName name="____________________________DAT24">#REF!</definedName>
    <definedName name="____________________________DAT25" localSheetId="4">#REF!</definedName>
    <definedName name="____________________________DAT25">#REF!</definedName>
    <definedName name="____________________________DAT3" localSheetId="4">#REF!</definedName>
    <definedName name="____________________________DAT3">#REF!</definedName>
    <definedName name="____________________________DAT4" localSheetId="4">#REF!</definedName>
    <definedName name="____________________________DAT4">#REF!</definedName>
    <definedName name="____________________________DAT5" localSheetId="4">#REF!</definedName>
    <definedName name="____________________________DAT5">#REF!</definedName>
    <definedName name="____________________________DAT6" localSheetId="4">'[2]IRSA HIST'!#REF!</definedName>
    <definedName name="____________________________DAT6">'[2]IRSA HIST'!#REF!</definedName>
    <definedName name="____________________________DAT7" localSheetId="4">'[2]IRSA HIST'!#REF!</definedName>
    <definedName name="____________________________DAT7">'[2]IRSA HIST'!#REF!</definedName>
    <definedName name="____________________________DAT8" localSheetId="4">#REF!</definedName>
    <definedName name="____________________________DAT8">#REF!</definedName>
    <definedName name="____________________________DAT9" localSheetId="4">'[2]IRSA HIST'!#REF!</definedName>
    <definedName name="____________________________DAT9">'[2]IRSA HIST'!#REF!</definedName>
    <definedName name="___________________________DAT1" localSheetId="4">#REF!</definedName>
    <definedName name="___________________________DAT1">#REF!</definedName>
    <definedName name="___________________________DAT10" localSheetId="4">'[2]IRSA HIST'!#REF!</definedName>
    <definedName name="___________________________DAT10">'[2]IRSA HIST'!#REF!</definedName>
    <definedName name="___________________________DAT11" localSheetId="4">#REF!</definedName>
    <definedName name="___________________________DAT11">#REF!</definedName>
    <definedName name="___________________________DAT12" localSheetId="4">'[2]IRSA HIST'!#REF!</definedName>
    <definedName name="___________________________DAT12">'[2]IRSA HIST'!#REF!</definedName>
    <definedName name="___________________________DAT13" localSheetId="4">'[2]IRSA HIST'!#REF!</definedName>
    <definedName name="___________________________DAT13">'[2]IRSA HIST'!#REF!</definedName>
    <definedName name="___________________________DAT14" localSheetId="4">#REF!</definedName>
    <definedName name="___________________________DAT14">#REF!</definedName>
    <definedName name="___________________________DAT15" localSheetId="4">#REF!</definedName>
    <definedName name="___________________________DAT15">#REF!</definedName>
    <definedName name="___________________________DAT16" localSheetId="4">'[3]2.1 - Mayor Otros Créditos'!#REF!</definedName>
    <definedName name="___________________________DAT16">'[3]2.1 - Mayor Otros Créditos'!#REF!</definedName>
    <definedName name="___________________________DAT17" localSheetId="4">[4]Condonación!#REF!</definedName>
    <definedName name="___________________________DAT17">[4]Condonación!#REF!</definedName>
    <definedName name="___________________________DAT18" localSheetId="4">#REF!</definedName>
    <definedName name="___________________________DAT18">#REF!</definedName>
    <definedName name="___________________________DAT19" localSheetId="4">'[5]Gs a recuperar APSA'!#REF!</definedName>
    <definedName name="___________________________DAT19">'[5]Gs a recuperar APSA'!#REF!</definedName>
    <definedName name="___________________________DAT2" localSheetId="4">#REF!</definedName>
    <definedName name="___________________________DAT2">#REF!</definedName>
    <definedName name="___________________________DAT20" localSheetId="4">'[5]Gs a recuperar APSA'!#REF!</definedName>
    <definedName name="___________________________DAT20">'[5]Gs a recuperar APSA'!#REF!</definedName>
    <definedName name="___________________________DAT21" localSheetId="4">[4]Condonación!#REF!</definedName>
    <definedName name="___________________________DAT21">[4]Condonación!#REF!</definedName>
    <definedName name="___________________________DAT22" localSheetId="4">#REF!</definedName>
    <definedName name="___________________________DAT22">#REF!</definedName>
    <definedName name="___________________________DAT23" localSheetId="4">#REF!</definedName>
    <definedName name="___________________________DAT23">#REF!</definedName>
    <definedName name="___________________________DAT24" localSheetId="4">#REF!</definedName>
    <definedName name="___________________________DAT24">#REF!</definedName>
    <definedName name="___________________________DAT25" localSheetId="4">#REF!</definedName>
    <definedName name="___________________________DAT25">#REF!</definedName>
    <definedName name="___________________________DAT3" localSheetId="4">#REF!</definedName>
    <definedName name="___________________________DAT3">#REF!</definedName>
    <definedName name="___________________________DAT4" localSheetId="4">#REF!</definedName>
    <definedName name="___________________________DAT4">#REF!</definedName>
    <definedName name="___________________________DAT5" localSheetId="4">#REF!</definedName>
    <definedName name="___________________________DAT5">#REF!</definedName>
    <definedName name="___________________________DAT6" localSheetId="4">#REF!</definedName>
    <definedName name="___________________________DAT6">#REF!</definedName>
    <definedName name="___________________________DAT7" localSheetId="4">'[2]IRSA HIST'!#REF!</definedName>
    <definedName name="___________________________DAT7">'[2]IRSA HIST'!#REF!</definedName>
    <definedName name="___________________________DAT8" localSheetId="4">#REF!</definedName>
    <definedName name="___________________________DAT8">#REF!</definedName>
    <definedName name="___________________________DAT9" localSheetId="4">'[2]IRSA HIST'!#REF!</definedName>
    <definedName name="___________________________DAT9">'[2]IRSA HIST'!#REF!</definedName>
    <definedName name="__________________________DAT1" localSheetId="4">#REF!</definedName>
    <definedName name="__________________________DAT1">#REF!</definedName>
    <definedName name="__________________________DAT10" localSheetId="4">#REF!</definedName>
    <definedName name="__________________________DAT10">#REF!</definedName>
    <definedName name="__________________________DAT11" localSheetId="4">#REF!</definedName>
    <definedName name="__________________________DAT11">#REF!</definedName>
    <definedName name="__________________________DAT12" localSheetId="4">#REF!</definedName>
    <definedName name="__________________________DAT12">#REF!</definedName>
    <definedName name="__________________________DAT13" localSheetId="4">#REF!</definedName>
    <definedName name="__________________________DAT13">#REF!</definedName>
    <definedName name="__________________________DAT14" localSheetId="4">#REF!</definedName>
    <definedName name="__________________________DAT14">#REF!</definedName>
    <definedName name="__________________________DAT15" localSheetId="4">#REF!</definedName>
    <definedName name="__________________________DAT15">#REF!</definedName>
    <definedName name="__________________________DAT16" localSheetId="4">#REF!</definedName>
    <definedName name="__________________________DAT16">#REF!</definedName>
    <definedName name="__________________________DAT17" localSheetId="4">#REF!</definedName>
    <definedName name="__________________________DAT17">#REF!</definedName>
    <definedName name="__________________________DAT18" localSheetId="4">#REF!</definedName>
    <definedName name="__________________________DAT18">#REF!</definedName>
    <definedName name="__________________________DAT19" localSheetId="4">#REF!</definedName>
    <definedName name="__________________________DAT19">#REF!</definedName>
    <definedName name="__________________________DAT2" localSheetId="4">#REF!</definedName>
    <definedName name="__________________________DAT2">#REF!</definedName>
    <definedName name="__________________________DAT20" localSheetId="4">#REF!</definedName>
    <definedName name="__________________________DAT20">#REF!</definedName>
    <definedName name="__________________________DAT21" localSheetId="4">#REF!</definedName>
    <definedName name="__________________________DAT21">#REF!</definedName>
    <definedName name="__________________________DAT22" localSheetId="4">#REF!</definedName>
    <definedName name="__________________________DAT22">#REF!</definedName>
    <definedName name="__________________________DAT23" localSheetId="4">#REF!</definedName>
    <definedName name="__________________________DAT23">#REF!</definedName>
    <definedName name="__________________________DAT24" localSheetId="4">#REF!</definedName>
    <definedName name="__________________________DAT24">#REF!</definedName>
    <definedName name="__________________________DAT25" localSheetId="4">#REF!</definedName>
    <definedName name="__________________________DAT25">#REF!</definedName>
    <definedName name="__________________________DAT26" localSheetId="4">#REF!</definedName>
    <definedName name="__________________________DAT26">#REF!</definedName>
    <definedName name="__________________________DAT27" localSheetId="4">#REF!</definedName>
    <definedName name="__________________________DAT27">#REF!</definedName>
    <definedName name="__________________________DAT3" localSheetId="4">#REF!</definedName>
    <definedName name="__________________________DAT3">#REF!</definedName>
    <definedName name="__________________________DAT4" localSheetId="4">#REF!</definedName>
    <definedName name="__________________________DAT4">#REF!</definedName>
    <definedName name="__________________________DAT5" localSheetId="4">#REF!</definedName>
    <definedName name="__________________________DAT5">#REF!</definedName>
    <definedName name="__________________________DAT6" localSheetId="4">#REF!</definedName>
    <definedName name="__________________________DAT6">#REF!</definedName>
    <definedName name="__________________________DAT7" localSheetId="4">#REF!</definedName>
    <definedName name="__________________________DAT7">#REF!</definedName>
    <definedName name="__________________________DAT8" localSheetId="4">#REF!</definedName>
    <definedName name="__________________________DAT8">#REF!</definedName>
    <definedName name="__________________________DAT9" localSheetId="4">#REF!</definedName>
    <definedName name="__________________________DAT9">#REF!</definedName>
    <definedName name="_________________________DAT1" localSheetId="4">#REF!</definedName>
    <definedName name="_________________________DAT1">#REF!</definedName>
    <definedName name="_________________________DAT10" localSheetId="4">#REF!</definedName>
    <definedName name="_________________________DAT10">#REF!</definedName>
    <definedName name="_________________________DAT11" localSheetId="4">#REF!</definedName>
    <definedName name="_________________________DAT11">#REF!</definedName>
    <definedName name="_________________________DAT12" localSheetId="4">#REF!</definedName>
    <definedName name="_________________________DAT12">#REF!</definedName>
    <definedName name="_________________________DAT13" localSheetId="4">#REF!</definedName>
    <definedName name="_________________________DAT13">#REF!</definedName>
    <definedName name="_________________________DAT14" localSheetId="4">#REF!</definedName>
    <definedName name="_________________________DAT14">#REF!</definedName>
    <definedName name="_________________________DAT15" localSheetId="4">#REF!</definedName>
    <definedName name="_________________________DAT15">#REF!</definedName>
    <definedName name="_________________________DAT16" localSheetId="4">#REF!</definedName>
    <definedName name="_________________________DAT16">#REF!</definedName>
    <definedName name="_________________________DAT17" localSheetId="4">#REF!</definedName>
    <definedName name="_________________________DAT17">#REF!</definedName>
    <definedName name="_________________________DAT18" localSheetId="4">#REF!</definedName>
    <definedName name="_________________________DAT18">#REF!</definedName>
    <definedName name="_________________________DAT19" localSheetId="4">#REF!</definedName>
    <definedName name="_________________________DAT19">#REF!</definedName>
    <definedName name="_________________________DAT2" localSheetId="4">#REF!</definedName>
    <definedName name="_________________________DAT2">#REF!</definedName>
    <definedName name="_________________________DAT20" localSheetId="4">#REF!</definedName>
    <definedName name="_________________________DAT20">#REF!</definedName>
    <definedName name="_________________________DAT21" localSheetId="4">#REF!</definedName>
    <definedName name="_________________________DAT21">#REF!</definedName>
    <definedName name="_________________________DAT22" localSheetId="4">#REF!</definedName>
    <definedName name="_________________________DAT22">#REF!</definedName>
    <definedName name="_________________________DAT23" localSheetId="4">#REF!</definedName>
    <definedName name="_________________________DAT23">#REF!</definedName>
    <definedName name="_________________________DAT24" localSheetId="4">#REF!</definedName>
    <definedName name="_________________________DAT24">#REF!</definedName>
    <definedName name="_________________________DAT25" localSheetId="4">#REF!</definedName>
    <definedName name="_________________________DAT25">#REF!</definedName>
    <definedName name="_________________________DAT26" localSheetId="4">#REF!</definedName>
    <definedName name="_________________________DAT26">#REF!</definedName>
    <definedName name="_________________________DAT27" localSheetId="4">#REF!</definedName>
    <definedName name="_________________________DAT27">#REF!</definedName>
    <definedName name="_________________________DAT28" localSheetId="4">#REF!</definedName>
    <definedName name="_________________________DAT28">#REF!</definedName>
    <definedName name="_________________________DAT29" localSheetId="4">#REF!</definedName>
    <definedName name="_________________________DAT29">#REF!</definedName>
    <definedName name="_________________________DAT3" localSheetId="4">#REF!</definedName>
    <definedName name="_________________________DAT3">#REF!</definedName>
    <definedName name="_________________________DAT30" localSheetId="4">#REF!</definedName>
    <definedName name="_________________________DAT30">#REF!</definedName>
    <definedName name="_________________________DAT31" localSheetId="4">#REF!</definedName>
    <definedName name="_________________________DAT31">#REF!</definedName>
    <definedName name="_________________________DAT32" localSheetId="4">#REF!</definedName>
    <definedName name="_________________________DAT32">#REF!</definedName>
    <definedName name="_________________________DAT33" localSheetId="4">#REF!</definedName>
    <definedName name="_________________________DAT33">#REF!</definedName>
    <definedName name="_________________________DAT34" localSheetId="4">#REF!</definedName>
    <definedName name="_________________________DAT34">#REF!</definedName>
    <definedName name="_________________________DAT4" localSheetId="4">#REF!</definedName>
    <definedName name="_________________________DAT4">#REF!</definedName>
    <definedName name="_________________________DAT5" localSheetId="4">#REF!</definedName>
    <definedName name="_________________________DAT5">#REF!</definedName>
    <definedName name="_________________________DAT6" localSheetId="4">#REF!</definedName>
    <definedName name="_________________________DAT6">#REF!</definedName>
    <definedName name="_________________________DAT7" localSheetId="4">#REF!</definedName>
    <definedName name="_________________________DAT7">#REF!</definedName>
    <definedName name="_________________________DAT8" localSheetId="4">#REF!</definedName>
    <definedName name="_________________________DAT8">#REF!</definedName>
    <definedName name="_________________________DAT9" localSheetId="4">#REF!</definedName>
    <definedName name="_________________________DAT9">#REF!</definedName>
    <definedName name="_________________________jun95" localSheetId="4">#REF!</definedName>
    <definedName name="_________________________jun95">#REF!</definedName>
    <definedName name="_________________________MAR95" localSheetId="4">#REF!</definedName>
    <definedName name="_________________________MAR95">#REF!</definedName>
    <definedName name="________________________DAT1" localSheetId="4">#REF!</definedName>
    <definedName name="________________________DAT1">#REF!</definedName>
    <definedName name="________________________DAT10" localSheetId="4">#REF!</definedName>
    <definedName name="________________________DAT10">#REF!</definedName>
    <definedName name="________________________DAT11" localSheetId="4">#REF!</definedName>
    <definedName name="________________________DAT11">#REF!</definedName>
    <definedName name="________________________DAT12" localSheetId="4">#REF!</definedName>
    <definedName name="________________________DAT12">#REF!</definedName>
    <definedName name="________________________DAT13" localSheetId="4">#REF!</definedName>
    <definedName name="________________________DAT13">#REF!</definedName>
    <definedName name="________________________DAT14" localSheetId="4">#REF!</definedName>
    <definedName name="________________________DAT14">#REF!</definedName>
    <definedName name="________________________DAT15" localSheetId="4">#REF!</definedName>
    <definedName name="________________________DAT15">#REF!</definedName>
    <definedName name="________________________DAT16" localSheetId="4">#REF!</definedName>
    <definedName name="________________________DAT16">#REF!</definedName>
    <definedName name="________________________DAT17" localSheetId="4">#REF!</definedName>
    <definedName name="________________________DAT17">#REF!</definedName>
    <definedName name="________________________DAT18" localSheetId="4">#REF!</definedName>
    <definedName name="________________________DAT18">#REF!</definedName>
    <definedName name="________________________DAT19" localSheetId="4">#REF!</definedName>
    <definedName name="________________________DAT19">#REF!</definedName>
    <definedName name="________________________DAT2" localSheetId="4">#REF!</definedName>
    <definedName name="________________________DAT2">#REF!</definedName>
    <definedName name="________________________DAT20" localSheetId="4">#REF!</definedName>
    <definedName name="________________________DAT20">#REF!</definedName>
    <definedName name="________________________DAT21" localSheetId="4">#REF!</definedName>
    <definedName name="________________________DAT21">#REF!</definedName>
    <definedName name="________________________DAT22" localSheetId="4">#REF!</definedName>
    <definedName name="________________________DAT22">#REF!</definedName>
    <definedName name="________________________DAT23" localSheetId="4">#REF!</definedName>
    <definedName name="________________________DAT23">#REF!</definedName>
    <definedName name="________________________DAT24" localSheetId="4">#REF!</definedName>
    <definedName name="________________________DAT24">#REF!</definedName>
    <definedName name="________________________DAT25" localSheetId="4">#REF!</definedName>
    <definedName name="________________________DAT25">#REF!</definedName>
    <definedName name="________________________DAT26" localSheetId="4">#REF!</definedName>
    <definedName name="________________________DAT26">#REF!</definedName>
    <definedName name="________________________DAT27" localSheetId="4">#REF!</definedName>
    <definedName name="________________________DAT27">#REF!</definedName>
    <definedName name="________________________DAT28" localSheetId="4">#REF!</definedName>
    <definedName name="________________________DAT28">#REF!</definedName>
    <definedName name="________________________DAT29" localSheetId="4">#REF!</definedName>
    <definedName name="________________________DAT29">#REF!</definedName>
    <definedName name="________________________DAT3" localSheetId="4">#REF!</definedName>
    <definedName name="________________________DAT3">#REF!</definedName>
    <definedName name="________________________DAT30" localSheetId="4">#REF!</definedName>
    <definedName name="________________________DAT30">#REF!</definedName>
    <definedName name="________________________DAT31" localSheetId="4">#REF!</definedName>
    <definedName name="________________________DAT31">#REF!</definedName>
    <definedName name="________________________DAT32" localSheetId="4">#REF!</definedName>
    <definedName name="________________________DAT32">#REF!</definedName>
    <definedName name="________________________DAT33" localSheetId="4">#REF!</definedName>
    <definedName name="________________________DAT33">#REF!</definedName>
    <definedName name="________________________DAT34" localSheetId="4">#REF!</definedName>
    <definedName name="________________________DAT34">#REF!</definedName>
    <definedName name="________________________DAT4" localSheetId="4">#REF!</definedName>
    <definedName name="________________________DAT4">#REF!</definedName>
    <definedName name="________________________DAT5" localSheetId="4">#REF!</definedName>
    <definedName name="________________________DAT5">#REF!</definedName>
    <definedName name="________________________DAT6" localSheetId="4">#REF!</definedName>
    <definedName name="________________________DAT6">#REF!</definedName>
    <definedName name="________________________DAT7" localSheetId="4">#REF!</definedName>
    <definedName name="________________________DAT7">#REF!</definedName>
    <definedName name="________________________DAT8" localSheetId="4">#REF!</definedName>
    <definedName name="________________________DAT8">#REF!</definedName>
    <definedName name="________________________DAT9" localSheetId="4">#REF!</definedName>
    <definedName name="________________________DAT9">#REF!</definedName>
    <definedName name="________________________JUN95">'[8]Bs.Uso Trim.'!$Z$10</definedName>
    <definedName name="________________________MAR95">'[8]Bs.Uso Trim.'!$Z$7</definedName>
    <definedName name="_______________________ABR95">'[8]Bs.Uso Trim.'!$Z$8</definedName>
    <definedName name="_______________________DAT1" localSheetId="4">#REF!</definedName>
    <definedName name="_______________________DAT1">#REF!</definedName>
    <definedName name="_______________________DAT10" localSheetId="4">#REF!</definedName>
    <definedName name="_______________________DAT10">#REF!</definedName>
    <definedName name="_______________________DAT11" localSheetId="4">#REF!</definedName>
    <definedName name="_______________________DAT11">#REF!</definedName>
    <definedName name="_______________________DAT12" localSheetId="4">#REF!</definedName>
    <definedName name="_______________________DAT12">#REF!</definedName>
    <definedName name="_______________________DAT13" localSheetId="4">#REF!</definedName>
    <definedName name="_______________________DAT13">#REF!</definedName>
    <definedName name="_______________________DAT14" localSheetId="4">#REF!</definedName>
    <definedName name="_______________________DAT14">#REF!</definedName>
    <definedName name="_______________________DAT15" localSheetId="4">#REF!</definedName>
    <definedName name="_______________________DAT15">#REF!</definedName>
    <definedName name="_______________________DAT16" localSheetId="4">#REF!</definedName>
    <definedName name="_______________________DAT16">#REF!</definedName>
    <definedName name="_______________________DAT17" localSheetId="4">#REF!</definedName>
    <definedName name="_______________________DAT17">#REF!</definedName>
    <definedName name="_______________________DAT18" localSheetId="4">#REF!</definedName>
    <definedName name="_______________________DAT18">#REF!</definedName>
    <definedName name="_______________________DAT19" localSheetId="4">#REF!</definedName>
    <definedName name="_______________________DAT19">#REF!</definedName>
    <definedName name="_______________________DAT2" localSheetId="4">#REF!</definedName>
    <definedName name="_______________________DAT2">#REF!</definedName>
    <definedName name="_______________________DAT20" localSheetId="4">#REF!</definedName>
    <definedName name="_______________________DAT20">#REF!</definedName>
    <definedName name="_______________________DAT21" localSheetId="4">#REF!</definedName>
    <definedName name="_______________________DAT21">#REF!</definedName>
    <definedName name="_______________________DAT22" localSheetId="4">#REF!</definedName>
    <definedName name="_______________________DAT22">#REF!</definedName>
    <definedName name="_______________________DAT23" localSheetId="4">#REF!</definedName>
    <definedName name="_______________________DAT23">#REF!</definedName>
    <definedName name="_______________________DAT24" localSheetId="4">#REF!</definedName>
    <definedName name="_______________________DAT24">#REF!</definedName>
    <definedName name="_______________________DAT25" localSheetId="4">#REF!</definedName>
    <definedName name="_______________________DAT25">#REF!</definedName>
    <definedName name="_______________________DAT26" localSheetId="4">#REF!</definedName>
    <definedName name="_______________________DAT26">#REF!</definedName>
    <definedName name="_______________________DAT27" localSheetId="4">#REF!</definedName>
    <definedName name="_______________________DAT27">#REF!</definedName>
    <definedName name="_______________________DAT28" localSheetId="4">#REF!</definedName>
    <definedName name="_______________________DAT28">#REF!</definedName>
    <definedName name="_______________________DAT29" localSheetId="4">#REF!</definedName>
    <definedName name="_______________________DAT29">#REF!</definedName>
    <definedName name="_______________________DAT3" localSheetId="4">#REF!</definedName>
    <definedName name="_______________________DAT3">#REF!</definedName>
    <definedName name="_______________________DAT30" localSheetId="4">#REF!</definedName>
    <definedName name="_______________________DAT30">#REF!</definedName>
    <definedName name="_______________________DAT31" localSheetId="4">#REF!</definedName>
    <definedName name="_______________________DAT31">#REF!</definedName>
    <definedName name="_______________________DAT32" localSheetId="4">#REF!</definedName>
    <definedName name="_______________________DAT32">#REF!</definedName>
    <definedName name="_______________________DAT33" localSheetId="4">#REF!</definedName>
    <definedName name="_______________________DAT33">#REF!</definedName>
    <definedName name="_______________________DAT34" localSheetId="4">#REF!</definedName>
    <definedName name="_______________________DAT34">#REF!</definedName>
    <definedName name="_______________________DAT4" localSheetId="4">#REF!</definedName>
    <definedName name="_______________________DAT4">#REF!</definedName>
    <definedName name="_______________________DAT5" localSheetId="4">#REF!</definedName>
    <definedName name="_______________________DAT5">#REF!</definedName>
    <definedName name="_______________________DAT6" localSheetId="4">#REF!</definedName>
    <definedName name="_______________________DAT6">#REF!</definedName>
    <definedName name="_______________________DAT7" localSheetId="4">#REF!</definedName>
    <definedName name="_______________________DAT7">#REF!</definedName>
    <definedName name="_______________________DAT8" localSheetId="4">#REF!</definedName>
    <definedName name="_______________________DAT8">#REF!</definedName>
    <definedName name="_______________________DAT9" localSheetId="4">#REF!</definedName>
    <definedName name="_______________________DAT9">#REF!</definedName>
    <definedName name="_______________________ENE95">'[8]Bs.Uso Trim.'!$Z$5</definedName>
    <definedName name="_______________________FEB95">'[8]Bs.Uso Trim.'!$Z$6</definedName>
    <definedName name="_______________________JUN95">'[8]Bs.Uso Trim.'!$Z$10</definedName>
    <definedName name="_______________________MAR95">'[8]Bs.Uso Trim.'!$Z$7</definedName>
    <definedName name="_______________________MAY95">'[8]Bs.Uso Trim.'!$Z$9</definedName>
    <definedName name="______________________ABR95">'[8]Bs.Uso Trim.'!$Z$8</definedName>
    <definedName name="______________________DAT1" localSheetId="4">#REF!</definedName>
    <definedName name="______________________DAT1">#REF!</definedName>
    <definedName name="______________________DAT10" localSheetId="4">#REF!</definedName>
    <definedName name="______________________DAT10">#REF!</definedName>
    <definedName name="______________________DAT11" localSheetId="4">#REF!</definedName>
    <definedName name="______________________DAT11">#REF!</definedName>
    <definedName name="______________________DAT12" localSheetId="4">#REF!</definedName>
    <definedName name="______________________DAT12">#REF!</definedName>
    <definedName name="______________________DAT13" localSheetId="4">#REF!</definedName>
    <definedName name="______________________DAT13">#REF!</definedName>
    <definedName name="______________________DAT14" localSheetId="4">#REF!</definedName>
    <definedName name="______________________DAT14">#REF!</definedName>
    <definedName name="______________________DAT15" localSheetId="4">#REF!</definedName>
    <definedName name="______________________DAT15">#REF!</definedName>
    <definedName name="______________________DAT16" localSheetId="4">#REF!</definedName>
    <definedName name="______________________DAT16">#REF!</definedName>
    <definedName name="______________________DAT17" localSheetId="4">#REF!</definedName>
    <definedName name="______________________DAT17">#REF!</definedName>
    <definedName name="______________________DAT18" localSheetId="4">#REF!</definedName>
    <definedName name="______________________DAT18">#REF!</definedName>
    <definedName name="______________________DAT19" localSheetId="4">#REF!</definedName>
    <definedName name="______________________DAT19">#REF!</definedName>
    <definedName name="______________________DAT2" localSheetId="4">#REF!</definedName>
    <definedName name="______________________DAT2">#REF!</definedName>
    <definedName name="______________________DAT20" localSheetId="4">#REF!</definedName>
    <definedName name="______________________DAT20">#REF!</definedName>
    <definedName name="______________________DAT21" localSheetId="4">#REF!</definedName>
    <definedName name="______________________DAT21">#REF!</definedName>
    <definedName name="______________________DAT22" localSheetId="4">#REF!</definedName>
    <definedName name="______________________DAT22">#REF!</definedName>
    <definedName name="______________________DAT23" localSheetId="4">#REF!</definedName>
    <definedName name="______________________DAT23">#REF!</definedName>
    <definedName name="______________________DAT24" localSheetId="4">#REF!</definedName>
    <definedName name="______________________DAT24">#REF!</definedName>
    <definedName name="______________________DAT25" localSheetId="4">#REF!</definedName>
    <definedName name="______________________DAT25">#REF!</definedName>
    <definedName name="______________________DAT26" localSheetId="4">#REF!</definedName>
    <definedName name="______________________DAT26">#REF!</definedName>
    <definedName name="______________________DAT27" localSheetId="4">#REF!</definedName>
    <definedName name="______________________DAT27">#REF!</definedName>
    <definedName name="______________________DAT28" localSheetId="4">#REF!</definedName>
    <definedName name="______________________DAT28">#REF!</definedName>
    <definedName name="______________________DAT29" localSheetId="4">#REF!</definedName>
    <definedName name="______________________DAT29">#REF!</definedName>
    <definedName name="______________________DAT3" localSheetId="4">#REF!</definedName>
    <definedName name="______________________DAT3">#REF!</definedName>
    <definedName name="______________________DAT30" localSheetId="4">#REF!</definedName>
    <definedName name="______________________DAT30">#REF!</definedName>
    <definedName name="______________________DAT31" localSheetId="4">#REF!</definedName>
    <definedName name="______________________DAT31">#REF!</definedName>
    <definedName name="______________________DAT32" localSheetId="4">#REF!</definedName>
    <definedName name="______________________DAT32">#REF!</definedName>
    <definedName name="______________________DAT33" localSheetId="4">#REF!</definedName>
    <definedName name="______________________DAT33">#REF!</definedName>
    <definedName name="______________________DAT34" localSheetId="4">#REF!</definedName>
    <definedName name="______________________DAT34">#REF!</definedName>
    <definedName name="______________________DAT4" localSheetId="4">#REF!</definedName>
    <definedName name="______________________DAT4">#REF!</definedName>
    <definedName name="______________________DAT5" localSheetId="4">#REF!</definedName>
    <definedName name="______________________DAT5">#REF!</definedName>
    <definedName name="______________________DAT6" localSheetId="4">#REF!</definedName>
    <definedName name="______________________DAT6">#REF!</definedName>
    <definedName name="______________________DAT7" localSheetId="4">#REF!</definedName>
    <definedName name="______________________DAT7">#REF!</definedName>
    <definedName name="______________________DAT8" localSheetId="4">#REF!</definedName>
    <definedName name="______________________DAT8">#REF!</definedName>
    <definedName name="______________________DAT9" localSheetId="4">#REF!</definedName>
    <definedName name="______________________DAT9">#REF!</definedName>
    <definedName name="______________________ENE95">'[8]Bs.Uso Trim.'!$Z$5</definedName>
    <definedName name="______________________FEB95">'[8]Bs.Uso Trim.'!$Z$6</definedName>
    <definedName name="______________________JUN95">'[8]Bs.Uso Trim.'!$Z$10</definedName>
    <definedName name="______________________MAR95">'[8]Bs.Uso Trim.'!$Z$7</definedName>
    <definedName name="______________________MAY95">'[8]Bs.Uso Trim.'!$Z$9</definedName>
    <definedName name="_____________________ABR95">'[8]Bs.Uso Trim.'!$Z$8</definedName>
    <definedName name="_____________________DAT1" localSheetId="4">#REF!</definedName>
    <definedName name="_____________________DAT1">#REF!</definedName>
    <definedName name="_____________________DAT10" localSheetId="4">#REF!</definedName>
    <definedName name="_____________________DAT10">#REF!</definedName>
    <definedName name="_____________________DAT11" localSheetId="4">#REF!</definedName>
    <definedName name="_____________________DAT11">#REF!</definedName>
    <definedName name="_____________________DAT12" localSheetId="4">#REF!</definedName>
    <definedName name="_____________________DAT12">#REF!</definedName>
    <definedName name="_____________________DAT13" localSheetId="4">#REF!</definedName>
    <definedName name="_____________________DAT13">#REF!</definedName>
    <definedName name="_____________________DAT14" localSheetId="4">#REF!</definedName>
    <definedName name="_____________________DAT14">#REF!</definedName>
    <definedName name="_____________________DAT15" localSheetId="4">#REF!</definedName>
    <definedName name="_____________________DAT15">#REF!</definedName>
    <definedName name="_____________________DAT16" localSheetId="4">#REF!</definedName>
    <definedName name="_____________________DAT16">#REF!</definedName>
    <definedName name="_____________________DAT17" localSheetId="4">#REF!</definedName>
    <definedName name="_____________________DAT17">#REF!</definedName>
    <definedName name="_____________________DAT18" localSheetId="4">#REF!</definedName>
    <definedName name="_____________________DAT18">#REF!</definedName>
    <definedName name="_____________________DAT19" localSheetId="4">#REF!</definedName>
    <definedName name="_____________________DAT19">#REF!</definedName>
    <definedName name="_____________________DAT2" localSheetId="4">#REF!</definedName>
    <definedName name="_____________________DAT2">#REF!</definedName>
    <definedName name="_____________________DAT20" localSheetId="4">#REF!</definedName>
    <definedName name="_____________________DAT20">#REF!</definedName>
    <definedName name="_____________________DAT21" localSheetId="4">#REF!</definedName>
    <definedName name="_____________________DAT21">#REF!</definedName>
    <definedName name="_____________________DAT22" localSheetId="4">#REF!</definedName>
    <definedName name="_____________________DAT22">#REF!</definedName>
    <definedName name="_____________________DAT23" localSheetId="4">#REF!</definedName>
    <definedName name="_____________________DAT23">#REF!</definedName>
    <definedName name="_____________________DAT24" localSheetId="4">#REF!</definedName>
    <definedName name="_____________________DAT24">#REF!</definedName>
    <definedName name="_____________________DAT25" localSheetId="4">#REF!</definedName>
    <definedName name="_____________________DAT25">#REF!</definedName>
    <definedName name="_____________________DAT26" localSheetId="4">#REF!</definedName>
    <definedName name="_____________________DAT26">#REF!</definedName>
    <definedName name="_____________________DAT27" localSheetId="4">#REF!</definedName>
    <definedName name="_____________________DAT27">#REF!</definedName>
    <definedName name="_____________________DAT28" localSheetId="4">#REF!</definedName>
    <definedName name="_____________________DAT28">#REF!</definedName>
    <definedName name="_____________________DAT29" localSheetId="4">#REF!</definedName>
    <definedName name="_____________________DAT29">#REF!</definedName>
    <definedName name="_____________________DAT3" localSheetId="4">#REF!</definedName>
    <definedName name="_____________________DAT3">#REF!</definedName>
    <definedName name="_____________________DAT30" localSheetId="4">#REF!</definedName>
    <definedName name="_____________________DAT30">#REF!</definedName>
    <definedName name="_____________________DAT31" localSheetId="4">#REF!</definedName>
    <definedName name="_____________________DAT31">#REF!</definedName>
    <definedName name="_____________________DAT32" localSheetId="4">#REF!</definedName>
    <definedName name="_____________________DAT32">#REF!</definedName>
    <definedName name="_____________________DAT33" localSheetId="4">#REF!</definedName>
    <definedName name="_____________________DAT33">#REF!</definedName>
    <definedName name="_____________________DAT34" localSheetId="4">#REF!</definedName>
    <definedName name="_____________________DAT34">#REF!</definedName>
    <definedName name="_____________________DAT4" localSheetId="4">#REF!</definedName>
    <definedName name="_____________________DAT4">#REF!</definedName>
    <definedName name="_____________________DAT5" localSheetId="4">#REF!</definedName>
    <definedName name="_____________________DAT5">#REF!</definedName>
    <definedName name="_____________________DAT6" localSheetId="4">#REF!</definedName>
    <definedName name="_____________________DAT6">#REF!</definedName>
    <definedName name="_____________________DAT7" localSheetId="4">#REF!</definedName>
    <definedName name="_____________________DAT7">#REF!</definedName>
    <definedName name="_____________________DAT8" localSheetId="4">#REF!</definedName>
    <definedName name="_____________________DAT8">#REF!</definedName>
    <definedName name="_____________________DAT9" localSheetId="4">#REF!</definedName>
    <definedName name="_____________________DAT9">#REF!</definedName>
    <definedName name="_____________________ENE95">'[8]Bs.Uso Trim.'!$Z$5</definedName>
    <definedName name="_____________________FEB95">'[8]Bs.Uso Trim.'!$Z$6</definedName>
    <definedName name="_____________________JUN95">'[8]Bs.Uso Trim.'!$Z$10</definedName>
    <definedName name="_____________________MAR95">'[8]Bs.Uso Trim.'!$Z$7</definedName>
    <definedName name="_____________________MAY95">'[8]Bs.Uso Trim.'!$Z$9</definedName>
    <definedName name="____________________ABR95">'[8]Bs.Uso Trim.'!$Z$8</definedName>
    <definedName name="____________________DAT1" localSheetId="4">#REF!</definedName>
    <definedName name="____________________DAT1">#REF!</definedName>
    <definedName name="____________________DAT10" localSheetId="4">#REF!</definedName>
    <definedName name="____________________DAT10">#REF!</definedName>
    <definedName name="____________________DAT11" localSheetId="4">#REF!</definedName>
    <definedName name="____________________DAT11">#REF!</definedName>
    <definedName name="____________________DAT12" localSheetId="4">#REF!</definedName>
    <definedName name="____________________DAT12">#REF!</definedName>
    <definedName name="____________________DAT13" localSheetId="4">#REF!</definedName>
    <definedName name="____________________DAT13">#REF!</definedName>
    <definedName name="____________________DAT14" localSheetId="4">#REF!</definedName>
    <definedName name="____________________DAT14">#REF!</definedName>
    <definedName name="____________________DAT15" localSheetId="4">#REF!</definedName>
    <definedName name="____________________DAT15">#REF!</definedName>
    <definedName name="____________________DAT16" localSheetId="4">#REF!</definedName>
    <definedName name="____________________DAT16">#REF!</definedName>
    <definedName name="____________________DAT17" localSheetId="4">#REF!</definedName>
    <definedName name="____________________DAT17">#REF!</definedName>
    <definedName name="____________________DAT18" localSheetId="4">#REF!</definedName>
    <definedName name="____________________DAT18">#REF!</definedName>
    <definedName name="____________________DAT19" localSheetId="4">#REF!</definedName>
    <definedName name="____________________DAT19">#REF!</definedName>
    <definedName name="____________________DAT2" localSheetId="4">#REF!</definedName>
    <definedName name="____________________DAT2">#REF!</definedName>
    <definedName name="____________________DAT20" localSheetId="4">#REF!</definedName>
    <definedName name="____________________DAT20">#REF!</definedName>
    <definedName name="____________________DAT21" localSheetId="4">#REF!</definedName>
    <definedName name="____________________DAT21">#REF!</definedName>
    <definedName name="____________________DAT22" localSheetId="4">#REF!</definedName>
    <definedName name="____________________DAT22">#REF!</definedName>
    <definedName name="____________________DAT23" localSheetId="4">#REF!</definedName>
    <definedName name="____________________DAT23">#REF!</definedName>
    <definedName name="____________________DAT24" localSheetId="4">#REF!</definedName>
    <definedName name="____________________DAT24">#REF!</definedName>
    <definedName name="____________________DAT25" localSheetId="4">#REF!</definedName>
    <definedName name="____________________DAT25">#REF!</definedName>
    <definedName name="____________________DAT26" localSheetId="4">#REF!</definedName>
    <definedName name="____________________DAT26">#REF!</definedName>
    <definedName name="____________________DAT27" localSheetId="4">#REF!</definedName>
    <definedName name="____________________DAT27">#REF!</definedName>
    <definedName name="____________________DAT28" localSheetId="4">#REF!</definedName>
    <definedName name="____________________DAT28">#REF!</definedName>
    <definedName name="____________________DAT29" localSheetId="4">#REF!</definedName>
    <definedName name="____________________DAT29">#REF!</definedName>
    <definedName name="____________________DAT3" localSheetId="4">#REF!</definedName>
    <definedName name="____________________DAT3">#REF!</definedName>
    <definedName name="____________________DAT30" localSheetId="4">#REF!</definedName>
    <definedName name="____________________DAT30">#REF!</definedName>
    <definedName name="____________________DAT31" localSheetId="4">#REF!</definedName>
    <definedName name="____________________DAT31">#REF!</definedName>
    <definedName name="____________________DAT32" localSheetId="4">#REF!</definedName>
    <definedName name="____________________DAT32">#REF!</definedName>
    <definedName name="____________________DAT33" localSheetId="4">#REF!</definedName>
    <definedName name="____________________DAT33">#REF!</definedName>
    <definedName name="____________________DAT34" localSheetId="4">#REF!</definedName>
    <definedName name="____________________DAT34">#REF!</definedName>
    <definedName name="____________________DAT4" localSheetId="4">#REF!</definedName>
    <definedName name="____________________DAT4">#REF!</definedName>
    <definedName name="____________________DAT5" localSheetId="4">#REF!</definedName>
    <definedName name="____________________DAT5">#REF!</definedName>
    <definedName name="____________________DAT6" localSheetId="4">#REF!</definedName>
    <definedName name="____________________DAT6">#REF!</definedName>
    <definedName name="____________________DAT7" localSheetId="4">#REF!</definedName>
    <definedName name="____________________DAT7">#REF!</definedName>
    <definedName name="____________________DAT8" localSheetId="4">#REF!</definedName>
    <definedName name="____________________DAT8">#REF!</definedName>
    <definedName name="____________________DAT9" localSheetId="4">#REF!</definedName>
    <definedName name="____________________DAT9">#REF!</definedName>
    <definedName name="____________________ENE95">'[8]Bs.Uso Trim.'!$Z$5</definedName>
    <definedName name="____________________FEB95">'[8]Bs.Uso Trim.'!$Z$6</definedName>
    <definedName name="____________________JUN95">'[8]Bs.Uso Trim.'!$Z$10</definedName>
    <definedName name="____________________MAR95">'[8]Bs.Uso Trim.'!$Z$7</definedName>
    <definedName name="____________________MAY95">'[8]Bs.Uso Trim.'!$Z$9</definedName>
    <definedName name="___________________ABR95">'[8]Bs.Uso Trim.'!$Z$8</definedName>
    <definedName name="___________________DAT1" localSheetId="4">'[2]IRSA HIST'!#REF!</definedName>
    <definedName name="___________________DAT1">'[2]IRSA HIST'!#REF!</definedName>
    <definedName name="___________________DAT10" localSheetId="4">'[2]IRSA HIST'!#REF!</definedName>
    <definedName name="___________________DAT10">'[2]IRSA HIST'!#REF!</definedName>
    <definedName name="___________________DAT11" localSheetId="4">#REF!</definedName>
    <definedName name="___________________DAT11">#REF!</definedName>
    <definedName name="___________________DAT12" localSheetId="4">#REF!</definedName>
    <definedName name="___________________DAT12">#REF!</definedName>
    <definedName name="___________________DAT13" localSheetId="4">#REF!</definedName>
    <definedName name="___________________DAT13">#REF!</definedName>
    <definedName name="___________________DAT14" localSheetId="4">#REF!</definedName>
    <definedName name="___________________DAT14">#REF!</definedName>
    <definedName name="___________________DAT15" localSheetId="4">#REF!</definedName>
    <definedName name="___________________DAT15">#REF!</definedName>
    <definedName name="___________________DAT16" localSheetId="4">#REF!</definedName>
    <definedName name="___________________DAT16">#REF!</definedName>
    <definedName name="___________________DAT17" localSheetId="4">#REF!</definedName>
    <definedName name="___________________DAT17">#REF!</definedName>
    <definedName name="___________________DAT18" localSheetId="4">#REF!</definedName>
    <definedName name="___________________DAT18">#REF!</definedName>
    <definedName name="___________________DAT19" localSheetId="4">#REF!</definedName>
    <definedName name="___________________DAT19">#REF!</definedName>
    <definedName name="___________________DAT2" localSheetId="4">#REF!</definedName>
    <definedName name="___________________DAT2">#REF!</definedName>
    <definedName name="___________________DAT20" localSheetId="4">#REF!</definedName>
    <definedName name="___________________DAT20">#REF!</definedName>
    <definedName name="___________________DAT21" localSheetId="4">#REF!</definedName>
    <definedName name="___________________DAT21">#REF!</definedName>
    <definedName name="___________________DAT22" localSheetId="4">#REF!</definedName>
    <definedName name="___________________DAT22">#REF!</definedName>
    <definedName name="___________________DAT23" localSheetId="4">#REF!</definedName>
    <definedName name="___________________DAT23">#REF!</definedName>
    <definedName name="___________________DAT24" localSheetId="4">#REF!</definedName>
    <definedName name="___________________DAT24">#REF!</definedName>
    <definedName name="___________________DAT25" localSheetId="4">#REF!</definedName>
    <definedName name="___________________DAT25">#REF!</definedName>
    <definedName name="___________________DAT26" localSheetId="4">#REF!</definedName>
    <definedName name="___________________DAT26">#REF!</definedName>
    <definedName name="___________________DAT27" localSheetId="4">#REF!</definedName>
    <definedName name="___________________DAT27">#REF!</definedName>
    <definedName name="___________________DAT28" localSheetId="4">#REF!</definedName>
    <definedName name="___________________DAT28">#REF!</definedName>
    <definedName name="___________________DAT29" localSheetId="4">#REF!</definedName>
    <definedName name="___________________DAT29">#REF!</definedName>
    <definedName name="___________________DAT3" localSheetId="4">#REF!</definedName>
    <definedName name="___________________DAT3">#REF!</definedName>
    <definedName name="___________________DAT30" localSheetId="4">#REF!</definedName>
    <definedName name="___________________DAT30">#REF!</definedName>
    <definedName name="___________________DAT31" localSheetId="4">#REF!</definedName>
    <definedName name="___________________DAT31">#REF!</definedName>
    <definedName name="___________________DAT32" localSheetId="4">#REF!</definedName>
    <definedName name="___________________DAT32">#REF!</definedName>
    <definedName name="___________________DAT33" localSheetId="4">#REF!</definedName>
    <definedName name="___________________DAT33">#REF!</definedName>
    <definedName name="___________________DAT34" localSheetId="4">#REF!</definedName>
    <definedName name="___________________DAT34">#REF!</definedName>
    <definedName name="___________________DAT4" localSheetId="4">#REF!</definedName>
    <definedName name="___________________DAT4">#REF!</definedName>
    <definedName name="___________________DAT5" localSheetId="4">#REF!</definedName>
    <definedName name="___________________DAT5">#REF!</definedName>
    <definedName name="___________________DAT6" localSheetId="4">'[2]IRSA HIST'!#REF!</definedName>
    <definedName name="___________________DAT6">'[2]IRSA HIST'!#REF!</definedName>
    <definedName name="___________________DAT7" localSheetId="4">'[2]IRSA HIST'!#REF!</definedName>
    <definedName name="___________________DAT7">'[2]IRSA HIST'!#REF!</definedName>
    <definedName name="___________________DAT8" localSheetId="4">#REF!</definedName>
    <definedName name="___________________DAT8">#REF!</definedName>
    <definedName name="___________________DAT9" localSheetId="4">'[2]IRSA HIST'!#REF!</definedName>
    <definedName name="___________________DAT9">'[2]IRSA HIST'!#REF!</definedName>
    <definedName name="___________________dic94" localSheetId="4">#REF!</definedName>
    <definedName name="___________________dic94">#REF!</definedName>
    <definedName name="___________________ENE95">'[8]Bs.Uso Trim.'!$Z$5</definedName>
    <definedName name="___________________FEB95">'[8]Bs.Uso Trim.'!$Z$6</definedName>
    <definedName name="___________________JUN95">'[8]Bs.Uso Trim.'!$Z$10</definedName>
    <definedName name="___________________MAR95">'[8]Bs.Uso Trim.'!$Z$7</definedName>
    <definedName name="___________________MAY95">'[8]Bs.Uso Trim.'!$Z$9</definedName>
    <definedName name="___________________RIV2" localSheetId="4">#REF!</definedName>
    <definedName name="___________________RIV2">#REF!</definedName>
    <definedName name="___________________SAR10" localSheetId="4">#REF!</definedName>
    <definedName name="___________________SAR10">#REF!</definedName>
    <definedName name="___________________SAR5" localSheetId="4">#REF!</definedName>
    <definedName name="___________________SAR5">#REF!</definedName>
    <definedName name="___________________SAR80" localSheetId="4">#REF!</definedName>
    <definedName name="___________________SAR80">#REF!</definedName>
    <definedName name="___________________set95" localSheetId="4">#REF!</definedName>
    <definedName name="___________________set95">#REF!</definedName>
    <definedName name="__________________ABR95">'[8]Bs.Uso Trim.'!$Z$8</definedName>
    <definedName name="__________________DAT1" localSheetId="4">#REF!</definedName>
    <definedName name="__________________DAT1">#REF!</definedName>
    <definedName name="__________________DAT10" localSheetId="4">#REF!</definedName>
    <definedName name="__________________DAT10">#REF!</definedName>
    <definedName name="__________________DAT11" localSheetId="4">#REF!</definedName>
    <definedName name="__________________DAT11">#REF!</definedName>
    <definedName name="__________________DAT12" localSheetId="4">#REF!</definedName>
    <definedName name="__________________DAT12">#REF!</definedName>
    <definedName name="__________________DAT13" localSheetId="4">#REF!</definedName>
    <definedName name="__________________DAT13">#REF!</definedName>
    <definedName name="__________________DAT14" localSheetId="4">#REF!</definedName>
    <definedName name="__________________DAT14">#REF!</definedName>
    <definedName name="__________________DAT15" localSheetId="4">#REF!</definedName>
    <definedName name="__________________DAT15">#REF!</definedName>
    <definedName name="__________________DAT16" localSheetId="4">#REF!</definedName>
    <definedName name="__________________DAT16">#REF!</definedName>
    <definedName name="__________________DAT17" localSheetId="4">[4]Condonación!#REF!</definedName>
    <definedName name="__________________DAT17">[4]Condonación!#REF!</definedName>
    <definedName name="__________________DAT18" localSheetId="4">#REF!</definedName>
    <definedName name="__________________DAT18">#REF!</definedName>
    <definedName name="__________________DAT19" localSheetId="4">'[9]Gs a recuperar APSA'!#REF!</definedName>
    <definedName name="__________________DAT19">'[9]Gs a recuperar APSA'!#REF!</definedName>
    <definedName name="__________________DAT2" localSheetId="4">#REF!</definedName>
    <definedName name="__________________DAT2">#REF!</definedName>
    <definedName name="__________________DAT20" localSheetId="4">'[9]Gs a recuperar APSA'!#REF!</definedName>
    <definedName name="__________________DAT20">'[9]Gs a recuperar APSA'!#REF!</definedName>
    <definedName name="__________________DAT21" localSheetId="4">#REF!</definedName>
    <definedName name="__________________DAT21">#REF!</definedName>
    <definedName name="__________________DAT22" localSheetId="4">#REF!</definedName>
    <definedName name="__________________DAT22">#REF!</definedName>
    <definedName name="__________________DAT23" localSheetId="4">#REF!</definedName>
    <definedName name="__________________DAT23">#REF!</definedName>
    <definedName name="__________________dat2323" localSheetId="4">#REF!</definedName>
    <definedName name="__________________dat2323">#REF!</definedName>
    <definedName name="__________________DAT24" localSheetId="4">#REF!</definedName>
    <definedName name="__________________DAT24">#REF!</definedName>
    <definedName name="__________________DAT25" localSheetId="4">#REF!</definedName>
    <definedName name="__________________DAT25">#REF!</definedName>
    <definedName name="__________________DAT26" localSheetId="4">#REF!</definedName>
    <definedName name="__________________DAT26">#REF!</definedName>
    <definedName name="__________________DAT27" localSheetId="4">#REF!</definedName>
    <definedName name="__________________DAT27">#REF!</definedName>
    <definedName name="__________________DAT28" localSheetId="4">#REF!</definedName>
    <definedName name="__________________DAT28">#REF!</definedName>
    <definedName name="__________________DAT29" localSheetId="4">#REF!</definedName>
    <definedName name="__________________DAT29">#REF!</definedName>
    <definedName name="__________________DAT3" localSheetId="4">#REF!</definedName>
    <definedName name="__________________DAT3">#REF!</definedName>
    <definedName name="__________________DAT30" localSheetId="4">#REF!</definedName>
    <definedName name="__________________DAT30">#REF!</definedName>
    <definedName name="__________________DAT31" localSheetId="4">#REF!</definedName>
    <definedName name="__________________DAT31">#REF!</definedName>
    <definedName name="__________________DAT32" localSheetId="4">#REF!</definedName>
    <definedName name="__________________DAT32">#REF!</definedName>
    <definedName name="__________________DAT33" localSheetId="4">#REF!</definedName>
    <definedName name="__________________DAT33">#REF!</definedName>
    <definedName name="__________________DAT34" localSheetId="4">#REF!</definedName>
    <definedName name="__________________DAT34">#REF!</definedName>
    <definedName name="__________________DAT4" localSheetId="4">#REF!</definedName>
    <definedName name="__________________DAT4">#REF!</definedName>
    <definedName name="__________________DAT5" localSheetId="4">#REF!</definedName>
    <definedName name="__________________DAT5">#REF!</definedName>
    <definedName name="__________________DAT6" localSheetId="4">#REF!</definedName>
    <definedName name="__________________DAT6">#REF!</definedName>
    <definedName name="__________________DAT7" localSheetId="4">#REF!</definedName>
    <definedName name="__________________DAT7">#REF!</definedName>
    <definedName name="__________________DAT8" localSheetId="4">#REF!</definedName>
    <definedName name="__________________DAT8">#REF!</definedName>
    <definedName name="__________________DAT9" localSheetId="4">#REF!</definedName>
    <definedName name="__________________DAT9">#REF!</definedName>
    <definedName name="__________________dic94" localSheetId="4">#REF!</definedName>
    <definedName name="__________________dic94">#REF!</definedName>
    <definedName name="__________________ENE95">'[8]Bs.Uso Trim.'!$Z$5</definedName>
    <definedName name="__________________FEB95">'[8]Bs.Uso Trim.'!$Z$6</definedName>
    <definedName name="__________________JUN95">'[8]Bs.Uso Trim.'!$Z$10</definedName>
    <definedName name="__________________MAR95">'[8]Bs.Uso Trim.'!$Z$7</definedName>
    <definedName name="__________________MAY95">'[8]Bs.Uso Trim.'!$Z$9</definedName>
    <definedName name="__________________RIV2" localSheetId="4">#REF!</definedName>
    <definedName name="__________________RIV2">#REF!</definedName>
    <definedName name="__________________SAR10" localSheetId="4">#REF!</definedName>
    <definedName name="__________________SAR10">#REF!</definedName>
    <definedName name="__________________SAR5" localSheetId="4">#REF!</definedName>
    <definedName name="__________________SAR5">#REF!</definedName>
    <definedName name="__________________SAR80" localSheetId="4">#REF!</definedName>
    <definedName name="__________________SAR80">#REF!</definedName>
    <definedName name="__________________set95" localSheetId="4">#REF!</definedName>
    <definedName name="__________________set95">#REF!</definedName>
    <definedName name="_________________ABR95">'[8]Bs.Uso Trim.'!$Z$8</definedName>
    <definedName name="_________________DAT1" localSheetId="4">#REF!</definedName>
    <definedName name="_________________DAT1">#REF!</definedName>
    <definedName name="_________________DAT10" localSheetId="4">#REF!</definedName>
    <definedName name="_________________DAT10">#REF!</definedName>
    <definedName name="_________________DAT11" localSheetId="4">#REF!</definedName>
    <definedName name="_________________DAT11">#REF!</definedName>
    <definedName name="_________________DAT12" localSheetId="4">#REF!</definedName>
    <definedName name="_________________DAT12">#REF!</definedName>
    <definedName name="_________________DAT13" localSheetId="4">#REF!</definedName>
    <definedName name="_________________DAT13">#REF!</definedName>
    <definedName name="_________________DAT14" localSheetId="4">#REF!</definedName>
    <definedName name="_________________DAT14">#REF!</definedName>
    <definedName name="_________________DAT15" localSheetId="4">#REF!</definedName>
    <definedName name="_________________DAT15">#REF!</definedName>
    <definedName name="_________________DAT16" localSheetId="4">#REF!</definedName>
    <definedName name="_________________DAT16">#REF!</definedName>
    <definedName name="_________________DAT17" localSheetId="4">#REF!</definedName>
    <definedName name="_________________DAT17">#REF!</definedName>
    <definedName name="_________________DAT18" localSheetId="4">#REF!</definedName>
    <definedName name="_________________DAT18">#REF!</definedName>
    <definedName name="_________________DAT19" localSheetId="4">#REF!</definedName>
    <definedName name="_________________DAT19">#REF!</definedName>
    <definedName name="_________________DAT2" localSheetId="4">#REF!</definedName>
    <definedName name="_________________DAT2">#REF!</definedName>
    <definedName name="_________________DAT20" localSheetId="4">#REF!</definedName>
    <definedName name="_________________DAT20">#REF!</definedName>
    <definedName name="_________________DAT21" localSheetId="4">#REF!</definedName>
    <definedName name="_________________DAT21">#REF!</definedName>
    <definedName name="_________________DAT22" localSheetId="4">#REF!</definedName>
    <definedName name="_________________DAT22">#REF!</definedName>
    <definedName name="_________________DAT23" localSheetId="4">#REF!</definedName>
    <definedName name="_________________DAT23">#REF!</definedName>
    <definedName name="_________________dat2323" localSheetId="4">#REF!</definedName>
    <definedName name="_________________dat2323">#REF!</definedName>
    <definedName name="_________________DAT24" localSheetId="4">#REF!</definedName>
    <definedName name="_________________DAT24">#REF!</definedName>
    <definedName name="_________________DAT25" localSheetId="4">#REF!</definedName>
    <definedName name="_________________DAT25">#REF!</definedName>
    <definedName name="_________________DAT26" localSheetId="4">#REF!</definedName>
    <definedName name="_________________DAT26">#REF!</definedName>
    <definedName name="_________________DAT27" localSheetId="4">#REF!</definedName>
    <definedName name="_________________DAT27">#REF!</definedName>
    <definedName name="_________________DAT28" localSheetId="4">#REF!</definedName>
    <definedName name="_________________DAT28">#REF!</definedName>
    <definedName name="_________________DAT29" localSheetId="4">#REF!</definedName>
    <definedName name="_________________DAT29">#REF!</definedName>
    <definedName name="_________________DAT3" localSheetId="4">#REF!</definedName>
    <definedName name="_________________DAT3">#REF!</definedName>
    <definedName name="_________________DAT30" localSheetId="4">#REF!</definedName>
    <definedName name="_________________DAT30">#REF!</definedName>
    <definedName name="_________________DAT31" localSheetId="4">#REF!</definedName>
    <definedName name="_________________DAT31">#REF!</definedName>
    <definedName name="_________________DAT32" localSheetId="4">#REF!</definedName>
    <definedName name="_________________DAT32">#REF!</definedName>
    <definedName name="_________________DAT33" localSheetId="4">#REF!</definedName>
    <definedName name="_________________DAT33">#REF!</definedName>
    <definedName name="_________________DAT34" localSheetId="4">#REF!</definedName>
    <definedName name="_________________DAT34">#REF!</definedName>
    <definedName name="_________________DAT4" localSheetId="4">#REF!</definedName>
    <definedName name="_________________DAT4">#REF!</definedName>
    <definedName name="_________________DAT5" localSheetId="4">#REF!</definedName>
    <definedName name="_________________DAT5">#REF!</definedName>
    <definedName name="_________________DAT6" localSheetId="4">#REF!</definedName>
    <definedName name="_________________DAT6">#REF!</definedName>
    <definedName name="_________________DAT7" localSheetId="4">#REF!</definedName>
    <definedName name="_________________DAT7">#REF!</definedName>
    <definedName name="_________________DAT8" localSheetId="4">#REF!</definedName>
    <definedName name="_________________DAT8">#REF!</definedName>
    <definedName name="_________________DAT9" localSheetId="4">#REF!</definedName>
    <definedName name="_________________DAT9">#REF!</definedName>
    <definedName name="_________________dic93" localSheetId="4">#REF!</definedName>
    <definedName name="_________________dic93">#REF!</definedName>
    <definedName name="_________________dic94" localSheetId="4">#REF!</definedName>
    <definedName name="_________________dic94">#REF!</definedName>
    <definedName name="_________________ENE95">'[8]Bs.Uso Trim.'!$Z$5</definedName>
    <definedName name="_________________FEB95">'[8]Bs.Uso Trim.'!$Z$6</definedName>
    <definedName name="_________________jun93" localSheetId="4">#REF!</definedName>
    <definedName name="_________________jun93">#REF!</definedName>
    <definedName name="_________________jun94" localSheetId="4">#REF!</definedName>
    <definedName name="_________________jun94">#REF!</definedName>
    <definedName name="_________________JUN95">'[8]Bs.Uso Trim.'!$Z$10</definedName>
    <definedName name="_________________mar94" localSheetId="4">#REF!</definedName>
    <definedName name="_________________mar94">#REF!</definedName>
    <definedName name="_________________MAR95">'[8]Bs.Uso Trim.'!$Z$7</definedName>
    <definedName name="_________________MAY95">'[8]Bs.Uso Trim.'!$Z$9</definedName>
    <definedName name="_________________RIV2" localSheetId="4">#REF!</definedName>
    <definedName name="_________________RIV2">#REF!</definedName>
    <definedName name="_________________RIV3" localSheetId="4">#REF!</definedName>
    <definedName name="_________________RIV3">#REF!</definedName>
    <definedName name="_________________SAR10" localSheetId="4">#REF!</definedName>
    <definedName name="_________________SAR10">#REF!</definedName>
    <definedName name="_________________SAR5" localSheetId="4">#REF!</definedName>
    <definedName name="_________________SAR5">#REF!</definedName>
    <definedName name="_________________SAR80" localSheetId="4">#REF!</definedName>
    <definedName name="_________________SAR80">#REF!</definedName>
    <definedName name="_________________set94" localSheetId="4">#REF!</definedName>
    <definedName name="_________________set94">#REF!</definedName>
    <definedName name="_________________set95" localSheetId="4">#REF!</definedName>
    <definedName name="_________________set95">#REF!</definedName>
    <definedName name="________________ABR95">'[8]Bs.Uso Trim.'!$Z$8</definedName>
    <definedName name="________________DAT1" localSheetId="4">#REF!</definedName>
    <definedName name="________________DAT1">#REF!</definedName>
    <definedName name="________________DAT10" localSheetId="4">#REF!</definedName>
    <definedName name="________________DAT10">#REF!</definedName>
    <definedName name="________________DAT11" localSheetId="4">#REF!</definedName>
    <definedName name="________________DAT11">#REF!</definedName>
    <definedName name="________________DAT12" localSheetId="4">#REF!</definedName>
    <definedName name="________________DAT12">#REF!</definedName>
    <definedName name="________________DAT13" localSheetId="4">#REF!</definedName>
    <definedName name="________________DAT13">#REF!</definedName>
    <definedName name="________________DAT14" localSheetId="4">#REF!</definedName>
    <definedName name="________________DAT14">#REF!</definedName>
    <definedName name="________________DAT15" localSheetId="4">#REF!</definedName>
    <definedName name="________________DAT15">#REF!</definedName>
    <definedName name="________________DAT16" localSheetId="4">#REF!</definedName>
    <definedName name="________________DAT16">#REF!</definedName>
    <definedName name="________________DAT17" localSheetId="4">#REF!</definedName>
    <definedName name="________________DAT17">#REF!</definedName>
    <definedName name="________________DAT18" localSheetId="4">#REF!</definedName>
    <definedName name="________________DAT18">#REF!</definedName>
    <definedName name="________________DAT19" localSheetId="4">#REF!</definedName>
    <definedName name="________________DAT19">#REF!</definedName>
    <definedName name="________________DAT2" localSheetId="4">#REF!</definedName>
    <definedName name="________________DAT2">#REF!</definedName>
    <definedName name="________________DAT20" localSheetId="4">#REF!</definedName>
    <definedName name="________________DAT20">#REF!</definedName>
    <definedName name="________________DAT21" localSheetId="4">#REF!</definedName>
    <definedName name="________________DAT21">#REF!</definedName>
    <definedName name="________________DAT22" localSheetId="4">#REF!</definedName>
    <definedName name="________________DAT22">#REF!</definedName>
    <definedName name="________________DAT23" localSheetId="4">#REF!</definedName>
    <definedName name="________________DAT23">#REF!</definedName>
    <definedName name="________________dat2323" localSheetId="4">#REF!</definedName>
    <definedName name="________________dat2323">#REF!</definedName>
    <definedName name="________________DAT24" localSheetId="4">#REF!</definedName>
    <definedName name="________________DAT24">#REF!</definedName>
    <definedName name="________________DAT25" localSheetId="4">#REF!</definedName>
    <definedName name="________________DAT25">#REF!</definedName>
    <definedName name="________________DAT26" localSheetId="4">#REF!</definedName>
    <definedName name="________________DAT26">#REF!</definedName>
    <definedName name="________________DAT27" localSheetId="4">#REF!</definedName>
    <definedName name="________________DAT27">#REF!</definedName>
    <definedName name="________________DAT28" localSheetId="4">#REF!</definedName>
    <definedName name="________________DAT28">#REF!</definedName>
    <definedName name="________________DAT29" localSheetId="4">#REF!</definedName>
    <definedName name="________________DAT29">#REF!</definedName>
    <definedName name="________________DAT3" localSheetId="4">#REF!</definedName>
    <definedName name="________________DAT3">#REF!</definedName>
    <definedName name="________________DAT30" localSheetId="4">#REF!</definedName>
    <definedName name="________________DAT30">#REF!</definedName>
    <definedName name="________________DAT31" localSheetId="4">#REF!</definedName>
    <definedName name="________________DAT31">#REF!</definedName>
    <definedName name="________________DAT32" localSheetId="4">#REF!</definedName>
    <definedName name="________________DAT32">#REF!</definedName>
    <definedName name="________________DAT33" localSheetId="4">#REF!</definedName>
    <definedName name="________________DAT33">#REF!</definedName>
    <definedName name="________________DAT34" localSheetId="4">#REF!</definedName>
    <definedName name="________________DAT34">#REF!</definedName>
    <definedName name="________________DAT4" localSheetId="4">#REF!</definedName>
    <definedName name="________________DAT4">#REF!</definedName>
    <definedName name="________________DAT5" localSheetId="4">#REF!</definedName>
    <definedName name="________________DAT5">#REF!</definedName>
    <definedName name="________________DAT6" localSheetId="4">#REF!</definedName>
    <definedName name="________________DAT6">#REF!</definedName>
    <definedName name="________________DAT7" localSheetId="4">#REF!</definedName>
    <definedName name="________________DAT7">#REF!</definedName>
    <definedName name="________________DAT8" localSheetId="4">#REF!</definedName>
    <definedName name="________________DAT8">#REF!</definedName>
    <definedName name="________________DAT9" localSheetId="4">#REF!</definedName>
    <definedName name="________________DAT9">#REF!</definedName>
    <definedName name="________________dic93" localSheetId="4">#REF!</definedName>
    <definedName name="________________dic93">#REF!</definedName>
    <definedName name="________________dic94" localSheetId="4">#REF!</definedName>
    <definedName name="________________dic94">#REF!</definedName>
    <definedName name="________________ENE95">'[8]Bs.Uso Trim.'!$Z$5</definedName>
    <definedName name="________________FEB95">'[8]Bs.Uso Trim.'!$Z$6</definedName>
    <definedName name="________________jun93" localSheetId="4">#REF!</definedName>
    <definedName name="________________jun93">#REF!</definedName>
    <definedName name="________________jun94" localSheetId="4">#REF!</definedName>
    <definedName name="________________jun94">#REF!</definedName>
    <definedName name="________________JUN95">'[8]Bs.Uso Trim.'!$Z$10</definedName>
    <definedName name="________________mar94" localSheetId="4">#REF!</definedName>
    <definedName name="________________mar94">#REF!</definedName>
    <definedName name="________________MAR95">'[8]Bs.Uso Trim.'!$Z$7</definedName>
    <definedName name="________________MAY95">'[8]Bs.Uso Trim.'!$Z$9</definedName>
    <definedName name="________________RIV2" localSheetId="4">#REF!</definedName>
    <definedName name="________________RIV2">#REF!</definedName>
    <definedName name="________________RIV3" localSheetId="4">#REF!</definedName>
    <definedName name="________________RIV3">#REF!</definedName>
    <definedName name="________________SAR10" localSheetId="4">#REF!</definedName>
    <definedName name="________________SAR10">#REF!</definedName>
    <definedName name="________________SAR5" localSheetId="4">#REF!</definedName>
    <definedName name="________________SAR5">#REF!</definedName>
    <definedName name="________________SAR80" localSheetId="4">#REF!</definedName>
    <definedName name="________________SAR80">#REF!</definedName>
    <definedName name="________________set94" localSheetId="4">#REF!</definedName>
    <definedName name="________________set94">#REF!</definedName>
    <definedName name="________________set95" localSheetId="4">#REF!</definedName>
    <definedName name="________________set95">#REF!</definedName>
    <definedName name="_______________ABR95">'[8]Bs.Uso Trim.'!$Z$8</definedName>
    <definedName name="_______________DAT1" localSheetId="4">#REF!</definedName>
    <definedName name="_______________DAT1">#REF!</definedName>
    <definedName name="_______________DAT10" localSheetId="4">#REF!</definedName>
    <definedName name="_______________DAT10">#REF!</definedName>
    <definedName name="_______________DAT11" localSheetId="4">#REF!</definedName>
    <definedName name="_______________DAT11">#REF!</definedName>
    <definedName name="_______________DAT12" localSheetId="4">'[2]IRSA HIST'!#REF!</definedName>
    <definedName name="_______________DAT12">'[2]IRSA HIST'!#REF!</definedName>
    <definedName name="_______________DAT13" localSheetId="4">'[2]IRSA HIST'!#REF!</definedName>
    <definedName name="_______________DAT13">'[2]IRSA HIST'!#REF!</definedName>
    <definedName name="_______________DAT14" localSheetId="4">#REF!</definedName>
    <definedName name="_______________DAT14">#REF!</definedName>
    <definedName name="_______________DAT15" localSheetId="4">#REF!</definedName>
    <definedName name="_______________DAT15">#REF!</definedName>
    <definedName name="_______________DAT16" localSheetId="4">'[3]2.1 - Mayor Otros Créditos'!#REF!</definedName>
    <definedName name="_______________DAT16">'[3]2.1 - Mayor Otros Créditos'!#REF!</definedName>
    <definedName name="_______________DAT17" localSheetId="4">#REF!</definedName>
    <definedName name="_______________DAT17">#REF!</definedName>
    <definedName name="_______________DAT18" localSheetId="4">#REF!</definedName>
    <definedName name="_______________DAT18">#REF!</definedName>
    <definedName name="_______________DAT19" localSheetId="4">#REF!</definedName>
    <definedName name="_______________DAT19">#REF!</definedName>
    <definedName name="_______________DAT2" localSheetId="4">#REF!</definedName>
    <definedName name="_______________DAT2">#REF!</definedName>
    <definedName name="_______________DAT20" localSheetId="4">#REF!</definedName>
    <definedName name="_______________DAT20">#REF!</definedName>
    <definedName name="_______________DAT21" localSheetId="4">#REF!</definedName>
    <definedName name="_______________DAT21">#REF!</definedName>
    <definedName name="_______________DAT22" localSheetId="4">#REF!</definedName>
    <definedName name="_______________DAT22">#REF!</definedName>
    <definedName name="_______________DAT23" localSheetId="4">#REF!</definedName>
    <definedName name="_______________DAT23">#REF!</definedName>
    <definedName name="_______________DAT24" localSheetId="4">#REF!</definedName>
    <definedName name="_______________DAT24">#REF!</definedName>
    <definedName name="_______________DAT25" localSheetId="4">#REF!</definedName>
    <definedName name="_______________DAT25">#REF!</definedName>
    <definedName name="_______________DAT26" localSheetId="4">#REF!</definedName>
    <definedName name="_______________DAT26">#REF!</definedName>
    <definedName name="_______________DAT27" localSheetId="4">#REF!</definedName>
    <definedName name="_______________DAT27">#REF!</definedName>
    <definedName name="_______________DAT28" localSheetId="4">#REF!</definedName>
    <definedName name="_______________DAT28">#REF!</definedName>
    <definedName name="_______________DAT29" localSheetId="4">#REF!</definedName>
    <definedName name="_______________DAT29">#REF!</definedName>
    <definedName name="_______________DAT3" localSheetId="4">#REF!</definedName>
    <definedName name="_______________DAT3">#REF!</definedName>
    <definedName name="_______________DAT30" localSheetId="4">#REF!</definedName>
    <definedName name="_______________DAT30">#REF!</definedName>
    <definedName name="_______________DAT31" localSheetId="4">#REF!</definedName>
    <definedName name="_______________DAT31">#REF!</definedName>
    <definedName name="_______________DAT32" localSheetId="4">#REF!</definedName>
    <definedName name="_______________DAT32">#REF!</definedName>
    <definedName name="_______________DAT33" localSheetId="4">#REF!</definedName>
    <definedName name="_______________DAT33">#REF!</definedName>
    <definedName name="_______________DAT34" localSheetId="4">#REF!</definedName>
    <definedName name="_______________DAT34">#REF!</definedName>
    <definedName name="_______________DAT4" localSheetId="4">#REF!</definedName>
    <definedName name="_______________DAT4">#REF!</definedName>
    <definedName name="_______________DAT5" localSheetId="4">#REF!</definedName>
    <definedName name="_______________DAT5">#REF!</definedName>
    <definedName name="_______________DAT6" localSheetId="4">#REF!</definedName>
    <definedName name="_______________DAT6">#REF!</definedName>
    <definedName name="_______________DAT7" localSheetId="4">#REF!</definedName>
    <definedName name="_______________DAT7">#REF!</definedName>
    <definedName name="_______________DAT8" localSheetId="4">#REF!</definedName>
    <definedName name="_______________DAT8">#REF!</definedName>
    <definedName name="_______________DAT9" localSheetId="4">#REF!</definedName>
    <definedName name="_______________DAT9">#REF!</definedName>
    <definedName name="_______________dic93" localSheetId="4">#REF!</definedName>
    <definedName name="_______________dic93">#REF!</definedName>
    <definedName name="_______________dic94" localSheetId="4">#REF!</definedName>
    <definedName name="_______________dic94">#REF!</definedName>
    <definedName name="_______________ENE95">'[8]Bs.Uso Trim.'!$Z$5</definedName>
    <definedName name="_______________FEB95">'[8]Bs.Uso Trim.'!$Z$6</definedName>
    <definedName name="_______________jun93" localSheetId="4">#REF!</definedName>
    <definedName name="_______________jun93">#REF!</definedName>
    <definedName name="_______________jun94" localSheetId="4">#REF!</definedName>
    <definedName name="_______________jun94">#REF!</definedName>
    <definedName name="_______________JUN95">'[8]Bs.Uso Trim.'!$Z$10</definedName>
    <definedName name="_______________mar94" localSheetId="4">#REF!</definedName>
    <definedName name="_______________mar94">#REF!</definedName>
    <definedName name="_______________MAR95">'[8]Bs.Uso Trim.'!$Z$7</definedName>
    <definedName name="_______________MAY95">'[8]Bs.Uso Trim.'!$Z$9</definedName>
    <definedName name="_______________RIV2" localSheetId="4">#REF!</definedName>
    <definedName name="_______________RIV2">#REF!</definedName>
    <definedName name="_______________RIV3" localSheetId="4">#REF!</definedName>
    <definedName name="_______________RIV3">#REF!</definedName>
    <definedName name="_______________SAR10" localSheetId="4">#REF!</definedName>
    <definedName name="_______________SAR10">#REF!</definedName>
    <definedName name="_______________SAR5" localSheetId="4">#REF!</definedName>
    <definedName name="_______________SAR5">#REF!</definedName>
    <definedName name="_______________SAR80" localSheetId="4">#REF!</definedName>
    <definedName name="_______________SAR80">#REF!</definedName>
    <definedName name="_______________set94" localSheetId="4">#REF!</definedName>
    <definedName name="_______________set94">#REF!</definedName>
    <definedName name="_______________set95" localSheetId="4">#REF!</definedName>
    <definedName name="_______________set95">#REF!</definedName>
    <definedName name="______________ABR95">'[8]Bs.Uso Trim.'!$Z$8</definedName>
    <definedName name="______________DAT1" localSheetId="4">#REF!</definedName>
    <definedName name="______________DAT1">#REF!</definedName>
    <definedName name="______________DAT10" localSheetId="4">#REF!</definedName>
    <definedName name="______________DAT10">#REF!</definedName>
    <definedName name="______________DAT11" localSheetId="4">#REF!</definedName>
    <definedName name="______________DAT11">#REF!</definedName>
    <definedName name="______________DAT12" localSheetId="4">'[10]IRSA HIST'!#REF!</definedName>
    <definedName name="______________DAT12">'[10]IRSA HIST'!#REF!</definedName>
    <definedName name="______________DAT13" localSheetId="4">'[10]IRSA HIST'!#REF!</definedName>
    <definedName name="______________DAT13">'[10]IRSA HIST'!#REF!</definedName>
    <definedName name="______________DAT14" localSheetId="4">#REF!</definedName>
    <definedName name="______________DAT14">#REF!</definedName>
    <definedName name="______________DAT15" localSheetId="4">#REF!</definedName>
    <definedName name="______________DAT15">#REF!</definedName>
    <definedName name="______________DAT16" localSheetId="4">'[11]2.1 - Mayor Otros Créditos'!#REF!</definedName>
    <definedName name="______________DAT16">'[11]2.1 - Mayor Otros Créditos'!#REF!</definedName>
    <definedName name="______________DAT17" localSheetId="4">#REF!</definedName>
    <definedName name="______________DAT17">#REF!</definedName>
    <definedName name="______________DAT18" localSheetId="4">#REF!</definedName>
    <definedName name="______________DAT18">#REF!</definedName>
    <definedName name="______________DAT19" localSheetId="4">#REF!</definedName>
    <definedName name="______________DAT19">#REF!</definedName>
    <definedName name="______________DAT2" localSheetId="4">#REF!</definedName>
    <definedName name="______________DAT2">#REF!</definedName>
    <definedName name="______________DAT20" localSheetId="4">#REF!</definedName>
    <definedName name="______________DAT20">#REF!</definedName>
    <definedName name="______________DAT21" localSheetId="4">#REF!</definedName>
    <definedName name="______________DAT21">#REF!</definedName>
    <definedName name="______________DAT22" localSheetId="4">#REF!</definedName>
    <definedName name="______________DAT22">#REF!</definedName>
    <definedName name="______________DAT23" localSheetId="4">#REF!</definedName>
    <definedName name="______________DAT23">#REF!</definedName>
    <definedName name="______________dat2323" localSheetId="4">#REF!</definedName>
    <definedName name="______________dat2323">#REF!</definedName>
    <definedName name="______________DAT24" localSheetId="4">#REF!</definedName>
    <definedName name="______________DAT24">#REF!</definedName>
    <definedName name="______________DAT25" localSheetId="4">#REF!</definedName>
    <definedName name="______________DAT25">#REF!</definedName>
    <definedName name="______________DAT26" localSheetId="4">#REF!</definedName>
    <definedName name="______________DAT26">#REF!</definedName>
    <definedName name="______________DAT27" localSheetId="4">#REF!</definedName>
    <definedName name="______________DAT27">#REF!</definedName>
    <definedName name="______________DAT28" localSheetId="4">#REF!</definedName>
    <definedName name="______________DAT28">#REF!</definedName>
    <definedName name="______________DAT29" localSheetId="4">#REF!</definedName>
    <definedName name="______________DAT29">#REF!</definedName>
    <definedName name="______________DAT3" localSheetId="4">#REF!</definedName>
    <definedName name="______________DAT3">#REF!</definedName>
    <definedName name="______________DAT30" localSheetId="4">#REF!</definedName>
    <definedName name="______________DAT30">#REF!</definedName>
    <definedName name="______________DAT31" localSheetId="4">#REF!</definedName>
    <definedName name="______________DAT31">#REF!</definedName>
    <definedName name="______________DAT32" localSheetId="4">#REF!</definedName>
    <definedName name="______________DAT32">#REF!</definedName>
    <definedName name="______________DAT33" localSheetId="4">#REF!</definedName>
    <definedName name="______________DAT33">#REF!</definedName>
    <definedName name="______________DAT34" localSheetId="4">#REF!</definedName>
    <definedName name="______________DAT34">#REF!</definedName>
    <definedName name="______________DAT4" localSheetId="4">#REF!</definedName>
    <definedName name="______________DAT4">#REF!</definedName>
    <definedName name="______________DAT5" localSheetId="4">#REF!</definedName>
    <definedName name="______________DAT5">#REF!</definedName>
    <definedName name="______________DAT6" localSheetId="4">#REF!</definedName>
    <definedName name="______________DAT6">#REF!</definedName>
    <definedName name="______________DAT7" localSheetId="4">#REF!</definedName>
    <definedName name="______________DAT7">#REF!</definedName>
    <definedName name="______________DAT8" localSheetId="4">#REF!</definedName>
    <definedName name="______________DAT8">#REF!</definedName>
    <definedName name="______________DAT9" localSheetId="4">#REF!</definedName>
    <definedName name="______________DAT9">#REF!</definedName>
    <definedName name="______________dic93" localSheetId="4">#REF!</definedName>
    <definedName name="______________dic93">#REF!</definedName>
    <definedName name="______________dic94" localSheetId="4">#REF!</definedName>
    <definedName name="______________dic94">#REF!</definedName>
    <definedName name="______________ENE95">'[8]Bs.Uso Trim.'!$Z$5</definedName>
    <definedName name="______________FEB95">'[8]Bs.Uso Trim.'!$Z$6</definedName>
    <definedName name="______________jun93" localSheetId="4">#REF!</definedName>
    <definedName name="______________jun93">#REF!</definedName>
    <definedName name="______________jun94" localSheetId="4">#REF!</definedName>
    <definedName name="______________jun94">#REF!</definedName>
    <definedName name="______________JUN95">'[8]Bs.Uso Trim.'!$Z$10</definedName>
    <definedName name="______________mar94" localSheetId="4">#REF!</definedName>
    <definedName name="______________mar94">#REF!</definedName>
    <definedName name="______________MAR95">'[8]Bs.Uso Trim.'!$Z$7</definedName>
    <definedName name="______________MAY95">'[8]Bs.Uso Trim.'!$Z$9</definedName>
    <definedName name="______________RIV2" localSheetId="4">#REF!</definedName>
    <definedName name="______________RIV2">#REF!</definedName>
    <definedName name="______________RIV3" localSheetId="4">#REF!</definedName>
    <definedName name="______________RIV3">#REF!</definedName>
    <definedName name="______________SAR10" localSheetId="4">#REF!</definedName>
    <definedName name="______________SAR10">#REF!</definedName>
    <definedName name="______________SAR5" localSheetId="4">#REF!</definedName>
    <definedName name="______________SAR5">#REF!</definedName>
    <definedName name="______________SAR80" localSheetId="4">#REF!</definedName>
    <definedName name="______________SAR80">#REF!</definedName>
    <definedName name="______________set94" localSheetId="4">#REF!</definedName>
    <definedName name="______________set94">#REF!</definedName>
    <definedName name="______________set95" localSheetId="4">#REF!</definedName>
    <definedName name="______________set95">#REF!</definedName>
    <definedName name="_____________ABR95">'[8]Bs.Uso Trim.'!$Z$8</definedName>
    <definedName name="_____________DAT1" localSheetId="4">'[10]IRSA HIST'!#REF!</definedName>
    <definedName name="_____________DAT1">'[10]IRSA HIST'!#REF!</definedName>
    <definedName name="_____________DAT10" localSheetId="4">'[10]IRSA HIST'!#REF!</definedName>
    <definedName name="_____________DAT10">'[10]IRSA HIST'!#REF!</definedName>
    <definedName name="_____________DAT11" localSheetId="4">#REF!</definedName>
    <definedName name="_____________DAT11">#REF!</definedName>
    <definedName name="_____________DAT12" localSheetId="4">#REF!</definedName>
    <definedName name="_____________DAT12">#REF!</definedName>
    <definedName name="_____________DAT13" localSheetId="4">#REF!</definedName>
    <definedName name="_____________DAT13">#REF!</definedName>
    <definedName name="_____________DAT14" localSheetId="4">#REF!</definedName>
    <definedName name="_____________DAT14">#REF!</definedName>
    <definedName name="_____________DAT15" localSheetId="4">#REF!</definedName>
    <definedName name="_____________DAT15">#REF!</definedName>
    <definedName name="_____________DAT16" localSheetId="4">#REF!</definedName>
    <definedName name="_____________DAT16">#REF!</definedName>
    <definedName name="_____________DAT17" localSheetId="4">#REF!</definedName>
    <definedName name="_____________DAT17">#REF!</definedName>
    <definedName name="_____________DAT18" localSheetId="4">#REF!</definedName>
    <definedName name="_____________DAT18">#REF!</definedName>
    <definedName name="_____________DAT19" localSheetId="4">#REF!</definedName>
    <definedName name="_____________DAT19">#REF!</definedName>
    <definedName name="_____________DAT2" localSheetId="4">#REF!</definedName>
    <definedName name="_____________DAT2">#REF!</definedName>
    <definedName name="_____________DAT20" localSheetId="4">#REF!</definedName>
    <definedName name="_____________DAT20">#REF!</definedName>
    <definedName name="_____________DAT21" localSheetId="4">#REF!</definedName>
    <definedName name="_____________DAT21">#REF!</definedName>
    <definedName name="_____________DAT22" localSheetId="4">#REF!</definedName>
    <definedName name="_____________DAT22">#REF!</definedName>
    <definedName name="_____________DAT23" localSheetId="4">#REF!</definedName>
    <definedName name="_____________DAT23">#REF!</definedName>
    <definedName name="_____________DAT24" localSheetId="4">#REF!</definedName>
    <definedName name="_____________DAT24">#REF!</definedName>
    <definedName name="_____________DAT25" localSheetId="4">#REF!</definedName>
    <definedName name="_____________DAT25">#REF!</definedName>
    <definedName name="_____________DAT26" localSheetId="4">#REF!</definedName>
    <definedName name="_____________DAT26">#REF!</definedName>
    <definedName name="_____________DAT27" localSheetId="4">#REF!</definedName>
    <definedName name="_____________DAT27">#REF!</definedName>
    <definedName name="_____________DAT28" localSheetId="4">#REF!</definedName>
    <definedName name="_____________DAT28">#REF!</definedName>
    <definedName name="_____________DAT29" localSheetId="4">#REF!</definedName>
    <definedName name="_____________DAT29">#REF!</definedName>
    <definedName name="_____________DAT3" localSheetId="4">#REF!</definedName>
    <definedName name="_____________DAT3">#REF!</definedName>
    <definedName name="_____________DAT30" localSheetId="4">#REF!</definedName>
    <definedName name="_____________DAT30">#REF!</definedName>
    <definedName name="_____________DAT31" localSheetId="4">#REF!</definedName>
    <definedName name="_____________DAT31">#REF!</definedName>
    <definedName name="_____________DAT32" localSheetId="4">#REF!</definedName>
    <definedName name="_____________DAT32">#REF!</definedName>
    <definedName name="_____________DAT33" localSheetId="4">#REF!</definedName>
    <definedName name="_____________DAT33">#REF!</definedName>
    <definedName name="_____________DAT34" localSheetId="4">#REF!</definedName>
    <definedName name="_____________DAT34">#REF!</definedName>
    <definedName name="_____________DAT4" localSheetId="4">#REF!</definedName>
    <definedName name="_____________DAT4">#REF!</definedName>
    <definedName name="_____________DAT5" localSheetId="4">#REF!</definedName>
    <definedName name="_____________DAT5">#REF!</definedName>
    <definedName name="_____________DAT6" localSheetId="4">'[10]IRSA HIST'!#REF!</definedName>
    <definedName name="_____________DAT6">'[10]IRSA HIST'!#REF!</definedName>
    <definedName name="_____________DAT7" localSheetId="4">'[10]IRSA HIST'!#REF!</definedName>
    <definedName name="_____________DAT7">'[10]IRSA HIST'!#REF!</definedName>
    <definedName name="_____________DAT8" localSheetId="4">#REF!</definedName>
    <definedName name="_____________DAT8">#REF!</definedName>
    <definedName name="_____________DAT9" localSheetId="4">'[10]IRSA HIST'!#REF!</definedName>
    <definedName name="_____________DAT9">'[10]IRSA HIST'!#REF!</definedName>
    <definedName name="_____________dic93" localSheetId="4">#REF!</definedName>
    <definedName name="_____________dic93">#REF!</definedName>
    <definedName name="_____________dic94" localSheetId="4">#REF!</definedName>
    <definedName name="_____________dic94">#REF!</definedName>
    <definedName name="_____________ENE95">'[8]Bs.Uso Trim.'!$Z$5</definedName>
    <definedName name="_____________FEB95">'[8]Bs.Uso Trim.'!$Z$6</definedName>
    <definedName name="_____________jun93" localSheetId="4">#REF!</definedName>
    <definedName name="_____________jun93">#REF!</definedName>
    <definedName name="_____________jun94" localSheetId="4">#REF!</definedName>
    <definedName name="_____________jun94">#REF!</definedName>
    <definedName name="_____________JUN95">'[8]Bs.Uso Trim.'!$Z$10</definedName>
    <definedName name="_____________mar94" localSheetId="4">#REF!</definedName>
    <definedName name="_____________mar94">#REF!</definedName>
    <definedName name="_____________MAR95">'[8]Bs.Uso Trim.'!$Z$7</definedName>
    <definedName name="_____________MAY95">'[8]Bs.Uso Trim.'!$Z$9</definedName>
    <definedName name="_____________RIV2" localSheetId="4">#REF!</definedName>
    <definedName name="_____________RIV2">#REF!</definedName>
    <definedName name="_____________RIV3" localSheetId="4">#REF!</definedName>
    <definedName name="_____________RIV3">#REF!</definedName>
    <definedName name="_____________SAR10" localSheetId="4">#REF!</definedName>
    <definedName name="_____________SAR10">#REF!</definedName>
    <definedName name="_____________SAR5" localSheetId="4">#REF!</definedName>
    <definedName name="_____________SAR5">#REF!</definedName>
    <definedName name="_____________SAR80" localSheetId="4">#REF!</definedName>
    <definedName name="_____________SAR80">#REF!</definedName>
    <definedName name="_____________set94" localSheetId="4">#REF!</definedName>
    <definedName name="_____________set94">#REF!</definedName>
    <definedName name="_____________set95" localSheetId="4">#REF!</definedName>
    <definedName name="_____________set95">#REF!</definedName>
    <definedName name="____________ABR95">'[8]Bs.Uso Trim.'!$Z$8</definedName>
    <definedName name="____________DAT1" localSheetId="4">#REF!</definedName>
    <definedName name="____________DAT1">#REF!</definedName>
    <definedName name="____________DAT10" localSheetId="4">#REF!</definedName>
    <definedName name="____________DAT10">#REF!</definedName>
    <definedName name="____________DAT11" localSheetId="4">#REF!</definedName>
    <definedName name="____________DAT11">#REF!</definedName>
    <definedName name="____________DAT12" localSheetId="4">'[10]IRSA HIST'!#REF!</definedName>
    <definedName name="____________DAT12">'[10]IRSA HIST'!#REF!</definedName>
    <definedName name="____________DAT13" localSheetId="4">'[10]IRSA HIST'!#REF!</definedName>
    <definedName name="____________DAT13">'[10]IRSA HIST'!#REF!</definedName>
    <definedName name="____________DAT14" localSheetId="4">#REF!</definedName>
    <definedName name="____________DAT14">#REF!</definedName>
    <definedName name="____________DAT15" localSheetId="4">#REF!</definedName>
    <definedName name="____________DAT15">#REF!</definedName>
    <definedName name="____________DAT16" localSheetId="4">'[11]2.1 - Mayor Otros Créditos'!#REF!</definedName>
    <definedName name="____________DAT16">'[11]2.1 - Mayor Otros Créditos'!#REF!</definedName>
    <definedName name="____________DAT17" localSheetId="4">#REF!</definedName>
    <definedName name="____________DAT17">#REF!</definedName>
    <definedName name="____________DAT18" localSheetId="4">#REF!</definedName>
    <definedName name="____________DAT18">#REF!</definedName>
    <definedName name="____________DAT19" localSheetId="4">'[9]Gs a recuperar APSA'!#REF!</definedName>
    <definedName name="____________DAT19">'[9]Gs a recuperar APSA'!#REF!</definedName>
    <definedName name="____________DAT2" localSheetId="4">#REF!</definedName>
    <definedName name="____________DAT2">#REF!</definedName>
    <definedName name="____________DAT20" localSheetId="4">'[9]Gs a recuperar APSA'!#REF!</definedName>
    <definedName name="____________DAT20">'[9]Gs a recuperar APSA'!#REF!</definedName>
    <definedName name="____________DAT21" localSheetId="4">#REF!</definedName>
    <definedName name="____________DAT21">#REF!</definedName>
    <definedName name="____________DAT22" localSheetId="4">#REF!</definedName>
    <definedName name="____________DAT22">#REF!</definedName>
    <definedName name="____________DAT23" localSheetId="4">#REF!</definedName>
    <definedName name="____________DAT23">#REF!</definedName>
    <definedName name="____________dat2323" localSheetId="4">#REF!</definedName>
    <definedName name="____________dat2323">#REF!</definedName>
    <definedName name="____________DAT24" localSheetId="4">#REF!</definedName>
    <definedName name="____________DAT24">#REF!</definedName>
    <definedName name="____________DAT25" localSheetId="4">#REF!</definedName>
    <definedName name="____________DAT25">#REF!</definedName>
    <definedName name="____________DAT26" localSheetId="4">#REF!</definedName>
    <definedName name="____________DAT26">#REF!</definedName>
    <definedName name="____________DAT27" localSheetId="4">#REF!</definedName>
    <definedName name="____________DAT27">#REF!</definedName>
    <definedName name="____________DAT28" localSheetId="4">#REF!</definedName>
    <definedName name="____________DAT28">#REF!</definedName>
    <definedName name="____________DAT29" localSheetId="4">#REF!</definedName>
    <definedName name="____________DAT29">#REF!</definedName>
    <definedName name="____________DAT3" localSheetId="4">#REF!</definedName>
    <definedName name="____________DAT3">#REF!</definedName>
    <definedName name="____________DAT30" localSheetId="4">#REF!</definedName>
    <definedName name="____________DAT30">#REF!</definedName>
    <definedName name="____________DAT31" localSheetId="4">#REF!</definedName>
    <definedName name="____________DAT31">#REF!</definedName>
    <definedName name="____________DAT32" localSheetId="4">#REF!</definedName>
    <definedName name="____________DAT32">#REF!</definedName>
    <definedName name="____________DAT33" localSheetId="4">#REF!</definedName>
    <definedName name="____________DAT33">#REF!</definedName>
    <definedName name="____________DAT34" localSheetId="4">#REF!</definedName>
    <definedName name="____________DAT34">#REF!</definedName>
    <definedName name="____________DAT4" localSheetId="4">#REF!</definedName>
    <definedName name="____________DAT4">#REF!</definedName>
    <definedName name="____________DAT5" localSheetId="4">#REF!</definedName>
    <definedName name="____________DAT5">#REF!</definedName>
    <definedName name="____________DAT6" localSheetId="4">#REF!</definedName>
    <definedName name="____________DAT6">#REF!</definedName>
    <definedName name="____________DAT7" localSheetId="4">#REF!</definedName>
    <definedName name="____________DAT7">#REF!</definedName>
    <definedName name="____________DAT8" localSheetId="4">#REF!</definedName>
    <definedName name="____________DAT8">#REF!</definedName>
    <definedName name="____________DAT9" localSheetId="4">#REF!</definedName>
    <definedName name="____________DAT9">#REF!</definedName>
    <definedName name="____________dic93" localSheetId="4">#REF!</definedName>
    <definedName name="____________dic93">#REF!</definedName>
    <definedName name="____________dic94" localSheetId="4">#REF!</definedName>
    <definedName name="____________dic94">#REF!</definedName>
    <definedName name="____________ENE95">'[8]Bs.Uso Trim.'!$Z$5</definedName>
    <definedName name="____________FEB95">'[8]Bs.Uso Trim.'!$Z$6</definedName>
    <definedName name="____________jun93" localSheetId="4">#REF!</definedName>
    <definedName name="____________jun93">#REF!</definedName>
    <definedName name="____________jun94" localSheetId="4">#REF!</definedName>
    <definedName name="____________jun94">#REF!</definedName>
    <definedName name="____________JUN95">'[8]Bs.Uso Trim.'!$Z$10</definedName>
    <definedName name="____________mar94" localSheetId="4">#REF!</definedName>
    <definedName name="____________mar94">#REF!</definedName>
    <definedName name="____________MAR95">'[8]Bs.Uso Trim.'!$Z$7</definedName>
    <definedName name="____________MAY95">'[8]Bs.Uso Trim.'!$Z$9</definedName>
    <definedName name="____________RIV2" localSheetId="4">#REF!</definedName>
    <definedName name="____________RIV2">#REF!</definedName>
    <definedName name="____________RIV3" localSheetId="4">#REF!</definedName>
    <definedName name="____________RIV3">#REF!</definedName>
    <definedName name="____________SAR10" localSheetId="4">#REF!</definedName>
    <definedName name="____________SAR10">#REF!</definedName>
    <definedName name="____________SAR5" localSheetId="4">#REF!</definedName>
    <definedName name="____________SAR5">#REF!</definedName>
    <definedName name="____________SAR80" localSheetId="4">#REF!</definedName>
    <definedName name="____________SAR80">#REF!</definedName>
    <definedName name="____________set94" localSheetId="4">#REF!</definedName>
    <definedName name="____________set94">#REF!</definedName>
    <definedName name="____________set95" localSheetId="4">#REF!</definedName>
    <definedName name="____________set95">#REF!</definedName>
    <definedName name="___________ABR95">'[8]Bs.Uso Trim.'!$Z$8</definedName>
    <definedName name="___________DAT1" localSheetId="4">'[10]IRSA HIST'!#REF!</definedName>
    <definedName name="___________DAT1">'[10]IRSA HIST'!#REF!</definedName>
    <definedName name="___________DAT10" localSheetId="4">'[10]IRSA HIST'!#REF!</definedName>
    <definedName name="___________DAT10">'[10]IRSA HIST'!#REF!</definedName>
    <definedName name="___________DAT11" localSheetId="4">#REF!</definedName>
    <definedName name="___________DAT11">#REF!</definedName>
    <definedName name="___________DAT12" localSheetId="4">#REF!</definedName>
    <definedName name="___________DAT12">#REF!</definedName>
    <definedName name="___________DAT13" localSheetId="4">#REF!</definedName>
    <definedName name="___________DAT13">#REF!</definedName>
    <definedName name="___________DAT14" localSheetId="4">#REF!</definedName>
    <definedName name="___________DAT14">#REF!</definedName>
    <definedName name="___________DAT15" localSheetId="4">#REF!</definedName>
    <definedName name="___________DAT15">#REF!</definedName>
    <definedName name="___________DAT16" localSheetId="4">#REF!</definedName>
    <definedName name="___________DAT16">#REF!</definedName>
    <definedName name="___________DAT17" localSheetId="4">[12]Condonación!#REF!</definedName>
    <definedName name="___________DAT17">[12]Condonación!#REF!</definedName>
    <definedName name="___________DAT18" localSheetId="4">#REF!</definedName>
    <definedName name="___________DAT18">#REF!</definedName>
    <definedName name="___________DAT19" localSheetId="4">#REF!</definedName>
    <definedName name="___________DAT19">#REF!</definedName>
    <definedName name="___________DAT2" localSheetId="4">#REF!</definedName>
    <definedName name="___________DAT2">#REF!</definedName>
    <definedName name="___________DAT20" localSheetId="4">#REF!</definedName>
    <definedName name="___________DAT20">#REF!</definedName>
    <definedName name="___________DAT21" localSheetId="4">[4]Condonación!#REF!</definedName>
    <definedName name="___________DAT21">[4]Condonación!#REF!</definedName>
    <definedName name="___________DAT22" localSheetId="4">#REF!</definedName>
    <definedName name="___________DAT22">#REF!</definedName>
    <definedName name="___________DAT23" localSheetId="4">#REF!</definedName>
    <definedName name="___________DAT23">#REF!</definedName>
    <definedName name="___________dat2323" localSheetId="4">#REF!</definedName>
    <definedName name="___________dat2323">#REF!</definedName>
    <definedName name="___________DAT24" localSheetId="4">#REF!</definedName>
    <definedName name="___________DAT24">#REF!</definedName>
    <definedName name="___________DAT25" localSheetId="4">#REF!</definedName>
    <definedName name="___________DAT25">#REF!</definedName>
    <definedName name="___________DAT26" localSheetId="4">#REF!</definedName>
    <definedName name="___________DAT26">#REF!</definedName>
    <definedName name="___________DAT27" localSheetId="4">#REF!</definedName>
    <definedName name="___________DAT27">#REF!</definedName>
    <definedName name="___________DAT28" localSheetId="4">#REF!</definedName>
    <definedName name="___________DAT28">#REF!</definedName>
    <definedName name="___________DAT29" localSheetId="4">#REF!</definedName>
    <definedName name="___________DAT29">#REF!</definedName>
    <definedName name="___________DAT3" localSheetId="4">#REF!</definedName>
    <definedName name="___________DAT3">#REF!</definedName>
    <definedName name="___________DAT30" localSheetId="4">#REF!</definedName>
    <definedName name="___________DAT30">#REF!</definedName>
    <definedName name="___________DAT31" localSheetId="4">#REF!</definedName>
    <definedName name="___________DAT31">#REF!</definedName>
    <definedName name="___________DAT32" localSheetId="4">#REF!</definedName>
    <definedName name="___________DAT32">#REF!</definedName>
    <definedName name="___________DAT33" localSheetId="4">#REF!</definedName>
    <definedName name="___________DAT33">#REF!</definedName>
    <definedName name="___________DAT34" localSheetId="4">#REF!</definedName>
    <definedName name="___________DAT34">#REF!</definedName>
    <definedName name="___________DAT4" localSheetId="4">#REF!</definedName>
    <definedName name="___________DAT4">#REF!</definedName>
    <definedName name="___________DAT5" localSheetId="4">#REF!</definedName>
    <definedName name="___________DAT5">#REF!</definedName>
    <definedName name="___________DAT6" localSheetId="4">'[10]IRSA HIST'!#REF!</definedName>
    <definedName name="___________DAT6">'[10]IRSA HIST'!#REF!</definedName>
    <definedName name="___________DAT7" localSheetId="4">'[10]IRSA HIST'!#REF!</definedName>
    <definedName name="___________DAT7">'[10]IRSA HIST'!#REF!</definedName>
    <definedName name="___________DAT8" localSheetId="4">#REF!</definedName>
    <definedName name="___________DAT8">#REF!</definedName>
    <definedName name="___________DAT9" localSheetId="4">'[10]IRSA HIST'!#REF!</definedName>
    <definedName name="___________DAT9">'[10]IRSA HIST'!#REF!</definedName>
    <definedName name="___________dic93" localSheetId="4">#REF!</definedName>
    <definedName name="___________dic93">#REF!</definedName>
    <definedName name="___________dic94" localSheetId="4">#REF!</definedName>
    <definedName name="___________dic94">#REF!</definedName>
    <definedName name="___________ENE95">'[8]Bs.Uso Trim.'!$Z$5</definedName>
    <definedName name="___________FEB95">'[8]Bs.Uso Trim.'!$Z$6</definedName>
    <definedName name="___________jun93" localSheetId="4">#REF!</definedName>
    <definedName name="___________jun93">#REF!</definedName>
    <definedName name="___________jun94" localSheetId="4">#REF!</definedName>
    <definedName name="___________jun94">#REF!</definedName>
    <definedName name="___________JUN95">'[8]Bs.Uso Trim.'!$Z$10</definedName>
    <definedName name="___________mar94" localSheetId="4">#REF!</definedName>
    <definedName name="___________mar94">#REF!</definedName>
    <definedName name="___________MAR95">'[8]Bs.Uso Trim.'!$Z$7</definedName>
    <definedName name="___________MAY95">'[8]Bs.Uso Trim.'!$Z$9</definedName>
    <definedName name="___________RIV2" localSheetId="4">#REF!</definedName>
    <definedName name="___________RIV2">#REF!</definedName>
    <definedName name="___________RIV3" localSheetId="4">#REF!</definedName>
    <definedName name="___________RIV3">#REF!</definedName>
    <definedName name="___________SAR10" localSheetId="4">#REF!</definedName>
    <definedName name="___________SAR10">#REF!</definedName>
    <definedName name="___________SAR5" localSheetId="4">#REF!</definedName>
    <definedName name="___________SAR5">#REF!</definedName>
    <definedName name="___________SAR80" localSheetId="4">#REF!</definedName>
    <definedName name="___________SAR80">#REF!</definedName>
    <definedName name="___________set94" localSheetId="4">#REF!</definedName>
    <definedName name="___________set94">#REF!</definedName>
    <definedName name="___________set95" localSheetId="4">#REF!</definedName>
    <definedName name="___________set95">#REF!</definedName>
    <definedName name="__________ABR95">'[8]Bs.Uso Trim.'!$Z$8</definedName>
    <definedName name="__________DAT1" localSheetId="4">'[13]1211600001'!#REF!</definedName>
    <definedName name="__________DAT1">'[13]1211600001'!#REF!</definedName>
    <definedName name="__________DAT10" localSheetId="4">#REF!</definedName>
    <definedName name="__________DAT10">#REF!</definedName>
    <definedName name="__________DAT11" localSheetId="4">#REF!</definedName>
    <definedName name="__________DAT11">#REF!</definedName>
    <definedName name="__________DAT12" localSheetId="4">'[14]IRSA HIST'!#REF!</definedName>
    <definedName name="__________DAT12">'[14]IRSA HIST'!#REF!</definedName>
    <definedName name="__________DAT13" localSheetId="4">'[14]IRSA HIST'!#REF!</definedName>
    <definedName name="__________DAT13">'[14]IRSA HIST'!#REF!</definedName>
    <definedName name="__________DAT14" localSheetId="4">#REF!</definedName>
    <definedName name="__________DAT14">#REF!</definedName>
    <definedName name="__________DAT15" localSheetId="4">#REF!</definedName>
    <definedName name="__________DAT15">#REF!</definedName>
    <definedName name="__________DAT16" localSheetId="4">'[15]2.1 - Mayor Otros Créditos'!#REF!</definedName>
    <definedName name="__________DAT16">'[15]2.1 - Mayor Otros Créditos'!#REF!</definedName>
    <definedName name="__________DAT17" localSheetId="4">[12]Condonación!#REF!</definedName>
    <definedName name="__________DAT17">[12]Condonación!#REF!</definedName>
    <definedName name="__________DAT18" localSheetId="4">#REF!</definedName>
    <definedName name="__________DAT18">#REF!</definedName>
    <definedName name="__________DAT19" localSheetId="4">'[9]Gs a recuperar APSA'!#REF!</definedName>
    <definedName name="__________DAT19">'[9]Gs a recuperar APSA'!#REF!</definedName>
    <definedName name="__________DAT2" localSheetId="4">'[16]Cruce-Aging'!#REF!</definedName>
    <definedName name="__________DAT2">'[16]Cruce-Aging'!#REF!</definedName>
    <definedName name="__________DAT20" localSheetId="4">'[9]Gs a recuperar APSA'!#REF!</definedName>
    <definedName name="__________DAT20">'[9]Gs a recuperar APSA'!#REF!</definedName>
    <definedName name="__________DAT21" localSheetId="4">#REF!</definedName>
    <definedName name="__________DAT21">#REF!</definedName>
    <definedName name="__________DAT22" localSheetId="4">#REF!</definedName>
    <definedName name="__________DAT22">#REF!</definedName>
    <definedName name="__________DAT23" localSheetId="4">#REF!</definedName>
    <definedName name="__________DAT23">#REF!</definedName>
    <definedName name="__________DAT24" localSheetId="4">#REF!</definedName>
    <definedName name="__________DAT24">#REF!</definedName>
    <definedName name="__________DAT25" localSheetId="4">#REF!</definedName>
    <definedName name="__________DAT25">#REF!</definedName>
    <definedName name="__________DAT26" localSheetId="4">#REF!</definedName>
    <definedName name="__________DAT26">#REF!</definedName>
    <definedName name="__________DAT27" localSheetId="4">#REF!</definedName>
    <definedName name="__________DAT27">#REF!</definedName>
    <definedName name="__________DAT28" localSheetId="4">#REF!</definedName>
    <definedName name="__________DAT28">#REF!</definedName>
    <definedName name="__________DAT29" localSheetId="4">#REF!</definedName>
    <definedName name="__________DAT29">#REF!</definedName>
    <definedName name="__________DAT3" localSheetId="4">'[16]Cruce-Aging'!#REF!</definedName>
    <definedName name="__________DAT3">'[16]Cruce-Aging'!#REF!</definedName>
    <definedName name="__________DAT30" localSheetId="4">#REF!</definedName>
    <definedName name="__________DAT30">#REF!</definedName>
    <definedName name="__________DAT31" localSheetId="4">#REF!</definedName>
    <definedName name="__________DAT31">#REF!</definedName>
    <definedName name="__________DAT32" localSheetId="4">#REF!</definedName>
    <definedName name="__________DAT32">#REF!</definedName>
    <definedName name="__________DAT33" localSheetId="4">#REF!</definedName>
    <definedName name="__________DAT33">#REF!</definedName>
    <definedName name="__________DAT34" localSheetId="4">#REF!</definedName>
    <definedName name="__________DAT34">#REF!</definedName>
    <definedName name="__________DAT35" localSheetId="4">#REF!</definedName>
    <definedName name="__________DAT35">#REF!</definedName>
    <definedName name="__________DAT36" localSheetId="4">#REF!</definedName>
    <definedName name="__________DAT36">#REF!</definedName>
    <definedName name="__________DAT4" localSheetId="4">'[16]Cruce-Aging'!#REF!</definedName>
    <definedName name="__________DAT4">'[16]Cruce-Aging'!#REF!</definedName>
    <definedName name="__________DAT5" localSheetId="4">'[16]Cruce-Aging'!#REF!</definedName>
    <definedName name="__________DAT5">'[16]Cruce-Aging'!#REF!</definedName>
    <definedName name="__________DAT6" localSheetId="4">'[16]Cruce-Aging'!#REF!</definedName>
    <definedName name="__________DAT6">'[16]Cruce-Aging'!#REF!</definedName>
    <definedName name="__________DAT7" localSheetId="4">'[16]Cruce-Aging'!#REF!</definedName>
    <definedName name="__________DAT7">'[16]Cruce-Aging'!#REF!</definedName>
    <definedName name="__________DAT8" localSheetId="4">'[16]Cruce-Aging'!#REF!</definedName>
    <definedName name="__________DAT8">'[16]Cruce-Aging'!#REF!</definedName>
    <definedName name="__________dat88">[17]Hoja1!$A$2:$A$16870</definedName>
    <definedName name="__________DAT9" localSheetId="4">#REF!</definedName>
    <definedName name="__________DAT9">#REF!</definedName>
    <definedName name="__________dic93" localSheetId="4">#REF!</definedName>
    <definedName name="__________dic93">#REF!</definedName>
    <definedName name="__________dic94" localSheetId="4">#REF!</definedName>
    <definedName name="__________dic94">#REF!</definedName>
    <definedName name="__________ENE95">'[8]Bs.Uso Trim.'!$Z$5</definedName>
    <definedName name="__________FEB95">'[8]Bs.Uso Trim.'!$Z$6</definedName>
    <definedName name="__________jun93" localSheetId="4">#REF!</definedName>
    <definedName name="__________jun93">#REF!</definedName>
    <definedName name="__________jun94" localSheetId="4">#REF!</definedName>
    <definedName name="__________jun94">#REF!</definedName>
    <definedName name="__________JUN95">'[8]Bs.Uso Trim.'!$Z$10</definedName>
    <definedName name="__________mar94" localSheetId="4">#REF!</definedName>
    <definedName name="__________mar94">#REF!</definedName>
    <definedName name="__________MAR95">'[8]Bs.Uso Trim.'!$Z$7</definedName>
    <definedName name="__________MAY95">'[8]Bs.Uso Trim.'!$Z$9</definedName>
    <definedName name="__________RIV2" localSheetId="4">#REF!</definedName>
    <definedName name="__________RIV2">#REF!</definedName>
    <definedName name="__________RIV3" localSheetId="4">#REF!</definedName>
    <definedName name="__________RIV3">#REF!</definedName>
    <definedName name="__________sag3" localSheetId="4">#REF!</definedName>
    <definedName name="__________sag3">#REF!</definedName>
    <definedName name="__________SAR10" localSheetId="4">#REF!</definedName>
    <definedName name="__________SAR10">#REF!</definedName>
    <definedName name="__________SAR5" localSheetId="4">#REF!</definedName>
    <definedName name="__________SAR5">#REF!</definedName>
    <definedName name="__________SAR80" localSheetId="4">#REF!</definedName>
    <definedName name="__________SAR80">#REF!</definedName>
    <definedName name="__________set94" localSheetId="4">#REF!</definedName>
    <definedName name="__________set94">#REF!</definedName>
    <definedName name="__________set95" localSheetId="4">#REF!</definedName>
    <definedName name="__________set95">#REF!</definedName>
    <definedName name="_________ABR95">'[8]Bs.Uso Trim.'!$Z$8</definedName>
    <definedName name="_________DAT1" localSheetId="4">'[13]1211600001'!#REF!</definedName>
    <definedName name="_________DAT1">'[13]1211600001'!#REF!</definedName>
    <definedName name="_________DAT10" localSheetId="4">'[16]Cruce-Aging'!#REF!</definedName>
    <definedName name="_________DAT10">'[16]Cruce-Aging'!#REF!</definedName>
    <definedName name="_________DAT11" localSheetId="4">'[16]Cruce-Aging'!#REF!</definedName>
    <definedName name="_________DAT11">'[16]Cruce-Aging'!#REF!</definedName>
    <definedName name="_________DAT12" localSheetId="4">'[16]Cruce-Aging'!#REF!</definedName>
    <definedName name="_________DAT12">'[16]Cruce-Aging'!#REF!</definedName>
    <definedName name="_________DAT13" localSheetId="4">'[16]Cruce-Aging'!#REF!</definedName>
    <definedName name="_________DAT13">'[16]Cruce-Aging'!#REF!</definedName>
    <definedName name="_________DAT14" localSheetId="4">'[16]Cruce-Aging'!#REF!</definedName>
    <definedName name="_________DAT14">'[16]Cruce-Aging'!#REF!</definedName>
    <definedName name="_________DAT15" localSheetId="4">'[16]Cruce-Aging'!#REF!</definedName>
    <definedName name="_________DAT15">'[16]Cruce-Aging'!#REF!</definedName>
    <definedName name="_________DAT16" localSheetId="4">'[16]Cruce-Aging'!#REF!</definedName>
    <definedName name="_________DAT16">'[16]Cruce-Aging'!#REF!</definedName>
    <definedName name="_________DAT17" localSheetId="4">'[16]Cruce-Aging'!#REF!</definedName>
    <definedName name="_________DAT17">'[16]Cruce-Aging'!#REF!</definedName>
    <definedName name="_________DAT18" localSheetId="4">'[16]Cruce-Aging'!#REF!</definedName>
    <definedName name="_________DAT18">'[16]Cruce-Aging'!#REF!</definedName>
    <definedName name="_________DAT19" localSheetId="4">'[18]diferencia cbio prest'!#REF!</definedName>
    <definedName name="_________DAT19">'[18]diferencia cbio prest'!#REF!</definedName>
    <definedName name="_________DAT2" localSheetId="4">'[16]Cruce-Aging'!#REF!</definedName>
    <definedName name="_________DAT2">'[16]Cruce-Aging'!#REF!</definedName>
    <definedName name="_________DAT20" localSheetId="4">'[18]diferencia cbio prest'!#REF!</definedName>
    <definedName name="_________DAT20">'[18]diferencia cbio prest'!#REF!</definedName>
    <definedName name="_________DAT21" localSheetId="4">[12]Condonación!#REF!</definedName>
    <definedName name="_________DAT21">[12]Condonación!#REF!</definedName>
    <definedName name="_________DAT22" localSheetId="4">#REF!</definedName>
    <definedName name="_________DAT22">#REF!</definedName>
    <definedName name="_________DAT23" localSheetId="4">#REF!</definedName>
    <definedName name="_________DAT23">#REF!</definedName>
    <definedName name="_________dat2323" localSheetId="4">#REF!</definedName>
    <definedName name="_________dat2323">#REF!</definedName>
    <definedName name="_________DAT24" localSheetId="4">#REF!</definedName>
    <definedName name="_________DAT24">#REF!</definedName>
    <definedName name="_________DAT25" localSheetId="4">#REF!</definedName>
    <definedName name="_________DAT25">#REF!</definedName>
    <definedName name="_________DAT26" localSheetId="4">#REF!</definedName>
    <definedName name="_________DAT26">#REF!</definedName>
    <definedName name="_________DAT27" localSheetId="4">#REF!</definedName>
    <definedName name="_________DAT27">#REF!</definedName>
    <definedName name="_________DAT28" localSheetId="4">#REF!</definedName>
    <definedName name="_________DAT28">#REF!</definedName>
    <definedName name="_________DAT29" localSheetId="4">#REF!</definedName>
    <definedName name="_________DAT29">#REF!</definedName>
    <definedName name="_________DAT3" localSheetId="4">'[16]Cruce-Aging'!#REF!</definedName>
    <definedName name="_________DAT3">'[16]Cruce-Aging'!#REF!</definedName>
    <definedName name="_________DAT30" localSheetId="4">#REF!</definedName>
    <definedName name="_________DAT30">#REF!</definedName>
    <definedName name="_________DAT31" localSheetId="4">#REF!</definedName>
    <definedName name="_________DAT31">#REF!</definedName>
    <definedName name="_________DAT32" localSheetId="4">#REF!</definedName>
    <definedName name="_________DAT32">#REF!</definedName>
    <definedName name="_________DAT33" localSheetId="4">#REF!</definedName>
    <definedName name="_________DAT33">#REF!</definedName>
    <definedName name="_________DAT34" localSheetId="4">#REF!</definedName>
    <definedName name="_________DAT34">#REF!</definedName>
    <definedName name="_________DAT35" localSheetId="4">#REF!</definedName>
    <definedName name="_________DAT35">#REF!</definedName>
    <definedName name="_________DAT36" localSheetId="4">#REF!</definedName>
    <definedName name="_________DAT36">#REF!</definedName>
    <definedName name="_________DAT4" localSheetId="4">'[16]Cruce-Aging'!#REF!</definedName>
    <definedName name="_________DAT4">'[16]Cruce-Aging'!#REF!</definedName>
    <definedName name="_________DAT5" localSheetId="4">'[16]Cruce-Aging'!#REF!</definedName>
    <definedName name="_________DAT5">'[16]Cruce-Aging'!#REF!</definedName>
    <definedName name="_________DAT6" localSheetId="4">'[16]Cruce-Aging'!#REF!</definedName>
    <definedName name="_________DAT6">'[16]Cruce-Aging'!#REF!</definedName>
    <definedName name="_________DAT7" localSheetId="4">'[16]Cruce-Aging'!#REF!</definedName>
    <definedName name="_________DAT7">'[16]Cruce-Aging'!#REF!</definedName>
    <definedName name="_________DAT8" localSheetId="4">'[16]Cruce-Aging'!#REF!</definedName>
    <definedName name="_________DAT8">'[16]Cruce-Aging'!#REF!</definedName>
    <definedName name="_________DAT87" localSheetId="4">[19]Hoja1!#REF!</definedName>
    <definedName name="_________DAT87">[19]Hoja1!#REF!</definedName>
    <definedName name="_________DAT88" localSheetId="4">[19]Hoja1!#REF!</definedName>
    <definedName name="_________DAT88">[19]Hoja1!#REF!</definedName>
    <definedName name="_________DAT9" localSheetId="4">'[16]Cruce-Aging'!#REF!</definedName>
    <definedName name="_________DAT9">'[16]Cruce-Aging'!#REF!</definedName>
    <definedName name="_________dic93" localSheetId="4">#REF!</definedName>
    <definedName name="_________dic93">#REF!</definedName>
    <definedName name="_________dic94" localSheetId="4">#REF!</definedName>
    <definedName name="_________dic94">#REF!</definedName>
    <definedName name="_________ENE95">'[8]Bs.Uso Trim.'!$Z$5</definedName>
    <definedName name="_________FEB95">'[8]Bs.Uso Trim.'!$Z$6</definedName>
    <definedName name="_________jun93" localSheetId="4">#REF!</definedName>
    <definedName name="_________jun93">#REF!</definedName>
    <definedName name="_________jun94" localSheetId="4">#REF!</definedName>
    <definedName name="_________jun94">#REF!</definedName>
    <definedName name="_________jun95" localSheetId="4">#REF!</definedName>
    <definedName name="_________jun95">#REF!</definedName>
    <definedName name="_________mar94" localSheetId="4">#REF!</definedName>
    <definedName name="_________mar94">#REF!</definedName>
    <definedName name="_________MAR95" localSheetId="4">#REF!</definedName>
    <definedName name="_________MAR95">#REF!</definedName>
    <definedName name="_________MAY95">'[8]Bs.Uso Trim.'!$Z$9</definedName>
    <definedName name="_________RIV2" localSheetId="4">'[20]Sarmiento 517'!#REF!</definedName>
    <definedName name="_________RIV2">'[20]Sarmiento 517'!#REF!</definedName>
    <definedName name="_________RIV3" localSheetId="4">'[20]Sarmiento 517'!#REF!</definedName>
    <definedName name="_________RIV3">'[20]Sarmiento 517'!#REF!</definedName>
    <definedName name="_________sag3" localSheetId="4">#REF!</definedName>
    <definedName name="_________sag3">#REF!</definedName>
    <definedName name="_________SAR10" localSheetId="4">'[20]Reconquista 823'!#REF!</definedName>
    <definedName name="_________SAR10">'[20]Reconquista 823'!#REF!</definedName>
    <definedName name="_________SAR5" localSheetId="4">'[20]Reconquista 823'!#REF!</definedName>
    <definedName name="_________SAR5">'[20]Reconquista 823'!#REF!</definedName>
    <definedName name="_________SAR80" localSheetId="4">'[20]Reconquista 823'!#REF!</definedName>
    <definedName name="_________SAR80">'[20]Reconquista 823'!#REF!</definedName>
    <definedName name="_________set94" localSheetId="4">#REF!</definedName>
    <definedName name="_________set94">#REF!</definedName>
    <definedName name="_________set95" localSheetId="4">#REF!</definedName>
    <definedName name="_________set95">#REF!</definedName>
    <definedName name="________ABR95">'[8]Bs.Uso Trim.'!$Z$8</definedName>
    <definedName name="________DAT1" localSheetId="4">'[13]1211600001'!#REF!</definedName>
    <definedName name="________DAT1">'[13]1211600001'!#REF!</definedName>
    <definedName name="________DAT10" localSheetId="4">'[16]Cruce-Aging'!#REF!</definedName>
    <definedName name="________DAT10">'[16]Cruce-Aging'!#REF!</definedName>
    <definedName name="________DAT11" localSheetId="4">'[16]Cruce-Aging'!#REF!</definedName>
    <definedName name="________DAT11">'[16]Cruce-Aging'!#REF!</definedName>
    <definedName name="________DAT12" localSheetId="4">'[16]Cruce-Aging'!#REF!</definedName>
    <definedName name="________DAT12">'[16]Cruce-Aging'!#REF!</definedName>
    <definedName name="________DAT13" localSheetId="4">'[16]Cruce-Aging'!#REF!</definedName>
    <definedName name="________DAT13">'[16]Cruce-Aging'!#REF!</definedName>
    <definedName name="________DAT14" localSheetId="4">'[16]Cruce-Aging'!#REF!</definedName>
    <definedName name="________DAT14">'[16]Cruce-Aging'!#REF!</definedName>
    <definedName name="________DAT15" localSheetId="4">'[16]Cruce-Aging'!#REF!</definedName>
    <definedName name="________DAT15">'[16]Cruce-Aging'!#REF!</definedName>
    <definedName name="________DAT16" localSheetId="4">'[16]Cruce-Aging'!#REF!</definedName>
    <definedName name="________DAT16">'[16]Cruce-Aging'!#REF!</definedName>
    <definedName name="________DAT17" localSheetId="4">'[16]Cruce-Aging'!#REF!</definedName>
    <definedName name="________DAT17">'[16]Cruce-Aging'!#REF!</definedName>
    <definedName name="________DAT18" localSheetId="4">'[16]Cruce-Aging'!#REF!</definedName>
    <definedName name="________DAT18">'[16]Cruce-Aging'!#REF!</definedName>
    <definedName name="________DAT19" localSheetId="4">'[18]diferencia cbio prest'!#REF!</definedName>
    <definedName name="________DAT19">'[18]diferencia cbio prest'!#REF!</definedName>
    <definedName name="________DAT2" localSheetId="4">'[16]Cruce-Aging'!#REF!</definedName>
    <definedName name="________DAT2">'[16]Cruce-Aging'!#REF!</definedName>
    <definedName name="________DAT20" localSheetId="4">'[18]diferencia cbio prest'!#REF!</definedName>
    <definedName name="________DAT20">'[18]diferencia cbio prest'!#REF!</definedName>
    <definedName name="________DAT21" localSheetId="4">[12]Condonación!#REF!</definedName>
    <definedName name="________DAT21">[12]Condonación!#REF!</definedName>
    <definedName name="________DAT22" localSheetId="4">#REF!</definedName>
    <definedName name="________DAT22">#REF!</definedName>
    <definedName name="________DAT23" localSheetId="4">#REF!</definedName>
    <definedName name="________DAT23">#REF!</definedName>
    <definedName name="________dat2323" localSheetId="4">#REF!</definedName>
    <definedName name="________dat2323">#REF!</definedName>
    <definedName name="________DAT24" localSheetId="4">#REF!</definedName>
    <definedName name="________DAT24">#REF!</definedName>
    <definedName name="________DAT25" localSheetId="4">#REF!</definedName>
    <definedName name="________DAT25">#REF!</definedName>
    <definedName name="________DAT26" localSheetId="4">#REF!</definedName>
    <definedName name="________DAT26">#REF!</definedName>
    <definedName name="________DAT27" localSheetId="4">#REF!</definedName>
    <definedName name="________DAT27">#REF!</definedName>
    <definedName name="________DAT28" localSheetId="4">#REF!</definedName>
    <definedName name="________DAT28">#REF!</definedName>
    <definedName name="________DAT29" localSheetId="4">#REF!</definedName>
    <definedName name="________DAT29">#REF!</definedName>
    <definedName name="________DAT3" localSheetId="4">'[16]Cruce-Aging'!#REF!</definedName>
    <definedName name="________DAT3">'[16]Cruce-Aging'!#REF!</definedName>
    <definedName name="________DAT30" localSheetId="4">#REF!</definedName>
    <definedName name="________DAT30">#REF!</definedName>
    <definedName name="________DAT31" localSheetId="4">#REF!</definedName>
    <definedName name="________DAT31">#REF!</definedName>
    <definedName name="________DAT32" localSheetId="4">#REF!</definedName>
    <definedName name="________DAT32">#REF!</definedName>
    <definedName name="________DAT33" localSheetId="4">#REF!</definedName>
    <definedName name="________DAT33">#REF!</definedName>
    <definedName name="________DAT34" localSheetId="4">#REF!</definedName>
    <definedName name="________DAT34">#REF!</definedName>
    <definedName name="________DAT35" localSheetId="4">#REF!</definedName>
    <definedName name="________DAT35">#REF!</definedName>
    <definedName name="________DAT36" localSheetId="4">#REF!</definedName>
    <definedName name="________DAT36">#REF!</definedName>
    <definedName name="________DAT4" localSheetId="4">'[16]Cruce-Aging'!#REF!</definedName>
    <definedName name="________DAT4">'[16]Cruce-Aging'!#REF!</definedName>
    <definedName name="________DAT5" localSheetId="4">'[16]Cruce-Aging'!#REF!</definedName>
    <definedName name="________DAT5">'[16]Cruce-Aging'!#REF!</definedName>
    <definedName name="________DAT6" localSheetId="4">'[16]Cruce-Aging'!#REF!</definedName>
    <definedName name="________DAT6">'[16]Cruce-Aging'!#REF!</definedName>
    <definedName name="________DAT7" localSheetId="4">'[16]Cruce-Aging'!#REF!</definedName>
    <definedName name="________DAT7">'[16]Cruce-Aging'!#REF!</definedName>
    <definedName name="________DAT8" localSheetId="4">'[16]Cruce-Aging'!#REF!</definedName>
    <definedName name="________DAT8">'[16]Cruce-Aging'!#REF!</definedName>
    <definedName name="________DAT87" localSheetId="4">[19]Hoja1!#REF!</definedName>
    <definedName name="________DAT87">[19]Hoja1!#REF!</definedName>
    <definedName name="________DAT88" localSheetId="4">[19]Hoja1!#REF!</definedName>
    <definedName name="________DAT88">[19]Hoja1!#REF!</definedName>
    <definedName name="________DAT9" localSheetId="4">'[16]Cruce-Aging'!#REF!</definedName>
    <definedName name="________DAT9">'[16]Cruce-Aging'!#REF!</definedName>
    <definedName name="________dic93" localSheetId="4">#REF!</definedName>
    <definedName name="________dic93">#REF!</definedName>
    <definedName name="________dic94" localSheetId="4">#REF!</definedName>
    <definedName name="________dic94">#REF!</definedName>
    <definedName name="________ENE95">'[8]Bs.Uso Trim.'!$Z$5</definedName>
    <definedName name="________FEB95">'[8]Bs.Uso Trim.'!$Z$6</definedName>
    <definedName name="________jun93" localSheetId="4">#REF!</definedName>
    <definedName name="________jun93">#REF!</definedName>
    <definedName name="________jun94" localSheetId="4">#REF!</definedName>
    <definedName name="________jun94">#REF!</definedName>
    <definedName name="________jun95" localSheetId="4">#REF!</definedName>
    <definedName name="________jun95">#REF!</definedName>
    <definedName name="________mar94" localSheetId="4">#REF!</definedName>
    <definedName name="________mar94">#REF!</definedName>
    <definedName name="________MAR95" localSheetId="4">#REF!</definedName>
    <definedName name="________MAR95">#REF!</definedName>
    <definedName name="________MAY95">'[8]Bs.Uso Trim.'!$Z$9</definedName>
    <definedName name="________res12">'[21]Datos del Balance'!$B$8</definedName>
    <definedName name="________RIV2" localSheetId="4">'[20]Sarmiento 517'!#REF!</definedName>
    <definedName name="________RIV2">'[20]Sarmiento 517'!#REF!</definedName>
    <definedName name="________RIV3" localSheetId="4">'[20]Sarmiento 517'!#REF!</definedName>
    <definedName name="________RIV3">'[20]Sarmiento 517'!#REF!</definedName>
    <definedName name="________sag3" localSheetId="4">#REF!</definedName>
    <definedName name="________sag3">#REF!</definedName>
    <definedName name="________SAR10" localSheetId="4">'[20]Reconquista 823'!#REF!</definedName>
    <definedName name="________SAR10">'[20]Reconquista 823'!#REF!</definedName>
    <definedName name="________SAR5" localSheetId="4">'[20]Reconquista 823'!#REF!</definedName>
    <definedName name="________SAR5">'[20]Reconquista 823'!#REF!</definedName>
    <definedName name="________SAR80" localSheetId="4">'[20]Reconquista 823'!#REF!</definedName>
    <definedName name="________SAR80">'[20]Reconquista 823'!#REF!</definedName>
    <definedName name="________set94" localSheetId="4">#REF!</definedName>
    <definedName name="________set94">#REF!</definedName>
    <definedName name="________set95" localSheetId="4">#REF!</definedName>
    <definedName name="________set95">#REF!</definedName>
    <definedName name="_______ABR95">'[8]Bs.Uso Trim.'!$Z$8</definedName>
    <definedName name="_______DAT1" localSheetId="4">'[13]1211600001'!#REF!</definedName>
    <definedName name="_______DAT1">'[13]1211600001'!#REF!</definedName>
    <definedName name="_______DAT10" localSheetId="4">'[16]Cruce-Aging'!#REF!</definedName>
    <definedName name="_______DAT10">'[16]Cruce-Aging'!#REF!</definedName>
    <definedName name="_______DAT11" localSheetId="4">'[16]Cruce-Aging'!#REF!</definedName>
    <definedName name="_______DAT11">'[16]Cruce-Aging'!#REF!</definedName>
    <definedName name="_______DAT12" localSheetId="4">'[16]Cruce-Aging'!#REF!</definedName>
    <definedName name="_______DAT12">'[16]Cruce-Aging'!#REF!</definedName>
    <definedName name="_______DAT13" localSheetId="4">'[16]Cruce-Aging'!#REF!</definedName>
    <definedName name="_______DAT13">'[16]Cruce-Aging'!#REF!</definedName>
    <definedName name="_______DAT14" localSheetId="4">'[16]Cruce-Aging'!#REF!</definedName>
    <definedName name="_______DAT14">'[16]Cruce-Aging'!#REF!</definedName>
    <definedName name="_______DAT15" localSheetId="4">'[16]Cruce-Aging'!#REF!</definedName>
    <definedName name="_______DAT15">'[16]Cruce-Aging'!#REF!</definedName>
    <definedName name="_______DAT16" localSheetId="4">'[16]Cruce-Aging'!#REF!</definedName>
    <definedName name="_______DAT16">'[16]Cruce-Aging'!#REF!</definedName>
    <definedName name="_______DAT17" localSheetId="4">'[16]Cruce-Aging'!#REF!</definedName>
    <definedName name="_______DAT17">'[16]Cruce-Aging'!#REF!</definedName>
    <definedName name="_______DAT18" localSheetId="4">'[16]Cruce-Aging'!#REF!</definedName>
    <definedName name="_______DAT18">'[16]Cruce-Aging'!#REF!</definedName>
    <definedName name="_______DAT19" localSheetId="4">'[18]diferencia cbio prest'!#REF!</definedName>
    <definedName name="_______DAT19">'[18]diferencia cbio prest'!#REF!</definedName>
    <definedName name="_______DAT2" localSheetId="4">'[16]Cruce-Aging'!#REF!</definedName>
    <definedName name="_______DAT2">'[16]Cruce-Aging'!#REF!</definedName>
    <definedName name="_______DAT20" localSheetId="4">'[18]diferencia cbio prest'!#REF!</definedName>
    <definedName name="_______DAT20">'[18]diferencia cbio prest'!#REF!</definedName>
    <definedName name="_______DAT21" localSheetId="4">#REF!</definedName>
    <definedName name="_______DAT21">#REF!</definedName>
    <definedName name="_______DAT22" localSheetId="4">#REF!</definedName>
    <definedName name="_______DAT22">#REF!</definedName>
    <definedName name="_______DAT23" localSheetId="4">#REF!</definedName>
    <definedName name="_______DAT23">#REF!</definedName>
    <definedName name="_______dat2323" localSheetId="4">#REF!</definedName>
    <definedName name="_______dat2323">#REF!</definedName>
    <definedName name="_______DAT24" localSheetId="4">#REF!</definedName>
    <definedName name="_______DAT24">#REF!</definedName>
    <definedName name="_______DAT25" localSheetId="4">#REF!</definedName>
    <definedName name="_______DAT25">#REF!</definedName>
    <definedName name="_______DAT26" localSheetId="4">#REF!</definedName>
    <definedName name="_______DAT26">#REF!</definedName>
    <definedName name="_______DAT27" localSheetId="4">#REF!</definedName>
    <definedName name="_______DAT27">#REF!</definedName>
    <definedName name="_______DAT28" localSheetId="4">#REF!</definedName>
    <definedName name="_______DAT28">#REF!</definedName>
    <definedName name="_______DAT29" localSheetId="4">#REF!</definedName>
    <definedName name="_______DAT29">#REF!</definedName>
    <definedName name="_______DAT3" localSheetId="4">'[16]Cruce-Aging'!#REF!</definedName>
    <definedName name="_______DAT3">'[16]Cruce-Aging'!#REF!</definedName>
    <definedName name="_______DAT30" localSheetId="4">#REF!</definedName>
    <definedName name="_______DAT30">#REF!</definedName>
    <definedName name="_______DAT31" localSheetId="4">#REF!</definedName>
    <definedName name="_______DAT31">#REF!</definedName>
    <definedName name="_______DAT32" localSheetId="4">#REF!</definedName>
    <definedName name="_______DAT32">#REF!</definedName>
    <definedName name="_______DAT33" localSheetId="4">#REF!</definedName>
    <definedName name="_______DAT33">#REF!</definedName>
    <definedName name="_______DAT34" localSheetId="4">#REF!</definedName>
    <definedName name="_______DAT34">#REF!</definedName>
    <definedName name="_______DAT35" localSheetId="4">#REF!</definedName>
    <definedName name="_______DAT35">#REF!</definedName>
    <definedName name="_______DAT36" localSheetId="4">#REF!</definedName>
    <definedName name="_______DAT36">#REF!</definedName>
    <definedName name="_______DAT4" localSheetId="4">'[16]Cruce-Aging'!#REF!</definedName>
    <definedName name="_______DAT4">'[16]Cruce-Aging'!#REF!</definedName>
    <definedName name="_______DAT5" localSheetId="4">'[16]Cruce-Aging'!#REF!</definedName>
    <definedName name="_______DAT5">'[16]Cruce-Aging'!#REF!</definedName>
    <definedName name="_______DAT6" localSheetId="4">'[16]Cruce-Aging'!#REF!</definedName>
    <definedName name="_______DAT6">'[16]Cruce-Aging'!#REF!</definedName>
    <definedName name="_______DAT7" localSheetId="4">'[16]Cruce-Aging'!#REF!</definedName>
    <definedName name="_______DAT7">'[16]Cruce-Aging'!#REF!</definedName>
    <definedName name="_______DAT8" localSheetId="4">'[16]Cruce-Aging'!#REF!</definedName>
    <definedName name="_______DAT8">'[16]Cruce-Aging'!#REF!</definedName>
    <definedName name="_______DAT87" localSheetId="4">[22]Hoja1!#REF!</definedName>
    <definedName name="_______DAT87">[22]Hoja1!#REF!</definedName>
    <definedName name="_______DAT88" localSheetId="4">[22]Hoja1!#REF!</definedName>
    <definedName name="_______DAT88">[22]Hoja1!#REF!</definedName>
    <definedName name="_______DAT9" localSheetId="4">'[16]Cruce-Aging'!#REF!</definedName>
    <definedName name="_______DAT9">'[16]Cruce-Aging'!#REF!</definedName>
    <definedName name="_______dic20" localSheetId="4">#REF!</definedName>
    <definedName name="_______dic20">#REF!</definedName>
    <definedName name="_______dic93" localSheetId="4">#REF!</definedName>
    <definedName name="_______dic93">#REF!</definedName>
    <definedName name="_______dic94" localSheetId="4">#REF!</definedName>
    <definedName name="_______dic94">#REF!</definedName>
    <definedName name="_______ENE95">'[8]Bs.Uso Trim.'!$Z$5</definedName>
    <definedName name="_______FEB95">'[8]Bs.Uso Trim.'!$Z$6</definedName>
    <definedName name="_______jun93" localSheetId="4">#REF!</definedName>
    <definedName name="_______jun93">#REF!</definedName>
    <definedName name="_______jun94" localSheetId="4">#REF!</definedName>
    <definedName name="_______jun94">#REF!</definedName>
    <definedName name="_______jun95" localSheetId="4">#REF!</definedName>
    <definedName name="_______jun95">#REF!</definedName>
    <definedName name="_______mar94" localSheetId="4">#REF!</definedName>
    <definedName name="_______mar94">#REF!</definedName>
    <definedName name="_______MAR95" localSheetId="4">#REF!</definedName>
    <definedName name="_______MAR95">#REF!</definedName>
    <definedName name="_______MAY95">'[8]Bs.Uso Trim.'!$Z$9</definedName>
    <definedName name="_______res12">'[23]Datos del Balance'!$B$8</definedName>
    <definedName name="_______RIV2" localSheetId="4">'[20]Sarmiento 517'!#REF!</definedName>
    <definedName name="_______RIV2">'[20]Sarmiento 517'!#REF!</definedName>
    <definedName name="_______RIV3" localSheetId="4">'[20]Sarmiento 517'!#REF!</definedName>
    <definedName name="_______RIV3">'[20]Sarmiento 517'!#REF!</definedName>
    <definedName name="_______sag3" localSheetId="4">#REF!</definedName>
    <definedName name="_______sag3">#REF!</definedName>
    <definedName name="_______SAR10" localSheetId="4">'[20]Reconquista 823'!#REF!</definedName>
    <definedName name="_______SAR10">'[20]Reconquista 823'!#REF!</definedName>
    <definedName name="_______SAR5" localSheetId="4">'[20]Reconquista 823'!#REF!</definedName>
    <definedName name="_______SAR5">'[20]Reconquista 823'!#REF!</definedName>
    <definedName name="_______SAR80" localSheetId="4">'[20]Reconquista 823'!#REF!</definedName>
    <definedName name="_______SAR80">'[20]Reconquista 823'!#REF!</definedName>
    <definedName name="_______set94" localSheetId="4">#REF!</definedName>
    <definedName name="_______set94">#REF!</definedName>
    <definedName name="_______set95" localSheetId="4">#REF!</definedName>
    <definedName name="_______set95">#REF!</definedName>
    <definedName name="______ABR95">'[8]Bs.Uso Trim.'!$Z$8</definedName>
    <definedName name="______DAT1" localSheetId="4">#REF!</definedName>
    <definedName name="______DAT1">#REF!</definedName>
    <definedName name="______DAT10" localSheetId="4">#REF!</definedName>
    <definedName name="______DAT10">#REF!</definedName>
    <definedName name="______DAT11" localSheetId="4">#REF!</definedName>
    <definedName name="______DAT11">#REF!</definedName>
    <definedName name="______DAT12" localSheetId="4">#REF!</definedName>
    <definedName name="______DAT12">#REF!</definedName>
    <definedName name="______DAT13" localSheetId="4">#REF!</definedName>
    <definedName name="______DAT13">#REF!</definedName>
    <definedName name="______DAT14" localSheetId="4">#REF!</definedName>
    <definedName name="______DAT14">#REF!</definedName>
    <definedName name="______DAT15" localSheetId="4">#REF!</definedName>
    <definedName name="______DAT15">#REF!</definedName>
    <definedName name="______DAT16" localSheetId="4">#REF!</definedName>
    <definedName name="______DAT16">#REF!</definedName>
    <definedName name="______DAT17" localSheetId="4">#REF!</definedName>
    <definedName name="______DAT17">#REF!</definedName>
    <definedName name="______DAT18" localSheetId="4">#REF!</definedName>
    <definedName name="______DAT18">#REF!</definedName>
    <definedName name="______DAT19" localSheetId="4">#REF!</definedName>
    <definedName name="______DAT19">#REF!</definedName>
    <definedName name="______DAT2" localSheetId="4">#REF!</definedName>
    <definedName name="______DAT2">#REF!</definedName>
    <definedName name="______DAT20" localSheetId="4">#REF!</definedName>
    <definedName name="______DAT20">#REF!</definedName>
    <definedName name="______DAT21" localSheetId="4">#REF!</definedName>
    <definedName name="______DAT21">#REF!</definedName>
    <definedName name="______DAT22" localSheetId="4">#REF!</definedName>
    <definedName name="______DAT22">#REF!</definedName>
    <definedName name="______DAT23" localSheetId="4">#REF!</definedName>
    <definedName name="______DAT23">#REF!</definedName>
    <definedName name="______dat2323" localSheetId="4">#REF!</definedName>
    <definedName name="______dat2323">#REF!</definedName>
    <definedName name="______DAT24" localSheetId="4">#REF!</definedName>
    <definedName name="______DAT24">#REF!</definedName>
    <definedName name="______DAT25" localSheetId="4">#REF!</definedName>
    <definedName name="______DAT25">#REF!</definedName>
    <definedName name="______DAT26" localSheetId="4">#REF!</definedName>
    <definedName name="______DAT26">#REF!</definedName>
    <definedName name="______DAT27" localSheetId="4">#REF!</definedName>
    <definedName name="______DAT27">#REF!</definedName>
    <definedName name="______DAT28" localSheetId="4">#REF!</definedName>
    <definedName name="______DAT28">#REF!</definedName>
    <definedName name="______DAT29" localSheetId="4">#REF!</definedName>
    <definedName name="______DAT29">#REF!</definedName>
    <definedName name="______DAT3" localSheetId="4">#REF!</definedName>
    <definedName name="______DAT3">#REF!</definedName>
    <definedName name="______DAT30" localSheetId="4">#REF!</definedName>
    <definedName name="______DAT30">#REF!</definedName>
    <definedName name="______DAT31" localSheetId="4">#REF!</definedName>
    <definedName name="______DAT31">#REF!</definedName>
    <definedName name="______DAT32" localSheetId="4">#REF!</definedName>
    <definedName name="______DAT32">#REF!</definedName>
    <definedName name="______DAT33" localSheetId="4">#REF!</definedName>
    <definedName name="______DAT33">#REF!</definedName>
    <definedName name="______DAT34" localSheetId="4">#REF!</definedName>
    <definedName name="______DAT34">#REF!</definedName>
    <definedName name="______DAT35" localSheetId="4">#REF!</definedName>
    <definedName name="______DAT35">#REF!</definedName>
    <definedName name="______DAT36" localSheetId="4">#REF!</definedName>
    <definedName name="______DAT36">#REF!</definedName>
    <definedName name="______DAT4" localSheetId="4">#REF!</definedName>
    <definedName name="______DAT4">#REF!</definedName>
    <definedName name="______DAT5" localSheetId="4">#REF!</definedName>
    <definedName name="______DAT5">#REF!</definedName>
    <definedName name="______DAT6" localSheetId="4">#REF!</definedName>
    <definedName name="______DAT6">#REF!</definedName>
    <definedName name="______DAT7" localSheetId="4">#REF!</definedName>
    <definedName name="______DAT7">#REF!</definedName>
    <definedName name="______DAT8" localSheetId="4">#REF!</definedName>
    <definedName name="______DAT8">#REF!</definedName>
    <definedName name="______DAT87" localSheetId="4">[19]Hoja1!#REF!</definedName>
    <definedName name="______DAT87">[19]Hoja1!#REF!</definedName>
    <definedName name="______DAT88" localSheetId="4">[19]Hoja1!#REF!</definedName>
    <definedName name="______DAT88">[19]Hoja1!#REF!</definedName>
    <definedName name="______DAT9" localSheetId="4">#REF!</definedName>
    <definedName name="______DAT9">#REF!</definedName>
    <definedName name="______dic20" localSheetId="4">#REF!</definedName>
    <definedName name="______dic20">#REF!</definedName>
    <definedName name="______dic93" localSheetId="4">#REF!</definedName>
    <definedName name="______dic93">#REF!</definedName>
    <definedName name="______dic94" localSheetId="4">#REF!</definedName>
    <definedName name="______dic94">#REF!</definedName>
    <definedName name="______ENE95">'[8]Bs.Uso Trim.'!$Z$5</definedName>
    <definedName name="______FEB95">'[8]Bs.Uso Trim.'!$Z$6</definedName>
    <definedName name="______jun93" localSheetId="4">#REF!</definedName>
    <definedName name="______jun93">#REF!</definedName>
    <definedName name="______jun94" localSheetId="4">#REF!</definedName>
    <definedName name="______jun94">#REF!</definedName>
    <definedName name="______jun95" localSheetId="4">#REF!</definedName>
    <definedName name="______jun95">#REF!</definedName>
    <definedName name="______mar94" localSheetId="4">#REF!</definedName>
    <definedName name="______mar94">#REF!</definedName>
    <definedName name="______MAR95" localSheetId="4">#REF!</definedName>
    <definedName name="______MAR95">#REF!</definedName>
    <definedName name="______MAY95">'[8]Bs.Uso Trim.'!$Z$9</definedName>
    <definedName name="______res12">'[23]Datos del Balance'!$B$8</definedName>
    <definedName name="______RIV2" localSheetId="4">'[20]Sarmiento 517'!#REF!</definedName>
    <definedName name="______RIV2">'[20]Sarmiento 517'!#REF!</definedName>
    <definedName name="______RIV3" localSheetId="4">'[20]Sarmiento 517'!#REF!</definedName>
    <definedName name="______RIV3">'[20]Sarmiento 517'!#REF!</definedName>
    <definedName name="______sag3" localSheetId="4">#REF!</definedName>
    <definedName name="______sag3">#REF!</definedName>
    <definedName name="______SAR10" localSheetId="4">'[20]Reconquista 823'!#REF!</definedName>
    <definedName name="______SAR10">'[20]Reconquista 823'!#REF!</definedName>
    <definedName name="______SAR5" localSheetId="4">'[20]Reconquista 823'!#REF!</definedName>
    <definedName name="______SAR5">'[20]Reconquista 823'!#REF!</definedName>
    <definedName name="______SAR80" localSheetId="4">'[20]Reconquista 823'!#REF!</definedName>
    <definedName name="______SAR80">'[20]Reconquista 823'!#REF!</definedName>
    <definedName name="______set94" localSheetId="4">#REF!</definedName>
    <definedName name="______set94">#REF!</definedName>
    <definedName name="______set95" localSheetId="4">#REF!</definedName>
    <definedName name="______set95">#REF!</definedName>
    <definedName name="_____ABR95">'[8]Bs.Uso Trim.'!$Z$8</definedName>
    <definedName name="_____DAT1" localSheetId="4">#REF!</definedName>
    <definedName name="_____DAT1">#REF!</definedName>
    <definedName name="_____DAT10" localSheetId="4">#REF!</definedName>
    <definedName name="_____DAT10">#REF!</definedName>
    <definedName name="_____DAT11" localSheetId="4">#REF!</definedName>
    <definedName name="_____DAT11">#REF!</definedName>
    <definedName name="_____DAT12" localSheetId="4">#REF!</definedName>
    <definedName name="_____DAT12">#REF!</definedName>
    <definedName name="_____DAT13" localSheetId="4">#REF!</definedName>
    <definedName name="_____DAT13">#REF!</definedName>
    <definedName name="_____DAT14" localSheetId="4">#REF!</definedName>
    <definedName name="_____DAT14">#REF!</definedName>
    <definedName name="_____DAT15" localSheetId="4">#REF!</definedName>
    <definedName name="_____DAT15">#REF!</definedName>
    <definedName name="_____DAT16" localSheetId="4">#REF!</definedName>
    <definedName name="_____DAT16">#REF!</definedName>
    <definedName name="_____DAT17" localSheetId="4">#REF!</definedName>
    <definedName name="_____DAT17">#REF!</definedName>
    <definedName name="_____DAT18" localSheetId="4">#REF!</definedName>
    <definedName name="_____DAT18">#REF!</definedName>
    <definedName name="_____DAT19" localSheetId="4">#REF!</definedName>
    <definedName name="_____DAT19">#REF!</definedName>
    <definedName name="_____DAT2" localSheetId="4">#REF!</definedName>
    <definedName name="_____DAT2">#REF!</definedName>
    <definedName name="_____DAT20" localSheetId="4">#REF!</definedName>
    <definedName name="_____DAT20">#REF!</definedName>
    <definedName name="_____DAT21" localSheetId="4">#REF!</definedName>
    <definedName name="_____DAT21">#REF!</definedName>
    <definedName name="_____DAT22" localSheetId="4">#REF!</definedName>
    <definedName name="_____DAT22">#REF!</definedName>
    <definedName name="_____DAT23" localSheetId="4">#REF!</definedName>
    <definedName name="_____DAT23">#REF!</definedName>
    <definedName name="_____dat2323" localSheetId="4">#REF!</definedName>
    <definedName name="_____dat2323">#REF!</definedName>
    <definedName name="_____DAT24" localSheetId="4">#REF!</definedName>
    <definedName name="_____DAT24">#REF!</definedName>
    <definedName name="_____DAT25" localSheetId="4">#REF!</definedName>
    <definedName name="_____DAT25">#REF!</definedName>
    <definedName name="_____DAT26" localSheetId="4">#REF!</definedName>
    <definedName name="_____DAT26">#REF!</definedName>
    <definedName name="_____DAT27" localSheetId="4">#REF!</definedName>
    <definedName name="_____DAT27">#REF!</definedName>
    <definedName name="_____DAT28" localSheetId="4">#REF!</definedName>
    <definedName name="_____DAT28">#REF!</definedName>
    <definedName name="_____DAT29" localSheetId="4">#REF!</definedName>
    <definedName name="_____DAT29">#REF!</definedName>
    <definedName name="_____DAT3" localSheetId="4">#REF!</definedName>
    <definedName name="_____DAT3">#REF!</definedName>
    <definedName name="_____DAT30" localSheetId="4">#REF!</definedName>
    <definedName name="_____DAT30">#REF!</definedName>
    <definedName name="_____DAT31" localSheetId="4">#REF!</definedName>
    <definedName name="_____DAT31">#REF!</definedName>
    <definedName name="_____DAT32" localSheetId="4">#REF!</definedName>
    <definedName name="_____DAT32">#REF!</definedName>
    <definedName name="_____DAT33" localSheetId="4">#REF!</definedName>
    <definedName name="_____DAT33">#REF!</definedName>
    <definedName name="_____DAT34" localSheetId="4">#REF!</definedName>
    <definedName name="_____DAT34">#REF!</definedName>
    <definedName name="_____DAT35" localSheetId="4">#REF!</definedName>
    <definedName name="_____DAT35">#REF!</definedName>
    <definedName name="_____DAT36" localSheetId="4">#REF!</definedName>
    <definedName name="_____DAT36">#REF!</definedName>
    <definedName name="_____DAT4" localSheetId="4">#REF!</definedName>
    <definedName name="_____DAT4">#REF!</definedName>
    <definedName name="_____DAT5" localSheetId="4">#REF!</definedName>
    <definedName name="_____DAT5">#REF!</definedName>
    <definedName name="_____DAT6" localSheetId="4">#REF!</definedName>
    <definedName name="_____DAT6">#REF!</definedName>
    <definedName name="_____DAT7" localSheetId="4">#REF!</definedName>
    <definedName name="_____DAT7">#REF!</definedName>
    <definedName name="_____DAT8" localSheetId="4">#REF!</definedName>
    <definedName name="_____DAT8">#REF!</definedName>
    <definedName name="_____DAT87" localSheetId="4">[19]Hoja1!#REF!</definedName>
    <definedName name="_____DAT87">[19]Hoja1!#REF!</definedName>
    <definedName name="_____DAT88" localSheetId="4">[19]Hoja1!#REF!</definedName>
    <definedName name="_____DAT88">[19]Hoja1!#REF!</definedName>
    <definedName name="_____DAT9" localSheetId="4">#REF!</definedName>
    <definedName name="_____DAT9">#REF!</definedName>
    <definedName name="_____dic20" localSheetId="4">#REF!</definedName>
    <definedName name="_____dic20">#REF!</definedName>
    <definedName name="_____dic93" localSheetId="4">#REF!</definedName>
    <definedName name="_____dic93">#REF!</definedName>
    <definedName name="_____dic94" localSheetId="4">#REF!</definedName>
    <definedName name="_____dic94">#REF!</definedName>
    <definedName name="_____ENE95">'[8]Bs.Uso Trim.'!$Z$5</definedName>
    <definedName name="_____FEB95">'[8]Bs.Uso Trim.'!$Z$6</definedName>
    <definedName name="_____jun93" localSheetId="4">#REF!</definedName>
    <definedName name="_____jun93">#REF!</definedName>
    <definedName name="_____jun94" localSheetId="4">#REF!</definedName>
    <definedName name="_____jun94">#REF!</definedName>
    <definedName name="_____jun95" localSheetId="4">#REF!</definedName>
    <definedName name="_____jun95">#REF!</definedName>
    <definedName name="_____mar94" localSheetId="4">#REF!</definedName>
    <definedName name="_____mar94">#REF!</definedName>
    <definedName name="_____MAR95" localSheetId="4">#REF!</definedName>
    <definedName name="_____MAR95">#REF!</definedName>
    <definedName name="_____MAY95">'[8]Bs.Uso Trim.'!$Z$9</definedName>
    <definedName name="_____PAG1" localSheetId="4">#REF!</definedName>
    <definedName name="_____PAG1">#REF!</definedName>
    <definedName name="_____PAG10" localSheetId="4">#REF!</definedName>
    <definedName name="_____PAG10">#REF!</definedName>
    <definedName name="_____PAG11" localSheetId="4">#REF!</definedName>
    <definedName name="_____PAG11">#REF!</definedName>
    <definedName name="_____PAG2" localSheetId="4">#REF!</definedName>
    <definedName name="_____PAG2">#REF!</definedName>
    <definedName name="_____PAG3" localSheetId="4">#REF!</definedName>
    <definedName name="_____PAG3">#REF!</definedName>
    <definedName name="_____PAG4" localSheetId="4">[24]BDP!#REF!</definedName>
    <definedName name="_____PAG4">[24]BDP!#REF!</definedName>
    <definedName name="_____PAG5" localSheetId="4">#REF!</definedName>
    <definedName name="_____PAG5">#REF!</definedName>
    <definedName name="_____PAG6" localSheetId="4">#REF!</definedName>
    <definedName name="_____PAG6">#REF!</definedName>
    <definedName name="_____PAG7" localSheetId="4">[24]BDP!#REF!</definedName>
    <definedName name="_____PAG7">[24]BDP!#REF!</definedName>
    <definedName name="_____PAG8" localSheetId="4">#REF!</definedName>
    <definedName name="_____PAG8">#REF!</definedName>
    <definedName name="_____PAG9" localSheetId="4">#REF!</definedName>
    <definedName name="_____PAG9">#REF!</definedName>
    <definedName name="_____res12">'[23]Datos del Balance'!$B$8</definedName>
    <definedName name="_____RIV2" localSheetId="4">'[20]Sarmiento 517'!#REF!</definedName>
    <definedName name="_____RIV2">'[20]Sarmiento 517'!#REF!</definedName>
    <definedName name="_____RIV3" localSheetId="4">'[20]Sarmiento 517'!#REF!</definedName>
    <definedName name="_____RIV3">'[20]Sarmiento 517'!#REF!</definedName>
    <definedName name="_____sag3" localSheetId="4">#REF!</definedName>
    <definedName name="_____sag3">#REF!</definedName>
    <definedName name="_____SAR10" localSheetId="4">'[20]Reconquista 823'!#REF!</definedName>
    <definedName name="_____SAR10">'[20]Reconquista 823'!#REF!</definedName>
    <definedName name="_____SAR5" localSheetId="4">'[20]Reconquista 823'!#REF!</definedName>
    <definedName name="_____SAR5">'[20]Reconquista 823'!#REF!</definedName>
    <definedName name="_____SAR80" localSheetId="4">'[20]Reconquista 823'!#REF!</definedName>
    <definedName name="_____SAR80">'[20]Reconquista 823'!#REF!</definedName>
    <definedName name="_____set94" localSheetId="4">#REF!</definedName>
    <definedName name="_____set94">#REF!</definedName>
    <definedName name="_____set95" localSheetId="4">#REF!</definedName>
    <definedName name="_____set95">#REF!</definedName>
    <definedName name="____ABR95">'[8]Bs.Uso Trim.'!$Z$8</definedName>
    <definedName name="____DAT1" localSheetId="4">#REF!</definedName>
    <definedName name="____DAT1">#REF!</definedName>
    <definedName name="____DAT10" localSheetId="4">#REF!</definedName>
    <definedName name="____DAT10">#REF!</definedName>
    <definedName name="____DAT11" localSheetId="4">#REF!</definedName>
    <definedName name="____DAT11">#REF!</definedName>
    <definedName name="____DAT12" localSheetId="4">#REF!</definedName>
    <definedName name="____DAT12">#REF!</definedName>
    <definedName name="____DAT13" localSheetId="4">#REF!</definedName>
    <definedName name="____DAT13">#REF!</definedName>
    <definedName name="____DAT14" localSheetId="4">#REF!</definedName>
    <definedName name="____DAT14">#REF!</definedName>
    <definedName name="____DAT15" localSheetId="4">#REF!</definedName>
    <definedName name="____DAT15">#REF!</definedName>
    <definedName name="____DAT16" localSheetId="4">#REF!</definedName>
    <definedName name="____DAT16">#REF!</definedName>
    <definedName name="____DAT17" localSheetId="4">#REF!</definedName>
    <definedName name="____DAT17">#REF!</definedName>
    <definedName name="____DAT18" localSheetId="4">#REF!</definedName>
    <definedName name="____DAT18">#REF!</definedName>
    <definedName name="____DAT19" localSheetId="4">#REF!</definedName>
    <definedName name="____DAT19">#REF!</definedName>
    <definedName name="____DAT2" localSheetId="4">#REF!</definedName>
    <definedName name="____DAT2">#REF!</definedName>
    <definedName name="____DAT20" localSheetId="4">#REF!</definedName>
    <definedName name="____DAT20">#REF!</definedName>
    <definedName name="____DAT21" localSheetId="4">#REF!</definedName>
    <definedName name="____DAT21">#REF!</definedName>
    <definedName name="____DAT22" localSheetId="4">#REF!</definedName>
    <definedName name="____DAT22">#REF!</definedName>
    <definedName name="____DAT23" localSheetId="4">#REF!</definedName>
    <definedName name="____DAT23">#REF!</definedName>
    <definedName name="____dat2323" localSheetId="4">#REF!</definedName>
    <definedName name="____dat2323">#REF!</definedName>
    <definedName name="____DAT24" localSheetId="4">#REF!</definedName>
    <definedName name="____DAT24">#REF!</definedName>
    <definedName name="____DAT25" localSheetId="4">#REF!</definedName>
    <definedName name="____DAT25">#REF!</definedName>
    <definedName name="____DAT26" localSheetId="4">#REF!</definedName>
    <definedName name="____DAT26">#REF!</definedName>
    <definedName name="____DAT27" localSheetId="4">#REF!</definedName>
    <definedName name="____DAT27">#REF!</definedName>
    <definedName name="____DAT28" localSheetId="4">#REF!</definedName>
    <definedName name="____DAT28">#REF!</definedName>
    <definedName name="____DAT29" localSheetId="4">#REF!</definedName>
    <definedName name="____DAT29">#REF!</definedName>
    <definedName name="____DAT3" localSheetId="4">#REF!</definedName>
    <definedName name="____DAT3">#REF!</definedName>
    <definedName name="____DAT30" localSheetId="4">#REF!</definedName>
    <definedName name="____DAT30">#REF!</definedName>
    <definedName name="____DAT31" localSheetId="4">#REF!</definedName>
    <definedName name="____DAT31">#REF!</definedName>
    <definedName name="____DAT32" localSheetId="4">#REF!</definedName>
    <definedName name="____DAT32">#REF!</definedName>
    <definedName name="____DAT33" localSheetId="4">#REF!</definedName>
    <definedName name="____DAT33">#REF!</definedName>
    <definedName name="____DAT34" localSheetId="4">#REF!</definedName>
    <definedName name="____DAT34">#REF!</definedName>
    <definedName name="____DAT35" localSheetId="4">#REF!</definedName>
    <definedName name="____DAT35">#REF!</definedName>
    <definedName name="____DAT36" localSheetId="4">#REF!</definedName>
    <definedName name="____DAT36">#REF!</definedName>
    <definedName name="____DAT4" localSheetId="4">#REF!</definedName>
    <definedName name="____DAT4">#REF!</definedName>
    <definedName name="____DAT5" localSheetId="4">#REF!</definedName>
    <definedName name="____DAT5">#REF!</definedName>
    <definedName name="____DAT6" localSheetId="4">#REF!</definedName>
    <definedName name="____DAT6">#REF!</definedName>
    <definedName name="____DAT7" localSheetId="4">#REF!</definedName>
    <definedName name="____DAT7">#REF!</definedName>
    <definedName name="____DAT8" localSheetId="4">#REF!</definedName>
    <definedName name="____DAT8">#REF!</definedName>
    <definedName name="____DAT87" localSheetId="4">[19]Hoja1!#REF!</definedName>
    <definedName name="____DAT87">[19]Hoja1!#REF!</definedName>
    <definedName name="____DAT88" localSheetId="4">[19]Hoja1!#REF!</definedName>
    <definedName name="____DAT88">[19]Hoja1!#REF!</definedName>
    <definedName name="____DAT9" localSheetId="4">#REF!</definedName>
    <definedName name="____DAT9">#REF!</definedName>
    <definedName name="____dic20" localSheetId="4">#REF!</definedName>
    <definedName name="____dic20">#REF!</definedName>
    <definedName name="____dic93" localSheetId="4">#REF!</definedName>
    <definedName name="____dic93">#REF!</definedName>
    <definedName name="____dic94" localSheetId="4">#REF!</definedName>
    <definedName name="____dic94">#REF!</definedName>
    <definedName name="____ENE95">'[8]Bs.Uso Trim.'!$Z$5</definedName>
    <definedName name="____FEB95">'[8]Bs.Uso Trim.'!$Z$6</definedName>
    <definedName name="____jun93" localSheetId="4">#REF!</definedName>
    <definedName name="____jun93">#REF!</definedName>
    <definedName name="____jun94" localSheetId="4">#REF!</definedName>
    <definedName name="____jun94">#REF!</definedName>
    <definedName name="____jun95" localSheetId="4">#REF!</definedName>
    <definedName name="____jun95">#REF!</definedName>
    <definedName name="____mar94" localSheetId="4">#REF!</definedName>
    <definedName name="____mar94">#REF!</definedName>
    <definedName name="____MAR95" localSheetId="4">#REF!</definedName>
    <definedName name="____MAR95">#REF!</definedName>
    <definedName name="____MAY95">'[8]Bs.Uso Trim.'!$Z$9</definedName>
    <definedName name="____PAG1" localSheetId="4">#REF!</definedName>
    <definedName name="____PAG1">#REF!</definedName>
    <definedName name="____PAG10" localSheetId="4">#REF!</definedName>
    <definedName name="____PAG10">#REF!</definedName>
    <definedName name="____PAG11" localSheetId="4">#REF!</definedName>
    <definedName name="____PAG11">#REF!</definedName>
    <definedName name="____PAG2" localSheetId="4">#REF!</definedName>
    <definedName name="____PAG2">#REF!</definedName>
    <definedName name="____PAG3" localSheetId="4">#REF!</definedName>
    <definedName name="____PAG3">#REF!</definedName>
    <definedName name="____PAG4" localSheetId="4">[24]BDP!#REF!</definedName>
    <definedName name="____PAG4">[24]BDP!#REF!</definedName>
    <definedName name="____PAG5" localSheetId="4">#REF!</definedName>
    <definedName name="____PAG5">#REF!</definedName>
    <definedName name="____PAG6" localSheetId="4">#REF!</definedName>
    <definedName name="____PAG6">#REF!</definedName>
    <definedName name="____PAG7" localSheetId="4">[24]BDP!#REF!</definedName>
    <definedName name="____PAG7">[24]BDP!#REF!</definedName>
    <definedName name="____PAG8" localSheetId="4">#REF!</definedName>
    <definedName name="____PAG8">#REF!</definedName>
    <definedName name="____PAG9" localSheetId="4">#REF!</definedName>
    <definedName name="____PAG9">#REF!</definedName>
    <definedName name="____res12">'[23]Datos del Balance'!$B$8</definedName>
    <definedName name="____RIV2" localSheetId="4">#REF!</definedName>
    <definedName name="____RIV2">#REF!</definedName>
    <definedName name="____RIV3" localSheetId="4">#REF!</definedName>
    <definedName name="____RIV3">#REF!</definedName>
    <definedName name="____sag3" localSheetId="4">#REF!</definedName>
    <definedName name="____sag3">#REF!</definedName>
    <definedName name="____SAR10" localSheetId="4">#REF!</definedName>
    <definedName name="____SAR10">#REF!</definedName>
    <definedName name="____SAR5" localSheetId="4">#REF!</definedName>
    <definedName name="____SAR5">#REF!</definedName>
    <definedName name="____SAR80" localSheetId="4">#REF!</definedName>
    <definedName name="____SAR80">#REF!</definedName>
    <definedName name="____set94" localSheetId="4">#REF!</definedName>
    <definedName name="____set94">#REF!</definedName>
    <definedName name="____set95" localSheetId="4">#REF!</definedName>
    <definedName name="____set95">#REF!</definedName>
    <definedName name="___1E____ဠ0__큌〈Ř" localSheetId="4">#REF!</definedName>
    <definedName name="___1E____ဠ0__큌〈Ř">#REF!</definedName>
    <definedName name="___ABR95">'[8]Bs.Uso Trim.'!$Z$8</definedName>
    <definedName name="___DAT1" localSheetId="4">#REF!</definedName>
    <definedName name="___DAT1">#REF!</definedName>
    <definedName name="___DAT10" localSheetId="4">#REF!</definedName>
    <definedName name="___DAT10">#REF!</definedName>
    <definedName name="___DAT11" localSheetId="4">#REF!</definedName>
    <definedName name="___DAT11">#REF!</definedName>
    <definedName name="___DAT12" localSheetId="4">#REF!</definedName>
    <definedName name="___DAT12">#REF!</definedName>
    <definedName name="___DAT13" localSheetId="4">#REF!</definedName>
    <definedName name="___DAT13">#REF!</definedName>
    <definedName name="___DAT14" localSheetId="4">#REF!</definedName>
    <definedName name="___DAT14">#REF!</definedName>
    <definedName name="___DAT15" localSheetId="4">#REF!</definedName>
    <definedName name="___DAT15">#REF!</definedName>
    <definedName name="___DAT16" localSheetId="4">#REF!</definedName>
    <definedName name="___DAT16">#REF!</definedName>
    <definedName name="___DAT17" localSheetId="4">#REF!</definedName>
    <definedName name="___DAT17">#REF!</definedName>
    <definedName name="___DAT18" localSheetId="4">#REF!</definedName>
    <definedName name="___DAT18">#REF!</definedName>
    <definedName name="___DAT19" localSheetId="4">#REF!</definedName>
    <definedName name="___DAT19">#REF!</definedName>
    <definedName name="___DAT2" localSheetId="4">#REF!</definedName>
    <definedName name="___DAT2">#REF!</definedName>
    <definedName name="___DAT20" localSheetId="4">#REF!</definedName>
    <definedName name="___DAT20">#REF!</definedName>
    <definedName name="___DAT21" localSheetId="4">#REF!</definedName>
    <definedName name="___DAT21">#REF!</definedName>
    <definedName name="___DAT22" localSheetId="4">#REF!</definedName>
    <definedName name="___DAT22">#REF!</definedName>
    <definedName name="___DAT23" localSheetId="4">#REF!</definedName>
    <definedName name="___DAT23">#REF!</definedName>
    <definedName name="___dat2323" localSheetId="4">#REF!</definedName>
    <definedName name="___dat2323">#REF!</definedName>
    <definedName name="___DAT24" localSheetId="4">#REF!</definedName>
    <definedName name="___DAT24">#REF!</definedName>
    <definedName name="___DAT25" localSheetId="4">#REF!</definedName>
    <definedName name="___DAT25">#REF!</definedName>
    <definedName name="___DAT26" localSheetId="4">#REF!</definedName>
    <definedName name="___DAT26">#REF!</definedName>
    <definedName name="___DAT27" localSheetId="4">#REF!</definedName>
    <definedName name="___DAT27">#REF!</definedName>
    <definedName name="___DAT28" localSheetId="4">#REF!</definedName>
    <definedName name="___DAT28">#REF!</definedName>
    <definedName name="___DAT29" localSheetId="4">#REF!</definedName>
    <definedName name="___DAT29">#REF!</definedName>
    <definedName name="___DAT3" localSheetId="4">#REF!</definedName>
    <definedName name="___DAT3">#REF!</definedName>
    <definedName name="___DAT30" localSheetId="4">#REF!</definedName>
    <definedName name="___DAT30">#REF!</definedName>
    <definedName name="___DAT31" localSheetId="4">#REF!</definedName>
    <definedName name="___DAT31">#REF!</definedName>
    <definedName name="___DAT32" localSheetId="4">#REF!</definedName>
    <definedName name="___DAT32">#REF!</definedName>
    <definedName name="___DAT33" localSheetId="4">#REF!</definedName>
    <definedName name="___DAT33">#REF!</definedName>
    <definedName name="___DAT34" localSheetId="4">#REF!</definedName>
    <definedName name="___DAT34">#REF!</definedName>
    <definedName name="___DAT35" localSheetId="4">#REF!</definedName>
    <definedName name="___DAT35">#REF!</definedName>
    <definedName name="___DAT36" localSheetId="4">#REF!</definedName>
    <definedName name="___DAT36">#REF!</definedName>
    <definedName name="___DAT37" localSheetId="4">#REF!</definedName>
    <definedName name="___DAT37">#REF!</definedName>
    <definedName name="___DAT38" localSheetId="4">#REF!</definedName>
    <definedName name="___DAT38">#REF!</definedName>
    <definedName name="___DAT39" localSheetId="4">#REF!</definedName>
    <definedName name="___DAT39">#REF!</definedName>
    <definedName name="___DAT4" localSheetId="4">#REF!</definedName>
    <definedName name="___DAT4">#REF!</definedName>
    <definedName name="___DAT40" localSheetId="4">#REF!</definedName>
    <definedName name="___DAT40">#REF!</definedName>
    <definedName name="___DAT41" localSheetId="4">#REF!</definedName>
    <definedName name="___DAT41">#REF!</definedName>
    <definedName name="___DAT42" localSheetId="4">#REF!</definedName>
    <definedName name="___DAT42">#REF!</definedName>
    <definedName name="___DAT5" localSheetId="4">#REF!</definedName>
    <definedName name="___DAT5">#REF!</definedName>
    <definedName name="___DAT6" localSheetId="4">#REF!</definedName>
    <definedName name="___DAT6">#REF!</definedName>
    <definedName name="___DAT7" localSheetId="4">#REF!</definedName>
    <definedName name="___DAT7">#REF!</definedName>
    <definedName name="___DAT8" localSheetId="4">#REF!</definedName>
    <definedName name="___DAT8">#REF!</definedName>
    <definedName name="___DAT87" localSheetId="4">[19]Hoja1!#REF!</definedName>
    <definedName name="___DAT87">[19]Hoja1!#REF!</definedName>
    <definedName name="___DAT88" localSheetId="4">[19]Hoja1!#REF!</definedName>
    <definedName name="___DAT88">[19]Hoja1!#REF!</definedName>
    <definedName name="___DAT9" localSheetId="4">#REF!</definedName>
    <definedName name="___DAT9">#REF!</definedName>
    <definedName name="___dic20" localSheetId="4">#REF!</definedName>
    <definedName name="___dic20">#REF!</definedName>
    <definedName name="___dic93" localSheetId="4">#REF!</definedName>
    <definedName name="___dic93">#REF!</definedName>
    <definedName name="___dic94" localSheetId="4">#REF!</definedName>
    <definedName name="___dic94">#REF!</definedName>
    <definedName name="___ENE95">'[8]Bs.Uso Trim.'!$Z$5</definedName>
    <definedName name="___FEB95">'[8]Bs.Uso Trim.'!$Z$6</definedName>
    <definedName name="___jun93" localSheetId="4">#REF!</definedName>
    <definedName name="___jun93">#REF!</definedName>
    <definedName name="___jun94" localSheetId="4">#REF!</definedName>
    <definedName name="___jun94">#REF!</definedName>
    <definedName name="___jun95" localSheetId="4">#REF!</definedName>
    <definedName name="___jun95">#REF!</definedName>
    <definedName name="___mac5" localSheetId="4">#REF!</definedName>
    <definedName name="___mac5">#REF!</definedName>
    <definedName name="___mar94" localSheetId="4">#REF!</definedName>
    <definedName name="___mar94">#REF!</definedName>
    <definedName name="___MAR95" localSheetId="4">#REF!</definedName>
    <definedName name="___MAR95">#REF!</definedName>
    <definedName name="___MAY95">'[8]Bs.Uso Trim.'!$Z$9</definedName>
    <definedName name="___PAG1" localSheetId="4">#REF!</definedName>
    <definedName name="___PAG1">#REF!</definedName>
    <definedName name="___PAG10" localSheetId="4">#REF!</definedName>
    <definedName name="___PAG10">#REF!</definedName>
    <definedName name="___PAG11" localSheetId="4">#REF!</definedName>
    <definedName name="___PAG11">#REF!</definedName>
    <definedName name="___PAG2" localSheetId="4">#REF!</definedName>
    <definedName name="___PAG2">#REF!</definedName>
    <definedName name="___PAG3" localSheetId="4">#REF!</definedName>
    <definedName name="___PAG3">#REF!</definedName>
    <definedName name="___PAG4" localSheetId="4">[24]BDP!#REF!</definedName>
    <definedName name="___PAG4">[24]BDP!#REF!</definedName>
    <definedName name="___PAG5" localSheetId="4">#REF!</definedName>
    <definedName name="___PAG5">#REF!</definedName>
    <definedName name="___PAG6" localSheetId="4">#REF!</definedName>
    <definedName name="___PAG6">#REF!</definedName>
    <definedName name="___PAG7" localSheetId="4">[24]BDP!#REF!</definedName>
    <definedName name="___PAG7">[24]BDP!#REF!</definedName>
    <definedName name="___PAG8" localSheetId="4">#REF!</definedName>
    <definedName name="___PAG8">#REF!</definedName>
    <definedName name="___PAG9" localSheetId="4">#REF!</definedName>
    <definedName name="___PAG9">#REF!</definedName>
    <definedName name="___res12">'[23]Datos del Balance'!$B$8</definedName>
    <definedName name="___RES2" localSheetId="4">#REF!</definedName>
    <definedName name="___RES2">#REF!</definedName>
    <definedName name="___RIV2" localSheetId="4">#REF!</definedName>
    <definedName name="___RIV2">#REF!</definedName>
    <definedName name="___RIV3" localSheetId="4">#REF!</definedName>
    <definedName name="___RIV3">#REF!</definedName>
    <definedName name="___sag3" localSheetId="4">#REF!</definedName>
    <definedName name="___sag3">#REF!</definedName>
    <definedName name="___SAR10" localSheetId="4">#REF!</definedName>
    <definedName name="___SAR10">#REF!</definedName>
    <definedName name="___SAR5" localSheetId="4">#REF!</definedName>
    <definedName name="___SAR5">#REF!</definedName>
    <definedName name="___SAR80" localSheetId="4">#REF!</definedName>
    <definedName name="___SAR80">#REF!</definedName>
    <definedName name="___set94" localSheetId="4">#REF!</definedName>
    <definedName name="___set94">#REF!</definedName>
    <definedName name="___set95" localSheetId="4">#REF!</definedName>
    <definedName name="___set95">#REF!</definedName>
    <definedName name="___TC2" localSheetId="4">#REF!</definedName>
    <definedName name="___TC2">#REF!</definedName>
    <definedName name="__123Graph_A" localSheetId="4" hidden="1">#REF!</definedName>
    <definedName name="__123Graph_A" hidden="1">#REF!</definedName>
    <definedName name="__123Graph_B" localSheetId="4" hidden="1">[25]PS!#REF!</definedName>
    <definedName name="__123Graph_B" hidden="1">[25]PS!#REF!</definedName>
    <definedName name="__123Graph_C" hidden="1">[26]PREVCINE!$D$11:$D$59</definedName>
    <definedName name="__123Graph_D" localSheetId="4" hidden="1">'[27]1998'!#REF!</definedName>
    <definedName name="__123Graph_D" hidden="1">'[27]1998'!#REF!</definedName>
    <definedName name="__123Graph_F" localSheetId="4" hidden="1">[28]Resultado!#REF!</definedName>
    <definedName name="__123Graph_F" hidden="1">[28]Resultado!#REF!</definedName>
    <definedName name="__123Graph_X" localSheetId="4" hidden="1">#REF!</definedName>
    <definedName name="__123Graph_X" hidden="1">#REF!</definedName>
    <definedName name="__1ANEX_A" localSheetId="4">#REF!</definedName>
    <definedName name="__1ANEX_A">#REF!</definedName>
    <definedName name="__1E____ဠ0__큌〈Ř" localSheetId="4">#REF!</definedName>
    <definedName name="__1E____ဠ0__큌〈Ř">#REF!</definedName>
    <definedName name="__2ANEX_H" localSheetId="4">#REF!</definedName>
    <definedName name="__2ANEX_H">#REF!</definedName>
    <definedName name="__ABR95">'[8]Bs.Uso Trim.'!$Z$8</definedName>
    <definedName name="__ANE1" localSheetId="4">#REF!</definedName>
    <definedName name="__ANE1">#REF!</definedName>
    <definedName name="__ANE2" localSheetId="4">#REF!</definedName>
    <definedName name="__ANE2">#REF!</definedName>
    <definedName name="__ANE3" localSheetId="4">#REF!</definedName>
    <definedName name="__ANE3">#REF!</definedName>
    <definedName name="__ANE4" localSheetId="4">#REF!</definedName>
    <definedName name="__ANE4">#REF!</definedName>
    <definedName name="__DAT1" localSheetId="4">#REF!</definedName>
    <definedName name="__DAT1">#REF!</definedName>
    <definedName name="__DAT10" localSheetId="4">#REF!</definedName>
    <definedName name="__DAT10">#REF!</definedName>
    <definedName name="__DAT11" localSheetId="4">#REF!</definedName>
    <definedName name="__DAT11">#REF!</definedName>
    <definedName name="__DAT12" localSheetId="4">#REF!</definedName>
    <definedName name="__DAT12">#REF!</definedName>
    <definedName name="__DAT13" localSheetId="4">#REF!</definedName>
    <definedName name="__DAT13">#REF!</definedName>
    <definedName name="__DAT14" localSheetId="4">#REF!</definedName>
    <definedName name="__DAT14">#REF!</definedName>
    <definedName name="__DAT15" localSheetId="4">#REF!</definedName>
    <definedName name="__DAT15">#REF!</definedName>
    <definedName name="__DAT16" localSheetId="4">#REF!</definedName>
    <definedName name="__DAT16">#REF!</definedName>
    <definedName name="__DAT17" localSheetId="4">#REF!</definedName>
    <definedName name="__DAT17">#REF!</definedName>
    <definedName name="__DAT18" localSheetId="4">#REF!</definedName>
    <definedName name="__DAT18">#REF!</definedName>
    <definedName name="__DAT19" localSheetId="4">#REF!</definedName>
    <definedName name="__DAT19">#REF!</definedName>
    <definedName name="__DAT2" localSheetId="4">#REF!</definedName>
    <definedName name="__DAT2">#REF!</definedName>
    <definedName name="__DAT20" localSheetId="4">#REF!</definedName>
    <definedName name="__DAT20">#REF!</definedName>
    <definedName name="__DAT21" localSheetId="4">#REF!</definedName>
    <definedName name="__DAT21">#REF!</definedName>
    <definedName name="__DAT22" localSheetId="4">#REF!</definedName>
    <definedName name="__DAT22">#REF!</definedName>
    <definedName name="__DAT23" localSheetId="4">#REF!</definedName>
    <definedName name="__DAT23">#REF!</definedName>
    <definedName name="__dat2323" localSheetId="4">#REF!</definedName>
    <definedName name="__dat2323">#REF!</definedName>
    <definedName name="__DAT24" localSheetId="4">#REF!</definedName>
    <definedName name="__DAT24">#REF!</definedName>
    <definedName name="__DAT25" localSheetId="4">#REF!</definedName>
    <definedName name="__DAT25">#REF!</definedName>
    <definedName name="__DAT26" localSheetId="4">#REF!</definedName>
    <definedName name="__DAT26">#REF!</definedName>
    <definedName name="__DAT27" localSheetId="4">#REF!</definedName>
    <definedName name="__DAT27">#REF!</definedName>
    <definedName name="__DAT28" localSheetId="4">#REF!</definedName>
    <definedName name="__DAT28">#REF!</definedName>
    <definedName name="__DAT29" localSheetId="4">#REF!</definedName>
    <definedName name="__DAT29">#REF!</definedName>
    <definedName name="__DAT3" localSheetId="4">#REF!</definedName>
    <definedName name="__DAT3">#REF!</definedName>
    <definedName name="__DAT30" localSheetId="4">#REF!</definedName>
    <definedName name="__DAT30">#REF!</definedName>
    <definedName name="__DAT31" localSheetId="4">#REF!</definedName>
    <definedName name="__DAT31">#REF!</definedName>
    <definedName name="__DAT32" localSheetId="4">#REF!</definedName>
    <definedName name="__DAT32">#REF!</definedName>
    <definedName name="__DAT33" localSheetId="4">#REF!</definedName>
    <definedName name="__DAT33">#REF!</definedName>
    <definedName name="__DAT34" localSheetId="4">#REF!</definedName>
    <definedName name="__DAT34">#REF!</definedName>
    <definedName name="__DAT35" localSheetId="4">#REF!</definedName>
    <definedName name="__DAT35">#REF!</definedName>
    <definedName name="__DAT36" localSheetId="4">#REF!</definedName>
    <definedName name="__DAT36">#REF!</definedName>
    <definedName name="__DAT37" localSheetId="4">#REF!</definedName>
    <definedName name="__DAT37">#REF!</definedName>
    <definedName name="__DAT38" localSheetId="4">#REF!</definedName>
    <definedName name="__DAT38">#REF!</definedName>
    <definedName name="__DAT39" localSheetId="4">#REF!</definedName>
    <definedName name="__DAT39">#REF!</definedName>
    <definedName name="__DAT4" localSheetId="4">#REF!</definedName>
    <definedName name="__DAT4">#REF!</definedName>
    <definedName name="__DAT40" localSheetId="4">#REF!</definedName>
    <definedName name="__DAT40">#REF!</definedName>
    <definedName name="__DAT41" localSheetId="4">#REF!</definedName>
    <definedName name="__DAT41">#REF!</definedName>
    <definedName name="__DAT42" localSheetId="4">#REF!</definedName>
    <definedName name="__DAT42">#REF!</definedName>
    <definedName name="__DAT43" localSheetId="4">#REF!</definedName>
    <definedName name="__DAT43">#REF!</definedName>
    <definedName name="__DAT44" localSheetId="4">#REF!</definedName>
    <definedName name="__DAT44">#REF!</definedName>
    <definedName name="__DAT45" localSheetId="4">#REF!</definedName>
    <definedName name="__DAT45">#REF!</definedName>
    <definedName name="__DAT46" localSheetId="4">#REF!</definedName>
    <definedName name="__DAT46">#REF!</definedName>
    <definedName name="__DAT47" localSheetId="4">#REF!</definedName>
    <definedName name="__DAT47">#REF!</definedName>
    <definedName name="__DAT48" localSheetId="4">#REF!</definedName>
    <definedName name="__DAT48">#REF!</definedName>
    <definedName name="__DAT49" localSheetId="4">#REF!</definedName>
    <definedName name="__DAT49">#REF!</definedName>
    <definedName name="__DAT5" localSheetId="4">#REF!</definedName>
    <definedName name="__DAT5">#REF!</definedName>
    <definedName name="__DAT50" localSheetId="4">#REF!</definedName>
    <definedName name="__DAT50">#REF!</definedName>
    <definedName name="__DAT51" localSheetId="4">#REF!</definedName>
    <definedName name="__DAT51">#REF!</definedName>
    <definedName name="__DAT52" localSheetId="4">#REF!</definedName>
    <definedName name="__DAT52">#REF!</definedName>
    <definedName name="__DAT53" localSheetId="4">#REF!</definedName>
    <definedName name="__DAT53">#REF!</definedName>
    <definedName name="__DAT54" localSheetId="4">#REF!</definedName>
    <definedName name="__DAT54">#REF!</definedName>
    <definedName name="__DAT55" localSheetId="4">#REF!</definedName>
    <definedName name="__DAT55">#REF!</definedName>
    <definedName name="__DAT56" localSheetId="4">#REF!</definedName>
    <definedName name="__DAT56">#REF!</definedName>
    <definedName name="__DAT57" localSheetId="4">#REF!</definedName>
    <definedName name="__DAT57">#REF!</definedName>
    <definedName name="__DAT58" localSheetId="4">#REF!</definedName>
    <definedName name="__DAT58">#REF!</definedName>
    <definedName name="__DAT59" localSheetId="4">#REF!</definedName>
    <definedName name="__DAT59">#REF!</definedName>
    <definedName name="__DAT6" localSheetId="4">#REF!</definedName>
    <definedName name="__DAT6">#REF!</definedName>
    <definedName name="__DAT60" localSheetId="4">#REF!</definedName>
    <definedName name="__DAT60">#REF!</definedName>
    <definedName name="__DAT61" localSheetId="4">#REF!</definedName>
    <definedName name="__DAT61">#REF!</definedName>
    <definedName name="__DAT62" localSheetId="4">#REF!</definedName>
    <definedName name="__DAT62">#REF!</definedName>
    <definedName name="__DAT63" localSheetId="4">#REF!</definedName>
    <definedName name="__DAT63">#REF!</definedName>
    <definedName name="__DAT64" localSheetId="4">#REF!</definedName>
    <definedName name="__DAT64">#REF!</definedName>
    <definedName name="__DAT65" localSheetId="4">#REF!</definedName>
    <definedName name="__DAT65">#REF!</definedName>
    <definedName name="__DAT66" localSheetId="4">#REF!</definedName>
    <definedName name="__DAT66">#REF!</definedName>
    <definedName name="__DAT67" localSheetId="4">#REF!</definedName>
    <definedName name="__DAT67">#REF!</definedName>
    <definedName name="__DAT68" localSheetId="4">#REF!</definedName>
    <definedName name="__DAT68">#REF!</definedName>
    <definedName name="__DAT69" localSheetId="4">#REF!</definedName>
    <definedName name="__DAT69">#REF!</definedName>
    <definedName name="__DAT7" localSheetId="4">#REF!</definedName>
    <definedName name="__DAT7">#REF!</definedName>
    <definedName name="__DAT70" localSheetId="4">#REF!</definedName>
    <definedName name="__DAT70">#REF!</definedName>
    <definedName name="__DAT71" localSheetId="4">#REF!</definedName>
    <definedName name="__DAT71">#REF!</definedName>
    <definedName name="__DAT72" localSheetId="4">#REF!</definedName>
    <definedName name="__DAT72">#REF!</definedName>
    <definedName name="__DAT73" localSheetId="4">#REF!</definedName>
    <definedName name="__DAT73">#REF!</definedName>
    <definedName name="__DAT74" localSheetId="4">#REF!</definedName>
    <definedName name="__DAT74">#REF!</definedName>
    <definedName name="__DAT75" localSheetId="4">#REF!</definedName>
    <definedName name="__DAT75">#REF!</definedName>
    <definedName name="__DAT76" localSheetId="4">#REF!</definedName>
    <definedName name="__DAT76">#REF!</definedName>
    <definedName name="__DAT77" localSheetId="4">#REF!</definedName>
    <definedName name="__DAT77">#REF!</definedName>
    <definedName name="__DAT78" localSheetId="4">#REF!</definedName>
    <definedName name="__DAT78">#REF!</definedName>
    <definedName name="__DAT79" localSheetId="4">#REF!</definedName>
    <definedName name="__DAT79">#REF!</definedName>
    <definedName name="__DAT8" localSheetId="4">#REF!</definedName>
    <definedName name="__DAT8">#REF!</definedName>
    <definedName name="__DAT80" localSheetId="4">#REF!</definedName>
    <definedName name="__DAT80">#REF!</definedName>
    <definedName name="__DAT81" localSheetId="4">#REF!</definedName>
    <definedName name="__DAT81">#REF!</definedName>
    <definedName name="__DAT82" localSheetId="4">#REF!</definedName>
    <definedName name="__DAT82">#REF!</definedName>
    <definedName name="__DAT83" localSheetId="4">#REF!</definedName>
    <definedName name="__DAT83">#REF!</definedName>
    <definedName name="__DAT84" localSheetId="4">#REF!</definedName>
    <definedName name="__DAT84">#REF!</definedName>
    <definedName name="__DAT85" localSheetId="4">#REF!</definedName>
    <definedName name="__DAT85">#REF!</definedName>
    <definedName name="__DAT86" localSheetId="4">#REF!</definedName>
    <definedName name="__DAT86">#REF!</definedName>
    <definedName name="__DAT87" localSheetId="4">[19]Hoja1!#REF!</definedName>
    <definedName name="__DAT87">[19]Hoja1!#REF!</definedName>
    <definedName name="__DAT88" localSheetId="4">[19]Hoja1!#REF!</definedName>
    <definedName name="__DAT88">[19]Hoja1!#REF!</definedName>
    <definedName name="__DAT89" localSheetId="4">#REF!</definedName>
    <definedName name="__DAT89">#REF!</definedName>
    <definedName name="__DAT9" localSheetId="4">#REF!</definedName>
    <definedName name="__DAT9">#REF!</definedName>
    <definedName name="__DAT90" localSheetId="4">#REF!</definedName>
    <definedName name="__DAT90">#REF!</definedName>
    <definedName name="__DAT91" localSheetId="4">#REF!</definedName>
    <definedName name="__DAT91">#REF!</definedName>
    <definedName name="__dic20" localSheetId="4">#REF!</definedName>
    <definedName name="__dic20">#REF!</definedName>
    <definedName name="__dic93" localSheetId="4">#REF!</definedName>
    <definedName name="__dic93">#REF!</definedName>
    <definedName name="__dic94" localSheetId="4">#REF!</definedName>
    <definedName name="__dic94">#REF!</definedName>
    <definedName name="__ENE95">'[8]Bs.Uso Trim.'!$Z$5</definedName>
    <definedName name="__F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__F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__FDS_HYPERLINK_TOGGLE_STATE__" hidden="1">"ON"</definedName>
    <definedName name="__FDS_UNIQUE_RANGE_ID_GENERATOR_COUNTER" hidden="1">1</definedName>
    <definedName name="__FEB95">'[8]Bs.Uso Trim.'!$Z$6</definedName>
    <definedName name="__FPMExcelClient_CellBasedFunctionStatus" localSheetId="11" hidden="1">"2_2_2_2_2_2"</definedName>
    <definedName name="__jun93" localSheetId="4">#REF!</definedName>
    <definedName name="__jun93">#REF!</definedName>
    <definedName name="__jun94" localSheetId="4">#REF!</definedName>
    <definedName name="__jun94">#REF!</definedName>
    <definedName name="__jun95" localSheetId="4">#REF!</definedName>
    <definedName name="__jun95">#REF!</definedName>
    <definedName name="__mac5" localSheetId="4">#REF!</definedName>
    <definedName name="__mac5">#REF!</definedName>
    <definedName name="__mar94" localSheetId="4">#REF!</definedName>
    <definedName name="__mar94">#REF!</definedName>
    <definedName name="__MAR95" localSheetId="4">#REF!</definedName>
    <definedName name="__MAR95">#REF!</definedName>
    <definedName name="__MAY95">'[8]Bs.Uso Trim.'!$Z$9</definedName>
    <definedName name="__MIS1" localSheetId="4">#REF!</definedName>
    <definedName name="__MIS1">#REF!</definedName>
    <definedName name="__MIS2" localSheetId="4">#REF!</definedName>
    <definedName name="__MIS2">#REF!</definedName>
    <definedName name="__PAG1" localSheetId="4">#REF!</definedName>
    <definedName name="__PAG1">#REF!</definedName>
    <definedName name="__PAG10" localSheetId="4">#REF!</definedName>
    <definedName name="__PAG10">#REF!</definedName>
    <definedName name="__PAG11" localSheetId="4">#REF!</definedName>
    <definedName name="__PAG11">#REF!</definedName>
    <definedName name="__PAG2" localSheetId="4">#REF!</definedName>
    <definedName name="__PAG2">#REF!</definedName>
    <definedName name="__PAG3" localSheetId="4">#REF!</definedName>
    <definedName name="__PAG3">#REF!</definedName>
    <definedName name="__PAG4" localSheetId="4">[24]BDP!#REF!</definedName>
    <definedName name="__PAG4">[24]BDP!#REF!</definedName>
    <definedName name="__PAG5" localSheetId="4">#REF!</definedName>
    <definedName name="__PAG5">#REF!</definedName>
    <definedName name="__PAG6" localSheetId="4">#REF!</definedName>
    <definedName name="__PAG6">#REF!</definedName>
    <definedName name="__PAG7" localSheetId="4">[24]BDP!#REF!</definedName>
    <definedName name="__PAG7">[24]BDP!#REF!</definedName>
    <definedName name="__PAG8" localSheetId="4">#REF!</definedName>
    <definedName name="__PAG8">#REF!</definedName>
    <definedName name="__PAG9" localSheetId="4">#REF!</definedName>
    <definedName name="__PAG9">#REF!</definedName>
    <definedName name="__res12">'[23]Datos del Balance'!$B$8</definedName>
    <definedName name="__RES2" localSheetId="4">#REF!</definedName>
    <definedName name="__RES2">#REF!</definedName>
    <definedName name="__RIV2" localSheetId="4">#REF!</definedName>
    <definedName name="__RIV2">#REF!</definedName>
    <definedName name="__RIV3" localSheetId="4">#REF!</definedName>
    <definedName name="__RIV3">#REF!</definedName>
    <definedName name="__sag3" localSheetId="4">#REF!</definedName>
    <definedName name="__sag3">#REF!</definedName>
    <definedName name="__SAR10" localSheetId="4">#REF!</definedName>
    <definedName name="__SAR10">#REF!</definedName>
    <definedName name="__SAR5" localSheetId="4">#REF!</definedName>
    <definedName name="__SAR5">#REF!</definedName>
    <definedName name="__SAR80" localSheetId="4">#REF!</definedName>
    <definedName name="__SAR80">#REF!</definedName>
    <definedName name="__set94" localSheetId="4">#REF!</definedName>
    <definedName name="__set94">#REF!</definedName>
    <definedName name="__set95" localSheetId="4">#REF!</definedName>
    <definedName name="__set95">#REF!</definedName>
    <definedName name="__TC2" localSheetId="4">#REF!</definedName>
    <definedName name="__TC2">#REF!</definedName>
    <definedName name="_1" localSheetId="4">#REF!</definedName>
    <definedName name="_1">#REF!</definedName>
    <definedName name="_1_____________________ANEX_A" localSheetId="4">#REF!</definedName>
    <definedName name="_1_____________________ANEX_A">#REF!</definedName>
    <definedName name="_1______123Graph_BCHART_5" localSheetId="1" hidden="1">[29]MEX95IB!#REF!</definedName>
    <definedName name="_1______123Graph_BCHART_5" localSheetId="9" hidden="1">[29]MEX95IB!#REF!</definedName>
    <definedName name="_1______123Graph_BCHART_5" localSheetId="13" hidden="1">[29]MEX95IB!#REF!</definedName>
    <definedName name="_1______123Graph_BCHART_5" localSheetId="4" hidden="1">[29]MEX95IB!#REF!</definedName>
    <definedName name="_1______123Graph_BCHART_5" localSheetId="24" hidden="1">[29]MEX95IB!#REF!</definedName>
    <definedName name="_1______123Graph_BCHART_5" localSheetId="16" hidden="1">[29]MEX95IB!#REF!</definedName>
    <definedName name="_1______123Graph_BCHART_5" localSheetId="19" hidden="1">[29]MEX95IB!#REF!</definedName>
    <definedName name="_1______123Graph_BCHART_5" hidden="1">[29]MEX95IB!#REF!</definedName>
    <definedName name="_1___E____ဠ0__큌〈Ř" localSheetId="4">#REF!</definedName>
    <definedName name="_1___E____ဠ0__큌〈Ř">#REF!</definedName>
    <definedName name="_1__123Graph_ACHART_1" hidden="1">[30]A!$R$14:$R$50</definedName>
    <definedName name="_1__123Graph_BCHART_5" localSheetId="1" hidden="1">[29]MEX95IB!#REF!</definedName>
    <definedName name="_1__123Graph_BCHART_5" localSheetId="9" hidden="1">[29]MEX95IB!#REF!</definedName>
    <definedName name="_1__123Graph_BCHART_5" localSheetId="13" hidden="1">[29]MEX95IB!#REF!</definedName>
    <definedName name="_1__123Graph_BCHART_5" localSheetId="4" hidden="1">[29]MEX95IB!#REF!</definedName>
    <definedName name="_1__123Graph_BCHART_5" localSheetId="24" hidden="1">[29]MEX95IB!#REF!</definedName>
    <definedName name="_1__123Graph_BCHART_5" localSheetId="16" hidden="1">[29]MEX95IB!#REF!</definedName>
    <definedName name="_1__123Graph_BCHART_5" localSheetId="19" hidden="1">[29]MEX95IB!#REF!</definedName>
    <definedName name="_1__123Graph_BCHART_5" hidden="1">[29]MEX95IB!#REF!</definedName>
    <definedName name="_1__FDSAUDITLINK__" localSheetId="24" hidden="1">{"fdsup://IBCentral/FAT Viewer?action=UPDATE&amp;creator=factset&amp;DOC_NAME=fat:reuters_qtrly_shs_src_window.fat&amp;display_string=Audit&amp;DYN_ARGS=TRUE&amp;VAR:ID1=12709710&amp;VAR:RCODE=FDSSHSOUTDEPS&amp;VAR:SDATE=20090999&amp;VAR:FREQ=Quarterly&amp;VAR:RELITEM=RP&amp;VAR:CURRENCY=&amp;VAR:CUR","RSOURCE=EXSHARE&amp;VAR:NATFREQ=QUARTERLY&amp;VAR:RFIELD=FINALIZED&amp;VAR:DB_TYPE=&amp;VAR:UNITS=M&amp;window=popup&amp;width=450&amp;height=300&amp;START_MAXIMIZED=FALSE"}</definedName>
    <definedName name="_1__FDSAUDITLINK__" hidden="1">{"fdsup://IBCentral/FAT Viewer?action=UPDATE&amp;creator=factset&amp;DOC_NAME=fat:reuters_qtrly_shs_src_window.fat&amp;display_string=Audit&amp;DYN_ARGS=TRUE&amp;VAR:ID1=12709710&amp;VAR:RCODE=FDSSHSOUTDEPS&amp;VAR:SDATE=20090999&amp;VAR:FREQ=Quarterly&amp;VAR:RELITEM=RP&amp;VAR:CURRENCY=&amp;VAR:CUR","RSOURCE=EXSHARE&amp;VAR:NATFREQ=QUARTERLY&amp;VAR:RFIELD=FINALIZED&amp;VAR:DB_TYPE=&amp;VAR:UNITS=M&amp;window=popup&amp;width=450&amp;height=300&amp;START_MAXIMIZED=FALSE"}</definedName>
    <definedName name="_10_________________ANEX_H" localSheetId="4">#REF!</definedName>
    <definedName name="_10_________________ANEX_H">#REF!</definedName>
    <definedName name="_10______123Graph_BCHART_5" localSheetId="1" hidden="1">[29]MEX95IB!#REF!</definedName>
    <definedName name="_10______123Graph_BCHART_5" localSheetId="9" hidden="1">[29]MEX95IB!#REF!</definedName>
    <definedName name="_10______123Graph_BCHART_5" localSheetId="13" hidden="1">[29]MEX95IB!#REF!</definedName>
    <definedName name="_10______123Graph_BCHART_5" localSheetId="4" hidden="1">[29]MEX95IB!#REF!</definedName>
    <definedName name="_10______123Graph_BCHART_5" localSheetId="24" hidden="1">[29]MEX95IB!#REF!</definedName>
    <definedName name="_10______123Graph_BCHART_5" localSheetId="16" hidden="1">[29]MEX95IB!#REF!</definedName>
    <definedName name="_10______123Graph_BCHART_5" localSheetId="19" hidden="1">[29]MEX95IB!#REF!</definedName>
    <definedName name="_10______123Graph_BCHART_5" hidden="1">[29]MEX95IB!#REF!</definedName>
    <definedName name="_10__123Graph_BCHART_5" localSheetId="1" hidden="1">[29]MEX95IB!#REF!</definedName>
    <definedName name="_10__123Graph_BCHART_5" localSheetId="9" hidden="1">[29]MEX95IB!#REF!</definedName>
    <definedName name="_10__123Graph_BCHART_5" localSheetId="13" hidden="1">[29]MEX95IB!#REF!</definedName>
    <definedName name="_10__123Graph_BCHART_5" localSheetId="4" hidden="1">[29]MEX95IB!#REF!</definedName>
    <definedName name="_10__123Graph_BCHART_5" localSheetId="24" hidden="1">[29]MEX95IB!#REF!</definedName>
    <definedName name="_10__123Graph_BCHART_5" localSheetId="16" hidden="1">[29]MEX95IB!#REF!</definedName>
    <definedName name="_10__123Graph_BCHART_5" localSheetId="19" hidden="1">[29]MEX95IB!#REF!</definedName>
    <definedName name="_10__123Graph_BCHART_5" hidden="1">[29]MEX95IB!#REF!</definedName>
    <definedName name="_10__FDSAUDITLINK__" localSheetId="24" hidden="1">{"fdsup://IBCentral/FAT Viewer?action=UPDATE&amp;creator=factset&amp;DOC_NAME=fat:reuters_qtrly_shs_src_window.fat&amp;display_string=Audit&amp;DYN_ARGS=TRUE&amp;VAR:ID1=63618010&amp;VAR:RCODE=FDSSHSOUTDEPS&amp;VAR:SDATE=20090999&amp;VAR:FREQ=Quarterly&amp;VAR:RELITEM=RP&amp;VAR:CURRENCY=&amp;VAR:CUR","RSOURCE=EXSHARE&amp;VAR:NATFREQ=QUARTERLY&amp;VAR:RFIELD=FINALIZED&amp;VAR:DB_TYPE=&amp;VAR:UNITS=M&amp;window=popup&amp;width=450&amp;height=300&amp;START_MAXIMIZED=FALSE"}</definedName>
    <definedName name="_10__FDSAUDITLINK__" hidden="1">{"fdsup://IBCentral/FAT Viewer?action=UPDATE&amp;creator=factset&amp;DOC_NAME=fat:reuters_qtrly_shs_src_window.fat&amp;display_string=Audit&amp;DYN_ARGS=TRUE&amp;VAR:ID1=63618010&amp;VAR:RCODE=FDSSHSOUTDEPS&amp;VAR:SDATE=20090999&amp;VAR:FREQ=Quarterly&amp;VAR:RELITEM=RP&amp;VAR:CURRENCY=&amp;VAR:CUR","RSOURCE=EXSHARE&amp;VAR:NATFREQ=QUARTERLY&amp;VAR:RFIELD=FINALIZED&amp;VAR:DB_TYPE=&amp;VAR:UNITS=M&amp;window=popup&amp;width=450&amp;height=300&amp;START_MAXIMIZED=FALSE"}</definedName>
    <definedName name="_100__FDSAUDITLINK__" localSheetId="24" hidden="1">{"fdsup://IBCentral/FAT Viewer?action=UPDATE&amp;creator=factset&amp;DOC_NAME=fat:reuters_qtrly_source_window.fat&amp;display_string=Audit&amp;DYN_ARGS=TRUE&amp;VAR:ID1=70109410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0__FDSAUDITLINK__" hidden="1">{"fdsup://IBCentral/FAT Viewer?action=UPDATE&amp;creator=factset&amp;DOC_NAME=fat:reuters_qtrly_source_window.fat&amp;display_string=Audit&amp;DYN_ARGS=TRUE&amp;VAR:ID1=70109410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00__FDSAUDITLINK__" localSheetId="24" hidden="1">{"fdsup://IBCentral/FAT Viewer?action=UPDATE&amp;creator=factset&amp;DOC_NAME=fat:reuters_qtrly_source_window.fat&amp;display_string=Audit&amp;DYN_ARGS=TRUE&amp;VAR:ID1=26160810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00__FDSAUDITLINK__" hidden="1">{"fdsup://IBCentral/FAT Viewer?action=UPDATE&amp;creator=factset&amp;DOC_NAME=fat:reuters_qtrly_source_window.fat&amp;display_string=Audit&amp;DYN_ARGS=TRUE&amp;VAR:ID1=26160810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01__FDSAUDITLINK__" localSheetId="24" hidden="1">{"fdsup://IBCentral/FAT Viewer?action=UPDATE&amp;creator=factset&amp;DOC_NAME=fat:reuters_qtrly_source_window.fat&amp;display_string=Audit&amp;DYN_ARGS=TRUE&amp;VAR:ID1=77669610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01__FDSAUDITLINK__" hidden="1">{"fdsup://IBCentral/FAT Viewer?action=UPDATE&amp;creator=factset&amp;DOC_NAME=fat:reuters_qtrly_source_window.fat&amp;display_string=Audit&amp;DYN_ARGS=TRUE&amp;VAR:ID1=77669610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02__FDSAUDITLINK__" localSheetId="24" hidden="1">{"fdsup://IBCentral/FAT Viewer?action=UPDATE&amp;creator=factset&amp;DOC_NAME=fat:reuters_qtrly_source_window.fat&amp;display_string=Audit&amp;DYN_ARGS=TRUE&amp;VAR:ID1=34354P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02__FDSAUDITLINK__" hidden="1">{"fdsup://IBCentral/FAT Viewer?action=UPDATE&amp;creator=factset&amp;DOC_NAME=fat:reuters_qtrly_source_window.fat&amp;display_string=Audit&amp;DYN_ARGS=TRUE&amp;VAR:ID1=34354P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03__FDSAUDITLINK__" localSheetId="24" hidden="1">{"fdsup://IBCentral/FAT Viewer?action=UPDATE&amp;creator=factset&amp;DOC_NAME=fat:reuters_qtrly_source_window.fat&amp;display_string=Audit&amp;DYN_ARGS=TRUE&amp;VAR:ID1=30249U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03__FDSAUDITLINK__" hidden="1">{"fdsup://IBCentral/FAT Viewer?action=UPDATE&amp;creator=factset&amp;DOC_NAME=fat:reuters_qtrly_source_window.fat&amp;display_string=Audit&amp;DYN_ARGS=TRUE&amp;VAR:ID1=30249U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04__FDSAUDITLINK__" localSheetId="24" hidden="1">{"fdsup://IBCentral/FAT Viewer?action=UPDATE&amp;creator=factset&amp;DOC_NAME=fat:reuters_qtrly_source_window.fat&amp;display_string=Audit&amp;DYN_ARGS=TRUE&amp;VAR:ID1=70109410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04__FDSAUDITLINK__" hidden="1">{"fdsup://IBCentral/FAT Viewer?action=UPDATE&amp;creator=factset&amp;DOC_NAME=fat:reuters_qtrly_source_window.fat&amp;display_string=Audit&amp;DYN_ARGS=TRUE&amp;VAR:ID1=70109410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05__FDSAUDITLINK__" localSheetId="24" hidden="1">{"fdsup://IBCentral/FAT Viewer?action=UPDATE&amp;creator=factset&amp;DOC_NAME=fat:reuters_qtrly_source_window.fat&amp;display_string=Audit&amp;DYN_ARGS=TRUE&amp;VAR:ID1=13342B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05__FDSAUDITLINK__" hidden="1">{"fdsup://IBCentral/FAT Viewer?action=UPDATE&amp;creator=factset&amp;DOC_NAME=fat:reuters_qtrly_source_window.fat&amp;display_string=Audit&amp;DYN_ARGS=TRUE&amp;VAR:ID1=13342B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06__FDSAUDITLINK__" localSheetId="24" hidden="1">{"fdsup://IBCentral/FAT Viewer?action=UPDATE&amp;creator=factset&amp;DOC_NAME=fat:reuters_qtrly_source_window.fat&amp;display_string=Audit&amp;DYN_ARGS=TRUE&amp;VAR:ID1=17273K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06__FDSAUDITLINK__" hidden="1">{"fdsup://IBCentral/FAT Viewer?action=UPDATE&amp;creator=factset&amp;DOC_NAME=fat:reuters_qtrly_source_window.fat&amp;display_string=Audit&amp;DYN_ARGS=TRUE&amp;VAR:ID1=17273K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07__FDSAUDITLINK__" localSheetId="24" hidden="1">{"fdsup://IBCentral/FAT Viewer?action=UPDATE&amp;creator=factset&amp;DOC_NAME=fat:reuters_qtrly_source_window.fat&amp;display_string=Audit&amp;DYN_ARGS=TRUE&amp;VAR:ID1=22439910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07__FDSAUDITLINK__" hidden="1">{"fdsup://IBCentral/FAT Viewer?action=UPDATE&amp;creator=factset&amp;DOC_NAME=fat:reuters_qtrly_source_window.fat&amp;display_string=Audit&amp;DYN_ARGS=TRUE&amp;VAR:ID1=22439910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08__FDSAUDITLINK__" localSheetId="24" hidden="1">{"fdsup://IBCentral/FAT Viewer?action=UPDATE&amp;creator=factset&amp;DOC_NAME=fat:reuters_qtrly_source_window.fat&amp;display_string=Audit&amp;DYN_ARGS=TRUE&amp;VAR:ID1=26160810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08__FDSAUDITLINK__" hidden="1">{"fdsup://IBCentral/FAT Viewer?action=UPDATE&amp;creator=factset&amp;DOC_NAME=fat:reuters_qtrly_source_window.fat&amp;display_string=Audit&amp;DYN_ARGS=TRUE&amp;VAR:ID1=26160810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09__FDSAUDITLINK__" localSheetId="24" hidden="1">{"fdsup://IBCentral/FAT Viewer?action=UPDATE&amp;creator=factset&amp;DOC_NAME=fat:reuters_qtrly_source_window.fat&amp;display_string=Audit&amp;DYN_ARGS=TRUE&amp;VAR:ID1=77669610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09__FDSAUDITLINK__" hidden="1">{"fdsup://IBCentral/FAT Viewer?action=UPDATE&amp;creator=factset&amp;DOC_NAME=fat:reuters_qtrly_source_window.fat&amp;display_string=Audit&amp;DYN_ARGS=TRUE&amp;VAR:ID1=77669610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1__FDSAUDITLINK__" localSheetId="24" hidden="1">{"fdsup://IBCentral/FAT Viewer?action=UPDATE&amp;creator=factset&amp;DOC_NAME=fat:reuters_qtrly_source_window.fat&amp;display_string=Audit&amp;DYN_ARGS=TRUE&amp;VAR:ID1=13342B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1__FDSAUDITLINK__" hidden="1">{"fdsup://IBCentral/FAT Viewer?action=UPDATE&amp;creator=factset&amp;DOC_NAME=fat:reuters_qtrly_source_window.fat&amp;display_string=Audit&amp;DYN_ARGS=TRUE&amp;VAR:ID1=13342B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10__FDSAUDITLINK__" localSheetId="24" hidden="1">{"fdsup://IBCentral/FAT Viewer?action=UPDATE&amp;creator=factset&amp;DOC_NAME=fat:reuters_qtrly_source_window.fat&amp;display_string=Audit&amp;DYN_ARGS=TRUE&amp;VAR:ID1=34354P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10__FDSAUDITLINK__" hidden="1">{"fdsup://IBCentral/FAT Viewer?action=UPDATE&amp;creator=factset&amp;DOC_NAME=fat:reuters_qtrly_source_window.fat&amp;display_string=Audit&amp;DYN_ARGS=TRUE&amp;VAR:ID1=34354P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11__FDSAUDITLINK__" localSheetId="24" hidden="1">{"fdsup://IBCentral/FAT Viewer?action=UPDATE&amp;creator=factset&amp;DOC_NAME=fat:reuters_qtrly_source_window.fat&amp;display_string=Audit&amp;DYN_ARGS=TRUE&amp;VAR:ID1=30249U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11__FDSAUDITLINK__" hidden="1">{"fdsup://IBCentral/FAT Viewer?action=UPDATE&amp;creator=factset&amp;DOC_NAME=fat:reuters_qtrly_source_window.fat&amp;display_string=Audit&amp;DYN_ARGS=TRUE&amp;VAR:ID1=30249U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12__FDSAUDITLINK__" localSheetId="24" hidden="1">{"fdsup://IBCentral/FAT Viewer?action=UPDATE&amp;creator=factset&amp;DOC_NAME=fat:reuters_qtrly_source_window.fat&amp;display_string=Audit&amp;DYN_ARGS=TRUE&amp;VAR:ID1=70109410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12__FDSAUDITLINK__" hidden="1">{"fdsup://IBCentral/FAT Viewer?action=UPDATE&amp;creator=factset&amp;DOC_NAME=fat:reuters_qtrly_source_window.fat&amp;display_string=Audit&amp;DYN_ARGS=TRUE&amp;VAR:ID1=70109410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13__FDSAUDITLINK__" localSheetId="24" hidden="1">{"fdsup://IBCentral/FAT Viewer?action=UPDATE&amp;creator=factset&amp;DOC_NAME=fat:reuters_qtrly_source_window.fat&amp;display_string=Audit&amp;DYN_ARGS=TRUE&amp;VAR:ID1=13342B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13__FDSAUDITLINK__" hidden="1">{"fdsup://IBCentral/FAT Viewer?action=UPDATE&amp;creator=factset&amp;DOC_NAME=fat:reuters_qtrly_source_window.fat&amp;display_string=Audit&amp;DYN_ARGS=TRUE&amp;VAR:ID1=13342B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14__FDSAUDITLINK__" localSheetId="24" hidden="1">{"fdsup://IBCentral/FAT Viewer?action=UPDATE&amp;creator=factset&amp;DOC_NAME=fat:reuters_qtrly_source_window.fat&amp;display_string=Audit&amp;DYN_ARGS=TRUE&amp;VAR:ID1=17273K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14__FDSAUDITLINK__" hidden="1">{"fdsup://IBCentral/FAT Viewer?action=UPDATE&amp;creator=factset&amp;DOC_NAME=fat:reuters_qtrly_source_window.fat&amp;display_string=Audit&amp;DYN_ARGS=TRUE&amp;VAR:ID1=17273K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15__FDSAUDITLINK__" localSheetId="24" hidden="1">{"fdsup://IBCentral/FAT Viewer?action=UPDATE&amp;creator=factset&amp;DOC_NAME=fat:reuters_qtrly_source_window.fat&amp;display_string=Audit&amp;DYN_ARGS=TRUE&amp;VAR:ID1=22439910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15__FDSAUDITLINK__" hidden="1">{"fdsup://IBCentral/FAT Viewer?action=UPDATE&amp;creator=factset&amp;DOC_NAME=fat:reuters_qtrly_source_window.fat&amp;display_string=Audit&amp;DYN_ARGS=TRUE&amp;VAR:ID1=22439910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16__FDSAUDITLINK__" localSheetId="24" hidden="1">{"fdsup://IBCentral/FAT Viewer?action=UPDATE&amp;creator=factset&amp;DOC_NAME=fat:reuters_qtrly_source_window.fat&amp;display_string=Audit&amp;DYN_ARGS=TRUE&amp;VAR:ID1=26160810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16__FDSAUDITLINK__" hidden="1">{"fdsup://IBCentral/FAT Viewer?action=UPDATE&amp;creator=factset&amp;DOC_NAME=fat:reuters_qtrly_source_window.fat&amp;display_string=Audit&amp;DYN_ARGS=TRUE&amp;VAR:ID1=26160810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17__FDSAUDITLINK__" localSheetId="24" hidden="1">{"fdsup://IBCentral/FAT Viewer?action=UPDATE&amp;creator=factset&amp;DOC_NAME=fat:reuters_qtrly_source_window.fat&amp;display_string=Audit&amp;DYN_ARGS=TRUE&amp;VAR:ID1=77669610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17__FDSAUDITLINK__" hidden="1">{"fdsup://IBCentral/FAT Viewer?action=UPDATE&amp;creator=factset&amp;DOC_NAME=fat:reuters_qtrly_source_window.fat&amp;display_string=Audit&amp;DYN_ARGS=TRUE&amp;VAR:ID1=77669610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18__FDSAUDITLINK__" localSheetId="24" hidden="1">{"fdsup://IBCentral/FAT Viewer?action=UPDATE&amp;creator=factset&amp;DOC_NAME=fat:reuters_qtrly_source_window.fat&amp;display_string=Audit&amp;DYN_ARGS=TRUE&amp;VAR:ID1=34354P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18__FDSAUDITLINK__" hidden="1">{"fdsup://IBCentral/FAT Viewer?action=UPDATE&amp;creator=factset&amp;DOC_NAME=fat:reuters_qtrly_source_window.fat&amp;display_string=Audit&amp;DYN_ARGS=TRUE&amp;VAR:ID1=34354P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19__FDSAUDITLINK__" localSheetId="24" hidden="1">{"fdsup://IBCentral/FAT Viewer?action=UPDATE&amp;creator=factset&amp;DOC_NAME=fat:reuters_qtrly_source_window.fat&amp;display_string=Audit&amp;DYN_ARGS=TRUE&amp;VAR:ID1=30249U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19__FDSAUDITLINK__" hidden="1">{"fdsup://IBCentral/FAT Viewer?action=UPDATE&amp;creator=factset&amp;DOC_NAME=fat:reuters_qtrly_source_window.fat&amp;display_string=Audit&amp;DYN_ARGS=TRUE&amp;VAR:ID1=30249U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2__FDSAUDITLINK__" localSheetId="24" hidden="1">{"fdsup://IBCentral/FAT Viewer?action=UPDATE&amp;creator=factset&amp;DOC_NAME=fat:reuters_qtrly_source_window.fat&amp;display_string=Audit&amp;DYN_ARGS=TRUE&amp;VAR:ID1=17273K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2__FDSAUDITLINK__" hidden="1">{"fdsup://IBCentral/FAT Viewer?action=UPDATE&amp;creator=factset&amp;DOC_NAME=fat:reuters_qtrly_source_window.fat&amp;display_string=Audit&amp;DYN_ARGS=TRUE&amp;VAR:ID1=17273K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20__FDSAUDITLINK__" localSheetId="24" hidden="1">{"fdsup://IBCentral/FAT Viewer?action=UPDATE&amp;creator=factset&amp;DOC_NAME=fat:reuters_qtrly_source_window.fat&amp;display_string=Audit&amp;DYN_ARGS=TRUE&amp;VAR:ID1=70109410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20__FDSAUDITLINK__" hidden="1">{"fdsup://IBCentral/FAT Viewer?action=UPDATE&amp;creator=factset&amp;DOC_NAME=fat:reuters_qtrly_source_window.fat&amp;display_string=Audit&amp;DYN_ARGS=TRUE&amp;VAR:ID1=70109410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21__FDSAUDITLINK__" localSheetId="24" hidden="1">{"fdsup://IBCentral/FAT Viewer?action=UPDATE&amp;creator=factset&amp;DOC_NAME=fat:reuters_qtrly_source_window.fat&amp;display_string=Audit&amp;DYN_ARGS=TRUE&amp;VAR:ID1=13342B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21__FDSAUDITLINK__" hidden="1">{"fdsup://IBCentral/FAT Viewer?action=UPDATE&amp;creator=factset&amp;DOC_NAME=fat:reuters_qtrly_source_window.fat&amp;display_string=Audit&amp;DYN_ARGS=TRUE&amp;VAR:ID1=13342B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22__FDSAUDITLINK__" localSheetId="24" hidden="1">{"fdsup://IBCentral/FAT Viewer?action=UPDATE&amp;creator=factset&amp;DOC_NAME=fat:reuters_qtrly_source_window.fat&amp;display_string=Audit&amp;DYN_ARGS=TRUE&amp;VAR:ID1=17273K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22__FDSAUDITLINK__" hidden="1">{"fdsup://IBCentral/FAT Viewer?action=UPDATE&amp;creator=factset&amp;DOC_NAME=fat:reuters_qtrly_source_window.fat&amp;display_string=Audit&amp;DYN_ARGS=TRUE&amp;VAR:ID1=17273K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23__FDSAUDITLINK__" localSheetId="24" hidden="1">{"fdsup://IBCentral/FAT Viewer?action=UPDATE&amp;creator=factset&amp;DOC_NAME=fat:reuters_qtrly_source_window.fat&amp;display_string=Audit&amp;DYN_ARGS=TRUE&amp;VAR:ID1=22439910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23__FDSAUDITLINK__" hidden="1">{"fdsup://IBCentral/FAT Viewer?action=UPDATE&amp;creator=factset&amp;DOC_NAME=fat:reuters_qtrly_source_window.fat&amp;display_string=Audit&amp;DYN_ARGS=TRUE&amp;VAR:ID1=22439910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24__FDSAUDITLINK__" localSheetId="24" hidden="1">{"fdsup://IBCentral/FAT Viewer?action=UPDATE&amp;creator=factset&amp;DOC_NAME=fat:reuters_qtrly_source_window.fat&amp;display_string=Audit&amp;DYN_ARGS=TRUE&amp;VAR:ID1=26160810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24__FDSAUDITLINK__" hidden="1">{"fdsup://IBCentral/FAT Viewer?action=UPDATE&amp;creator=factset&amp;DOC_NAME=fat:reuters_qtrly_source_window.fat&amp;display_string=Audit&amp;DYN_ARGS=TRUE&amp;VAR:ID1=26160810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25__FDSAUDITLINK__" localSheetId="24" hidden="1">{"fdsup://IBCentral/FAT Viewer?action=UPDATE&amp;creator=factset&amp;DOC_NAME=fat:reuters_qtrly_source_window.fat&amp;display_string=Audit&amp;DYN_ARGS=TRUE&amp;VAR:ID1=77669610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25__FDSAUDITLINK__" hidden="1">{"fdsup://IBCentral/FAT Viewer?action=UPDATE&amp;creator=factset&amp;DOC_NAME=fat:reuters_qtrly_source_window.fat&amp;display_string=Audit&amp;DYN_ARGS=TRUE&amp;VAR:ID1=77669610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26__FDSAUDITLINK__" localSheetId="24" hidden="1">{"fdsup://IBCentral/FAT Viewer?action=UPDATE&amp;creator=factset&amp;DOC_NAME=fat:reuters_qtrly_source_window.fat&amp;display_string=Audit&amp;DYN_ARGS=TRUE&amp;VAR:ID1=34354P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26__FDSAUDITLINK__" hidden="1">{"fdsup://IBCentral/FAT Viewer?action=UPDATE&amp;creator=factset&amp;DOC_NAME=fat:reuters_qtrly_source_window.fat&amp;display_string=Audit&amp;DYN_ARGS=TRUE&amp;VAR:ID1=34354P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27__FDSAUDITLINK__" localSheetId="24" hidden="1">{"fdsup://IBCentral/FAT Viewer?action=UPDATE&amp;creator=factset&amp;DOC_NAME=fat:reuters_qtrly_source_window.fat&amp;display_string=Audit&amp;DYN_ARGS=TRUE&amp;VAR:ID1=30249U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27__FDSAUDITLINK__" hidden="1">{"fdsup://IBCentral/FAT Viewer?action=UPDATE&amp;creator=factset&amp;DOC_NAME=fat:reuters_qtrly_source_window.fat&amp;display_string=Audit&amp;DYN_ARGS=TRUE&amp;VAR:ID1=30249U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28__FDSAUDITLINK__" localSheetId="24" hidden="1">{"fdsup://IBCentral/FAT Viewer?action=UPDATE&amp;creator=factset&amp;DOC_NAME=fat:reuters_qtrly_source_window.fat&amp;display_string=Audit&amp;DYN_ARGS=TRUE&amp;VAR:ID1=70109410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28__FDSAUDITLINK__" hidden="1">{"fdsup://IBCentral/FAT Viewer?action=UPDATE&amp;creator=factset&amp;DOC_NAME=fat:reuters_qtrly_source_window.fat&amp;display_string=Audit&amp;DYN_ARGS=TRUE&amp;VAR:ID1=70109410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29__FDSAUDITLINK__" localSheetId="24" hidden="1">{"fdsup://IBCentral/FAT Viewer?action=UPDATE&amp;creator=factset&amp;DOC_NAME=fat:reuters_qtrly_source_window.fat&amp;display_string=Audit&amp;DYN_ARGS=TRUE&amp;VAR:ID1=13342B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29__FDSAUDITLINK__" hidden="1">{"fdsup://IBCentral/FAT Viewer?action=UPDATE&amp;creator=factset&amp;DOC_NAME=fat:reuters_qtrly_source_window.fat&amp;display_string=Audit&amp;DYN_ARGS=TRUE&amp;VAR:ID1=13342B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3__FDSAUDITLINK__" localSheetId="24" hidden="1">{"fdsup://IBCentral/FAT Viewer?action=UPDATE&amp;creator=factset&amp;DOC_NAME=fat:reuters_qtrly_source_window.fat&amp;display_string=Audit&amp;DYN_ARGS=TRUE&amp;VAR:ID1=22439910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3__FDSAUDITLINK__" hidden="1">{"fdsup://IBCentral/FAT Viewer?action=UPDATE&amp;creator=factset&amp;DOC_NAME=fat:reuters_qtrly_source_window.fat&amp;display_string=Audit&amp;DYN_ARGS=TRUE&amp;VAR:ID1=22439910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30__FDSAUDITLINK__" localSheetId="24" hidden="1">{"fdsup://IBCentral/FAT Viewer?action=UPDATE&amp;creator=factset&amp;DOC_NAME=fat:reuters_qtrly_source_window.fat&amp;display_string=Audit&amp;DYN_ARGS=TRUE&amp;VAR:ID1=17273K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30__FDSAUDITLINK__" hidden="1">{"fdsup://IBCentral/FAT Viewer?action=UPDATE&amp;creator=factset&amp;DOC_NAME=fat:reuters_qtrly_source_window.fat&amp;display_string=Audit&amp;DYN_ARGS=TRUE&amp;VAR:ID1=17273K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31__FDSAUDITLINK__" localSheetId="24" hidden="1">{"fdsup://IBCentral/FAT Viewer?action=UPDATE&amp;creator=factset&amp;DOC_NAME=fat:reuters_qtrly_source_window.fat&amp;display_string=Audit&amp;DYN_ARGS=TRUE&amp;VAR:ID1=22439910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31__FDSAUDITLINK__" hidden="1">{"fdsup://IBCentral/FAT Viewer?action=UPDATE&amp;creator=factset&amp;DOC_NAME=fat:reuters_qtrly_source_window.fat&amp;display_string=Audit&amp;DYN_ARGS=TRUE&amp;VAR:ID1=22439910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32__FDSAUDITLINK__" localSheetId="24" hidden="1">{"fdsup://IBCentral/FAT Viewer?action=UPDATE&amp;creator=factset&amp;DOC_NAME=fat:reuters_qtrly_source_window.fat&amp;display_string=Audit&amp;DYN_ARGS=TRUE&amp;VAR:ID1=26160810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32__FDSAUDITLINK__" hidden="1">{"fdsup://IBCentral/FAT Viewer?action=UPDATE&amp;creator=factset&amp;DOC_NAME=fat:reuters_qtrly_source_window.fat&amp;display_string=Audit&amp;DYN_ARGS=TRUE&amp;VAR:ID1=26160810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33__FDSAUDITLINK__" localSheetId="24" hidden="1">{"fdsup://IBCentral/FAT Viewer?action=UPDATE&amp;creator=factset&amp;DOC_NAME=fat:reuters_qtrly_source_window.fat&amp;display_string=Audit&amp;DYN_ARGS=TRUE&amp;VAR:ID1=77669610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33__FDSAUDITLINK__" hidden="1">{"fdsup://IBCentral/FAT Viewer?action=UPDATE&amp;creator=factset&amp;DOC_NAME=fat:reuters_qtrly_source_window.fat&amp;display_string=Audit&amp;DYN_ARGS=TRUE&amp;VAR:ID1=77669610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34__FDSAUDITLINK__" localSheetId="24" hidden="1">{"fdsup://IBCentral/FAT Viewer?action=UPDATE&amp;creator=factset&amp;DOC_NAME=fat:reuters_qtrly_source_window.fat&amp;display_string=Audit&amp;DYN_ARGS=TRUE&amp;VAR:ID1=34354P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34__FDSAUDITLINK__" hidden="1">{"fdsup://IBCentral/FAT Viewer?action=UPDATE&amp;creator=factset&amp;DOC_NAME=fat:reuters_qtrly_source_window.fat&amp;display_string=Audit&amp;DYN_ARGS=TRUE&amp;VAR:ID1=34354P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35__FDSAUDITLINK__" localSheetId="24" hidden="1">{"fdsup://IBCentral/FAT Viewer?action=UPDATE&amp;creator=factset&amp;DOC_NAME=fat:reuters_qtrly_source_window.fat&amp;display_string=Audit&amp;DYN_ARGS=TRUE&amp;VAR:ID1=30249U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35__FDSAUDITLINK__" hidden="1">{"fdsup://IBCentral/FAT Viewer?action=UPDATE&amp;creator=factset&amp;DOC_NAME=fat:reuters_qtrly_source_window.fat&amp;display_string=Audit&amp;DYN_ARGS=TRUE&amp;VAR:ID1=30249U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36__FDSAUDITLINK__" localSheetId="24" hidden="1">{"fdsup://IBCentral/FAT Viewer?action=UPDATE&amp;creator=factset&amp;DOC_NAME=fat:reuters_qtrly_source_window.fat&amp;display_string=Audit&amp;DYN_ARGS=TRUE&amp;VAR:ID1=70109410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36__FDSAUDITLINK__" hidden="1">{"fdsup://IBCentral/FAT Viewer?action=UPDATE&amp;creator=factset&amp;DOC_NAME=fat:reuters_qtrly_source_window.fat&amp;display_string=Audit&amp;DYN_ARGS=TRUE&amp;VAR:ID1=70109410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37__FDSAUDITLINK__" localSheetId="24" hidden="1">{"fdsup://IBCentral/FAT Viewer?action=UPDATE&amp;creator=factset&amp;DOC_NAME=fat:reuters_qtrly_source_window.fat&amp;display_string=Audit&amp;DYN_ARGS=TRUE&amp;VAR:ID1=13342B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37__FDSAUDITLINK__" hidden="1">{"fdsup://IBCentral/FAT Viewer?action=UPDATE&amp;creator=factset&amp;DOC_NAME=fat:reuters_qtrly_source_window.fat&amp;display_string=Audit&amp;DYN_ARGS=TRUE&amp;VAR:ID1=13342B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38__FDSAUDITLINK__" localSheetId="24" hidden="1">{"fdsup://IBCentral/FAT Viewer?action=UPDATE&amp;creator=factset&amp;DOC_NAME=fat:reuters_qtrly_source_window.fat&amp;display_string=Audit&amp;DYN_ARGS=TRUE&amp;VAR:ID1=17273K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38__FDSAUDITLINK__" hidden="1">{"fdsup://IBCentral/FAT Viewer?action=UPDATE&amp;creator=factset&amp;DOC_NAME=fat:reuters_qtrly_source_window.fat&amp;display_string=Audit&amp;DYN_ARGS=TRUE&amp;VAR:ID1=17273K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39__FDSAUDITLINK__" localSheetId="24" hidden="1">{"fdsup://IBCentral/FAT Viewer?action=UPDATE&amp;creator=factset&amp;DOC_NAME=fat:reuters_qtrly_source_window.fat&amp;display_string=Audit&amp;DYN_ARGS=TRUE&amp;VAR:ID1=22439910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39__FDSAUDITLINK__" hidden="1">{"fdsup://IBCentral/FAT Viewer?action=UPDATE&amp;creator=factset&amp;DOC_NAME=fat:reuters_qtrly_source_window.fat&amp;display_string=Audit&amp;DYN_ARGS=TRUE&amp;VAR:ID1=22439910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4__FDSAUDITLINK__" localSheetId="24" hidden="1">{"fdsup://IBCentral/FAT Viewer?action=UPDATE&amp;creator=factset&amp;DOC_NAME=fat:reuters_qtrly_source_window.fat&amp;display_string=Audit&amp;DYN_ARGS=TRUE&amp;VAR:ID1=26160810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4__FDSAUDITLINK__" hidden="1">{"fdsup://IBCentral/FAT Viewer?action=UPDATE&amp;creator=factset&amp;DOC_NAME=fat:reuters_qtrly_source_window.fat&amp;display_string=Audit&amp;DYN_ARGS=TRUE&amp;VAR:ID1=26160810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40__FDSAUDITLINK__" localSheetId="24" hidden="1">{"fdsup://IBCentral/FAT Viewer?action=UPDATE&amp;creator=factset&amp;DOC_NAME=fat:reuters_qtrly_source_window.fat&amp;display_string=Audit&amp;DYN_ARGS=TRUE&amp;VAR:ID1=26160810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40__FDSAUDITLINK__" hidden="1">{"fdsup://IBCentral/FAT Viewer?action=UPDATE&amp;creator=factset&amp;DOC_NAME=fat:reuters_qtrly_source_window.fat&amp;display_string=Audit&amp;DYN_ARGS=TRUE&amp;VAR:ID1=26160810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41__FDSAUDITLINK__" localSheetId="24" hidden="1">{"fdsup://IBCentral/FAT Viewer?action=UPDATE&amp;creator=factset&amp;DOC_NAME=fat:reuters_qtrly_source_window.fat&amp;display_string=Audit&amp;DYN_ARGS=TRUE&amp;VAR:ID1=77669610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41__FDSAUDITLINK__" hidden="1">{"fdsup://IBCentral/FAT Viewer?action=UPDATE&amp;creator=factset&amp;DOC_NAME=fat:reuters_qtrly_source_window.fat&amp;display_string=Audit&amp;DYN_ARGS=TRUE&amp;VAR:ID1=77669610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42__FDSAUDITLINK__" localSheetId="24" hidden="1">{"fdsup://IBCentral/FAT Viewer?action=UPDATE&amp;creator=factset&amp;DOC_NAME=fat:reuters_qtrly_source_window.fat&amp;display_string=Audit&amp;DYN_ARGS=TRUE&amp;VAR:ID1=34354P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42__FDSAUDITLINK__" hidden="1">{"fdsup://IBCentral/FAT Viewer?action=UPDATE&amp;creator=factset&amp;DOC_NAME=fat:reuters_qtrly_source_window.fat&amp;display_string=Audit&amp;DYN_ARGS=TRUE&amp;VAR:ID1=34354P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43__FDSAUDITLINK__" localSheetId="24" hidden="1">{"fdsup://IBCentral/FAT Viewer?action=UPDATE&amp;creator=factset&amp;DOC_NAME=fat:reuters_qtrly_source_window.fat&amp;display_string=Audit&amp;DYN_ARGS=TRUE&amp;VAR:ID1=30249U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43__FDSAUDITLINK__" hidden="1">{"fdsup://IBCentral/FAT Viewer?action=UPDATE&amp;creator=factset&amp;DOC_NAME=fat:reuters_qtrly_source_window.fat&amp;display_string=Audit&amp;DYN_ARGS=TRUE&amp;VAR:ID1=30249U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44__FDSAUDITLINK__" localSheetId="24" hidden="1">{"fdsup://IBCentral/FAT Viewer?action=UPDATE&amp;creator=factset&amp;DOC_NAME=fat:reuters_qtrly_source_window.fat&amp;display_string=Audit&amp;DYN_ARGS=TRUE&amp;VAR:ID1=70109410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44__FDSAUDITLINK__" hidden="1">{"fdsup://IBCentral/FAT Viewer?action=UPDATE&amp;creator=factset&amp;DOC_NAME=fat:reuters_qtrly_source_window.fat&amp;display_string=Audit&amp;DYN_ARGS=TRUE&amp;VAR:ID1=70109410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45__FDSAUDITLINK__" localSheetId="24" hidden="1">{"fdsup://IBCentral/FAT Viewer?action=UPDATE&amp;creator=factset&amp;DOC_NAME=fat:reuters_qtrly_source_window.fat&amp;display_string=Audit&amp;DYN_ARGS=TRUE&amp;VAR:ID1=13342B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45__FDSAUDITLINK__" hidden="1">{"fdsup://IBCentral/FAT Viewer?action=UPDATE&amp;creator=factset&amp;DOC_NAME=fat:reuters_qtrly_source_window.fat&amp;display_string=Audit&amp;DYN_ARGS=TRUE&amp;VAR:ID1=13342B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46__FDSAUDITLINK__" localSheetId="24" hidden="1">{"fdsup://IBCentral/FAT Viewer?action=UPDATE&amp;creator=factset&amp;DOC_NAME=fat:reuters_qtrly_source_window.fat&amp;display_string=Audit&amp;DYN_ARGS=TRUE&amp;VAR:ID1=17273K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46__FDSAUDITLINK__" hidden="1">{"fdsup://IBCentral/FAT Viewer?action=UPDATE&amp;creator=factset&amp;DOC_NAME=fat:reuters_qtrly_source_window.fat&amp;display_string=Audit&amp;DYN_ARGS=TRUE&amp;VAR:ID1=17273K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47__FDSAUDITLINK__" localSheetId="24" hidden="1">{"fdsup://IBCentral/FAT Viewer?action=UPDATE&amp;creator=factset&amp;DOC_NAME=fat:reuters_qtrly_source_window.fat&amp;display_string=Audit&amp;DYN_ARGS=TRUE&amp;VAR:ID1=22439910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47__FDSAUDITLINK__" hidden="1">{"fdsup://IBCentral/FAT Viewer?action=UPDATE&amp;creator=factset&amp;DOC_NAME=fat:reuters_qtrly_source_window.fat&amp;display_string=Audit&amp;DYN_ARGS=TRUE&amp;VAR:ID1=22439910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48__FDSAUDITLINK__" localSheetId="24" hidden="1">{"fdsup://IBCentral/FAT Viewer?action=UPDATE&amp;creator=factset&amp;DOC_NAME=fat:reuters_qtrly_source_window.fat&amp;display_string=Audit&amp;DYN_ARGS=TRUE&amp;VAR:ID1=26160810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48__FDSAUDITLINK__" hidden="1">{"fdsup://IBCentral/FAT Viewer?action=UPDATE&amp;creator=factset&amp;DOC_NAME=fat:reuters_qtrly_source_window.fat&amp;display_string=Audit&amp;DYN_ARGS=TRUE&amp;VAR:ID1=26160810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49__FDSAUDITLINK__" localSheetId="24" hidden="1">{"fdsup://IBCentral/FAT Viewer?action=UPDATE&amp;creator=factset&amp;DOC_NAME=fat:reuters_qtrly_source_window.fat&amp;display_string=Audit&amp;DYN_ARGS=TRUE&amp;VAR:ID1=77669610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49__FDSAUDITLINK__" hidden="1">{"fdsup://IBCentral/FAT Viewer?action=UPDATE&amp;creator=factset&amp;DOC_NAME=fat:reuters_qtrly_source_window.fat&amp;display_string=Audit&amp;DYN_ARGS=TRUE&amp;VAR:ID1=77669610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5__FDSAUDITLINK__" localSheetId="24" hidden="1">{"fdsup://IBCentral/FAT Viewer?action=UPDATE&amp;creator=factset&amp;DOC_NAME=fat:reuters_qtrly_source_window.fat&amp;display_string=Audit&amp;DYN_ARGS=TRUE&amp;VAR:ID1=77669610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5__FDSAUDITLINK__" hidden="1">{"fdsup://IBCentral/FAT Viewer?action=UPDATE&amp;creator=factset&amp;DOC_NAME=fat:reuters_qtrly_source_window.fat&amp;display_string=Audit&amp;DYN_ARGS=TRUE&amp;VAR:ID1=77669610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50__FDSAUDITLINK__" localSheetId="24" hidden="1">{"fdsup://IBCentral/FAT Viewer?action=UPDATE&amp;creator=factset&amp;DOC_NAME=fat:reuters_qtrly_source_window.fat&amp;display_string=Audit&amp;DYN_ARGS=TRUE&amp;VAR:ID1=34354P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50__FDSAUDITLINK__" hidden="1">{"fdsup://IBCentral/FAT Viewer?action=UPDATE&amp;creator=factset&amp;DOC_NAME=fat:reuters_qtrly_source_window.fat&amp;display_string=Audit&amp;DYN_ARGS=TRUE&amp;VAR:ID1=34354P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51__FDSAUDITLINK__" localSheetId="24" hidden="1">{"fdsup://IBCentral/FAT Viewer?action=UPDATE&amp;creator=factset&amp;DOC_NAME=fat:reuters_qtrly_source_window.fat&amp;display_string=Audit&amp;DYN_ARGS=TRUE&amp;VAR:ID1=30249U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51__FDSAUDITLINK__" hidden="1">{"fdsup://IBCentral/FAT Viewer?action=UPDATE&amp;creator=factset&amp;DOC_NAME=fat:reuters_qtrly_source_window.fat&amp;display_string=Audit&amp;DYN_ARGS=TRUE&amp;VAR:ID1=30249U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52__FDSAUDITLINK__" localSheetId="24" hidden="1">{"fdsup://IBCentral/FAT Viewer?action=UPDATE&amp;creator=factset&amp;DOC_NAME=fat:reuters_qtrly_source_window.fat&amp;display_string=Audit&amp;DYN_ARGS=TRUE&amp;VAR:ID1=70109410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52__FDSAUDITLINK__" hidden="1">{"fdsup://IBCentral/FAT Viewer?action=UPDATE&amp;creator=factset&amp;DOC_NAME=fat:reuters_qtrly_source_window.fat&amp;display_string=Audit&amp;DYN_ARGS=TRUE&amp;VAR:ID1=70109410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53__FDSAUDITLINK__" localSheetId="24" hidden="1">{"fdsup://IBCentral/FAT Viewer?action=UPDATE&amp;creator=factset&amp;DOC_NAME=fat:reuters_qtrly_source_window.fat&amp;display_string=Audit&amp;DYN_ARGS=TRUE&amp;VAR:ID1=13342B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53__FDSAUDITLINK__" hidden="1">{"fdsup://IBCentral/FAT Viewer?action=UPDATE&amp;creator=factset&amp;DOC_NAME=fat:reuters_qtrly_source_window.fat&amp;display_string=Audit&amp;DYN_ARGS=TRUE&amp;VAR:ID1=13342B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54__FDSAUDITLINK__" localSheetId="24" hidden="1">{"fdsup://IBCentral/FAT Viewer?action=UPDATE&amp;creator=factset&amp;DOC_NAME=fat:reuters_qtrly_source_window.fat&amp;display_string=Audit&amp;DYN_ARGS=TRUE&amp;VAR:ID1=17273K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54__FDSAUDITLINK__" hidden="1">{"fdsup://IBCentral/FAT Viewer?action=UPDATE&amp;creator=factset&amp;DOC_NAME=fat:reuters_qtrly_source_window.fat&amp;display_string=Audit&amp;DYN_ARGS=TRUE&amp;VAR:ID1=17273K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55__FDSAUDITLINK__" localSheetId="24" hidden="1">{"fdsup://IBCentral/FAT Viewer?action=UPDATE&amp;creator=factset&amp;DOC_NAME=fat:reuters_qtrly_source_window.fat&amp;display_string=Audit&amp;DYN_ARGS=TRUE&amp;VAR:ID1=22439910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55__FDSAUDITLINK__" hidden="1">{"fdsup://IBCentral/FAT Viewer?action=UPDATE&amp;creator=factset&amp;DOC_NAME=fat:reuters_qtrly_source_window.fat&amp;display_string=Audit&amp;DYN_ARGS=TRUE&amp;VAR:ID1=22439910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56__FDSAUDITLINK__" localSheetId="24" hidden="1">{"fdsup://IBCentral/FAT Viewer?action=UPDATE&amp;creator=factset&amp;DOC_NAME=fat:reuters_qtrly_source_window.fat&amp;display_string=Audit&amp;DYN_ARGS=TRUE&amp;VAR:ID1=26160810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56__FDSAUDITLINK__" hidden="1">{"fdsup://IBCentral/FAT Viewer?action=UPDATE&amp;creator=factset&amp;DOC_NAME=fat:reuters_qtrly_source_window.fat&amp;display_string=Audit&amp;DYN_ARGS=TRUE&amp;VAR:ID1=26160810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57__FDSAUDITLINK__" localSheetId="24" hidden="1">{"fdsup://IBCentral/FAT Viewer?action=UPDATE&amp;creator=factset&amp;DOC_NAME=fat:reuters_qtrly_source_window.fat&amp;display_string=Audit&amp;DYN_ARGS=TRUE&amp;VAR:ID1=77669610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57__FDSAUDITLINK__" hidden="1">{"fdsup://IBCentral/FAT Viewer?action=UPDATE&amp;creator=factset&amp;DOC_NAME=fat:reuters_qtrly_source_window.fat&amp;display_string=Audit&amp;DYN_ARGS=TRUE&amp;VAR:ID1=77669610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58__FDSAUDITLINK__" localSheetId="24" hidden="1">{"fdsup://IBCentral/FAT Viewer?action=UPDATE&amp;creator=factset&amp;DOC_NAME=fat:reuters_qtrly_source_window.fat&amp;display_string=Audit&amp;DYN_ARGS=TRUE&amp;VAR:ID1=34354P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58__FDSAUDITLINK__" hidden="1">{"fdsup://IBCentral/FAT Viewer?action=UPDATE&amp;creator=factset&amp;DOC_NAME=fat:reuters_qtrly_source_window.fat&amp;display_string=Audit&amp;DYN_ARGS=TRUE&amp;VAR:ID1=34354P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59__FDSAUDITLINK__" localSheetId="24" hidden="1">{"fdsup://IBCentral/FAT Viewer?action=UPDATE&amp;creator=factset&amp;DOC_NAME=fat:reuters_qtrly_source_window.fat&amp;display_string=Audit&amp;DYN_ARGS=TRUE&amp;VAR:ID1=30249U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59__FDSAUDITLINK__" hidden="1">{"fdsup://IBCentral/FAT Viewer?action=UPDATE&amp;creator=factset&amp;DOC_NAME=fat:reuters_qtrly_source_window.fat&amp;display_string=Audit&amp;DYN_ARGS=TRUE&amp;VAR:ID1=30249U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6__FDSAUDITLINK__" localSheetId="24" hidden="1">{"fdsup://IBCentral/FAT Viewer?action=UPDATE&amp;creator=factset&amp;DOC_NAME=fat:reuters_qtrly_source_window.fat&amp;display_string=Audit&amp;DYN_ARGS=TRUE&amp;VAR:ID1=34354P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6__FDSAUDITLINK__" hidden="1">{"fdsup://IBCentral/FAT Viewer?action=UPDATE&amp;creator=factset&amp;DOC_NAME=fat:reuters_qtrly_source_window.fat&amp;display_string=Audit&amp;DYN_ARGS=TRUE&amp;VAR:ID1=34354P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60__FDSAUDITLINK__" localSheetId="24" hidden="1">{"fdsup://IBCentral/FAT Viewer?action=UPDATE&amp;creator=factset&amp;DOC_NAME=fat:reuters_qtrly_source_window.fat&amp;display_string=Audit&amp;DYN_ARGS=TRUE&amp;VAR:ID1=70109410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60__FDSAUDITLINK__" hidden="1">{"fdsup://IBCentral/FAT Viewer?action=UPDATE&amp;creator=factset&amp;DOC_NAME=fat:reuters_qtrly_source_window.fat&amp;display_string=Audit&amp;DYN_ARGS=TRUE&amp;VAR:ID1=70109410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61__FDSAUDITLINK__" localSheetId="24" hidden="1">{"fdsup://IBCentral/FAT Viewer?action=UPDATE&amp;creator=factset&amp;DOC_NAME=fat:reuters_qtrly_source_window.fat&amp;display_string=Audit&amp;DYN_ARGS=TRUE&amp;VAR:ID1=13342B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61__FDSAUDITLINK__" hidden="1">{"fdsup://IBCentral/FAT Viewer?action=UPDATE&amp;creator=factset&amp;DOC_NAME=fat:reuters_qtrly_source_window.fat&amp;display_string=Audit&amp;DYN_ARGS=TRUE&amp;VAR:ID1=13342B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62__FDSAUDITLINK__" localSheetId="24" hidden="1">{"fdsup://IBCentral/FAT Viewer?action=UPDATE&amp;creator=factset&amp;DOC_NAME=fat:reuters_qtrly_source_window.fat&amp;display_string=Audit&amp;DYN_ARGS=TRUE&amp;VAR:ID1=17273K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62__FDSAUDITLINK__" hidden="1">{"fdsup://IBCentral/FAT Viewer?action=UPDATE&amp;creator=factset&amp;DOC_NAME=fat:reuters_qtrly_source_window.fat&amp;display_string=Audit&amp;DYN_ARGS=TRUE&amp;VAR:ID1=17273K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63__FDSAUDITLINK__" localSheetId="24" hidden="1">{"fdsup://IBCentral/FAT Viewer?action=UPDATE&amp;creator=factset&amp;DOC_NAME=fat:reuters_qtrly_source_window.fat&amp;display_string=Audit&amp;DYN_ARGS=TRUE&amp;VAR:ID1=22439910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63__FDSAUDITLINK__" hidden="1">{"fdsup://IBCentral/FAT Viewer?action=UPDATE&amp;creator=factset&amp;DOC_NAME=fat:reuters_qtrly_source_window.fat&amp;display_string=Audit&amp;DYN_ARGS=TRUE&amp;VAR:ID1=22439910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64__FDSAUDITLINK__" localSheetId="24" hidden="1">{"fdsup://IBCentral/FAT Viewer?action=UPDATE&amp;creator=factset&amp;DOC_NAME=fat:reuters_qtrly_source_window.fat&amp;display_string=Audit&amp;DYN_ARGS=TRUE&amp;VAR:ID1=26160810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64__FDSAUDITLINK__" hidden="1">{"fdsup://IBCentral/FAT Viewer?action=UPDATE&amp;creator=factset&amp;DOC_NAME=fat:reuters_qtrly_source_window.fat&amp;display_string=Audit&amp;DYN_ARGS=TRUE&amp;VAR:ID1=26160810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65__FDSAUDITLINK__" localSheetId="24" hidden="1">{"fdsup://IBCentral/FAT Viewer?action=UPDATE&amp;creator=factset&amp;DOC_NAME=fat:reuters_qtrly_source_window.fat&amp;display_string=Audit&amp;DYN_ARGS=TRUE&amp;VAR:ID1=77669610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65__FDSAUDITLINK__" hidden="1">{"fdsup://IBCentral/FAT Viewer?action=UPDATE&amp;creator=factset&amp;DOC_NAME=fat:reuters_qtrly_source_window.fat&amp;display_string=Audit&amp;DYN_ARGS=TRUE&amp;VAR:ID1=77669610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66__FDSAUDITLINK__" localSheetId="24" hidden="1">{"fdsup://IBCentral/FAT Viewer?action=UPDATE&amp;creator=factset&amp;DOC_NAME=fat:reuters_qtrly_source_window.fat&amp;display_string=Audit&amp;DYN_ARGS=TRUE&amp;VAR:ID1=34354P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66__FDSAUDITLINK__" hidden="1">{"fdsup://IBCentral/FAT Viewer?action=UPDATE&amp;creator=factset&amp;DOC_NAME=fat:reuters_qtrly_source_window.fat&amp;display_string=Audit&amp;DYN_ARGS=TRUE&amp;VAR:ID1=34354P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67__FDSAUDITLINK__" localSheetId="24" hidden="1">{"fdsup://IBCentral/FAT Viewer?action=UPDATE&amp;creator=factset&amp;DOC_NAME=fat:reuters_qtrly_source_window.fat&amp;display_string=Audit&amp;DYN_ARGS=TRUE&amp;VAR:ID1=30249U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67__FDSAUDITLINK__" hidden="1">{"fdsup://IBCentral/FAT Viewer?action=UPDATE&amp;creator=factset&amp;DOC_NAME=fat:reuters_qtrly_source_window.fat&amp;display_string=Audit&amp;DYN_ARGS=TRUE&amp;VAR:ID1=30249U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68__FDSAUDITLINK__" localSheetId="24" hidden="1">{"fdsup://IBCentral/FAT Viewer?action=UPDATE&amp;creator=factset&amp;DOC_NAME=fat:reuters_qtrly_source_window.fat&amp;display_string=Audit&amp;DYN_ARGS=TRUE&amp;VAR:ID1=70109410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68__FDSAUDITLINK__" hidden="1">{"fdsup://IBCentral/FAT Viewer?action=UPDATE&amp;creator=factset&amp;DOC_NAME=fat:reuters_qtrly_source_window.fat&amp;display_string=Audit&amp;DYN_ARGS=TRUE&amp;VAR:ID1=70109410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69__FDSAUDITLINK__" localSheetId="24" hidden="1">{"fdsup://IBCentral/FAT Viewer?action=UPDATE&amp;creator=factset&amp;DOC_NAME=fat:reuters_qtrly_source_window.fat&amp;display_string=Audit&amp;DYN_ARGS=TRUE&amp;VAR:ID1=13342B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69__FDSAUDITLINK__" hidden="1">{"fdsup://IBCentral/FAT Viewer?action=UPDATE&amp;creator=factset&amp;DOC_NAME=fat:reuters_qtrly_source_window.fat&amp;display_string=Audit&amp;DYN_ARGS=TRUE&amp;VAR:ID1=13342B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7__FDSAUDITLINK__" localSheetId="24" hidden="1">{"fdsup://IBCentral/FAT Viewer?action=UPDATE&amp;creator=factset&amp;DOC_NAME=fat:reuters_qtrly_source_window.fat&amp;display_string=Audit&amp;DYN_ARGS=TRUE&amp;VAR:ID1=30249U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7__FDSAUDITLINK__" hidden="1">{"fdsup://IBCentral/FAT Viewer?action=UPDATE&amp;creator=factset&amp;DOC_NAME=fat:reuters_qtrly_source_window.fat&amp;display_string=Audit&amp;DYN_ARGS=TRUE&amp;VAR:ID1=30249U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8__FDSAUDITLINK__" localSheetId="24" hidden="1">{"fdsup://IBCentral/FAT Viewer?action=UPDATE&amp;creator=factset&amp;DOC_NAME=fat:reuters_qtrly_source_window.fat&amp;display_string=Audit&amp;DYN_ARGS=TRUE&amp;VAR:ID1=70109410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8__FDSAUDITLINK__" hidden="1">{"fdsup://IBCentral/FAT Viewer?action=UPDATE&amp;creator=factset&amp;DOC_NAME=fat:reuters_qtrly_source_window.fat&amp;display_string=Audit&amp;DYN_ARGS=TRUE&amp;VAR:ID1=70109410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9__FDSAUDITLINK__" localSheetId="24" hidden="1">{"fdsup://IBCentral/FAT Viewer?action=UPDATE&amp;creator=factset&amp;DOC_NAME=fat:reuters_qtrly_source_window.fat&amp;display_string=Audit&amp;DYN_ARGS=TRUE&amp;VAR:ID1=13342B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09__FDSAUDITLINK__" hidden="1">{"fdsup://IBCentral/FAT Viewer?action=UPDATE&amp;creator=factset&amp;DOC_NAME=fat:reuters_qtrly_source_window.fat&amp;display_string=Audit&amp;DYN_ARGS=TRUE&amp;VAR:ID1=13342B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1________________ANEX_A" localSheetId="4">#REF!</definedName>
    <definedName name="_11________________ANEX_A">#REF!</definedName>
    <definedName name="_11__FDSAUDITLINK__" localSheetId="24" hidden="1">{"fdsup://IBCentral/FAT Viewer?action=UPDATE&amp;creator=factset&amp;DOC_NAME=fat:reuters_semi_source_window.fat&amp;display_string=Audit&amp;DYN_ARGS=TRUE&amp;VAR:ID1=NFG&amp;VAR:RCODE=FDSPFDSTKTOTAL&amp;VAR:SDATE=0&amp;VAR:FREQ=FSA&amp;VAR:RELITEM=RP&amp;VAR:CURRENCY=&amp;VAR:CURRSOURCE=EXSHARE&amp;VAR",":NATFREQ=FSA&amp;VAR:RFIELD=FINALIZED&amp;VAR:DB_TYPE=&amp;VAR:UNITS=M&amp;window=popup&amp;width=450&amp;height=300&amp;START_MAXIMIZED=FALSE"}</definedName>
    <definedName name="_11__FDSAUDITLINK__" hidden="1">{"fdsup://IBCentral/FAT Viewer?action=UPDATE&amp;creator=factset&amp;DOC_NAME=fat:reuters_semi_source_window.fat&amp;display_string=Audit&amp;DYN_ARGS=TRUE&amp;VAR:ID1=NFG&amp;VAR:RCODE=FDSPFDSTKTOTAL&amp;VAR:SDATE=0&amp;VAR:FREQ=FSA&amp;VAR:RELITEM=RP&amp;VAR:CURRENCY=&amp;VAR:CURRSOURCE=EXSHARE&amp;VAR",":NATFREQ=FSA&amp;VAR:RFIELD=FINALIZED&amp;VAR:DB_TYPE=&amp;VAR:UNITS=M&amp;window=popup&amp;width=450&amp;height=300&amp;START_MAXIMIZED=FALSE"}</definedName>
    <definedName name="_110__FDSAUDITLINK__" localSheetId="24" hidden="1">{"fdsup://IBCentral/FAT Viewer?action=UPDATE&amp;creator=factset&amp;DOC_NAME=fat:reuters_qtrly_source_window.fat&amp;display_string=Audit&amp;DYN_ARGS=TRUE&amp;VAR:ID1=17273K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10__FDSAUDITLINK__" hidden="1">{"fdsup://IBCentral/FAT Viewer?action=UPDATE&amp;creator=factset&amp;DOC_NAME=fat:reuters_qtrly_source_window.fat&amp;display_string=Audit&amp;DYN_ARGS=TRUE&amp;VAR:ID1=17273K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11__FDSAUDITLINK__" localSheetId="24" hidden="1">{"fdsup://IBCentral/FAT Viewer?action=UPDATE&amp;creator=factset&amp;DOC_NAME=fat:reuters_qtrly_source_window.fat&amp;display_string=Audit&amp;DYN_ARGS=TRUE&amp;VAR:ID1=22439910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11__FDSAUDITLINK__" hidden="1">{"fdsup://IBCentral/FAT Viewer?action=UPDATE&amp;creator=factset&amp;DOC_NAME=fat:reuters_qtrly_source_window.fat&amp;display_string=Audit&amp;DYN_ARGS=TRUE&amp;VAR:ID1=22439910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12__FDSAUDITLINK__" localSheetId="24" hidden="1">{"fdsup://IBCentral/FAT Viewer?action=UPDATE&amp;creator=factset&amp;DOC_NAME=fat:reuters_qtrly_source_window.fat&amp;display_string=Audit&amp;DYN_ARGS=TRUE&amp;VAR:ID1=26160810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12__FDSAUDITLINK__" hidden="1">{"fdsup://IBCentral/FAT Viewer?action=UPDATE&amp;creator=factset&amp;DOC_NAME=fat:reuters_qtrly_source_window.fat&amp;display_string=Audit&amp;DYN_ARGS=TRUE&amp;VAR:ID1=26160810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13__FDSAUDITLINK__" localSheetId="24" hidden="1">{"fdsup://IBCentral/FAT Viewer?action=UPDATE&amp;creator=factset&amp;DOC_NAME=fat:reuters_qtrly_source_window.fat&amp;display_string=Audit&amp;DYN_ARGS=TRUE&amp;VAR:ID1=77669610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13__FDSAUDITLINK__" hidden="1">{"fdsup://IBCentral/FAT Viewer?action=UPDATE&amp;creator=factset&amp;DOC_NAME=fat:reuters_qtrly_source_window.fat&amp;display_string=Audit&amp;DYN_ARGS=TRUE&amp;VAR:ID1=77669610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14__FDSAUDITLINK__" localSheetId="24" hidden="1">{"fdsup://IBCentral/FAT Viewer?action=UPDATE&amp;creator=factset&amp;DOC_NAME=fat:reuters_qtrly_source_window.fat&amp;display_string=Audit&amp;DYN_ARGS=TRUE&amp;VAR:ID1=34354P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14__FDSAUDITLINK__" hidden="1">{"fdsup://IBCentral/FAT Viewer?action=UPDATE&amp;creator=factset&amp;DOC_NAME=fat:reuters_qtrly_source_window.fat&amp;display_string=Audit&amp;DYN_ARGS=TRUE&amp;VAR:ID1=34354P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15__FDSAUDITLINK__" localSheetId="24" hidden="1">{"fdsup://IBCentral/FAT Viewer?action=UPDATE&amp;creator=factset&amp;DOC_NAME=fat:reuters_qtrly_source_window.fat&amp;display_string=Audit&amp;DYN_ARGS=TRUE&amp;VAR:ID1=30249U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15__FDSAUDITLINK__" hidden="1">{"fdsup://IBCentral/FAT Viewer?action=UPDATE&amp;creator=factset&amp;DOC_NAME=fat:reuters_qtrly_source_window.fat&amp;display_string=Audit&amp;DYN_ARGS=TRUE&amp;VAR:ID1=30249U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16__FDSAUDITLINK__" localSheetId="24" hidden="1">{"fdsup://IBCentral/FAT Viewer?action=UPDATE&amp;creator=factset&amp;DOC_NAME=fat:reuters_qtrly_source_window.fat&amp;display_string=Audit&amp;DYN_ARGS=TRUE&amp;VAR:ID1=70109410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16__FDSAUDITLINK__" hidden="1">{"fdsup://IBCentral/FAT Viewer?action=UPDATE&amp;creator=factset&amp;DOC_NAME=fat:reuters_qtrly_source_window.fat&amp;display_string=Audit&amp;DYN_ARGS=TRUE&amp;VAR:ID1=70109410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17__FDSAUDITLINK__" localSheetId="24" hidden="1">{"fdsup://IBCentral/FAT Viewer?action=UPDATE&amp;creator=factset&amp;DOC_NAME=fat:reuters_qtrly_source_window.fat&amp;display_string=Audit&amp;DYN_ARGS=TRUE&amp;VAR:ID1=13342B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17__FDSAUDITLINK__" hidden="1">{"fdsup://IBCentral/FAT Viewer?action=UPDATE&amp;creator=factset&amp;DOC_NAME=fat:reuters_qtrly_source_window.fat&amp;display_string=Audit&amp;DYN_ARGS=TRUE&amp;VAR:ID1=13342B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18__FDSAUDITLINK__" localSheetId="24" hidden="1">{"fdsup://IBCentral/FAT Viewer?action=UPDATE&amp;creator=factset&amp;DOC_NAME=fat:reuters_qtrly_source_window.fat&amp;display_string=Audit&amp;DYN_ARGS=TRUE&amp;VAR:ID1=17273K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18__FDSAUDITLINK__" hidden="1">{"fdsup://IBCentral/FAT Viewer?action=UPDATE&amp;creator=factset&amp;DOC_NAME=fat:reuters_qtrly_source_window.fat&amp;display_string=Audit&amp;DYN_ARGS=TRUE&amp;VAR:ID1=17273K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19__FDSAUDITLINK__" localSheetId="24" hidden="1">{"fdsup://IBCentral/FAT Viewer?action=UPDATE&amp;creator=factset&amp;DOC_NAME=fat:reuters_qtrly_source_window.fat&amp;display_string=Audit&amp;DYN_ARGS=TRUE&amp;VAR:ID1=22439910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19__FDSAUDITLINK__" hidden="1">{"fdsup://IBCentral/FAT Viewer?action=UPDATE&amp;creator=factset&amp;DOC_NAME=fat:reuters_qtrly_source_window.fat&amp;display_string=Audit&amp;DYN_ARGS=TRUE&amp;VAR:ID1=22439910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2________________ANEX_H" localSheetId="4">#REF!</definedName>
    <definedName name="_12________________ANEX_H">#REF!</definedName>
    <definedName name="_12___123Graph_BCHART_5" localSheetId="1" hidden="1">[29]MEX95IB!#REF!</definedName>
    <definedName name="_12___123Graph_BCHART_5" localSheetId="9" hidden="1">[29]MEX95IB!#REF!</definedName>
    <definedName name="_12___123Graph_BCHART_5" localSheetId="13" hidden="1">[29]MEX95IB!#REF!</definedName>
    <definedName name="_12___123Graph_BCHART_5" localSheetId="4" hidden="1">[29]MEX95IB!#REF!</definedName>
    <definedName name="_12___123Graph_BCHART_5" localSheetId="24" hidden="1">[29]MEX95IB!#REF!</definedName>
    <definedName name="_12___123Graph_BCHART_5" localSheetId="16" hidden="1">[29]MEX95IB!#REF!</definedName>
    <definedName name="_12___123Graph_BCHART_5" localSheetId="19" hidden="1">[29]MEX95IB!#REF!</definedName>
    <definedName name="_12___123Graph_BCHART_5" hidden="1">[29]MEX95IB!#REF!</definedName>
    <definedName name="_12__FDSAUDITLINK__" localSheetId="24" hidden="1">{"fdsup://IBCentral/FAT Viewer?action=UPDATE&amp;creator=factset&amp;DOC_NAME=fat:reuters_qtrly_source_window.fat&amp;display_string=Audit&amp;DYN_ARGS=TRUE&amp;VAR:ID1=63618010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2__FDSAUDITLINK__" hidden="1">{"fdsup://IBCentral/FAT Viewer?action=UPDATE&amp;creator=factset&amp;DOC_NAME=fat:reuters_qtrly_source_window.fat&amp;display_string=Audit&amp;DYN_ARGS=TRUE&amp;VAR:ID1=63618010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20__FDSAUDITLINK__" localSheetId="24" hidden="1">{"fdsup://IBCentral/FAT Viewer?action=UPDATE&amp;creator=factset&amp;DOC_NAME=fat:reuters_qtrly_source_window.fat&amp;display_string=Audit&amp;DYN_ARGS=TRUE&amp;VAR:ID1=26160810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20__FDSAUDITLINK__" hidden="1">{"fdsup://IBCentral/FAT Viewer?action=UPDATE&amp;creator=factset&amp;DOC_NAME=fat:reuters_qtrly_source_window.fat&amp;display_string=Audit&amp;DYN_ARGS=TRUE&amp;VAR:ID1=26160810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21__FDSAUDITLINK__" localSheetId="24" hidden="1">{"fdsup://IBCentral/FAT Viewer?action=UPDATE&amp;creator=factset&amp;DOC_NAME=fat:reuters_qtrly_source_window.fat&amp;display_string=Audit&amp;DYN_ARGS=TRUE&amp;VAR:ID1=77669610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21__FDSAUDITLINK__" hidden="1">{"fdsup://IBCentral/FAT Viewer?action=UPDATE&amp;creator=factset&amp;DOC_NAME=fat:reuters_qtrly_source_window.fat&amp;display_string=Audit&amp;DYN_ARGS=TRUE&amp;VAR:ID1=77669610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22__FDSAUDITLINK__" localSheetId="24" hidden="1">{"fdsup://IBCentral/FAT Viewer?action=UPDATE&amp;creator=factset&amp;DOC_NAME=fat:reuters_qtrly_source_window.fat&amp;display_string=Audit&amp;DYN_ARGS=TRUE&amp;VAR:ID1=34354P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22__FDSAUDITLINK__" hidden="1">{"fdsup://IBCentral/FAT Viewer?action=UPDATE&amp;creator=factset&amp;DOC_NAME=fat:reuters_qtrly_source_window.fat&amp;display_string=Audit&amp;DYN_ARGS=TRUE&amp;VAR:ID1=34354P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23__FDSAUDITLINK__" localSheetId="24" hidden="1">{"fdsup://IBCentral/FAT Viewer?action=UPDATE&amp;creator=factset&amp;DOC_NAME=fat:reuters_qtrly_source_window.fat&amp;display_string=Audit&amp;DYN_ARGS=TRUE&amp;VAR:ID1=30249U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23__FDSAUDITLINK__" hidden="1">{"fdsup://IBCentral/FAT Viewer?action=UPDATE&amp;creator=factset&amp;DOC_NAME=fat:reuters_qtrly_source_window.fat&amp;display_string=Audit&amp;DYN_ARGS=TRUE&amp;VAR:ID1=30249U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24__FDSAUDITLINK__" localSheetId="24" hidden="1">{"fdsup://IBCentral/FAT Viewer?action=UPDATE&amp;creator=factset&amp;DOC_NAME=fat:reuters_qtrly_source_window.fat&amp;display_string=Audit&amp;DYN_ARGS=TRUE&amp;VAR:ID1=70109410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24__FDSAUDITLINK__" hidden="1">{"fdsup://IBCentral/FAT Viewer?action=UPDATE&amp;creator=factset&amp;DOC_NAME=fat:reuters_qtrly_source_window.fat&amp;display_string=Audit&amp;DYN_ARGS=TRUE&amp;VAR:ID1=70109410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25__FDSAUDITLINK__" localSheetId="24" hidden="1">{"fdsup://IBCentral/FAT Viewer?action=UPDATE&amp;creator=factset&amp;DOC_NAME=fat:reuters_qtrly_source_window.fat&amp;display_string=Audit&amp;DYN_ARGS=TRUE&amp;VAR:ID1=13342B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25__FDSAUDITLINK__" hidden="1">{"fdsup://IBCentral/FAT Viewer?action=UPDATE&amp;creator=factset&amp;DOC_NAME=fat:reuters_qtrly_source_window.fat&amp;display_string=Audit&amp;DYN_ARGS=TRUE&amp;VAR:ID1=13342B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26__FDSAUDITLINK__" localSheetId="24" hidden="1">{"fdsup://IBCentral/FAT Viewer?action=UPDATE&amp;creator=factset&amp;DOC_NAME=fat:reuters_qtrly_source_window.fat&amp;display_string=Audit&amp;DYN_ARGS=TRUE&amp;VAR:ID1=17273K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26__FDSAUDITLINK__" hidden="1">{"fdsup://IBCentral/FAT Viewer?action=UPDATE&amp;creator=factset&amp;DOC_NAME=fat:reuters_qtrly_source_window.fat&amp;display_string=Audit&amp;DYN_ARGS=TRUE&amp;VAR:ID1=17273K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27__FDSAUDITLINK__" localSheetId="24" hidden="1">{"fdsup://IBCentral/FAT Viewer?action=UPDATE&amp;creator=factset&amp;DOC_NAME=fat:reuters_qtrly_source_window.fat&amp;display_string=Audit&amp;DYN_ARGS=TRUE&amp;VAR:ID1=22439910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27__FDSAUDITLINK__" hidden="1">{"fdsup://IBCentral/FAT Viewer?action=UPDATE&amp;creator=factset&amp;DOC_NAME=fat:reuters_qtrly_source_window.fat&amp;display_string=Audit&amp;DYN_ARGS=TRUE&amp;VAR:ID1=22439910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28__FDSAUDITLINK__" localSheetId="24" hidden="1">{"fdsup://IBCentral/FAT Viewer?action=UPDATE&amp;creator=factset&amp;DOC_NAME=fat:reuters_qtrly_source_window.fat&amp;display_string=Audit&amp;DYN_ARGS=TRUE&amp;VAR:ID1=26160810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28__FDSAUDITLINK__" hidden="1">{"fdsup://IBCentral/FAT Viewer?action=UPDATE&amp;creator=factset&amp;DOC_NAME=fat:reuters_qtrly_source_window.fat&amp;display_string=Audit&amp;DYN_ARGS=TRUE&amp;VAR:ID1=26160810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29__FDSAUDITLINK__" localSheetId="24" hidden="1">{"fdsup://IBCentral/FAT Viewer?action=UPDATE&amp;creator=factset&amp;DOC_NAME=fat:reuters_qtrly_source_window.fat&amp;display_string=Audit&amp;DYN_ARGS=TRUE&amp;VAR:ID1=77669610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29__FDSAUDITLINK__" hidden="1">{"fdsup://IBCentral/FAT Viewer?action=UPDATE&amp;creator=factset&amp;DOC_NAME=fat:reuters_qtrly_source_window.fat&amp;display_string=Audit&amp;DYN_ARGS=TRUE&amp;VAR:ID1=77669610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3_______________ANEX_A" localSheetId="4">#REF!</definedName>
    <definedName name="_13_______________ANEX_A">#REF!</definedName>
    <definedName name="_13__FDSAUDITLINK__" localSheetId="24" hidden="1">{"fdsup://IBCentral/FAT Viewer?action=UPDATE&amp;creator=factset&amp;DOC_NAME=fat:reuters_qtrly_shs_src_window.fat&amp;display_string=Audit&amp;DYN_ARGS=TRUE&amp;VAR:ID1=71649510&amp;VAR:RCODE=FDSSHSOUTDEPS&amp;VAR:SDATE=20090999&amp;VAR:FREQ=Quarterly&amp;VAR:RELITEM=RP&amp;VAR:CURRENCY=&amp;VAR:CUR","RSOURCE=EXSHARE&amp;VAR:NATFREQ=QUARTERLY&amp;VAR:RFIELD=FINALIZED&amp;VAR:DB_TYPE=&amp;VAR:UNITS=M&amp;window=popup&amp;width=450&amp;height=300&amp;START_MAXIMIZED=FALSE"}</definedName>
    <definedName name="_13__FDSAUDITLINK__" hidden="1">{"fdsup://IBCentral/FAT Viewer?action=UPDATE&amp;creator=factset&amp;DOC_NAME=fat:reuters_qtrly_shs_src_window.fat&amp;display_string=Audit&amp;DYN_ARGS=TRUE&amp;VAR:ID1=71649510&amp;VAR:RCODE=FDSSHSOUTDEPS&amp;VAR:SDATE=20090999&amp;VAR:FREQ=Quarterly&amp;VAR:RELITEM=RP&amp;VAR:CURRENCY=&amp;VAR:CUR","RSOURCE=EXSHARE&amp;VAR:NATFREQ=QUARTERLY&amp;VAR:RFIELD=FINALIZED&amp;VAR:DB_TYPE=&amp;VAR:UNITS=M&amp;window=popup&amp;width=450&amp;height=300&amp;START_MAXIMIZED=FALSE"}</definedName>
    <definedName name="_130__FDSAUDITLINK__" localSheetId="24" hidden="1">{"fdsup://IBCentral/FAT Viewer?action=UPDATE&amp;creator=factset&amp;DOC_NAME=fat:reuters_qtrly_source_window.fat&amp;display_string=Audit&amp;DYN_ARGS=TRUE&amp;VAR:ID1=34354P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30__FDSAUDITLINK__" hidden="1">{"fdsup://IBCentral/FAT Viewer?action=UPDATE&amp;creator=factset&amp;DOC_NAME=fat:reuters_qtrly_source_window.fat&amp;display_string=Audit&amp;DYN_ARGS=TRUE&amp;VAR:ID1=34354P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31__FDSAUDITLINK__" localSheetId="24" hidden="1">{"fdsup://IBCentral/FAT Viewer?action=UPDATE&amp;creator=factset&amp;DOC_NAME=fat:reuters_qtrly_source_window.fat&amp;display_string=Audit&amp;DYN_ARGS=TRUE&amp;VAR:ID1=30249U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31__FDSAUDITLINK__" hidden="1">{"fdsup://IBCentral/FAT Viewer?action=UPDATE&amp;creator=factset&amp;DOC_NAME=fat:reuters_qtrly_source_window.fat&amp;display_string=Audit&amp;DYN_ARGS=TRUE&amp;VAR:ID1=30249U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32__FDSAUDITLINK__" localSheetId="24" hidden="1">{"fdsup://IBCentral/FAT Viewer?action=UPDATE&amp;creator=factset&amp;DOC_NAME=fat:reuters_qtrly_source_window.fat&amp;display_string=Audit&amp;DYN_ARGS=TRUE&amp;VAR:ID1=70109410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32__FDSAUDITLINK__" hidden="1">{"fdsup://IBCentral/FAT Viewer?action=UPDATE&amp;creator=factset&amp;DOC_NAME=fat:reuters_qtrly_source_window.fat&amp;display_string=Audit&amp;DYN_ARGS=TRUE&amp;VAR:ID1=70109410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33__FDSAUDITLINK__" localSheetId="24" hidden="1">{"fdsup://IBCentral/FAT Viewer?action=UPDATE&amp;creator=factset&amp;DOC_NAME=fat:reuters_qtrly_source_window.fat&amp;display_string=Audit&amp;DYN_ARGS=TRUE&amp;VAR:ID1=13342B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33__FDSAUDITLINK__" hidden="1">{"fdsup://IBCentral/FAT Viewer?action=UPDATE&amp;creator=factset&amp;DOC_NAME=fat:reuters_qtrly_source_window.fat&amp;display_string=Audit&amp;DYN_ARGS=TRUE&amp;VAR:ID1=13342B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34__FDSAUDITLINK__" localSheetId="24" hidden="1">{"fdsup://IBCentral/FAT Viewer?action=UPDATE&amp;creator=factset&amp;DOC_NAME=fat:reuters_qtrly_source_window.fat&amp;display_string=Audit&amp;DYN_ARGS=TRUE&amp;VAR:ID1=17273K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34__FDSAUDITLINK__" hidden="1">{"fdsup://IBCentral/FAT Viewer?action=UPDATE&amp;creator=factset&amp;DOC_NAME=fat:reuters_qtrly_source_window.fat&amp;display_string=Audit&amp;DYN_ARGS=TRUE&amp;VAR:ID1=17273K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35__FDSAUDITLINK__" localSheetId="24" hidden="1">{"fdsup://IBCentral/FAT Viewer?action=UPDATE&amp;creator=factset&amp;DOC_NAME=fat:reuters_qtrly_source_window.fat&amp;display_string=Audit&amp;DYN_ARGS=TRUE&amp;VAR:ID1=22439910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35__FDSAUDITLINK__" hidden="1">{"fdsup://IBCentral/FAT Viewer?action=UPDATE&amp;creator=factset&amp;DOC_NAME=fat:reuters_qtrly_source_window.fat&amp;display_string=Audit&amp;DYN_ARGS=TRUE&amp;VAR:ID1=22439910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36__FDSAUDITLINK__" localSheetId="24" hidden="1">{"fdsup://IBCentral/FAT Viewer?action=UPDATE&amp;creator=factset&amp;DOC_NAME=fat:reuters_qtrly_source_window.fat&amp;display_string=Audit&amp;DYN_ARGS=TRUE&amp;VAR:ID1=26160810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36__FDSAUDITLINK__" hidden="1">{"fdsup://IBCentral/FAT Viewer?action=UPDATE&amp;creator=factset&amp;DOC_NAME=fat:reuters_qtrly_source_window.fat&amp;display_string=Audit&amp;DYN_ARGS=TRUE&amp;VAR:ID1=26160810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37__FDSAUDITLINK__" localSheetId="24" hidden="1">{"fdsup://IBCentral/FAT Viewer?action=UPDATE&amp;creator=factset&amp;DOC_NAME=fat:reuters_qtrly_source_window.fat&amp;display_string=Audit&amp;DYN_ARGS=TRUE&amp;VAR:ID1=77669610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37__FDSAUDITLINK__" hidden="1">{"fdsup://IBCentral/FAT Viewer?action=UPDATE&amp;creator=factset&amp;DOC_NAME=fat:reuters_qtrly_source_window.fat&amp;display_string=Audit&amp;DYN_ARGS=TRUE&amp;VAR:ID1=77669610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38__FDSAUDITLINK__" localSheetId="24" hidden="1">{"fdsup://IBCentral/FAT Viewer?action=UPDATE&amp;creator=factset&amp;DOC_NAME=fat:reuters_qtrly_source_window.fat&amp;display_string=Audit&amp;DYN_ARGS=TRUE&amp;VAR:ID1=34354P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38__FDSAUDITLINK__" hidden="1">{"fdsup://IBCentral/FAT Viewer?action=UPDATE&amp;creator=factset&amp;DOC_NAME=fat:reuters_qtrly_source_window.fat&amp;display_string=Audit&amp;DYN_ARGS=TRUE&amp;VAR:ID1=34354P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39__FDSAUDITLINK__" localSheetId="24" hidden="1">{"fdsup://IBCentral/FAT Viewer?action=UPDATE&amp;creator=factset&amp;DOC_NAME=fat:reuters_qtrly_source_window.fat&amp;display_string=Audit&amp;DYN_ARGS=TRUE&amp;VAR:ID1=30249U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39__FDSAUDITLINK__" hidden="1">{"fdsup://IBCentral/FAT Viewer?action=UPDATE&amp;creator=factset&amp;DOC_NAME=fat:reuters_qtrly_source_window.fat&amp;display_string=Audit&amp;DYN_ARGS=TRUE&amp;VAR:ID1=30249U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4_______________ANEX_H" localSheetId="4">#REF!</definedName>
    <definedName name="_14_______________ANEX_H">#REF!</definedName>
    <definedName name="_14__FDSAUDITLINK__" localSheetId="24" hidden="1">{"fdsup://IBCentral/FAT Viewer?action=UPDATE&amp;creator=factset&amp;DOC_NAME=fat:reuters_semi_source_window.fat&amp;display_string=Audit&amp;DYN_ARGS=TRUE&amp;VAR:ID1=HK&amp;VAR:RCODE=FDSPFDSTKTOTAL&amp;VAR:SDATE=0&amp;VAR:FREQ=FSA&amp;VAR:RELITEM=RP&amp;VAR:CURRENCY=&amp;VAR:CURRSOURCE=EXSHARE&amp;VAR:","NATFREQ=FSA&amp;VAR:RFIELD=FINALIZED&amp;VAR:DB_TYPE=&amp;VAR:UNITS=M&amp;window=popup&amp;width=450&amp;height=300&amp;START_MAXIMIZED=FALSE"}</definedName>
    <definedName name="_14__FDSAUDITLINK__" hidden="1">{"fdsup://IBCentral/FAT Viewer?action=UPDATE&amp;creator=factset&amp;DOC_NAME=fat:reuters_semi_source_window.fat&amp;display_string=Audit&amp;DYN_ARGS=TRUE&amp;VAR:ID1=HK&amp;VAR:RCODE=FDSPFDSTKTOTAL&amp;VAR:SDATE=0&amp;VAR:FREQ=FSA&amp;VAR:RELITEM=RP&amp;VAR:CURRENCY=&amp;VAR:CURRSOURCE=EXSHARE&amp;VAR:","NATFREQ=FSA&amp;VAR:RFIELD=FINALIZED&amp;VAR:DB_TYPE=&amp;VAR:UNITS=M&amp;window=popup&amp;width=450&amp;height=300&amp;START_MAXIMIZED=FALSE"}</definedName>
    <definedName name="_140__FDSAUDITLINK__" localSheetId="24" hidden="1">{"fdsup://IBCentral/FAT Viewer?action=UPDATE&amp;creator=factset&amp;DOC_NAME=fat:reuters_qtrly_source_window.fat&amp;display_string=Audit&amp;DYN_ARGS=TRUE&amp;VAR:ID1=70109410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40__FDSAUDITLINK__" hidden="1">{"fdsup://IBCentral/FAT Viewer?action=UPDATE&amp;creator=factset&amp;DOC_NAME=fat:reuters_qtrly_source_window.fat&amp;display_string=Audit&amp;DYN_ARGS=TRUE&amp;VAR:ID1=70109410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41__FDSAUDITLINK__" localSheetId="24" hidden="1">{"fdsup://IBCentral/FAT Viewer?action=UPDATE&amp;creator=factset&amp;DOC_NAME=fat:reuters_qtrly_source_window.fat&amp;display_string=Audit&amp;DYN_ARGS=TRUE&amp;VAR:ID1=13342B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41__FDSAUDITLINK__" hidden="1">{"fdsup://IBCentral/FAT Viewer?action=UPDATE&amp;creator=factset&amp;DOC_NAME=fat:reuters_qtrly_source_window.fat&amp;display_string=Audit&amp;DYN_ARGS=TRUE&amp;VAR:ID1=13342B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42__FDSAUDITLINK__" localSheetId="24" hidden="1">{"fdsup://IBCentral/FAT Viewer?action=UPDATE&amp;creator=factset&amp;DOC_NAME=fat:reuters_qtrly_source_window.fat&amp;display_string=Audit&amp;DYN_ARGS=TRUE&amp;VAR:ID1=17273K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42__FDSAUDITLINK__" hidden="1">{"fdsup://IBCentral/FAT Viewer?action=UPDATE&amp;creator=factset&amp;DOC_NAME=fat:reuters_qtrly_source_window.fat&amp;display_string=Audit&amp;DYN_ARGS=TRUE&amp;VAR:ID1=17273K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43__FDSAUDITLINK__" localSheetId="24" hidden="1">{"fdsup://IBCentral/FAT Viewer?action=UPDATE&amp;creator=factset&amp;DOC_NAME=fat:reuters_qtrly_source_window.fat&amp;display_string=Audit&amp;DYN_ARGS=TRUE&amp;VAR:ID1=22439910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43__FDSAUDITLINK__" hidden="1">{"fdsup://IBCentral/FAT Viewer?action=UPDATE&amp;creator=factset&amp;DOC_NAME=fat:reuters_qtrly_source_window.fat&amp;display_string=Audit&amp;DYN_ARGS=TRUE&amp;VAR:ID1=22439910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44__FDSAUDITLINK__" localSheetId="24" hidden="1">{"fdsup://IBCentral/FAT Viewer?action=UPDATE&amp;creator=factset&amp;DOC_NAME=fat:reuters_qtrly_source_window.fat&amp;display_string=Audit&amp;DYN_ARGS=TRUE&amp;VAR:ID1=26160810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44__FDSAUDITLINK__" hidden="1">{"fdsup://IBCentral/FAT Viewer?action=UPDATE&amp;creator=factset&amp;DOC_NAME=fat:reuters_qtrly_source_window.fat&amp;display_string=Audit&amp;DYN_ARGS=TRUE&amp;VAR:ID1=26160810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45__FDSAUDITLINK__" localSheetId="24" hidden="1">{"fdsup://IBCentral/FAT Viewer?action=UPDATE&amp;creator=factset&amp;DOC_NAME=fat:reuters_qtrly_source_window.fat&amp;display_string=Audit&amp;DYN_ARGS=TRUE&amp;VAR:ID1=77669610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45__FDSAUDITLINK__" hidden="1">{"fdsup://IBCentral/FAT Viewer?action=UPDATE&amp;creator=factset&amp;DOC_NAME=fat:reuters_qtrly_source_window.fat&amp;display_string=Audit&amp;DYN_ARGS=TRUE&amp;VAR:ID1=77669610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46__FDSAUDITLINK__" localSheetId="24" hidden="1">{"fdsup://IBCentral/FAT Viewer?action=UPDATE&amp;creator=factset&amp;DOC_NAME=fat:reuters_qtrly_source_window.fat&amp;display_string=Audit&amp;DYN_ARGS=TRUE&amp;VAR:ID1=34354P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46__FDSAUDITLINK__" hidden="1">{"fdsup://IBCentral/FAT Viewer?action=UPDATE&amp;creator=factset&amp;DOC_NAME=fat:reuters_qtrly_source_window.fat&amp;display_string=Audit&amp;DYN_ARGS=TRUE&amp;VAR:ID1=34354P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47__FDSAUDITLINK__" localSheetId="24" hidden="1">{"fdsup://IBCentral/FAT Viewer?action=UPDATE&amp;creator=factset&amp;DOC_NAME=fat:reuters_qtrly_source_window.fat&amp;display_string=Audit&amp;DYN_ARGS=TRUE&amp;VAR:ID1=30249U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47__FDSAUDITLINK__" hidden="1">{"fdsup://IBCentral/FAT Viewer?action=UPDATE&amp;creator=factset&amp;DOC_NAME=fat:reuters_qtrly_source_window.fat&amp;display_string=Audit&amp;DYN_ARGS=TRUE&amp;VAR:ID1=30249U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48__FDSAUDITLINK__" localSheetId="24" hidden="1">{"fdsup://IBCentral/FAT Viewer?action=UPDATE&amp;creator=factset&amp;DOC_NAME=fat:reuters_qtrly_source_window.fat&amp;display_string=Audit&amp;DYN_ARGS=TRUE&amp;VAR:ID1=70109410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48__FDSAUDITLINK__" hidden="1">{"fdsup://IBCentral/FAT Viewer?action=UPDATE&amp;creator=factset&amp;DOC_NAME=fat:reuters_qtrly_source_window.fat&amp;display_string=Audit&amp;DYN_ARGS=TRUE&amp;VAR:ID1=70109410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49__FDSAUDITLINK__" localSheetId="24" hidden="1">{"fdsup://IBCentral/FAT Viewer?action=UPDATE&amp;creator=factset&amp;DOC_NAME=fat:reuters_qtrly_source_window.fat&amp;display_string=Audit&amp;DYN_ARGS=TRUE&amp;VAR:ID1=13342B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49__FDSAUDITLINK__" hidden="1">{"fdsup://IBCentral/FAT Viewer?action=UPDATE&amp;creator=factset&amp;DOC_NAME=fat:reuters_qtrly_source_window.fat&amp;display_string=Audit&amp;DYN_ARGS=TRUE&amp;VAR:ID1=13342B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5______________ANEX_A" localSheetId="4">#REF!</definedName>
    <definedName name="_15______________ANEX_A">#REF!</definedName>
    <definedName name="_15__123Graph_BCHART_5" localSheetId="1" hidden="1">[29]MEX95IB!#REF!</definedName>
    <definedName name="_15__123Graph_BCHART_5" localSheetId="9" hidden="1">[29]MEX95IB!#REF!</definedName>
    <definedName name="_15__123Graph_BCHART_5" localSheetId="13" hidden="1">[29]MEX95IB!#REF!</definedName>
    <definedName name="_15__123Graph_BCHART_5" localSheetId="4" hidden="1">[29]MEX95IB!#REF!</definedName>
    <definedName name="_15__123Graph_BCHART_5" localSheetId="24" hidden="1">[29]MEX95IB!#REF!</definedName>
    <definedName name="_15__123Graph_BCHART_5" localSheetId="16" hidden="1">[29]MEX95IB!#REF!</definedName>
    <definedName name="_15__123Graph_BCHART_5" localSheetId="19" hidden="1">[29]MEX95IB!#REF!</definedName>
    <definedName name="_15__123Graph_BCHART_5" hidden="1">[29]MEX95IB!#REF!</definedName>
    <definedName name="_15__FDSAUDITLINK__" localSheetId="24" hidden="1">{"fdsup://IBCentral/FAT Viewer?action=UPDATE&amp;creator=factset&amp;DOC_NAME=fat:reuters_qtrly_source_window.fat&amp;display_string=Audit&amp;DYN_ARGS=TRUE&amp;VAR:ID1=71649510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5__FDSAUDITLINK__" hidden="1">{"fdsup://IBCentral/FAT Viewer?action=UPDATE&amp;creator=factset&amp;DOC_NAME=fat:reuters_qtrly_source_window.fat&amp;display_string=Audit&amp;DYN_ARGS=TRUE&amp;VAR:ID1=71649510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50__FDSAUDITLINK__" localSheetId="24" hidden="1">{"fdsup://IBCentral/FAT Viewer?action=UPDATE&amp;creator=factset&amp;DOC_NAME=fat:reuters_qtrly_source_window.fat&amp;display_string=Audit&amp;DYN_ARGS=TRUE&amp;VAR:ID1=17273K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50__FDSAUDITLINK__" hidden="1">{"fdsup://IBCentral/FAT Viewer?action=UPDATE&amp;creator=factset&amp;DOC_NAME=fat:reuters_qtrly_source_window.fat&amp;display_string=Audit&amp;DYN_ARGS=TRUE&amp;VAR:ID1=17273K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51__FDSAUDITLINK__" localSheetId="24" hidden="1">{"fdsup://IBCentral/FAT Viewer?action=UPDATE&amp;creator=factset&amp;DOC_NAME=fat:reuters_qtrly_source_window.fat&amp;display_string=Audit&amp;DYN_ARGS=TRUE&amp;VAR:ID1=22439910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51__FDSAUDITLINK__" hidden="1">{"fdsup://IBCentral/FAT Viewer?action=UPDATE&amp;creator=factset&amp;DOC_NAME=fat:reuters_qtrly_source_window.fat&amp;display_string=Audit&amp;DYN_ARGS=TRUE&amp;VAR:ID1=22439910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52__FDSAUDITLINK__" localSheetId="24" hidden="1">{"fdsup://IBCentral/FAT Viewer?action=UPDATE&amp;creator=factset&amp;DOC_NAME=fat:reuters_qtrly_source_window.fat&amp;display_string=Audit&amp;DYN_ARGS=TRUE&amp;VAR:ID1=26160810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52__FDSAUDITLINK__" hidden="1">{"fdsup://IBCentral/FAT Viewer?action=UPDATE&amp;creator=factset&amp;DOC_NAME=fat:reuters_qtrly_source_window.fat&amp;display_string=Audit&amp;DYN_ARGS=TRUE&amp;VAR:ID1=26160810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53__FDSAUDITLINK__" localSheetId="24" hidden="1">{"fdsup://IBCentral/FAT Viewer?action=UPDATE&amp;creator=factset&amp;DOC_NAME=fat:reuters_qtrly_source_window.fat&amp;display_string=Audit&amp;DYN_ARGS=TRUE&amp;VAR:ID1=77669610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53__FDSAUDITLINK__" hidden="1">{"fdsup://IBCentral/FAT Viewer?action=UPDATE&amp;creator=factset&amp;DOC_NAME=fat:reuters_qtrly_source_window.fat&amp;display_string=Audit&amp;DYN_ARGS=TRUE&amp;VAR:ID1=77669610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54__FDSAUDITLINK__" localSheetId="24" hidden="1">{"fdsup://IBCentral/FAT Viewer?action=UPDATE&amp;creator=factset&amp;DOC_NAME=fat:reuters_qtrly_source_window.fat&amp;display_string=Audit&amp;DYN_ARGS=TRUE&amp;VAR:ID1=34354P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54__FDSAUDITLINK__" hidden="1">{"fdsup://IBCentral/FAT Viewer?action=UPDATE&amp;creator=factset&amp;DOC_NAME=fat:reuters_qtrly_source_window.fat&amp;display_string=Audit&amp;DYN_ARGS=TRUE&amp;VAR:ID1=34354P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55__FDSAUDITLINK__" localSheetId="24" hidden="1">{"fdsup://IBCentral/FAT Viewer?action=UPDATE&amp;creator=factset&amp;DOC_NAME=fat:reuters_qtrly_source_window.fat&amp;display_string=Audit&amp;DYN_ARGS=TRUE&amp;VAR:ID1=30249U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55__FDSAUDITLINK__" hidden="1">{"fdsup://IBCentral/FAT Viewer?action=UPDATE&amp;creator=factset&amp;DOC_NAME=fat:reuters_qtrly_source_window.fat&amp;display_string=Audit&amp;DYN_ARGS=TRUE&amp;VAR:ID1=30249U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56__FDSAUDITLINK__" localSheetId="24" hidden="1">{"fdsup://IBCentral/FAT Viewer?action=UPDATE&amp;creator=factset&amp;DOC_NAME=fat:reuters_qtrly_source_window.fat&amp;display_string=Audit&amp;DYN_ARGS=TRUE&amp;VAR:ID1=70109410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56__FDSAUDITLINK__" hidden="1">{"fdsup://IBCentral/FAT Viewer?action=UPDATE&amp;creator=factset&amp;DOC_NAME=fat:reuters_qtrly_source_window.fat&amp;display_string=Audit&amp;DYN_ARGS=TRUE&amp;VAR:ID1=70109410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57__FDSAUDITLINK__" localSheetId="24" hidden="1">{"fdsup://IBCentral/FAT Viewer?action=UPDATE&amp;creator=factset&amp;DOC_NAME=fat:reuters_qtrly_source_window.fat&amp;display_string=Audit&amp;DYN_ARGS=TRUE&amp;VAR:ID1=13342B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57__FDSAUDITLINK__" hidden="1">{"fdsup://IBCentral/FAT Viewer?action=UPDATE&amp;creator=factset&amp;DOC_NAME=fat:reuters_qtrly_source_window.fat&amp;display_string=Audit&amp;DYN_ARGS=TRUE&amp;VAR:ID1=13342B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58__FDSAUDITLINK__" localSheetId="24" hidden="1">{"fdsup://IBCentral/FAT Viewer?action=UPDATE&amp;creator=factset&amp;DOC_NAME=fat:reuters_qtrly_source_window.fat&amp;display_string=Audit&amp;DYN_ARGS=TRUE&amp;VAR:ID1=17273K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58__FDSAUDITLINK__" hidden="1">{"fdsup://IBCentral/FAT Viewer?action=UPDATE&amp;creator=factset&amp;DOC_NAME=fat:reuters_qtrly_source_window.fat&amp;display_string=Audit&amp;DYN_ARGS=TRUE&amp;VAR:ID1=17273K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59__FDSAUDITLINK__" localSheetId="24" hidden="1">{"fdsup://IBCentral/FAT Viewer?action=UPDATE&amp;creator=factset&amp;DOC_NAME=fat:reuters_qtrly_source_window.fat&amp;display_string=Audit&amp;DYN_ARGS=TRUE&amp;VAR:ID1=22439910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59__FDSAUDITLINK__" hidden="1">{"fdsup://IBCentral/FAT Viewer?action=UPDATE&amp;creator=factset&amp;DOC_NAME=fat:reuters_qtrly_source_window.fat&amp;display_string=Audit&amp;DYN_ARGS=TRUE&amp;VAR:ID1=22439910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6______________ANEX_H" localSheetId="4">#REF!</definedName>
    <definedName name="_16______________ANEX_H">#REF!</definedName>
    <definedName name="_16__FDSAUDITLINK__" localSheetId="24" hidden="1">{"fdsup://IBCentral/FAT Viewer?action=UPDATE&amp;creator=factset&amp;DOC_NAME=fat:reuters_qtrly_shs_src_window.fat&amp;display_string=Audit&amp;DYN_ARGS=TRUE&amp;VAR:ID1=74835610&amp;VAR:RCODE=FDSSHSOUTDEPS&amp;VAR:SDATE=20090999&amp;VAR:FREQ=Quarterly&amp;VAR:RELITEM=RP&amp;VAR:CURRENCY=&amp;VAR:CUR","RSOURCE=EXSHARE&amp;VAR:NATFREQ=QUARTERLY&amp;VAR:RFIELD=FINALIZED&amp;VAR:DB_TYPE=&amp;VAR:UNITS=M&amp;window=popup&amp;width=450&amp;height=300&amp;START_MAXIMIZED=FALSE"}</definedName>
    <definedName name="_16__FDSAUDITLINK__" hidden="1">{"fdsup://IBCentral/FAT Viewer?action=UPDATE&amp;creator=factset&amp;DOC_NAME=fat:reuters_qtrly_shs_src_window.fat&amp;display_string=Audit&amp;DYN_ARGS=TRUE&amp;VAR:ID1=74835610&amp;VAR:RCODE=FDSSHSOUTDEPS&amp;VAR:SDATE=20090999&amp;VAR:FREQ=Quarterly&amp;VAR:RELITEM=RP&amp;VAR:CURRENCY=&amp;VAR:CUR","RSOURCE=EXSHARE&amp;VAR:NATFREQ=QUARTERLY&amp;VAR:RFIELD=FINALIZED&amp;VAR:DB_TYPE=&amp;VAR:UNITS=M&amp;window=popup&amp;width=450&amp;height=300&amp;START_MAXIMIZED=FALSE"}</definedName>
    <definedName name="_160__FDSAUDITLINK__" localSheetId="24" hidden="1">{"fdsup://IBCentral/FAT Viewer?action=UPDATE&amp;creator=factset&amp;DOC_NAME=fat:reuters_qtrly_source_window.fat&amp;display_string=Audit&amp;DYN_ARGS=TRUE&amp;VAR:ID1=26160810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60__FDSAUDITLINK__" hidden="1">{"fdsup://IBCentral/FAT Viewer?action=UPDATE&amp;creator=factset&amp;DOC_NAME=fat:reuters_qtrly_source_window.fat&amp;display_string=Audit&amp;DYN_ARGS=TRUE&amp;VAR:ID1=26160810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61__FDSAUDITLINK__" localSheetId="24" hidden="1">{"fdsup://IBCentral/FAT Viewer?action=UPDATE&amp;creator=factset&amp;DOC_NAME=fat:reuters_qtrly_source_window.fat&amp;display_string=Audit&amp;DYN_ARGS=TRUE&amp;VAR:ID1=77669610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61__FDSAUDITLINK__" hidden="1">{"fdsup://IBCentral/FAT Viewer?action=UPDATE&amp;creator=factset&amp;DOC_NAME=fat:reuters_qtrly_source_window.fat&amp;display_string=Audit&amp;DYN_ARGS=TRUE&amp;VAR:ID1=77669610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62__FDSAUDITLINK__" localSheetId="24" hidden="1">{"fdsup://IBCentral/FAT Viewer?action=UPDATE&amp;creator=factset&amp;DOC_NAME=fat:reuters_qtrly_source_window.fat&amp;display_string=Audit&amp;DYN_ARGS=TRUE&amp;VAR:ID1=34354P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62__FDSAUDITLINK__" hidden="1">{"fdsup://IBCentral/FAT Viewer?action=UPDATE&amp;creator=factset&amp;DOC_NAME=fat:reuters_qtrly_source_window.fat&amp;display_string=Audit&amp;DYN_ARGS=TRUE&amp;VAR:ID1=34354P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63__FDSAUDITLINK__" localSheetId="24" hidden="1">{"fdsup://IBCentral/FAT Viewer?action=UPDATE&amp;creator=factset&amp;DOC_NAME=fat:reuters_qtrly_source_window.fat&amp;display_string=Audit&amp;DYN_ARGS=TRUE&amp;VAR:ID1=30249U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63__FDSAUDITLINK__" hidden="1">{"fdsup://IBCentral/FAT Viewer?action=UPDATE&amp;creator=factset&amp;DOC_NAME=fat:reuters_qtrly_source_window.fat&amp;display_string=Audit&amp;DYN_ARGS=TRUE&amp;VAR:ID1=30249U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64__FDSAUDITLINK__" localSheetId="24" hidden="1">{"fdsup://IBCentral/FAT Viewer?action=UPDATE&amp;creator=factset&amp;DOC_NAME=fat:reuters_qtrly_source_window.fat&amp;display_string=Audit&amp;DYN_ARGS=TRUE&amp;VAR:ID1=70109410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64__FDSAUDITLINK__" hidden="1">{"fdsup://IBCentral/FAT Viewer?action=UPDATE&amp;creator=factset&amp;DOC_NAME=fat:reuters_qtrly_source_window.fat&amp;display_string=Audit&amp;DYN_ARGS=TRUE&amp;VAR:ID1=70109410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65__FDSAUDITLINK__" localSheetId="24" hidden="1">{"fdsup://IBCentral/FAT Viewer?action=UPDATE&amp;creator=factset&amp;DOC_NAME=fat:reuters_qtrly_source_window.fat&amp;display_string=Audit&amp;DYN_ARGS=TRUE&amp;VAR:ID1=13342B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65__FDSAUDITLINK__" hidden="1">{"fdsup://IBCentral/FAT Viewer?action=UPDATE&amp;creator=factset&amp;DOC_NAME=fat:reuters_qtrly_source_window.fat&amp;display_string=Audit&amp;DYN_ARGS=TRUE&amp;VAR:ID1=13342B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66__FDSAUDITLINK__" localSheetId="24" hidden="1">{"fdsup://IBCentral/FAT Viewer?action=UPDATE&amp;creator=factset&amp;DOC_NAME=fat:reuters_qtrly_source_window.fat&amp;display_string=Audit&amp;DYN_ARGS=TRUE&amp;VAR:ID1=17273K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66__FDSAUDITLINK__" hidden="1">{"fdsup://IBCentral/FAT Viewer?action=UPDATE&amp;creator=factset&amp;DOC_NAME=fat:reuters_qtrly_source_window.fat&amp;display_string=Audit&amp;DYN_ARGS=TRUE&amp;VAR:ID1=17273K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67__FDSAUDITLINK__" localSheetId="24" hidden="1">{"fdsup://IBCentral/FAT Viewer?action=UPDATE&amp;creator=factset&amp;DOC_NAME=fat:reuters_qtrly_source_window.fat&amp;display_string=Audit&amp;DYN_ARGS=TRUE&amp;VAR:ID1=22439910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67__FDSAUDITLINK__" hidden="1">{"fdsup://IBCentral/FAT Viewer?action=UPDATE&amp;creator=factset&amp;DOC_NAME=fat:reuters_qtrly_source_window.fat&amp;display_string=Audit&amp;DYN_ARGS=TRUE&amp;VAR:ID1=22439910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68__FDSAUDITLINK__" localSheetId="24" hidden="1">{"fdsup://IBCentral/FAT Viewer?action=UPDATE&amp;creator=factset&amp;DOC_NAME=fat:reuters_qtrly_source_window.fat&amp;display_string=Audit&amp;DYN_ARGS=TRUE&amp;VAR:ID1=26160810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68__FDSAUDITLINK__" hidden="1">{"fdsup://IBCentral/FAT Viewer?action=UPDATE&amp;creator=factset&amp;DOC_NAME=fat:reuters_qtrly_source_window.fat&amp;display_string=Audit&amp;DYN_ARGS=TRUE&amp;VAR:ID1=26160810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69__FDSAUDITLINK__" localSheetId="24" hidden="1">{"fdsup://IBCentral/FAT Viewer?action=UPDATE&amp;creator=factset&amp;DOC_NAME=fat:reuters_qtrly_source_window.fat&amp;display_string=Audit&amp;DYN_ARGS=TRUE&amp;VAR:ID1=77669610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69__FDSAUDITLINK__" hidden="1">{"fdsup://IBCentral/FAT Viewer?action=UPDATE&amp;creator=factset&amp;DOC_NAME=fat:reuters_qtrly_source_window.fat&amp;display_string=Audit&amp;DYN_ARGS=TRUE&amp;VAR:ID1=77669610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7_____________ANEX_A" localSheetId="4">#REF!</definedName>
    <definedName name="_17_____________ANEX_A">#REF!</definedName>
    <definedName name="_17__FDSAUDITLINK__" localSheetId="24" hidden="1">{"fdsup://IBCentral/FAT Viewer?action=UPDATE&amp;creator=factset&amp;DOC_NAME=fat:reuters_semi_source_window.fat&amp;display_string=Audit&amp;DYN_ARGS=TRUE&amp;VAR:ID1=STR&amp;VAR:RCODE=FDSPFDSTKTOTAL&amp;VAR:SDATE=0&amp;VAR:FREQ=FSA&amp;VAR:RELITEM=RP&amp;VAR:CURRENCY=&amp;VAR:CURRSOURCE=EXSHARE&amp;VAR",":NATFREQ=FSA&amp;VAR:RFIELD=FINALIZED&amp;VAR:DB_TYPE=&amp;VAR:UNITS=M&amp;window=popup&amp;width=450&amp;height=300&amp;START_MAXIMIZED=FALSE"}</definedName>
    <definedName name="_17__FDSAUDITLINK__" hidden="1">{"fdsup://IBCentral/FAT Viewer?action=UPDATE&amp;creator=factset&amp;DOC_NAME=fat:reuters_semi_source_window.fat&amp;display_string=Audit&amp;DYN_ARGS=TRUE&amp;VAR:ID1=STR&amp;VAR:RCODE=FDSPFDSTKTOTAL&amp;VAR:SDATE=0&amp;VAR:FREQ=FSA&amp;VAR:RELITEM=RP&amp;VAR:CURRENCY=&amp;VAR:CURRSOURCE=EXSHARE&amp;VAR",":NATFREQ=FSA&amp;VAR:RFIELD=FINALIZED&amp;VAR:DB_TYPE=&amp;VAR:UNITS=M&amp;window=popup&amp;width=450&amp;height=300&amp;START_MAXIMIZED=FALSE"}</definedName>
    <definedName name="_170__FDSAUDITLINK__" localSheetId="24" hidden="1">{"fdsup://IBCentral/FAT Viewer?action=UPDATE&amp;creator=factset&amp;DOC_NAME=fat:reuters_qtrly_source_window.fat&amp;display_string=Audit&amp;DYN_ARGS=TRUE&amp;VAR:ID1=34354P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70__FDSAUDITLINK__" hidden="1">{"fdsup://IBCentral/FAT Viewer?action=UPDATE&amp;creator=factset&amp;DOC_NAME=fat:reuters_qtrly_source_window.fat&amp;display_string=Audit&amp;DYN_ARGS=TRUE&amp;VAR:ID1=34354P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71__FDSAUDITLINK__" localSheetId="24" hidden="1">{"fdsup://IBCentral/FAT Viewer?action=UPDATE&amp;creator=factset&amp;DOC_NAME=fat:reuters_qtrly_source_window.fat&amp;display_string=Audit&amp;DYN_ARGS=TRUE&amp;VAR:ID1=30249U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71__FDSAUDITLINK__" hidden="1">{"fdsup://IBCentral/FAT Viewer?action=UPDATE&amp;creator=factset&amp;DOC_NAME=fat:reuters_qtrly_source_window.fat&amp;display_string=Audit&amp;DYN_ARGS=TRUE&amp;VAR:ID1=30249U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72__FDSAUDITLINK__" localSheetId="24" hidden="1">{"fdsup://IBCentral/FAT Viewer?action=UPDATE&amp;creator=factset&amp;DOC_NAME=fat:reuters_qtrly_source_window.fat&amp;display_string=Audit&amp;DYN_ARGS=TRUE&amp;VAR:ID1=70109410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72__FDSAUDITLINK__" hidden="1">{"fdsup://IBCentral/FAT Viewer?action=UPDATE&amp;creator=factset&amp;DOC_NAME=fat:reuters_qtrly_source_window.fat&amp;display_string=Audit&amp;DYN_ARGS=TRUE&amp;VAR:ID1=70109410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73__FDSAUDITLINK__" localSheetId="24" hidden="1">{"fdsup://IBCentral/FAT Viewer?action=UPDATE&amp;creator=factset&amp;DOC_NAME=fat:reuters_qtrly_source_window.fat&amp;display_string=Audit&amp;DYN_ARGS=TRUE&amp;VAR:ID1=13342B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73__FDSAUDITLINK__" hidden="1">{"fdsup://IBCentral/FAT Viewer?action=UPDATE&amp;creator=factset&amp;DOC_NAME=fat:reuters_qtrly_source_window.fat&amp;display_string=Audit&amp;DYN_ARGS=TRUE&amp;VAR:ID1=13342B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74__FDSAUDITLINK__" localSheetId="24" hidden="1">{"fdsup://IBCentral/FAT Viewer?action=UPDATE&amp;creator=factset&amp;DOC_NAME=fat:reuters_qtrly_source_window.fat&amp;display_string=Audit&amp;DYN_ARGS=TRUE&amp;VAR:ID1=17273K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74__FDSAUDITLINK__" hidden="1">{"fdsup://IBCentral/FAT Viewer?action=UPDATE&amp;creator=factset&amp;DOC_NAME=fat:reuters_qtrly_source_window.fat&amp;display_string=Audit&amp;DYN_ARGS=TRUE&amp;VAR:ID1=17273K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75__FDSAUDITLINK__" localSheetId="24" hidden="1">{"fdsup://IBCentral/FAT Viewer?action=UPDATE&amp;creator=factset&amp;DOC_NAME=fat:reuters_qtrly_source_window.fat&amp;display_string=Audit&amp;DYN_ARGS=TRUE&amp;VAR:ID1=22439910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75__FDSAUDITLINK__" hidden="1">{"fdsup://IBCentral/FAT Viewer?action=UPDATE&amp;creator=factset&amp;DOC_NAME=fat:reuters_qtrly_source_window.fat&amp;display_string=Audit&amp;DYN_ARGS=TRUE&amp;VAR:ID1=22439910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76__FDSAUDITLINK__" localSheetId="24" hidden="1">{"fdsup://IBCentral/FAT Viewer?action=UPDATE&amp;creator=factset&amp;DOC_NAME=fat:reuters_qtrly_source_window.fat&amp;display_string=Audit&amp;DYN_ARGS=TRUE&amp;VAR:ID1=26160810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76__FDSAUDITLINK__" hidden="1">{"fdsup://IBCentral/FAT Viewer?action=UPDATE&amp;creator=factset&amp;DOC_NAME=fat:reuters_qtrly_source_window.fat&amp;display_string=Audit&amp;DYN_ARGS=TRUE&amp;VAR:ID1=26160810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77__FDSAUDITLINK__" localSheetId="24" hidden="1">{"fdsup://IBCentral/FAT Viewer?action=UPDATE&amp;creator=factset&amp;DOC_NAME=fat:reuters_qtrly_source_window.fat&amp;display_string=Audit&amp;DYN_ARGS=TRUE&amp;VAR:ID1=77669610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77__FDSAUDITLINK__" hidden="1">{"fdsup://IBCentral/FAT Viewer?action=UPDATE&amp;creator=factset&amp;DOC_NAME=fat:reuters_qtrly_source_window.fat&amp;display_string=Audit&amp;DYN_ARGS=TRUE&amp;VAR:ID1=77669610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78__FDSAUDITLINK__" localSheetId="24" hidden="1">{"fdsup://IBCentral/FAT Viewer?action=UPDATE&amp;creator=factset&amp;DOC_NAME=fat:reuters_qtrly_source_window.fat&amp;display_string=Audit&amp;DYN_ARGS=TRUE&amp;VAR:ID1=34354P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78__FDSAUDITLINK__" hidden="1">{"fdsup://IBCentral/FAT Viewer?action=UPDATE&amp;creator=factset&amp;DOC_NAME=fat:reuters_qtrly_source_window.fat&amp;display_string=Audit&amp;DYN_ARGS=TRUE&amp;VAR:ID1=34354P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79__FDSAUDITLINK__" localSheetId="24" hidden="1">{"fdsup://IBCentral/FAT Viewer?action=UPDATE&amp;creator=factset&amp;DOC_NAME=fat:reuters_qtrly_source_window.fat&amp;display_string=Audit&amp;DYN_ARGS=TRUE&amp;VAR:ID1=30249U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79__FDSAUDITLINK__" hidden="1">{"fdsup://IBCentral/FAT Viewer?action=UPDATE&amp;creator=factset&amp;DOC_NAME=fat:reuters_qtrly_source_window.fat&amp;display_string=Audit&amp;DYN_ARGS=TRUE&amp;VAR:ID1=30249U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8_____________ANEX_H" localSheetId="4">#REF!</definedName>
    <definedName name="_18_____________ANEX_H">#REF!</definedName>
    <definedName name="_18__FDSAUDITLINK__" localSheetId="24" hidden="1">{"fdsup://IBCentral/FAT Viewer?action=UPDATE&amp;creator=factset&amp;DOC_NAME=fat:reuters_qtrly_source_window.fat&amp;display_string=Audit&amp;DYN_ARGS=TRUE&amp;VAR:ID1=74835610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8__FDSAUDITLINK__" hidden="1">{"fdsup://IBCentral/FAT Viewer?action=UPDATE&amp;creator=factset&amp;DOC_NAME=fat:reuters_qtrly_source_window.fat&amp;display_string=Audit&amp;DYN_ARGS=TRUE&amp;VAR:ID1=74835610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80__FDSAUDITLINK__" localSheetId="24" hidden="1">{"fdsup://IBCentral/FAT Viewer?action=UPDATE&amp;creator=factset&amp;DOC_NAME=fat:reuters_qtrly_source_window.fat&amp;display_string=Audit&amp;DYN_ARGS=TRUE&amp;VAR:ID1=70109410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80__FDSAUDITLINK__" hidden="1">{"fdsup://IBCentral/FAT Viewer?action=UPDATE&amp;creator=factset&amp;DOC_NAME=fat:reuters_qtrly_source_window.fat&amp;display_string=Audit&amp;DYN_ARGS=TRUE&amp;VAR:ID1=70109410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81__FDSAUDITLINK__" localSheetId="24" hidden="1">{"fdsup://IBCentral/FAT Viewer?action=UPDATE&amp;creator=factset&amp;DOC_NAME=fat:reuters_qtrly_source_window.fat&amp;display_string=Audit&amp;DYN_ARGS=TRUE&amp;VAR:ID1=13342B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81__FDSAUDITLINK__" hidden="1">{"fdsup://IBCentral/FAT Viewer?action=UPDATE&amp;creator=factset&amp;DOC_NAME=fat:reuters_qtrly_source_window.fat&amp;display_string=Audit&amp;DYN_ARGS=TRUE&amp;VAR:ID1=13342B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82__FDSAUDITLINK__" localSheetId="24" hidden="1">{"fdsup://IBCentral/FAT Viewer?action=UPDATE&amp;creator=factset&amp;DOC_NAME=fat:reuters_qtrly_source_window.fat&amp;display_string=Audit&amp;DYN_ARGS=TRUE&amp;VAR:ID1=17273K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82__FDSAUDITLINK__" hidden="1">{"fdsup://IBCentral/FAT Viewer?action=UPDATE&amp;creator=factset&amp;DOC_NAME=fat:reuters_qtrly_source_window.fat&amp;display_string=Audit&amp;DYN_ARGS=TRUE&amp;VAR:ID1=17273K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83__FDSAUDITLINK__" localSheetId="24" hidden="1">{"fdsup://IBCentral/FAT Viewer?action=UPDATE&amp;creator=factset&amp;DOC_NAME=fat:reuters_qtrly_source_window.fat&amp;display_string=Audit&amp;DYN_ARGS=TRUE&amp;VAR:ID1=22439910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83__FDSAUDITLINK__" hidden="1">{"fdsup://IBCentral/FAT Viewer?action=UPDATE&amp;creator=factset&amp;DOC_NAME=fat:reuters_qtrly_source_window.fat&amp;display_string=Audit&amp;DYN_ARGS=TRUE&amp;VAR:ID1=22439910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84__FDSAUDITLINK__" localSheetId="24" hidden="1">{"fdsup://IBCentral/FAT Viewer?action=UPDATE&amp;creator=factset&amp;DOC_NAME=fat:reuters_qtrly_source_window.fat&amp;display_string=Audit&amp;DYN_ARGS=TRUE&amp;VAR:ID1=26160810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84__FDSAUDITLINK__" hidden="1">{"fdsup://IBCentral/FAT Viewer?action=UPDATE&amp;creator=factset&amp;DOC_NAME=fat:reuters_qtrly_source_window.fat&amp;display_string=Audit&amp;DYN_ARGS=TRUE&amp;VAR:ID1=26160810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85__FDSAUDITLINK__" localSheetId="24" hidden="1">{"fdsup://IBCentral/FAT Viewer?action=UPDATE&amp;creator=factset&amp;DOC_NAME=fat:reuters_qtrly_source_window.fat&amp;display_string=Audit&amp;DYN_ARGS=TRUE&amp;VAR:ID1=77669610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85__FDSAUDITLINK__" hidden="1">{"fdsup://IBCentral/FAT Viewer?action=UPDATE&amp;creator=factset&amp;DOC_NAME=fat:reuters_qtrly_source_window.fat&amp;display_string=Audit&amp;DYN_ARGS=TRUE&amp;VAR:ID1=77669610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86__FDSAUDITLINK__" localSheetId="24" hidden="1">{"fdsup://IBCentral/FAT Viewer?action=UPDATE&amp;creator=factset&amp;DOC_NAME=fat:reuters_qtrly_source_window.fat&amp;display_string=Audit&amp;DYN_ARGS=TRUE&amp;VAR:ID1=34354P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86__FDSAUDITLINK__" hidden="1">{"fdsup://IBCentral/FAT Viewer?action=UPDATE&amp;creator=factset&amp;DOC_NAME=fat:reuters_qtrly_source_window.fat&amp;display_string=Audit&amp;DYN_ARGS=TRUE&amp;VAR:ID1=34354P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87__FDSAUDITLINK__" localSheetId="24" hidden="1">{"fdsup://IBCentral/FAT Viewer?action=UPDATE&amp;creator=factset&amp;DOC_NAME=fat:reuters_qtrly_source_window.fat&amp;display_string=Audit&amp;DYN_ARGS=TRUE&amp;VAR:ID1=30249U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87__FDSAUDITLINK__" hidden="1">{"fdsup://IBCentral/FAT Viewer?action=UPDATE&amp;creator=factset&amp;DOC_NAME=fat:reuters_qtrly_source_window.fat&amp;display_string=Audit&amp;DYN_ARGS=TRUE&amp;VAR:ID1=30249U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88__FDSAUDITLINK__" localSheetId="24" hidden="1">{"fdsup://IBCentral/FAT Viewer?action=UPDATE&amp;creator=factset&amp;DOC_NAME=fat:reuters_qtrly_source_window.fat&amp;display_string=Audit&amp;DYN_ARGS=TRUE&amp;VAR:ID1=70109410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88__FDSAUDITLINK__" hidden="1">{"fdsup://IBCentral/FAT Viewer?action=UPDATE&amp;creator=factset&amp;DOC_NAME=fat:reuters_qtrly_source_window.fat&amp;display_string=Audit&amp;DYN_ARGS=TRUE&amp;VAR:ID1=70109410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89__FDSAUDITLINK__" localSheetId="24" hidden="1">{"fdsup://IBCentral/FAT Viewer?action=UPDATE&amp;creator=factset&amp;DOC_NAME=fat:reuters_qtrly_source_window.fat&amp;display_string=Audit&amp;DYN_ARGS=TRUE&amp;VAR:ID1=13342B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89__FDSAUDITLINK__" hidden="1">{"fdsup://IBCentral/FAT Viewer?action=UPDATE&amp;creator=factset&amp;DOC_NAME=fat:reuters_qtrly_source_window.fat&amp;display_string=Audit&amp;DYN_ARGS=TRUE&amp;VAR:ID1=13342B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8ANEX_A" localSheetId="4">#REF!</definedName>
    <definedName name="_18ANEX_A">#REF!</definedName>
    <definedName name="_19__FDSAUDITLINK__" localSheetId="24" hidden="1">{"fdsup://IBCentral/FAT Viewer?action=UPDATE&amp;creator=factset&amp;DOC_NAME=fat:reuters_qtrly_shs_src_window.fat&amp;display_string=Audit&amp;DYN_ARGS=TRUE&amp;VAR:ID1=75281A10&amp;VAR:RCODE=FDSSHSOUTDEPS&amp;VAR:SDATE=20090999&amp;VAR:FREQ=Quarterly&amp;VAR:RELITEM=RP&amp;VAR:CURRENCY=&amp;VAR:CUR","RSOURCE=EXSHARE&amp;VAR:NATFREQ=QUARTERLY&amp;VAR:RFIELD=FINALIZED&amp;VAR:DB_TYPE=&amp;VAR:UNITS=M&amp;window=popup&amp;width=450&amp;height=300&amp;START_MAXIMIZED=FALSE"}</definedName>
    <definedName name="_19__FDSAUDITLINK__" hidden="1">{"fdsup://IBCentral/FAT Viewer?action=UPDATE&amp;creator=factset&amp;DOC_NAME=fat:reuters_qtrly_shs_src_window.fat&amp;display_string=Audit&amp;DYN_ARGS=TRUE&amp;VAR:ID1=75281A10&amp;VAR:RCODE=FDSSHSOUTDEPS&amp;VAR:SDATE=20090999&amp;VAR:FREQ=Quarterly&amp;VAR:RELITEM=RP&amp;VAR:CURRENCY=&amp;VAR:CUR","RSOURCE=EXSHARE&amp;VAR:NATFREQ=QUARTERLY&amp;VAR:RFIELD=FINALIZED&amp;VAR:DB_TYPE=&amp;VAR:UNITS=M&amp;window=popup&amp;width=450&amp;height=300&amp;START_MAXIMIZED=FALSE"}</definedName>
    <definedName name="_190__FDSAUDITLINK__" localSheetId="24" hidden="1">{"fdsup://IBCentral/FAT Viewer?action=UPDATE&amp;creator=factset&amp;DOC_NAME=fat:reuters_qtrly_source_window.fat&amp;display_string=Audit&amp;DYN_ARGS=TRUE&amp;VAR:ID1=17273K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90__FDSAUDITLINK__" hidden="1">{"fdsup://IBCentral/FAT Viewer?action=UPDATE&amp;creator=factset&amp;DOC_NAME=fat:reuters_qtrly_source_window.fat&amp;display_string=Audit&amp;DYN_ARGS=TRUE&amp;VAR:ID1=17273K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91__FDSAUDITLINK__" localSheetId="24" hidden="1">{"fdsup://IBCentral/FAT Viewer?action=UPDATE&amp;creator=factset&amp;DOC_NAME=fat:reuters_qtrly_source_window.fat&amp;display_string=Audit&amp;DYN_ARGS=TRUE&amp;VAR:ID1=22439910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91__FDSAUDITLINK__" hidden="1">{"fdsup://IBCentral/FAT Viewer?action=UPDATE&amp;creator=factset&amp;DOC_NAME=fat:reuters_qtrly_source_window.fat&amp;display_string=Audit&amp;DYN_ARGS=TRUE&amp;VAR:ID1=22439910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92__FDSAUDITLINK__" localSheetId="24" hidden="1">{"fdsup://IBCentral/FAT Viewer?action=UPDATE&amp;creator=factset&amp;DOC_NAME=fat:reuters_qtrly_source_window.fat&amp;display_string=Audit&amp;DYN_ARGS=TRUE&amp;VAR:ID1=26160810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92__FDSAUDITLINK__" hidden="1">{"fdsup://IBCentral/FAT Viewer?action=UPDATE&amp;creator=factset&amp;DOC_NAME=fat:reuters_qtrly_source_window.fat&amp;display_string=Audit&amp;DYN_ARGS=TRUE&amp;VAR:ID1=26160810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93__FDSAUDITLINK__" localSheetId="24" hidden="1">{"fdsup://IBCentral/FAT Viewer?action=UPDATE&amp;creator=factset&amp;DOC_NAME=fat:reuters_qtrly_source_window.fat&amp;display_string=Audit&amp;DYN_ARGS=TRUE&amp;VAR:ID1=77669610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93__FDSAUDITLINK__" hidden="1">{"fdsup://IBCentral/FAT Viewer?action=UPDATE&amp;creator=factset&amp;DOC_NAME=fat:reuters_qtrly_source_window.fat&amp;display_string=Audit&amp;DYN_ARGS=TRUE&amp;VAR:ID1=77669610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94__FDSAUDITLINK__" localSheetId="24" hidden="1">{"fdsup://IBCentral/FAT Viewer?action=UPDATE&amp;creator=factset&amp;DOC_NAME=fat:reuters_qtrly_source_window.fat&amp;display_string=Audit&amp;DYN_ARGS=TRUE&amp;VAR:ID1=34354P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94__FDSAUDITLINK__" hidden="1">{"fdsup://IBCentral/FAT Viewer?action=UPDATE&amp;creator=factset&amp;DOC_NAME=fat:reuters_qtrly_source_window.fat&amp;display_string=Audit&amp;DYN_ARGS=TRUE&amp;VAR:ID1=34354P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95__FDSAUDITLINK__" localSheetId="24" hidden="1">{"fdsup://IBCentral/FAT Viewer?action=UPDATE&amp;creator=factset&amp;DOC_NAME=fat:reuters_qtrly_source_window.fat&amp;display_string=Audit&amp;DYN_ARGS=TRUE&amp;VAR:ID1=30249U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95__FDSAUDITLINK__" hidden="1">{"fdsup://IBCentral/FAT Viewer?action=UPDATE&amp;creator=factset&amp;DOC_NAME=fat:reuters_qtrly_source_window.fat&amp;display_string=Audit&amp;DYN_ARGS=TRUE&amp;VAR:ID1=30249U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96__FDSAUDITLINK__" localSheetId="24" hidden="1">{"fdsup://IBCentral/FAT Viewer?action=UPDATE&amp;creator=factset&amp;DOC_NAME=fat:reuters_qtrly_source_window.fat&amp;display_string=Audit&amp;DYN_ARGS=TRUE&amp;VAR:ID1=70109410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96__FDSAUDITLINK__" hidden="1">{"fdsup://IBCentral/FAT Viewer?action=UPDATE&amp;creator=factset&amp;DOC_NAME=fat:reuters_qtrly_source_window.fat&amp;display_string=Audit&amp;DYN_ARGS=TRUE&amp;VAR:ID1=70109410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97__FDSAUDITLINK__" localSheetId="24" hidden="1">{"fdsup://IBCentral/FAT Viewer?action=UPDATE&amp;creator=factset&amp;DOC_NAME=fat:reuters_qtrly_source_window.fat&amp;display_string=Audit&amp;DYN_ARGS=TRUE&amp;VAR:ID1=13342B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97__FDSAUDITLINK__" hidden="1">{"fdsup://IBCentral/FAT Viewer?action=UPDATE&amp;creator=factset&amp;DOC_NAME=fat:reuters_qtrly_source_window.fat&amp;display_string=Audit&amp;DYN_ARGS=TRUE&amp;VAR:ID1=13342B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98__FDSAUDITLINK__" localSheetId="24" hidden="1">{"fdsup://IBCentral/FAT Viewer?action=UPDATE&amp;creator=factset&amp;DOC_NAME=fat:reuters_qtrly_source_window.fat&amp;display_string=Audit&amp;DYN_ARGS=TRUE&amp;VAR:ID1=17273K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98__FDSAUDITLINK__" hidden="1">{"fdsup://IBCentral/FAT Viewer?action=UPDATE&amp;creator=factset&amp;DOC_NAME=fat:reuters_qtrly_source_window.fat&amp;display_string=Audit&amp;DYN_ARGS=TRUE&amp;VAR:ID1=17273K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99__FDSAUDITLINK__" localSheetId="24" hidden="1">{"fdsup://IBCentral/FAT Viewer?action=UPDATE&amp;creator=factset&amp;DOC_NAME=fat:reuters_qtrly_source_window.fat&amp;display_string=Audit&amp;DYN_ARGS=TRUE&amp;VAR:ID1=22439910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99__FDSAUDITLINK__" hidden="1">{"fdsup://IBCentral/FAT Viewer?action=UPDATE&amp;creator=factset&amp;DOC_NAME=fat:reuters_qtrly_source_window.fat&amp;display_string=Audit&amp;DYN_ARGS=TRUE&amp;VAR:ID1=22439910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1ANEX_A" localSheetId="4">#REF!</definedName>
    <definedName name="_1ANEX_A">#REF!</definedName>
    <definedName name="_1E____ဠ0__큌〈Ř" localSheetId="4">#REF!</definedName>
    <definedName name="_1E____ဠ0__큌〈Ř">#REF!</definedName>
    <definedName name="_2_____________________ANEX_H" localSheetId="4">#REF!</definedName>
    <definedName name="_2_____________________ANEX_H">#REF!</definedName>
    <definedName name="_2______123Graph_BCHART_5" localSheetId="1" hidden="1">[29]MEX95IB!#REF!</definedName>
    <definedName name="_2______123Graph_BCHART_5" localSheetId="9" hidden="1">[29]MEX95IB!#REF!</definedName>
    <definedName name="_2______123Graph_BCHART_5" localSheetId="13" hidden="1">[29]MEX95IB!#REF!</definedName>
    <definedName name="_2______123Graph_BCHART_5" localSheetId="4" hidden="1">[29]MEX95IB!#REF!</definedName>
    <definedName name="_2______123Graph_BCHART_5" localSheetId="24" hidden="1">[29]MEX95IB!#REF!</definedName>
    <definedName name="_2______123Graph_BCHART_5" localSheetId="16" hidden="1">[29]MEX95IB!#REF!</definedName>
    <definedName name="_2______123Graph_BCHART_5" localSheetId="19" hidden="1">[29]MEX95IB!#REF!</definedName>
    <definedName name="_2______123Graph_BCHART_5" hidden="1">[29]MEX95IB!#REF!</definedName>
    <definedName name="_2_____123Graph_BCHART_5" localSheetId="1" hidden="1">[29]MEX95IB!#REF!</definedName>
    <definedName name="_2_____123Graph_BCHART_5" localSheetId="9" hidden="1">[29]MEX95IB!#REF!</definedName>
    <definedName name="_2_____123Graph_BCHART_5" localSheetId="13" hidden="1">[29]MEX95IB!#REF!</definedName>
    <definedName name="_2_____123Graph_BCHART_5" localSheetId="4" hidden="1">[29]MEX95IB!#REF!</definedName>
    <definedName name="_2_____123Graph_BCHART_5" localSheetId="24" hidden="1">[29]MEX95IB!#REF!</definedName>
    <definedName name="_2_____123Graph_BCHART_5" localSheetId="16" hidden="1">[29]MEX95IB!#REF!</definedName>
    <definedName name="_2_____123Graph_BCHART_5" localSheetId="19" hidden="1">[29]MEX95IB!#REF!</definedName>
    <definedName name="_2_____123Graph_BCHART_5" hidden="1">[29]MEX95IB!#REF!</definedName>
    <definedName name="_2__123Graph_ACHART_1" hidden="1">'[31]Cross Bdr'!$C$71:$AL$71</definedName>
    <definedName name="_2__123Graph_ACHART_29" localSheetId="1" hidden="1">'[32]Income Statement'!#REF!</definedName>
    <definedName name="_2__123Graph_ACHART_29" localSheetId="9" hidden="1">'[32]Income Statement'!#REF!</definedName>
    <definedName name="_2__123Graph_ACHART_29" localSheetId="13" hidden="1">'[32]Income Statement'!#REF!</definedName>
    <definedName name="_2__123Graph_ACHART_29" localSheetId="4" hidden="1">'[32]Income Statement'!#REF!</definedName>
    <definedName name="_2__123Graph_ACHART_29" localSheetId="24" hidden="1">'[32]Income Statement'!#REF!</definedName>
    <definedName name="_2__123Graph_ACHART_29" localSheetId="16" hidden="1">'[32]Income Statement'!#REF!</definedName>
    <definedName name="_2__123Graph_ACHART_29" localSheetId="19" hidden="1">'[32]Income Statement'!#REF!</definedName>
    <definedName name="_2__123Graph_ACHART_29" hidden="1">'[32]Income Statement'!#REF!</definedName>
    <definedName name="_2__123Graph_BCHART_5" localSheetId="1" hidden="1">[29]MEX95IB!#REF!</definedName>
    <definedName name="_2__123Graph_BCHART_5" localSheetId="9" hidden="1">[29]MEX95IB!#REF!</definedName>
    <definedName name="_2__123Graph_BCHART_5" localSheetId="13" hidden="1">[29]MEX95IB!#REF!</definedName>
    <definedName name="_2__123Graph_BCHART_5" localSheetId="4" hidden="1">[29]MEX95IB!#REF!</definedName>
    <definedName name="_2__123Graph_BCHART_5" localSheetId="24" hidden="1">[29]MEX95IB!#REF!</definedName>
    <definedName name="_2__123Graph_BCHART_5" localSheetId="16" hidden="1">[29]MEX95IB!#REF!</definedName>
    <definedName name="_2__123Graph_BCHART_5" localSheetId="19" hidden="1">[29]MEX95IB!#REF!</definedName>
    <definedName name="_2__123Graph_BCHART_5" hidden="1">[29]MEX95IB!#REF!</definedName>
    <definedName name="_2__E____ဠ0__큌〈Ř" localSheetId="4">#REF!</definedName>
    <definedName name="_2__E____ဠ0__큌〈Ř">#REF!</definedName>
    <definedName name="_2__FDSAUDITLINK__" localSheetId="24" hidden="1">{"fdsup://IBCentral/FAT Viewer?action=UPDATE&amp;creator=factset&amp;DOC_NAME=fat:reuters_semi_source_window.fat&amp;display_string=Audit&amp;DYN_ARGS=TRUE&amp;VAR:ID1=COG&amp;VAR:RCODE=FDSPFDSTKTOTAL&amp;VAR:SDATE=0&amp;VAR:FREQ=FSA&amp;VAR:RELITEM=RP&amp;VAR:CURRENCY=&amp;VAR:CURRSOURCE=EXSHARE&amp;VAR",":NATFREQ=FSA&amp;VAR:RFIELD=FINALIZED&amp;VAR:DB_TYPE=&amp;VAR:UNITS=M&amp;window=popup&amp;width=450&amp;height=300&amp;START_MAXIMIZED=FALSE"}</definedName>
    <definedName name="_2__FDSAUDITLINK__" hidden="1">{"fdsup://IBCentral/FAT Viewer?action=UPDATE&amp;creator=factset&amp;DOC_NAME=fat:reuters_semi_source_window.fat&amp;display_string=Audit&amp;DYN_ARGS=TRUE&amp;VAR:ID1=COG&amp;VAR:RCODE=FDSPFDSTKTOTAL&amp;VAR:SDATE=0&amp;VAR:FREQ=FSA&amp;VAR:RELITEM=RP&amp;VAR:CURRENCY=&amp;VAR:CURRSOURCE=EXSHARE&amp;VAR",":NATFREQ=FSA&amp;VAR:RFIELD=FINALIZED&amp;VAR:DB_TYPE=&amp;VAR:UNITS=M&amp;window=popup&amp;width=450&amp;height=300&amp;START_MAXIMIZED=FALSE"}</definedName>
    <definedName name="_20_____123Graph_BCHART_5" localSheetId="1" hidden="1">[29]MEX95IB!#REF!</definedName>
    <definedName name="_20_____123Graph_BCHART_5" localSheetId="9" hidden="1">[29]MEX95IB!#REF!</definedName>
    <definedName name="_20_____123Graph_BCHART_5" localSheetId="13" hidden="1">[29]MEX95IB!#REF!</definedName>
    <definedName name="_20_____123Graph_BCHART_5" localSheetId="4" hidden="1">[29]MEX95IB!#REF!</definedName>
    <definedName name="_20_____123Graph_BCHART_5" localSheetId="24" hidden="1">[29]MEX95IB!#REF!</definedName>
    <definedName name="_20_____123Graph_BCHART_5" localSheetId="16" hidden="1">[29]MEX95IB!#REF!</definedName>
    <definedName name="_20_____123Graph_BCHART_5" localSheetId="19" hidden="1">[29]MEX95IB!#REF!</definedName>
    <definedName name="_20_____123Graph_BCHART_5" hidden="1">[29]MEX95IB!#REF!</definedName>
    <definedName name="_20__FDSAUDITLINK__" localSheetId="24" hidden="1">{"fdsup://IBCentral/FAT Viewer?action=UPDATE&amp;creator=factset&amp;DOC_NAME=fat:reuters_qtrly_source_window.fat&amp;display_string=Audit&amp;DYN_ARGS=TRUE&amp;VAR:ID1=75281A10&amp;VAR:RCODE=FDSPFDSTKTOTAL&amp;VAR:SDATE=20090999&amp;VAR:FREQ=Quarterly&amp;VAR:RELITEM=RP&amp;VAR:CURRENCY=&amp;VAR:CUR","RSOURCE=EXSHARE&amp;VAR:NATFREQ=QUARTERLY&amp;VAR:RFIELD=FINALIZED&amp;VAR:DB_TYPE=&amp;VAR:UNITS=M&amp;window=popup&amp;width=450&amp;height=300&amp;START_MAXIMIZED=FALSE"}</definedName>
    <definedName name="_20__FDSAUDITLINK__" hidden="1">{"fdsup://IBCentral/FAT Viewer?action=UPDATE&amp;creator=factset&amp;DOC_NAME=fat:reuters_qtrly_source_window.fat&amp;display_string=Audit&amp;DYN_ARGS=TRUE&amp;VAR:ID1=75281A10&amp;VAR:RCODE=FDSPFDSTKTOTAL&amp;VAR:SDATE=20090999&amp;VAR:FREQ=Quarterly&amp;VAR:RELITEM=RP&amp;VAR:CURRENCY=&amp;VAR:CUR","RSOURCE=EXSHARE&amp;VAR:NATFREQ=QUARTERLY&amp;VAR:RFIELD=FINALIZED&amp;VAR:DB_TYPE=&amp;VAR:UNITS=M&amp;window=popup&amp;width=450&amp;height=300&amp;START_MAXIMIZED=FALSE"}</definedName>
    <definedName name="_200__FDSAUDITLINK__" localSheetId="24" hidden="1">{"fdsup://IBCentral/FAT Viewer?action=UPDATE&amp;creator=factset&amp;DOC_NAME=fat:reuters_qtrly_source_window.fat&amp;display_string=Audit&amp;DYN_ARGS=TRUE&amp;VAR:ID1=26160810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00__FDSAUDITLINK__" hidden="1">{"fdsup://IBCentral/FAT Viewer?action=UPDATE&amp;creator=factset&amp;DOC_NAME=fat:reuters_qtrly_source_window.fat&amp;display_string=Audit&amp;DYN_ARGS=TRUE&amp;VAR:ID1=26160810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01__FDSAUDITLINK__" localSheetId="24" hidden="1">{"fdsup://IBCentral/FAT Viewer?action=UPDATE&amp;creator=factset&amp;DOC_NAME=fat:reuters_qtrly_source_window.fat&amp;display_string=Audit&amp;DYN_ARGS=TRUE&amp;VAR:ID1=77669610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01__FDSAUDITLINK__" hidden="1">{"fdsup://IBCentral/FAT Viewer?action=UPDATE&amp;creator=factset&amp;DOC_NAME=fat:reuters_qtrly_source_window.fat&amp;display_string=Audit&amp;DYN_ARGS=TRUE&amp;VAR:ID1=77669610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02__FDSAUDITLINK__" localSheetId="24" hidden="1">{"fdsup://IBCentral/FAT Viewer?action=UPDATE&amp;creator=factset&amp;DOC_NAME=fat:reuters_qtrly_source_window.fat&amp;display_string=Audit&amp;DYN_ARGS=TRUE&amp;VAR:ID1=34354P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02__FDSAUDITLINK__" hidden="1">{"fdsup://IBCentral/FAT Viewer?action=UPDATE&amp;creator=factset&amp;DOC_NAME=fat:reuters_qtrly_source_window.fat&amp;display_string=Audit&amp;DYN_ARGS=TRUE&amp;VAR:ID1=34354P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03__FDSAUDITLINK__" localSheetId="24" hidden="1">{"fdsup://IBCentral/FAT Viewer?action=UPDATE&amp;creator=factset&amp;DOC_NAME=fat:reuters_qtrly_source_window.fat&amp;display_string=Audit&amp;DYN_ARGS=TRUE&amp;VAR:ID1=30249U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03__FDSAUDITLINK__" hidden="1">{"fdsup://IBCentral/FAT Viewer?action=UPDATE&amp;creator=factset&amp;DOC_NAME=fat:reuters_qtrly_source_window.fat&amp;display_string=Audit&amp;DYN_ARGS=TRUE&amp;VAR:ID1=30249U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04__FDSAUDITLINK__" localSheetId="24" hidden="1">{"fdsup://IBCentral/FAT Viewer?action=UPDATE&amp;creator=factset&amp;DOC_NAME=fat:reuters_qtrly_source_window.fat&amp;display_string=Audit&amp;DYN_ARGS=TRUE&amp;VAR:ID1=70109410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04__FDSAUDITLINK__" hidden="1">{"fdsup://IBCentral/FAT Viewer?action=UPDATE&amp;creator=factset&amp;DOC_NAME=fat:reuters_qtrly_source_window.fat&amp;display_string=Audit&amp;DYN_ARGS=TRUE&amp;VAR:ID1=70109410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05__FDSAUDITLINK__" localSheetId="24" hidden="1">{"fdsup://IBCentral/FAT Viewer?action=UPDATE&amp;creator=factset&amp;DOC_NAME=fat:reuters_qtrly_source_window.fat&amp;display_string=Audit&amp;DYN_ARGS=TRUE&amp;VAR:ID1=13342B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05__FDSAUDITLINK__" hidden="1">{"fdsup://IBCentral/FAT Viewer?action=UPDATE&amp;creator=factset&amp;DOC_NAME=fat:reuters_qtrly_source_window.fat&amp;display_string=Audit&amp;DYN_ARGS=TRUE&amp;VAR:ID1=13342B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06__FDSAUDITLINK__" localSheetId="24" hidden="1">{"fdsup://IBCentral/FAT Viewer?action=UPDATE&amp;creator=factset&amp;DOC_NAME=fat:reuters_qtrly_source_window.fat&amp;display_string=Audit&amp;DYN_ARGS=TRUE&amp;VAR:ID1=17273K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06__FDSAUDITLINK__" hidden="1">{"fdsup://IBCentral/FAT Viewer?action=UPDATE&amp;creator=factset&amp;DOC_NAME=fat:reuters_qtrly_source_window.fat&amp;display_string=Audit&amp;DYN_ARGS=TRUE&amp;VAR:ID1=17273K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07__FDSAUDITLINK__" localSheetId="24" hidden="1">{"fdsup://IBCentral/FAT Viewer?action=UPDATE&amp;creator=factset&amp;DOC_NAME=fat:reuters_qtrly_source_window.fat&amp;display_string=Audit&amp;DYN_ARGS=TRUE&amp;VAR:ID1=22439910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07__FDSAUDITLINK__" hidden="1">{"fdsup://IBCentral/FAT Viewer?action=UPDATE&amp;creator=factset&amp;DOC_NAME=fat:reuters_qtrly_source_window.fat&amp;display_string=Audit&amp;DYN_ARGS=TRUE&amp;VAR:ID1=22439910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08__FDSAUDITLINK__" localSheetId="24" hidden="1">{"fdsup://IBCentral/FAT Viewer?action=UPDATE&amp;creator=factset&amp;DOC_NAME=fat:reuters_qtrly_source_window.fat&amp;display_string=Audit&amp;DYN_ARGS=TRUE&amp;VAR:ID1=26160810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08__FDSAUDITLINK__" hidden="1">{"fdsup://IBCentral/FAT Viewer?action=UPDATE&amp;creator=factset&amp;DOC_NAME=fat:reuters_qtrly_source_window.fat&amp;display_string=Audit&amp;DYN_ARGS=TRUE&amp;VAR:ID1=26160810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09__FDSAUDITLINK__" localSheetId="24" hidden="1">{"fdsup://IBCentral/FAT Viewer?action=UPDATE&amp;creator=factset&amp;DOC_NAME=fat:reuters_qtrly_source_window.fat&amp;display_string=Audit&amp;DYN_ARGS=TRUE&amp;VAR:ID1=77669610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09__FDSAUDITLINK__" hidden="1">{"fdsup://IBCentral/FAT Viewer?action=UPDATE&amp;creator=factset&amp;DOC_NAME=fat:reuters_qtrly_source_window.fat&amp;display_string=Audit&amp;DYN_ARGS=TRUE&amp;VAR:ID1=77669610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1__FDSAUDITLINK__" localSheetId="24" hidden="1">{"fdsup://IBCentral/FAT Viewer?action=UPDATE&amp;creator=factset&amp;DOC_NAME=fat:reuters_qtrly_source_window.fat&amp;display_string=Audit&amp;DYN_ARGS=TRUE&amp;VAR:ID1=75281A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1__FDSAUDITLINK__" hidden="1">{"fdsup://IBCentral/FAT Viewer?action=UPDATE&amp;creator=factset&amp;DOC_NAME=fat:reuters_qtrly_source_window.fat&amp;display_string=Audit&amp;DYN_ARGS=TRUE&amp;VAR:ID1=75281A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10__FDSAUDITLINK__" localSheetId="24" hidden="1">{"fdsup://IBCentral/FAT Viewer?action=UPDATE&amp;creator=factset&amp;DOC_NAME=fat:reuters_qtrly_source_window.fat&amp;display_string=Audit&amp;DYN_ARGS=TRUE&amp;VAR:ID1=34354P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10__FDSAUDITLINK__" hidden="1">{"fdsup://IBCentral/FAT Viewer?action=UPDATE&amp;creator=factset&amp;DOC_NAME=fat:reuters_qtrly_source_window.fat&amp;display_string=Audit&amp;DYN_ARGS=TRUE&amp;VAR:ID1=34354P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11__FDSAUDITLINK__" localSheetId="24" hidden="1">{"fdsup://IBCentral/FAT Viewer?action=UPDATE&amp;creator=factset&amp;DOC_NAME=fat:reuters_qtrly_source_window.fat&amp;display_string=Audit&amp;DYN_ARGS=TRUE&amp;VAR:ID1=30249U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11__FDSAUDITLINK__" hidden="1">{"fdsup://IBCentral/FAT Viewer?action=UPDATE&amp;creator=factset&amp;DOC_NAME=fat:reuters_qtrly_source_window.fat&amp;display_string=Audit&amp;DYN_ARGS=TRUE&amp;VAR:ID1=30249U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12__FDSAUDITLINK__" localSheetId="24" hidden="1">{"fdsup://IBCentral/FAT Viewer?action=UPDATE&amp;creator=factset&amp;DOC_NAME=fat:reuters_qtrly_source_window.fat&amp;display_string=Audit&amp;DYN_ARGS=TRUE&amp;VAR:ID1=70109410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12__FDSAUDITLINK__" hidden="1">{"fdsup://IBCentral/FAT Viewer?action=UPDATE&amp;creator=factset&amp;DOC_NAME=fat:reuters_qtrly_source_window.fat&amp;display_string=Audit&amp;DYN_ARGS=TRUE&amp;VAR:ID1=70109410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13__FDSAUDITLINK__" localSheetId="24" hidden="1">{"fdsup://IBCentral/FAT Viewer?action=UPDATE&amp;creator=factset&amp;DOC_NAME=fat:reuters_qtrly_source_window.fat&amp;display_string=Audit&amp;DYN_ARGS=TRUE&amp;VAR:ID1=13342B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13__FDSAUDITLINK__" hidden="1">{"fdsup://IBCentral/FAT Viewer?action=UPDATE&amp;creator=factset&amp;DOC_NAME=fat:reuters_qtrly_source_window.fat&amp;display_string=Audit&amp;DYN_ARGS=TRUE&amp;VAR:ID1=13342B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14__FDSAUDITLINK__" localSheetId="24" hidden="1">{"fdsup://IBCentral/FAT Viewer?action=UPDATE&amp;creator=factset&amp;DOC_NAME=fat:reuters_qtrly_source_window.fat&amp;display_string=Audit&amp;DYN_ARGS=TRUE&amp;VAR:ID1=17273K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14__FDSAUDITLINK__" hidden="1">{"fdsup://IBCentral/FAT Viewer?action=UPDATE&amp;creator=factset&amp;DOC_NAME=fat:reuters_qtrly_source_window.fat&amp;display_string=Audit&amp;DYN_ARGS=TRUE&amp;VAR:ID1=17273K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15__FDSAUDITLINK__" localSheetId="24" hidden="1">{"fdsup://IBCentral/FAT Viewer?action=UPDATE&amp;creator=factset&amp;DOC_NAME=fat:reuters_qtrly_source_window.fat&amp;display_string=Audit&amp;DYN_ARGS=TRUE&amp;VAR:ID1=22439910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15__FDSAUDITLINK__" hidden="1">{"fdsup://IBCentral/FAT Viewer?action=UPDATE&amp;creator=factset&amp;DOC_NAME=fat:reuters_qtrly_source_window.fat&amp;display_string=Audit&amp;DYN_ARGS=TRUE&amp;VAR:ID1=22439910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16__FDSAUDITLINK__" localSheetId="24" hidden="1">{"fdsup://IBCentral/FAT Viewer?action=UPDATE&amp;creator=factset&amp;DOC_NAME=fat:reuters_qtrly_source_window.fat&amp;display_string=Audit&amp;DYN_ARGS=TRUE&amp;VAR:ID1=26160810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16__FDSAUDITLINK__" hidden="1">{"fdsup://IBCentral/FAT Viewer?action=UPDATE&amp;creator=factset&amp;DOC_NAME=fat:reuters_qtrly_source_window.fat&amp;display_string=Audit&amp;DYN_ARGS=TRUE&amp;VAR:ID1=26160810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17__FDSAUDITLINK__" localSheetId="24" hidden="1">{"fdsup://IBCentral/FAT Viewer?action=UPDATE&amp;creator=factset&amp;DOC_NAME=fat:reuters_qtrly_source_window.fat&amp;display_string=Audit&amp;DYN_ARGS=TRUE&amp;VAR:ID1=77669610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17__FDSAUDITLINK__" hidden="1">{"fdsup://IBCentral/FAT Viewer?action=UPDATE&amp;creator=factset&amp;DOC_NAME=fat:reuters_qtrly_source_window.fat&amp;display_string=Audit&amp;DYN_ARGS=TRUE&amp;VAR:ID1=77669610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18__FDSAUDITLINK__" localSheetId="24" hidden="1">{"fdsup://IBCentral/FAT Viewer?action=UPDATE&amp;creator=factset&amp;DOC_NAME=fat:reuters_qtrly_source_window.fat&amp;display_string=Audit&amp;DYN_ARGS=TRUE&amp;VAR:ID1=34354P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18__FDSAUDITLINK__" hidden="1">{"fdsup://IBCentral/FAT Viewer?action=UPDATE&amp;creator=factset&amp;DOC_NAME=fat:reuters_qtrly_source_window.fat&amp;display_string=Audit&amp;DYN_ARGS=TRUE&amp;VAR:ID1=34354P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19__FDSAUDITLINK__" localSheetId="24" hidden="1">{"fdsup://IBCentral/FAT Viewer?action=UPDATE&amp;creator=factset&amp;DOC_NAME=fat:reuters_qtrly_source_window.fat&amp;display_string=Audit&amp;DYN_ARGS=TRUE&amp;VAR:ID1=30249U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19__FDSAUDITLINK__" hidden="1">{"fdsup://IBCentral/FAT Viewer?action=UPDATE&amp;creator=factset&amp;DOC_NAME=fat:reuters_qtrly_source_window.fat&amp;display_string=Audit&amp;DYN_ARGS=TRUE&amp;VAR:ID1=30249U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2__FDSAUDITLINK__" localSheetId="24" hidden="1">{"fdsup://IBCentral/FAT Viewer?action=UPDATE&amp;creator=factset&amp;DOC_NAME=fat:reuters_qtrly_shs_src_window.fat&amp;display_string=Audit&amp;DYN_ARGS=TRUE&amp;VAR:ID1=84546710&amp;VAR:RCODE=FDSSHSOUTDEPS&amp;VAR:SDATE=20090999&amp;VAR:FREQ=Quarterly&amp;VAR:RELITEM=RP&amp;VAR:CURRENCY=&amp;VAR:CUR","RSOURCE=EXSHARE&amp;VAR:NATFREQ=QUARTERLY&amp;VAR:RFIELD=FINALIZED&amp;VAR:DB_TYPE=&amp;VAR:UNITS=M&amp;window=popup&amp;width=450&amp;height=300&amp;START_MAXIMIZED=FALSE"}</definedName>
    <definedName name="_22__FDSAUDITLINK__" hidden="1">{"fdsup://IBCentral/FAT Viewer?action=UPDATE&amp;creator=factset&amp;DOC_NAME=fat:reuters_qtrly_shs_src_window.fat&amp;display_string=Audit&amp;DYN_ARGS=TRUE&amp;VAR:ID1=84546710&amp;VAR:RCODE=FDSSHSOUTDEPS&amp;VAR:SDATE=20090999&amp;VAR:FREQ=Quarterly&amp;VAR:RELITEM=RP&amp;VAR:CURRENCY=&amp;VAR:CUR","RSOURCE=EXSHARE&amp;VAR:NATFREQ=QUARTERLY&amp;VAR:RFIELD=FINALIZED&amp;VAR:DB_TYPE=&amp;VAR:UNITS=M&amp;window=popup&amp;width=450&amp;height=300&amp;START_MAXIMIZED=FALSE"}</definedName>
    <definedName name="_220__FDSAUDITLINK__" localSheetId="24" hidden="1">{"fdsup://IBCentral/FAT Viewer?action=UPDATE&amp;creator=factset&amp;DOC_NAME=fat:reuters_qtrly_source_window.fat&amp;display_string=Audit&amp;DYN_ARGS=TRUE&amp;VAR:ID1=70109410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20__FDSAUDITLINK__" hidden="1">{"fdsup://IBCentral/FAT Viewer?action=UPDATE&amp;creator=factset&amp;DOC_NAME=fat:reuters_qtrly_source_window.fat&amp;display_string=Audit&amp;DYN_ARGS=TRUE&amp;VAR:ID1=70109410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21__FDSAUDITLINK__" localSheetId="24" hidden="1">{"fdsup://IBCentral/FAT Viewer?action=UPDATE&amp;creator=factset&amp;DOC_NAME=fat:reuters_qtrly_source_window.fat&amp;display_string=Audit&amp;DYN_ARGS=TRUE&amp;VAR:ID1=13342B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21__FDSAUDITLINK__" hidden="1">{"fdsup://IBCentral/FAT Viewer?action=UPDATE&amp;creator=factset&amp;DOC_NAME=fat:reuters_qtrly_source_window.fat&amp;display_string=Audit&amp;DYN_ARGS=TRUE&amp;VAR:ID1=13342B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22__FDSAUDITLINK__" localSheetId="24" hidden="1">{"fdsup://IBCentral/FAT Viewer?action=UPDATE&amp;creator=factset&amp;DOC_NAME=fat:reuters_qtrly_source_window.fat&amp;display_string=Audit&amp;DYN_ARGS=TRUE&amp;VAR:ID1=17273K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22__FDSAUDITLINK__" hidden="1">{"fdsup://IBCentral/FAT Viewer?action=UPDATE&amp;creator=factset&amp;DOC_NAME=fat:reuters_qtrly_source_window.fat&amp;display_string=Audit&amp;DYN_ARGS=TRUE&amp;VAR:ID1=17273K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23__FDSAUDITLINK__" localSheetId="24" hidden="1">{"fdsup://IBCentral/FAT Viewer?action=UPDATE&amp;creator=factset&amp;DOC_NAME=fat:reuters_qtrly_source_window.fat&amp;display_string=Audit&amp;DYN_ARGS=TRUE&amp;VAR:ID1=22439910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23__FDSAUDITLINK__" hidden="1">{"fdsup://IBCentral/FAT Viewer?action=UPDATE&amp;creator=factset&amp;DOC_NAME=fat:reuters_qtrly_source_window.fat&amp;display_string=Audit&amp;DYN_ARGS=TRUE&amp;VAR:ID1=22439910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24__FDSAUDITLINK__" localSheetId="24" hidden="1">{"fdsup://IBCentral/FAT Viewer?action=UPDATE&amp;creator=factset&amp;DOC_NAME=fat:reuters_qtrly_source_window.fat&amp;display_string=Audit&amp;DYN_ARGS=TRUE&amp;VAR:ID1=26160810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24__FDSAUDITLINK__" hidden="1">{"fdsup://IBCentral/FAT Viewer?action=UPDATE&amp;creator=factset&amp;DOC_NAME=fat:reuters_qtrly_source_window.fat&amp;display_string=Audit&amp;DYN_ARGS=TRUE&amp;VAR:ID1=26160810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25__FDSAUDITLINK__" localSheetId="24" hidden="1">{"fdsup://IBCentral/FAT Viewer?action=UPDATE&amp;creator=factset&amp;DOC_NAME=fat:reuters_qtrly_source_window.fat&amp;display_string=Audit&amp;DYN_ARGS=TRUE&amp;VAR:ID1=77669610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25__FDSAUDITLINK__" hidden="1">{"fdsup://IBCentral/FAT Viewer?action=UPDATE&amp;creator=factset&amp;DOC_NAME=fat:reuters_qtrly_source_window.fat&amp;display_string=Audit&amp;DYN_ARGS=TRUE&amp;VAR:ID1=77669610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26__FDSAUDITLINK__" localSheetId="24" hidden="1">{"fdsup://IBCentral/FAT Viewer?action=UPDATE&amp;creator=factset&amp;DOC_NAME=fat:reuters_qtrly_source_window.fat&amp;display_string=Audit&amp;DYN_ARGS=TRUE&amp;VAR:ID1=34354P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26__FDSAUDITLINK__" hidden="1">{"fdsup://IBCentral/FAT Viewer?action=UPDATE&amp;creator=factset&amp;DOC_NAME=fat:reuters_qtrly_source_window.fat&amp;display_string=Audit&amp;DYN_ARGS=TRUE&amp;VAR:ID1=34354P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27__FDSAUDITLINK__" localSheetId="24" hidden="1">{"fdsup://IBCentral/FAT Viewer?action=UPDATE&amp;creator=factset&amp;DOC_NAME=fat:reuters_qtrly_source_window.fat&amp;display_string=Audit&amp;DYN_ARGS=TRUE&amp;VAR:ID1=30249U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27__FDSAUDITLINK__" hidden="1">{"fdsup://IBCentral/FAT Viewer?action=UPDATE&amp;creator=factset&amp;DOC_NAME=fat:reuters_qtrly_source_window.fat&amp;display_string=Audit&amp;DYN_ARGS=TRUE&amp;VAR:ID1=30249U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28__FDSAUDITLINK__" localSheetId="24" hidden="1">{"fdsup://IBCentral/FAT Viewer?action=UPDATE&amp;creator=factset&amp;DOC_NAME=fat:reuters_qtrly_source_window.fat&amp;display_string=Audit&amp;DYN_ARGS=TRUE&amp;VAR:ID1=70109410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28__FDSAUDITLINK__" hidden="1">{"fdsup://IBCentral/FAT Viewer?action=UPDATE&amp;creator=factset&amp;DOC_NAME=fat:reuters_qtrly_source_window.fat&amp;display_string=Audit&amp;DYN_ARGS=TRUE&amp;VAR:ID1=70109410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29__FDSAUDITLINK__" localSheetId="24" hidden="1">{"fdsup://IBCentral/FAT Viewer?action=UPDATE&amp;creator=factset&amp;DOC_NAME=fat:reuters_qtrly_source_window.fat&amp;display_string=Audit&amp;DYN_ARGS=TRUE&amp;VAR:ID1=13342B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29__FDSAUDITLINK__" hidden="1">{"fdsup://IBCentral/FAT Viewer?action=UPDATE&amp;creator=factset&amp;DOC_NAME=fat:reuters_qtrly_source_window.fat&amp;display_string=Audit&amp;DYN_ARGS=TRUE&amp;VAR:ID1=13342B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3__FDSAUDITLINK__" localSheetId="24" hidden="1">{"fdsup://IBCentral/FAT Viewer?action=UPDATE&amp;creator=factset&amp;DOC_NAME=fat:reuters_semi_source_window.fat&amp;display_string=Audit&amp;DYN_ARGS=TRUE&amp;VAR:ID1=SWN&amp;VAR:RCODE=FDSPFDSTKTOTAL&amp;VAR:SDATE=0&amp;VAR:FREQ=FSA&amp;VAR:RELITEM=RP&amp;VAR:CURRENCY=&amp;VAR:CURRSOURCE=EXSHARE&amp;VAR",":NATFREQ=FSA&amp;VAR:RFIELD=FINALIZED&amp;VAR:DB_TYPE=&amp;VAR:UNITS=M&amp;window=popup&amp;width=450&amp;height=300&amp;START_MAXIMIZED=FALSE"}</definedName>
    <definedName name="_23__FDSAUDITLINK__" hidden="1">{"fdsup://IBCentral/FAT Viewer?action=UPDATE&amp;creator=factset&amp;DOC_NAME=fat:reuters_semi_source_window.fat&amp;display_string=Audit&amp;DYN_ARGS=TRUE&amp;VAR:ID1=SWN&amp;VAR:RCODE=FDSPFDSTKTOTAL&amp;VAR:SDATE=0&amp;VAR:FREQ=FSA&amp;VAR:RELITEM=RP&amp;VAR:CURRENCY=&amp;VAR:CURRSOURCE=EXSHARE&amp;VAR",":NATFREQ=FSA&amp;VAR:RFIELD=FINALIZED&amp;VAR:DB_TYPE=&amp;VAR:UNITS=M&amp;window=popup&amp;width=450&amp;height=300&amp;START_MAXIMIZED=FALSE"}</definedName>
    <definedName name="_230__FDSAUDITLINK__" localSheetId="24" hidden="1">{"fdsup://IBCentral/FAT Viewer?action=UPDATE&amp;creator=factset&amp;DOC_NAME=fat:reuters_qtrly_source_window.fat&amp;display_string=Audit&amp;DYN_ARGS=TRUE&amp;VAR:ID1=17273K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30__FDSAUDITLINK__" hidden="1">{"fdsup://IBCentral/FAT Viewer?action=UPDATE&amp;creator=factset&amp;DOC_NAME=fat:reuters_qtrly_source_window.fat&amp;display_string=Audit&amp;DYN_ARGS=TRUE&amp;VAR:ID1=17273K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31__FDSAUDITLINK__" localSheetId="24" hidden="1">{"fdsup://IBCentral/FAT Viewer?action=UPDATE&amp;creator=factset&amp;DOC_NAME=fat:reuters_qtrly_source_window.fat&amp;display_string=Audit&amp;DYN_ARGS=TRUE&amp;VAR:ID1=22439910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31__FDSAUDITLINK__" hidden="1">{"fdsup://IBCentral/FAT Viewer?action=UPDATE&amp;creator=factset&amp;DOC_NAME=fat:reuters_qtrly_source_window.fat&amp;display_string=Audit&amp;DYN_ARGS=TRUE&amp;VAR:ID1=22439910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32__FDSAUDITLINK__" localSheetId="24" hidden="1">{"fdsup://IBCentral/FAT Viewer?action=UPDATE&amp;creator=factset&amp;DOC_NAME=fat:reuters_qtrly_source_window.fat&amp;display_string=Audit&amp;DYN_ARGS=TRUE&amp;VAR:ID1=26160810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32__FDSAUDITLINK__" hidden="1">{"fdsup://IBCentral/FAT Viewer?action=UPDATE&amp;creator=factset&amp;DOC_NAME=fat:reuters_qtrly_source_window.fat&amp;display_string=Audit&amp;DYN_ARGS=TRUE&amp;VAR:ID1=26160810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33__FDSAUDITLINK__" localSheetId="24" hidden="1">{"fdsup://IBCentral/FAT Viewer?action=UPDATE&amp;creator=factset&amp;DOC_NAME=fat:reuters_qtrly_source_window.fat&amp;display_string=Audit&amp;DYN_ARGS=TRUE&amp;VAR:ID1=77669610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33__FDSAUDITLINK__" hidden="1">{"fdsup://IBCentral/FAT Viewer?action=UPDATE&amp;creator=factset&amp;DOC_NAME=fat:reuters_qtrly_source_window.fat&amp;display_string=Audit&amp;DYN_ARGS=TRUE&amp;VAR:ID1=77669610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34__FDSAUDITLINK__" localSheetId="24" hidden="1">{"fdsup://IBCentral/FAT Viewer?action=UPDATE&amp;creator=factset&amp;DOC_NAME=fat:reuters_qtrly_source_window.fat&amp;display_string=Audit&amp;DYN_ARGS=TRUE&amp;VAR:ID1=34354P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34__FDSAUDITLINK__" hidden="1">{"fdsup://IBCentral/FAT Viewer?action=UPDATE&amp;creator=factset&amp;DOC_NAME=fat:reuters_qtrly_source_window.fat&amp;display_string=Audit&amp;DYN_ARGS=TRUE&amp;VAR:ID1=34354P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35__FDSAUDITLINK__" localSheetId="24" hidden="1">{"fdsup://IBCentral/FAT Viewer?action=UPDATE&amp;creator=factset&amp;DOC_NAME=fat:reuters_qtrly_source_window.fat&amp;display_string=Audit&amp;DYN_ARGS=TRUE&amp;VAR:ID1=30249U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35__FDSAUDITLINK__" hidden="1">{"fdsup://IBCentral/FAT Viewer?action=UPDATE&amp;creator=factset&amp;DOC_NAME=fat:reuters_qtrly_source_window.fat&amp;display_string=Audit&amp;DYN_ARGS=TRUE&amp;VAR:ID1=30249U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36__FDSAUDITLINK__" localSheetId="24" hidden="1">{"fdsup://IBCentral/FAT Viewer?action=UPDATE&amp;creator=factset&amp;DOC_NAME=fat:reuters_qtrly_source_window.fat&amp;display_string=Audit&amp;DYN_ARGS=TRUE&amp;VAR:ID1=70109410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36__FDSAUDITLINK__" hidden="1">{"fdsup://IBCentral/FAT Viewer?action=UPDATE&amp;creator=factset&amp;DOC_NAME=fat:reuters_qtrly_source_window.fat&amp;display_string=Audit&amp;DYN_ARGS=TRUE&amp;VAR:ID1=70109410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37__FDSAUDITLINK__" localSheetId="24" hidden="1">{"fdsup://IBCentral/FAT Viewer?action=UPDATE&amp;creator=factset&amp;DOC_NAME=fat:reuters_qtrly_source_window.fat&amp;display_string=Audit&amp;DYN_ARGS=TRUE&amp;VAR:ID1=13342B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37__FDSAUDITLINK__" hidden="1">{"fdsup://IBCentral/FAT Viewer?action=UPDATE&amp;creator=factset&amp;DOC_NAME=fat:reuters_qtrly_source_window.fat&amp;display_string=Audit&amp;DYN_ARGS=TRUE&amp;VAR:ID1=13342B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38__FDSAUDITLINK__" localSheetId="24" hidden="1">{"fdsup://IBCentral/FAT Viewer?action=UPDATE&amp;creator=factset&amp;DOC_NAME=fat:reuters_qtrly_source_window.fat&amp;display_string=Audit&amp;DYN_ARGS=TRUE&amp;VAR:ID1=17273K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38__FDSAUDITLINK__" hidden="1">{"fdsup://IBCentral/FAT Viewer?action=UPDATE&amp;creator=factset&amp;DOC_NAME=fat:reuters_qtrly_source_window.fat&amp;display_string=Audit&amp;DYN_ARGS=TRUE&amp;VAR:ID1=17273K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39__FDSAUDITLINK__" localSheetId="24" hidden="1">{"fdsup://IBCentral/FAT Viewer?action=UPDATE&amp;creator=factset&amp;DOC_NAME=fat:reuters_qtrly_source_window.fat&amp;display_string=Audit&amp;DYN_ARGS=TRUE&amp;VAR:ID1=22439910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39__FDSAUDITLINK__" hidden="1">{"fdsup://IBCentral/FAT Viewer?action=UPDATE&amp;creator=factset&amp;DOC_NAME=fat:reuters_qtrly_source_window.fat&amp;display_string=Audit&amp;DYN_ARGS=TRUE&amp;VAR:ID1=22439910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4__FDSAUDITLINK__" localSheetId="24" hidden="1">{"fdsup://IBCentral/FAT Viewer?action=UPDATE&amp;creator=factset&amp;DOC_NAME=fat:reuters_qtrly_source_window.fat&amp;display_string=Audit&amp;DYN_ARGS=TRUE&amp;VAR:ID1=84546710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4__FDSAUDITLINK__" hidden="1">{"fdsup://IBCentral/FAT Viewer?action=UPDATE&amp;creator=factset&amp;DOC_NAME=fat:reuters_qtrly_source_window.fat&amp;display_string=Audit&amp;DYN_ARGS=TRUE&amp;VAR:ID1=84546710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40__FDSAUDITLINK__" localSheetId="24" hidden="1">{"fdsup://IBCentral/FAT Viewer?action=UPDATE&amp;creator=factset&amp;DOC_NAME=fat:reuters_qtrly_source_window.fat&amp;display_string=Audit&amp;DYN_ARGS=TRUE&amp;VAR:ID1=26160810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40__FDSAUDITLINK__" hidden="1">{"fdsup://IBCentral/FAT Viewer?action=UPDATE&amp;creator=factset&amp;DOC_NAME=fat:reuters_qtrly_source_window.fat&amp;display_string=Audit&amp;DYN_ARGS=TRUE&amp;VAR:ID1=26160810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41__FDSAUDITLINK__" localSheetId="24" hidden="1">{"fdsup://IBCentral/FAT Viewer?action=UPDATE&amp;creator=factset&amp;DOC_NAME=fat:reuters_qtrly_source_window.fat&amp;display_string=Audit&amp;DYN_ARGS=TRUE&amp;VAR:ID1=77669610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41__FDSAUDITLINK__" hidden="1">{"fdsup://IBCentral/FAT Viewer?action=UPDATE&amp;creator=factset&amp;DOC_NAME=fat:reuters_qtrly_source_window.fat&amp;display_string=Audit&amp;DYN_ARGS=TRUE&amp;VAR:ID1=77669610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42__FDSAUDITLINK__" localSheetId="24" hidden="1">{"fdsup://IBCentral/FAT Viewer?action=UPDATE&amp;creator=factset&amp;DOC_NAME=fat:reuters_qtrly_source_window.fat&amp;display_string=Audit&amp;DYN_ARGS=TRUE&amp;VAR:ID1=34354P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42__FDSAUDITLINK__" hidden="1">{"fdsup://IBCentral/FAT Viewer?action=UPDATE&amp;creator=factset&amp;DOC_NAME=fat:reuters_qtrly_source_window.fat&amp;display_string=Audit&amp;DYN_ARGS=TRUE&amp;VAR:ID1=34354P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43__FDSAUDITLINK__" localSheetId="24" hidden="1">{"fdsup://IBCentral/FAT Viewer?action=UPDATE&amp;creator=factset&amp;DOC_NAME=fat:reuters_qtrly_source_window.fat&amp;display_string=Audit&amp;DYN_ARGS=TRUE&amp;VAR:ID1=30249U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43__FDSAUDITLINK__" hidden="1">{"fdsup://IBCentral/FAT Viewer?action=UPDATE&amp;creator=factset&amp;DOC_NAME=fat:reuters_qtrly_source_window.fat&amp;display_string=Audit&amp;DYN_ARGS=TRUE&amp;VAR:ID1=30249U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44__FDSAUDITLINK__" localSheetId="24" hidden="1">{"fdsup://IBCentral/FAT Viewer?action=UPDATE&amp;creator=factset&amp;DOC_NAME=fat:reuters_qtrly_source_window.fat&amp;display_string=Audit&amp;DYN_ARGS=TRUE&amp;VAR:ID1=70109410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44__FDSAUDITLINK__" hidden="1">{"fdsup://IBCentral/FAT Viewer?action=UPDATE&amp;creator=factset&amp;DOC_NAME=fat:reuters_qtrly_source_window.fat&amp;display_string=Audit&amp;DYN_ARGS=TRUE&amp;VAR:ID1=70109410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45__FDSAUDITLINK__" localSheetId="24" hidden="1">{"fdsup://IBCentral/FAT Viewer?action=UPDATE&amp;creator=factset&amp;DOC_NAME=fat:reuters_qtrly_source_window.fat&amp;display_string=Audit&amp;DYN_ARGS=TRUE&amp;VAR:ID1=13342B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45__FDSAUDITLINK__" hidden="1">{"fdsup://IBCentral/FAT Viewer?action=UPDATE&amp;creator=factset&amp;DOC_NAME=fat:reuters_qtrly_source_window.fat&amp;display_string=Audit&amp;DYN_ARGS=TRUE&amp;VAR:ID1=13342B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46__FDSAUDITLINK__" localSheetId="24" hidden="1">{"fdsup://IBCentral/FAT Viewer?action=UPDATE&amp;creator=factset&amp;DOC_NAME=fat:reuters_qtrly_source_window.fat&amp;display_string=Audit&amp;DYN_ARGS=TRUE&amp;VAR:ID1=17273K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46__FDSAUDITLINK__" hidden="1">{"fdsup://IBCentral/FAT Viewer?action=UPDATE&amp;creator=factset&amp;DOC_NAME=fat:reuters_qtrly_source_window.fat&amp;display_string=Audit&amp;DYN_ARGS=TRUE&amp;VAR:ID1=17273K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47__FDSAUDITLINK__" localSheetId="24" hidden="1">{"fdsup://IBCentral/FAT Viewer?action=UPDATE&amp;creator=factset&amp;DOC_NAME=fat:reuters_qtrly_source_window.fat&amp;display_string=Audit&amp;DYN_ARGS=TRUE&amp;VAR:ID1=22439910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47__FDSAUDITLINK__" hidden="1">{"fdsup://IBCentral/FAT Viewer?action=UPDATE&amp;creator=factset&amp;DOC_NAME=fat:reuters_qtrly_source_window.fat&amp;display_string=Audit&amp;DYN_ARGS=TRUE&amp;VAR:ID1=22439910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48__FDSAUDITLINK__" localSheetId="24" hidden="1">{"fdsup://IBCentral/FAT Viewer?action=UPDATE&amp;creator=factset&amp;DOC_NAME=fat:reuters_qtrly_source_window.fat&amp;display_string=Audit&amp;DYN_ARGS=TRUE&amp;VAR:ID1=26160810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48__FDSAUDITLINK__" hidden="1">{"fdsup://IBCentral/FAT Viewer?action=UPDATE&amp;creator=factset&amp;DOC_NAME=fat:reuters_qtrly_source_window.fat&amp;display_string=Audit&amp;DYN_ARGS=TRUE&amp;VAR:ID1=26160810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49__FDSAUDITLINK__" localSheetId="24" hidden="1">{"fdsup://IBCentral/FAT Viewer?action=UPDATE&amp;creator=factset&amp;DOC_NAME=fat:reuters_qtrly_source_window.fat&amp;display_string=Audit&amp;DYN_ARGS=TRUE&amp;VAR:ID1=77669610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49__FDSAUDITLINK__" hidden="1">{"fdsup://IBCentral/FAT Viewer?action=UPDATE&amp;creator=factset&amp;DOC_NAME=fat:reuters_qtrly_source_window.fat&amp;display_string=Audit&amp;DYN_ARGS=TRUE&amp;VAR:ID1=77669610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5__FDSAUDITLINK__" localSheetId="24" hidden="1">{"fdsup://IBCentral/FAT Viewer?action=UPDATE&amp;creator=factset&amp;DOC_NAME=fat:reuters_semi_source_window.fat&amp;display_string=Audit&amp;DYN_ARGS=TRUE&amp;VAR:ID1=EQT&amp;VAR:RCODE=FDSPFDSTKTOTAL&amp;VAR:SDATE=0&amp;VAR:FREQ=FSA&amp;VAR:RELITEM=RP&amp;VAR:CURRENCY=&amp;VAR:CURRSOURCE=EXSHARE&amp;VAR",":NATFREQ=FSA&amp;VAR:RFIELD=FINALIZED&amp;VAR:DB_TYPE=&amp;VAR:UNITS=M&amp;window=popup&amp;width=450&amp;height=300&amp;START_MAXIMIZED=FALSE"}</definedName>
    <definedName name="_25__FDSAUDITLINK__" hidden="1">{"fdsup://IBCentral/FAT Viewer?action=UPDATE&amp;creator=factset&amp;DOC_NAME=fat:reuters_semi_source_window.fat&amp;display_string=Audit&amp;DYN_ARGS=TRUE&amp;VAR:ID1=EQT&amp;VAR:RCODE=FDSPFDSTKTOTAL&amp;VAR:SDATE=0&amp;VAR:FREQ=FSA&amp;VAR:RELITEM=RP&amp;VAR:CURRENCY=&amp;VAR:CURRSOURCE=EXSHARE&amp;VAR",":NATFREQ=FSA&amp;VAR:RFIELD=FINALIZED&amp;VAR:DB_TYPE=&amp;VAR:UNITS=M&amp;window=popup&amp;width=450&amp;height=300&amp;START_MAXIMIZED=FALSE"}</definedName>
    <definedName name="_250__FDSAUDITLINK__" localSheetId="24" hidden="1">{"fdsup://IBCentral/FAT Viewer?action=UPDATE&amp;creator=factset&amp;DOC_NAME=fat:reuters_qtrly_source_window.fat&amp;display_string=Audit&amp;DYN_ARGS=TRUE&amp;VAR:ID1=34354P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50__FDSAUDITLINK__" hidden="1">{"fdsup://IBCentral/FAT Viewer?action=UPDATE&amp;creator=factset&amp;DOC_NAME=fat:reuters_qtrly_source_window.fat&amp;display_string=Audit&amp;DYN_ARGS=TRUE&amp;VAR:ID1=34354P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51__FDSAUDITLINK__" localSheetId="24" hidden="1">{"fdsup://IBCentral/FAT Viewer?action=UPDATE&amp;creator=factset&amp;DOC_NAME=fat:reuters_qtrly_source_window.fat&amp;display_string=Audit&amp;DYN_ARGS=TRUE&amp;VAR:ID1=30249U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51__FDSAUDITLINK__" hidden="1">{"fdsup://IBCentral/FAT Viewer?action=UPDATE&amp;creator=factset&amp;DOC_NAME=fat:reuters_qtrly_source_window.fat&amp;display_string=Audit&amp;DYN_ARGS=TRUE&amp;VAR:ID1=30249U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52__FDSAUDITLINK__" localSheetId="24" hidden="1">{"fdsup://IBCentral/FAT Viewer?action=UPDATE&amp;creator=factset&amp;DOC_NAME=fat:reuters_qtrly_source_window.fat&amp;display_string=Audit&amp;DYN_ARGS=TRUE&amp;VAR:ID1=70109410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52__FDSAUDITLINK__" hidden="1">{"fdsup://IBCentral/FAT Viewer?action=UPDATE&amp;creator=factset&amp;DOC_NAME=fat:reuters_qtrly_source_window.fat&amp;display_string=Audit&amp;DYN_ARGS=TRUE&amp;VAR:ID1=70109410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53__FDSAUDITLINK__" localSheetId="24" hidden="1">{"fdsup://IBCentral/FAT Viewer?action=UPDATE&amp;creator=factset&amp;DOC_NAME=fat:reuters_qtrly_source_window.fat&amp;display_string=Audit&amp;DYN_ARGS=TRUE&amp;VAR:ID1=13342B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53__FDSAUDITLINK__" hidden="1">{"fdsup://IBCentral/FAT Viewer?action=UPDATE&amp;creator=factset&amp;DOC_NAME=fat:reuters_qtrly_source_window.fat&amp;display_string=Audit&amp;DYN_ARGS=TRUE&amp;VAR:ID1=13342B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54__FDSAUDITLINK__" localSheetId="24" hidden="1">{"fdsup://IBCentral/FAT Viewer?action=UPDATE&amp;creator=factset&amp;DOC_NAME=fat:reuters_qtrly_source_window.fat&amp;display_string=Audit&amp;DYN_ARGS=TRUE&amp;VAR:ID1=17273K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54__FDSAUDITLINK__" hidden="1">{"fdsup://IBCentral/FAT Viewer?action=UPDATE&amp;creator=factset&amp;DOC_NAME=fat:reuters_qtrly_source_window.fat&amp;display_string=Audit&amp;DYN_ARGS=TRUE&amp;VAR:ID1=17273K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55__FDSAUDITLINK__" localSheetId="24" hidden="1">{"fdsup://IBCentral/FAT Viewer?action=UPDATE&amp;creator=factset&amp;DOC_NAME=fat:reuters_qtrly_source_window.fat&amp;display_string=Audit&amp;DYN_ARGS=TRUE&amp;VAR:ID1=22439910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55__FDSAUDITLINK__" hidden="1">{"fdsup://IBCentral/FAT Viewer?action=UPDATE&amp;creator=factset&amp;DOC_NAME=fat:reuters_qtrly_source_window.fat&amp;display_string=Audit&amp;DYN_ARGS=TRUE&amp;VAR:ID1=22439910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56__FDSAUDITLINK__" localSheetId="24" hidden="1">{"fdsup://IBCentral/FAT Viewer?action=UPDATE&amp;creator=factset&amp;DOC_NAME=fat:reuters_qtrly_source_window.fat&amp;display_string=Audit&amp;DYN_ARGS=TRUE&amp;VAR:ID1=26160810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56__FDSAUDITLINK__" hidden="1">{"fdsup://IBCentral/FAT Viewer?action=UPDATE&amp;creator=factset&amp;DOC_NAME=fat:reuters_qtrly_source_window.fat&amp;display_string=Audit&amp;DYN_ARGS=TRUE&amp;VAR:ID1=26160810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57__FDSAUDITLINK__" localSheetId="24" hidden="1">{"fdsup://IBCentral/FAT Viewer?action=UPDATE&amp;creator=factset&amp;DOC_NAME=fat:reuters_qtrly_source_window.fat&amp;display_string=Audit&amp;DYN_ARGS=TRUE&amp;VAR:ID1=77669610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57__FDSAUDITLINK__" hidden="1">{"fdsup://IBCentral/FAT Viewer?action=UPDATE&amp;creator=factset&amp;DOC_NAME=fat:reuters_qtrly_source_window.fat&amp;display_string=Audit&amp;DYN_ARGS=TRUE&amp;VAR:ID1=77669610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58__FDSAUDITLINK__" localSheetId="24" hidden="1">{"fdsup://IBCentral/FAT Viewer?action=UPDATE&amp;creator=factset&amp;DOC_NAME=fat:reuters_qtrly_source_window.fat&amp;display_string=Audit&amp;DYN_ARGS=TRUE&amp;VAR:ID1=34354P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58__FDSAUDITLINK__" hidden="1">{"fdsup://IBCentral/FAT Viewer?action=UPDATE&amp;creator=factset&amp;DOC_NAME=fat:reuters_qtrly_source_window.fat&amp;display_string=Audit&amp;DYN_ARGS=TRUE&amp;VAR:ID1=34354P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59__FDSAUDITLINK__" localSheetId="24" hidden="1">{"fdsup://IBCentral/FAT Viewer?action=UPDATE&amp;creator=factset&amp;DOC_NAME=fat:reuters_qtrly_source_window.fat&amp;display_string=Audit&amp;DYN_ARGS=TRUE&amp;VAR:ID1=30249U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59__FDSAUDITLINK__" hidden="1">{"fdsup://IBCentral/FAT Viewer?action=UPDATE&amp;creator=factset&amp;DOC_NAME=fat:reuters_qtrly_source_window.fat&amp;display_string=Audit&amp;DYN_ARGS=TRUE&amp;VAR:ID1=30249U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6__FDSAUDITLINK__" localSheetId="24" hidden="1">{"fdsup://IBCentral/FAT Viewer?action=UPDATE&amp;creator=factset&amp;DOC_NAME=fat:reuters_qtrly_source_window.fat&amp;display_string=Audit&amp;DYN_ARGS=TRUE&amp;VAR:ID1=13342B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6__FDSAUDITLINK__" hidden="1">{"fdsup://IBCentral/FAT Viewer?action=UPDATE&amp;creator=factset&amp;DOC_NAME=fat:reuters_qtrly_source_window.fat&amp;display_string=Audit&amp;DYN_ARGS=TRUE&amp;VAR:ID1=13342B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60__FDSAUDITLINK__" localSheetId="24" hidden="1">{"fdsup://IBCentral/FAT Viewer?action=UPDATE&amp;creator=factset&amp;DOC_NAME=fat:reuters_qtrly_source_window.fat&amp;display_string=Audit&amp;DYN_ARGS=TRUE&amp;VAR:ID1=70109410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60__FDSAUDITLINK__" hidden="1">{"fdsup://IBCentral/FAT Viewer?action=UPDATE&amp;creator=factset&amp;DOC_NAME=fat:reuters_qtrly_source_window.fat&amp;display_string=Audit&amp;DYN_ARGS=TRUE&amp;VAR:ID1=70109410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61__FDSAUDITLINK__" localSheetId="24" hidden="1">{"fdsup://IBCentral/FAT Viewer?action=UPDATE&amp;creator=factset&amp;DOC_NAME=fat:reuters_qtrly_source_window.fat&amp;display_string=Audit&amp;DYN_ARGS=TRUE&amp;VAR:ID1=13342B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61__FDSAUDITLINK__" hidden="1">{"fdsup://IBCentral/FAT Viewer?action=UPDATE&amp;creator=factset&amp;DOC_NAME=fat:reuters_qtrly_source_window.fat&amp;display_string=Audit&amp;DYN_ARGS=TRUE&amp;VAR:ID1=13342B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62__FDSAUDITLINK__" localSheetId="24" hidden="1">{"fdsup://IBCentral/FAT Viewer?action=UPDATE&amp;creator=factset&amp;DOC_NAME=fat:reuters_qtrly_source_window.fat&amp;display_string=Audit&amp;DYN_ARGS=TRUE&amp;VAR:ID1=17273K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62__FDSAUDITLINK__" hidden="1">{"fdsup://IBCentral/FAT Viewer?action=UPDATE&amp;creator=factset&amp;DOC_NAME=fat:reuters_qtrly_source_window.fat&amp;display_string=Audit&amp;DYN_ARGS=TRUE&amp;VAR:ID1=17273K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63__FDSAUDITLINK__" localSheetId="24" hidden="1">{"fdsup://IBCentral/FAT Viewer?action=UPDATE&amp;creator=factset&amp;DOC_NAME=fat:reuters_qtrly_source_window.fat&amp;display_string=Audit&amp;DYN_ARGS=TRUE&amp;VAR:ID1=22439910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63__FDSAUDITLINK__" hidden="1">{"fdsup://IBCentral/FAT Viewer?action=UPDATE&amp;creator=factset&amp;DOC_NAME=fat:reuters_qtrly_source_window.fat&amp;display_string=Audit&amp;DYN_ARGS=TRUE&amp;VAR:ID1=22439910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64__FDSAUDITLINK__" localSheetId="24" hidden="1">{"fdsup://IBCentral/FAT Viewer?action=UPDATE&amp;creator=factset&amp;DOC_NAME=fat:reuters_qtrly_source_window.fat&amp;display_string=Audit&amp;DYN_ARGS=TRUE&amp;VAR:ID1=26160810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64__FDSAUDITLINK__" hidden="1">{"fdsup://IBCentral/FAT Viewer?action=UPDATE&amp;creator=factset&amp;DOC_NAME=fat:reuters_qtrly_source_window.fat&amp;display_string=Audit&amp;DYN_ARGS=TRUE&amp;VAR:ID1=26160810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65__FDSAUDITLINK__" localSheetId="24" hidden="1">{"fdsup://IBCentral/FAT Viewer?action=UPDATE&amp;creator=factset&amp;DOC_NAME=fat:reuters_qtrly_source_window.fat&amp;display_string=Audit&amp;DYN_ARGS=TRUE&amp;VAR:ID1=77669610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65__FDSAUDITLINK__" hidden="1">{"fdsup://IBCentral/FAT Viewer?action=UPDATE&amp;creator=factset&amp;DOC_NAME=fat:reuters_qtrly_source_window.fat&amp;display_string=Audit&amp;DYN_ARGS=TRUE&amp;VAR:ID1=77669610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66__FDSAUDITLINK__" localSheetId="24" hidden="1">{"fdsup://IBCentral/FAT Viewer?action=UPDATE&amp;creator=factset&amp;DOC_NAME=fat:reuters_qtrly_source_window.fat&amp;display_string=Audit&amp;DYN_ARGS=TRUE&amp;VAR:ID1=34354P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66__FDSAUDITLINK__" hidden="1">{"fdsup://IBCentral/FAT Viewer?action=UPDATE&amp;creator=factset&amp;DOC_NAME=fat:reuters_qtrly_source_window.fat&amp;display_string=Audit&amp;DYN_ARGS=TRUE&amp;VAR:ID1=34354P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67__FDSAUDITLINK__" localSheetId="24" hidden="1">{"fdsup://IBCentral/FAT Viewer?action=UPDATE&amp;creator=factset&amp;DOC_NAME=fat:reuters_qtrly_source_window.fat&amp;display_string=Audit&amp;DYN_ARGS=TRUE&amp;VAR:ID1=30249U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67__FDSAUDITLINK__" hidden="1">{"fdsup://IBCentral/FAT Viewer?action=UPDATE&amp;creator=factset&amp;DOC_NAME=fat:reuters_qtrly_source_window.fat&amp;display_string=Audit&amp;DYN_ARGS=TRUE&amp;VAR:ID1=30249U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68__FDSAUDITLINK__" localSheetId="24" hidden="1">{"fdsup://IBCentral/FAT Viewer?action=UPDATE&amp;creator=factset&amp;DOC_NAME=fat:reuters_qtrly_source_window.fat&amp;display_string=Audit&amp;DYN_ARGS=TRUE&amp;VAR:ID1=70109410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68__FDSAUDITLINK__" hidden="1">{"fdsup://IBCentral/FAT Viewer?action=UPDATE&amp;creator=factset&amp;DOC_NAME=fat:reuters_qtrly_source_window.fat&amp;display_string=Audit&amp;DYN_ARGS=TRUE&amp;VAR:ID1=70109410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69__FDSAUDITLINK__" localSheetId="24" hidden="1">{"fdsup://IBCentral/FAT Viewer?action=UPDATE&amp;creator=factset&amp;DOC_NAME=fat:reuters_qtrly_source_window.fat&amp;display_string=Audit&amp;DYN_ARGS=TRUE&amp;VAR:ID1=13342B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69__FDSAUDITLINK__" hidden="1">{"fdsup://IBCentral/FAT Viewer?action=UPDATE&amp;creator=factset&amp;DOC_NAME=fat:reuters_qtrly_source_window.fat&amp;display_string=Audit&amp;DYN_ARGS=TRUE&amp;VAR:ID1=13342B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7__FDSAUDITLINK__" localSheetId="24" hidden="1">{"fdsup://IBCentral/FAT Viewer?action=UPDATE&amp;creator=factset&amp;DOC_NAME=fat:reuters_qtrly_source_window.fat&amp;display_string=Audit&amp;DYN_ARGS=TRUE&amp;VAR:ID1=13342B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7__FDSAUDITLINK__" hidden="1">{"fdsup://IBCentral/FAT Viewer?action=UPDATE&amp;creator=factset&amp;DOC_NAME=fat:reuters_qtrly_source_window.fat&amp;display_string=Audit&amp;DYN_ARGS=TRUE&amp;VAR:ID1=13342B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70__FDSAUDITLINK__" localSheetId="24" hidden="1">{"fdsup://IBCentral/FAT Viewer?action=UPDATE&amp;creator=factset&amp;DOC_NAME=fat:reuters_qtrly_source_window.fat&amp;display_string=Audit&amp;DYN_ARGS=TRUE&amp;VAR:ID1=17273K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70__FDSAUDITLINK__" hidden="1">{"fdsup://IBCentral/FAT Viewer?action=UPDATE&amp;creator=factset&amp;DOC_NAME=fat:reuters_qtrly_source_window.fat&amp;display_string=Audit&amp;DYN_ARGS=TRUE&amp;VAR:ID1=17273K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71__FDSAUDITLINK__" localSheetId="24" hidden="1">{"fdsup://IBCentral/FAT Viewer?action=UPDATE&amp;creator=factset&amp;DOC_NAME=fat:reuters_qtrly_source_window.fat&amp;display_string=Audit&amp;DYN_ARGS=TRUE&amp;VAR:ID1=22439910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71__FDSAUDITLINK__" hidden="1">{"fdsup://IBCentral/FAT Viewer?action=UPDATE&amp;creator=factset&amp;DOC_NAME=fat:reuters_qtrly_source_window.fat&amp;display_string=Audit&amp;DYN_ARGS=TRUE&amp;VAR:ID1=22439910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72__FDSAUDITLINK__" localSheetId="24" hidden="1">{"fdsup://IBCentral/FAT Viewer?action=UPDATE&amp;creator=factset&amp;DOC_NAME=fat:reuters_qtrly_source_window.fat&amp;display_string=Audit&amp;DYN_ARGS=TRUE&amp;VAR:ID1=26160810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72__FDSAUDITLINK__" hidden="1">{"fdsup://IBCentral/FAT Viewer?action=UPDATE&amp;creator=factset&amp;DOC_NAME=fat:reuters_qtrly_source_window.fat&amp;display_string=Audit&amp;DYN_ARGS=TRUE&amp;VAR:ID1=26160810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73__FDSAUDITLINK__" localSheetId="24" hidden="1">{"fdsup://IBCentral/FAT Viewer?action=UPDATE&amp;creator=factset&amp;DOC_NAME=fat:reuters_qtrly_source_window.fat&amp;display_string=Audit&amp;DYN_ARGS=TRUE&amp;VAR:ID1=77669610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73__FDSAUDITLINK__" hidden="1">{"fdsup://IBCentral/FAT Viewer?action=UPDATE&amp;creator=factset&amp;DOC_NAME=fat:reuters_qtrly_source_window.fat&amp;display_string=Audit&amp;DYN_ARGS=TRUE&amp;VAR:ID1=77669610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74__FDSAUDITLINK__" localSheetId="24" hidden="1">{"fdsup://IBCentral/FAT Viewer?action=UPDATE&amp;creator=factset&amp;DOC_NAME=fat:reuters_qtrly_source_window.fat&amp;display_string=Audit&amp;DYN_ARGS=TRUE&amp;VAR:ID1=34354P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74__FDSAUDITLINK__" hidden="1">{"fdsup://IBCentral/FAT Viewer?action=UPDATE&amp;creator=factset&amp;DOC_NAME=fat:reuters_qtrly_source_window.fat&amp;display_string=Audit&amp;DYN_ARGS=TRUE&amp;VAR:ID1=34354P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75__FDSAUDITLINK__" localSheetId="24" hidden="1">{"fdsup://IBCentral/FAT Viewer?action=UPDATE&amp;creator=factset&amp;DOC_NAME=fat:reuters_qtrly_source_window.fat&amp;display_string=Audit&amp;DYN_ARGS=TRUE&amp;VAR:ID1=30249U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75__FDSAUDITLINK__" hidden="1">{"fdsup://IBCentral/FAT Viewer?action=UPDATE&amp;creator=factset&amp;DOC_NAME=fat:reuters_qtrly_source_window.fat&amp;display_string=Audit&amp;DYN_ARGS=TRUE&amp;VAR:ID1=30249U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76__FDSAUDITLINK__" localSheetId="24" hidden="1">{"fdsup://IBCentral/FAT Viewer?action=UPDATE&amp;creator=factset&amp;DOC_NAME=fat:reuters_qtrly_source_window.fat&amp;display_string=Audit&amp;DYN_ARGS=TRUE&amp;VAR:ID1=70109410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76__FDSAUDITLINK__" hidden="1">{"fdsup://IBCentral/FAT Viewer?action=UPDATE&amp;creator=factset&amp;DOC_NAME=fat:reuters_qtrly_source_window.fat&amp;display_string=Audit&amp;DYN_ARGS=TRUE&amp;VAR:ID1=70109410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77__FDSAUDITLINK__" localSheetId="24" hidden="1">{"fdsup://IBCentral/FAT Viewer?action=UPDATE&amp;creator=factset&amp;DOC_NAME=fat:reuters_qtrly_source_window.fat&amp;display_string=Audit&amp;DYN_ARGS=TRUE&amp;VAR:ID1=13342B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77__FDSAUDITLINK__" hidden="1">{"fdsup://IBCentral/FAT Viewer?action=UPDATE&amp;creator=factset&amp;DOC_NAME=fat:reuters_qtrly_source_window.fat&amp;display_string=Audit&amp;DYN_ARGS=TRUE&amp;VAR:ID1=13342B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78__FDSAUDITLINK__" localSheetId="24" hidden="1">{"fdsup://IBCentral/FAT Viewer?action=UPDATE&amp;creator=factset&amp;DOC_NAME=fat:reuters_qtrly_source_window.fat&amp;display_string=Audit&amp;DYN_ARGS=TRUE&amp;VAR:ID1=17273K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78__FDSAUDITLINK__" hidden="1">{"fdsup://IBCentral/FAT Viewer?action=UPDATE&amp;creator=factset&amp;DOC_NAME=fat:reuters_qtrly_source_window.fat&amp;display_string=Audit&amp;DYN_ARGS=TRUE&amp;VAR:ID1=17273K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79__FDSAUDITLINK__" localSheetId="24" hidden="1">{"fdsup://IBCentral/FAT Viewer?action=UPDATE&amp;creator=factset&amp;DOC_NAME=fat:reuters_qtrly_source_window.fat&amp;display_string=Audit&amp;DYN_ARGS=TRUE&amp;VAR:ID1=22439910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79__FDSAUDITLINK__" hidden="1">{"fdsup://IBCentral/FAT Viewer?action=UPDATE&amp;creator=factset&amp;DOC_NAME=fat:reuters_qtrly_source_window.fat&amp;display_string=Audit&amp;DYN_ARGS=TRUE&amp;VAR:ID1=22439910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8__FDSAUDITLINK__" localSheetId="24" hidden="1">{"fdsup://IBCentral/FAT Viewer?action=UPDATE&amp;creator=factset&amp;DOC_NAME=fat:reuters_qtrly_source_window.fat&amp;display_string=Audit&amp;DYN_ARGS=TRUE&amp;VAR:ID1=17273K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8__FDSAUDITLINK__" hidden="1">{"fdsup://IBCentral/FAT Viewer?action=UPDATE&amp;creator=factset&amp;DOC_NAME=fat:reuters_qtrly_source_window.fat&amp;display_string=Audit&amp;DYN_ARGS=TRUE&amp;VAR:ID1=17273K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80__FDSAUDITLINK__" localSheetId="24" hidden="1">{"fdsup://IBCentral/FAT Viewer?action=UPDATE&amp;creator=factset&amp;DOC_NAME=fat:reuters_qtrly_source_window.fat&amp;display_string=Audit&amp;DYN_ARGS=TRUE&amp;VAR:ID1=26160810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80__FDSAUDITLINK__" hidden="1">{"fdsup://IBCentral/FAT Viewer?action=UPDATE&amp;creator=factset&amp;DOC_NAME=fat:reuters_qtrly_source_window.fat&amp;display_string=Audit&amp;DYN_ARGS=TRUE&amp;VAR:ID1=26160810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81__FDSAUDITLINK__" localSheetId="24" hidden="1">{"fdsup://IBCentral/FAT Viewer?action=UPDATE&amp;creator=factset&amp;DOC_NAME=fat:reuters_qtrly_source_window.fat&amp;display_string=Audit&amp;DYN_ARGS=TRUE&amp;VAR:ID1=77669610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81__FDSAUDITLINK__" hidden="1">{"fdsup://IBCentral/FAT Viewer?action=UPDATE&amp;creator=factset&amp;DOC_NAME=fat:reuters_qtrly_source_window.fat&amp;display_string=Audit&amp;DYN_ARGS=TRUE&amp;VAR:ID1=77669610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82__FDSAUDITLINK__" localSheetId="24" hidden="1">{"fdsup://IBCentral/FAT Viewer?action=UPDATE&amp;creator=factset&amp;DOC_NAME=fat:reuters_qtrly_source_window.fat&amp;display_string=Audit&amp;DYN_ARGS=TRUE&amp;VAR:ID1=34354P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82__FDSAUDITLINK__" hidden="1">{"fdsup://IBCentral/FAT Viewer?action=UPDATE&amp;creator=factset&amp;DOC_NAME=fat:reuters_qtrly_source_window.fat&amp;display_string=Audit&amp;DYN_ARGS=TRUE&amp;VAR:ID1=34354P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83__FDSAUDITLINK__" localSheetId="24" hidden="1">{"fdsup://IBCentral/FAT Viewer?action=UPDATE&amp;creator=factset&amp;DOC_NAME=fat:reuters_qtrly_source_window.fat&amp;display_string=Audit&amp;DYN_ARGS=TRUE&amp;VAR:ID1=30249U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83__FDSAUDITLINK__" hidden="1">{"fdsup://IBCentral/FAT Viewer?action=UPDATE&amp;creator=factset&amp;DOC_NAME=fat:reuters_qtrly_source_window.fat&amp;display_string=Audit&amp;DYN_ARGS=TRUE&amp;VAR:ID1=30249U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84__FDSAUDITLINK__" localSheetId="24" hidden="1">{"fdsup://IBCentral/FAT Viewer?action=UPDATE&amp;creator=factset&amp;DOC_NAME=fat:reuters_qtrly_source_window.fat&amp;display_string=Audit&amp;DYN_ARGS=TRUE&amp;VAR:ID1=70109410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84__FDSAUDITLINK__" hidden="1">{"fdsup://IBCentral/FAT Viewer?action=UPDATE&amp;creator=factset&amp;DOC_NAME=fat:reuters_qtrly_source_window.fat&amp;display_string=Audit&amp;DYN_ARGS=TRUE&amp;VAR:ID1=70109410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85__FDSAUDITLINK__" localSheetId="24" hidden="1">{"fdsup://IBCentral/FAT Viewer?action=UPDATE&amp;creator=factset&amp;DOC_NAME=fat:reuters_qtrly_source_window.fat&amp;display_string=Audit&amp;DYN_ARGS=TRUE&amp;VAR:ID1=13342B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85__FDSAUDITLINK__" hidden="1">{"fdsup://IBCentral/FAT Viewer?action=UPDATE&amp;creator=factset&amp;DOC_NAME=fat:reuters_qtrly_source_window.fat&amp;display_string=Audit&amp;DYN_ARGS=TRUE&amp;VAR:ID1=13342B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86__FDSAUDITLINK__" localSheetId="24" hidden="1">{"fdsup://IBCentral/FAT Viewer?action=UPDATE&amp;creator=factset&amp;DOC_NAME=fat:reuters_qtrly_source_window.fat&amp;display_string=Audit&amp;DYN_ARGS=TRUE&amp;VAR:ID1=17273K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86__FDSAUDITLINK__" hidden="1">{"fdsup://IBCentral/FAT Viewer?action=UPDATE&amp;creator=factset&amp;DOC_NAME=fat:reuters_qtrly_source_window.fat&amp;display_string=Audit&amp;DYN_ARGS=TRUE&amp;VAR:ID1=17273K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87__FDSAUDITLINK__" localSheetId="24" hidden="1">{"fdsup://IBCentral/FAT Viewer?action=UPDATE&amp;creator=factset&amp;DOC_NAME=fat:reuters_qtrly_source_window.fat&amp;display_string=Audit&amp;DYN_ARGS=TRUE&amp;VAR:ID1=22439910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87__FDSAUDITLINK__" hidden="1">{"fdsup://IBCentral/FAT Viewer?action=UPDATE&amp;creator=factset&amp;DOC_NAME=fat:reuters_qtrly_source_window.fat&amp;display_string=Audit&amp;DYN_ARGS=TRUE&amp;VAR:ID1=22439910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88__FDSAUDITLINK__" localSheetId="24" hidden="1">{"fdsup://IBCentral/FAT Viewer?action=UPDATE&amp;creator=factset&amp;DOC_NAME=fat:reuters_qtrly_source_window.fat&amp;display_string=Audit&amp;DYN_ARGS=TRUE&amp;VAR:ID1=26160810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88__FDSAUDITLINK__" hidden="1">{"fdsup://IBCentral/FAT Viewer?action=UPDATE&amp;creator=factset&amp;DOC_NAME=fat:reuters_qtrly_source_window.fat&amp;display_string=Audit&amp;DYN_ARGS=TRUE&amp;VAR:ID1=26160810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89__FDSAUDITLINK__" localSheetId="24" hidden="1">{"fdsup://IBCentral/FAT Viewer?action=UPDATE&amp;creator=factset&amp;DOC_NAME=fat:reuters_qtrly_source_window.fat&amp;display_string=Audit&amp;DYN_ARGS=TRUE&amp;VAR:ID1=77669610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89__FDSAUDITLINK__" hidden="1">{"fdsup://IBCentral/FAT Viewer?action=UPDATE&amp;creator=factset&amp;DOC_NAME=fat:reuters_qtrly_source_window.fat&amp;display_string=Audit&amp;DYN_ARGS=TRUE&amp;VAR:ID1=77669610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9__FDSAUDITLINK__" localSheetId="24" hidden="1">{"fdsup://IBCentral/FAT Viewer?action=UPDATE&amp;creator=factset&amp;DOC_NAME=fat:reuters_qtrly_source_window.fat&amp;display_string=Audit&amp;DYN_ARGS=TRUE&amp;VAR:ID1=22439910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9__FDSAUDITLINK__" hidden="1">{"fdsup://IBCentral/FAT Viewer?action=UPDATE&amp;creator=factset&amp;DOC_NAME=fat:reuters_qtrly_source_window.fat&amp;display_string=Audit&amp;DYN_ARGS=TRUE&amp;VAR:ID1=22439910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90__FDSAUDITLINK__" localSheetId="24" hidden="1">{"fdsup://IBCentral/FAT Viewer?action=UPDATE&amp;creator=factset&amp;DOC_NAME=fat:reuters_qtrly_source_window.fat&amp;display_string=Audit&amp;DYN_ARGS=TRUE&amp;VAR:ID1=34354P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90__FDSAUDITLINK__" hidden="1">{"fdsup://IBCentral/FAT Viewer?action=UPDATE&amp;creator=factset&amp;DOC_NAME=fat:reuters_qtrly_source_window.fat&amp;display_string=Audit&amp;DYN_ARGS=TRUE&amp;VAR:ID1=34354P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91__FDSAUDITLINK__" localSheetId="24" hidden="1">{"fdsup://IBCentral/FAT Viewer?action=UPDATE&amp;creator=factset&amp;DOC_NAME=fat:reuters_qtrly_source_window.fat&amp;display_string=Audit&amp;DYN_ARGS=TRUE&amp;VAR:ID1=30249U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91__FDSAUDITLINK__" hidden="1">{"fdsup://IBCentral/FAT Viewer?action=UPDATE&amp;creator=factset&amp;DOC_NAME=fat:reuters_qtrly_source_window.fat&amp;display_string=Audit&amp;DYN_ARGS=TRUE&amp;VAR:ID1=30249U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92__FDSAUDITLINK__" localSheetId="24" hidden="1">{"fdsup://IBCentral/FAT Viewer?action=UPDATE&amp;creator=factset&amp;DOC_NAME=fat:reuters_qtrly_source_window.fat&amp;display_string=Audit&amp;DYN_ARGS=TRUE&amp;VAR:ID1=70109410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92__FDSAUDITLINK__" hidden="1">{"fdsup://IBCentral/FAT Viewer?action=UPDATE&amp;creator=factset&amp;DOC_NAME=fat:reuters_qtrly_source_window.fat&amp;display_string=Audit&amp;DYN_ARGS=TRUE&amp;VAR:ID1=70109410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93__FDSAUDITLINK__" localSheetId="24" hidden="1">{"fdsup://IBCentral/FAT Viewer?action=UPDATE&amp;creator=factset&amp;DOC_NAME=fat:reuters_qtrly_source_window.fat&amp;display_string=Audit&amp;DYN_ARGS=TRUE&amp;VAR:ID1=13342B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93__FDSAUDITLINK__" hidden="1">{"fdsup://IBCentral/FAT Viewer?action=UPDATE&amp;creator=factset&amp;DOC_NAME=fat:reuters_qtrly_source_window.fat&amp;display_string=Audit&amp;DYN_ARGS=TRUE&amp;VAR:ID1=13342B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94__FDSAUDITLINK__" localSheetId="24" hidden="1">{"fdsup://IBCentral/FAT Viewer?action=UPDATE&amp;creator=factset&amp;DOC_NAME=fat:reuters_qtrly_source_window.fat&amp;display_string=Audit&amp;DYN_ARGS=TRUE&amp;VAR:ID1=17273K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94__FDSAUDITLINK__" hidden="1">{"fdsup://IBCentral/FAT Viewer?action=UPDATE&amp;creator=factset&amp;DOC_NAME=fat:reuters_qtrly_source_window.fat&amp;display_string=Audit&amp;DYN_ARGS=TRUE&amp;VAR:ID1=17273K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95__FDSAUDITLINK__" localSheetId="24" hidden="1">{"fdsup://IBCentral/FAT Viewer?action=UPDATE&amp;creator=factset&amp;DOC_NAME=fat:reuters_qtrly_source_window.fat&amp;display_string=Audit&amp;DYN_ARGS=TRUE&amp;VAR:ID1=22439910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95__FDSAUDITLINK__" hidden="1">{"fdsup://IBCentral/FAT Viewer?action=UPDATE&amp;creator=factset&amp;DOC_NAME=fat:reuters_qtrly_source_window.fat&amp;display_string=Audit&amp;DYN_ARGS=TRUE&amp;VAR:ID1=22439910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96__FDSAUDITLINK__" localSheetId="24" hidden="1">{"fdsup://IBCentral/FAT Viewer?action=UPDATE&amp;creator=factset&amp;DOC_NAME=fat:reuters_qtrly_source_window.fat&amp;display_string=Audit&amp;DYN_ARGS=TRUE&amp;VAR:ID1=26160810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96__FDSAUDITLINK__" hidden="1">{"fdsup://IBCentral/FAT Viewer?action=UPDATE&amp;creator=factset&amp;DOC_NAME=fat:reuters_qtrly_source_window.fat&amp;display_string=Audit&amp;DYN_ARGS=TRUE&amp;VAR:ID1=26160810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97__FDSAUDITLINK__" localSheetId="24" hidden="1">{"fdsup://IBCentral/FAT Viewer?action=UPDATE&amp;creator=factset&amp;DOC_NAME=fat:reuters_qtrly_source_window.fat&amp;display_string=Audit&amp;DYN_ARGS=TRUE&amp;VAR:ID1=77669610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97__FDSAUDITLINK__" hidden="1">{"fdsup://IBCentral/FAT Viewer?action=UPDATE&amp;creator=factset&amp;DOC_NAME=fat:reuters_qtrly_source_window.fat&amp;display_string=Audit&amp;DYN_ARGS=TRUE&amp;VAR:ID1=77669610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98__FDSAUDITLINK__" localSheetId="24" hidden="1">{"fdsup://IBCentral/FAT Viewer?action=UPDATE&amp;creator=factset&amp;DOC_NAME=fat:reuters_qtrly_source_window.fat&amp;display_string=Audit&amp;DYN_ARGS=TRUE&amp;VAR:ID1=34354P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98__FDSAUDITLINK__" hidden="1">{"fdsup://IBCentral/FAT Viewer?action=UPDATE&amp;creator=factset&amp;DOC_NAME=fat:reuters_qtrly_source_window.fat&amp;display_string=Audit&amp;DYN_ARGS=TRUE&amp;VAR:ID1=34354P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99__FDSAUDITLINK__" localSheetId="24" hidden="1">{"fdsup://IBCentral/FAT Viewer?action=UPDATE&amp;creator=factset&amp;DOC_NAME=fat:reuters_qtrly_source_window.fat&amp;display_string=Audit&amp;DYN_ARGS=TRUE&amp;VAR:ID1=30249U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99__FDSAUDITLINK__" hidden="1">{"fdsup://IBCentral/FAT Viewer?action=UPDATE&amp;creator=factset&amp;DOC_NAME=fat:reuters_qtrly_source_window.fat&amp;display_string=Audit&amp;DYN_ARGS=TRUE&amp;VAR:ID1=30249U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2ANEX_A" localSheetId="4">#REF!</definedName>
    <definedName name="_2ANEX_A">#REF!</definedName>
    <definedName name="_2ANEX_H" localSheetId="4">#REF!</definedName>
    <definedName name="_2ANEX_H">#REF!</definedName>
    <definedName name="_2E____ဠ0__큌〈Ř" localSheetId="4">#REF!</definedName>
    <definedName name="_2E____ဠ0__큌〈Ř">#REF!</definedName>
    <definedName name="_3____________________ANEX_A" localSheetId="4">#REF!</definedName>
    <definedName name="_3____________________ANEX_A">#REF!</definedName>
    <definedName name="_3______123Graph_BCHART_5" localSheetId="1" hidden="1">[29]MEX95IB!#REF!</definedName>
    <definedName name="_3______123Graph_BCHART_5" localSheetId="9" hidden="1">[29]MEX95IB!#REF!</definedName>
    <definedName name="_3______123Graph_BCHART_5" localSheetId="13" hidden="1">[29]MEX95IB!#REF!</definedName>
    <definedName name="_3______123Graph_BCHART_5" localSheetId="4" hidden="1">[29]MEX95IB!#REF!</definedName>
    <definedName name="_3______123Graph_BCHART_5" localSheetId="24" hidden="1">[29]MEX95IB!#REF!</definedName>
    <definedName name="_3______123Graph_BCHART_5" localSheetId="16" hidden="1">[29]MEX95IB!#REF!</definedName>
    <definedName name="_3______123Graph_BCHART_5" localSheetId="19" hidden="1">[29]MEX95IB!#REF!</definedName>
    <definedName name="_3______123Graph_BCHART_5" hidden="1">[29]MEX95IB!#REF!</definedName>
    <definedName name="_3____123Graph_BCHART_5" localSheetId="1" hidden="1">[29]MEX95IB!#REF!</definedName>
    <definedName name="_3____123Graph_BCHART_5" localSheetId="9" hidden="1">[29]MEX95IB!#REF!</definedName>
    <definedName name="_3____123Graph_BCHART_5" localSheetId="13" hidden="1">[29]MEX95IB!#REF!</definedName>
    <definedName name="_3____123Graph_BCHART_5" localSheetId="4" hidden="1">[29]MEX95IB!#REF!</definedName>
    <definedName name="_3____123Graph_BCHART_5" localSheetId="24" hidden="1">[29]MEX95IB!#REF!</definedName>
    <definedName name="_3____123Graph_BCHART_5" localSheetId="16" hidden="1">[29]MEX95IB!#REF!</definedName>
    <definedName name="_3____123Graph_BCHART_5" localSheetId="19" hidden="1">[29]MEX95IB!#REF!</definedName>
    <definedName name="_3____123Graph_BCHART_5" hidden="1">[29]MEX95IB!#REF!</definedName>
    <definedName name="_3__123Graph_ACHART_1" hidden="1">'[31]Cross Bdr'!$C$71:$AL$71</definedName>
    <definedName name="_3__123Graph_BCHART_1" localSheetId="11" hidden="1">'[31]Cross Bdr'!$C$73:$AL$73</definedName>
    <definedName name="_3__123Graph_BCHART_1" localSheetId="10" hidden="1">'[31]Cross Bdr'!$C$73:$AL$73</definedName>
    <definedName name="_3__123Graph_BCHART_1" hidden="1">[30]A!$S$14:$S$50</definedName>
    <definedName name="_3__FDSAUDITLINK__" localSheetId="24" hidden="1">{"fdsup://IBCentral/FAT Viewer?action=UPDATE&amp;creator=factset&amp;DOC_NAME=fat:reuters_qtrly_source_window.fat&amp;display_string=Audit&amp;DYN_ARGS=TRUE&amp;VAR:ID1=12709710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__FDSAUDITLINK__" hidden="1">{"fdsup://IBCentral/FAT Viewer?action=UPDATE&amp;creator=factset&amp;DOC_NAME=fat:reuters_qtrly_source_window.fat&amp;display_string=Audit&amp;DYN_ARGS=TRUE&amp;VAR:ID1=12709710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_E____ဠ0__큌〈Ř" localSheetId="4">#REF!</definedName>
    <definedName name="_3_E____ဠ0__큌〈Ř">#REF!</definedName>
    <definedName name="_30____123Graph_BCHART_5" localSheetId="1" hidden="1">[29]MEX95IB!#REF!</definedName>
    <definedName name="_30____123Graph_BCHART_5" localSheetId="9" hidden="1">[29]MEX95IB!#REF!</definedName>
    <definedName name="_30____123Graph_BCHART_5" localSheetId="13" hidden="1">[29]MEX95IB!#REF!</definedName>
    <definedName name="_30____123Graph_BCHART_5" localSheetId="4" hidden="1">[29]MEX95IB!#REF!</definedName>
    <definedName name="_30____123Graph_BCHART_5" localSheetId="24" hidden="1">[29]MEX95IB!#REF!</definedName>
    <definedName name="_30____123Graph_BCHART_5" localSheetId="16" hidden="1">[29]MEX95IB!#REF!</definedName>
    <definedName name="_30____123Graph_BCHART_5" localSheetId="19" hidden="1">[29]MEX95IB!#REF!</definedName>
    <definedName name="_30____123Graph_BCHART_5" hidden="1">[29]MEX95IB!#REF!</definedName>
    <definedName name="_30__FDSAUDITLINK__" localSheetId="24" hidden="1">{"fdsup://IBCentral/FAT Viewer?action=UPDATE&amp;creator=factset&amp;DOC_NAME=fat:reuters_qtrly_source_window.fat&amp;display_string=Audit&amp;DYN_ARGS=TRUE&amp;VAR:ID1=26160810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0__FDSAUDITLINK__" hidden="1">{"fdsup://IBCentral/FAT Viewer?action=UPDATE&amp;creator=factset&amp;DOC_NAME=fat:reuters_qtrly_source_window.fat&amp;display_string=Audit&amp;DYN_ARGS=TRUE&amp;VAR:ID1=26160810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00__FDSAUDITLINK__" localSheetId="24" hidden="1">{"fdsup://IBCentral/FAT Viewer?action=UPDATE&amp;creator=factset&amp;DOC_NAME=fat:reuters_qtrly_source_window.fat&amp;display_string=Audit&amp;DYN_ARGS=TRUE&amp;VAR:ID1=70109410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00__FDSAUDITLINK__" hidden="1">{"fdsup://IBCentral/FAT Viewer?action=UPDATE&amp;creator=factset&amp;DOC_NAME=fat:reuters_qtrly_source_window.fat&amp;display_string=Audit&amp;DYN_ARGS=TRUE&amp;VAR:ID1=70109410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01__FDSAUDITLINK__" localSheetId="24" hidden="1">{"fdsup://IBCentral/FAT Viewer?action=UPDATE&amp;creator=factset&amp;DOC_NAME=fat:reuters_qtrly_source_window.fat&amp;display_string=Audit&amp;DYN_ARGS=TRUE&amp;VAR:ID1=13342B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01__FDSAUDITLINK__" hidden="1">{"fdsup://IBCentral/FAT Viewer?action=UPDATE&amp;creator=factset&amp;DOC_NAME=fat:reuters_qtrly_source_window.fat&amp;display_string=Audit&amp;DYN_ARGS=TRUE&amp;VAR:ID1=13342B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02__FDSAUDITLINK__" localSheetId="24" hidden="1">{"fdsup://IBCentral/FAT Viewer?action=UPDATE&amp;creator=factset&amp;DOC_NAME=fat:reuters_qtrly_source_window.fat&amp;display_string=Audit&amp;DYN_ARGS=TRUE&amp;VAR:ID1=17273K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02__FDSAUDITLINK__" hidden="1">{"fdsup://IBCentral/FAT Viewer?action=UPDATE&amp;creator=factset&amp;DOC_NAME=fat:reuters_qtrly_source_window.fat&amp;display_string=Audit&amp;DYN_ARGS=TRUE&amp;VAR:ID1=17273K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03__FDSAUDITLINK__" localSheetId="24" hidden="1">{"fdsup://IBCentral/FAT Viewer?action=UPDATE&amp;creator=factset&amp;DOC_NAME=fat:reuters_qtrly_source_window.fat&amp;display_string=Audit&amp;DYN_ARGS=TRUE&amp;VAR:ID1=22439910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03__FDSAUDITLINK__" hidden="1">{"fdsup://IBCentral/FAT Viewer?action=UPDATE&amp;creator=factset&amp;DOC_NAME=fat:reuters_qtrly_source_window.fat&amp;display_string=Audit&amp;DYN_ARGS=TRUE&amp;VAR:ID1=22439910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04__FDSAUDITLINK__" localSheetId="24" hidden="1">{"fdsup://IBCentral/FAT Viewer?action=UPDATE&amp;creator=factset&amp;DOC_NAME=fat:reuters_qtrly_source_window.fat&amp;display_string=Audit&amp;DYN_ARGS=TRUE&amp;VAR:ID1=26160810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04__FDSAUDITLINK__" hidden="1">{"fdsup://IBCentral/FAT Viewer?action=UPDATE&amp;creator=factset&amp;DOC_NAME=fat:reuters_qtrly_source_window.fat&amp;display_string=Audit&amp;DYN_ARGS=TRUE&amp;VAR:ID1=26160810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05__FDSAUDITLINK__" localSheetId="24" hidden="1">{"fdsup://IBCentral/FAT Viewer?action=UPDATE&amp;creator=factset&amp;DOC_NAME=fat:reuters_qtrly_source_window.fat&amp;display_string=Audit&amp;DYN_ARGS=TRUE&amp;VAR:ID1=77669610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05__FDSAUDITLINK__" hidden="1">{"fdsup://IBCentral/FAT Viewer?action=UPDATE&amp;creator=factset&amp;DOC_NAME=fat:reuters_qtrly_source_window.fat&amp;display_string=Audit&amp;DYN_ARGS=TRUE&amp;VAR:ID1=77669610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06__FDSAUDITLINK__" localSheetId="24" hidden="1">{"fdsup://IBCentral/FAT Viewer?action=UPDATE&amp;creator=factset&amp;DOC_NAME=fat:reuters_qtrly_source_window.fat&amp;display_string=Audit&amp;DYN_ARGS=TRUE&amp;VAR:ID1=34354P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06__FDSAUDITLINK__" hidden="1">{"fdsup://IBCentral/FAT Viewer?action=UPDATE&amp;creator=factset&amp;DOC_NAME=fat:reuters_qtrly_source_window.fat&amp;display_string=Audit&amp;DYN_ARGS=TRUE&amp;VAR:ID1=34354P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07__FDSAUDITLINK__" localSheetId="24" hidden="1">{"fdsup://IBCentral/FAT Viewer?action=UPDATE&amp;creator=factset&amp;DOC_NAME=fat:reuters_qtrly_source_window.fat&amp;display_string=Audit&amp;DYN_ARGS=TRUE&amp;VAR:ID1=30249U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07__FDSAUDITLINK__" hidden="1">{"fdsup://IBCentral/FAT Viewer?action=UPDATE&amp;creator=factset&amp;DOC_NAME=fat:reuters_qtrly_source_window.fat&amp;display_string=Audit&amp;DYN_ARGS=TRUE&amp;VAR:ID1=30249U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08__FDSAUDITLINK__" localSheetId="24" hidden="1">{"fdsup://IBCentral/FAT Viewer?action=UPDATE&amp;creator=factset&amp;DOC_NAME=fat:reuters_qtrly_source_window.fat&amp;display_string=Audit&amp;DYN_ARGS=TRUE&amp;VAR:ID1=70109410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08__FDSAUDITLINK__" hidden="1">{"fdsup://IBCentral/FAT Viewer?action=UPDATE&amp;creator=factset&amp;DOC_NAME=fat:reuters_qtrly_source_window.fat&amp;display_string=Audit&amp;DYN_ARGS=TRUE&amp;VAR:ID1=70109410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09__FDSAUDITLINK__" localSheetId="24" hidden="1">{"fdsup://IBCentral/FAT Viewer?action=UPDATE&amp;creator=factset&amp;DOC_NAME=fat:reuters_qtrly_source_window.fat&amp;display_string=Audit&amp;DYN_ARGS=TRUE&amp;VAR:ID1=13342B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09__FDSAUDITLINK__" hidden="1">{"fdsup://IBCentral/FAT Viewer?action=UPDATE&amp;creator=factset&amp;DOC_NAME=fat:reuters_qtrly_source_window.fat&amp;display_string=Audit&amp;DYN_ARGS=TRUE&amp;VAR:ID1=13342B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1__FDSAUDITLINK__" localSheetId="24" hidden="1">{"fdsup://IBCentral/FAT Viewer?action=UPDATE&amp;creator=factset&amp;DOC_NAME=fat:reuters_qtrly_source_window.fat&amp;display_string=Audit&amp;DYN_ARGS=TRUE&amp;VAR:ID1=77669610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1__FDSAUDITLINK__" hidden="1">{"fdsup://IBCentral/FAT Viewer?action=UPDATE&amp;creator=factset&amp;DOC_NAME=fat:reuters_qtrly_source_window.fat&amp;display_string=Audit&amp;DYN_ARGS=TRUE&amp;VAR:ID1=77669610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10__FDSAUDITLINK__" localSheetId="24" hidden="1">{"fdsup://IBCentral/FAT Viewer?action=UPDATE&amp;creator=factset&amp;DOC_NAME=fat:reuters_qtrly_source_window.fat&amp;display_string=Audit&amp;DYN_ARGS=TRUE&amp;VAR:ID1=17273K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10__FDSAUDITLINK__" hidden="1">{"fdsup://IBCentral/FAT Viewer?action=UPDATE&amp;creator=factset&amp;DOC_NAME=fat:reuters_qtrly_source_window.fat&amp;display_string=Audit&amp;DYN_ARGS=TRUE&amp;VAR:ID1=17273K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11__FDSAUDITLINK__" localSheetId="24" hidden="1">{"fdsup://IBCentral/FAT Viewer?action=UPDATE&amp;creator=factset&amp;DOC_NAME=fat:reuters_qtrly_source_window.fat&amp;display_string=Audit&amp;DYN_ARGS=TRUE&amp;VAR:ID1=22439910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11__FDSAUDITLINK__" hidden="1">{"fdsup://IBCentral/FAT Viewer?action=UPDATE&amp;creator=factset&amp;DOC_NAME=fat:reuters_qtrly_source_window.fat&amp;display_string=Audit&amp;DYN_ARGS=TRUE&amp;VAR:ID1=22439910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12__FDSAUDITLINK__" localSheetId="24" hidden="1">{"fdsup://IBCentral/FAT Viewer?action=UPDATE&amp;creator=factset&amp;DOC_NAME=fat:reuters_qtrly_source_window.fat&amp;display_string=Audit&amp;DYN_ARGS=TRUE&amp;VAR:ID1=26160810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12__FDSAUDITLINK__" hidden="1">{"fdsup://IBCentral/FAT Viewer?action=UPDATE&amp;creator=factset&amp;DOC_NAME=fat:reuters_qtrly_source_window.fat&amp;display_string=Audit&amp;DYN_ARGS=TRUE&amp;VAR:ID1=26160810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13__FDSAUDITLINK__" localSheetId="24" hidden="1">{"fdsup://IBCentral/FAT Viewer?action=UPDATE&amp;creator=factset&amp;DOC_NAME=fat:reuters_qtrly_source_window.fat&amp;display_string=Audit&amp;DYN_ARGS=TRUE&amp;VAR:ID1=77669610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13__FDSAUDITLINK__" hidden="1">{"fdsup://IBCentral/FAT Viewer?action=UPDATE&amp;creator=factset&amp;DOC_NAME=fat:reuters_qtrly_source_window.fat&amp;display_string=Audit&amp;DYN_ARGS=TRUE&amp;VAR:ID1=77669610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14__FDSAUDITLINK__" localSheetId="24" hidden="1">{"fdsup://IBCentral/FAT Viewer?action=UPDATE&amp;creator=factset&amp;DOC_NAME=fat:reuters_qtrly_source_window.fat&amp;display_string=Audit&amp;DYN_ARGS=TRUE&amp;VAR:ID1=34354P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14__FDSAUDITLINK__" hidden="1">{"fdsup://IBCentral/FAT Viewer?action=UPDATE&amp;creator=factset&amp;DOC_NAME=fat:reuters_qtrly_source_window.fat&amp;display_string=Audit&amp;DYN_ARGS=TRUE&amp;VAR:ID1=34354P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15__FDSAUDITLINK__" localSheetId="24" hidden="1">{"fdsup://IBCentral/FAT Viewer?action=UPDATE&amp;creator=factset&amp;DOC_NAME=fat:reuters_qtrly_source_window.fat&amp;display_string=Audit&amp;DYN_ARGS=TRUE&amp;VAR:ID1=30249U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15__FDSAUDITLINK__" hidden="1">{"fdsup://IBCentral/FAT Viewer?action=UPDATE&amp;creator=factset&amp;DOC_NAME=fat:reuters_qtrly_source_window.fat&amp;display_string=Audit&amp;DYN_ARGS=TRUE&amp;VAR:ID1=30249U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16__FDSAUDITLINK__" localSheetId="24" hidden="1">{"fdsup://IBCentral/FAT Viewer?action=UPDATE&amp;creator=factset&amp;DOC_NAME=fat:reuters_qtrly_source_window.fat&amp;display_string=Audit&amp;DYN_ARGS=TRUE&amp;VAR:ID1=70109410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16__FDSAUDITLINK__" hidden="1">{"fdsup://IBCentral/FAT Viewer?action=UPDATE&amp;creator=factset&amp;DOC_NAME=fat:reuters_qtrly_source_window.fat&amp;display_string=Audit&amp;DYN_ARGS=TRUE&amp;VAR:ID1=70109410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17__FDSAUDITLINK__" localSheetId="24" hidden="1">{"fdsup://IBCentral/FAT Viewer?action=UPDATE&amp;creator=factset&amp;DOC_NAME=fat:reuters_qtrly_source_window.fat&amp;display_string=Audit&amp;DYN_ARGS=TRUE&amp;VAR:ID1=13342B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17__FDSAUDITLINK__" hidden="1">{"fdsup://IBCentral/FAT Viewer?action=UPDATE&amp;creator=factset&amp;DOC_NAME=fat:reuters_qtrly_source_window.fat&amp;display_string=Audit&amp;DYN_ARGS=TRUE&amp;VAR:ID1=13342B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18__FDSAUDITLINK__" localSheetId="24" hidden="1">{"fdsup://IBCentral/FAT Viewer?action=UPDATE&amp;creator=factset&amp;DOC_NAME=fat:reuters_qtrly_source_window.fat&amp;display_string=Audit&amp;DYN_ARGS=TRUE&amp;VAR:ID1=17273K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18__FDSAUDITLINK__" hidden="1">{"fdsup://IBCentral/FAT Viewer?action=UPDATE&amp;creator=factset&amp;DOC_NAME=fat:reuters_qtrly_source_window.fat&amp;display_string=Audit&amp;DYN_ARGS=TRUE&amp;VAR:ID1=17273K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19__FDSAUDITLINK__" localSheetId="24" hidden="1">{"fdsup://IBCentral/FAT Viewer?action=UPDATE&amp;creator=factset&amp;DOC_NAME=fat:reuters_qtrly_source_window.fat&amp;display_string=Audit&amp;DYN_ARGS=TRUE&amp;VAR:ID1=22439910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19__FDSAUDITLINK__" hidden="1">{"fdsup://IBCentral/FAT Viewer?action=UPDATE&amp;creator=factset&amp;DOC_NAME=fat:reuters_qtrly_source_window.fat&amp;display_string=Audit&amp;DYN_ARGS=TRUE&amp;VAR:ID1=22439910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2__FDSAUDITLINK__" localSheetId="24" hidden="1">{"fdsup://IBCentral/FAT Viewer?action=UPDATE&amp;creator=factset&amp;DOC_NAME=fat:reuters_qtrly_source_window.fat&amp;display_string=Audit&amp;DYN_ARGS=TRUE&amp;VAR:ID1=34354P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2__FDSAUDITLINK__" hidden="1">{"fdsup://IBCentral/FAT Viewer?action=UPDATE&amp;creator=factset&amp;DOC_NAME=fat:reuters_qtrly_source_window.fat&amp;display_string=Audit&amp;DYN_ARGS=TRUE&amp;VAR:ID1=34354P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20__FDSAUDITLINK__" localSheetId="24" hidden="1">{"fdsup://IBCentral/FAT Viewer?action=UPDATE&amp;creator=factset&amp;DOC_NAME=fat:reuters_qtrly_source_window.fat&amp;display_string=Audit&amp;DYN_ARGS=TRUE&amp;VAR:ID1=26160810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20__FDSAUDITLINK__" hidden="1">{"fdsup://IBCentral/FAT Viewer?action=UPDATE&amp;creator=factset&amp;DOC_NAME=fat:reuters_qtrly_source_window.fat&amp;display_string=Audit&amp;DYN_ARGS=TRUE&amp;VAR:ID1=26160810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21__FDSAUDITLINK__" localSheetId="24" hidden="1">{"fdsup://IBCentral/FAT Viewer?action=UPDATE&amp;creator=factset&amp;DOC_NAME=fat:reuters_qtrly_source_window.fat&amp;display_string=Audit&amp;DYN_ARGS=TRUE&amp;VAR:ID1=77669610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21__FDSAUDITLINK__" hidden="1">{"fdsup://IBCentral/FAT Viewer?action=UPDATE&amp;creator=factset&amp;DOC_NAME=fat:reuters_qtrly_source_window.fat&amp;display_string=Audit&amp;DYN_ARGS=TRUE&amp;VAR:ID1=77669610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22__FDSAUDITLINK__" localSheetId="24" hidden="1">{"fdsup://IBCentral/FAT Viewer?action=UPDATE&amp;creator=factset&amp;DOC_NAME=fat:reuters_qtrly_source_window.fat&amp;display_string=Audit&amp;DYN_ARGS=TRUE&amp;VAR:ID1=34354P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22__FDSAUDITLINK__" hidden="1">{"fdsup://IBCentral/FAT Viewer?action=UPDATE&amp;creator=factset&amp;DOC_NAME=fat:reuters_qtrly_source_window.fat&amp;display_string=Audit&amp;DYN_ARGS=TRUE&amp;VAR:ID1=34354P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23__FDSAUDITLINK__" localSheetId="24" hidden="1">{"fdsup://IBCentral/FAT Viewer?action=UPDATE&amp;creator=factset&amp;DOC_NAME=fat:reuters_qtrly_source_window.fat&amp;display_string=Audit&amp;DYN_ARGS=TRUE&amp;VAR:ID1=30249U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23__FDSAUDITLINK__" hidden="1">{"fdsup://IBCentral/FAT Viewer?action=UPDATE&amp;creator=factset&amp;DOC_NAME=fat:reuters_qtrly_source_window.fat&amp;display_string=Audit&amp;DYN_ARGS=TRUE&amp;VAR:ID1=30249U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24__FDSAUDITLINK__" localSheetId="24" hidden="1">{"fdsup://IBCentral/FAT Viewer?action=UPDATE&amp;creator=factset&amp;DOC_NAME=fat:reuters_qtrly_source_window.fat&amp;display_string=Audit&amp;DYN_ARGS=TRUE&amp;VAR:ID1=70109410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24__FDSAUDITLINK__" hidden="1">{"fdsup://IBCentral/FAT Viewer?action=UPDATE&amp;creator=factset&amp;DOC_NAME=fat:reuters_qtrly_source_window.fat&amp;display_string=Audit&amp;DYN_ARGS=TRUE&amp;VAR:ID1=70109410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25__FDSAUDITLINK__" localSheetId="24" hidden="1">{"fdsup://IBCentral/FAT Viewer?action=UPDATE&amp;creator=factset&amp;DOC_NAME=fat:reuters_qtrly_source_window.fat&amp;display_string=Audit&amp;DYN_ARGS=TRUE&amp;VAR:ID1=13342B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25__FDSAUDITLINK__" hidden="1">{"fdsup://IBCentral/FAT Viewer?action=UPDATE&amp;creator=factset&amp;DOC_NAME=fat:reuters_qtrly_source_window.fat&amp;display_string=Audit&amp;DYN_ARGS=TRUE&amp;VAR:ID1=13342B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26__FDSAUDITLINK__" localSheetId="24" hidden="1">{"fdsup://IBCentral/FAT Viewer?action=UPDATE&amp;creator=factset&amp;DOC_NAME=fat:reuters_qtrly_source_window.fat&amp;display_string=Audit&amp;DYN_ARGS=TRUE&amp;VAR:ID1=17273K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26__FDSAUDITLINK__" hidden="1">{"fdsup://IBCentral/FAT Viewer?action=UPDATE&amp;creator=factset&amp;DOC_NAME=fat:reuters_qtrly_source_window.fat&amp;display_string=Audit&amp;DYN_ARGS=TRUE&amp;VAR:ID1=17273K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27__FDSAUDITLINK__" localSheetId="24" hidden="1">{"fdsup://IBCentral/FAT Viewer?action=UPDATE&amp;creator=factset&amp;DOC_NAME=fat:reuters_qtrly_source_window.fat&amp;display_string=Audit&amp;DYN_ARGS=TRUE&amp;VAR:ID1=22439910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27__FDSAUDITLINK__" hidden="1">{"fdsup://IBCentral/FAT Viewer?action=UPDATE&amp;creator=factset&amp;DOC_NAME=fat:reuters_qtrly_source_window.fat&amp;display_string=Audit&amp;DYN_ARGS=TRUE&amp;VAR:ID1=22439910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28__FDSAUDITLINK__" localSheetId="24" hidden="1">{"fdsup://IBCentral/FAT Viewer?action=UPDATE&amp;creator=factset&amp;DOC_NAME=fat:reuters_qtrly_source_window.fat&amp;display_string=Audit&amp;DYN_ARGS=TRUE&amp;VAR:ID1=26160810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28__FDSAUDITLINK__" hidden="1">{"fdsup://IBCentral/FAT Viewer?action=UPDATE&amp;creator=factset&amp;DOC_NAME=fat:reuters_qtrly_source_window.fat&amp;display_string=Audit&amp;DYN_ARGS=TRUE&amp;VAR:ID1=26160810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29__FDSAUDITLINK__" localSheetId="24" hidden="1">{"fdsup://IBCentral/FAT Viewer?action=UPDATE&amp;creator=factset&amp;DOC_NAME=fat:reuters_qtrly_source_window.fat&amp;display_string=Audit&amp;DYN_ARGS=TRUE&amp;VAR:ID1=77669610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29__FDSAUDITLINK__" hidden="1">{"fdsup://IBCentral/FAT Viewer?action=UPDATE&amp;creator=factset&amp;DOC_NAME=fat:reuters_qtrly_source_window.fat&amp;display_string=Audit&amp;DYN_ARGS=TRUE&amp;VAR:ID1=77669610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3__FDSAUDITLINK__" localSheetId="24" hidden="1">{"fdsup://IBCentral/FAT Viewer?action=UPDATE&amp;creator=factset&amp;DOC_NAME=fat:reuters_qtrly_source_window.fat&amp;display_string=Audit&amp;DYN_ARGS=TRUE&amp;VAR:ID1=30249U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3__FDSAUDITLINK__" hidden="1">{"fdsup://IBCentral/FAT Viewer?action=UPDATE&amp;creator=factset&amp;DOC_NAME=fat:reuters_qtrly_source_window.fat&amp;display_string=Audit&amp;DYN_ARGS=TRUE&amp;VAR:ID1=30249U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30__FDSAUDITLINK__" localSheetId="24" hidden="1">{"fdsup://IBCentral/FAT Viewer?action=UPDATE&amp;creator=factset&amp;DOC_NAME=fat:reuters_qtrly_source_window.fat&amp;display_string=Audit&amp;DYN_ARGS=TRUE&amp;VAR:ID1=34354P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30__FDSAUDITLINK__" hidden="1">{"fdsup://IBCentral/FAT Viewer?action=UPDATE&amp;creator=factset&amp;DOC_NAME=fat:reuters_qtrly_source_window.fat&amp;display_string=Audit&amp;DYN_ARGS=TRUE&amp;VAR:ID1=34354P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31__FDSAUDITLINK__" localSheetId="24" hidden="1">{"fdsup://IBCentral/FAT Viewer?action=UPDATE&amp;creator=factset&amp;DOC_NAME=fat:reuters_qtrly_source_window.fat&amp;display_string=Audit&amp;DYN_ARGS=TRUE&amp;VAR:ID1=30249U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31__FDSAUDITLINK__" hidden="1">{"fdsup://IBCentral/FAT Viewer?action=UPDATE&amp;creator=factset&amp;DOC_NAME=fat:reuters_qtrly_source_window.fat&amp;display_string=Audit&amp;DYN_ARGS=TRUE&amp;VAR:ID1=30249U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32__FDSAUDITLINK__" localSheetId="24" hidden="1">{"fdsup://IBCentral/FAT Viewer?action=UPDATE&amp;creator=factset&amp;DOC_NAME=fat:reuters_qtrly_source_window.fat&amp;display_string=Audit&amp;DYN_ARGS=TRUE&amp;VAR:ID1=70109410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32__FDSAUDITLINK__" hidden="1">{"fdsup://IBCentral/FAT Viewer?action=UPDATE&amp;creator=factset&amp;DOC_NAME=fat:reuters_qtrly_source_window.fat&amp;display_string=Audit&amp;DYN_ARGS=TRUE&amp;VAR:ID1=70109410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33__FDSAUDITLINK__" localSheetId="24" hidden="1">{"fdsup://IBCentral/FAT Viewer?action=UPDATE&amp;creator=factset&amp;DOC_NAME=fat:reuters_qtrly_source_window.fat&amp;display_string=Audit&amp;DYN_ARGS=TRUE&amp;VAR:ID1=13342B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33__FDSAUDITLINK__" hidden="1">{"fdsup://IBCentral/FAT Viewer?action=UPDATE&amp;creator=factset&amp;DOC_NAME=fat:reuters_qtrly_source_window.fat&amp;display_string=Audit&amp;DYN_ARGS=TRUE&amp;VAR:ID1=13342B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34__FDSAUDITLINK__" localSheetId="24" hidden="1">{"fdsup://IBCentral/FAT Viewer?action=UPDATE&amp;creator=factset&amp;DOC_NAME=fat:reuters_qtrly_source_window.fat&amp;display_string=Audit&amp;DYN_ARGS=TRUE&amp;VAR:ID1=17273K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34__FDSAUDITLINK__" hidden="1">{"fdsup://IBCentral/FAT Viewer?action=UPDATE&amp;creator=factset&amp;DOC_NAME=fat:reuters_qtrly_source_window.fat&amp;display_string=Audit&amp;DYN_ARGS=TRUE&amp;VAR:ID1=17273K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35__FDSAUDITLINK__" localSheetId="24" hidden="1">{"fdsup://IBCentral/FAT Viewer?action=UPDATE&amp;creator=factset&amp;DOC_NAME=fat:reuters_qtrly_source_window.fat&amp;display_string=Audit&amp;DYN_ARGS=TRUE&amp;VAR:ID1=22439910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35__FDSAUDITLINK__" hidden="1">{"fdsup://IBCentral/FAT Viewer?action=UPDATE&amp;creator=factset&amp;DOC_NAME=fat:reuters_qtrly_source_window.fat&amp;display_string=Audit&amp;DYN_ARGS=TRUE&amp;VAR:ID1=22439910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36__FDSAUDITLINK__" localSheetId="24" hidden="1">{"fdsup://IBCentral/FAT Viewer?action=UPDATE&amp;creator=factset&amp;DOC_NAME=fat:reuters_qtrly_source_window.fat&amp;display_string=Audit&amp;DYN_ARGS=TRUE&amp;VAR:ID1=26160810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36__FDSAUDITLINK__" hidden="1">{"fdsup://IBCentral/FAT Viewer?action=UPDATE&amp;creator=factset&amp;DOC_NAME=fat:reuters_qtrly_source_window.fat&amp;display_string=Audit&amp;DYN_ARGS=TRUE&amp;VAR:ID1=26160810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37__FDSAUDITLINK__" localSheetId="24" hidden="1">{"fdsup://IBCentral/FAT Viewer?action=UPDATE&amp;creator=factset&amp;DOC_NAME=fat:reuters_qtrly_source_window.fat&amp;display_string=Audit&amp;DYN_ARGS=TRUE&amp;VAR:ID1=77669610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37__FDSAUDITLINK__" hidden="1">{"fdsup://IBCentral/FAT Viewer?action=UPDATE&amp;creator=factset&amp;DOC_NAME=fat:reuters_qtrly_source_window.fat&amp;display_string=Audit&amp;DYN_ARGS=TRUE&amp;VAR:ID1=77669610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38__FDSAUDITLINK__" localSheetId="24" hidden="1">{"fdsup://IBCentral/FAT Viewer?action=UPDATE&amp;creator=factset&amp;DOC_NAME=fat:reuters_qtrly_source_window.fat&amp;display_string=Audit&amp;DYN_ARGS=TRUE&amp;VAR:ID1=34354P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38__FDSAUDITLINK__" hidden="1">{"fdsup://IBCentral/FAT Viewer?action=UPDATE&amp;creator=factset&amp;DOC_NAME=fat:reuters_qtrly_source_window.fat&amp;display_string=Audit&amp;DYN_ARGS=TRUE&amp;VAR:ID1=34354P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39__FDSAUDITLINK__" localSheetId="24" hidden="1">{"fdsup://IBCentral/FAT Viewer?action=UPDATE&amp;creator=factset&amp;DOC_NAME=fat:reuters_qtrly_source_window.fat&amp;display_string=Audit&amp;DYN_ARGS=TRUE&amp;VAR:ID1=30249U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39__FDSAUDITLINK__" hidden="1">{"fdsup://IBCentral/FAT Viewer?action=UPDATE&amp;creator=factset&amp;DOC_NAME=fat:reuters_qtrly_source_window.fat&amp;display_string=Audit&amp;DYN_ARGS=TRUE&amp;VAR:ID1=30249U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4__FDSAUDITLINK__" localSheetId="24" hidden="1">{"fdsup://IBCentral/FAT Viewer?action=UPDATE&amp;creator=factset&amp;DOC_NAME=fat:reuters_qtrly_source_window.fat&amp;display_string=Audit&amp;DYN_ARGS=TRUE&amp;VAR:ID1=70109410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4__FDSAUDITLINK__" hidden="1">{"fdsup://IBCentral/FAT Viewer?action=UPDATE&amp;creator=factset&amp;DOC_NAME=fat:reuters_qtrly_source_window.fat&amp;display_string=Audit&amp;DYN_ARGS=TRUE&amp;VAR:ID1=70109410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40__FDSAUDITLINK__" localSheetId="24" hidden="1">{"fdsup://IBCentral/FAT Viewer?action=UPDATE&amp;creator=factset&amp;DOC_NAME=fat:reuters_qtrly_source_window.fat&amp;display_string=Audit&amp;DYN_ARGS=TRUE&amp;VAR:ID1=70109410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40__FDSAUDITLINK__" hidden="1">{"fdsup://IBCentral/FAT Viewer?action=UPDATE&amp;creator=factset&amp;DOC_NAME=fat:reuters_qtrly_source_window.fat&amp;display_string=Audit&amp;DYN_ARGS=TRUE&amp;VAR:ID1=70109410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41__FDSAUDITLINK__" localSheetId="24" hidden="1">{"fdsup://IBCentral/FAT Viewer?action=UPDATE&amp;creator=factset&amp;DOC_NAME=fat:reuters_qtrly_source_window.fat&amp;display_string=Audit&amp;DYN_ARGS=TRUE&amp;VAR:ID1=13342B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41__FDSAUDITLINK__" hidden="1">{"fdsup://IBCentral/FAT Viewer?action=UPDATE&amp;creator=factset&amp;DOC_NAME=fat:reuters_qtrly_source_window.fat&amp;display_string=Audit&amp;DYN_ARGS=TRUE&amp;VAR:ID1=13342B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42__FDSAUDITLINK__" localSheetId="24" hidden="1">{"fdsup://IBCentral/FAT Viewer?action=UPDATE&amp;creator=factset&amp;DOC_NAME=fat:reuters_qtrly_source_window.fat&amp;display_string=Audit&amp;DYN_ARGS=TRUE&amp;VAR:ID1=17273K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42__FDSAUDITLINK__" hidden="1">{"fdsup://IBCentral/FAT Viewer?action=UPDATE&amp;creator=factset&amp;DOC_NAME=fat:reuters_qtrly_source_window.fat&amp;display_string=Audit&amp;DYN_ARGS=TRUE&amp;VAR:ID1=17273K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43__FDSAUDITLINK__" localSheetId="24" hidden="1">{"fdsup://IBCentral/FAT Viewer?action=UPDATE&amp;creator=factset&amp;DOC_NAME=fat:reuters_qtrly_source_window.fat&amp;display_string=Audit&amp;DYN_ARGS=TRUE&amp;VAR:ID1=22439910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43__FDSAUDITLINK__" hidden="1">{"fdsup://IBCentral/FAT Viewer?action=UPDATE&amp;creator=factset&amp;DOC_NAME=fat:reuters_qtrly_source_window.fat&amp;display_string=Audit&amp;DYN_ARGS=TRUE&amp;VAR:ID1=22439910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44__FDSAUDITLINK__" localSheetId="24" hidden="1">{"fdsup://IBCentral/FAT Viewer?action=UPDATE&amp;creator=factset&amp;DOC_NAME=fat:reuters_qtrly_source_window.fat&amp;display_string=Audit&amp;DYN_ARGS=TRUE&amp;VAR:ID1=26160810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44__FDSAUDITLINK__" hidden="1">{"fdsup://IBCentral/FAT Viewer?action=UPDATE&amp;creator=factset&amp;DOC_NAME=fat:reuters_qtrly_source_window.fat&amp;display_string=Audit&amp;DYN_ARGS=TRUE&amp;VAR:ID1=26160810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45__FDSAUDITLINK__" localSheetId="24" hidden="1">{"fdsup://IBCentral/FAT Viewer?action=UPDATE&amp;creator=factset&amp;DOC_NAME=fat:reuters_qtrly_source_window.fat&amp;display_string=Audit&amp;DYN_ARGS=TRUE&amp;VAR:ID1=77669610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45__FDSAUDITLINK__" hidden="1">{"fdsup://IBCentral/FAT Viewer?action=UPDATE&amp;creator=factset&amp;DOC_NAME=fat:reuters_qtrly_source_window.fat&amp;display_string=Audit&amp;DYN_ARGS=TRUE&amp;VAR:ID1=77669610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46__FDSAUDITLINK__" localSheetId="24" hidden="1">{"fdsup://IBCentral/FAT Viewer?action=UPDATE&amp;creator=factset&amp;DOC_NAME=fat:reuters_qtrly_source_window.fat&amp;display_string=Audit&amp;DYN_ARGS=TRUE&amp;VAR:ID1=34354P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46__FDSAUDITLINK__" hidden="1">{"fdsup://IBCentral/FAT Viewer?action=UPDATE&amp;creator=factset&amp;DOC_NAME=fat:reuters_qtrly_source_window.fat&amp;display_string=Audit&amp;DYN_ARGS=TRUE&amp;VAR:ID1=34354P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47__FDSAUDITLINK__" localSheetId="24" hidden="1">{"fdsup://IBCentral/FAT Viewer?action=UPDATE&amp;creator=factset&amp;DOC_NAME=fat:reuters_qtrly_source_window.fat&amp;display_string=Audit&amp;DYN_ARGS=TRUE&amp;VAR:ID1=30249U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47__FDSAUDITLINK__" hidden="1">{"fdsup://IBCentral/FAT Viewer?action=UPDATE&amp;creator=factset&amp;DOC_NAME=fat:reuters_qtrly_source_window.fat&amp;display_string=Audit&amp;DYN_ARGS=TRUE&amp;VAR:ID1=30249U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48__FDSAUDITLINK__" localSheetId="24" hidden="1">{"fdsup://IBCentral/FAT Viewer?action=UPDATE&amp;creator=factset&amp;DOC_NAME=fat:reuters_qtrly_source_window.fat&amp;display_string=Audit&amp;DYN_ARGS=TRUE&amp;VAR:ID1=70109410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48__FDSAUDITLINK__" hidden="1">{"fdsup://IBCentral/FAT Viewer?action=UPDATE&amp;creator=factset&amp;DOC_NAME=fat:reuters_qtrly_source_window.fat&amp;display_string=Audit&amp;DYN_ARGS=TRUE&amp;VAR:ID1=70109410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49__FDSAUDITLINK__" localSheetId="24" hidden="1">{"fdsup://IBCentral/FAT Viewer?action=UPDATE&amp;creator=factset&amp;DOC_NAME=fat:reuters_qtrly_source_window.fat&amp;display_string=Audit&amp;DYN_ARGS=TRUE&amp;VAR:ID1=13342B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49__FDSAUDITLINK__" hidden="1">{"fdsup://IBCentral/FAT Viewer?action=UPDATE&amp;creator=factset&amp;DOC_NAME=fat:reuters_qtrly_source_window.fat&amp;display_string=Audit&amp;DYN_ARGS=TRUE&amp;VAR:ID1=13342B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5__FDSAUDITLINK__" localSheetId="24" hidden="1">{"fdsup://IBCentral/FAT Viewer?action=UPDATE&amp;creator=factset&amp;DOC_NAME=fat:reuters_qtrly_source_window.fat&amp;display_string=Audit&amp;DYN_ARGS=TRUE&amp;VAR:ID1=17273K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5__FDSAUDITLINK__" hidden="1">{"fdsup://IBCentral/FAT Viewer?action=UPDATE&amp;creator=factset&amp;DOC_NAME=fat:reuters_qtrly_source_window.fat&amp;display_string=Audit&amp;DYN_ARGS=TRUE&amp;VAR:ID1=17273K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50__FDSAUDITLINK__" localSheetId="24" hidden="1">{"fdsup://IBCentral/FAT Viewer?action=UPDATE&amp;creator=factset&amp;DOC_NAME=fat:reuters_qtrly_source_window.fat&amp;display_string=Audit&amp;DYN_ARGS=TRUE&amp;VAR:ID1=17273K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50__FDSAUDITLINK__" hidden="1">{"fdsup://IBCentral/FAT Viewer?action=UPDATE&amp;creator=factset&amp;DOC_NAME=fat:reuters_qtrly_source_window.fat&amp;display_string=Audit&amp;DYN_ARGS=TRUE&amp;VAR:ID1=17273K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51__FDSAUDITLINK__" localSheetId="24" hidden="1">{"fdsup://IBCentral/FAT Viewer?action=UPDATE&amp;creator=factset&amp;DOC_NAME=fat:reuters_qtrly_source_window.fat&amp;display_string=Audit&amp;DYN_ARGS=TRUE&amp;VAR:ID1=22439910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51__FDSAUDITLINK__" hidden="1">{"fdsup://IBCentral/FAT Viewer?action=UPDATE&amp;creator=factset&amp;DOC_NAME=fat:reuters_qtrly_source_window.fat&amp;display_string=Audit&amp;DYN_ARGS=TRUE&amp;VAR:ID1=22439910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52__FDSAUDITLINK__" localSheetId="24" hidden="1">{"fdsup://IBCentral/FAT Viewer?action=UPDATE&amp;creator=factset&amp;DOC_NAME=fat:reuters_qtrly_source_window.fat&amp;display_string=Audit&amp;DYN_ARGS=TRUE&amp;VAR:ID1=26160810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52__FDSAUDITLINK__" hidden="1">{"fdsup://IBCentral/FAT Viewer?action=UPDATE&amp;creator=factset&amp;DOC_NAME=fat:reuters_qtrly_source_window.fat&amp;display_string=Audit&amp;DYN_ARGS=TRUE&amp;VAR:ID1=26160810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53__FDSAUDITLINK__" localSheetId="24" hidden="1">{"fdsup://IBCentral/FAT Viewer?action=UPDATE&amp;creator=factset&amp;DOC_NAME=fat:reuters_qtrly_source_window.fat&amp;display_string=Audit&amp;DYN_ARGS=TRUE&amp;VAR:ID1=77669610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53__FDSAUDITLINK__" hidden="1">{"fdsup://IBCentral/FAT Viewer?action=UPDATE&amp;creator=factset&amp;DOC_NAME=fat:reuters_qtrly_source_window.fat&amp;display_string=Audit&amp;DYN_ARGS=TRUE&amp;VAR:ID1=77669610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54__FDSAUDITLINK__" localSheetId="24" hidden="1">{"fdsup://IBCentral/FAT Viewer?action=UPDATE&amp;creator=factset&amp;DOC_NAME=fat:reuters_qtrly_source_window.fat&amp;display_string=Audit&amp;DYN_ARGS=TRUE&amp;VAR:ID1=34354P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54__FDSAUDITLINK__" hidden="1">{"fdsup://IBCentral/FAT Viewer?action=UPDATE&amp;creator=factset&amp;DOC_NAME=fat:reuters_qtrly_source_window.fat&amp;display_string=Audit&amp;DYN_ARGS=TRUE&amp;VAR:ID1=34354P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55__FDSAUDITLINK__" localSheetId="24" hidden="1">{"fdsup://IBCentral/FAT Viewer?action=UPDATE&amp;creator=factset&amp;DOC_NAME=fat:reuters_qtrly_source_window.fat&amp;display_string=Audit&amp;DYN_ARGS=TRUE&amp;VAR:ID1=30249U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55__FDSAUDITLINK__" hidden="1">{"fdsup://IBCentral/FAT Viewer?action=UPDATE&amp;creator=factset&amp;DOC_NAME=fat:reuters_qtrly_source_window.fat&amp;display_string=Audit&amp;DYN_ARGS=TRUE&amp;VAR:ID1=30249U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56__FDSAUDITLINK__" localSheetId="24" hidden="1">{"fdsup://IBCentral/FAT Viewer?action=UPDATE&amp;creator=factset&amp;DOC_NAME=fat:reuters_qtrly_source_window.fat&amp;display_string=Audit&amp;DYN_ARGS=TRUE&amp;VAR:ID1=70109410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56__FDSAUDITLINK__" hidden="1">{"fdsup://IBCentral/FAT Viewer?action=UPDATE&amp;creator=factset&amp;DOC_NAME=fat:reuters_qtrly_source_window.fat&amp;display_string=Audit&amp;DYN_ARGS=TRUE&amp;VAR:ID1=70109410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57__FDSAUDITLINK__" localSheetId="24" hidden="1">{"fdsup://IBCentral/FAT Viewer?action=UPDATE&amp;creator=factset&amp;DOC_NAME=fat:reuters_qtrly_source_window.fat&amp;display_string=Audit&amp;DYN_ARGS=TRUE&amp;VAR:ID1=13342B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57__FDSAUDITLINK__" hidden="1">{"fdsup://IBCentral/FAT Viewer?action=UPDATE&amp;creator=factset&amp;DOC_NAME=fat:reuters_qtrly_source_window.fat&amp;display_string=Audit&amp;DYN_ARGS=TRUE&amp;VAR:ID1=13342B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58__FDSAUDITLINK__" localSheetId="24" hidden="1">{"fdsup://IBCentral/FAT Viewer?action=UPDATE&amp;creator=factset&amp;DOC_NAME=fat:reuters_qtrly_source_window.fat&amp;display_string=Audit&amp;DYN_ARGS=TRUE&amp;VAR:ID1=17273K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58__FDSAUDITLINK__" hidden="1">{"fdsup://IBCentral/FAT Viewer?action=UPDATE&amp;creator=factset&amp;DOC_NAME=fat:reuters_qtrly_source_window.fat&amp;display_string=Audit&amp;DYN_ARGS=TRUE&amp;VAR:ID1=17273K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59__FDSAUDITLINK__" localSheetId="24" hidden="1">{"fdsup://IBCentral/FAT Viewer?action=UPDATE&amp;creator=factset&amp;DOC_NAME=fat:reuters_qtrly_source_window.fat&amp;display_string=Audit&amp;DYN_ARGS=TRUE&amp;VAR:ID1=22439910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59__FDSAUDITLINK__" hidden="1">{"fdsup://IBCentral/FAT Viewer?action=UPDATE&amp;creator=factset&amp;DOC_NAME=fat:reuters_qtrly_source_window.fat&amp;display_string=Audit&amp;DYN_ARGS=TRUE&amp;VAR:ID1=22439910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6__FDSAUDITLINK__" localSheetId="24" hidden="1">{"fdsup://IBCentral/FAT Viewer?action=UPDATE&amp;creator=factset&amp;DOC_NAME=fat:reuters_qtrly_source_window.fat&amp;display_string=Audit&amp;DYN_ARGS=TRUE&amp;VAR:ID1=22439910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6__FDSAUDITLINK__" hidden="1">{"fdsup://IBCentral/FAT Viewer?action=UPDATE&amp;creator=factset&amp;DOC_NAME=fat:reuters_qtrly_source_window.fat&amp;display_string=Audit&amp;DYN_ARGS=TRUE&amp;VAR:ID1=22439910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60__FDSAUDITLINK__" localSheetId="24" hidden="1">{"fdsup://IBCentral/FAT Viewer?action=UPDATE&amp;creator=factset&amp;DOC_NAME=fat:reuters_qtrly_source_window.fat&amp;display_string=Audit&amp;DYN_ARGS=TRUE&amp;VAR:ID1=26160810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60__FDSAUDITLINK__" hidden="1">{"fdsup://IBCentral/FAT Viewer?action=UPDATE&amp;creator=factset&amp;DOC_NAME=fat:reuters_qtrly_source_window.fat&amp;display_string=Audit&amp;DYN_ARGS=TRUE&amp;VAR:ID1=26160810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61__FDSAUDITLINK__" localSheetId="24" hidden="1">{"fdsup://IBCentral/FAT Viewer?action=UPDATE&amp;creator=factset&amp;DOC_NAME=fat:reuters_qtrly_source_window.fat&amp;display_string=Audit&amp;DYN_ARGS=TRUE&amp;VAR:ID1=77669610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61__FDSAUDITLINK__" hidden="1">{"fdsup://IBCentral/FAT Viewer?action=UPDATE&amp;creator=factset&amp;DOC_NAME=fat:reuters_qtrly_source_window.fat&amp;display_string=Audit&amp;DYN_ARGS=TRUE&amp;VAR:ID1=77669610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62__FDSAUDITLINK__" localSheetId="24" hidden="1">{"fdsup://IBCentral/FAT Viewer?action=UPDATE&amp;creator=factset&amp;DOC_NAME=fat:reuters_qtrly_source_window.fat&amp;display_string=Audit&amp;DYN_ARGS=TRUE&amp;VAR:ID1=34354P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62__FDSAUDITLINK__" hidden="1">{"fdsup://IBCentral/FAT Viewer?action=UPDATE&amp;creator=factset&amp;DOC_NAME=fat:reuters_qtrly_source_window.fat&amp;display_string=Audit&amp;DYN_ARGS=TRUE&amp;VAR:ID1=34354P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63__FDSAUDITLINK__" localSheetId="24" hidden="1">{"fdsup://IBCentral/FAT Viewer?action=UPDATE&amp;creator=factset&amp;DOC_NAME=fat:reuters_qtrly_source_window.fat&amp;display_string=Audit&amp;DYN_ARGS=TRUE&amp;VAR:ID1=30249U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63__FDSAUDITLINK__" hidden="1">{"fdsup://IBCentral/FAT Viewer?action=UPDATE&amp;creator=factset&amp;DOC_NAME=fat:reuters_qtrly_source_window.fat&amp;display_string=Audit&amp;DYN_ARGS=TRUE&amp;VAR:ID1=30249U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64__FDSAUDITLINK__" localSheetId="24" hidden="1">{"fdsup://IBCentral/FAT Viewer?action=UPDATE&amp;creator=factset&amp;DOC_NAME=fat:reuters_qtrly_source_window.fat&amp;display_string=Audit&amp;DYN_ARGS=TRUE&amp;VAR:ID1=70109410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64__FDSAUDITLINK__" hidden="1">{"fdsup://IBCentral/FAT Viewer?action=UPDATE&amp;creator=factset&amp;DOC_NAME=fat:reuters_qtrly_source_window.fat&amp;display_string=Audit&amp;DYN_ARGS=TRUE&amp;VAR:ID1=70109410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65__FDSAUDITLINK__" localSheetId="24" hidden="1">{"fdsup://IBCentral/FAT Viewer?action=UPDATE&amp;creator=factset&amp;DOC_NAME=fat:reuters_qtrly_source_window.fat&amp;display_string=Audit&amp;DYN_ARGS=TRUE&amp;VAR:ID1=13342B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65__FDSAUDITLINK__" hidden="1">{"fdsup://IBCentral/FAT Viewer?action=UPDATE&amp;creator=factset&amp;DOC_NAME=fat:reuters_qtrly_source_window.fat&amp;display_string=Audit&amp;DYN_ARGS=TRUE&amp;VAR:ID1=13342B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66__FDSAUDITLINK__" localSheetId="24" hidden="1">{"fdsup://IBCentral/FAT Viewer?action=UPDATE&amp;creator=factset&amp;DOC_NAME=fat:reuters_qtrly_source_window.fat&amp;display_string=Audit&amp;DYN_ARGS=TRUE&amp;VAR:ID1=17273K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66__FDSAUDITLINK__" hidden="1">{"fdsup://IBCentral/FAT Viewer?action=UPDATE&amp;creator=factset&amp;DOC_NAME=fat:reuters_qtrly_source_window.fat&amp;display_string=Audit&amp;DYN_ARGS=TRUE&amp;VAR:ID1=17273K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67__FDSAUDITLINK__" localSheetId="24" hidden="1">{"fdsup://IBCentral/FAT Viewer?action=UPDATE&amp;creator=factset&amp;DOC_NAME=fat:reuters_qtrly_source_window.fat&amp;display_string=Audit&amp;DYN_ARGS=TRUE&amp;VAR:ID1=22439910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67__FDSAUDITLINK__" hidden="1">{"fdsup://IBCentral/FAT Viewer?action=UPDATE&amp;creator=factset&amp;DOC_NAME=fat:reuters_qtrly_source_window.fat&amp;display_string=Audit&amp;DYN_ARGS=TRUE&amp;VAR:ID1=22439910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68__FDSAUDITLINK__" localSheetId="24" hidden="1">{"fdsup://IBCentral/FAT Viewer?action=UPDATE&amp;creator=factset&amp;DOC_NAME=fat:reuters_qtrly_source_window.fat&amp;display_string=Audit&amp;DYN_ARGS=TRUE&amp;VAR:ID1=26160810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68__FDSAUDITLINK__" hidden="1">{"fdsup://IBCentral/FAT Viewer?action=UPDATE&amp;creator=factset&amp;DOC_NAME=fat:reuters_qtrly_source_window.fat&amp;display_string=Audit&amp;DYN_ARGS=TRUE&amp;VAR:ID1=26160810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69__FDSAUDITLINK__" localSheetId="24" hidden="1">{"fdsup://IBCentral/FAT Viewer?action=UPDATE&amp;creator=factset&amp;DOC_NAME=fat:reuters_qtrly_source_window.fat&amp;display_string=Audit&amp;DYN_ARGS=TRUE&amp;VAR:ID1=77669610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69__FDSAUDITLINK__" hidden="1">{"fdsup://IBCentral/FAT Viewer?action=UPDATE&amp;creator=factset&amp;DOC_NAME=fat:reuters_qtrly_source_window.fat&amp;display_string=Audit&amp;DYN_ARGS=TRUE&amp;VAR:ID1=77669610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6ANEX_H" localSheetId="4">#REF!</definedName>
    <definedName name="_36ANEX_H">#REF!</definedName>
    <definedName name="_37__FDSAUDITLINK__" localSheetId="24" hidden="1">{"fdsup://IBCentral/FAT Viewer?action=UPDATE&amp;creator=factset&amp;DOC_NAME=fat:reuters_qtrly_source_window.fat&amp;display_string=Audit&amp;DYN_ARGS=TRUE&amp;VAR:ID1=26160810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7__FDSAUDITLINK__" hidden="1">{"fdsup://IBCentral/FAT Viewer?action=UPDATE&amp;creator=factset&amp;DOC_NAME=fat:reuters_qtrly_source_window.fat&amp;display_string=Audit&amp;DYN_ARGS=TRUE&amp;VAR:ID1=26160810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70__FDSAUDITLINK__" localSheetId="24" hidden="1">{"fdsup://IBCentral/FAT Viewer?action=UPDATE&amp;creator=factset&amp;DOC_NAME=fat:reuters_qtrly_source_window.fat&amp;display_string=Audit&amp;DYN_ARGS=TRUE&amp;VAR:ID1=34354P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70__FDSAUDITLINK__" hidden="1">{"fdsup://IBCentral/FAT Viewer?action=UPDATE&amp;creator=factset&amp;DOC_NAME=fat:reuters_qtrly_source_window.fat&amp;display_string=Audit&amp;DYN_ARGS=TRUE&amp;VAR:ID1=34354P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71__FDSAUDITLINK__" localSheetId="24" hidden="1">{"fdsup://IBCentral/FAT Viewer?action=UPDATE&amp;creator=factset&amp;DOC_NAME=fat:reuters_qtrly_source_window.fat&amp;display_string=Audit&amp;DYN_ARGS=TRUE&amp;VAR:ID1=30249U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71__FDSAUDITLINK__" hidden="1">{"fdsup://IBCentral/FAT Viewer?action=UPDATE&amp;creator=factset&amp;DOC_NAME=fat:reuters_qtrly_source_window.fat&amp;display_string=Audit&amp;DYN_ARGS=TRUE&amp;VAR:ID1=30249U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72__FDSAUDITLINK__" localSheetId="24" hidden="1">{"fdsup://IBCentral/FAT Viewer?action=UPDATE&amp;creator=factset&amp;DOC_NAME=fat:reuters_qtrly_source_window.fat&amp;display_string=Audit&amp;DYN_ARGS=TRUE&amp;VAR:ID1=70109410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72__FDSAUDITLINK__" hidden="1">{"fdsup://IBCentral/FAT Viewer?action=UPDATE&amp;creator=factset&amp;DOC_NAME=fat:reuters_qtrly_source_window.fat&amp;display_string=Audit&amp;DYN_ARGS=TRUE&amp;VAR:ID1=70109410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73__FDSAUDITLINK__" localSheetId="24" hidden="1">{"fdsup://IBCentral/FAT Viewer?action=UPDATE&amp;creator=factset&amp;DOC_NAME=fat:reuters_qtrly_source_window.fat&amp;display_string=Audit&amp;DYN_ARGS=TRUE&amp;VAR:ID1=13342B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73__FDSAUDITLINK__" hidden="1">{"fdsup://IBCentral/FAT Viewer?action=UPDATE&amp;creator=factset&amp;DOC_NAME=fat:reuters_qtrly_source_window.fat&amp;display_string=Audit&amp;DYN_ARGS=TRUE&amp;VAR:ID1=13342B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74__FDSAUDITLINK__" localSheetId="24" hidden="1">{"fdsup://IBCentral/FAT Viewer?action=UPDATE&amp;creator=factset&amp;DOC_NAME=fat:reuters_qtrly_source_window.fat&amp;display_string=Audit&amp;DYN_ARGS=TRUE&amp;VAR:ID1=17273K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74__FDSAUDITLINK__" hidden="1">{"fdsup://IBCentral/FAT Viewer?action=UPDATE&amp;creator=factset&amp;DOC_NAME=fat:reuters_qtrly_source_window.fat&amp;display_string=Audit&amp;DYN_ARGS=TRUE&amp;VAR:ID1=17273K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75__FDSAUDITLINK__" localSheetId="24" hidden="1">{"fdsup://IBCentral/FAT Viewer?action=UPDATE&amp;creator=factset&amp;DOC_NAME=fat:reuters_qtrly_source_window.fat&amp;display_string=Audit&amp;DYN_ARGS=TRUE&amp;VAR:ID1=22439910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75__FDSAUDITLINK__" hidden="1">{"fdsup://IBCentral/FAT Viewer?action=UPDATE&amp;creator=factset&amp;DOC_NAME=fat:reuters_qtrly_source_window.fat&amp;display_string=Audit&amp;DYN_ARGS=TRUE&amp;VAR:ID1=22439910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76__FDSAUDITLINK__" localSheetId="24" hidden="1">{"fdsup://IBCentral/FAT Viewer?action=UPDATE&amp;creator=factset&amp;DOC_NAME=fat:reuters_qtrly_source_window.fat&amp;display_string=Audit&amp;DYN_ARGS=TRUE&amp;VAR:ID1=26160810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76__FDSAUDITLINK__" hidden="1">{"fdsup://IBCentral/FAT Viewer?action=UPDATE&amp;creator=factset&amp;DOC_NAME=fat:reuters_qtrly_source_window.fat&amp;display_string=Audit&amp;DYN_ARGS=TRUE&amp;VAR:ID1=26160810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77__FDSAUDITLINK__" localSheetId="24" hidden="1">{"fdsup://IBCentral/FAT Viewer?action=UPDATE&amp;creator=factset&amp;DOC_NAME=fat:reuters_qtrly_source_window.fat&amp;display_string=Audit&amp;DYN_ARGS=TRUE&amp;VAR:ID1=77669610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77__FDSAUDITLINK__" hidden="1">{"fdsup://IBCentral/FAT Viewer?action=UPDATE&amp;creator=factset&amp;DOC_NAME=fat:reuters_qtrly_source_window.fat&amp;display_string=Audit&amp;DYN_ARGS=TRUE&amp;VAR:ID1=77669610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78__FDSAUDITLINK__" localSheetId="24" hidden="1">{"fdsup://IBCentral/FAT Viewer?action=UPDATE&amp;creator=factset&amp;DOC_NAME=fat:reuters_qtrly_source_window.fat&amp;display_string=Audit&amp;DYN_ARGS=TRUE&amp;VAR:ID1=34354P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78__FDSAUDITLINK__" hidden="1">{"fdsup://IBCentral/FAT Viewer?action=UPDATE&amp;creator=factset&amp;DOC_NAME=fat:reuters_qtrly_source_window.fat&amp;display_string=Audit&amp;DYN_ARGS=TRUE&amp;VAR:ID1=34354P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79__FDSAUDITLINK__" localSheetId="24" hidden="1">{"fdsup://IBCentral/FAT Viewer?action=UPDATE&amp;creator=factset&amp;DOC_NAME=fat:reuters_qtrly_source_window.fat&amp;display_string=Audit&amp;DYN_ARGS=TRUE&amp;VAR:ID1=30249U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79__FDSAUDITLINK__" hidden="1">{"fdsup://IBCentral/FAT Viewer?action=UPDATE&amp;creator=factset&amp;DOC_NAME=fat:reuters_qtrly_source_window.fat&amp;display_string=Audit&amp;DYN_ARGS=TRUE&amp;VAR:ID1=30249U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8__FDSAUDITLINK__" localSheetId="24" hidden="1">{"fdsup://IBCentral/FAT Viewer?action=UPDATE&amp;creator=factset&amp;DOC_NAME=fat:reuters_qtrly_source_window.fat&amp;display_string=Audit&amp;DYN_ARGS=TRUE&amp;VAR:ID1=77669610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8__FDSAUDITLINK__" hidden="1">{"fdsup://IBCentral/FAT Viewer?action=UPDATE&amp;creator=factset&amp;DOC_NAME=fat:reuters_qtrly_source_window.fat&amp;display_string=Audit&amp;DYN_ARGS=TRUE&amp;VAR:ID1=77669610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80__FDSAUDITLINK__" localSheetId="24" hidden="1">{"fdsup://IBCentral/FAT Viewer?action=UPDATE&amp;creator=factset&amp;DOC_NAME=fat:reuters_qtrly_source_window.fat&amp;display_string=Audit&amp;DYN_ARGS=TRUE&amp;VAR:ID1=70109410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80__FDSAUDITLINK__" hidden="1">{"fdsup://IBCentral/FAT Viewer?action=UPDATE&amp;creator=factset&amp;DOC_NAME=fat:reuters_qtrly_source_window.fat&amp;display_string=Audit&amp;DYN_ARGS=TRUE&amp;VAR:ID1=70109410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81__FDSAUDITLINK__" localSheetId="24" hidden="1">{"fdsup://IBCentral/FAT Viewer?action=UPDATE&amp;creator=factset&amp;DOC_NAME=fat:reuters_qtrly_source_window.fat&amp;display_string=Audit&amp;DYN_ARGS=TRUE&amp;VAR:ID1=13342B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81__FDSAUDITLINK__" hidden="1">{"fdsup://IBCentral/FAT Viewer?action=UPDATE&amp;creator=factset&amp;DOC_NAME=fat:reuters_qtrly_source_window.fat&amp;display_string=Audit&amp;DYN_ARGS=TRUE&amp;VAR:ID1=13342B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82__FDSAUDITLINK__" localSheetId="24" hidden="1">{"fdsup://IBCentral/FAT Viewer?action=UPDATE&amp;creator=factset&amp;DOC_NAME=fat:reuters_qtrly_source_window.fat&amp;display_string=Audit&amp;DYN_ARGS=TRUE&amp;VAR:ID1=17273K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82__FDSAUDITLINK__" hidden="1">{"fdsup://IBCentral/FAT Viewer?action=UPDATE&amp;creator=factset&amp;DOC_NAME=fat:reuters_qtrly_source_window.fat&amp;display_string=Audit&amp;DYN_ARGS=TRUE&amp;VAR:ID1=17273K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83__FDSAUDITLINK__" localSheetId="24" hidden="1">{"fdsup://IBCentral/FAT Viewer?action=UPDATE&amp;creator=factset&amp;DOC_NAME=fat:reuters_qtrly_source_window.fat&amp;display_string=Audit&amp;DYN_ARGS=TRUE&amp;VAR:ID1=22439910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83__FDSAUDITLINK__" hidden="1">{"fdsup://IBCentral/FAT Viewer?action=UPDATE&amp;creator=factset&amp;DOC_NAME=fat:reuters_qtrly_source_window.fat&amp;display_string=Audit&amp;DYN_ARGS=TRUE&amp;VAR:ID1=22439910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84__FDSAUDITLINK__" localSheetId="24" hidden="1">{"fdsup://IBCentral/FAT Viewer?action=UPDATE&amp;creator=factset&amp;DOC_NAME=fat:reuters_qtrly_source_window.fat&amp;display_string=Audit&amp;DYN_ARGS=TRUE&amp;VAR:ID1=26160810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84__FDSAUDITLINK__" hidden="1">{"fdsup://IBCentral/FAT Viewer?action=UPDATE&amp;creator=factset&amp;DOC_NAME=fat:reuters_qtrly_source_window.fat&amp;display_string=Audit&amp;DYN_ARGS=TRUE&amp;VAR:ID1=26160810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85__FDSAUDITLINK__" localSheetId="24" hidden="1">{"fdsup://IBCentral/FAT Viewer?action=UPDATE&amp;creator=factset&amp;DOC_NAME=fat:reuters_qtrly_source_window.fat&amp;display_string=Audit&amp;DYN_ARGS=TRUE&amp;VAR:ID1=77669610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85__FDSAUDITLINK__" hidden="1">{"fdsup://IBCentral/FAT Viewer?action=UPDATE&amp;creator=factset&amp;DOC_NAME=fat:reuters_qtrly_source_window.fat&amp;display_string=Audit&amp;DYN_ARGS=TRUE&amp;VAR:ID1=77669610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86__FDSAUDITLINK__" localSheetId="24" hidden="1">{"fdsup://IBCentral/FAT Viewer?action=UPDATE&amp;creator=factset&amp;DOC_NAME=fat:reuters_qtrly_source_window.fat&amp;display_string=Audit&amp;DYN_ARGS=TRUE&amp;VAR:ID1=34354P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86__FDSAUDITLINK__" hidden="1">{"fdsup://IBCentral/FAT Viewer?action=UPDATE&amp;creator=factset&amp;DOC_NAME=fat:reuters_qtrly_source_window.fat&amp;display_string=Audit&amp;DYN_ARGS=TRUE&amp;VAR:ID1=34354P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87__FDSAUDITLINK__" localSheetId="24" hidden="1">{"fdsup://IBCentral/FAT Viewer?action=UPDATE&amp;creator=factset&amp;DOC_NAME=fat:reuters_qtrly_source_window.fat&amp;display_string=Audit&amp;DYN_ARGS=TRUE&amp;VAR:ID1=30249U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87__FDSAUDITLINK__" hidden="1">{"fdsup://IBCentral/FAT Viewer?action=UPDATE&amp;creator=factset&amp;DOC_NAME=fat:reuters_qtrly_source_window.fat&amp;display_string=Audit&amp;DYN_ARGS=TRUE&amp;VAR:ID1=30249U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88__FDSAUDITLINK__" localSheetId="24" hidden="1">{"fdsup://IBCentral/FAT Viewer?action=UPDATE&amp;creator=factset&amp;DOC_NAME=fat:reuters_qtrly_source_window.fat&amp;display_string=Audit&amp;DYN_ARGS=TRUE&amp;VAR:ID1=70109410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88__FDSAUDITLINK__" hidden="1">{"fdsup://IBCentral/FAT Viewer?action=UPDATE&amp;creator=factset&amp;DOC_NAME=fat:reuters_qtrly_source_window.fat&amp;display_string=Audit&amp;DYN_ARGS=TRUE&amp;VAR:ID1=70109410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89__FDSAUDITLINK__" localSheetId="24" hidden="1">{"fdsup://IBCentral/FAT Viewer?action=UPDATE&amp;creator=factset&amp;DOC_NAME=fat:reuters_qtrly_source_window.fat&amp;display_string=Audit&amp;DYN_ARGS=TRUE&amp;VAR:ID1=13342B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89__FDSAUDITLINK__" hidden="1">{"fdsup://IBCentral/FAT Viewer?action=UPDATE&amp;creator=factset&amp;DOC_NAME=fat:reuters_qtrly_source_window.fat&amp;display_string=Audit&amp;DYN_ARGS=TRUE&amp;VAR:ID1=13342B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9__FDSAUDITLINK__" localSheetId="24" hidden="1">{"fdsup://IBCentral/FAT Viewer?action=UPDATE&amp;creator=factset&amp;DOC_NAME=fat:reuters_qtrly_source_window.fat&amp;display_string=Audit&amp;DYN_ARGS=TRUE&amp;VAR:ID1=34354P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9__FDSAUDITLINK__" hidden="1">{"fdsup://IBCentral/FAT Viewer?action=UPDATE&amp;creator=factset&amp;DOC_NAME=fat:reuters_qtrly_source_window.fat&amp;display_string=Audit&amp;DYN_ARGS=TRUE&amp;VAR:ID1=34354P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90__FDSAUDITLINK__" localSheetId="24" hidden="1">{"fdsup://IBCentral/FAT Viewer?action=UPDATE&amp;creator=factset&amp;DOC_NAME=fat:reuters_qtrly_source_window.fat&amp;display_string=Audit&amp;DYN_ARGS=TRUE&amp;VAR:ID1=17273K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90__FDSAUDITLINK__" hidden="1">{"fdsup://IBCentral/FAT Viewer?action=UPDATE&amp;creator=factset&amp;DOC_NAME=fat:reuters_qtrly_source_window.fat&amp;display_string=Audit&amp;DYN_ARGS=TRUE&amp;VAR:ID1=17273K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91__FDSAUDITLINK__" localSheetId="24" hidden="1">{"fdsup://IBCentral/FAT Viewer?action=UPDATE&amp;creator=factset&amp;DOC_NAME=fat:reuters_qtrly_source_window.fat&amp;display_string=Audit&amp;DYN_ARGS=TRUE&amp;VAR:ID1=22439910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91__FDSAUDITLINK__" hidden="1">{"fdsup://IBCentral/FAT Viewer?action=UPDATE&amp;creator=factset&amp;DOC_NAME=fat:reuters_qtrly_source_window.fat&amp;display_string=Audit&amp;DYN_ARGS=TRUE&amp;VAR:ID1=22439910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92__FDSAUDITLINK__" localSheetId="24" hidden="1">{"fdsup://IBCentral/FAT Viewer?action=UPDATE&amp;creator=factset&amp;DOC_NAME=fat:reuters_qtrly_source_window.fat&amp;display_string=Audit&amp;DYN_ARGS=TRUE&amp;VAR:ID1=26160810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92__FDSAUDITLINK__" hidden="1">{"fdsup://IBCentral/FAT Viewer?action=UPDATE&amp;creator=factset&amp;DOC_NAME=fat:reuters_qtrly_source_window.fat&amp;display_string=Audit&amp;DYN_ARGS=TRUE&amp;VAR:ID1=26160810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93__FDSAUDITLINK__" localSheetId="24" hidden="1">{"fdsup://IBCentral/FAT Viewer?action=UPDATE&amp;creator=factset&amp;DOC_NAME=fat:reuters_qtrly_source_window.fat&amp;display_string=Audit&amp;DYN_ARGS=TRUE&amp;VAR:ID1=77669610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93__FDSAUDITLINK__" hidden="1">{"fdsup://IBCentral/FAT Viewer?action=UPDATE&amp;creator=factset&amp;DOC_NAME=fat:reuters_qtrly_source_window.fat&amp;display_string=Audit&amp;DYN_ARGS=TRUE&amp;VAR:ID1=77669610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94__FDSAUDITLINK__" localSheetId="24" hidden="1">{"fdsup://IBCentral/FAT Viewer?action=UPDATE&amp;creator=factset&amp;DOC_NAME=fat:reuters_qtrly_source_window.fat&amp;display_string=Audit&amp;DYN_ARGS=TRUE&amp;VAR:ID1=34354P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94__FDSAUDITLINK__" hidden="1">{"fdsup://IBCentral/FAT Viewer?action=UPDATE&amp;creator=factset&amp;DOC_NAME=fat:reuters_qtrly_source_window.fat&amp;display_string=Audit&amp;DYN_ARGS=TRUE&amp;VAR:ID1=34354P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95__FDSAUDITLINK__" localSheetId="24" hidden="1">{"fdsup://IBCentral/FAT Viewer?action=UPDATE&amp;creator=factset&amp;DOC_NAME=fat:reuters_qtrly_source_window.fat&amp;display_string=Audit&amp;DYN_ARGS=TRUE&amp;VAR:ID1=30249U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95__FDSAUDITLINK__" hidden="1">{"fdsup://IBCentral/FAT Viewer?action=UPDATE&amp;creator=factset&amp;DOC_NAME=fat:reuters_qtrly_source_window.fat&amp;display_string=Audit&amp;DYN_ARGS=TRUE&amp;VAR:ID1=30249U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96__FDSAUDITLINK__" localSheetId="24" hidden="1">{"fdsup://IBCentral/FAT Viewer?action=UPDATE&amp;creator=factset&amp;DOC_NAME=fat:reuters_qtrly_source_window.fat&amp;display_string=Audit&amp;DYN_ARGS=TRUE&amp;VAR:ID1=70109410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96__FDSAUDITLINK__" hidden="1">{"fdsup://IBCentral/FAT Viewer?action=UPDATE&amp;creator=factset&amp;DOC_NAME=fat:reuters_qtrly_source_window.fat&amp;display_string=Audit&amp;DYN_ARGS=TRUE&amp;VAR:ID1=70109410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97__FDSAUDITLINK__" localSheetId="24" hidden="1">{"fdsup://IBCentral/FAT Viewer?action=UPDATE&amp;creator=factset&amp;DOC_NAME=fat:reuters_qtrly_source_window.fat&amp;display_string=Audit&amp;DYN_ARGS=TRUE&amp;VAR:ID1=13342B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97__FDSAUDITLINK__" hidden="1">{"fdsup://IBCentral/FAT Viewer?action=UPDATE&amp;creator=factset&amp;DOC_NAME=fat:reuters_qtrly_source_window.fat&amp;display_string=Audit&amp;DYN_ARGS=TRUE&amp;VAR:ID1=13342B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398__FDSAUDITLINK__" localSheetId="24" hidden="1">{"fdsup://IBCentral/FAT Viewer?action=UPDATE&amp;creator=factset&amp;DOC_NAME=fat:reuters_qtrly_source_window.fat&amp;display_string=Audit&amp;DYN_ARGS=TRUE&amp;VAR:ID1=17273K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98__FDSAUDITLINK__" hidden="1">{"fdsup://IBCentral/FAT Viewer?action=UPDATE&amp;creator=factset&amp;DOC_NAME=fat:reuters_qtrly_source_window.fat&amp;display_string=Audit&amp;DYN_ARGS=TRUE&amp;VAR:ID1=17273K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99__FDSAUDITLINK__" localSheetId="24" hidden="1">{"fdsup://IBCentral/FAT Viewer?action=UPDATE&amp;creator=factset&amp;DOC_NAME=fat:reuters_qtrly_source_window.fat&amp;display_string=Audit&amp;DYN_ARGS=TRUE&amp;VAR:ID1=22439910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99__FDSAUDITLINK__" hidden="1">{"fdsup://IBCentral/FAT Viewer?action=UPDATE&amp;creator=factset&amp;DOC_NAME=fat:reuters_qtrly_source_window.fat&amp;display_string=Audit&amp;DYN_ARGS=TRUE&amp;VAR:ID1=22439910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ANEX_A" localSheetId="4">#REF!</definedName>
    <definedName name="_3ANEX_A">#REF!</definedName>
    <definedName name="_3E____ဠ0__큌〈Ř" localSheetId="4">#REF!</definedName>
    <definedName name="_3E____ဠ0__큌〈Ř">#REF!</definedName>
    <definedName name="_4____________________ANEX_H" localSheetId="4">#REF!</definedName>
    <definedName name="_4____________________ANEX_H">#REF!</definedName>
    <definedName name="_4_____123Graph_BCHART_5" localSheetId="1" hidden="1">[29]MEX95IB!#REF!</definedName>
    <definedName name="_4_____123Graph_BCHART_5" localSheetId="9" hidden="1">[29]MEX95IB!#REF!</definedName>
    <definedName name="_4_____123Graph_BCHART_5" localSheetId="13" hidden="1">[29]MEX95IB!#REF!</definedName>
    <definedName name="_4_____123Graph_BCHART_5" localSheetId="4" hidden="1">[29]MEX95IB!#REF!</definedName>
    <definedName name="_4_____123Graph_BCHART_5" localSheetId="24" hidden="1">[29]MEX95IB!#REF!</definedName>
    <definedName name="_4_____123Graph_BCHART_5" localSheetId="16" hidden="1">[29]MEX95IB!#REF!</definedName>
    <definedName name="_4_____123Graph_BCHART_5" localSheetId="19" hidden="1">[29]MEX95IB!#REF!</definedName>
    <definedName name="_4_____123Graph_BCHART_5" hidden="1">[29]MEX95IB!#REF!</definedName>
    <definedName name="_4___123Graph_BCHART_5" localSheetId="1" hidden="1">[29]MEX95IB!#REF!</definedName>
    <definedName name="_4___123Graph_BCHART_5" localSheetId="9" hidden="1">[29]MEX95IB!#REF!</definedName>
    <definedName name="_4___123Graph_BCHART_5" localSheetId="13" hidden="1">[29]MEX95IB!#REF!</definedName>
    <definedName name="_4___123Graph_BCHART_5" localSheetId="4" hidden="1">[29]MEX95IB!#REF!</definedName>
    <definedName name="_4___123Graph_BCHART_5" localSheetId="24" hidden="1">[29]MEX95IB!#REF!</definedName>
    <definedName name="_4___123Graph_BCHART_5" localSheetId="16" hidden="1">[29]MEX95IB!#REF!</definedName>
    <definedName name="_4___123Graph_BCHART_5" localSheetId="19" hidden="1">[29]MEX95IB!#REF!</definedName>
    <definedName name="_4___123Graph_BCHART_5" hidden="1">[29]MEX95IB!#REF!</definedName>
    <definedName name="_4__123Graph_ACHART_1" hidden="1">'[31]Cross Bdr'!$C$71:$AL$71</definedName>
    <definedName name="_4__123Graph_BCHART_1" hidden="1">'[31]Cross Bdr'!$C$73:$AL$73</definedName>
    <definedName name="_4__123Graph_BCHART_29" localSheetId="1" hidden="1">'[32]Income Statement'!#REF!</definedName>
    <definedName name="_4__123Graph_BCHART_29" localSheetId="9" hidden="1">'[32]Income Statement'!#REF!</definedName>
    <definedName name="_4__123Graph_BCHART_29" localSheetId="13" hidden="1">'[32]Income Statement'!#REF!</definedName>
    <definedName name="_4__123Graph_BCHART_29" localSheetId="4" hidden="1">'[32]Income Statement'!#REF!</definedName>
    <definedName name="_4__123Graph_BCHART_29" localSheetId="24" hidden="1">'[32]Income Statement'!#REF!</definedName>
    <definedName name="_4__123Graph_BCHART_29" localSheetId="16" hidden="1">'[32]Income Statement'!#REF!</definedName>
    <definedName name="_4__123Graph_BCHART_29" localSheetId="19" hidden="1">'[32]Income Statement'!#REF!</definedName>
    <definedName name="_4__123Graph_BCHART_29" hidden="1">'[32]Income Statement'!#REF!</definedName>
    <definedName name="_4__123Graph_CCHART_1" hidden="1">'[31]Cross Bdr'!$C$72:$AL$72</definedName>
    <definedName name="_4__FDSAUDITLINK__" localSheetId="24" hidden="1">{"fdsup://IBCentral/FAT Viewer?action=UPDATE&amp;creator=factset&amp;DOC_NAME=fat:reuters_qtrly_shs_src_window.fat&amp;display_string=Audit&amp;DYN_ARGS=TRUE&amp;VAR:ID1=29265N10&amp;VAR:RCODE=FDSSHSOUTDEPS&amp;VAR:SDATE=20090999&amp;VAR:FREQ=Quarterly&amp;VAR:RELITEM=RP&amp;VAR:CURRENCY=&amp;VAR:CUR","RSOURCE=EXSHARE&amp;VAR:NATFREQ=QUARTERLY&amp;VAR:RFIELD=FINALIZED&amp;VAR:DB_TYPE=&amp;VAR:UNITS=M&amp;window=popup&amp;width=450&amp;height=300&amp;START_MAXIMIZED=FALSE"}</definedName>
    <definedName name="_4__FDSAUDITLINK__" hidden="1">{"fdsup://IBCentral/FAT Viewer?action=UPDATE&amp;creator=factset&amp;DOC_NAME=fat:reuters_qtrly_shs_src_window.fat&amp;display_string=Audit&amp;DYN_ARGS=TRUE&amp;VAR:ID1=29265N10&amp;VAR:RCODE=FDSSHSOUTDEPS&amp;VAR:SDATE=20090999&amp;VAR:FREQ=Quarterly&amp;VAR:RELITEM=RP&amp;VAR:CURRENCY=&amp;VAR:CUR","RSOURCE=EXSHARE&amp;VAR:NATFREQ=QUARTERLY&amp;VAR:RFIELD=FINALIZED&amp;VAR:DB_TYPE=&amp;VAR:UNITS=M&amp;window=popup&amp;width=450&amp;height=300&amp;START_MAXIMIZED=FALSE"}</definedName>
    <definedName name="_40___123Graph_BCHART_5" localSheetId="1" hidden="1">[29]MEX95IB!#REF!</definedName>
    <definedName name="_40___123Graph_BCHART_5" localSheetId="9" hidden="1">[29]MEX95IB!#REF!</definedName>
    <definedName name="_40___123Graph_BCHART_5" localSheetId="13" hidden="1">[29]MEX95IB!#REF!</definedName>
    <definedName name="_40___123Graph_BCHART_5" localSheetId="4" hidden="1">[29]MEX95IB!#REF!</definedName>
    <definedName name="_40___123Graph_BCHART_5" localSheetId="24" hidden="1">[29]MEX95IB!#REF!</definedName>
    <definedName name="_40___123Graph_BCHART_5" localSheetId="16" hidden="1">[29]MEX95IB!#REF!</definedName>
    <definedName name="_40___123Graph_BCHART_5" localSheetId="19" hidden="1">[29]MEX95IB!#REF!</definedName>
    <definedName name="_40___123Graph_BCHART_5" hidden="1">[29]MEX95IB!#REF!</definedName>
    <definedName name="_40__FDSAUDITLINK__" localSheetId="24" hidden="1">{"fdsup://IBCentral/FAT Viewer?action=UPDATE&amp;creator=factset&amp;DOC_NAME=fat:reuters_qtrly_source_window.fat&amp;display_string=Audit&amp;DYN_ARGS=TRUE&amp;VAR:ID1=30249U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0__FDSAUDITLINK__" hidden="1">{"fdsup://IBCentral/FAT Viewer?action=UPDATE&amp;creator=factset&amp;DOC_NAME=fat:reuters_qtrly_source_window.fat&amp;display_string=Audit&amp;DYN_ARGS=TRUE&amp;VAR:ID1=30249U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00__FDSAUDITLINK__" localSheetId="24" hidden="1">{"fdsup://IBCentral/FAT Viewer?action=UPDATE&amp;creator=factset&amp;DOC_NAME=fat:reuters_qtrly_source_window.fat&amp;display_string=Audit&amp;DYN_ARGS=TRUE&amp;VAR:ID1=26160810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00__FDSAUDITLINK__" hidden="1">{"fdsup://IBCentral/FAT Viewer?action=UPDATE&amp;creator=factset&amp;DOC_NAME=fat:reuters_qtrly_source_window.fat&amp;display_string=Audit&amp;DYN_ARGS=TRUE&amp;VAR:ID1=26160810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01__FDSAUDITLINK__" localSheetId="24" hidden="1">{"fdsup://IBCentral/FAT Viewer?action=UPDATE&amp;creator=factset&amp;DOC_NAME=fat:reuters_qtrly_source_window.fat&amp;display_string=Audit&amp;DYN_ARGS=TRUE&amp;VAR:ID1=77669610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01__FDSAUDITLINK__" hidden="1">{"fdsup://IBCentral/FAT Viewer?action=UPDATE&amp;creator=factset&amp;DOC_NAME=fat:reuters_qtrly_source_window.fat&amp;display_string=Audit&amp;DYN_ARGS=TRUE&amp;VAR:ID1=77669610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02__FDSAUDITLINK__" localSheetId="24" hidden="1">{"fdsup://IBCentral/FAT Viewer?action=UPDATE&amp;creator=factset&amp;DOC_NAME=fat:reuters_qtrly_source_window.fat&amp;display_string=Audit&amp;DYN_ARGS=TRUE&amp;VAR:ID1=34354P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02__FDSAUDITLINK__" hidden="1">{"fdsup://IBCentral/FAT Viewer?action=UPDATE&amp;creator=factset&amp;DOC_NAME=fat:reuters_qtrly_source_window.fat&amp;display_string=Audit&amp;DYN_ARGS=TRUE&amp;VAR:ID1=34354P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03__FDSAUDITLINK__" localSheetId="24" hidden="1">{"fdsup://IBCentral/FAT Viewer?action=UPDATE&amp;creator=factset&amp;DOC_NAME=fat:reuters_qtrly_source_window.fat&amp;display_string=Audit&amp;DYN_ARGS=TRUE&amp;VAR:ID1=30249U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03__FDSAUDITLINK__" hidden="1">{"fdsup://IBCentral/FAT Viewer?action=UPDATE&amp;creator=factset&amp;DOC_NAME=fat:reuters_qtrly_source_window.fat&amp;display_string=Audit&amp;DYN_ARGS=TRUE&amp;VAR:ID1=30249U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04__FDSAUDITLINK__" localSheetId="24" hidden="1">{"fdsup://IBCentral/FAT Viewer?action=UPDATE&amp;creator=factset&amp;DOC_NAME=fat:reuters_qtrly_source_window.fat&amp;display_string=Audit&amp;DYN_ARGS=TRUE&amp;VAR:ID1=70109410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04__FDSAUDITLINK__" hidden="1">{"fdsup://IBCentral/FAT Viewer?action=UPDATE&amp;creator=factset&amp;DOC_NAME=fat:reuters_qtrly_source_window.fat&amp;display_string=Audit&amp;DYN_ARGS=TRUE&amp;VAR:ID1=70109410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05__FDSAUDITLINK__" localSheetId="24" hidden="1">{"fdsup://IBCentral/FAT Viewer?action=UPDATE&amp;creator=factset&amp;DOC_NAME=fat:reuters_qtrly_source_window.fat&amp;display_string=Audit&amp;DYN_ARGS=TRUE&amp;VAR:ID1=13342B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05__FDSAUDITLINK__" hidden="1">{"fdsup://IBCentral/FAT Viewer?action=UPDATE&amp;creator=factset&amp;DOC_NAME=fat:reuters_qtrly_source_window.fat&amp;display_string=Audit&amp;DYN_ARGS=TRUE&amp;VAR:ID1=13342B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06__FDSAUDITLINK__" localSheetId="24" hidden="1">{"fdsup://IBCentral/FAT Viewer?action=UPDATE&amp;creator=factset&amp;DOC_NAME=fat:reuters_qtrly_source_window.fat&amp;display_string=Audit&amp;DYN_ARGS=TRUE&amp;VAR:ID1=17273K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06__FDSAUDITLINK__" hidden="1">{"fdsup://IBCentral/FAT Viewer?action=UPDATE&amp;creator=factset&amp;DOC_NAME=fat:reuters_qtrly_source_window.fat&amp;display_string=Audit&amp;DYN_ARGS=TRUE&amp;VAR:ID1=17273K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07__FDSAUDITLINK__" localSheetId="24" hidden="1">{"fdsup://IBCentral/FAT Viewer?action=UPDATE&amp;creator=factset&amp;DOC_NAME=fat:reuters_qtrly_source_window.fat&amp;display_string=Audit&amp;DYN_ARGS=TRUE&amp;VAR:ID1=22439910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07__FDSAUDITLINK__" hidden="1">{"fdsup://IBCentral/FAT Viewer?action=UPDATE&amp;creator=factset&amp;DOC_NAME=fat:reuters_qtrly_source_window.fat&amp;display_string=Audit&amp;DYN_ARGS=TRUE&amp;VAR:ID1=22439910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08__FDSAUDITLINK__" localSheetId="24" hidden="1">{"fdsup://IBCentral/FAT Viewer?action=UPDATE&amp;creator=factset&amp;DOC_NAME=fat:reuters_qtrly_source_window.fat&amp;display_string=Audit&amp;DYN_ARGS=TRUE&amp;VAR:ID1=26160810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08__FDSAUDITLINK__" hidden="1">{"fdsup://IBCentral/FAT Viewer?action=UPDATE&amp;creator=factset&amp;DOC_NAME=fat:reuters_qtrly_source_window.fat&amp;display_string=Audit&amp;DYN_ARGS=TRUE&amp;VAR:ID1=26160810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09__FDSAUDITLINK__" localSheetId="24" hidden="1">{"fdsup://IBCentral/FAT Viewer?action=UPDATE&amp;creator=factset&amp;DOC_NAME=fat:reuters_qtrly_source_window.fat&amp;display_string=Audit&amp;DYN_ARGS=TRUE&amp;VAR:ID1=77669610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09__FDSAUDITLINK__" hidden="1">{"fdsup://IBCentral/FAT Viewer?action=UPDATE&amp;creator=factset&amp;DOC_NAME=fat:reuters_qtrly_source_window.fat&amp;display_string=Audit&amp;DYN_ARGS=TRUE&amp;VAR:ID1=77669610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1__FDSAUDITLINK__" localSheetId="24" hidden="1">{"fdsup://IBCentral/FAT Viewer?action=UPDATE&amp;creator=factset&amp;DOC_NAME=fat:reuters_qtrly_source_window.fat&amp;display_string=Audit&amp;DYN_ARGS=TRUE&amp;VAR:ID1=70109410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1__FDSAUDITLINK__" hidden="1">{"fdsup://IBCentral/FAT Viewer?action=UPDATE&amp;creator=factset&amp;DOC_NAME=fat:reuters_qtrly_source_window.fat&amp;display_string=Audit&amp;DYN_ARGS=TRUE&amp;VAR:ID1=70109410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10__FDSAUDITLINK__" localSheetId="24" hidden="1">{"fdsup://IBCentral/FAT Viewer?action=UPDATE&amp;creator=factset&amp;DOC_NAME=fat:reuters_qtrly_source_window.fat&amp;display_string=Audit&amp;DYN_ARGS=TRUE&amp;VAR:ID1=34354P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10__FDSAUDITLINK__" hidden="1">{"fdsup://IBCentral/FAT Viewer?action=UPDATE&amp;creator=factset&amp;DOC_NAME=fat:reuters_qtrly_source_window.fat&amp;display_string=Audit&amp;DYN_ARGS=TRUE&amp;VAR:ID1=34354P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11__FDSAUDITLINK__" localSheetId="24" hidden="1">{"fdsup://IBCentral/FAT Viewer?action=UPDATE&amp;creator=factset&amp;DOC_NAME=fat:reuters_qtrly_source_window.fat&amp;display_string=Audit&amp;DYN_ARGS=TRUE&amp;VAR:ID1=30249U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11__FDSAUDITLINK__" hidden="1">{"fdsup://IBCentral/FAT Viewer?action=UPDATE&amp;creator=factset&amp;DOC_NAME=fat:reuters_qtrly_source_window.fat&amp;display_string=Audit&amp;DYN_ARGS=TRUE&amp;VAR:ID1=30249U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12__FDSAUDITLINK__" localSheetId="24" hidden="1">{"fdsup://IBCentral/FAT Viewer?action=UPDATE&amp;creator=factset&amp;DOC_NAME=fat:reuters_qtrly_source_window.fat&amp;display_string=Audit&amp;DYN_ARGS=TRUE&amp;VAR:ID1=70109410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12__FDSAUDITLINK__" hidden="1">{"fdsup://IBCentral/FAT Viewer?action=UPDATE&amp;creator=factset&amp;DOC_NAME=fat:reuters_qtrly_source_window.fat&amp;display_string=Audit&amp;DYN_ARGS=TRUE&amp;VAR:ID1=70109410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13__FDSAUDITLINK__" localSheetId="24" hidden="1">{"fdsup://IBCentral/FAT Viewer?action=UPDATE&amp;creator=factset&amp;DOC_NAME=fat:reuters_qtrly_source_window.fat&amp;display_string=Audit&amp;DYN_ARGS=TRUE&amp;VAR:ID1=13342B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13__FDSAUDITLINK__" hidden="1">{"fdsup://IBCentral/FAT Viewer?action=UPDATE&amp;creator=factset&amp;DOC_NAME=fat:reuters_qtrly_source_window.fat&amp;display_string=Audit&amp;DYN_ARGS=TRUE&amp;VAR:ID1=13342B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14__FDSAUDITLINK__" localSheetId="24" hidden="1">{"fdsup://IBCentral/FAT Viewer?action=UPDATE&amp;creator=factset&amp;DOC_NAME=fat:reuters_qtrly_source_window.fat&amp;display_string=Audit&amp;DYN_ARGS=TRUE&amp;VAR:ID1=17273K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14__FDSAUDITLINK__" hidden="1">{"fdsup://IBCentral/FAT Viewer?action=UPDATE&amp;creator=factset&amp;DOC_NAME=fat:reuters_qtrly_source_window.fat&amp;display_string=Audit&amp;DYN_ARGS=TRUE&amp;VAR:ID1=17273K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15__FDSAUDITLINK__" localSheetId="24" hidden="1">{"fdsup://IBCentral/FAT Viewer?action=UPDATE&amp;creator=factset&amp;DOC_NAME=fat:reuters_qtrly_source_window.fat&amp;display_string=Audit&amp;DYN_ARGS=TRUE&amp;VAR:ID1=22439910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15__FDSAUDITLINK__" hidden="1">{"fdsup://IBCentral/FAT Viewer?action=UPDATE&amp;creator=factset&amp;DOC_NAME=fat:reuters_qtrly_source_window.fat&amp;display_string=Audit&amp;DYN_ARGS=TRUE&amp;VAR:ID1=22439910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16__FDSAUDITLINK__" localSheetId="24" hidden="1">{"fdsup://IBCentral/FAT Viewer?action=UPDATE&amp;creator=factset&amp;DOC_NAME=fat:reuters_qtrly_source_window.fat&amp;display_string=Audit&amp;DYN_ARGS=TRUE&amp;VAR:ID1=26160810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16__FDSAUDITLINK__" hidden="1">{"fdsup://IBCentral/FAT Viewer?action=UPDATE&amp;creator=factset&amp;DOC_NAME=fat:reuters_qtrly_source_window.fat&amp;display_string=Audit&amp;DYN_ARGS=TRUE&amp;VAR:ID1=26160810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17__FDSAUDITLINK__" localSheetId="24" hidden="1">{"fdsup://IBCentral/FAT Viewer?action=UPDATE&amp;creator=factset&amp;DOC_NAME=fat:reuters_qtrly_source_window.fat&amp;display_string=Audit&amp;DYN_ARGS=TRUE&amp;VAR:ID1=77669610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17__FDSAUDITLINK__" hidden="1">{"fdsup://IBCentral/FAT Viewer?action=UPDATE&amp;creator=factset&amp;DOC_NAME=fat:reuters_qtrly_source_window.fat&amp;display_string=Audit&amp;DYN_ARGS=TRUE&amp;VAR:ID1=77669610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18__FDSAUDITLINK__" localSheetId="24" hidden="1">{"fdsup://IBCentral/FAT Viewer?action=UPDATE&amp;creator=factset&amp;DOC_NAME=fat:reuters_qtrly_source_window.fat&amp;display_string=Audit&amp;DYN_ARGS=TRUE&amp;VAR:ID1=34354P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18__FDSAUDITLINK__" hidden="1">{"fdsup://IBCentral/FAT Viewer?action=UPDATE&amp;creator=factset&amp;DOC_NAME=fat:reuters_qtrly_source_window.fat&amp;display_string=Audit&amp;DYN_ARGS=TRUE&amp;VAR:ID1=34354P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19__FDSAUDITLINK__" localSheetId="24" hidden="1">{"fdsup://IBCentral/FAT Viewer?action=UPDATE&amp;creator=factset&amp;DOC_NAME=fat:reuters_qtrly_source_window.fat&amp;display_string=Audit&amp;DYN_ARGS=TRUE&amp;VAR:ID1=30249U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19__FDSAUDITLINK__" hidden="1">{"fdsup://IBCentral/FAT Viewer?action=UPDATE&amp;creator=factset&amp;DOC_NAME=fat:reuters_qtrly_source_window.fat&amp;display_string=Audit&amp;DYN_ARGS=TRUE&amp;VAR:ID1=30249U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2__FDSAUDITLINK__" localSheetId="24" hidden="1">{"fdsup://IBCentral/FAT Viewer?action=UPDATE&amp;creator=factset&amp;DOC_NAME=fat:reuters_qtrly_source_window.fat&amp;display_string=Audit&amp;DYN_ARGS=TRUE&amp;VAR:ID1=22439910&amp;VAR:RCODE=DSTT&amp;VAR:SDATE=20091299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2__FDSAUDITLINK__" hidden="1">{"fdsup://IBCentral/FAT Viewer?action=UPDATE&amp;creator=factset&amp;DOC_NAME=fat:reuters_qtrly_source_window.fat&amp;display_string=Audit&amp;DYN_ARGS=TRUE&amp;VAR:ID1=22439910&amp;VAR:RCODE=DSTT&amp;VAR:SDATE=20091299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20__FDSAUDITLINK__" localSheetId="24" hidden="1">{"fdsup://IBCentral/FAT Viewer?action=UPDATE&amp;creator=factset&amp;DOC_NAME=fat:reuters_qtrly_source_window.fat&amp;display_string=Audit&amp;DYN_ARGS=TRUE&amp;VAR:ID1=70109410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20__FDSAUDITLINK__" hidden="1">{"fdsup://IBCentral/FAT Viewer?action=UPDATE&amp;creator=factset&amp;DOC_NAME=fat:reuters_qtrly_source_window.fat&amp;display_string=Audit&amp;DYN_ARGS=TRUE&amp;VAR:ID1=70109410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21__FDSAUDITLINK__" localSheetId="24" hidden="1">{"fdsup://IBCentral/FAT Viewer?action=UPDATE&amp;creator=factset&amp;DOC_NAME=fat:reuters_qtrly_source_window.fat&amp;display_string=Audit&amp;DYN_ARGS=TRUE&amp;VAR:ID1=13342B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21__FDSAUDITLINK__" hidden="1">{"fdsup://IBCentral/FAT Viewer?action=UPDATE&amp;creator=factset&amp;DOC_NAME=fat:reuters_qtrly_source_window.fat&amp;display_string=Audit&amp;DYN_ARGS=TRUE&amp;VAR:ID1=13342B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22__FDSAUDITLINK__" localSheetId="24" hidden="1">{"fdsup://IBCentral/FAT Viewer?action=UPDATE&amp;creator=factset&amp;DOC_NAME=fat:reuters_qtrly_source_window.fat&amp;display_string=Audit&amp;DYN_ARGS=TRUE&amp;VAR:ID1=17273K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22__FDSAUDITLINK__" hidden="1">{"fdsup://IBCentral/FAT Viewer?action=UPDATE&amp;creator=factset&amp;DOC_NAME=fat:reuters_qtrly_source_window.fat&amp;display_string=Audit&amp;DYN_ARGS=TRUE&amp;VAR:ID1=17273K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23__FDSAUDITLINK__" localSheetId="24" hidden="1">{"fdsup://IBCentral/FAT Viewer?action=UPDATE&amp;creator=factset&amp;DOC_NAME=fat:reuters_qtrly_source_window.fat&amp;display_string=Audit&amp;DYN_ARGS=TRUE&amp;VAR:ID1=22439910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23__FDSAUDITLINK__" hidden="1">{"fdsup://IBCentral/FAT Viewer?action=UPDATE&amp;creator=factset&amp;DOC_NAME=fat:reuters_qtrly_source_window.fat&amp;display_string=Audit&amp;DYN_ARGS=TRUE&amp;VAR:ID1=22439910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24__FDSAUDITLINK__" localSheetId="24" hidden="1">{"fdsup://IBCentral/FAT Viewer?action=UPDATE&amp;creator=factset&amp;DOC_NAME=fat:reuters_qtrly_source_window.fat&amp;display_string=Audit&amp;DYN_ARGS=TRUE&amp;VAR:ID1=26160810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24__FDSAUDITLINK__" hidden="1">{"fdsup://IBCentral/FAT Viewer?action=UPDATE&amp;creator=factset&amp;DOC_NAME=fat:reuters_qtrly_source_window.fat&amp;display_string=Audit&amp;DYN_ARGS=TRUE&amp;VAR:ID1=26160810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25__FDSAUDITLINK__" localSheetId="24" hidden="1">{"fdsup://IBCentral/FAT Viewer?action=UPDATE&amp;creator=factset&amp;DOC_NAME=fat:reuters_qtrly_source_window.fat&amp;display_string=Audit&amp;DYN_ARGS=TRUE&amp;VAR:ID1=77669610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25__FDSAUDITLINK__" hidden="1">{"fdsup://IBCentral/FAT Viewer?action=UPDATE&amp;creator=factset&amp;DOC_NAME=fat:reuters_qtrly_source_window.fat&amp;display_string=Audit&amp;DYN_ARGS=TRUE&amp;VAR:ID1=77669610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26__FDSAUDITLINK__" localSheetId="24" hidden="1">{"fdsup://IBCentral/FAT Viewer?action=UPDATE&amp;creator=factset&amp;DOC_NAME=fat:reuters_qtrly_source_window.fat&amp;display_string=Audit&amp;DYN_ARGS=TRUE&amp;VAR:ID1=34354P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26__FDSAUDITLINK__" hidden="1">{"fdsup://IBCentral/FAT Viewer?action=UPDATE&amp;creator=factset&amp;DOC_NAME=fat:reuters_qtrly_source_window.fat&amp;display_string=Audit&amp;DYN_ARGS=TRUE&amp;VAR:ID1=34354P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27__FDSAUDITLINK__" localSheetId="24" hidden="1">{"fdsup://IBCentral/FAT Viewer?action=UPDATE&amp;creator=factset&amp;DOC_NAME=fat:reuters_qtrly_source_window.fat&amp;display_string=Audit&amp;DYN_ARGS=TRUE&amp;VAR:ID1=30249U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27__FDSAUDITLINK__" hidden="1">{"fdsup://IBCentral/FAT Viewer?action=UPDATE&amp;creator=factset&amp;DOC_NAME=fat:reuters_qtrly_source_window.fat&amp;display_string=Audit&amp;DYN_ARGS=TRUE&amp;VAR:ID1=30249U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28__FDSAUDITLINK__" localSheetId="24" hidden="1">{"fdsup://IBCentral/FAT Viewer?action=UPDATE&amp;creator=factset&amp;DOC_NAME=fat:reuters_qtrly_source_window.fat&amp;display_string=Audit&amp;DYN_ARGS=TRUE&amp;VAR:ID1=70109410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28__FDSAUDITLINK__" hidden="1">{"fdsup://IBCentral/FAT Viewer?action=UPDATE&amp;creator=factset&amp;DOC_NAME=fat:reuters_qtrly_source_window.fat&amp;display_string=Audit&amp;DYN_ARGS=TRUE&amp;VAR:ID1=70109410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29__FDSAUDITLINK__" localSheetId="24" hidden="1">{"fdsup://IBCentral/FAT Viewer?action=UPDATE&amp;creator=factset&amp;DOC_NAME=fat:reuters_qtrly_source_window.fat&amp;display_string=Audit&amp;DYN_ARGS=TRUE&amp;VAR:ID1=13342B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29__FDSAUDITLINK__" hidden="1">{"fdsup://IBCentral/FAT Viewer?action=UPDATE&amp;creator=factset&amp;DOC_NAME=fat:reuters_qtrly_source_window.fat&amp;display_string=Audit&amp;DYN_ARGS=TRUE&amp;VAR:ID1=13342B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3__FDSAUDITLINK__" localSheetId="24" hidden="1">{"fdsup://IBCentral/FAT Viewer?action=UPDATE&amp;creator=factset&amp;DOC_NAME=fat:reuters_qtrly_source_window.fat&amp;display_string=Audit&amp;DYN_ARGS=TRUE&amp;VAR:ID1=70109410&amp;VAR:RCODE=DSTT&amp;VAR:SDATE=20091299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3__FDSAUDITLINK__" hidden="1">{"fdsup://IBCentral/FAT Viewer?action=UPDATE&amp;creator=factset&amp;DOC_NAME=fat:reuters_qtrly_source_window.fat&amp;display_string=Audit&amp;DYN_ARGS=TRUE&amp;VAR:ID1=70109410&amp;VAR:RCODE=DSTT&amp;VAR:SDATE=20091299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30__FDSAUDITLINK__" localSheetId="24" hidden="1">{"fdsup://IBCentral/FAT Viewer?action=UPDATE&amp;creator=factset&amp;DOC_NAME=fat:reuters_qtrly_source_window.fat&amp;display_string=Audit&amp;DYN_ARGS=TRUE&amp;VAR:ID1=17273K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30__FDSAUDITLINK__" hidden="1">{"fdsup://IBCentral/FAT Viewer?action=UPDATE&amp;creator=factset&amp;DOC_NAME=fat:reuters_qtrly_source_window.fat&amp;display_string=Audit&amp;DYN_ARGS=TRUE&amp;VAR:ID1=17273K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31__FDSAUDITLINK__" localSheetId="24" hidden="1">{"fdsup://IBCentral/FAT Viewer?action=UPDATE&amp;creator=factset&amp;DOC_NAME=fat:reuters_qtrly_source_window.fat&amp;display_string=Audit&amp;DYN_ARGS=TRUE&amp;VAR:ID1=22439910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31__FDSAUDITLINK__" hidden="1">{"fdsup://IBCentral/FAT Viewer?action=UPDATE&amp;creator=factset&amp;DOC_NAME=fat:reuters_qtrly_source_window.fat&amp;display_string=Audit&amp;DYN_ARGS=TRUE&amp;VAR:ID1=22439910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32__FDSAUDITLINK__" localSheetId="24" hidden="1">{"fdsup://IBCentral/FAT Viewer?action=UPDATE&amp;creator=factset&amp;DOC_NAME=fat:reuters_qtrly_source_window.fat&amp;display_string=Audit&amp;DYN_ARGS=TRUE&amp;VAR:ID1=26160810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32__FDSAUDITLINK__" hidden="1">{"fdsup://IBCentral/FAT Viewer?action=UPDATE&amp;creator=factset&amp;DOC_NAME=fat:reuters_qtrly_source_window.fat&amp;display_string=Audit&amp;DYN_ARGS=TRUE&amp;VAR:ID1=26160810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33__FDSAUDITLINK__" localSheetId="24" hidden="1">{"fdsup://IBCentral/FAT Viewer?action=UPDATE&amp;creator=factset&amp;DOC_NAME=fat:reuters_qtrly_source_window.fat&amp;display_string=Audit&amp;DYN_ARGS=TRUE&amp;VAR:ID1=77669610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33__FDSAUDITLINK__" hidden="1">{"fdsup://IBCentral/FAT Viewer?action=UPDATE&amp;creator=factset&amp;DOC_NAME=fat:reuters_qtrly_source_window.fat&amp;display_string=Audit&amp;DYN_ARGS=TRUE&amp;VAR:ID1=77669610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34__FDSAUDITLINK__" localSheetId="24" hidden="1">{"fdsup://IBCentral/FAT Viewer?action=UPDATE&amp;creator=factset&amp;DOC_NAME=fat:reuters_qtrly_source_window.fat&amp;display_string=Audit&amp;DYN_ARGS=TRUE&amp;VAR:ID1=34354P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34__FDSAUDITLINK__" hidden="1">{"fdsup://IBCentral/FAT Viewer?action=UPDATE&amp;creator=factset&amp;DOC_NAME=fat:reuters_qtrly_source_window.fat&amp;display_string=Audit&amp;DYN_ARGS=TRUE&amp;VAR:ID1=34354P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35__FDSAUDITLINK__" localSheetId="24" hidden="1">{"fdsup://IBCentral/FAT Viewer?action=UPDATE&amp;creator=factset&amp;DOC_NAME=fat:reuters_qtrly_source_window.fat&amp;display_string=Audit&amp;DYN_ARGS=TRUE&amp;VAR:ID1=30249U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35__FDSAUDITLINK__" hidden="1">{"fdsup://IBCentral/FAT Viewer?action=UPDATE&amp;creator=factset&amp;DOC_NAME=fat:reuters_qtrly_source_window.fat&amp;display_string=Audit&amp;DYN_ARGS=TRUE&amp;VAR:ID1=30249U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36__FDSAUDITLINK__" localSheetId="24" hidden="1">{"fdsup://IBCentral/FAT Viewer?action=UPDATE&amp;creator=factset&amp;DOC_NAME=fat:reuters_qtrly_source_window.fat&amp;display_string=Audit&amp;DYN_ARGS=TRUE&amp;VAR:ID1=70109410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36__FDSAUDITLINK__" hidden="1">{"fdsup://IBCentral/FAT Viewer?action=UPDATE&amp;creator=factset&amp;DOC_NAME=fat:reuters_qtrly_source_window.fat&amp;display_string=Audit&amp;DYN_ARGS=TRUE&amp;VAR:ID1=70109410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37__FDSAUDITLINK__" localSheetId="24" hidden="1">{"fdsup://IBCentral/FAT Viewer?action=UPDATE&amp;creator=factset&amp;DOC_NAME=fat:reuters_qtrly_source_window.fat&amp;display_string=Audit&amp;DYN_ARGS=TRUE&amp;VAR:ID1=13342B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37__FDSAUDITLINK__" hidden="1">{"fdsup://IBCentral/FAT Viewer?action=UPDATE&amp;creator=factset&amp;DOC_NAME=fat:reuters_qtrly_source_window.fat&amp;display_string=Audit&amp;DYN_ARGS=TRUE&amp;VAR:ID1=13342B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38__FDSAUDITLINK__" localSheetId="24" hidden="1">{"fdsup://IBCentral/FAT Viewer?action=UPDATE&amp;creator=factset&amp;DOC_NAME=fat:reuters_qtrly_source_window.fat&amp;display_string=Audit&amp;DYN_ARGS=TRUE&amp;VAR:ID1=17273K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38__FDSAUDITLINK__" hidden="1">{"fdsup://IBCentral/FAT Viewer?action=UPDATE&amp;creator=factset&amp;DOC_NAME=fat:reuters_qtrly_source_window.fat&amp;display_string=Audit&amp;DYN_ARGS=TRUE&amp;VAR:ID1=17273K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39__FDSAUDITLINK__" localSheetId="24" hidden="1">{"fdsup://IBCentral/FAT Viewer?action=UPDATE&amp;creator=factset&amp;DOC_NAME=fat:reuters_qtrly_source_window.fat&amp;display_string=Audit&amp;DYN_ARGS=TRUE&amp;VAR:ID1=22439910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39__FDSAUDITLINK__" hidden="1">{"fdsup://IBCentral/FAT Viewer?action=UPDATE&amp;creator=factset&amp;DOC_NAME=fat:reuters_qtrly_source_window.fat&amp;display_string=Audit&amp;DYN_ARGS=TRUE&amp;VAR:ID1=22439910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4__FDSAUDITLINK__" localSheetId="24" hidden="1">{"fdsup://IBCentral/FAT Viewer?action=UPDATE&amp;creator=factset&amp;DOC_NAME=fat:reuters_qtrly_source_window.fat&amp;display_string=Audit&amp;DYN_ARGS=TRUE&amp;VAR:ID1=22439910&amp;VAR:RCODE=FEBIT&amp;VAR:SDATE=20091299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4__FDSAUDITLINK__" hidden="1">{"fdsup://IBCentral/FAT Viewer?action=UPDATE&amp;creator=factset&amp;DOC_NAME=fat:reuters_qtrly_source_window.fat&amp;display_string=Audit&amp;DYN_ARGS=TRUE&amp;VAR:ID1=22439910&amp;VAR:RCODE=FEBIT&amp;VAR:SDATE=20091299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40__FDSAUDITLINK__" localSheetId="24" hidden="1">{"fdsup://IBCentral/FAT Viewer?action=UPDATE&amp;creator=factset&amp;DOC_NAME=fat:reuters_qtrly_source_window.fat&amp;display_string=Audit&amp;DYN_ARGS=TRUE&amp;VAR:ID1=26160810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40__FDSAUDITLINK__" hidden="1">{"fdsup://IBCentral/FAT Viewer?action=UPDATE&amp;creator=factset&amp;DOC_NAME=fat:reuters_qtrly_source_window.fat&amp;display_string=Audit&amp;DYN_ARGS=TRUE&amp;VAR:ID1=26160810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41__FDSAUDITLINK__" localSheetId="24" hidden="1">{"fdsup://IBCentral/FAT Viewer?action=UPDATE&amp;creator=factset&amp;DOC_NAME=fat:reuters_qtrly_source_window.fat&amp;display_string=Audit&amp;DYN_ARGS=TRUE&amp;VAR:ID1=77669610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41__FDSAUDITLINK__" hidden="1">{"fdsup://IBCentral/FAT Viewer?action=UPDATE&amp;creator=factset&amp;DOC_NAME=fat:reuters_qtrly_source_window.fat&amp;display_string=Audit&amp;DYN_ARGS=TRUE&amp;VAR:ID1=77669610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42__FDSAUDITLINK__" localSheetId="24" hidden="1">{"fdsup://IBCentral/FAT Viewer?action=UPDATE&amp;creator=factset&amp;DOC_NAME=fat:reuters_qtrly_source_window.fat&amp;display_string=Audit&amp;DYN_ARGS=TRUE&amp;VAR:ID1=34354P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42__FDSAUDITLINK__" hidden="1">{"fdsup://IBCentral/FAT Viewer?action=UPDATE&amp;creator=factset&amp;DOC_NAME=fat:reuters_qtrly_source_window.fat&amp;display_string=Audit&amp;DYN_ARGS=TRUE&amp;VAR:ID1=34354P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43__FDSAUDITLINK__" localSheetId="24" hidden="1">{"fdsup://IBCentral/FAT Viewer?action=UPDATE&amp;creator=factset&amp;DOC_NAME=fat:reuters_qtrly_source_window.fat&amp;display_string=Audit&amp;DYN_ARGS=TRUE&amp;VAR:ID1=30249U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43__FDSAUDITLINK__" hidden="1">{"fdsup://IBCentral/FAT Viewer?action=UPDATE&amp;creator=factset&amp;DOC_NAME=fat:reuters_qtrly_source_window.fat&amp;display_string=Audit&amp;DYN_ARGS=TRUE&amp;VAR:ID1=30249U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44__FDSAUDITLINK__" localSheetId="24" hidden="1">{"fdsup://IBCentral/FAT Viewer?action=UPDATE&amp;creator=factset&amp;DOC_NAME=fat:reuters_qtrly_source_window.fat&amp;display_string=Audit&amp;DYN_ARGS=TRUE&amp;VAR:ID1=70109410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44__FDSAUDITLINK__" hidden="1">{"fdsup://IBCentral/FAT Viewer?action=UPDATE&amp;creator=factset&amp;DOC_NAME=fat:reuters_qtrly_source_window.fat&amp;display_string=Audit&amp;DYN_ARGS=TRUE&amp;VAR:ID1=70109410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45__FDSAUDITLINK__" localSheetId="24" hidden="1">{"fdsup://IBCentral/FAT Viewer?action=UPDATE&amp;creator=factset&amp;DOC_NAME=fat:reuters_qtrly_source_window.fat&amp;display_string=Audit&amp;DYN_ARGS=TRUE&amp;VAR:ID1=13342B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45__FDSAUDITLINK__" hidden="1">{"fdsup://IBCentral/FAT Viewer?action=UPDATE&amp;creator=factset&amp;DOC_NAME=fat:reuters_qtrly_source_window.fat&amp;display_string=Audit&amp;DYN_ARGS=TRUE&amp;VAR:ID1=13342B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46__FDSAUDITLINK__" localSheetId="24" hidden="1">{"fdsup://IBCentral/FAT Viewer?action=UPDATE&amp;creator=factset&amp;DOC_NAME=fat:reuters_qtrly_source_window.fat&amp;display_string=Audit&amp;DYN_ARGS=TRUE&amp;VAR:ID1=17273K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46__FDSAUDITLINK__" hidden="1">{"fdsup://IBCentral/FAT Viewer?action=UPDATE&amp;creator=factset&amp;DOC_NAME=fat:reuters_qtrly_source_window.fat&amp;display_string=Audit&amp;DYN_ARGS=TRUE&amp;VAR:ID1=17273K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47__FDSAUDITLINK__" localSheetId="24" hidden="1">{"fdsup://IBCentral/FAT Viewer?action=UPDATE&amp;creator=factset&amp;DOC_NAME=fat:reuters_qtrly_source_window.fat&amp;display_string=Audit&amp;DYN_ARGS=TRUE&amp;VAR:ID1=22439910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47__FDSAUDITLINK__" hidden="1">{"fdsup://IBCentral/FAT Viewer?action=UPDATE&amp;creator=factset&amp;DOC_NAME=fat:reuters_qtrly_source_window.fat&amp;display_string=Audit&amp;DYN_ARGS=TRUE&amp;VAR:ID1=22439910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48__FDSAUDITLINK__" localSheetId="24" hidden="1">{"fdsup://IBCentral/FAT Viewer?action=UPDATE&amp;creator=factset&amp;DOC_NAME=fat:reuters_qtrly_source_window.fat&amp;display_string=Audit&amp;DYN_ARGS=TRUE&amp;VAR:ID1=26160810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48__FDSAUDITLINK__" hidden="1">{"fdsup://IBCentral/FAT Viewer?action=UPDATE&amp;creator=factset&amp;DOC_NAME=fat:reuters_qtrly_source_window.fat&amp;display_string=Audit&amp;DYN_ARGS=TRUE&amp;VAR:ID1=26160810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49__FDSAUDITLINK__" localSheetId="24" hidden="1">{"fdsup://IBCentral/FAT Viewer?action=UPDATE&amp;creator=factset&amp;DOC_NAME=fat:reuters_qtrly_source_window.fat&amp;display_string=Audit&amp;DYN_ARGS=TRUE&amp;VAR:ID1=77669610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49__FDSAUDITLINK__" hidden="1">{"fdsup://IBCentral/FAT Viewer?action=UPDATE&amp;creator=factset&amp;DOC_NAME=fat:reuters_qtrly_source_window.fat&amp;display_string=Audit&amp;DYN_ARGS=TRUE&amp;VAR:ID1=77669610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5__FDSAUDITLINK__" localSheetId="24" hidden="1">{"fdsup://IBCentral/FAT Viewer?action=UPDATE&amp;creator=factset&amp;DOC_NAME=fat:reuters_qtrly_source_window.fat&amp;display_string=Audit&amp;DYN_ARGS=TRUE&amp;VAR:ID1=70109410&amp;VAR:RCODE=FEBIT&amp;VAR:SDATE=20091299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5__FDSAUDITLINK__" hidden="1">{"fdsup://IBCentral/FAT Viewer?action=UPDATE&amp;creator=factset&amp;DOC_NAME=fat:reuters_qtrly_source_window.fat&amp;display_string=Audit&amp;DYN_ARGS=TRUE&amp;VAR:ID1=70109410&amp;VAR:RCODE=FEBIT&amp;VAR:SDATE=20091299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50__FDSAUDITLINK__" localSheetId="24" hidden="1">{"fdsup://IBCentral/FAT Viewer?action=UPDATE&amp;creator=factset&amp;DOC_NAME=fat:reuters_qtrly_source_window.fat&amp;display_string=Audit&amp;DYN_ARGS=TRUE&amp;VAR:ID1=34354P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50__FDSAUDITLINK__" hidden="1">{"fdsup://IBCentral/FAT Viewer?action=UPDATE&amp;creator=factset&amp;DOC_NAME=fat:reuters_qtrly_source_window.fat&amp;display_string=Audit&amp;DYN_ARGS=TRUE&amp;VAR:ID1=34354P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51__FDSAUDITLINK__" localSheetId="24" hidden="1">{"fdsup://IBCentral/FAT Viewer?action=UPDATE&amp;creator=factset&amp;DOC_NAME=fat:reuters_qtrly_source_window.fat&amp;display_string=Audit&amp;DYN_ARGS=TRUE&amp;VAR:ID1=30249U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51__FDSAUDITLINK__" hidden="1">{"fdsup://IBCentral/FAT Viewer?action=UPDATE&amp;creator=factset&amp;DOC_NAME=fat:reuters_qtrly_source_window.fat&amp;display_string=Audit&amp;DYN_ARGS=TRUE&amp;VAR:ID1=30249U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52__FDSAUDITLINK__" localSheetId="24" hidden="1">{"fdsup://IBCentral/FAT Viewer?action=UPDATE&amp;creator=factset&amp;DOC_NAME=fat:reuters_qtrly_source_window.fat&amp;display_string=Audit&amp;DYN_ARGS=TRUE&amp;VAR:ID1=70109410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52__FDSAUDITLINK__" hidden="1">{"fdsup://IBCentral/FAT Viewer?action=UPDATE&amp;creator=factset&amp;DOC_NAME=fat:reuters_qtrly_source_window.fat&amp;display_string=Audit&amp;DYN_ARGS=TRUE&amp;VAR:ID1=70109410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53__FDSAUDITLINK__" localSheetId="24" hidden="1">{"fdsup://IBCentral/FAT Viewer?action=UPDATE&amp;creator=factset&amp;DOC_NAME=fat:reuters_qtrly_source_window.fat&amp;display_string=Audit&amp;DYN_ARGS=TRUE&amp;VAR:ID1=13342B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53__FDSAUDITLINK__" hidden="1">{"fdsup://IBCentral/FAT Viewer?action=UPDATE&amp;creator=factset&amp;DOC_NAME=fat:reuters_qtrly_source_window.fat&amp;display_string=Audit&amp;DYN_ARGS=TRUE&amp;VAR:ID1=13342B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54__FDSAUDITLINK__" localSheetId="24" hidden="1">{"fdsup://IBCentral/FAT Viewer?action=UPDATE&amp;creator=factset&amp;DOC_NAME=fat:reuters_qtrly_source_window.fat&amp;display_string=Audit&amp;DYN_ARGS=TRUE&amp;VAR:ID1=17273K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54__FDSAUDITLINK__" hidden="1">{"fdsup://IBCentral/FAT Viewer?action=UPDATE&amp;creator=factset&amp;DOC_NAME=fat:reuters_qtrly_source_window.fat&amp;display_string=Audit&amp;DYN_ARGS=TRUE&amp;VAR:ID1=17273K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55__FDSAUDITLINK__" localSheetId="24" hidden="1">{"fdsup://IBCentral/FAT Viewer?action=UPDATE&amp;creator=factset&amp;DOC_NAME=fat:reuters_qtrly_source_window.fat&amp;display_string=Audit&amp;DYN_ARGS=TRUE&amp;VAR:ID1=22439910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55__FDSAUDITLINK__" hidden="1">{"fdsup://IBCentral/FAT Viewer?action=UPDATE&amp;creator=factset&amp;DOC_NAME=fat:reuters_qtrly_source_window.fat&amp;display_string=Audit&amp;DYN_ARGS=TRUE&amp;VAR:ID1=22439910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56__FDSAUDITLINK__" localSheetId="24" hidden="1">{"fdsup://IBCentral/FAT Viewer?action=UPDATE&amp;creator=factset&amp;DOC_NAME=fat:reuters_qtrly_source_window.fat&amp;display_string=Audit&amp;DYN_ARGS=TRUE&amp;VAR:ID1=26160810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56__FDSAUDITLINK__" hidden="1">{"fdsup://IBCentral/FAT Viewer?action=UPDATE&amp;creator=factset&amp;DOC_NAME=fat:reuters_qtrly_source_window.fat&amp;display_string=Audit&amp;DYN_ARGS=TRUE&amp;VAR:ID1=26160810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57__FDSAUDITLINK__" localSheetId="24" hidden="1">{"fdsup://IBCentral/FAT Viewer?action=UPDATE&amp;creator=factset&amp;DOC_NAME=fat:reuters_qtrly_source_window.fat&amp;display_string=Audit&amp;DYN_ARGS=TRUE&amp;VAR:ID1=77669610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57__FDSAUDITLINK__" hidden="1">{"fdsup://IBCentral/FAT Viewer?action=UPDATE&amp;creator=factset&amp;DOC_NAME=fat:reuters_qtrly_source_window.fat&amp;display_string=Audit&amp;DYN_ARGS=TRUE&amp;VAR:ID1=77669610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58__FDSAUDITLINK__" localSheetId="24" hidden="1">{"fdsup://IBCentral/FAT Viewer?action=UPDATE&amp;creator=factset&amp;DOC_NAME=fat:reuters_qtrly_source_window.fat&amp;display_string=Audit&amp;DYN_ARGS=TRUE&amp;VAR:ID1=34354P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58__FDSAUDITLINK__" hidden="1">{"fdsup://IBCentral/FAT Viewer?action=UPDATE&amp;creator=factset&amp;DOC_NAME=fat:reuters_qtrly_source_window.fat&amp;display_string=Audit&amp;DYN_ARGS=TRUE&amp;VAR:ID1=34354P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59__FDSAUDITLINK__" localSheetId="24" hidden="1">{"fdsup://IBCentral/FAT Viewer?action=UPDATE&amp;creator=factset&amp;DOC_NAME=fat:reuters_qtrly_source_window.fat&amp;display_string=Audit&amp;DYN_ARGS=TRUE&amp;VAR:ID1=30249U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59__FDSAUDITLINK__" hidden="1">{"fdsup://IBCentral/FAT Viewer?action=UPDATE&amp;creator=factset&amp;DOC_NAME=fat:reuters_qtrly_source_window.fat&amp;display_string=Audit&amp;DYN_ARGS=TRUE&amp;VAR:ID1=30249U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6__FDSAUDITLINK__" localSheetId="24" hidden="1">{"fdsup://IBCentral/FAT Viewer?action=UPDATE&amp;creator=factset&amp;DOC_NAME=fat:reuters_qtrly_source_window.fat&amp;display_string=Audit&amp;DYN_ARGS=TRUE&amp;VAR:ID1=17273K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6__FDSAUDITLINK__" hidden="1">{"fdsup://IBCentral/FAT Viewer?action=UPDATE&amp;creator=factset&amp;DOC_NAME=fat:reuters_qtrly_source_window.fat&amp;display_string=Audit&amp;DYN_ARGS=TRUE&amp;VAR:ID1=17273K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60__FDSAUDITLINK__" localSheetId="24" hidden="1">{"fdsup://IBCentral/FAT Viewer?action=UPDATE&amp;creator=factset&amp;DOC_NAME=fat:reuters_qtrly_source_window.fat&amp;display_string=Audit&amp;DYN_ARGS=TRUE&amp;VAR:ID1=70109410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60__FDSAUDITLINK__" hidden="1">{"fdsup://IBCentral/FAT Viewer?action=UPDATE&amp;creator=factset&amp;DOC_NAME=fat:reuters_qtrly_source_window.fat&amp;display_string=Audit&amp;DYN_ARGS=TRUE&amp;VAR:ID1=70109410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61__FDSAUDITLINK__" localSheetId="24" hidden="1">{"fdsup://IBCentral/FAT Viewer?action=UPDATE&amp;creator=factset&amp;DOC_NAME=fat:reuters_qtrly_source_window.fat&amp;display_string=Audit&amp;DYN_ARGS=TRUE&amp;VAR:ID1=13342B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61__FDSAUDITLINK__" hidden="1">{"fdsup://IBCentral/FAT Viewer?action=UPDATE&amp;creator=factset&amp;DOC_NAME=fat:reuters_qtrly_source_window.fat&amp;display_string=Audit&amp;DYN_ARGS=TRUE&amp;VAR:ID1=13342B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62__FDSAUDITLINK__" localSheetId="24" hidden="1">{"fdsup://IBCentral/FAT Viewer?action=UPDATE&amp;creator=factset&amp;DOC_NAME=fat:reuters_qtrly_source_window.fat&amp;display_string=Audit&amp;DYN_ARGS=TRUE&amp;VAR:ID1=17273K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62__FDSAUDITLINK__" hidden="1">{"fdsup://IBCentral/FAT Viewer?action=UPDATE&amp;creator=factset&amp;DOC_NAME=fat:reuters_qtrly_source_window.fat&amp;display_string=Audit&amp;DYN_ARGS=TRUE&amp;VAR:ID1=17273K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63__FDSAUDITLINK__" localSheetId="24" hidden="1">{"fdsup://IBCentral/FAT Viewer?action=UPDATE&amp;creator=factset&amp;DOC_NAME=fat:reuters_qtrly_source_window.fat&amp;display_string=Audit&amp;DYN_ARGS=TRUE&amp;VAR:ID1=22439910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63__FDSAUDITLINK__" hidden="1">{"fdsup://IBCentral/FAT Viewer?action=UPDATE&amp;creator=factset&amp;DOC_NAME=fat:reuters_qtrly_source_window.fat&amp;display_string=Audit&amp;DYN_ARGS=TRUE&amp;VAR:ID1=22439910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64__FDSAUDITLINK__" localSheetId="24" hidden="1">{"fdsup://IBCentral/FAT Viewer?action=UPDATE&amp;creator=factset&amp;DOC_NAME=fat:reuters_qtrly_source_window.fat&amp;display_string=Audit&amp;DYN_ARGS=TRUE&amp;VAR:ID1=26160810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64__FDSAUDITLINK__" hidden="1">{"fdsup://IBCentral/FAT Viewer?action=UPDATE&amp;creator=factset&amp;DOC_NAME=fat:reuters_qtrly_source_window.fat&amp;display_string=Audit&amp;DYN_ARGS=TRUE&amp;VAR:ID1=26160810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65__FDSAUDITLINK__" localSheetId="24" hidden="1">{"fdsup://IBCentral/FAT Viewer?action=UPDATE&amp;creator=factset&amp;DOC_NAME=fat:reuters_qtrly_source_window.fat&amp;display_string=Audit&amp;DYN_ARGS=TRUE&amp;VAR:ID1=77669610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65__FDSAUDITLINK__" hidden="1">{"fdsup://IBCentral/FAT Viewer?action=UPDATE&amp;creator=factset&amp;DOC_NAME=fat:reuters_qtrly_source_window.fat&amp;display_string=Audit&amp;DYN_ARGS=TRUE&amp;VAR:ID1=77669610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66__FDSAUDITLINK__" localSheetId="24" hidden="1">{"fdsup://IBCentral/FAT Viewer?action=UPDATE&amp;creator=factset&amp;DOC_NAME=fat:reuters_qtrly_source_window.fat&amp;display_string=Audit&amp;DYN_ARGS=TRUE&amp;VAR:ID1=34354P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66__FDSAUDITLINK__" hidden="1">{"fdsup://IBCentral/FAT Viewer?action=UPDATE&amp;creator=factset&amp;DOC_NAME=fat:reuters_qtrly_source_window.fat&amp;display_string=Audit&amp;DYN_ARGS=TRUE&amp;VAR:ID1=34354P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67__FDSAUDITLINK__" localSheetId="24" hidden="1">{"fdsup://IBCentral/FAT Viewer?action=UPDATE&amp;creator=factset&amp;DOC_NAME=fat:reuters_qtrly_source_window.fat&amp;display_string=Audit&amp;DYN_ARGS=TRUE&amp;VAR:ID1=30249U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67__FDSAUDITLINK__" hidden="1">{"fdsup://IBCentral/FAT Viewer?action=UPDATE&amp;creator=factset&amp;DOC_NAME=fat:reuters_qtrly_source_window.fat&amp;display_string=Audit&amp;DYN_ARGS=TRUE&amp;VAR:ID1=30249U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68__FDSAUDITLINK__" localSheetId="24" hidden="1">{"fdsup://IBCentral/FAT Viewer?action=UPDATE&amp;creator=factset&amp;DOC_NAME=fat:reuters_qtrly_source_window.fat&amp;display_string=Audit&amp;DYN_ARGS=TRUE&amp;VAR:ID1=70109410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68__FDSAUDITLINK__" hidden="1">{"fdsup://IBCentral/FAT Viewer?action=UPDATE&amp;creator=factset&amp;DOC_NAME=fat:reuters_qtrly_source_window.fat&amp;display_string=Audit&amp;DYN_ARGS=TRUE&amp;VAR:ID1=70109410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69__FDSAUDITLINK__" localSheetId="24" hidden="1">{"fdsup://IBCentral/FAT Viewer?action=UPDATE&amp;creator=factset&amp;DOC_NAME=fat:reuters_qtrly_source_window.fat&amp;display_string=Audit&amp;DYN_ARGS=TRUE&amp;VAR:ID1=13342B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69__FDSAUDITLINK__" hidden="1">{"fdsup://IBCentral/FAT Viewer?action=UPDATE&amp;creator=factset&amp;DOC_NAME=fat:reuters_qtrly_source_window.fat&amp;display_string=Audit&amp;DYN_ARGS=TRUE&amp;VAR:ID1=13342B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7__FDSAUDITLINK__" localSheetId="24" hidden="1">{"fdsup://IBCentral/FAT Viewer?action=UPDATE&amp;creator=factset&amp;DOC_NAME=fat:reuters_qtrly_source_window.fat&amp;display_string=Audit&amp;DYN_ARGS=TRUE&amp;VAR:ID1=22439910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7__FDSAUDITLINK__" hidden="1">{"fdsup://IBCentral/FAT Viewer?action=UPDATE&amp;creator=factset&amp;DOC_NAME=fat:reuters_qtrly_source_window.fat&amp;display_string=Audit&amp;DYN_ARGS=TRUE&amp;VAR:ID1=22439910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70__FDSAUDITLINK__" localSheetId="24" hidden="1">{"fdsup://IBCentral/FAT Viewer?action=UPDATE&amp;creator=factset&amp;DOC_NAME=fat:reuters_qtrly_source_window.fat&amp;display_string=Audit&amp;DYN_ARGS=TRUE&amp;VAR:ID1=17273K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70__FDSAUDITLINK__" hidden="1">{"fdsup://IBCentral/FAT Viewer?action=UPDATE&amp;creator=factset&amp;DOC_NAME=fat:reuters_qtrly_source_window.fat&amp;display_string=Audit&amp;DYN_ARGS=TRUE&amp;VAR:ID1=17273K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71__FDSAUDITLINK__" localSheetId="24" hidden="1">{"fdsup://IBCentral/FAT Viewer?action=UPDATE&amp;creator=factset&amp;DOC_NAME=fat:reuters_qtrly_source_window.fat&amp;display_string=Audit&amp;DYN_ARGS=TRUE&amp;VAR:ID1=22439910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71__FDSAUDITLINK__" hidden="1">{"fdsup://IBCentral/FAT Viewer?action=UPDATE&amp;creator=factset&amp;DOC_NAME=fat:reuters_qtrly_source_window.fat&amp;display_string=Audit&amp;DYN_ARGS=TRUE&amp;VAR:ID1=22439910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72__FDSAUDITLINK__" localSheetId="24" hidden="1">{"fdsup://IBCentral/FAT Viewer?action=UPDATE&amp;creator=factset&amp;DOC_NAME=fat:reuters_qtrly_source_window.fat&amp;display_string=Audit&amp;DYN_ARGS=TRUE&amp;VAR:ID1=26160810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72__FDSAUDITLINK__" hidden="1">{"fdsup://IBCentral/FAT Viewer?action=UPDATE&amp;creator=factset&amp;DOC_NAME=fat:reuters_qtrly_source_window.fat&amp;display_string=Audit&amp;DYN_ARGS=TRUE&amp;VAR:ID1=26160810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73__FDSAUDITLINK__" localSheetId="24" hidden="1">{"fdsup://IBCentral/FAT Viewer?action=UPDATE&amp;creator=factset&amp;DOC_NAME=fat:reuters_qtrly_source_window.fat&amp;display_string=Audit&amp;DYN_ARGS=TRUE&amp;VAR:ID1=77669610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73__FDSAUDITLINK__" hidden="1">{"fdsup://IBCentral/FAT Viewer?action=UPDATE&amp;creator=factset&amp;DOC_NAME=fat:reuters_qtrly_source_window.fat&amp;display_string=Audit&amp;DYN_ARGS=TRUE&amp;VAR:ID1=77669610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74__FDSAUDITLINK__" localSheetId="24" hidden="1">{"fdsup://IBCentral/FAT Viewer?action=UPDATE&amp;creator=factset&amp;DOC_NAME=fat:reuters_qtrly_source_window.fat&amp;display_string=Audit&amp;DYN_ARGS=TRUE&amp;VAR:ID1=34354P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74__FDSAUDITLINK__" hidden="1">{"fdsup://IBCentral/FAT Viewer?action=UPDATE&amp;creator=factset&amp;DOC_NAME=fat:reuters_qtrly_source_window.fat&amp;display_string=Audit&amp;DYN_ARGS=TRUE&amp;VAR:ID1=34354P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75__FDSAUDITLINK__" localSheetId="24" hidden="1">{"fdsup://IBCentral/FAT Viewer?action=UPDATE&amp;creator=factset&amp;DOC_NAME=fat:reuters_qtrly_source_window.fat&amp;display_string=Audit&amp;DYN_ARGS=TRUE&amp;VAR:ID1=30249U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75__FDSAUDITLINK__" hidden="1">{"fdsup://IBCentral/FAT Viewer?action=UPDATE&amp;creator=factset&amp;DOC_NAME=fat:reuters_qtrly_source_window.fat&amp;display_string=Audit&amp;DYN_ARGS=TRUE&amp;VAR:ID1=30249U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76__FDSAUDITLINK__" localSheetId="24" hidden="1">{"fdsup://IBCentral/FAT Viewer?action=UPDATE&amp;creator=factset&amp;DOC_NAME=fat:reuters_qtrly_source_window.fat&amp;display_string=Audit&amp;DYN_ARGS=TRUE&amp;VAR:ID1=70109410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76__FDSAUDITLINK__" hidden="1">{"fdsup://IBCentral/FAT Viewer?action=UPDATE&amp;creator=factset&amp;DOC_NAME=fat:reuters_qtrly_source_window.fat&amp;display_string=Audit&amp;DYN_ARGS=TRUE&amp;VAR:ID1=70109410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77__FDSAUDITLINK__" localSheetId="24" hidden="1">{"fdsup://IBCentral/FAT Viewer?action=UPDATE&amp;creator=factset&amp;DOC_NAME=fat:reuters_qtrly_source_window.fat&amp;display_string=Audit&amp;DYN_ARGS=TRUE&amp;VAR:ID1=13342B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77__FDSAUDITLINK__" hidden="1">{"fdsup://IBCentral/FAT Viewer?action=UPDATE&amp;creator=factset&amp;DOC_NAME=fat:reuters_qtrly_source_window.fat&amp;display_string=Audit&amp;DYN_ARGS=TRUE&amp;VAR:ID1=13342B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78__FDSAUDITLINK__" localSheetId="24" hidden="1">{"fdsup://IBCentral/FAT Viewer?action=UPDATE&amp;creator=factset&amp;DOC_NAME=fat:reuters_qtrly_source_window.fat&amp;display_string=Audit&amp;DYN_ARGS=TRUE&amp;VAR:ID1=17273K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78__FDSAUDITLINK__" hidden="1">{"fdsup://IBCentral/FAT Viewer?action=UPDATE&amp;creator=factset&amp;DOC_NAME=fat:reuters_qtrly_source_window.fat&amp;display_string=Audit&amp;DYN_ARGS=TRUE&amp;VAR:ID1=17273K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79__FDSAUDITLINK__" localSheetId="24" hidden="1">{"fdsup://IBCentral/FAT Viewer?action=UPDATE&amp;creator=factset&amp;DOC_NAME=fat:reuters_qtrly_source_window.fat&amp;display_string=Audit&amp;DYN_ARGS=TRUE&amp;VAR:ID1=22439910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79__FDSAUDITLINK__" hidden="1">{"fdsup://IBCentral/FAT Viewer?action=UPDATE&amp;creator=factset&amp;DOC_NAME=fat:reuters_qtrly_source_window.fat&amp;display_string=Audit&amp;DYN_ARGS=TRUE&amp;VAR:ID1=22439910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8__FDSAUDITLINK__" localSheetId="24" hidden="1">{"fdsup://IBCentral/FAT Viewer?action=UPDATE&amp;creator=factset&amp;DOC_NAME=fat:reuters_qtrly_source_window.fat&amp;display_string=Audit&amp;DYN_ARGS=TRUE&amp;VAR:ID1=26160810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8__FDSAUDITLINK__" hidden="1">{"fdsup://IBCentral/FAT Viewer?action=UPDATE&amp;creator=factset&amp;DOC_NAME=fat:reuters_qtrly_source_window.fat&amp;display_string=Audit&amp;DYN_ARGS=TRUE&amp;VAR:ID1=26160810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80__FDSAUDITLINK__" localSheetId="24" hidden="1">{"fdsup://IBCentral/FAT Viewer?action=UPDATE&amp;creator=factset&amp;DOC_NAME=fat:reuters_qtrly_source_window.fat&amp;display_string=Audit&amp;DYN_ARGS=TRUE&amp;VAR:ID1=26160810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80__FDSAUDITLINK__" hidden="1">{"fdsup://IBCentral/FAT Viewer?action=UPDATE&amp;creator=factset&amp;DOC_NAME=fat:reuters_qtrly_source_window.fat&amp;display_string=Audit&amp;DYN_ARGS=TRUE&amp;VAR:ID1=26160810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81__FDSAUDITLINK__" localSheetId="24" hidden="1">{"fdsup://IBCentral/FAT Viewer?action=UPDATE&amp;creator=factset&amp;DOC_NAME=fat:reuters_qtrly_source_window.fat&amp;display_string=Audit&amp;DYN_ARGS=TRUE&amp;VAR:ID1=77669610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81__FDSAUDITLINK__" hidden="1">{"fdsup://IBCentral/FAT Viewer?action=UPDATE&amp;creator=factset&amp;DOC_NAME=fat:reuters_qtrly_source_window.fat&amp;display_string=Audit&amp;DYN_ARGS=TRUE&amp;VAR:ID1=77669610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82__FDSAUDITLINK__" localSheetId="24" hidden="1">{"fdsup://IBCentral/FAT Viewer?action=UPDATE&amp;creator=factset&amp;DOC_NAME=fat:reuters_qtrly_source_window.fat&amp;display_string=Audit&amp;DYN_ARGS=TRUE&amp;VAR:ID1=34354P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82__FDSAUDITLINK__" hidden="1">{"fdsup://IBCentral/FAT Viewer?action=UPDATE&amp;creator=factset&amp;DOC_NAME=fat:reuters_qtrly_source_window.fat&amp;display_string=Audit&amp;DYN_ARGS=TRUE&amp;VAR:ID1=34354P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83__FDSAUDITLINK__" localSheetId="24" hidden="1">{"fdsup://IBCentral/FAT Viewer?action=UPDATE&amp;creator=factset&amp;DOC_NAME=fat:reuters_qtrly_source_window.fat&amp;display_string=Audit&amp;DYN_ARGS=TRUE&amp;VAR:ID1=30249U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83__FDSAUDITLINK__" hidden="1">{"fdsup://IBCentral/FAT Viewer?action=UPDATE&amp;creator=factset&amp;DOC_NAME=fat:reuters_qtrly_source_window.fat&amp;display_string=Audit&amp;DYN_ARGS=TRUE&amp;VAR:ID1=30249U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84__FDSAUDITLINK__" localSheetId="24" hidden="1">{"fdsup://IBCentral/FAT Viewer?action=UPDATE&amp;creator=factset&amp;DOC_NAME=fat:reuters_qtrly_source_window.fat&amp;display_string=Audit&amp;DYN_ARGS=TRUE&amp;VAR:ID1=70109410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84__FDSAUDITLINK__" hidden="1">{"fdsup://IBCentral/FAT Viewer?action=UPDATE&amp;creator=factset&amp;DOC_NAME=fat:reuters_qtrly_source_window.fat&amp;display_string=Audit&amp;DYN_ARGS=TRUE&amp;VAR:ID1=70109410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85__FDSAUDITLINK__" localSheetId="24" hidden="1">{"fdsup://IBCentral/FAT Viewer?action=UPDATE&amp;creator=factset&amp;DOC_NAME=fat:reuters_qtrly_source_window.fat&amp;display_string=Audit&amp;DYN_ARGS=TRUE&amp;VAR:ID1=13342B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85__FDSAUDITLINK__" hidden="1">{"fdsup://IBCentral/FAT Viewer?action=UPDATE&amp;creator=factset&amp;DOC_NAME=fat:reuters_qtrly_source_window.fat&amp;display_string=Audit&amp;DYN_ARGS=TRUE&amp;VAR:ID1=13342B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86__FDSAUDITLINK__" localSheetId="24" hidden="1">{"fdsup://IBCentral/FAT Viewer?action=UPDATE&amp;creator=factset&amp;DOC_NAME=fat:reuters_qtrly_source_window.fat&amp;display_string=Audit&amp;DYN_ARGS=TRUE&amp;VAR:ID1=17273K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86__FDSAUDITLINK__" hidden="1">{"fdsup://IBCentral/FAT Viewer?action=UPDATE&amp;creator=factset&amp;DOC_NAME=fat:reuters_qtrly_source_window.fat&amp;display_string=Audit&amp;DYN_ARGS=TRUE&amp;VAR:ID1=17273K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87__FDSAUDITLINK__" localSheetId="24" hidden="1">{"fdsup://IBCentral/FAT Viewer?action=UPDATE&amp;creator=factset&amp;DOC_NAME=fat:reuters_qtrly_source_window.fat&amp;display_string=Audit&amp;DYN_ARGS=TRUE&amp;VAR:ID1=22439910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87__FDSAUDITLINK__" hidden="1">{"fdsup://IBCentral/FAT Viewer?action=UPDATE&amp;creator=factset&amp;DOC_NAME=fat:reuters_qtrly_source_window.fat&amp;display_string=Audit&amp;DYN_ARGS=TRUE&amp;VAR:ID1=22439910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88__FDSAUDITLINK__" localSheetId="24" hidden="1">{"fdsup://IBCentral/FAT Viewer?action=UPDATE&amp;creator=factset&amp;DOC_NAME=fat:reuters_qtrly_source_window.fat&amp;display_string=Audit&amp;DYN_ARGS=TRUE&amp;VAR:ID1=26160810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88__FDSAUDITLINK__" hidden="1">{"fdsup://IBCentral/FAT Viewer?action=UPDATE&amp;creator=factset&amp;DOC_NAME=fat:reuters_qtrly_source_window.fat&amp;display_string=Audit&amp;DYN_ARGS=TRUE&amp;VAR:ID1=26160810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89__FDSAUDITLINK__" localSheetId="24" hidden="1">{"fdsup://IBCentral/FAT Viewer?action=UPDATE&amp;creator=factset&amp;DOC_NAME=fat:reuters_qtrly_source_window.fat&amp;display_string=Audit&amp;DYN_ARGS=TRUE&amp;VAR:ID1=77669610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89__FDSAUDITLINK__" hidden="1">{"fdsup://IBCentral/FAT Viewer?action=UPDATE&amp;creator=factset&amp;DOC_NAME=fat:reuters_qtrly_source_window.fat&amp;display_string=Audit&amp;DYN_ARGS=TRUE&amp;VAR:ID1=77669610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9__FDSAUDITLINK__" localSheetId="24" hidden="1">{"fdsup://IBCentral/FAT Viewer?action=UPDATE&amp;creator=factset&amp;DOC_NAME=fat:reuters_qtrly_source_window.fat&amp;display_string=Audit&amp;DYN_ARGS=TRUE&amp;VAR:ID1=77669610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9__FDSAUDITLINK__" hidden="1">{"fdsup://IBCentral/FAT Viewer?action=UPDATE&amp;creator=factset&amp;DOC_NAME=fat:reuters_qtrly_source_window.fat&amp;display_string=Audit&amp;DYN_ARGS=TRUE&amp;VAR:ID1=77669610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90__FDSAUDITLINK__" localSheetId="24" hidden="1">{"fdsup://IBCentral/FAT Viewer?action=UPDATE&amp;creator=factset&amp;DOC_NAME=fat:reuters_qtrly_source_window.fat&amp;display_string=Audit&amp;DYN_ARGS=TRUE&amp;VAR:ID1=34354P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90__FDSAUDITLINK__" hidden="1">{"fdsup://IBCentral/FAT Viewer?action=UPDATE&amp;creator=factset&amp;DOC_NAME=fat:reuters_qtrly_source_window.fat&amp;display_string=Audit&amp;DYN_ARGS=TRUE&amp;VAR:ID1=34354P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91__FDSAUDITLINK__" localSheetId="24" hidden="1">{"fdsup://IBCentral/FAT Viewer?action=UPDATE&amp;creator=factset&amp;DOC_NAME=fat:reuters_qtrly_source_window.fat&amp;display_string=Audit&amp;DYN_ARGS=TRUE&amp;VAR:ID1=30249U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91__FDSAUDITLINK__" hidden="1">{"fdsup://IBCentral/FAT Viewer?action=UPDATE&amp;creator=factset&amp;DOC_NAME=fat:reuters_qtrly_source_window.fat&amp;display_string=Audit&amp;DYN_ARGS=TRUE&amp;VAR:ID1=30249U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92__FDSAUDITLINK__" localSheetId="24" hidden="1">{"fdsup://IBCentral/FAT Viewer?action=UPDATE&amp;creator=factset&amp;DOC_NAME=fat:reuters_qtrly_source_window.fat&amp;display_string=Audit&amp;DYN_ARGS=TRUE&amp;VAR:ID1=70109410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92__FDSAUDITLINK__" hidden="1">{"fdsup://IBCentral/FAT Viewer?action=UPDATE&amp;creator=factset&amp;DOC_NAME=fat:reuters_qtrly_source_window.fat&amp;display_string=Audit&amp;DYN_ARGS=TRUE&amp;VAR:ID1=70109410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93__FDSAUDITLINK__" localSheetId="24" hidden="1">{"fdsup://IBCentral/FAT Viewer?action=UPDATE&amp;creator=factset&amp;DOC_NAME=fat:reuters_qtrly_source_window.fat&amp;display_string=Audit&amp;DYN_ARGS=TRUE&amp;VAR:ID1=13342B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93__FDSAUDITLINK__" hidden="1">{"fdsup://IBCentral/FAT Viewer?action=UPDATE&amp;creator=factset&amp;DOC_NAME=fat:reuters_qtrly_source_window.fat&amp;display_string=Audit&amp;DYN_ARGS=TRUE&amp;VAR:ID1=13342B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494__FDSAUDITLINK__" localSheetId="24" hidden="1">{"fdsup://IBCentral/FAT Viewer?action=UPDATE&amp;creator=factset&amp;DOC_NAME=fat:reuters_qtrly_source_window.fat&amp;display_string=Audit&amp;DYN_ARGS=TRUE&amp;VAR:ID1=17273K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94__FDSAUDITLINK__" hidden="1">{"fdsup://IBCentral/FAT Viewer?action=UPDATE&amp;creator=factset&amp;DOC_NAME=fat:reuters_qtrly_source_window.fat&amp;display_string=Audit&amp;DYN_ARGS=TRUE&amp;VAR:ID1=17273K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95__FDSAUDITLINK__" localSheetId="24" hidden="1">{"fdsup://IBCentral/FAT Viewer?action=UPDATE&amp;creator=factset&amp;DOC_NAME=fat:reuters_qtrly_source_window.fat&amp;display_string=Audit&amp;DYN_ARGS=TRUE&amp;VAR:ID1=22439910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95__FDSAUDITLINK__" hidden="1">{"fdsup://IBCentral/FAT Viewer?action=UPDATE&amp;creator=factset&amp;DOC_NAME=fat:reuters_qtrly_source_window.fat&amp;display_string=Audit&amp;DYN_ARGS=TRUE&amp;VAR:ID1=22439910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96__FDSAUDITLINK__" localSheetId="24" hidden="1">{"fdsup://IBCentral/FAT Viewer?action=UPDATE&amp;creator=factset&amp;DOC_NAME=fat:reuters_qtrly_source_window.fat&amp;display_string=Audit&amp;DYN_ARGS=TRUE&amp;VAR:ID1=26160810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96__FDSAUDITLINK__" hidden="1">{"fdsup://IBCentral/FAT Viewer?action=UPDATE&amp;creator=factset&amp;DOC_NAME=fat:reuters_qtrly_source_window.fat&amp;display_string=Audit&amp;DYN_ARGS=TRUE&amp;VAR:ID1=26160810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97__FDSAUDITLINK__" localSheetId="24" hidden="1">{"fdsup://IBCentral/FAT Viewer?action=UPDATE&amp;creator=factset&amp;DOC_NAME=fat:reuters_qtrly_source_window.fat&amp;display_string=Audit&amp;DYN_ARGS=TRUE&amp;VAR:ID1=77669610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97__FDSAUDITLINK__" hidden="1">{"fdsup://IBCentral/FAT Viewer?action=UPDATE&amp;creator=factset&amp;DOC_NAME=fat:reuters_qtrly_source_window.fat&amp;display_string=Audit&amp;DYN_ARGS=TRUE&amp;VAR:ID1=77669610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98__FDSAUDITLINK__" localSheetId="24" hidden="1">{"fdsup://IBCentral/FAT Viewer?action=UPDATE&amp;creator=factset&amp;DOC_NAME=fat:reuters_qtrly_source_window.fat&amp;display_string=Audit&amp;DYN_ARGS=TRUE&amp;VAR:ID1=34354P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98__FDSAUDITLINK__" hidden="1">{"fdsup://IBCentral/FAT Viewer?action=UPDATE&amp;creator=factset&amp;DOC_NAME=fat:reuters_qtrly_source_window.fat&amp;display_string=Audit&amp;DYN_ARGS=TRUE&amp;VAR:ID1=34354P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99__FDSAUDITLINK__" localSheetId="24" hidden="1">{"fdsup://IBCentral/FAT Viewer?action=UPDATE&amp;creator=factset&amp;DOC_NAME=fat:reuters_qtrly_source_window.fat&amp;display_string=Audit&amp;DYN_ARGS=TRUE&amp;VAR:ID1=30249U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99__FDSAUDITLINK__" hidden="1">{"fdsup://IBCentral/FAT Viewer?action=UPDATE&amp;creator=factset&amp;DOC_NAME=fat:reuters_qtrly_source_window.fat&amp;display_string=Audit&amp;DYN_ARGS=TRUE&amp;VAR:ID1=30249U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ANEX_A" localSheetId="4">#REF!</definedName>
    <definedName name="_4ANEX_A">#REF!</definedName>
    <definedName name="_4ANEX_H" localSheetId="4">#REF!</definedName>
    <definedName name="_4ANEX_H">#REF!</definedName>
    <definedName name="_4E____ဠ0__큌〈Ř" localSheetId="4">#REF!</definedName>
    <definedName name="_4E____ဠ0__큌〈Ř">#REF!</definedName>
    <definedName name="_5___________________ANEX_A" localSheetId="4">#REF!</definedName>
    <definedName name="_5___________________ANEX_A">#REF!</definedName>
    <definedName name="_5__123Graph_BCHART_1" hidden="1">'[31]Cross Bdr'!$C$73:$AL$73</definedName>
    <definedName name="_5__123Graph_BCHART_5" localSheetId="1" hidden="1">[29]MEX95IB!#REF!</definedName>
    <definedName name="_5__123Graph_BCHART_5" localSheetId="9" hidden="1">[29]MEX95IB!#REF!</definedName>
    <definedName name="_5__123Graph_BCHART_5" localSheetId="13" hidden="1">[29]MEX95IB!#REF!</definedName>
    <definedName name="_5__123Graph_BCHART_5" localSheetId="4" hidden="1">[29]MEX95IB!#REF!</definedName>
    <definedName name="_5__123Graph_BCHART_5" localSheetId="24" hidden="1">[29]MEX95IB!#REF!</definedName>
    <definedName name="_5__123Graph_BCHART_5" localSheetId="16" hidden="1">[29]MEX95IB!#REF!</definedName>
    <definedName name="_5__123Graph_BCHART_5" localSheetId="19" hidden="1">[29]MEX95IB!#REF!</definedName>
    <definedName name="_5__123Graph_BCHART_5" hidden="1">[29]MEX95IB!#REF!</definedName>
    <definedName name="_5__123Graph_CCHART_1" localSheetId="11" hidden="1">'[31]Cross Bdr'!$C$72:$AL$72</definedName>
    <definedName name="_5__123Graph_CCHART_1" localSheetId="10" hidden="1">'[31]Cross Bdr'!$C$72:$AL$72</definedName>
    <definedName name="_5__123Graph_CCHART_1" hidden="1">[30]A!$T$14:$T$50</definedName>
    <definedName name="_5__123Graph_XCHART_1" hidden="1">'[31]Cross Bdr'!$C$68:$AL$68</definedName>
    <definedName name="_5__FDSAUDITLINK__" localSheetId="24" hidden="1">{"fdsup://IBCentral/FAT Viewer?action=UPDATE&amp;creator=factset&amp;DOC_NAME=fat:reuters_semi_source_window.fat&amp;display_string=Audit&amp;DYN_ARGS=TRUE&amp;VAR:ID1=EGN&amp;VAR:RCODE=FDSPFDSTKTOTAL&amp;VAR:SDATE=0&amp;VAR:FREQ=FSA&amp;VAR:RELITEM=RP&amp;VAR:CURRENCY=&amp;VAR:CURRSOURCE=EXSHARE&amp;VAR",":NATFREQ=FSA&amp;VAR:RFIELD=FINALIZED&amp;VAR:DB_TYPE=&amp;VAR:UNITS=M&amp;window=popup&amp;width=450&amp;height=300&amp;START_MAXIMIZED=FALSE"}</definedName>
    <definedName name="_5__FDSAUDITLINK__" hidden="1">{"fdsup://IBCentral/FAT Viewer?action=UPDATE&amp;creator=factset&amp;DOC_NAME=fat:reuters_semi_source_window.fat&amp;display_string=Audit&amp;DYN_ARGS=TRUE&amp;VAR:ID1=EGN&amp;VAR:RCODE=FDSPFDSTKTOTAL&amp;VAR:SDATE=0&amp;VAR:FREQ=FSA&amp;VAR:RELITEM=RP&amp;VAR:CURRENCY=&amp;VAR:CURRSOURCE=EXSHARE&amp;VAR",":NATFREQ=FSA&amp;VAR:RFIELD=FINALIZED&amp;VAR:DB_TYPE=&amp;VAR:UNITS=M&amp;window=popup&amp;width=450&amp;height=300&amp;START_MAXIMIZED=FALSE"}</definedName>
    <definedName name="_50__123Graph_BCHART_5" localSheetId="1" hidden="1">[29]MEX95IB!#REF!</definedName>
    <definedName name="_50__123Graph_BCHART_5" localSheetId="9" hidden="1">[29]MEX95IB!#REF!</definedName>
    <definedName name="_50__123Graph_BCHART_5" localSheetId="13" hidden="1">[29]MEX95IB!#REF!</definedName>
    <definedName name="_50__123Graph_BCHART_5" localSheetId="4" hidden="1">[29]MEX95IB!#REF!</definedName>
    <definedName name="_50__123Graph_BCHART_5" localSheetId="24" hidden="1">[29]MEX95IB!#REF!</definedName>
    <definedName name="_50__123Graph_BCHART_5" localSheetId="16" hidden="1">[29]MEX95IB!#REF!</definedName>
    <definedName name="_50__123Graph_BCHART_5" localSheetId="19" hidden="1">[29]MEX95IB!#REF!</definedName>
    <definedName name="_50__123Graph_BCHART_5" hidden="1">[29]MEX95IB!#REF!</definedName>
    <definedName name="_50__FDSAUDITLINK__" localSheetId="24" hidden="1">{"fdsup://IBCentral/FAT Viewer?action=UPDATE&amp;creator=factset&amp;DOC_NAME=fat:reuters_qtrly_source_window.fat&amp;display_string=Audit&amp;DYN_ARGS=TRUE&amp;VAR:ID1=34354P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0__FDSAUDITLINK__" hidden="1">{"fdsup://IBCentral/FAT Viewer?action=UPDATE&amp;creator=factset&amp;DOC_NAME=fat:reuters_qtrly_source_window.fat&amp;display_string=Audit&amp;DYN_ARGS=TRUE&amp;VAR:ID1=34354P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00__FDSAUDITLINK__" localSheetId="24" hidden="1">{"fdsup://IBCentral/FAT Viewer?action=UPDATE&amp;creator=factset&amp;DOC_NAME=fat:reuters_qtrly_source_window.fat&amp;display_string=Audit&amp;DYN_ARGS=TRUE&amp;VAR:ID1=70109410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00__FDSAUDITLINK__" hidden="1">{"fdsup://IBCentral/FAT Viewer?action=UPDATE&amp;creator=factset&amp;DOC_NAME=fat:reuters_qtrly_source_window.fat&amp;display_string=Audit&amp;DYN_ARGS=TRUE&amp;VAR:ID1=70109410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01__FDSAUDITLINK__" localSheetId="24" hidden="1">{"fdsup://IBCentral/FAT Viewer?action=UPDATE&amp;creator=factset&amp;DOC_NAME=fat:reuters_qtrly_source_window.fat&amp;display_string=Audit&amp;DYN_ARGS=TRUE&amp;VAR:ID1=13342B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01__FDSAUDITLINK__" hidden="1">{"fdsup://IBCentral/FAT Viewer?action=UPDATE&amp;creator=factset&amp;DOC_NAME=fat:reuters_qtrly_source_window.fat&amp;display_string=Audit&amp;DYN_ARGS=TRUE&amp;VAR:ID1=13342B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02__FDSAUDITLINK__" localSheetId="24" hidden="1">{"fdsup://IBCentral/FAT Viewer?action=UPDATE&amp;creator=factset&amp;DOC_NAME=fat:reuters_qtrly_source_window.fat&amp;display_string=Audit&amp;DYN_ARGS=TRUE&amp;VAR:ID1=17273K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02__FDSAUDITLINK__" hidden="1">{"fdsup://IBCentral/FAT Viewer?action=UPDATE&amp;creator=factset&amp;DOC_NAME=fat:reuters_qtrly_source_window.fat&amp;display_string=Audit&amp;DYN_ARGS=TRUE&amp;VAR:ID1=17273K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03__FDSAUDITLINK__" localSheetId="24" hidden="1">{"fdsup://IBCentral/FAT Viewer?action=UPDATE&amp;creator=factset&amp;DOC_NAME=fat:reuters_qtrly_source_window.fat&amp;display_string=Audit&amp;DYN_ARGS=TRUE&amp;VAR:ID1=22439910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03__FDSAUDITLINK__" hidden="1">{"fdsup://IBCentral/FAT Viewer?action=UPDATE&amp;creator=factset&amp;DOC_NAME=fat:reuters_qtrly_source_window.fat&amp;display_string=Audit&amp;DYN_ARGS=TRUE&amp;VAR:ID1=22439910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04__FDSAUDITLINK__" localSheetId="24" hidden="1">{"fdsup://IBCentral/FAT Viewer?action=UPDATE&amp;creator=factset&amp;DOC_NAME=fat:reuters_qtrly_source_window.fat&amp;display_string=Audit&amp;DYN_ARGS=TRUE&amp;VAR:ID1=26160810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04__FDSAUDITLINK__" hidden="1">{"fdsup://IBCentral/FAT Viewer?action=UPDATE&amp;creator=factset&amp;DOC_NAME=fat:reuters_qtrly_source_window.fat&amp;display_string=Audit&amp;DYN_ARGS=TRUE&amp;VAR:ID1=26160810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05__FDSAUDITLINK__" localSheetId="24" hidden="1">{"fdsup://IBCentral/FAT Viewer?action=UPDATE&amp;creator=factset&amp;DOC_NAME=fat:reuters_qtrly_source_window.fat&amp;display_string=Audit&amp;DYN_ARGS=TRUE&amp;VAR:ID1=77669610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05__FDSAUDITLINK__" hidden="1">{"fdsup://IBCentral/FAT Viewer?action=UPDATE&amp;creator=factset&amp;DOC_NAME=fat:reuters_qtrly_source_window.fat&amp;display_string=Audit&amp;DYN_ARGS=TRUE&amp;VAR:ID1=77669610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06__FDSAUDITLINK__" localSheetId="24" hidden="1">{"fdsup://IBCentral/FAT Viewer?action=UPDATE&amp;creator=factset&amp;DOC_NAME=fat:reuters_qtrly_source_window.fat&amp;display_string=Audit&amp;DYN_ARGS=TRUE&amp;VAR:ID1=34354P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06__FDSAUDITLINK__" hidden="1">{"fdsup://IBCentral/FAT Viewer?action=UPDATE&amp;creator=factset&amp;DOC_NAME=fat:reuters_qtrly_source_window.fat&amp;display_string=Audit&amp;DYN_ARGS=TRUE&amp;VAR:ID1=34354P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07__FDSAUDITLINK__" localSheetId="24" hidden="1">{"fdsup://IBCentral/FAT Viewer?action=UPDATE&amp;creator=factset&amp;DOC_NAME=fat:reuters_qtrly_source_window.fat&amp;display_string=Audit&amp;DYN_ARGS=TRUE&amp;VAR:ID1=30249U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07__FDSAUDITLINK__" hidden="1">{"fdsup://IBCentral/FAT Viewer?action=UPDATE&amp;creator=factset&amp;DOC_NAME=fat:reuters_qtrly_source_window.fat&amp;display_string=Audit&amp;DYN_ARGS=TRUE&amp;VAR:ID1=30249U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08__FDSAUDITLINK__" localSheetId="24" hidden="1">{"fdsup://IBCentral/FAT Viewer?action=UPDATE&amp;creator=factset&amp;DOC_NAME=fat:reuters_qtrly_source_window.fat&amp;display_string=Audit&amp;DYN_ARGS=TRUE&amp;VAR:ID1=70109410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08__FDSAUDITLINK__" hidden="1">{"fdsup://IBCentral/FAT Viewer?action=UPDATE&amp;creator=factset&amp;DOC_NAME=fat:reuters_qtrly_source_window.fat&amp;display_string=Audit&amp;DYN_ARGS=TRUE&amp;VAR:ID1=70109410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09__FDSAUDITLINK__" localSheetId="24" hidden="1">{"fdsup://IBCentral/FAT Viewer?action=UPDATE&amp;creator=factset&amp;DOC_NAME=fat:reuters_qtrly_source_window.fat&amp;display_string=Audit&amp;DYN_ARGS=TRUE&amp;VAR:ID1=13342B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09__FDSAUDITLINK__" hidden="1">{"fdsup://IBCentral/FAT Viewer?action=UPDATE&amp;creator=factset&amp;DOC_NAME=fat:reuters_qtrly_source_window.fat&amp;display_string=Audit&amp;DYN_ARGS=TRUE&amp;VAR:ID1=13342B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1__FDSAUDITLINK__" localSheetId="24" hidden="1">{"fdsup://IBCentral/FAT Viewer?action=UPDATE&amp;creator=factset&amp;DOC_NAME=fat:reuters_qtrly_source_window.fat&amp;display_string=Audit&amp;DYN_ARGS=TRUE&amp;VAR:ID1=30249U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1__FDSAUDITLINK__" hidden="1">{"fdsup://IBCentral/FAT Viewer?action=UPDATE&amp;creator=factset&amp;DOC_NAME=fat:reuters_qtrly_source_window.fat&amp;display_string=Audit&amp;DYN_ARGS=TRUE&amp;VAR:ID1=30249U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10__FDSAUDITLINK__" localSheetId="24" hidden="1">{"fdsup://IBCentral/FAT Viewer?action=UPDATE&amp;creator=factset&amp;DOC_NAME=fat:reuters_qtrly_source_window.fat&amp;display_string=Audit&amp;DYN_ARGS=TRUE&amp;VAR:ID1=17273K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10__FDSAUDITLINK__" hidden="1">{"fdsup://IBCentral/FAT Viewer?action=UPDATE&amp;creator=factset&amp;DOC_NAME=fat:reuters_qtrly_source_window.fat&amp;display_string=Audit&amp;DYN_ARGS=TRUE&amp;VAR:ID1=17273K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11__FDSAUDITLINK__" localSheetId="24" hidden="1">{"fdsup://IBCentral/FAT Viewer?action=UPDATE&amp;creator=factset&amp;DOC_NAME=fat:reuters_qtrly_source_window.fat&amp;display_string=Audit&amp;DYN_ARGS=TRUE&amp;VAR:ID1=22439910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11__FDSAUDITLINK__" hidden="1">{"fdsup://IBCentral/FAT Viewer?action=UPDATE&amp;creator=factset&amp;DOC_NAME=fat:reuters_qtrly_source_window.fat&amp;display_string=Audit&amp;DYN_ARGS=TRUE&amp;VAR:ID1=22439910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12__FDSAUDITLINK__" localSheetId="24" hidden="1">{"fdsup://IBCentral/FAT Viewer?action=UPDATE&amp;creator=factset&amp;DOC_NAME=fat:reuters_qtrly_source_window.fat&amp;display_string=Audit&amp;DYN_ARGS=TRUE&amp;VAR:ID1=26160810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12__FDSAUDITLINK__" hidden="1">{"fdsup://IBCentral/FAT Viewer?action=UPDATE&amp;creator=factset&amp;DOC_NAME=fat:reuters_qtrly_source_window.fat&amp;display_string=Audit&amp;DYN_ARGS=TRUE&amp;VAR:ID1=26160810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13__FDSAUDITLINK__" localSheetId="24" hidden="1">{"fdsup://IBCentral/FAT Viewer?action=UPDATE&amp;creator=factset&amp;DOC_NAME=fat:reuters_qtrly_source_window.fat&amp;display_string=Audit&amp;DYN_ARGS=TRUE&amp;VAR:ID1=77669610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13__FDSAUDITLINK__" hidden="1">{"fdsup://IBCentral/FAT Viewer?action=UPDATE&amp;creator=factset&amp;DOC_NAME=fat:reuters_qtrly_source_window.fat&amp;display_string=Audit&amp;DYN_ARGS=TRUE&amp;VAR:ID1=77669610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14__FDSAUDITLINK__" localSheetId="24" hidden="1">{"fdsup://IBCentral/FAT Viewer?action=UPDATE&amp;creator=factset&amp;DOC_NAME=fat:reuters_qtrly_source_window.fat&amp;display_string=Audit&amp;DYN_ARGS=TRUE&amp;VAR:ID1=34354P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14__FDSAUDITLINK__" hidden="1">{"fdsup://IBCentral/FAT Viewer?action=UPDATE&amp;creator=factset&amp;DOC_NAME=fat:reuters_qtrly_source_window.fat&amp;display_string=Audit&amp;DYN_ARGS=TRUE&amp;VAR:ID1=34354P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15__FDSAUDITLINK__" localSheetId="24" hidden="1">{"fdsup://IBCentral/FAT Viewer?action=UPDATE&amp;creator=factset&amp;DOC_NAME=fat:reuters_qtrly_source_window.fat&amp;display_string=Audit&amp;DYN_ARGS=TRUE&amp;VAR:ID1=30249U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15__FDSAUDITLINK__" hidden="1">{"fdsup://IBCentral/FAT Viewer?action=UPDATE&amp;creator=factset&amp;DOC_NAME=fat:reuters_qtrly_source_window.fat&amp;display_string=Audit&amp;DYN_ARGS=TRUE&amp;VAR:ID1=30249U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16__FDSAUDITLINK__" localSheetId="24" hidden="1">{"fdsup://IBCentral/FAT Viewer?action=UPDATE&amp;creator=factset&amp;DOC_NAME=fat:reuters_qtrly_source_window.fat&amp;display_string=Audit&amp;DYN_ARGS=TRUE&amp;VAR:ID1=70109410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16__FDSAUDITLINK__" hidden="1">{"fdsup://IBCentral/FAT Viewer?action=UPDATE&amp;creator=factset&amp;DOC_NAME=fat:reuters_qtrly_source_window.fat&amp;display_string=Audit&amp;DYN_ARGS=TRUE&amp;VAR:ID1=70109410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17__FDSAUDITLINK__" localSheetId="24" hidden="1">{"fdsup://IBCentral/FAT Viewer?action=UPDATE&amp;creator=factset&amp;DOC_NAME=fat:reuters_qtrly_source_window.fat&amp;display_string=Audit&amp;DYN_ARGS=TRUE&amp;VAR:ID1=13342B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17__FDSAUDITLINK__" hidden="1">{"fdsup://IBCentral/FAT Viewer?action=UPDATE&amp;creator=factset&amp;DOC_NAME=fat:reuters_qtrly_source_window.fat&amp;display_string=Audit&amp;DYN_ARGS=TRUE&amp;VAR:ID1=13342B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18__FDSAUDITLINK__" localSheetId="24" hidden="1">{"fdsup://IBCentral/FAT Viewer?action=UPDATE&amp;creator=factset&amp;DOC_NAME=fat:reuters_qtrly_source_window.fat&amp;display_string=Audit&amp;DYN_ARGS=TRUE&amp;VAR:ID1=17273K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18__FDSAUDITLINK__" hidden="1">{"fdsup://IBCentral/FAT Viewer?action=UPDATE&amp;creator=factset&amp;DOC_NAME=fat:reuters_qtrly_source_window.fat&amp;display_string=Audit&amp;DYN_ARGS=TRUE&amp;VAR:ID1=17273K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19__FDSAUDITLINK__" localSheetId="24" hidden="1">{"fdsup://IBCentral/FAT Viewer?action=UPDATE&amp;creator=factset&amp;DOC_NAME=fat:reuters_qtrly_source_window.fat&amp;display_string=Audit&amp;DYN_ARGS=TRUE&amp;VAR:ID1=22439910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19__FDSAUDITLINK__" hidden="1">{"fdsup://IBCentral/FAT Viewer?action=UPDATE&amp;creator=factset&amp;DOC_NAME=fat:reuters_qtrly_source_window.fat&amp;display_string=Audit&amp;DYN_ARGS=TRUE&amp;VAR:ID1=22439910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2__FDSAUDITLINK__" localSheetId="24" hidden="1">{"fdsup://IBCentral/FAT Viewer?action=UPDATE&amp;creator=factset&amp;DOC_NAME=fat:reuters_qtrly_source_window.fat&amp;display_string=Audit&amp;DYN_ARGS=TRUE&amp;VAR:ID1=70109410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2__FDSAUDITLINK__" hidden="1">{"fdsup://IBCentral/FAT Viewer?action=UPDATE&amp;creator=factset&amp;DOC_NAME=fat:reuters_qtrly_source_window.fat&amp;display_string=Audit&amp;DYN_ARGS=TRUE&amp;VAR:ID1=70109410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20__FDSAUDITLINK__" localSheetId="24" hidden="1">{"fdsup://IBCentral/FAT Viewer?action=UPDATE&amp;creator=factset&amp;DOC_NAME=fat:reuters_qtrly_source_window.fat&amp;display_string=Audit&amp;DYN_ARGS=TRUE&amp;VAR:ID1=26160810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20__FDSAUDITLINK__" hidden="1">{"fdsup://IBCentral/FAT Viewer?action=UPDATE&amp;creator=factset&amp;DOC_NAME=fat:reuters_qtrly_source_window.fat&amp;display_string=Audit&amp;DYN_ARGS=TRUE&amp;VAR:ID1=26160810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21__FDSAUDITLINK__" localSheetId="24" hidden="1">{"fdsup://IBCentral/FAT Viewer?action=UPDATE&amp;creator=factset&amp;DOC_NAME=fat:reuters_qtrly_source_window.fat&amp;display_string=Audit&amp;DYN_ARGS=TRUE&amp;VAR:ID1=77669610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21__FDSAUDITLINK__" hidden="1">{"fdsup://IBCentral/FAT Viewer?action=UPDATE&amp;creator=factset&amp;DOC_NAME=fat:reuters_qtrly_source_window.fat&amp;display_string=Audit&amp;DYN_ARGS=TRUE&amp;VAR:ID1=77669610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22__FDSAUDITLINK__" localSheetId="24" hidden="1">{"fdsup://IBCentral/FAT Viewer?action=UPDATE&amp;creator=factset&amp;DOC_NAME=fat:reuters_qtrly_source_window.fat&amp;display_string=Audit&amp;DYN_ARGS=TRUE&amp;VAR:ID1=34354P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22__FDSAUDITLINK__" hidden="1">{"fdsup://IBCentral/FAT Viewer?action=UPDATE&amp;creator=factset&amp;DOC_NAME=fat:reuters_qtrly_source_window.fat&amp;display_string=Audit&amp;DYN_ARGS=TRUE&amp;VAR:ID1=34354P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23__FDSAUDITLINK__" localSheetId="24" hidden="1">{"fdsup://IBCentral/FAT Viewer?action=UPDATE&amp;creator=factset&amp;DOC_NAME=fat:reuters_qtrly_source_window.fat&amp;display_string=Audit&amp;DYN_ARGS=TRUE&amp;VAR:ID1=30249U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23__FDSAUDITLINK__" hidden="1">{"fdsup://IBCentral/FAT Viewer?action=UPDATE&amp;creator=factset&amp;DOC_NAME=fat:reuters_qtrly_source_window.fat&amp;display_string=Audit&amp;DYN_ARGS=TRUE&amp;VAR:ID1=30249U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24__FDSAUDITLINK__" localSheetId="24" hidden="1">{"fdsup://IBCentral/FAT Viewer?action=UPDATE&amp;creator=factset&amp;DOC_NAME=fat:reuters_qtrly_source_window.fat&amp;display_string=Audit&amp;DYN_ARGS=TRUE&amp;VAR:ID1=70109410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24__FDSAUDITLINK__" hidden="1">{"fdsup://IBCentral/FAT Viewer?action=UPDATE&amp;creator=factset&amp;DOC_NAME=fat:reuters_qtrly_source_window.fat&amp;display_string=Audit&amp;DYN_ARGS=TRUE&amp;VAR:ID1=70109410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25__FDSAUDITLINK__" localSheetId="24" hidden="1">{"fdsup://IBCentral/FAT Viewer?action=UPDATE&amp;creator=factset&amp;DOC_NAME=fat:reuters_qtrly_source_window.fat&amp;display_string=Audit&amp;DYN_ARGS=TRUE&amp;VAR:ID1=13342B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25__FDSAUDITLINK__" hidden="1">{"fdsup://IBCentral/FAT Viewer?action=UPDATE&amp;creator=factset&amp;DOC_NAME=fat:reuters_qtrly_source_window.fat&amp;display_string=Audit&amp;DYN_ARGS=TRUE&amp;VAR:ID1=13342B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26__FDSAUDITLINK__" localSheetId="24" hidden="1">{"fdsup://IBCentral/FAT Viewer?action=UPDATE&amp;creator=factset&amp;DOC_NAME=fat:reuters_qtrly_source_window.fat&amp;display_string=Audit&amp;DYN_ARGS=TRUE&amp;VAR:ID1=17273K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26__FDSAUDITLINK__" hidden="1">{"fdsup://IBCentral/FAT Viewer?action=UPDATE&amp;creator=factset&amp;DOC_NAME=fat:reuters_qtrly_source_window.fat&amp;display_string=Audit&amp;DYN_ARGS=TRUE&amp;VAR:ID1=17273K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27__FDSAUDITLINK__" localSheetId="24" hidden="1">{"fdsup://IBCentral/FAT Viewer?action=UPDATE&amp;creator=factset&amp;DOC_NAME=fat:reuters_qtrly_source_window.fat&amp;display_string=Audit&amp;DYN_ARGS=TRUE&amp;VAR:ID1=22439910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27__FDSAUDITLINK__" hidden="1">{"fdsup://IBCentral/FAT Viewer?action=UPDATE&amp;creator=factset&amp;DOC_NAME=fat:reuters_qtrly_source_window.fat&amp;display_string=Audit&amp;DYN_ARGS=TRUE&amp;VAR:ID1=22439910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28__FDSAUDITLINK__" localSheetId="24" hidden="1">{"fdsup://IBCentral/FAT Viewer?action=UPDATE&amp;creator=factset&amp;DOC_NAME=fat:reuters_qtrly_source_window.fat&amp;display_string=Audit&amp;DYN_ARGS=TRUE&amp;VAR:ID1=26160810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28__FDSAUDITLINK__" hidden="1">{"fdsup://IBCentral/FAT Viewer?action=UPDATE&amp;creator=factset&amp;DOC_NAME=fat:reuters_qtrly_source_window.fat&amp;display_string=Audit&amp;DYN_ARGS=TRUE&amp;VAR:ID1=26160810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29__FDSAUDITLINK__" localSheetId="24" hidden="1">{"fdsup://IBCentral/FAT Viewer?action=UPDATE&amp;creator=factset&amp;DOC_NAME=fat:reuters_qtrly_source_window.fat&amp;display_string=Audit&amp;DYN_ARGS=TRUE&amp;VAR:ID1=77669610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29__FDSAUDITLINK__" hidden="1">{"fdsup://IBCentral/FAT Viewer?action=UPDATE&amp;creator=factset&amp;DOC_NAME=fat:reuters_qtrly_source_window.fat&amp;display_string=Audit&amp;DYN_ARGS=TRUE&amp;VAR:ID1=77669610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3__FDSAUDITLINK__" localSheetId="24" hidden="1">{"fdsup://IBCentral/FAT Viewer?action=UPDATE&amp;creator=factset&amp;DOC_NAME=fat:reuters_qtrly_source_window.fat&amp;display_string=Audit&amp;DYN_ARGS=TRUE&amp;VAR:ID1=13342B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3__FDSAUDITLINK__" hidden="1">{"fdsup://IBCentral/FAT Viewer?action=UPDATE&amp;creator=factset&amp;DOC_NAME=fat:reuters_qtrly_source_window.fat&amp;display_string=Audit&amp;DYN_ARGS=TRUE&amp;VAR:ID1=13342B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30__FDSAUDITLINK__" localSheetId="24" hidden="1">{"fdsup://IBCentral/FAT Viewer?action=UPDATE&amp;creator=factset&amp;DOC_NAME=fat:reuters_qtrly_source_window.fat&amp;display_string=Audit&amp;DYN_ARGS=TRUE&amp;VAR:ID1=34354P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30__FDSAUDITLINK__" hidden="1">{"fdsup://IBCentral/FAT Viewer?action=UPDATE&amp;creator=factset&amp;DOC_NAME=fat:reuters_qtrly_source_window.fat&amp;display_string=Audit&amp;DYN_ARGS=TRUE&amp;VAR:ID1=34354P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31__FDSAUDITLINK__" localSheetId="24" hidden="1">{"fdsup://IBCentral/FAT Viewer?action=UPDATE&amp;creator=factset&amp;DOC_NAME=fat:reuters_qtrly_source_window.fat&amp;display_string=Audit&amp;DYN_ARGS=TRUE&amp;VAR:ID1=30249U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31__FDSAUDITLINK__" hidden="1">{"fdsup://IBCentral/FAT Viewer?action=UPDATE&amp;creator=factset&amp;DOC_NAME=fat:reuters_qtrly_source_window.fat&amp;display_string=Audit&amp;DYN_ARGS=TRUE&amp;VAR:ID1=30249U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32__FDSAUDITLINK__" localSheetId="24" hidden="1">{"fdsup://IBCentral/FAT Viewer?action=UPDATE&amp;creator=factset&amp;DOC_NAME=fat:reuters_qtrly_source_window.fat&amp;display_string=Audit&amp;DYN_ARGS=TRUE&amp;VAR:ID1=70109410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32__FDSAUDITLINK__" hidden="1">{"fdsup://IBCentral/FAT Viewer?action=UPDATE&amp;creator=factset&amp;DOC_NAME=fat:reuters_qtrly_source_window.fat&amp;display_string=Audit&amp;DYN_ARGS=TRUE&amp;VAR:ID1=70109410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33__FDSAUDITLINK__" localSheetId="24" hidden="1">{"fdsup://IBCentral/FAT Viewer?action=UPDATE&amp;creator=factset&amp;DOC_NAME=fat:reuters_qtrly_source_window.fat&amp;display_string=Audit&amp;DYN_ARGS=TRUE&amp;VAR:ID1=13342B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33__FDSAUDITLINK__" hidden="1">{"fdsup://IBCentral/FAT Viewer?action=UPDATE&amp;creator=factset&amp;DOC_NAME=fat:reuters_qtrly_source_window.fat&amp;display_string=Audit&amp;DYN_ARGS=TRUE&amp;VAR:ID1=13342B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34__FDSAUDITLINK__" localSheetId="24" hidden="1">{"fdsup://IBCentral/FAT Viewer?action=UPDATE&amp;creator=factset&amp;DOC_NAME=fat:reuters_qtrly_source_window.fat&amp;display_string=Audit&amp;DYN_ARGS=TRUE&amp;VAR:ID1=17273K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34__FDSAUDITLINK__" hidden="1">{"fdsup://IBCentral/FAT Viewer?action=UPDATE&amp;creator=factset&amp;DOC_NAME=fat:reuters_qtrly_source_window.fat&amp;display_string=Audit&amp;DYN_ARGS=TRUE&amp;VAR:ID1=17273K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35__FDSAUDITLINK__" localSheetId="24" hidden="1">{"fdsup://IBCentral/FAT Viewer?action=UPDATE&amp;creator=factset&amp;DOC_NAME=fat:reuters_qtrly_source_window.fat&amp;display_string=Audit&amp;DYN_ARGS=TRUE&amp;VAR:ID1=22439910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35__FDSAUDITLINK__" hidden="1">{"fdsup://IBCentral/FAT Viewer?action=UPDATE&amp;creator=factset&amp;DOC_NAME=fat:reuters_qtrly_source_window.fat&amp;display_string=Audit&amp;DYN_ARGS=TRUE&amp;VAR:ID1=22439910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36__FDSAUDITLINK__" localSheetId="24" hidden="1">{"fdsup://IBCentral/FAT Viewer?action=UPDATE&amp;creator=factset&amp;DOC_NAME=fat:reuters_qtrly_source_window.fat&amp;display_string=Audit&amp;DYN_ARGS=TRUE&amp;VAR:ID1=26160810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36__FDSAUDITLINK__" hidden="1">{"fdsup://IBCentral/FAT Viewer?action=UPDATE&amp;creator=factset&amp;DOC_NAME=fat:reuters_qtrly_source_window.fat&amp;display_string=Audit&amp;DYN_ARGS=TRUE&amp;VAR:ID1=26160810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37__FDSAUDITLINK__" localSheetId="24" hidden="1">{"fdsup://IBCentral/FAT Viewer?action=UPDATE&amp;creator=factset&amp;DOC_NAME=fat:reuters_qtrly_source_window.fat&amp;display_string=Audit&amp;DYN_ARGS=TRUE&amp;VAR:ID1=77669610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37__FDSAUDITLINK__" hidden="1">{"fdsup://IBCentral/FAT Viewer?action=UPDATE&amp;creator=factset&amp;DOC_NAME=fat:reuters_qtrly_source_window.fat&amp;display_string=Audit&amp;DYN_ARGS=TRUE&amp;VAR:ID1=77669610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38__FDSAUDITLINK__" localSheetId="24" hidden="1">{"fdsup://IBCentral/FAT Viewer?action=UPDATE&amp;creator=factset&amp;DOC_NAME=fat:reuters_qtrly_source_window.fat&amp;display_string=Audit&amp;DYN_ARGS=TRUE&amp;VAR:ID1=34354P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38__FDSAUDITLINK__" hidden="1">{"fdsup://IBCentral/FAT Viewer?action=UPDATE&amp;creator=factset&amp;DOC_NAME=fat:reuters_qtrly_source_window.fat&amp;display_string=Audit&amp;DYN_ARGS=TRUE&amp;VAR:ID1=34354P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39__FDSAUDITLINK__" localSheetId="24" hidden="1">{"fdsup://IBCentral/FAT Viewer?action=UPDATE&amp;creator=factset&amp;DOC_NAME=fat:reuters_qtrly_source_window.fat&amp;display_string=Audit&amp;DYN_ARGS=TRUE&amp;VAR:ID1=30249U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39__FDSAUDITLINK__" hidden="1">{"fdsup://IBCentral/FAT Viewer?action=UPDATE&amp;creator=factset&amp;DOC_NAME=fat:reuters_qtrly_source_window.fat&amp;display_string=Audit&amp;DYN_ARGS=TRUE&amp;VAR:ID1=30249U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4__FDSAUDITLINK__" localSheetId="24" hidden="1">{"fdsup://IBCentral/FAT Viewer?action=UPDATE&amp;creator=factset&amp;DOC_NAME=fat:reuters_qtrly_source_window.fat&amp;display_string=Audit&amp;DYN_ARGS=TRUE&amp;VAR:ID1=17273K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4__FDSAUDITLINK__" hidden="1">{"fdsup://IBCentral/FAT Viewer?action=UPDATE&amp;creator=factset&amp;DOC_NAME=fat:reuters_qtrly_source_window.fat&amp;display_string=Audit&amp;DYN_ARGS=TRUE&amp;VAR:ID1=17273K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40__FDSAUDITLINK__" localSheetId="24" hidden="1">{"fdsup://IBCentral/FAT Viewer?action=UPDATE&amp;creator=factset&amp;DOC_NAME=fat:reuters_qtrly_source_window.fat&amp;display_string=Audit&amp;DYN_ARGS=TRUE&amp;VAR:ID1=70109410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40__FDSAUDITLINK__" hidden="1">{"fdsup://IBCentral/FAT Viewer?action=UPDATE&amp;creator=factset&amp;DOC_NAME=fat:reuters_qtrly_source_window.fat&amp;display_string=Audit&amp;DYN_ARGS=TRUE&amp;VAR:ID1=70109410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41__FDSAUDITLINK__" localSheetId="24" hidden="1">{"fdsup://IBCentral/FAT Viewer?action=UPDATE&amp;creator=factset&amp;DOC_NAME=fat:reuters_qtrly_source_window.fat&amp;display_string=Audit&amp;DYN_ARGS=TRUE&amp;VAR:ID1=13342B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41__FDSAUDITLINK__" hidden="1">{"fdsup://IBCentral/FAT Viewer?action=UPDATE&amp;creator=factset&amp;DOC_NAME=fat:reuters_qtrly_source_window.fat&amp;display_string=Audit&amp;DYN_ARGS=TRUE&amp;VAR:ID1=13342B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42__FDSAUDITLINK__" localSheetId="24" hidden="1">{"fdsup://IBCentral/FAT Viewer?action=UPDATE&amp;creator=factset&amp;DOC_NAME=fat:reuters_qtrly_source_window.fat&amp;display_string=Audit&amp;DYN_ARGS=TRUE&amp;VAR:ID1=17273K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42__FDSAUDITLINK__" hidden="1">{"fdsup://IBCentral/FAT Viewer?action=UPDATE&amp;creator=factset&amp;DOC_NAME=fat:reuters_qtrly_source_window.fat&amp;display_string=Audit&amp;DYN_ARGS=TRUE&amp;VAR:ID1=17273K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43__FDSAUDITLINK__" localSheetId="24" hidden="1">{"fdsup://IBCentral/FAT Viewer?action=UPDATE&amp;creator=factset&amp;DOC_NAME=fat:reuters_qtrly_source_window.fat&amp;display_string=Audit&amp;DYN_ARGS=TRUE&amp;VAR:ID1=22439910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43__FDSAUDITLINK__" hidden="1">{"fdsup://IBCentral/FAT Viewer?action=UPDATE&amp;creator=factset&amp;DOC_NAME=fat:reuters_qtrly_source_window.fat&amp;display_string=Audit&amp;DYN_ARGS=TRUE&amp;VAR:ID1=22439910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44__FDSAUDITLINK__" localSheetId="24" hidden="1">{"fdsup://IBCentral/FAT Viewer?action=UPDATE&amp;creator=factset&amp;DOC_NAME=fat:reuters_qtrly_source_window.fat&amp;display_string=Audit&amp;DYN_ARGS=TRUE&amp;VAR:ID1=26160810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44__FDSAUDITLINK__" hidden="1">{"fdsup://IBCentral/FAT Viewer?action=UPDATE&amp;creator=factset&amp;DOC_NAME=fat:reuters_qtrly_source_window.fat&amp;display_string=Audit&amp;DYN_ARGS=TRUE&amp;VAR:ID1=26160810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45__FDSAUDITLINK__" localSheetId="24" hidden="1">{"fdsup://IBCentral/FAT Viewer?action=UPDATE&amp;creator=factset&amp;DOC_NAME=fat:reuters_qtrly_source_window.fat&amp;display_string=Audit&amp;DYN_ARGS=TRUE&amp;VAR:ID1=77669610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45__FDSAUDITLINK__" hidden="1">{"fdsup://IBCentral/FAT Viewer?action=UPDATE&amp;creator=factset&amp;DOC_NAME=fat:reuters_qtrly_source_window.fat&amp;display_string=Audit&amp;DYN_ARGS=TRUE&amp;VAR:ID1=77669610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46__FDSAUDITLINK__" localSheetId="24" hidden="1">{"fdsup://IBCentral/FAT Viewer?action=UPDATE&amp;creator=factset&amp;DOC_NAME=fat:reuters_qtrly_source_window.fat&amp;display_string=Audit&amp;DYN_ARGS=TRUE&amp;VAR:ID1=34354P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46__FDSAUDITLINK__" hidden="1">{"fdsup://IBCentral/FAT Viewer?action=UPDATE&amp;creator=factset&amp;DOC_NAME=fat:reuters_qtrly_source_window.fat&amp;display_string=Audit&amp;DYN_ARGS=TRUE&amp;VAR:ID1=34354P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47__FDSAUDITLINK__" localSheetId="24" hidden="1">{"fdsup://IBCentral/FAT Viewer?action=UPDATE&amp;creator=factset&amp;DOC_NAME=fat:reuters_qtrly_source_window.fat&amp;display_string=Audit&amp;DYN_ARGS=TRUE&amp;VAR:ID1=30249U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47__FDSAUDITLINK__" hidden="1">{"fdsup://IBCentral/FAT Viewer?action=UPDATE&amp;creator=factset&amp;DOC_NAME=fat:reuters_qtrly_source_window.fat&amp;display_string=Audit&amp;DYN_ARGS=TRUE&amp;VAR:ID1=30249U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48__FDSAUDITLINK__" localSheetId="24" hidden="1">{"fdsup://IBCentral/FAT Viewer?action=UPDATE&amp;creator=factset&amp;DOC_NAME=fat:reuters_qtrly_source_window.fat&amp;display_string=Audit&amp;DYN_ARGS=TRUE&amp;VAR:ID1=70109410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48__FDSAUDITLINK__" hidden="1">{"fdsup://IBCentral/FAT Viewer?action=UPDATE&amp;creator=factset&amp;DOC_NAME=fat:reuters_qtrly_source_window.fat&amp;display_string=Audit&amp;DYN_ARGS=TRUE&amp;VAR:ID1=70109410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49__FDSAUDITLINK__" localSheetId="24" hidden="1">{"fdsup://IBCentral/FAT Viewer?action=UPDATE&amp;creator=factset&amp;DOC_NAME=fat:reuters_qtrly_source_window.fat&amp;display_string=Audit&amp;DYN_ARGS=TRUE&amp;VAR:ID1=13342B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49__FDSAUDITLINK__" hidden="1">{"fdsup://IBCentral/FAT Viewer?action=UPDATE&amp;creator=factset&amp;DOC_NAME=fat:reuters_qtrly_source_window.fat&amp;display_string=Audit&amp;DYN_ARGS=TRUE&amp;VAR:ID1=13342B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5__FDSAUDITLINK__" localSheetId="24" hidden="1">{"fdsup://IBCentral/FAT Viewer?action=UPDATE&amp;creator=factset&amp;DOC_NAME=fat:reuters_qtrly_source_window.fat&amp;display_string=Audit&amp;DYN_ARGS=TRUE&amp;VAR:ID1=22439910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5__FDSAUDITLINK__" hidden="1">{"fdsup://IBCentral/FAT Viewer?action=UPDATE&amp;creator=factset&amp;DOC_NAME=fat:reuters_qtrly_source_window.fat&amp;display_string=Audit&amp;DYN_ARGS=TRUE&amp;VAR:ID1=22439910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50__FDSAUDITLINK__" localSheetId="24" hidden="1">{"fdsup://IBCentral/FAT Viewer?action=UPDATE&amp;creator=factset&amp;DOC_NAME=fat:reuters_qtrly_source_window.fat&amp;display_string=Audit&amp;DYN_ARGS=TRUE&amp;VAR:ID1=17273K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50__FDSAUDITLINK__" hidden="1">{"fdsup://IBCentral/FAT Viewer?action=UPDATE&amp;creator=factset&amp;DOC_NAME=fat:reuters_qtrly_source_window.fat&amp;display_string=Audit&amp;DYN_ARGS=TRUE&amp;VAR:ID1=17273K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51__FDSAUDITLINK__" localSheetId="24" hidden="1">{"fdsup://IBCentral/FAT Viewer?action=UPDATE&amp;creator=factset&amp;DOC_NAME=fat:reuters_qtrly_source_window.fat&amp;display_string=Audit&amp;DYN_ARGS=TRUE&amp;VAR:ID1=22439910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51__FDSAUDITLINK__" hidden="1">{"fdsup://IBCentral/FAT Viewer?action=UPDATE&amp;creator=factset&amp;DOC_NAME=fat:reuters_qtrly_source_window.fat&amp;display_string=Audit&amp;DYN_ARGS=TRUE&amp;VAR:ID1=22439910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52__FDSAUDITLINK__" localSheetId="24" hidden="1">{"fdsup://IBCentral/FAT Viewer?action=UPDATE&amp;creator=factset&amp;DOC_NAME=fat:reuters_qtrly_source_window.fat&amp;display_string=Audit&amp;DYN_ARGS=TRUE&amp;VAR:ID1=26160810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52__FDSAUDITLINK__" hidden="1">{"fdsup://IBCentral/FAT Viewer?action=UPDATE&amp;creator=factset&amp;DOC_NAME=fat:reuters_qtrly_source_window.fat&amp;display_string=Audit&amp;DYN_ARGS=TRUE&amp;VAR:ID1=26160810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53__FDSAUDITLINK__" localSheetId="24" hidden="1">{"fdsup://IBCentral/FAT Viewer?action=UPDATE&amp;creator=factset&amp;DOC_NAME=fat:reuters_qtrly_source_window.fat&amp;display_string=Audit&amp;DYN_ARGS=TRUE&amp;VAR:ID1=77669610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53__FDSAUDITLINK__" hidden="1">{"fdsup://IBCentral/FAT Viewer?action=UPDATE&amp;creator=factset&amp;DOC_NAME=fat:reuters_qtrly_source_window.fat&amp;display_string=Audit&amp;DYN_ARGS=TRUE&amp;VAR:ID1=77669610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54__FDSAUDITLINK__" localSheetId="24" hidden="1">{"fdsup://IBCentral/FAT Viewer?action=UPDATE&amp;creator=factset&amp;DOC_NAME=fat:reuters_qtrly_source_window.fat&amp;display_string=Audit&amp;DYN_ARGS=TRUE&amp;VAR:ID1=34354P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54__FDSAUDITLINK__" hidden="1">{"fdsup://IBCentral/FAT Viewer?action=UPDATE&amp;creator=factset&amp;DOC_NAME=fat:reuters_qtrly_source_window.fat&amp;display_string=Audit&amp;DYN_ARGS=TRUE&amp;VAR:ID1=34354P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55__FDSAUDITLINK__" localSheetId="24" hidden="1">{"fdsup://IBCentral/FAT Viewer?action=UPDATE&amp;creator=factset&amp;DOC_NAME=fat:reuters_qtrly_source_window.fat&amp;display_string=Audit&amp;DYN_ARGS=TRUE&amp;VAR:ID1=30249U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55__FDSAUDITLINK__" hidden="1">{"fdsup://IBCentral/FAT Viewer?action=UPDATE&amp;creator=factset&amp;DOC_NAME=fat:reuters_qtrly_source_window.fat&amp;display_string=Audit&amp;DYN_ARGS=TRUE&amp;VAR:ID1=30249U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56__FDSAUDITLINK__" localSheetId="24" hidden="1">{"fdsup://IBCentral/FAT Viewer?action=UPDATE&amp;creator=factset&amp;DOC_NAME=fat:reuters_qtrly_source_window.fat&amp;display_string=Audit&amp;DYN_ARGS=TRUE&amp;VAR:ID1=70109410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56__FDSAUDITLINK__" hidden="1">{"fdsup://IBCentral/FAT Viewer?action=UPDATE&amp;creator=factset&amp;DOC_NAME=fat:reuters_qtrly_source_window.fat&amp;display_string=Audit&amp;DYN_ARGS=TRUE&amp;VAR:ID1=70109410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57__FDSAUDITLINK__" localSheetId="24" hidden="1">{"fdsup://IBCentral/FAT Viewer?action=UPDATE&amp;creator=factset&amp;DOC_NAME=fat:reuters_qtrly_source_window.fat&amp;display_string=Audit&amp;DYN_ARGS=TRUE&amp;VAR:ID1=13342B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57__FDSAUDITLINK__" hidden="1">{"fdsup://IBCentral/FAT Viewer?action=UPDATE&amp;creator=factset&amp;DOC_NAME=fat:reuters_qtrly_source_window.fat&amp;display_string=Audit&amp;DYN_ARGS=TRUE&amp;VAR:ID1=13342B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58__FDSAUDITLINK__" localSheetId="24" hidden="1">{"fdsup://IBCentral/FAT Viewer?action=UPDATE&amp;creator=factset&amp;DOC_NAME=fat:reuters_qtrly_source_window.fat&amp;display_string=Audit&amp;DYN_ARGS=TRUE&amp;VAR:ID1=17273K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58__FDSAUDITLINK__" hidden="1">{"fdsup://IBCentral/FAT Viewer?action=UPDATE&amp;creator=factset&amp;DOC_NAME=fat:reuters_qtrly_source_window.fat&amp;display_string=Audit&amp;DYN_ARGS=TRUE&amp;VAR:ID1=17273K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59__FDSAUDITLINK__" localSheetId="24" hidden="1">{"fdsup://IBCentral/FAT Viewer?action=UPDATE&amp;creator=factset&amp;DOC_NAME=fat:reuters_qtrly_source_window.fat&amp;display_string=Audit&amp;DYN_ARGS=TRUE&amp;VAR:ID1=22439910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59__FDSAUDITLINK__" hidden="1">{"fdsup://IBCentral/FAT Viewer?action=UPDATE&amp;creator=factset&amp;DOC_NAME=fat:reuters_qtrly_source_window.fat&amp;display_string=Audit&amp;DYN_ARGS=TRUE&amp;VAR:ID1=22439910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6__FDSAUDITLINK__" localSheetId="24" hidden="1">{"fdsup://IBCentral/FAT Viewer?action=UPDATE&amp;creator=factset&amp;DOC_NAME=fat:reuters_qtrly_source_window.fat&amp;display_string=Audit&amp;DYN_ARGS=TRUE&amp;VAR:ID1=26160810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6__FDSAUDITLINK__" hidden="1">{"fdsup://IBCentral/FAT Viewer?action=UPDATE&amp;creator=factset&amp;DOC_NAME=fat:reuters_qtrly_source_window.fat&amp;display_string=Audit&amp;DYN_ARGS=TRUE&amp;VAR:ID1=26160810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60__FDSAUDITLINK__" localSheetId="24" hidden="1">{"fdsup://IBCentral/FAT Viewer?action=UPDATE&amp;creator=factset&amp;DOC_NAME=fat:reuters_qtrly_source_window.fat&amp;display_string=Audit&amp;DYN_ARGS=TRUE&amp;VAR:ID1=26160810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60__FDSAUDITLINK__" hidden="1">{"fdsup://IBCentral/FAT Viewer?action=UPDATE&amp;creator=factset&amp;DOC_NAME=fat:reuters_qtrly_source_window.fat&amp;display_string=Audit&amp;DYN_ARGS=TRUE&amp;VAR:ID1=26160810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61__FDSAUDITLINK__" localSheetId="24" hidden="1">{"fdsup://IBCentral/FAT Viewer?action=UPDATE&amp;creator=factset&amp;DOC_NAME=fat:reuters_qtrly_source_window.fat&amp;display_string=Audit&amp;DYN_ARGS=TRUE&amp;VAR:ID1=77669610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61__FDSAUDITLINK__" hidden="1">{"fdsup://IBCentral/FAT Viewer?action=UPDATE&amp;creator=factset&amp;DOC_NAME=fat:reuters_qtrly_source_window.fat&amp;display_string=Audit&amp;DYN_ARGS=TRUE&amp;VAR:ID1=77669610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62__FDSAUDITLINK__" localSheetId="24" hidden="1">{"fdsup://IBCentral/FAT Viewer?action=UPDATE&amp;creator=factset&amp;DOC_NAME=fat:reuters_qtrly_source_window.fat&amp;display_string=Audit&amp;DYN_ARGS=TRUE&amp;VAR:ID1=34354P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62__FDSAUDITLINK__" hidden="1">{"fdsup://IBCentral/FAT Viewer?action=UPDATE&amp;creator=factset&amp;DOC_NAME=fat:reuters_qtrly_source_window.fat&amp;display_string=Audit&amp;DYN_ARGS=TRUE&amp;VAR:ID1=34354P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63__FDSAUDITLINK__" localSheetId="24" hidden="1">{"fdsup://IBCentral/FAT Viewer?action=UPDATE&amp;creator=factset&amp;DOC_NAME=fat:reuters_qtrly_source_window.fat&amp;display_string=Audit&amp;DYN_ARGS=TRUE&amp;VAR:ID1=30249U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63__FDSAUDITLINK__" hidden="1">{"fdsup://IBCentral/FAT Viewer?action=UPDATE&amp;creator=factset&amp;DOC_NAME=fat:reuters_qtrly_source_window.fat&amp;display_string=Audit&amp;DYN_ARGS=TRUE&amp;VAR:ID1=30249U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64__FDSAUDITLINK__" localSheetId="24" hidden="1">{"fdsup://IBCentral/FAT Viewer?action=UPDATE&amp;creator=factset&amp;DOC_NAME=fat:reuters_qtrly_source_window.fat&amp;display_string=Audit&amp;DYN_ARGS=TRUE&amp;VAR:ID1=70109410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64__FDSAUDITLINK__" hidden="1">{"fdsup://IBCentral/FAT Viewer?action=UPDATE&amp;creator=factset&amp;DOC_NAME=fat:reuters_qtrly_source_window.fat&amp;display_string=Audit&amp;DYN_ARGS=TRUE&amp;VAR:ID1=70109410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65__FDSAUDITLINK__" localSheetId="24" hidden="1">{"fdsup://IBCentral/FAT Viewer?action=UPDATE&amp;creator=factset&amp;DOC_NAME=fat:reuters_qtrly_source_window.fat&amp;display_string=Audit&amp;DYN_ARGS=TRUE&amp;VAR:ID1=13342B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65__FDSAUDITLINK__" hidden="1">{"fdsup://IBCentral/FAT Viewer?action=UPDATE&amp;creator=factset&amp;DOC_NAME=fat:reuters_qtrly_source_window.fat&amp;display_string=Audit&amp;DYN_ARGS=TRUE&amp;VAR:ID1=13342B10&amp;VAR:RCODE=DSTT&amp;VAR:SDATE=20090699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66__FDSAUDITLINK__" localSheetId="24" hidden="1">{"fdsup://IBCentral/FAT Viewer?action=UPDATE&amp;creator=factset&amp;DOC_NAME=fat:reuters_qtrly_source_window.fat&amp;display_string=Audit&amp;DYN_ARGS=TRUE&amp;VAR:ID1=17273K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66__FDSAUDITLINK__" hidden="1">{"fdsup://IBCentral/FAT Viewer?action=UPDATE&amp;creator=factset&amp;DOC_NAME=fat:reuters_qtrly_source_window.fat&amp;display_string=Audit&amp;DYN_ARGS=TRUE&amp;VAR:ID1=17273K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67__FDSAUDITLINK__" localSheetId="24" hidden="1">{"fdsup://IBCentral/FAT Viewer?action=UPDATE&amp;creator=factset&amp;DOC_NAME=fat:reuters_qtrly_source_window.fat&amp;display_string=Audit&amp;DYN_ARGS=TRUE&amp;VAR:ID1=22439910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67__FDSAUDITLINK__" hidden="1">{"fdsup://IBCentral/FAT Viewer?action=UPDATE&amp;creator=factset&amp;DOC_NAME=fat:reuters_qtrly_source_window.fat&amp;display_string=Audit&amp;DYN_ARGS=TRUE&amp;VAR:ID1=22439910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68__FDSAUDITLINK__" localSheetId="24" hidden="1">{"fdsup://IBCentral/FAT Viewer?action=UPDATE&amp;creator=factset&amp;DOC_NAME=fat:reuters_qtrly_source_window.fat&amp;display_string=Audit&amp;DYN_ARGS=TRUE&amp;VAR:ID1=26160810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68__FDSAUDITLINK__" hidden="1">{"fdsup://IBCentral/FAT Viewer?action=UPDATE&amp;creator=factset&amp;DOC_NAME=fat:reuters_qtrly_source_window.fat&amp;display_string=Audit&amp;DYN_ARGS=TRUE&amp;VAR:ID1=26160810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69__FDSAUDITLINK__" localSheetId="24" hidden="1">{"fdsup://IBCentral/FAT Viewer?action=UPDATE&amp;creator=factset&amp;DOC_NAME=fat:reuters_qtrly_source_window.fat&amp;display_string=Audit&amp;DYN_ARGS=TRUE&amp;VAR:ID1=77669610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69__FDSAUDITLINK__" hidden="1">{"fdsup://IBCentral/FAT Viewer?action=UPDATE&amp;creator=factset&amp;DOC_NAME=fat:reuters_qtrly_source_window.fat&amp;display_string=Audit&amp;DYN_ARGS=TRUE&amp;VAR:ID1=77669610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7__FDSAUDITLINK__" localSheetId="24" hidden="1">{"fdsup://IBCentral/FAT Viewer?action=UPDATE&amp;creator=factset&amp;DOC_NAME=fat:reuters_qtrly_source_window.fat&amp;display_string=Audit&amp;DYN_ARGS=TRUE&amp;VAR:ID1=77669610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7__FDSAUDITLINK__" hidden="1">{"fdsup://IBCentral/FAT Viewer?action=UPDATE&amp;creator=factset&amp;DOC_NAME=fat:reuters_qtrly_source_window.fat&amp;display_string=Audit&amp;DYN_ARGS=TRUE&amp;VAR:ID1=77669610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70__FDSAUDITLINK__" localSheetId="24" hidden="1">{"fdsup://IBCentral/FAT Viewer?action=UPDATE&amp;creator=factset&amp;DOC_NAME=fat:reuters_qtrly_source_window.fat&amp;display_string=Audit&amp;DYN_ARGS=TRUE&amp;VAR:ID1=34354P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70__FDSAUDITLINK__" hidden="1">{"fdsup://IBCentral/FAT Viewer?action=UPDATE&amp;creator=factset&amp;DOC_NAME=fat:reuters_qtrly_source_window.fat&amp;display_string=Audit&amp;DYN_ARGS=TRUE&amp;VAR:ID1=34354P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71__FDSAUDITLINK__" localSheetId="24" hidden="1">{"fdsup://IBCentral/FAT Viewer?action=UPDATE&amp;creator=factset&amp;DOC_NAME=fat:reuters_qtrly_source_window.fat&amp;display_string=Audit&amp;DYN_ARGS=TRUE&amp;VAR:ID1=30249U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71__FDSAUDITLINK__" hidden="1">{"fdsup://IBCentral/FAT Viewer?action=UPDATE&amp;creator=factset&amp;DOC_NAME=fat:reuters_qtrly_source_window.fat&amp;display_string=Audit&amp;DYN_ARGS=TRUE&amp;VAR:ID1=30249U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72__FDSAUDITLINK__" localSheetId="24" hidden="1">{"fdsup://IBCentral/FAT Viewer?action=UPDATE&amp;creator=factset&amp;DOC_NAME=fat:reuters_qtrly_source_window.fat&amp;display_string=Audit&amp;DYN_ARGS=TRUE&amp;VAR:ID1=70109410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72__FDSAUDITLINK__" hidden="1">{"fdsup://IBCentral/FAT Viewer?action=UPDATE&amp;creator=factset&amp;DOC_NAME=fat:reuters_qtrly_source_window.fat&amp;display_string=Audit&amp;DYN_ARGS=TRUE&amp;VAR:ID1=70109410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73__FDSAUDITLINK__" localSheetId="24" hidden="1">{"fdsup://IBCentral/FAT Viewer?action=UPDATE&amp;creator=factset&amp;DOC_NAME=fat:reuters_qtrly_source_window.fat&amp;display_string=Audit&amp;DYN_ARGS=TRUE&amp;VAR:ID1=13342B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73__FDSAUDITLINK__" hidden="1">{"fdsup://IBCentral/FAT Viewer?action=UPDATE&amp;creator=factset&amp;DOC_NAME=fat:reuters_qtrly_source_window.fat&amp;display_string=Audit&amp;DYN_ARGS=TRUE&amp;VAR:ID1=13342B10&amp;VAR:RCODE=FEBIT&amp;VAR:SDATE=20090699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74__FDSAUDITLINK__" localSheetId="24" hidden="1">{"fdsup://IBCentral/FAT Viewer?action=UPDATE&amp;creator=factset&amp;DOC_NAME=fat:reuters_qtrly_source_window.fat&amp;display_string=Audit&amp;DYN_ARGS=TRUE&amp;VAR:ID1=17273K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74__FDSAUDITLINK__" hidden="1">{"fdsup://IBCentral/FAT Viewer?action=UPDATE&amp;creator=factset&amp;DOC_NAME=fat:reuters_qtrly_source_window.fat&amp;display_string=Audit&amp;DYN_ARGS=TRUE&amp;VAR:ID1=17273K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75__FDSAUDITLINK__" localSheetId="24" hidden="1">{"fdsup://IBCentral/FAT Viewer?action=UPDATE&amp;creator=factset&amp;DOC_NAME=fat:reuters_qtrly_source_window.fat&amp;display_string=Audit&amp;DYN_ARGS=TRUE&amp;VAR:ID1=22439910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75__FDSAUDITLINK__" hidden="1">{"fdsup://IBCentral/FAT Viewer?action=UPDATE&amp;creator=factset&amp;DOC_NAME=fat:reuters_qtrly_source_window.fat&amp;display_string=Audit&amp;DYN_ARGS=TRUE&amp;VAR:ID1=22439910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76__FDSAUDITLINK__" localSheetId="24" hidden="1">{"fdsup://IBCentral/FAT Viewer?action=UPDATE&amp;creator=factset&amp;DOC_NAME=fat:reuters_qtrly_source_window.fat&amp;display_string=Audit&amp;DYN_ARGS=TRUE&amp;VAR:ID1=26160810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76__FDSAUDITLINK__" hidden="1">{"fdsup://IBCentral/FAT Viewer?action=UPDATE&amp;creator=factset&amp;DOC_NAME=fat:reuters_qtrly_source_window.fat&amp;display_string=Audit&amp;DYN_ARGS=TRUE&amp;VAR:ID1=26160810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77__FDSAUDITLINK__" localSheetId="24" hidden="1">{"fdsup://IBCentral/FAT Viewer?action=UPDATE&amp;creator=factset&amp;DOC_NAME=fat:reuters_qtrly_source_window.fat&amp;display_string=Audit&amp;DYN_ARGS=TRUE&amp;VAR:ID1=77669610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77__FDSAUDITLINK__" hidden="1">{"fdsup://IBCentral/FAT Viewer?action=UPDATE&amp;creator=factset&amp;DOC_NAME=fat:reuters_qtrly_source_window.fat&amp;display_string=Audit&amp;DYN_ARGS=TRUE&amp;VAR:ID1=77669610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78__FDSAUDITLINK__" localSheetId="24" hidden="1">{"fdsup://IBCentral/FAT Viewer?action=UPDATE&amp;creator=factset&amp;DOC_NAME=fat:reuters_qtrly_source_window.fat&amp;display_string=Audit&amp;DYN_ARGS=TRUE&amp;VAR:ID1=34354P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78__FDSAUDITLINK__" hidden="1">{"fdsup://IBCentral/FAT Viewer?action=UPDATE&amp;creator=factset&amp;DOC_NAME=fat:reuters_qtrly_source_window.fat&amp;display_string=Audit&amp;DYN_ARGS=TRUE&amp;VAR:ID1=34354P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79__FDSAUDITLINK__" localSheetId="24" hidden="1">{"fdsup://IBCentral/FAT Viewer?action=UPDATE&amp;creator=factset&amp;DOC_NAME=fat:reuters_qtrly_source_window.fat&amp;display_string=Audit&amp;DYN_ARGS=TRUE&amp;VAR:ID1=30249U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79__FDSAUDITLINK__" hidden="1">{"fdsup://IBCentral/FAT Viewer?action=UPDATE&amp;creator=factset&amp;DOC_NAME=fat:reuters_qtrly_source_window.fat&amp;display_string=Audit&amp;DYN_ARGS=TRUE&amp;VAR:ID1=30249U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8__FDSAUDITLINK__" localSheetId="24" hidden="1">{"fdsup://IBCentral/FAT Viewer?action=UPDATE&amp;creator=factset&amp;DOC_NAME=fat:reuters_qtrly_source_window.fat&amp;display_string=Audit&amp;DYN_ARGS=TRUE&amp;VAR:ID1=34354P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8__FDSAUDITLINK__" hidden="1">{"fdsup://IBCentral/FAT Viewer?action=UPDATE&amp;creator=factset&amp;DOC_NAME=fat:reuters_qtrly_source_window.fat&amp;display_string=Audit&amp;DYN_ARGS=TRUE&amp;VAR:ID1=34354P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80__FDSAUDITLINK__" localSheetId="24" hidden="1">{"fdsup://IBCentral/FAT Viewer?action=UPDATE&amp;creator=factset&amp;DOC_NAME=fat:reuters_qtrly_source_window.fat&amp;display_string=Audit&amp;DYN_ARGS=TRUE&amp;VAR:ID1=70109410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80__FDSAUDITLINK__" hidden="1">{"fdsup://IBCentral/FAT Viewer?action=UPDATE&amp;creator=factset&amp;DOC_NAME=fat:reuters_qtrly_source_window.fat&amp;display_string=Audit&amp;DYN_ARGS=TRUE&amp;VAR:ID1=70109410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81__FDSAUDITLINK__" localSheetId="24" hidden="1">{"fdsup://IBCentral/FAT Viewer?action=UPDATE&amp;creator=factset&amp;DOC_NAME=fat:reuters_qtrly_source_window.fat&amp;display_string=Audit&amp;DYN_ARGS=TRUE&amp;VAR:ID1=13342B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81__FDSAUDITLINK__" hidden="1">{"fdsup://IBCentral/FAT Viewer?action=UPDATE&amp;creator=factset&amp;DOC_NAME=fat:reuters_qtrly_source_window.fat&amp;display_string=Audit&amp;DYN_ARGS=TRUE&amp;VAR:ID1=13342B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82__FDSAUDITLINK__" localSheetId="24" hidden="1">{"fdsup://IBCentral/FAT Viewer?action=UPDATE&amp;creator=factset&amp;DOC_NAME=fat:reuters_qtrly_source_window.fat&amp;display_string=Audit&amp;DYN_ARGS=TRUE&amp;VAR:ID1=17273K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82__FDSAUDITLINK__" hidden="1">{"fdsup://IBCentral/FAT Viewer?action=UPDATE&amp;creator=factset&amp;DOC_NAME=fat:reuters_qtrly_source_window.fat&amp;display_string=Audit&amp;DYN_ARGS=TRUE&amp;VAR:ID1=17273K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83__FDSAUDITLINK__" localSheetId="24" hidden="1">{"fdsup://IBCentral/FAT Viewer?action=UPDATE&amp;creator=factset&amp;DOC_NAME=fat:reuters_qtrly_source_window.fat&amp;display_string=Audit&amp;DYN_ARGS=TRUE&amp;VAR:ID1=22439910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83__FDSAUDITLINK__" hidden="1">{"fdsup://IBCentral/FAT Viewer?action=UPDATE&amp;creator=factset&amp;DOC_NAME=fat:reuters_qtrly_source_window.fat&amp;display_string=Audit&amp;DYN_ARGS=TRUE&amp;VAR:ID1=22439910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84__FDSAUDITLINK__" localSheetId="24" hidden="1">{"fdsup://IBCentral/FAT Viewer?action=UPDATE&amp;creator=factset&amp;DOC_NAME=fat:reuters_qtrly_source_window.fat&amp;display_string=Audit&amp;DYN_ARGS=TRUE&amp;VAR:ID1=26160810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84__FDSAUDITLINK__" hidden="1">{"fdsup://IBCentral/FAT Viewer?action=UPDATE&amp;creator=factset&amp;DOC_NAME=fat:reuters_qtrly_source_window.fat&amp;display_string=Audit&amp;DYN_ARGS=TRUE&amp;VAR:ID1=26160810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85__FDSAUDITLINK__" localSheetId="24" hidden="1">{"fdsup://IBCentral/FAT Viewer?action=UPDATE&amp;creator=factset&amp;DOC_NAME=fat:reuters_qtrly_source_window.fat&amp;display_string=Audit&amp;DYN_ARGS=TRUE&amp;VAR:ID1=77669610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85__FDSAUDITLINK__" hidden="1">{"fdsup://IBCentral/FAT Viewer?action=UPDATE&amp;creator=factset&amp;DOC_NAME=fat:reuters_qtrly_source_window.fat&amp;display_string=Audit&amp;DYN_ARGS=TRUE&amp;VAR:ID1=77669610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86__FDSAUDITLINK__" localSheetId="24" hidden="1">{"fdsup://IBCentral/FAT Viewer?action=UPDATE&amp;creator=factset&amp;DOC_NAME=fat:reuters_qtrly_source_window.fat&amp;display_string=Audit&amp;DYN_ARGS=TRUE&amp;VAR:ID1=34354P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86__FDSAUDITLINK__" hidden="1">{"fdsup://IBCentral/FAT Viewer?action=UPDATE&amp;creator=factset&amp;DOC_NAME=fat:reuters_qtrly_source_window.fat&amp;display_string=Audit&amp;DYN_ARGS=TRUE&amp;VAR:ID1=34354P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87__FDSAUDITLINK__" localSheetId="24" hidden="1">{"fdsup://IBCentral/FAT Viewer?action=UPDATE&amp;creator=factset&amp;DOC_NAME=fat:reuters_qtrly_source_window.fat&amp;display_string=Audit&amp;DYN_ARGS=TRUE&amp;VAR:ID1=30249U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87__FDSAUDITLINK__" hidden="1">{"fdsup://IBCentral/FAT Viewer?action=UPDATE&amp;creator=factset&amp;DOC_NAME=fat:reuters_qtrly_source_window.fat&amp;display_string=Audit&amp;DYN_ARGS=TRUE&amp;VAR:ID1=30249U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88__FDSAUDITLINK__" localSheetId="24" hidden="1">{"fdsup://IBCentral/FAT Viewer?action=UPDATE&amp;creator=factset&amp;DOC_NAME=fat:reuters_qtrly_source_window.fat&amp;display_string=Audit&amp;DYN_ARGS=TRUE&amp;VAR:ID1=70109410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88__FDSAUDITLINK__" hidden="1">{"fdsup://IBCentral/FAT Viewer?action=UPDATE&amp;creator=factset&amp;DOC_NAME=fat:reuters_qtrly_source_window.fat&amp;display_string=Audit&amp;DYN_ARGS=TRUE&amp;VAR:ID1=70109410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89__FDSAUDITLINK__" localSheetId="24" hidden="1">{"fdsup://IBCentral/FAT Viewer?action=UPDATE&amp;creator=factset&amp;DOC_NAME=fat:reuters_qtrly_source_window.fat&amp;display_string=Audit&amp;DYN_ARGS=TRUE&amp;VAR:ID1=13342B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89__FDSAUDITLINK__" hidden="1">{"fdsup://IBCentral/FAT Viewer?action=UPDATE&amp;creator=factset&amp;DOC_NAME=fat:reuters_qtrly_source_window.fat&amp;display_string=Audit&amp;DYN_ARGS=TRUE&amp;VAR:ID1=13342B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9__FDSAUDITLINK__" localSheetId="24" hidden="1">{"fdsup://IBCentral/FAT Viewer?action=UPDATE&amp;creator=factset&amp;DOC_NAME=fat:reuters_qtrly_source_window.fat&amp;display_string=Audit&amp;DYN_ARGS=TRUE&amp;VAR:ID1=30249U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9__FDSAUDITLINK__" hidden="1">{"fdsup://IBCentral/FAT Viewer?action=UPDATE&amp;creator=factset&amp;DOC_NAME=fat:reuters_qtrly_source_window.fat&amp;display_string=Audit&amp;DYN_ARGS=TRUE&amp;VAR:ID1=30249U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90__FDSAUDITLINK__" localSheetId="24" hidden="1">{"fdsup://IBCentral/FAT Viewer?action=UPDATE&amp;creator=factset&amp;DOC_NAME=fat:reuters_qtrly_source_window.fat&amp;display_string=Audit&amp;DYN_ARGS=TRUE&amp;VAR:ID1=17273K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90__FDSAUDITLINK__" hidden="1">{"fdsup://IBCentral/FAT Viewer?action=UPDATE&amp;creator=factset&amp;DOC_NAME=fat:reuters_qtrly_source_window.fat&amp;display_string=Audit&amp;DYN_ARGS=TRUE&amp;VAR:ID1=17273K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91__FDSAUDITLINK__" localSheetId="24" hidden="1">{"fdsup://IBCentral/FAT Viewer?action=UPDATE&amp;creator=factset&amp;DOC_NAME=fat:reuters_qtrly_source_window.fat&amp;display_string=Audit&amp;DYN_ARGS=TRUE&amp;VAR:ID1=22439910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91__FDSAUDITLINK__" hidden="1">{"fdsup://IBCentral/FAT Viewer?action=UPDATE&amp;creator=factset&amp;DOC_NAME=fat:reuters_qtrly_source_window.fat&amp;display_string=Audit&amp;DYN_ARGS=TRUE&amp;VAR:ID1=22439910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92__FDSAUDITLINK__" localSheetId="24" hidden="1">{"fdsup://IBCentral/FAT Viewer?action=UPDATE&amp;creator=factset&amp;DOC_NAME=fat:reuters_qtrly_source_window.fat&amp;display_string=Audit&amp;DYN_ARGS=TRUE&amp;VAR:ID1=26160810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92__FDSAUDITLINK__" hidden="1">{"fdsup://IBCentral/FAT Viewer?action=UPDATE&amp;creator=factset&amp;DOC_NAME=fat:reuters_qtrly_source_window.fat&amp;display_string=Audit&amp;DYN_ARGS=TRUE&amp;VAR:ID1=26160810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93__FDSAUDITLINK__" localSheetId="24" hidden="1">{"fdsup://IBCentral/FAT Viewer?action=UPDATE&amp;creator=factset&amp;DOC_NAME=fat:reuters_qtrly_source_window.fat&amp;display_string=Audit&amp;DYN_ARGS=TRUE&amp;VAR:ID1=77669610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93__FDSAUDITLINK__" hidden="1">{"fdsup://IBCentral/FAT Viewer?action=UPDATE&amp;creator=factset&amp;DOC_NAME=fat:reuters_qtrly_source_window.fat&amp;display_string=Audit&amp;DYN_ARGS=TRUE&amp;VAR:ID1=77669610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94__FDSAUDITLINK__" localSheetId="24" hidden="1">{"fdsup://IBCentral/FAT Viewer?action=UPDATE&amp;creator=factset&amp;DOC_NAME=fat:reuters_qtrly_source_window.fat&amp;display_string=Audit&amp;DYN_ARGS=TRUE&amp;VAR:ID1=34354P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94__FDSAUDITLINK__" hidden="1">{"fdsup://IBCentral/FAT Viewer?action=UPDATE&amp;creator=factset&amp;DOC_NAME=fat:reuters_qtrly_source_window.fat&amp;display_string=Audit&amp;DYN_ARGS=TRUE&amp;VAR:ID1=34354P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95__FDSAUDITLINK__" localSheetId="24" hidden="1">{"fdsup://IBCentral/FAT Viewer?action=UPDATE&amp;creator=factset&amp;DOC_NAME=fat:reuters_qtrly_source_window.fat&amp;display_string=Audit&amp;DYN_ARGS=TRUE&amp;VAR:ID1=30249U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95__FDSAUDITLINK__" hidden="1">{"fdsup://IBCentral/FAT Viewer?action=UPDATE&amp;creator=factset&amp;DOC_NAME=fat:reuters_qtrly_source_window.fat&amp;display_string=Audit&amp;DYN_ARGS=TRUE&amp;VAR:ID1=30249U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96__FDSAUDITLINK__" localSheetId="24" hidden="1">{"fdsup://IBCentral/FAT Viewer?action=UPDATE&amp;creator=factset&amp;DOC_NAME=fat:reuters_qtrly_source_window.fat&amp;display_string=Audit&amp;DYN_ARGS=TRUE&amp;VAR:ID1=70109410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96__FDSAUDITLINK__" hidden="1">{"fdsup://IBCentral/FAT Viewer?action=UPDATE&amp;creator=factset&amp;DOC_NAME=fat:reuters_qtrly_source_window.fat&amp;display_string=Audit&amp;DYN_ARGS=TRUE&amp;VAR:ID1=70109410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97__FDSAUDITLINK__" localSheetId="24" hidden="1">{"fdsup://IBCentral/FAT Viewer?action=UPDATE&amp;creator=factset&amp;DOC_NAME=fat:reuters_qtrly_source_window.fat&amp;display_string=Audit&amp;DYN_ARGS=TRUE&amp;VAR:ID1=13342B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97__FDSAUDITLINK__" hidden="1">{"fdsup://IBCentral/FAT Viewer?action=UPDATE&amp;creator=factset&amp;DOC_NAME=fat:reuters_qtrly_source_window.fat&amp;display_string=Audit&amp;DYN_ARGS=TRUE&amp;VAR:ID1=13342B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98__FDSAUDITLINK__" localSheetId="24" hidden="1">{"fdsup://IBCentral/FAT Viewer?action=UPDATE&amp;creator=factset&amp;DOC_NAME=fat:reuters_qtrly_source_window.fat&amp;display_string=Audit&amp;DYN_ARGS=TRUE&amp;VAR:ID1=17273K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98__FDSAUDITLINK__" hidden="1">{"fdsup://IBCentral/FAT Viewer?action=UPDATE&amp;creator=factset&amp;DOC_NAME=fat:reuters_qtrly_source_window.fat&amp;display_string=Audit&amp;DYN_ARGS=TRUE&amp;VAR:ID1=17273K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99__FDSAUDITLINK__" localSheetId="24" hidden="1">{"fdsup://IBCentral/FAT Viewer?action=UPDATE&amp;creator=factset&amp;DOC_NAME=fat:reuters_qtrly_source_window.fat&amp;display_string=Audit&amp;DYN_ARGS=TRUE&amp;VAR:ID1=22439910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599__FDSAUDITLINK__" hidden="1">{"fdsup://IBCentral/FAT Viewer?action=UPDATE&amp;creator=factset&amp;DOC_NAME=fat:reuters_qtrly_source_window.fat&amp;display_string=Audit&amp;DYN_ARGS=TRUE&amp;VAR:ID1=22439910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___________________ANEX_H" localSheetId="4">#REF!</definedName>
    <definedName name="_6___________________ANEX_H">#REF!</definedName>
    <definedName name="_6_____123Graph_BCHART_5" localSheetId="1" hidden="1">[29]MEX95IB!#REF!</definedName>
    <definedName name="_6_____123Graph_BCHART_5" localSheetId="9" hidden="1">[29]MEX95IB!#REF!</definedName>
    <definedName name="_6_____123Graph_BCHART_5" localSheetId="13" hidden="1">[29]MEX95IB!#REF!</definedName>
    <definedName name="_6_____123Graph_BCHART_5" localSheetId="4" hidden="1">[29]MEX95IB!#REF!</definedName>
    <definedName name="_6_____123Graph_BCHART_5" localSheetId="24" hidden="1">[29]MEX95IB!#REF!</definedName>
    <definedName name="_6_____123Graph_BCHART_5" localSheetId="16" hidden="1">[29]MEX95IB!#REF!</definedName>
    <definedName name="_6_____123Graph_BCHART_5" localSheetId="19" hidden="1">[29]MEX95IB!#REF!</definedName>
    <definedName name="_6_____123Graph_BCHART_5" hidden="1">[29]MEX95IB!#REF!</definedName>
    <definedName name="_6____123Graph_BCHART_5" localSheetId="1" hidden="1">[29]MEX95IB!#REF!</definedName>
    <definedName name="_6____123Graph_BCHART_5" localSheetId="9" hidden="1">[29]MEX95IB!#REF!</definedName>
    <definedName name="_6____123Graph_BCHART_5" localSheetId="13" hidden="1">[29]MEX95IB!#REF!</definedName>
    <definedName name="_6____123Graph_BCHART_5" localSheetId="4" hidden="1">[29]MEX95IB!#REF!</definedName>
    <definedName name="_6____123Graph_BCHART_5" localSheetId="24" hidden="1">[29]MEX95IB!#REF!</definedName>
    <definedName name="_6____123Graph_BCHART_5" localSheetId="16" hidden="1">[29]MEX95IB!#REF!</definedName>
    <definedName name="_6____123Graph_BCHART_5" localSheetId="19" hidden="1">[29]MEX95IB!#REF!</definedName>
    <definedName name="_6____123Graph_BCHART_5" hidden="1">[29]MEX95IB!#REF!</definedName>
    <definedName name="_6__123Graph_CCHART_1" hidden="1">'[31]Cross Bdr'!$C$72:$AL$72</definedName>
    <definedName name="_6__123Graph_DCHART_1" hidden="1">[30]A!$U$14:$U$50</definedName>
    <definedName name="_6__123Graph_XCHART_1" hidden="1">'[31]Cross Bdr'!$C$68:$AL$68</definedName>
    <definedName name="_6__FDSAUDITLINK__" localSheetId="24" hidden="1">{"fdsup://IBCentral/FAT Viewer?action=UPDATE&amp;creator=factset&amp;DOC_NAME=fat:reuters_qtrly_source_window.fat&amp;display_string=Audit&amp;DYN_ARGS=TRUE&amp;VAR:ID1=29265N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__FDSAUDITLINK__" hidden="1">{"fdsup://IBCentral/FAT Viewer?action=UPDATE&amp;creator=factset&amp;DOC_NAME=fat:reuters_qtrly_source_window.fat&amp;display_string=Audit&amp;DYN_ARGS=TRUE&amp;VAR:ID1=29265N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0__FDSAUDITLINK__" localSheetId="24" hidden="1">{"fdsup://IBCentral/FAT Viewer?action=UPDATE&amp;creator=factset&amp;DOC_NAME=fat:reuters_qtrly_source_window.fat&amp;display_string=Audit&amp;DYN_ARGS=TRUE&amp;VAR:ID1=70109410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0__FDSAUDITLINK__" hidden="1">{"fdsup://IBCentral/FAT Viewer?action=UPDATE&amp;creator=factset&amp;DOC_NAME=fat:reuters_qtrly_source_window.fat&amp;display_string=Audit&amp;DYN_ARGS=TRUE&amp;VAR:ID1=70109410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00__FDSAUDITLINK__" localSheetId="24" hidden="1">{"fdsup://IBCentral/FAT Viewer?action=UPDATE&amp;creator=factset&amp;DOC_NAME=fat:reuters_qtrly_source_window.fat&amp;display_string=Audit&amp;DYN_ARGS=TRUE&amp;VAR:ID1=26160810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00__FDSAUDITLINK__" hidden="1">{"fdsup://IBCentral/FAT Viewer?action=UPDATE&amp;creator=factset&amp;DOC_NAME=fat:reuters_qtrly_source_window.fat&amp;display_string=Audit&amp;DYN_ARGS=TRUE&amp;VAR:ID1=26160810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01__FDSAUDITLINK__" localSheetId="24" hidden="1">{"fdsup://IBCentral/FAT Viewer?action=UPDATE&amp;creator=factset&amp;DOC_NAME=fat:reuters_qtrly_source_window.fat&amp;display_string=Audit&amp;DYN_ARGS=TRUE&amp;VAR:ID1=77669610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01__FDSAUDITLINK__" hidden="1">{"fdsup://IBCentral/FAT Viewer?action=UPDATE&amp;creator=factset&amp;DOC_NAME=fat:reuters_qtrly_source_window.fat&amp;display_string=Audit&amp;DYN_ARGS=TRUE&amp;VAR:ID1=77669610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02__FDSAUDITLINK__" localSheetId="24" hidden="1">{"fdsup://IBCentral/FAT Viewer?action=UPDATE&amp;creator=factset&amp;DOC_NAME=fat:reuters_qtrly_source_window.fat&amp;display_string=Audit&amp;DYN_ARGS=TRUE&amp;VAR:ID1=34354P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02__FDSAUDITLINK__" hidden="1">{"fdsup://IBCentral/FAT Viewer?action=UPDATE&amp;creator=factset&amp;DOC_NAME=fat:reuters_qtrly_source_window.fat&amp;display_string=Audit&amp;DYN_ARGS=TRUE&amp;VAR:ID1=34354P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03__FDSAUDITLINK__" localSheetId="24" hidden="1">{"fdsup://IBCentral/FAT Viewer?action=UPDATE&amp;creator=factset&amp;DOC_NAME=fat:reuters_qtrly_source_window.fat&amp;display_string=Audit&amp;DYN_ARGS=TRUE&amp;VAR:ID1=30249U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03__FDSAUDITLINK__" hidden="1">{"fdsup://IBCentral/FAT Viewer?action=UPDATE&amp;creator=factset&amp;DOC_NAME=fat:reuters_qtrly_source_window.fat&amp;display_string=Audit&amp;DYN_ARGS=TRUE&amp;VAR:ID1=30249U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04__FDSAUDITLINK__" localSheetId="24" hidden="1">{"fdsup://IBCentral/FAT Viewer?action=UPDATE&amp;creator=factset&amp;DOC_NAME=fat:reuters_qtrly_source_window.fat&amp;display_string=Audit&amp;DYN_ARGS=TRUE&amp;VAR:ID1=70109410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04__FDSAUDITLINK__" hidden="1">{"fdsup://IBCentral/FAT Viewer?action=UPDATE&amp;creator=factset&amp;DOC_NAME=fat:reuters_qtrly_source_window.fat&amp;display_string=Audit&amp;DYN_ARGS=TRUE&amp;VAR:ID1=70109410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05__FDSAUDITLINK__" localSheetId="24" hidden="1">{"fdsup://IBCentral/FAT Viewer?action=UPDATE&amp;creator=factset&amp;DOC_NAME=fat:reuters_qtrly_source_window.fat&amp;display_string=Audit&amp;DYN_ARGS=TRUE&amp;VAR:ID1=13342B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05__FDSAUDITLINK__" hidden="1">{"fdsup://IBCentral/FAT Viewer?action=UPDATE&amp;creator=factset&amp;DOC_NAME=fat:reuters_qtrly_source_window.fat&amp;display_string=Audit&amp;DYN_ARGS=TRUE&amp;VAR:ID1=13342B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06__FDSAUDITLINK__" localSheetId="24" hidden="1">{"fdsup://IBCentral/FAT Viewer?action=UPDATE&amp;creator=factset&amp;DOC_NAME=fat:reuters_qtrly_source_window.fat&amp;display_string=Audit&amp;DYN_ARGS=TRUE&amp;VAR:ID1=17273K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06__FDSAUDITLINK__" hidden="1">{"fdsup://IBCentral/FAT Viewer?action=UPDATE&amp;creator=factset&amp;DOC_NAME=fat:reuters_qtrly_source_window.fat&amp;display_string=Audit&amp;DYN_ARGS=TRUE&amp;VAR:ID1=17273K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07__FDSAUDITLINK__" localSheetId="24" hidden="1">{"fdsup://IBCentral/FAT Viewer?action=UPDATE&amp;creator=factset&amp;DOC_NAME=fat:reuters_qtrly_source_window.fat&amp;display_string=Audit&amp;DYN_ARGS=TRUE&amp;VAR:ID1=22439910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07__FDSAUDITLINK__" hidden="1">{"fdsup://IBCentral/FAT Viewer?action=UPDATE&amp;creator=factset&amp;DOC_NAME=fat:reuters_qtrly_source_window.fat&amp;display_string=Audit&amp;DYN_ARGS=TRUE&amp;VAR:ID1=22439910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08__FDSAUDITLINK__" localSheetId="24" hidden="1">{"fdsup://IBCentral/FAT Viewer?action=UPDATE&amp;creator=factset&amp;DOC_NAME=fat:reuters_qtrly_source_window.fat&amp;display_string=Audit&amp;DYN_ARGS=TRUE&amp;VAR:ID1=26160810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08__FDSAUDITLINK__" hidden="1">{"fdsup://IBCentral/FAT Viewer?action=UPDATE&amp;creator=factset&amp;DOC_NAME=fat:reuters_qtrly_source_window.fat&amp;display_string=Audit&amp;DYN_ARGS=TRUE&amp;VAR:ID1=26160810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09__FDSAUDITLINK__" localSheetId="24" hidden="1">{"fdsup://IBCentral/FAT Viewer?action=UPDATE&amp;creator=factset&amp;DOC_NAME=fat:reuters_qtrly_source_window.fat&amp;display_string=Audit&amp;DYN_ARGS=TRUE&amp;VAR:ID1=77669610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09__FDSAUDITLINK__" hidden="1">{"fdsup://IBCentral/FAT Viewer?action=UPDATE&amp;creator=factset&amp;DOC_NAME=fat:reuters_qtrly_source_window.fat&amp;display_string=Audit&amp;DYN_ARGS=TRUE&amp;VAR:ID1=77669610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1__FDSAUDITLINK__" localSheetId="24" hidden="1">{"fdsup://IBCentral/FAT Viewer?action=UPDATE&amp;creator=factset&amp;DOC_NAME=fat:reuters_qtrly_source_window.fat&amp;display_string=Audit&amp;DYN_ARGS=TRUE&amp;VAR:ID1=13342B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1__FDSAUDITLINK__" hidden="1">{"fdsup://IBCentral/FAT Viewer?action=UPDATE&amp;creator=factset&amp;DOC_NAME=fat:reuters_qtrly_source_window.fat&amp;display_string=Audit&amp;DYN_ARGS=TRUE&amp;VAR:ID1=13342B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10__FDSAUDITLINK__" localSheetId="24" hidden="1">{"fdsup://IBCentral/FAT Viewer?action=UPDATE&amp;creator=factset&amp;DOC_NAME=fat:reuters_qtrly_source_window.fat&amp;display_string=Audit&amp;DYN_ARGS=TRUE&amp;VAR:ID1=34354P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10__FDSAUDITLINK__" hidden="1">{"fdsup://IBCentral/FAT Viewer?action=UPDATE&amp;creator=factset&amp;DOC_NAME=fat:reuters_qtrly_source_window.fat&amp;display_string=Audit&amp;DYN_ARGS=TRUE&amp;VAR:ID1=34354P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11__FDSAUDITLINK__" localSheetId="24" hidden="1">{"fdsup://IBCentral/FAT Viewer?action=UPDATE&amp;creator=factset&amp;DOC_NAME=fat:reuters_qtrly_source_window.fat&amp;display_string=Audit&amp;DYN_ARGS=TRUE&amp;VAR:ID1=30249U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11__FDSAUDITLINK__" hidden="1">{"fdsup://IBCentral/FAT Viewer?action=UPDATE&amp;creator=factset&amp;DOC_NAME=fat:reuters_qtrly_source_window.fat&amp;display_string=Audit&amp;DYN_ARGS=TRUE&amp;VAR:ID1=30249U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12__FDSAUDITLINK__" localSheetId="24" hidden="1">{"fdsup://IBCentral/FAT Viewer?action=UPDATE&amp;creator=factset&amp;DOC_NAME=fat:reuters_qtrly_source_window.fat&amp;display_string=Audit&amp;DYN_ARGS=TRUE&amp;VAR:ID1=70109410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12__FDSAUDITLINK__" hidden="1">{"fdsup://IBCentral/FAT Viewer?action=UPDATE&amp;creator=factset&amp;DOC_NAME=fat:reuters_qtrly_source_window.fat&amp;display_string=Audit&amp;DYN_ARGS=TRUE&amp;VAR:ID1=70109410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13__FDSAUDITLINK__" localSheetId="24" hidden="1">{"fdsup://IBCentral/FAT Viewer?action=UPDATE&amp;creator=factset&amp;DOC_NAME=fat:reuters_qtrly_source_window.fat&amp;display_string=Audit&amp;DYN_ARGS=TRUE&amp;VAR:ID1=13342B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13__FDSAUDITLINK__" hidden="1">{"fdsup://IBCentral/FAT Viewer?action=UPDATE&amp;creator=factset&amp;DOC_NAME=fat:reuters_qtrly_source_window.fat&amp;display_string=Audit&amp;DYN_ARGS=TRUE&amp;VAR:ID1=13342B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14__FDSAUDITLINK__" localSheetId="24" hidden="1">{"fdsup://IBCentral/FAT Viewer?action=UPDATE&amp;creator=factset&amp;DOC_NAME=fat:reuters_qtrly_source_window.fat&amp;display_string=Audit&amp;DYN_ARGS=TRUE&amp;VAR:ID1=17273K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14__FDSAUDITLINK__" hidden="1">{"fdsup://IBCentral/FAT Viewer?action=UPDATE&amp;creator=factset&amp;DOC_NAME=fat:reuters_qtrly_source_window.fat&amp;display_string=Audit&amp;DYN_ARGS=TRUE&amp;VAR:ID1=17273K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15__FDSAUDITLINK__" localSheetId="24" hidden="1">{"fdsup://IBCentral/FAT Viewer?action=UPDATE&amp;creator=factset&amp;DOC_NAME=fat:reuters_qtrly_source_window.fat&amp;display_string=Audit&amp;DYN_ARGS=TRUE&amp;VAR:ID1=22439910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15__FDSAUDITLINK__" hidden="1">{"fdsup://IBCentral/FAT Viewer?action=UPDATE&amp;creator=factset&amp;DOC_NAME=fat:reuters_qtrly_source_window.fat&amp;display_string=Audit&amp;DYN_ARGS=TRUE&amp;VAR:ID1=22439910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16__FDSAUDITLINK__" localSheetId="24" hidden="1">{"fdsup://IBCentral/FAT Viewer?action=UPDATE&amp;creator=factset&amp;DOC_NAME=fat:reuters_qtrly_source_window.fat&amp;display_string=Audit&amp;DYN_ARGS=TRUE&amp;VAR:ID1=26160810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16__FDSAUDITLINK__" hidden="1">{"fdsup://IBCentral/FAT Viewer?action=UPDATE&amp;creator=factset&amp;DOC_NAME=fat:reuters_qtrly_source_window.fat&amp;display_string=Audit&amp;DYN_ARGS=TRUE&amp;VAR:ID1=26160810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17__FDSAUDITLINK__" localSheetId="24" hidden="1">{"fdsup://IBCentral/FAT Viewer?action=UPDATE&amp;creator=factset&amp;DOC_NAME=fat:reuters_qtrly_source_window.fat&amp;display_string=Audit&amp;DYN_ARGS=TRUE&amp;VAR:ID1=77669610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17__FDSAUDITLINK__" hidden="1">{"fdsup://IBCentral/FAT Viewer?action=UPDATE&amp;creator=factset&amp;DOC_NAME=fat:reuters_qtrly_source_window.fat&amp;display_string=Audit&amp;DYN_ARGS=TRUE&amp;VAR:ID1=77669610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18__FDSAUDITLINK__" localSheetId="24" hidden="1">{"fdsup://IBCentral/FAT Viewer?action=UPDATE&amp;creator=factset&amp;DOC_NAME=fat:reuters_qtrly_source_window.fat&amp;display_string=Audit&amp;DYN_ARGS=TRUE&amp;VAR:ID1=34354P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18__FDSAUDITLINK__" hidden="1">{"fdsup://IBCentral/FAT Viewer?action=UPDATE&amp;creator=factset&amp;DOC_NAME=fat:reuters_qtrly_source_window.fat&amp;display_string=Audit&amp;DYN_ARGS=TRUE&amp;VAR:ID1=34354P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19__FDSAUDITLINK__" localSheetId="24" hidden="1">{"fdsup://IBCentral/FAT Viewer?action=UPDATE&amp;creator=factset&amp;DOC_NAME=fat:reuters_qtrly_source_window.fat&amp;display_string=Audit&amp;DYN_ARGS=TRUE&amp;VAR:ID1=30249U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19__FDSAUDITLINK__" hidden="1">{"fdsup://IBCentral/FAT Viewer?action=UPDATE&amp;creator=factset&amp;DOC_NAME=fat:reuters_qtrly_source_window.fat&amp;display_string=Audit&amp;DYN_ARGS=TRUE&amp;VAR:ID1=30249U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2__FDSAUDITLINK__" localSheetId="24" hidden="1">{"fdsup://IBCentral/FAT Viewer?action=UPDATE&amp;creator=factset&amp;DOC_NAME=fat:reuters_qtrly_source_window.fat&amp;display_string=Audit&amp;DYN_ARGS=TRUE&amp;VAR:ID1=17273K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2__FDSAUDITLINK__" hidden="1">{"fdsup://IBCentral/FAT Viewer?action=UPDATE&amp;creator=factset&amp;DOC_NAME=fat:reuters_qtrly_source_window.fat&amp;display_string=Audit&amp;DYN_ARGS=TRUE&amp;VAR:ID1=17273K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20__FDSAUDITLINK__" localSheetId="24" hidden="1">{"fdsup://IBCentral/FAT Viewer?action=UPDATE&amp;creator=factset&amp;DOC_NAME=fat:reuters_qtrly_source_window.fat&amp;display_string=Audit&amp;DYN_ARGS=TRUE&amp;VAR:ID1=70109410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20__FDSAUDITLINK__" hidden="1">{"fdsup://IBCentral/FAT Viewer?action=UPDATE&amp;creator=factset&amp;DOC_NAME=fat:reuters_qtrly_source_window.fat&amp;display_string=Audit&amp;DYN_ARGS=TRUE&amp;VAR:ID1=70109410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21__FDSAUDITLINK__" localSheetId="24" hidden="1">{"fdsup://IBCentral/FAT Viewer?action=UPDATE&amp;creator=factset&amp;DOC_NAME=fat:reuters_qtrly_source_window.fat&amp;display_string=Audit&amp;DYN_ARGS=TRUE&amp;VAR:ID1=13342B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21__FDSAUDITLINK__" hidden="1">{"fdsup://IBCentral/FAT Viewer?action=UPDATE&amp;creator=factset&amp;DOC_NAME=fat:reuters_qtrly_source_window.fat&amp;display_string=Audit&amp;DYN_ARGS=TRUE&amp;VAR:ID1=13342B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22__FDSAUDITLINK__" localSheetId="24" hidden="1">{"fdsup://IBCentral/FAT Viewer?action=UPDATE&amp;creator=factset&amp;DOC_NAME=fat:reuters_qtrly_source_window.fat&amp;display_string=Audit&amp;DYN_ARGS=TRUE&amp;VAR:ID1=17273K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22__FDSAUDITLINK__" hidden="1">{"fdsup://IBCentral/FAT Viewer?action=UPDATE&amp;creator=factset&amp;DOC_NAME=fat:reuters_qtrly_source_window.fat&amp;display_string=Audit&amp;DYN_ARGS=TRUE&amp;VAR:ID1=17273K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23__FDSAUDITLINK__" localSheetId="24" hidden="1">{"fdsup://IBCentral/FAT Viewer?action=UPDATE&amp;creator=factset&amp;DOC_NAME=fat:reuters_qtrly_source_window.fat&amp;display_string=Audit&amp;DYN_ARGS=TRUE&amp;VAR:ID1=22439910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23__FDSAUDITLINK__" hidden="1">{"fdsup://IBCentral/FAT Viewer?action=UPDATE&amp;creator=factset&amp;DOC_NAME=fat:reuters_qtrly_source_window.fat&amp;display_string=Audit&amp;DYN_ARGS=TRUE&amp;VAR:ID1=22439910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24__FDSAUDITLINK__" localSheetId="24" hidden="1">{"fdsup://IBCentral/FAT Viewer?action=UPDATE&amp;creator=factset&amp;DOC_NAME=fat:reuters_qtrly_source_window.fat&amp;display_string=Audit&amp;DYN_ARGS=TRUE&amp;VAR:ID1=26160810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24__FDSAUDITLINK__" hidden="1">{"fdsup://IBCentral/FAT Viewer?action=UPDATE&amp;creator=factset&amp;DOC_NAME=fat:reuters_qtrly_source_window.fat&amp;display_string=Audit&amp;DYN_ARGS=TRUE&amp;VAR:ID1=26160810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25__FDSAUDITLINK__" localSheetId="24" hidden="1">{"fdsup://IBCentral/FAT Viewer?action=UPDATE&amp;creator=factset&amp;DOC_NAME=fat:reuters_qtrly_source_window.fat&amp;display_string=Audit&amp;DYN_ARGS=TRUE&amp;VAR:ID1=77669610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25__FDSAUDITLINK__" hidden="1">{"fdsup://IBCentral/FAT Viewer?action=UPDATE&amp;creator=factset&amp;DOC_NAME=fat:reuters_qtrly_source_window.fat&amp;display_string=Audit&amp;DYN_ARGS=TRUE&amp;VAR:ID1=77669610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26__FDSAUDITLINK__" localSheetId="24" hidden="1">{"fdsup://IBCentral/FAT Viewer?action=UPDATE&amp;creator=factset&amp;DOC_NAME=fat:reuters_qtrly_source_window.fat&amp;display_string=Audit&amp;DYN_ARGS=TRUE&amp;VAR:ID1=34354P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26__FDSAUDITLINK__" hidden="1">{"fdsup://IBCentral/FAT Viewer?action=UPDATE&amp;creator=factset&amp;DOC_NAME=fat:reuters_qtrly_source_window.fat&amp;display_string=Audit&amp;DYN_ARGS=TRUE&amp;VAR:ID1=34354P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27__FDSAUDITLINK__" localSheetId="24" hidden="1">{"fdsup://IBCentral/FAT Viewer?action=UPDATE&amp;creator=factset&amp;DOC_NAME=fat:reuters_qtrly_source_window.fat&amp;display_string=Audit&amp;DYN_ARGS=TRUE&amp;VAR:ID1=30249U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27__FDSAUDITLINK__" hidden="1">{"fdsup://IBCentral/FAT Viewer?action=UPDATE&amp;creator=factset&amp;DOC_NAME=fat:reuters_qtrly_source_window.fat&amp;display_string=Audit&amp;DYN_ARGS=TRUE&amp;VAR:ID1=30249U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28__FDSAUDITLINK__" localSheetId="24" hidden="1">{"fdsup://IBCentral/FAT Viewer?action=UPDATE&amp;creator=factset&amp;DOC_NAME=fat:reuters_qtrly_source_window.fat&amp;display_string=Audit&amp;DYN_ARGS=TRUE&amp;VAR:ID1=70109410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28__FDSAUDITLINK__" hidden="1">{"fdsup://IBCentral/FAT Viewer?action=UPDATE&amp;creator=factset&amp;DOC_NAME=fat:reuters_qtrly_source_window.fat&amp;display_string=Audit&amp;DYN_ARGS=TRUE&amp;VAR:ID1=70109410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29__FDSAUDITLINK__" localSheetId="24" hidden="1">{"fdsup://IBCentral/FAT Viewer?action=UPDATE&amp;creator=factset&amp;DOC_NAME=fat:reuters_qtrly_source_window.fat&amp;display_string=Audit&amp;DYN_ARGS=TRUE&amp;VAR:ID1=13342B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29__FDSAUDITLINK__" hidden="1">{"fdsup://IBCentral/FAT Viewer?action=UPDATE&amp;creator=factset&amp;DOC_NAME=fat:reuters_qtrly_source_window.fat&amp;display_string=Audit&amp;DYN_ARGS=TRUE&amp;VAR:ID1=13342B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3__FDSAUDITLINK__" localSheetId="24" hidden="1">{"fdsup://IBCentral/FAT Viewer?action=UPDATE&amp;creator=factset&amp;DOC_NAME=fat:reuters_qtrly_source_window.fat&amp;display_string=Audit&amp;DYN_ARGS=TRUE&amp;VAR:ID1=22439910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3__FDSAUDITLINK__" hidden="1">{"fdsup://IBCentral/FAT Viewer?action=UPDATE&amp;creator=factset&amp;DOC_NAME=fat:reuters_qtrly_source_window.fat&amp;display_string=Audit&amp;DYN_ARGS=TRUE&amp;VAR:ID1=22439910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30__FDSAUDITLINK__" localSheetId="24" hidden="1">{"fdsup://IBCentral/FAT Viewer?action=UPDATE&amp;creator=factset&amp;DOC_NAME=fat:reuters_qtrly_source_window.fat&amp;display_string=Audit&amp;DYN_ARGS=TRUE&amp;VAR:ID1=17273K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30__FDSAUDITLINK__" hidden="1">{"fdsup://IBCentral/FAT Viewer?action=UPDATE&amp;creator=factset&amp;DOC_NAME=fat:reuters_qtrly_source_window.fat&amp;display_string=Audit&amp;DYN_ARGS=TRUE&amp;VAR:ID1=17273K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31__FDSAUDITLINK__" localSheetId="24" hidden="1">{"fdsup://IBCentral/FAT Viewer?action=UPDATE&amp;creator=factset&amp;DOC_NAME=fat:reuters_qtrly_source_window.fat&amp;display_string=Audit&amp;DYN_ARGS=TRUE&amp;VAR:ID1=22439910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31__FDSAUDITLINK__" hidden="1">{"fdsup://IBCentral/FAT Viewer?action=UPDATE&amp;creator=factset&amp;DOC_NAME=fat:reuters_qtrly_source_window.fat&amp;display_string=Audit&amp;DYN_ARGS=TRUE&amp;VAR:ID1=22439910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32__FDSAUDITLINK__" localSheetId="24" hidden="1">{"fdsup://IBCentral/FAT Viewer?action=UPDATE&amp;creator=factset&amp;DOC_NAME=fat:reuters_qtrly_source_window.fat&amp;display_string=Audit&amp;DYN_ARGS=TRUE&amp;VAR:ID1=26160810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32__FDSAUDITLINK__" hidden="1">{"fdsup://IBCentral/FAT Viewer?action=UPDATE&amp;creator=factset&amp;DOC_NAME=fat:reuters_qtrly_source_window.fat&amp;display_string=Audit&amp;DYN_ARGS=TRUE&amp;VAR:ID1=26160810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33__FDSAUDITLINK__" localSheetId="24" hidden="1">{"fdsup://IBCentral/FAT Viewer?action=UPDATE&amp;creator=factset&amp;DOC_NAME=fat:reuters_qtrly_source_window.fat&amp;display_string=Audit&amp;DYN_ARGS=TRUE&amp;VAR:ID1=77669610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33__FDSAUDITLINK__" hidden="1">{"fdsup://IBCentral/FAT Viewer?action=UPDATE&amp;creator=factset&amp;DOC_NAME=fat:reuters_qtrly_source_window.fat&amp;display_string=Audit&amp;DYN_ARGS=TRUE&amp;VAR:ID1=77669610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34__FDSAUDITLINK__" localSheetId="24" hidden="1">{"fdsup://IBCentral/FAT Viewer?action=UPDATE&amp;creator=factset&amp;DOC_NAME=fat:reuters_qtrly_source_window.fat&amp;display_string=Audit&amp;DYN_ARGS=TRUE&amp;VAR:ID1=34354P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34__FDSAUDITLINK__" hidden="1">{"fdsup://IBCentral/FAT Viewer?action=UPDATE&amp;creator=factset&amp;DOC_NAME=fat:reuters_qtrly_source_window.fat&amp;display_string=Audit&amp;DYN_ARGS=TRUE&amp;VAR:ID1=34354P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35__FDSAUDITLINK__" localSheetId="24" hidden="1">{"fdsup://IBCentral/FAT Viewer?action=UPDATE&amp;creator=factset&amp;DOC_NAME=fat:reuters_qtrly_source_window.fat&amp;display_string=Audit&amp;DYN_ARGS=TRUE&amp;VAR:ID1=30249U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35__FDSAUDITLINK__" hidden="1">{"fdsup://IBCentral/FAT Viewer?action=UPDATE&amp;creator=factset&amp;DOC_NAME=fat:reuters_qtrly_source_window.fat&amp;display_string=Audit&amp;DYN_ARGS=TRUE&amp;VAR:ID1=30249U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36__FDSAUDITLINK__" localSheetId="24" hidden="1">{"fdsup://IBCentral/FAT Viewer?action=UPDATE&amp;creator=factset&amp;DOC_NAME=fat:reuters_qtrly_source_window.fat&amp;display_string=Audit&amp;DYN_ARGS=TRUE&amp;VAR:ID1=70109410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36__FDSAUDITLINK__" hidden="1">{"fdsup://IBCentral/FAT Viewer?action=UPDATE&amp;creator=factset&amp;DOC_NAME=fat:reuters_qtrly_source_window.fat&amp;display_string=Audit&amp;DYN_ARGS=TRUE&amp;VAR:ID1=70109410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37__FDSAUDITLINK__" localSheetId="24" hidden="1">{"fdsup://IBCentral/FAT Viewer?action=UPDATE&amp;creator=factset&amp;DOC_NAME=fat:reuters_qtrly_source_window.fat&amp;display_string=Audit&amp;DYN_ARGS=TRUE&amp;VAR:ID1=13342B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37__FDSAUDITLINK__" hidden="1">{"fdsup://IBCentral/FAT Viewer?action=UPDATE&amp;creator=factset&amp;DOC_NAME=fat:reuters_qtrly_source_window.fat&amp;display_string=Audit&amp;DYN_ARGS=TRUE&amp;VAR:ID1=13342B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38__FDSAUDITLINK__" localSheetId="24" hidden="1">{"fdsup://IBCentral/FAT Viewer?action=UPDATE&amp;creator=factset&amp;DOC_NAME=fat:reuters_qtrly_source_window.fat&amp;display_string=Audit&amp;DYN_ARGS=TRUE&amp;VAR:ID1=17273K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38__FDSAUDITLINK__" hidden="1">{"fdsup://IBCentral/FAT Viewer?action=UPDATE&amp;creator=factset&amp;DOC_NAME=fat:reuters_qtrly_source_window.fat&amp;display_string=Audit&amp;DYN_ARGS=TRUE&amp;VAR:ID1=17273K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39__FDSAUDITLINK__" localSheetId="24" hidden="1">{"fdsup://IBCentral/FAT Viewer?action=UPDATE&amp;creator=factset&amp;DOC_NAME=fat:reuters_qtrly_source_window.fat&amp;display_string=Audit&amp;DYN_ARGS=TRUE&amp;VAR:ID1=22439910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39__FDSAUDITLINK__" hidden="1">{"fdsup://IBCentral/FAT Viewer?action=UPDATE&amp;creator=factset&amp;DOC_NAME=fat:reuters_qtrly_source_window.fat&amp;display_string=Audit&amp;DYN_ARGS=TRUE&amp;VAR:ID1=22439910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4__FDSAUDITLINK__" localSheetId="24" hidden="1">{"fdsup://IBCentral/FAT Viewer?action=UPDATE&amp;creator=factset&amp;DOC_NAME=fat:reuters_qtrly_source_window.fat&amp;display_string=Audit&amp;DYN_ARGS=TRUE&amp;VAR:ID1=26160810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4__FDSAUDITLINK__" hidden="1">{"fdsup://IBCentral/FAT Viewer?action=UPDATE&amp;creator=factset&amp;DOC_NAME=fat:reuters_qtrly_source_window.fat&amp;display_string=Audit&amp;DYN_ARGS=TRUE&amp;VAR:ID1=26160810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40__FDSAUDITLINK__" localSheetId="24" hidden="1">{"fdsup://IBCentral/FAT Viewer?action=UPDATE&amp;creator=factset&amp;DOC_NAME=fat:reuters_qtrly_source_window.fat&amp;display_string=Audit&amp;DYN_ARGS=TRUE&amp;VAR:ID1=26160810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40__FDSAUDITLINK__" hidden="1">{"fdsup://IBCentral/FAT Viewer?action=UPDATE&amp;creator=factset&amp;DOC_NAME=fat:reuters_qtrly_source_window.fat&amp;display_string=Audit&amp;DYN_ARGS=TRUE&amp;VAR:ID1=26160810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41__FDSAUDITLINK__" localSheetId="24" hidden="1">{"fdsup://IBCentral/FAT Viewer?action=UPDATE&amp;creator=factset&amp;DOC_NAME=fat:reuters_qtrly_source_window.fat&amp;display_string=Audit&amp;DYN_ARGS=TRUE&amp;VAR:ID1=77669610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41__FDSAUDITLINK__" hidden="1">{"fdsup://IBCentral/FAT Viewer?action=UPDATE&amp;creator=factset&amp;DOC_NAME=fat:reuters_qtrly_source_window.fat&amp;display_string=Audit&amp;DYN_ARGS=TRUE&amp;VAR:ID1=77669610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42__FDSAUDITLINK__" localSheetId="24" hidden="1">{"fdsup://IBCentral/FAT Viewer?action=UPDATE&amp;creator=factset&amp;DOC_NAME=fat:reuters_qtrly_source_window.fat&amp;display_string=Audit&amp;DYN_ARGS=TRUE&amp;VAR:ID1=34354P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42__FDSAUDITLINK__" hidden="1">{"fdsup://IBCentral/FAT Viewer?action=UPDATE&amp;creator=factset&amp;DOC_NAME=fat:reuters_qtrly_source_window.fat&amp;display_string=Audit&amp;DYN_ARGS=TRUE&amp;VAR:ID1=34354P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43__FDSAUDITLINK__" localSheetId="24" hidden="1">{"fdsup://IBCentral/FAT Viewer?action=UPDATE&amp;creator=factset&amp;DOC_NAME=fat:reuters_qtrly_source_window.fat&amp;display_string=Audit&amp;DYN_ARGS=TRUE&amp;VAR:ID1=30249U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43__FDSAUDITLINK__" hidden="1">{"fdsup://IBCentral/FAT Viewer?action=UPDATE&amp;creator=factset&amp;DOC_NAME=fat:reuters_qtrly_source_window.fat&amp;display_string=Audit&amp;DYN_ARGS=TRUE&amp;VAR:ID1=30249U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44__FDSAUDITLINK__" localSheetId="24" hidden="1">{"fdsup://IBCentral/FAT Viewer?action=UPDATE&amp;creator=factset&amp;DOC_NAME=fat:reuters_qtrly_source_window.fat&amp;display_string=Audit&amp;DYN_ARGS=TRUE&amp;VAR:ID1=70109410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44__FDSAUDITLINK__" hidden="1">{"fdsup://IBCentral/FAT Viewer?action=UPDATE&amp;creator=factset&amp;DOC_NAME=fat:reuters_qtrly_source_window.fat&amp;display_string=Audit&amp;DYN_ARGS=TRUE&amp;VAR:ID1=70109410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45__FDSAUDITLINK__" localSheetId="24" hidden="1">{"fdsup://IBCentral/FAT Viewer?action=UPDATE&amp;creator=factset&amp;DOC_NAME=fat:reuters_qtrly_source_window.fat&amp;display_string=Audit&amp;DYN_ARGS=TRUE&amp;VAR:ID1=13342B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45__FDSAUDITLINK__" hidden="1">{"fdsup://IBCentral/FAT Viewer?action=UPDATE&amp;creator=factset&amp;DOC_NAME=fat:reuters_qtrly_source_window.fat&amp;display_string=Audit&amp;DYN_ARGS=TRUE&amp;VAR:ID1=13342B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46__FDSAUDITLINK__" localSheetId="24" hidden="1">{"fdsup://IBCentral/FAT Viewer?action=UPDATE&amp;creator=factset&amp;DOC_NAME=fat:reuters_qtrly_source_window.fat&amp;display_string=Audit&amp;DYN_ARGS=TRUE&amp;VAR:ID1=17273K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46__FDSAUDITLINK__" hidden="1">{"fdsup://IBCentral/FAT Viewer?action=UPDATE&amp;creator=factset&amp;DOC_NAME=fat:reuters_qtrly_source_window.fat&amp;display_string=Audit&amp;DYN_ARGS=TRUE&amp;VAR:ID1=17273K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47__FDSAUDITLINK__" localSheetId="24" hidden="1">{"fdsup://IBCentral/FAT Viewer?action=UPDATE&amp;creator=factset&amp;DOC_NAME=fat:reuters_qtrly_source_window.fat&amp;display_string=Audit&amp;DYN_ARGS=TRUE&amp;VAR:ID1=22439910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47__FDSAUDITLINK__" hidden="1">{"fdsup://IBCentral/FAT Viewer?action=UPDATE&amp;creator=factset&amp;DOC_NAME=fat:reuters_qtrly_source_window.fat&amp;display_string=Audit&amp;DYN_ARGS=TRUE&amp;VAR:ID1=22439910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48__FDSAUDITLINK__" localSheetId="24" hidden="1">{"fdsup://IBCentral/FAT Viewer?action=UPDATE&amp;creator=factset&amp;DOC_NAME=fat:reuters_qtrly_source_window.fat&amp;display_string=Audit&amp;DYN_ARGS=TRUE&amp;VAR:ID1=26160810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48__FDSAUDITLINK__" hidden="1">{"fdsup://IBCentral/FAT Viewer?action=UPDATE&amp;creator=factset&amp;DOC_NAME=fat:reuters_qtrly_source_window.fat&amp;display_string=Audit&amp;DYN_ARGS=TRUE&amp;VAR:ID1=26160810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49__FDSAUDITLINK__" localSheetId="24" hidden="1">{"fdsup://IBCentral/FAT Viewer?action=UPDATE&amp;creator=factset&amp;DOC_NAME=fat:reuters_qtrly_source_window.fat&amp;display_string=Audit&amp;DYN_ARGS=TRUE&amp;VAR:ID1=77669610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49__FDSAUDITLINK__" hidden="1">{"fdsup://IBCentral/FAT Viewer?action=UPDATE&amp;creator=factset&amp;DOC_NAME=fat:reuters_qtrly_source_window.fat&amp;display_string=Audit&amp;DYN_ARGS=TRUE&amp;VAR:ID1=77669610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5__FDSAUDITLINK__" localSheetId="24" hidden="1">{"fdsup://IBCentral/FAT Viewer?action=UPDATE&amp;creator=factset&amp;DOC_NAME=fat:reuters_qtrly_source_window.fat&amp;display_string=Audit&amp;DYN_ARGS=TRUE&amp;VAR:ID1=77669610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5__FDSAUDITLINK__" hidden="1">{"fdsup://IBCentral/FAT Viewer?action=UPDATE&amp;creator=factset&amp;DOC_NAME=fat:reuters_qtrly_source_window.fat&amp;display_string=Audit&amp;DYN_ARGS=TRUE&amp;VAR:ID1=77669610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50__FDSAUDITLINK__" localSheetId="24" hidden="1">{"fdsup://IBCentral/FAT Viewer?action=UPDATE&amp;creator=factset&amp;DOC_NAME=fat:reuters_qtrly_source_window.fat&amp;display_string=Audit&amp;DYN_ARGS=TRUE&amp;VAR:ID1=34354P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50__FDSAUDITLINK__" hidden="1">{"fdsup://IBCentral/FAT Viewer?action=UPDATE&amp;creator=factset&amp;DOC_NAME=fat:reuters_qtrly_source_window.fat&amp;display_string=Audit&amp;DYN_ARGS=TRUE&amp;VAR:ID1=34354P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51__FDSAUDITLINK__" localSheetId="24" hidden="1">{"fdsup://IBCentral/FAT Viewer?action=UPDATE&amp;creator=factset&amp;DOC_NAME=fat:reuters_qtrly_source_window.fat&amp;display_string=Audit&amp;DYN_ARGS=TRUE&amp;VAR:ID1=30249U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51__FDSAUDITLINK__" hidden="1">{"fdsup://IBCentral/FAT Viewer?action=UPDATE&amp;creator=factset&amp;DOC_NAME=fat:reuters_qtrly_source_window.fat&amp;display_string=Audit&amp;DYN_ARGS=TRUE&amp;VAR:ID1=30249U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52__FDSAUDITLINK__" localSheetId="24" hidden="1">{"fdsup://IBCentral/FAT Viewer?action=UPDATE&amp;creator=factset&amp;DOC_NAME=fat:reuters_qtrly_source_window.fat&amp;display_string=Audit&amp;DYN_ARGS=TRUE&amp;VAR:ID1=70109410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52__FDSAUDITLINK__" hidden="1">{"fdsup://IBCentral/FAT Viewer?action=UPDATE&amp;creator=factset&amp;DOC_NAME=fat:reuters_qtrly_source_window.fat&amp;display_string=Audit&amp;DYN_ARGS=TRUE&amp;VAR:ID1=70109410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53__FDSAUDITLINK__" localSheetId="24" hidden="1">{"fdsup://IBCentral/FAT Viewer?action=UPDATE&amp;creator=factset&amp;DOC_NAME=fat:reuters_qtrly_source_window.fat&amp;display_string=Audit&amp;DYN_ARGS=TRUE&amp;VAR:ID1=13342B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53__FDSAUDITLINK__" hidden="1">{"fdsup://IBCentral/FAT Viewer?action=UPDATE&amp;creator=factset&amp;DOC_NAME=fat:reuters_qtrly_source_window.fat&amp;display_string=Audit&amp;DYN_ARGS=TRUE&amp;VAR:ID1=13342B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54__FDSAUDITLINK__" localSheetId="24" hidden="1">{"fdsup://IBCentral/FAT Viewer?action=UPDATE&amp;creator=factset&amp;DOC_NAME=fat:reuters_qtrly_source_window.fat&amp;display_string=Audit&amp;DYN_ARGS=TRUE&amp;VAR:ID1=17273K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54__FDSAUDITLINK__" hidden="1">{"fdsup://IBCentral/FAT Viewer?action=UPDATE&amp;creator=factset&amp;DOC_NAME=fat:reuters_qtrly_source_window.fat&amp;display_string=Audit&amp;DYN_ARGS=TRUE&amp;VAR:ID1=17273K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55__FDSAUDITLINK__" localSheetId="24" hidden="1">{"fdsup://IBCentral/FAT Viewer?action=UPDATE&amp;creator=factset&amp;DOC_NAME=fat:reuters_qtrly_source_window.fat&amp;display_string=Audit&amp;DYN_ARGS=TRUE&amp;VAR:ID1=22439910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55__FDSAUDITLINK__" hidden="1">{"fdsup://IBCentral/FAT Viewer?action=UPDATE&amp;creator=factset&amp;DOC_NAME=fat:reuters_qtrly_source_window.fat&amp;display_string=Audit&amp;DYN_ARGS=TRUE&amp;VAR:ID1=22439910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56__FDSAUDITLINK__" localSheetId="24" hidden="1">{"fdsup://IBCentral/FAT Viewer?action=UPDATE&amp;creator=factset&amp;DOC_NAME=fat:reuters_qtrly_source_window.fat&amp;display_string=Audit&amp;DYN_ARGS=TRUE&amp;VAR:ID1=26160810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56__FDSAUDITLINK__" hidden="1">{"fdsup://IBCentral/FAT Viewer?action=UPDATE&amp;creator=factset&amp;DOC_NAME=fat:reuters_qtrly_source_window.fat&amp;display_string=Audit&amp;DYN_ARGS=TRUE&amp;VAR:ID1=26160810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57__FDSAUDITLINK__" localSheetId="24" hidden="1">{"fdsup://IBCentral/FAT Viewer?action=UPDATE&amp;creator=factset&amp;DOC_NAME=fat:reuters_qtrly_source_window.fat&amp;display_string=Audit&amp;DYN_ARGS=TRUE&amp;VAR:ID1=77669610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57__FDSAUDITLINK__" hidden="1">{"fdsup://IBCentral/FAT Viewer?action=UPDATE&amp;creator=factset&amp;DOC_NAME=fat:reuters_qtrly_source_window.fat&amp;display_string=Audit&amp;DYN_ARGS=TRUE&amp;VAR:ID1=77669610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58__FDSAUDITLINK__" localSheetId="24" hidden="1">{"fdsup://IBCentral/FAT Viewer?action=UPDATE&amp;creator=factset&amp;DOC_NAME=fat:reuters_qtrly_source_window.fat&amp;display_string=Audit&amp;DYN_ARGS=TRUE&amp;VAR:ID1=34354P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58__FDSAUDITLINK__" hidden="1">{"fdsup://IBCentral/FAT Viewer?action=UPDATE&amp;creator=factset&amp;DOC_NAME=fat:reuters_qtrly_source_window.fat&amp;display_string=Audit&amp;DYN_ARGS=TRUE&amp;VAR:ID1=34354P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59__FDSAUDITLINK__" localSheetId="24" hidden="1">{"fdsup://IBCentral/FAT Viewer?action=UPDATE&amp;creator=factset&amp;DOC_NAME=fat:reuters_qtrly_source_window.fat&amp;display_string=Audit&amp;DYN_ARGS=TRUE&amp;VAR:ID1=30249U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59__FDSAUDITLINK__" hidden="1">{"fdsup://IBCentral/FAT Viewer?action=UPDATE&amp;creator=factset&amp;DOC_NAME=fat:reuters_qtrly_source_window.fat&amp;display_string=Audit&amp;DYN_ARGS=TRUE&amp;VAR:ID1=30249U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6__FDSAUDITLINK__" localSheetId="24" hidden="1">{"fdsup://IBCentral/FAT Viewer?action=UPDATE&amp;creator=factset&amp;DOC_NAME=fat:reuters_qtrly_source_window.fat&amp;display_string=Audit&amp;DYN_ARGS=TRUE&amp;VAR:ID1=34354P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6__FDSAUDITLINK__" hidden="1">{"fdsup://IBCentral/FAT Viewer?action=UPDATE&amp;creator=factset&amp;DOC_NAME=fat:reuters_qtrly_source_window.fat&amp;display_string=Audit&amp;DYN_ARGS=TRUE&amp;VAR:ID1=34354P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60__FDSAUDITLINK__" localSheetId="24" hidden="1">{"fdsup://IBCentral/FAT Viewer?action=UPDATE&amp;creator=factset&amp;DOC_NAME=fat:reuters_qtrly_source_window.fat&amp;display_string=Audit&amp;DYN_ARGS=TRUE&amp;VAR:ID1=70109410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60__FDSAUDITLINK__" hidden="1">{"fdsup://IBCentral/FAT Viewer?action=UPDATE&amp;creator=factset&amp;DOC_NAME=fat:reuters_qtrly_source_window.fat&amp;display_string=Audit&amp;DYN_ARGS=TRUE&amp;VAR:ID1=70109410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61__FDSAUDITLINK__" localSheetId="24" hidden="1">{"fdsup://IBCentral/FAT Viewer?action=UPDATE&amp;creator=factset&amp;DOC_NAME=fat:reuters_qtrly_source_window.fat&amp;display_string=Audit&amp;DYN_ARGS=TRUE&amp;VAR:ID1=13342B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61__FDSAUDITLINK__" hidden="1">{"fdsup://IBCentral/FAT Viewer?action=UPDATE&amp;creator=factset&amp;DOC_NAME=fat:reuters_qtrly_source_window.fat&amp;display_string=Audit&amp;DYN_ARGS=TRUE&amp;VAR:ID1=13342B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62__FDSAUDITLINK__" localSheetId="24" hidden="1">{"fdsup://IBCentral/FAT Viewer?action=UPDATE&amp;creator=factset&amp;DOC_NAME=fat:reuters_qtrly_source_window.fat&amp;display_string=Audit&amp;DYN_ARGS=TRUE&amp;VAR:ID1=17273K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62__FDSAUDITLINK__" hidden="1">{"fdsup://IBCentral/FAT Viewer?action=UPDATE&amp;creator=factset&amp;DOC_NAME=fat:reuters_qtrly_source_window.fat&amp;display_string=Audit&amp;DYN_ARGS=TRUE&amp;VAR:ID1=17273K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63__FDSAUDITLINK__" localSheetId="24" hidden="1">{"fdsup://IBCentral/FAT Viewer?action=UPDATE&amp;creator=factset&amp;DOC_NAME=fat:reuters_qtrly_source_window.fat&amp;display_string=Audit&amp;DYN_ARGS=TRUE&amp;VAR:ID1=22439910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63__FDSAUDITLINK__" hidden="1">{"fdsup://IBCentral/FAT Viewer?action=UPDATE&amp;creator=factset&amp;DOC_NAME=fat:reuters_qtrly_source_window.fat&amp;display_string=Audit&amp;DYN_ARGS=TRUE&amp;VAR:ID1=22439910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64__FDSAUDITLINK__" localSheetId="24" hidden="1">{"fdsup://IBCentral/FAT Viewer?action=UPDATE&amp;creator=factset&amp;DOC_NAME=fat:reuters_qtrly_source_window.fat&amp;display_string=Audit&amp;DYN_ARGS=TRUE&amp;VAR:ID1=26160810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64__FDSAUDITLINK__" hidden="1">{"fdsup://IBCentral/FAT Viewer?action=UPDATE&amp;creator=factset&amp;DOC_NAME=fat:reuters_qtrly_source_window.fat&amp;display_string=Audit&amp;DYN_ARGS=TRUE&amp;VAR:ID1=26160810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65__FDSAUDITLINK__" localSheetId="24" hidden="1">{"fdsup://IBCentral/FAT Viewer?action=UPDATE&amp;creator=factset&amp;DOC_NAME=fat:reuters_qtrly_source_window.fat&amp;display_string=Audit&amp;DYN_ARGS=TRUE&amp;VAR:ID1=77669610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65__FDSAUDITLINK__" hidden="1">{"fdsup://IBCentral/FAT Viewer?action=UPDATE&amp;creator=factset&amp;DOC_NAME=fat:reuters_qtrly_source_window.fat&amp;display_string=Audit&amp;DYN_ARGS=TRUE&amp;VAR:ID1=77669610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66__FDSAUDITLINK__" localSheetId="24" hidden="1">{"fdsup://IBCentral/FAT Viewer?action=UPDATE&amp;creator=factset&amp;DOC_NAME=fat:reuters_qtrly_source_window.fat&amp;display_string=Audit&amp;DYN_ARGS=TRUE&amp;VAR:ID1=34354P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66__FDSAUDITLINK__" hidden="1">{"fdsup://IBCentral/FAT Viewer?action=UPDATE&amp;creator=factset&amp;DOC_NAME=fat:reuters_qtrly_source_window.fat&amp;display_string=Audit&amp;DYN_ARGS=TRUE&amp;VAR:ID1=34354P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67__FDSAUDITLINK__" localSheetId="24" hidden="1">{"fdsup://IBCentral/FAT Viewer?action=UPDATE&amp;creator=factset&amp;DOC_NAME=fat:reuters_qtrly_source_window.fat&amp;display_string=Audit&amp;DYN_ARGS=TRUE&amp;VAR:ID1=30249U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67__FDSAUDITLINK__" hidden="1">{"fdsup://IBCentral/FAT Viewer?action=UPDATE&amp;creator=factset&amp;DOC_NAME=fat:reuters_qtrly_source_window.fat&amp;display_string=Audit&amp;DYN_ARGS=TRUE&amp;VAR:ID1=30249U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68__FDSAUDITLINK__" localSheetId="24" hidden="1">{"fdsup://IBCentral/FAT Viewer?action=UPDATE&amp;creator=factset&amp;DOC_NAME=fat:reuters_qtrly_source_window.fat&amp;display_string=Audit&amp;DYN_ARGS=TRUE&amp;VAR:ID1=70109410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68__FDSAUDITLINK__" hidden="1">{"fdsup://IBCentral/FAT Viewer?action=UPDATE&amp;creator=factset&amp;DOC_NAME=fat:reuters_qtrly_source_window.fat&amp;display_string=Audit&amp;DYN_ARGS=TRUE&amp;VAR:ID1=70109410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69__FDSAUDITLINK__" localSheetId="24" hidden="1">{"fdsup://IBCentral/FAT Viewer?action=UPDATE&amp;creator=factset&amp;DOC_NAME=fat:reuters_qtrly_source_window.fat&amp;display_string=Audit&amp;DYN_ARGS=TRUE&amp;VAR:ID1=13342B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69__FDSAUDITLINK__" hidden="1">{"fdsup://IBCentral/FAT Viewer?action=UPDATE&amp;creator=factset&amp;DOC_NAME=fat:reuters_qtrly_source_window.fat&amp;display_string=Audit&amp;DYN_ARGS=TRUE&amp;VAR:ID1=13342B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7__FDSAUDITLINK__" localSheetId="24" hidden="1">{"fdsup://IBCentral/FAT Viewer?action=UPDATE&amp;creator=factset&amp;DOC_NAME=fat:reuters_qtrly_source_window.fat&amp;display_string=Audit&amp;DYN_ARGS=TRUE&amp;VAR:ID1=30249U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7__FDSAUDITLINK__" hidden="1">{"fdsup://IBCentral/FAT Viewer?action=UPDATE&amp;creator=factset&amp;DOC_NAME=fat:reuters_qtrly_source_window.fat&amp;display_string=Audit&amp;DYN_ARGS=TRUE&amp;VAR:ID1=30249U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70__FDSAUDITLINK__" localSheetId="24" hidden="1">{"fdsup://IBCentral/FAT Viewer?action=UPDATE&amp;creator=factset&amp;DOC_NAME=fat:reuters_qtrly_source_window.fat&amp;display_string=Audit&amp;DYN_ARGS=TRUE&amp;VAR:ID1=17273K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70__FDSAUDITLINK__" hidden="1">{"fdsup://IBCentral/FAT Viewer?action=UPDATE&amp;creator=factset&amp;DOC_NAME=fat:reuters_qtrly_source_window.fat&amp;display_string=Audit&amp;DYN_ARGS=TRUE&amp;VAR:ID1=17273K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71__FDSAUDITLINK__" localSheetId="24" hidden="1">{"fdsup://IBCentral/FAT Viewer?action=UPDATE&amp;creator=factset&amp;DOC_NAME=fat:reuters_qtrly_source_window.fat&amp;display_string=Audit&amp;DYN_ARGS=TRUE&amp;VAR:ID1=22439910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71__FDSAUDITLINK__" hidden="1">{"fdsup://IBCentral/FAT Viewer?action=UPDATE&amp;creator=factset&amp;DOC_NAME=fat:reuters_qtrly_source_window.fat&amp;display_string=Audit&amp;DYN_ARGS=TRUE&amp;VAR:ID1=22439910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72__FDSAUDITLINK__" localSheetId="24" hidden="1">{"fdsup://IBCentral/FAT Viewer?action=UPDATE&amp;creator=factset&amp;DOC_NAME=fat:reuters_qtrly_source_window.fat&amp;display_string=Audit&amp;DYN_ARGS=TRUE&amp;VAR:ID1=26160810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72__FDSAUDITLINK__" hidden="1">{"fdsup://IBCentral/FAT Viewer?action=UPDATE&amp;creator=factset&amp;DOC_NAME=fat:reuters_qtrly_source_window.fat&amp;display_string=Audit&amp;DYN_ARGS=TRUE&amp;VAR:ID1=26160810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73__FDSAUDITLINK__" localSheetId="24" hidden="1">{"fdsup://IBCentral/FAT Viewer?action=UPDATE&amp;creator=factset&amp;DOC_NAME=fat:reuters_qtrly_source_window.fat&amp;display_string=Audit&amp;DYN_ARGS=TRUE&amp;VAR:ID1=77669610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73__FDSAUDITLINK__" hidden="1">{"fdsup://IBCentral/FAT Viewer?action=UPDATE&amp;creator=factset&amp;DOC_NAME=fat:reuters_qtrly_source_window.fat&amp;display_string=Audit&amp;DYN_ARGS=TRUE&amp;VAR:ID1=77669610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74__FDSAUDITLINK__" localSheetId="24" hidden="1">{"fdsup://IBCentral/FAT Viewer?action=UPDATE&amp;creator=factset&amp;DOC_NAME=fat:reuters_qtrly_source_window.fat&amp;display_string=Audit&amp;DYN_ARGS=TRUE&amp;VAR:ID1=34354P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74__FDSAUDITLINK__" hidden="1">{"fdsup://IBCentral/FAT Viewer?action=UPDATE&amp;creator=factset&amp;DOC_NAME=fat:reuters_qtrly_source_window.fat&amp;display_string=Audit&amp;DYN_ARGS=TRUE&amp;VAR:ID1=34354P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75__FDSAUDITLINK__" localSheetId="24" hidden="1">{"fdsup://IBCentral/FAT Viewer?action=UPDATE&amp;creator=factset&amp;DOC_NAME=fat:reuters_qtrly_source_window.fat&amp;display_string=Audit&amp;DYN_ARGS=TRUE&amp;VAR:ID1=30249U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75__FDSAUDITLINK__" hidden="1">{"fdsup://IBCentral/FAT Viewer?action=UPDATE&amp;creator=factset&amp;DOC_NAME=fat:reuters_qtrly_source_window.fat&amp;display_string=Audit&amp;DYN_ARGS=TRUE&amp;VAR:ID1=30249U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76__FDSAUDITLINK__" localSheetId="24" hidden="1">{"fdsup://IBCentral/FAT Viewer?action=UPDATE&amp;creator=factset&amp;DOC_NAME=fat:reuters_qtrly_source_window.fat&amp;display_string=Audit&amp;DYN_ARGS=TRUE&amp;VAR:ID1=70109410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76__FDSAUDITLINK__" hidden="1">{"fdsup://IBCentral/FAT Viewer?action=UPDATE&amp;creator=factset&amp;DOC_NAME=fat:reuters_qtrly_source_window.fat&amp;display_string=Audit&amp;DYN_ARGS=TRUE&amp;VAR:ID1=70109410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77__FDSAUDITLINK__" localSheetId="24" hidden="1">{"fdsup://IBCentral/FAT Viewer?action=UPDATE&amp;creator=factset&amp;DOC_NAME=fat:reuters_qtrly_source_window.fat&amp;display_string=Audit&amp;DYN_ARGS=TRUE&amp;VAR:ID1=13342B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77__FDSAUDITLINK__" hidden="1">{"fdsup://IBCentral/FAT Viewer?action=UPDATE&amp;creator=factset&amp;DOC_NAME=fat:reuters_qtrly_source_window.fat&amp;display_string=Audit&amp;DYN_ARGS=TRUE&amp;VAR:ID1=13342B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78__FDSAUDITLINK__" localSheetId="24" hidden="1">{"fdsup://IBCentral/FAT Viewer?action=UPDATE&amp;creator=factset&amp;DOC_NAME=fat:reuters_qtrly_source_window.fat&amp;display_string=Audit&amp;DYN_ARGS=TRUE&amp;VAR:ID1=17273K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78__FDSAUDITLINK__" hidden="1">{"fdsup://IBCentral/FAT Viewer?action=UPDATE&amp;creator=factset&amp;DOC_NAME=fat:reuters_qtrly_source_window.fat&amp;display_string=Audit&amp;DYN_ARGS=TRUE&amp;VAR:ID1=17273K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79__FDSAUDITLINK__" localSheetId="24" hidden="1">{"fdsup://IBCentral/FAT Viewer?action=UPDATE&amp;creator=factset&amp;DOC_NAME=fat:reuters_qtrly_source_window.fat&amp;display_string=Audit&amp;DYN_ARGS=TRUE&amp;VAR:ID1=22439910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79__FDSAUDITLINK__" hidden="1">{"fdsup://IBCentral/FAT Viewer?action=UPDATE&amp;creator=factset&amp;DOC_NAME=fat:reuters_qtrly_source_window.fat&amp;display_string=Audit&amp;DYN_ARGS=TRUE&amp;VAR:ID1=22439910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8__FDSAUDITLINK__" localSheetId="24" hidden="1">{"fdsup://IBCentral/FAT Viewer?action=UPDATE&amp;creator=factset&amp;DOC_NAME=fat:reuters_qtrly_source_window.fat&amp;display_string=Audit&amp;DYN_ARGS=TRUE&amp;VAR:ID1=70109410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8__FDSAUDITLINK__" hidden="1">{"fdsup://IBCentral/FAT Viewer?action=UPDATE&amp;creator=factset&amp;DOC_NAME=fat:reuters_qtrly_source_window.fat&amp;display_string=Audit&amp;DYN_ARGS=TRUE&amp;VAR:ID1=70109410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80__FDSAUDITLINK__" localSheetId="24" hidden="1">{"fdsup://IBCentral/FAT Viewer?action=UPDATE&amp;creator=factset&amp;DOC_NAME=fat:reuters_qtrly_source_window.fat&amp;display_string=Audit&amp;DYN_ARGS=TRUE&amp;VAR:ID1=26160810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80__FDSAUDITLINK__" hidden="1">{"fdsup://IBCentral/FAT Viewer?action=UPDATE&amp;creator=factset&amp;DOC_NAME=fat:reuters_qtrly_source_window.fat&amp;display_string=Audit&amp;DYN_ARGS=TRUE&amp;VAR:ID1=26160810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81__FDSAUDITLINK__" localSheetId="24" hidden="1">{"fdsup://IBCentral/FAT Viewer?action=UPDATE&amp;creator=factset&amp;DOC_NAME=fat:reuters_qtrly_source_window.fat&amp;display_string=Audit&amp;DYN_ARGS=TRUE&amp;VAR:ID1=77669610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81__FDSAUDITLINK__" hidden="1">{"fdsup://IBCentral/FAT Viewer?action=UPDATE&amp;creator=factset&amp;DOC_NAME=fat:reuters_qtrly_source_window.fat&amp;display_string=Audit&amp;DYN_ARGS=TRUE&amp;VAR:ID1=77669610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82__FDSAUDITLINK__" localSheetId="24" hidden="1">{"fdsup://IBCentral/FAT Viewer?action=UPDATE&amp;creator=factset&amp;DOC_NAME=fat:reuters_qtrly_source_window.fat&amp;display_string=Audit&amp;DYN_ARGS=TRUE&amp;VAR:ID1=34354P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82__FDSAUDITLINK__" hidden="1">{"fdsup://IBCentral/FAT Viewer?action=UPDATE&amp;creator=factset&amp;DOC_NAME=fat:reuters_qtrly_source_window.fat&amp;display_string=Audit&amp;DYN_ARGS=TRUE&amp;VAR:ID1=34354P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83__FDSAUDITLINK__" localSheetId="24" hidden="1">{"fdsup://IBCentral/FAT Viewer?action=UPDATE&amp;creator=factset&amp;DOC_NAME=fat:reuters_qtrly_source_window.fat&amp;display_string=Audit&amp;DYN_ARGS=TRUE&amp;VAR:ID1=30249U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83__FDSAUDITLINK__" hidden="1">{"fdsup://IBCentral/FAT Viewer?action=UPDATE&amp;creator=factset&amp;DOC_NAME=fat:reuters_qtrly_source_window.fat&amp;display_string=Audit&amp;DYN_ARGS=TRUE&amp;VAR:ID1=30249U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84__FDSAUDITLINK__" localSheetId="24" hidden="1">{"fdsup://IBCentral/FAT Viewer?action=UPDATE&amp;creator=factset&amp;DOC_NAME=fat:reuters_qtrly_source_window.fat&amp;display_string=Audit&amp;DYN_ARGS=TRUE&amp;VAR:ID1=70109410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84__FDSAUDITLINK__" hidden="1">{"fdsup://IBCentral/FAT Viewer?action=UPDATE&amp;creator=factset&amp;DOC_NAME=fat:reuters_qtrly_source_window.fat&amp;display_string=Audit&amp;DYN_ARGS=TRUE&amp;VAR:ID1=70109410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85__FDSAUDITLINK__" localSheetId="24" hidden="1">{"fdsup://IBCentral/FAT Viewer?action=UPDATE&amp;creator=factset&amp;DOC_NAME=fat:reuters_qtrly_source_window.fat&amp;display_string=Audit&amp;DYN_ARGS=TRUE&amp;VAR:ID1=13342B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85__FDSAUDITLINK__" hidden="1">{"fdsup://IBCentral/FAT Viewer?action=UPDATE&amp;creator=factset&amp;DOC_NAME=fat:reuters_qtrly_source_window.fat&amp;display_string=Audit&amp;DYN_ARGS=TRUE&amp;VAR:ID1=13342B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86__FDSAUDITLINK__" localSheetId="24" hidden="1">{"fdsup://IBCentral/FAT Viewer?action=UPDATE&amp;creator=factset&amp;DOC_NAME=fat:reuters_qtrly_source_window.fat&amp;display_string=Audit&amp;DYN_ARGS=TRUE&amp;VAR:ID1=17273K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86__FDSAUDITLINK__" hidden="1">{"fdsup://IBCentral/FAT Viewer?action=UPDATE&amp;creator=factset&amp;DOC_NAME=fat:reuters_qtrly_source_window.fat&amp;display_string=Audit&amp;DYN_ARGS=TRUE&amp;VAR:ID1=17273K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87__FDSAUDITLINK__" localSheetId="24" hidden="1">{"fdsup://IBCentral/FAT Viewer?action=UPDATE&amp;creator=factset&amp;DOC_NAME=fat:reuters_qtrly_source_window.fat&amp;display_string=Audit&amp;DYN_ARGS=TRUE&amp;VAR:ID1=22439910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87__FDSAUDITLINK__" hidden="1">{"fdsup://IBCentral/FAT Viewer?action=UPDATE&amp;creator=factset&amp;DOC_NAME=fat:reuters_qtrly_source_window.fat&amp;display_string=Audit&amp;DYN_ARGS=TRUE&amp;VAR:ID1=22439910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88__FDSAUDITLINK__" localSheetId="24" hidden="1">{"fdsup://IBCentral/FAT Viewer?action=UPDATE&amp;creator=factset&amp;DOC_NAME=fat:reuters_qtrly_source_window.fat&amp;display_string=Audit&amp;DYN_ARGS=TRUE&amp;VAR:ID1=26160810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88__FDSAUDITLINK__" hidden="1">{"fdsup://IBCentral/FAT Viewer?action=UPDATE&amp;creator=factset&amp;DOC_NAME=fat:reuters_qtrly_source_window.fat&amp;display_string=Audit&amp;DYN_ARGS=TRUE&amp;VAR:ID1=26160810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89__FDSAUDITLINK__" localSheetId="24" hidden="1">{"fdsup://IBCentral/FAT Viewer?action=UPDATE&amp;creator=factset&amp;DOC_NAME=fat:reuters_qtrly_source_window.fat&amp;display_string=Audit&amp;DYN_ARGS=TRUE&amp;VAR:ID1=77669610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89__FDSAUDITLINK__" hidden="1">{"fdsup://IBCentral/FAT Viewer?action=UPDATE&amp;creator=factset&amp;DOC_NAME=fat:reuters_qtrly_source_window.fat&amp;display_string=Audit&amp;DYN_ARGS=TRUE&amp;VAR:ID1=77669610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9__FDSAUDITLINK__" localSheetId="24" hidden="1">{"fdsup://IBCentral/FAT Viewer?action=UPDATE&amp;creator=factset&amp;DOC_NAME=fat:reuters_qtrly_source_window.fat&amp;display_string=Audit&amp;DYN_ARGS=TRUE&amp;VAR:ID1=13342B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9__FDSAUDITLINK__" hidden="1">{"fdsup://IBCentral/FAT Viewer?action=UPDATE&amp;creator=factset&amp;DOC_NAME=fat:reuters_qtrly_source_window.fat&amp;display_string=Audit&amp;DYN_ARGS=TRUE&amp;VAR:ID1=13342B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90__FDSAUDITLINK__" localSheetId="24" hidden="1">{"fdsup://IBCentral/FAT Viewer?action=UPDATE&amp;creator=factset&amp;DOC_NAME=fat:reuters_qtrly_source_window.fat&amp;display_string=Audit&amp;DYN_ARGS=TRUE&amp;VAR:ID1=34354P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90__FDSAUDITLINK__" hidden="1">{"fdsup://IBCentral/FAT Viewer?action=UPDATE&amp;creator=factset&amp;DOC_NAME=fat:reuters_qtrly_source_window.fat&amp;display_string=Audit&amp;DYN_ARGS=TRUE&amp;VAR:ID1=34354P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91__FDSAUDITLINK__" localSheetId="24" hidden="1">{"fdsup://IBCentral/FAT Viewer?action=UPDATE&amp;creator=factset&amp;DOC_NAME=fat:reuters_qtrly_source_window.fat&amp;display_string=Audit&amp;DYN_ARGS=TRUE&amp;VAR:ID1=30249U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91__FDSAUDITLINK__" hidden="1">{"fdsup://IBCentral/FAT Viewer?action=UPDATE&amp;creator=factset&amp;DOC_NAME=fat:reuters_qtrly_source_window.fat&amp;display_string=Audit&amp;DYN_ARGS=TRUE&amp;VAR:ID1=30249U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92__FDSAUDITLINK__" localSheetId="24" hidden="1">{"fdsup://IBCentral/FAT Viewer?action=UPDATE&amp;creator=factset&amp;DOC_NAME=fat:reuters_qtrly_source_window.fat&amp;display_string=Audit&amp;DYN_ARGS=TRUE&amp;VAR:ID1=70109410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92__FDSAUDITLINK__" hidden="1">{"fdsup://IBCentral/FAT Viewer?action=UPDATE&amp;creator=factset&amp;DOC_NAME=fat:reuters_qtrly_source_window.fat&amp;display_string=Audit&amp;DYN_ARGS=TRUE&amp;VAR:ID1=70109410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93__FDSAUDITLINK__" localSheetId="24" hidden="1">{"fdsup://IBCentral/FAT Viewer?action=UPDATE&amp;creator=factset&amp;DOC_NAME=fat:reuters_qtrly_source_window.fat&amp;display_string=Audit&amp;DYN_ARGS=TRUE&amp;VAR:ID1=13342B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93__FDSAUDITLINK__" hidden="1">{"fdsup://IBCentral/FAT Viewer?action=UPDATE&amp;creator=factset&amp;DOC_NAME=fat:reuters_qtrly_source_window.fat&amp;display_string=Audit&amp;DYN_ARGS=TRUE&amp;VAR:ID1=13342B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694__FDSAUDITLINK__" localSheetId="24" hidden="1">{"fdsup://IBCentral/FAT Viewer?action=UPDATE&amp;creator=factset&amp;DOC_NAME=fat:reuters_qtrly_source_window.fat&amp;display_string=Audit&amp;DYN_ARGS=TRUE&amp;VAR:ID1=17273K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94__FDSAUDITLINK__" hidden="1">{"fdsup://IBCentral/FAT Viewer?action=UPDATE&amp;creator=factset&amp;DOC_NAME=fat:reuters_qtrly_source_window.fat&amp;display_string=Audit&amp;DYN_ARGS=TRUE&amp;VAR:ID1=17273K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95__FDSAUDITLINK__" localSheetId="24" hidden="1">{"fdsup://IBCentral/FAT Viewer?action=UPDATE&amp;creator=factset&amp;DOC_NAME=fat:reuters_qtrly_source_window.fat&amp;display_string=Audit&amp;DYN_ARGS=TRUE&amp;VAR:ID1=22439910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95__FDSAUDITLINK__" hidden="1">{"fdsup://IBCentral/FAT Viewer?action=UPDATE&amp;creator=factset&amp;DOC_NAME=fat:reuters_qtrly_source_window.fat&amp;display_string=Audit&amp;DYN_ARGS=TRUE&amp;VAR:ID1=22439910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96__FDSAUDITLINK__" localSheetId="24" hidden="1">{"fdsup://IBCentral/FAT Viewer?action=UPDATE&amp;creator=factset&amp;DOC_NAME=fat:reuters_qtrly_source_window.fat&amp;display_string=Audit&amp;DYN_ARGS=TRUE&amp;VAR:ID1=26160810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96__FDSAUDITLINK__" hidden="1">{"fdsup://IBCentral/FAT Viewer?action=UPDATE&amp;creator=factset&amp;DOC_NAME=fat:reuters_qtrly_source_window.fat&amp;display_string=Audit&amp;DYN_ARGS=TRUE&amp;VAR:ID1=26160810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97__FDSAUDITLINK__" localSheetId="24" hidden="1">{"fdsup://IBCentral/FAT Viewer?action=UPDATE&amp;creator=factset&amp;DOC_NAME=fat:reuters_qtrly_source_window.fat&amp;display_string=Audit&amp;DYN_ARGS=TRUE&amp;VAR:ID1=77669610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97__FDSAUDITLINK__" hidden="1">{"fdsup://IBCentral/FAT Viewer?action=UPDATE&amp;creator=factset&amp;DOC_NAME=fat:reuters_qtrly_source_window.fat&amp;display_string=Audit&amp;DYN_ARGS=TRUE&amp;VAR:ID1=77669610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98__FDSAUDITLINK__" localSheetId="24" hidden="1">{"fdsup://IBCentral/FAT Viewer?action=UPDATE&amp;creator=factset&amp;DOC_NAME=fat:reuters_qtrly_source_window.fat&amp;display_string=Audit&amp;DYN_ARGS=TRUE&amp;VAR:ID1=34354P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98__FDSAUDITLINK__" hidden="1">{"fdsup://IBCentral/FAT Viewer?action=UPDATE&amp;creator=factset&amp;DOC_NAME=fat:reuters_qtrly_source_window.fat&amp;display_string=Audit&amp;DYN_ARGS=TRUE&amp;VAR:ID1=34354P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99__FDSAUDITLINK__" localSheetId="24" hidden="1">{"fdsup://IBCentral/FAT Viewer?action=UPDATE&amp;creator=factset&amp;DOC_NAME=fat:reuters_qtrly_source_window.fat&amp;display_string=Audit&amp;DYN_ARGS=TRUE&amp;VAR:ID1=30249U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99__FDSAUDITLINK__" hidden="1">{"fdsup://IBCentral/FAT Viewer?action=UPDATE&amp;creator=factset&amp;DOC_NAME=fat:reuters_qtrly_source_window.fat&amp;display_string=Audit&amp;DYN_ARGS=TRUE&amp;VAR:ID1=30249U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6ANEX_H" localSheetId="4">#REF!</definedName>
    <definedName name="_6ANEX_H">#REF!</definedName>
    <definedName name="_7__________________ANEX_A" localSheetId="4">#REF!</definedName>
    <definedName name="_7__________________ANEX_A">#REF!</definedName>
    <definedName name="_7__123Graph_XCHART_1" localSheetId="11" hidden="1">'[31]Cross Bdr'!$C$68:$AL$68</definedName>
    <definedName name="_7__123Graph_XCHART_1" localSheetId="10" hidden="1">'[31]Cross Bdr'!$C$68:$AL$68</definedName>
    <definedName name="_7__123Graph_XCHART_1" hidden="1">[30]A!$Q$14:$Q$53</definedName>
    <definedName name="_7__FDSAUDITLINK__" localSheetId="24" hidden="1">{"fdsup://IBCentral/FAT Viewer?action=UPDATE&amp;creator=factset&amp;DOC_NAME=fat:reuters_qtrly_shs_src_window.fat&amp;display_string=Audit&amp;DYN_ARGS=TRUE&amp;VAR:ID1=26927940&amp;VAR:RCODE=FDSSHSOUTDEPS&amp;VAR:SDATE=20090999&amp;VAR:FREQ=Quarterly&amp;VAR:RELITEM=RP&amp;VAR:CURRENCY=&amp;VAR:CUR","RSOURCE=EXSHARE&amp;VAR:NATFREQ=QUARTERLY&amp;VAR:RFIELD=FINALIZED&amp;VAR:DB_TYPE=&amp;VAR:UNITS=M&amp;window=popup&amp;width=450&amp;height=300&amp;START_MAXIMIZED=FALSE"}</definedName>
    <definedName name="_7__FDSAUDITLINK__" hidden="1">{"fdsup://IBCentral/FAT Viewer?action=UPDATE&amp;creator=factset&amp;DOC_NAME=fat:reuters_qtrly_shs_src_window.fat&amp;display_string=Audit&amp;DYN_ARGS=TRUE&amp;VAR:ID1=26927940&amp;VAR:RCODE=FDSSHSOUTDEPS&amp;VAR:SDATE=20090999&amp;VAR:FREQ=Quarterly&amp;VAR:RELITEM=RP&amp;VAR:CURRENCY=&amp;VAR:CUR","RSOURCE=EXSHARE&amp;VAR:NATFREQ=QUARTERLY&amp;VAR:RFIELD=FINALIZED&amp;VAR:DB_TYPE=&amp;VAR:UNITS=M&amp;window=popup&amp;width=450&amp;height=300&amp;START_MAXIMIZED=FALSE"}</definedName>
    <definedName name="_7_0_F" localSheetId="4" hidden="1">'[33]Inc. St'!#REF!</definedName>
    <definedName name="_7_0_F" hidden="1">'[33]Inc. St'!#REF!</definedName>
    <definedName name="_70__FDSAUDITLINK__" localSheetId="24" hidden="1">{"fdsup://IBCentral/FAT Viewer?action=UPDATE&amp;creator=factset&amp;DOC_NAME=fat:reuters_qtrly_source_window.fat&amp;display_string=Audit&amp;DYN_ARGS=TRUE&amp;VAR:ID1=17273K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0__FDSAUDITLINK__" hidden="1">{"fdsup://IBCentral/FAT Viewer?action=UPDATE&amp;creator=factset&amp;DOC_NAME=fat:reuters_qtrly_source_window.fat&amp;display_string=Audit&amp;DYN_ARGS=TRUE&amp;VAR:ID1=17273K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00__FDSAUDITLINK__" localSheetId="24" hidden="1">{"fdsup://IBCentral/FAT Viewer?action=UPDATE&amp;creator=factset&amp;DOC_NAME=fat:reuters_qtrly_source_window.fat&amp;display_string=Audit&amp;DYN_ARGS=TRUE&amp;VAR:ID1=70109410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00__FDSAUDITLINK__" hidden="1">{"fdsup://IBCentral/FAT Viewer?action=UPDATE&amp;creator=factset&amp;DOC_NAME=fat:reuters_qtrly_source_window.fat&amp;display_string=Audit&amp;DYN_ARGS=TRUE&amp;VAR:ID1=70109410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01__FDSAUDITLINK__" localSheetId="24" hidden="1">{"fdsup://IBCentral/FAT Viewer?action=UPDATE&amp;creator=factset&amp;DOC_NAME=fat:reuters_qtrly_source_window.fat&amp;display_string=Audit&amp;DYN_ARGS=TRUE&amp;VAR:ID1=13342B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01__FDSAUDITLINK__" hidden="1">{"fdsup://IBCentral/FAT Viewer?action=UPDATE&amp;creator=factset&amp;DOC_NAME=fat:reuters_qtrly_source_window.fat&amp;display_string=Audit&amp;DYN_ARGS=TRUE&amp;VAR:ID1=13342B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02__FDSAUDITLINK__" localSheetId="24" hidden="1">{"fdsup://IBCentral/FAT Viewer?action=UPDATE&amp;creator=factset&amp;DOC_NAME=fat:reuters_qtrly_source_window.fat&amp;display_string=Audit&amp;DYN_ARGS=TRUE&amp;VAR:ID1=17273K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02__FDSAUDITLINK__" hidden="1">{"fdsup://IBCentral/FAT Viewer?action=UPDATE&amp;creator=factset&amp;DOC_NAME=fat:reuters_qtrly_source_window.fat&amp;display_string=Audit&amp;DYN_ARGS=TRUE&amp;VAR:ID1=17273K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03__FDSAUDITLINK__" localSheetId="24" hidden="1">{"fdsup://IBCentral/FAT Viewer?action=UPDATE&amp;creator=factset&amp;DOC_NAME=fat:reuters_qtrly_source_window.fat&amp;display_string=Audit&amp;DYN_ARGS=TRUE&amp;VAR:ID1=22439910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03__FDSAUDITLINK__" hidden="1">{"fdsup://IBCentral/FAT Viewer?action=UPDATE&amp;creator=factset&amp;DOC_NAME=fat:reuters_qtrly_source_window.fat&amp;display_string=Audit&amp;DYN_ARGS=TRUE&amp;VAR:ID1=22439910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04__FDSAUDITLINK__" localSheetId="24" hidden="1">{"fdsup://IBCentral/FAT Viewer?action=UPDATE&amp;creator=factset&amp;DOC_NAME=fat:reuters_qtrly_source_window.fat&amp;display_string=Audit&amp;DYN_ARGS=TRUE&amp;VAR:ID1=26160810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04__FDSAUDITLINK__" hidden="1">{"fdsup://IBCentral/FAT Viewer?action=UPDATE&amp;creator=factset&amp;DOC_NAME=fat:reuters_qtrly_source_window.fat&amp;display_string=Audit&amp;DYN_ARGS=TRUE&amp;VAR:ID1=26160810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05__FDSAUDITLINK__" localSheetId="24" hidden="1">{"fdsup://IBCentral/FAT Viewer?action=UPDATE&amp;creator=factset&amp;DOC_NAME=fat:reuters_qtrly_source_window.fat&amp;display_string=Audit&amp;DYN_ARGS=TRUE&amp;VAR:ID1=77669610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05__FDSAUDITLINK__" hidden="1">{"fdsup://IBCentral/FAT Viewer?action=UPDATE&amp;creator=factset&amp;DOC_NAME=fat:reuters_qtrly_source_window.fat&amp;display_string=Audit&amp;DYN_ARGS=TRUE&amp;VAR:ID1=77669610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06__FDSAUDITLINK__" localSheetId="24" hidden="1">{"fdsup://IBCentral/FAT Viewer?action=UPDATE&amp;creator=factset&amp;DOC_NAME=fat:reuters_qtrly_source_window.fat&amp;display_string=Audit&amp;DYN_ARGS=TRUE&amp;VAR:ID1=34354P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06__FDSAUDITLINK__" hidden="1">{"fdsup://IBCentral/FAT Viewer?action=UPDATE&amp;creator=factset&amp;DOC_NAME=fat:reuters_qtrly_source_window.fat&amp;display_string=Audit&amp;DYN_ARGS=TRUE&amp;VAR:ID1=34354P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07__FDSAUDITLINK__" localSheetId="24" hidden="1">{"fdsup://IBCentral/FAT Viewer?action=UPDATE&amp;creator=factset&amp;DOC_NAME=fat:reuters_qtrly_source_window.fat&amp;display_string=Audit&amp;DYN_ARGS=TRUE&amp;VAR:ID1=30249U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07__FDSAUDITLINK__" hidden="1">{"fdsup://IBCentral/FAT Viewer?action=UPDATE&amp;creator=factset&amp;DOC_NAME=fat:reuters_qtrly_source_window.fat&amp;display_string=Audit&amp;DYN_ARGS=TRUE&amp;VAR:ID1=30249U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08__FDSAUDITLINK__" localSheetId="24" hidden="1">{"fdsup://IBCentral/FAT Viewer?action=UPDATE&amp;creator=factset&amp;DOC_NAME=fat:reuters_qtrly_source_window.fat&amp;display_string=Audit&amp;DYN_ARGS=TRUE&amp;VAR:ID1=70109410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08__FDSAUDITLINK__" hidden="1">{"fdsup://IBCentral/FAT Viewer?action=UPDATE&amp;creator=factset&amp;DOC_NAME=fat:reuters_qtrly_source_window.fat&amp;display_string=Audit&amp;DYN_ARGS=TRUE&amp;VAR:ID1=70109410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09__FDSAUDITLINK__" localSheetId="24" hidden="1">{"fdsup://IBCentral/FAT Viewer?action=UPDATE&amp;creator=factset&amp;DOC_NAME=fat:reuters_qtrly_source_window.fat&amp;display_string=Audit&amp;DYN_ARGS=TRUE&amp;VAR:ID1=13342B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09__FDSAUDITLINK__" hidden="1">{"fdsup://IBCentral/FAT Viewer?action=UPDATE&amp;creator=factset&amp;DOC_NAME=fat:reuters_qtrly_source_window.fat&amp;display_string=Audit&amp;DYN_ARGS=TRUE&amp;VAR:ID1=13342B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1__FDSAUDITLINK__" localSheetId="24" hidden="1">{"fdsup://IBCentral/FAT Viewer?action=UPDATE&amp;creator=factset&amp;DOC_NAME=fat:reuters_qtrly_source_window.fat&amp;display_string=Audit&amp;DYN_ARGS=TRUE&amp;VAR:ID1=22439910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1__FDSAUDITLINK__" hidden="1">{"fdsup://IBCentral/FAT Viewer?action=UPDATE&amp;creator=factset&amp;DOC_NAME=fat:reuters_qtrly_source_window.fat&amp;display_string=Audit&amp;DYN_ARGS=TRUE&amp;VAR:ID1=22439910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10__FDSAUDITLINK__" localSheetId="24" hidden="1">{"fdsup://IBCentral/FAT Viewer?action=UPDATE&amp;creator=factset&amp;DOC_NAME=fat:reuters_qtrly_source_window.fat&amp;display_string=Audit&amp;DYN_ARGS=TRUE&amp;VAR:ID1=17273K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10__FDSAUDITLINK__" hidden="1">{"fdsup://IBCentral/FAT Viewer?action=UPDATE&amp;creator=factset&amp;DOC_NAME=fat:reuters_qtrly_source_window.fat&amp;display_string=Audit&amp;DYN_ARGS=TRUE&amp;VAR:ID1=17273K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11__FDSAUDITLINK__" localSheetId="24" hidden="1">{"fdsup://IBCentral/FAT Viewer?action=UPDATE&amp;creator=factset&amp;DOC_NAME=fat:reuters_qtrly_source_window.fat&amp;display_string=Audit&amp;DYN_ARGS=TRUE&amp;VAR:ID1=22439910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11__FDSAUDITLINK__" hidden="1">{"fdsup://IBCentral/FAT Viewer?action=UPDATE&amp;creator=factset&amp;DOC_NAME=fat:reuters_qtrly_source_window.fat&amp;display_string=Audit&amp;DYN_ARGS=TRUE&amp;VAR:ID1=22439910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12__FDSAUDITLINK__" localSheetId="24" hidden="1">{"fdsup://IBCentral/FAT Viewer?action=UPDATE&amp;creator=factset&amp;DOC_NAME=fat:reuters_qtrly_source_window.fat&amp;display_string=Audit&amp;DYN_ARGS=TRUE&amp;VAR:ID1=26160810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12__FDSAUDITLINK__" hidden="1">{"fdsup://IBCentral/FAT Viewer?action=UPDATE&amp;creator=factset&amp;DOC_NAME=fat:reuters_qtrly_source_window.fat&amp;display_string=Audit&amp;DYN_ARGS=TRUE&amp;VAR:ID1=26160810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13__FDSAUDITLINK__" localSheetId="24" hidden="1">{"fdsup://IBCentral/FAT Viewer?action=UPDATE&amp;creator=factset&amp;DOC_NAME=fat:reuters_qtrly_source_window.fat&amp;display_string=Audit&amp;DYN_ARGS=TRUE&amp;VAR:ID1=77669610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13__FDSAUDITLINK__" hidden="1">{"fdsup://IBCentral/FAT Viewer?action=UPDATE&amp;creator=factset&amp;DOC_NAME=fat:reuters_qtrly_source_window.fat&amp;display_string=Audit&amp;DYN_ARGS=TRUE&amp;VAR:ID1=77669610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14__FDSAUDITLINK__" localSheetId="24" hidden="1">{"fdsup://IBCentral/FAT Viewer?action=UPDATE&amp;creator=factset&amp;DOC_NAME=fat:reuters_qtrly_source_window.fat&amp;display_string=Audit&amp;DYN_ARGS=TRUE&amp;VAR:ID1=34354P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14__FDSAUDITLINK__" hidden="1">{"fdsup://IBCentral/FAT Viewer?action=UPDATE&amp;creator=factset&amp;DOC_NAME=fat:reuters_qtrly_source_window.fat&amp;display_string=Audit&amp;DYN_ARGS=TRUE&amp;VAR:ID1=34354P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15__FDSAUDITLINK__" localSheetId="24" hidden="1">{"fdsup://IBCentral/FAT Viewer?action=UPDATE&amp;creator=factset&amp;DOC_NAME=fat:reuters_qtrly_source_window.fat&amp;display_string=Audit&amp;DYN_ARGS=TRUE&amp;VAR:ID1=30249U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15__FDSAUDITLINK__" hidden="1">{"fdsup://IBCentral/FAT Viewer?action=UPDATE&amp;creator=factset&amp;DOC_NAME=fat:reuters_qtrly_source_window.fat&amp;display_string=Audit&amp;DYN_ARGS=TRUE&amp;VAR:ID1=30249U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16__FDSAUDITLINK__" localSheetId="24" hidden="1">{"fdsup://IBCentral/FAT Viewer?action=UPDATE&amp;creator=factset&amp;DOC_NAME=fat:reuters_qtrly_source_window.fat&amp;display_string=Audit&amp;DYN_ARGS=TRUE&amp;VAR:ID1=70109410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16__FDSAUDITLINK__" hidden="1">{"fdsup://IBCentral/FAT Viewer?action=UPDATE&amp;creator=factset&amp;DOC_NAME=fat:reuters_qtrly_source_window.fat&amp;display_string=Audit&amp;DYN_ARGS=TRUE&amp;VAR:ID1=70109410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17__FDSAUDITLINK__" localSheetId="24" hidden="1">{"fdsup://IBCentral/FAT Viewer?action=UPDATE&amp;creator=factset&amp;DOC_NAME=fat:reuters_qtrly_source_window.fat&amp;display_string=Audit&amp;DYN_ARGS=TRUE&amp;VAR:ID1=13342B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17__FDSAUDITLINK__" hidden="1">{"fdsup://IBCentral/FAT Viewer?action=UPDATE&amp;creator=factset&amp;DOC_NAME=fat:reuters_qtrly_source_window.fat&amp;display_string=Audit&amp;DYN_ARGS=TRUE&amp;VAR:ID1=13342B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18__FDSAUDITLINK__" localSheetId="24" hidden="1">{"fdsup://IBCentral/FAT Viewer?action=UPDATE&amp;creator=factset&amp;DOC_NAME=fat:reuters_qtrly_source_window.fat&amp;display_string=Audit&amp;DYN_ARGS=TRUE&amp;VAR:ID1=17273K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18__FDSAUDITLINK__" hidden="1">{"fdsup://IBCentral/FAT Viewer?action=UPDATE&amp;creator=factset&amp;DOC_NAME=fat:reuters_qtrly_source_window.fat&amp;display_string=Audit&amp;DYN_ARGS=TRUE&amp;VAR:ID1=17273K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19__FDSAUDITLINK__" localSheetId="24" hidden="1">{"fdsup://IBCentral/FAT Viewer?action=UPDATE&amp;creator=factset&amp;DOC_NAME=fat:reuters_qtrly_source_window.fat&amp;display_string=Audit&amp;DYN_ARGS=TRUE&amp;VAR:ID1=22439910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19__FDSAUDITLINK__" hidden="1">{"fdsup://IBCentral/FAT Viewer?action=UPDATE&amp;creator=factset&amp;DOC_NAME=fat:reuters_qtrly_source_window.fat&amp;display_string=Audit&amp;DYN_ARGS=TRUE&amp;VAR:ID1=22439910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2__FDSAUDITLINK__" localSheetId="24" hidden="1">{"fdsup://IBCentral/FAT Viewer?action=UPDATE&amp;creator=factset&amp;DOC_NAME=fat:reuters_qtrly_source_window.fat&amp;display_string=Audit&amp;DYN_ARGS=TRUE&amp;VAR:ID1=26160810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2__FDSAUDITLINK__" hidden="1">{"fdsup://IBCentral/FAT Viewer?action=UPDATE&amp;creator=factset&amp;DOC_NAME=fat:reuters_qtrly_source_window.fat&amp;display_string=Audit&amp;DYN_ARGS=TRUE&amp;VAR:ID1=26160810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20__FDSAUDITLINK__" localSheetId="24" hidden="1">{"fdsup://IBCentral/FAT Viewer?action=UPDATE&amp;creator=factset&amp;DOC_NAME=fat:reuters_qtrly_source_window.fat&amp;display_string=Audit&amp;DYN_ARGS=TRUE&amp;VAR:ID1=26160810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20__FDSAUDITLINK__" hidden="1">{"fdsup://IBCentral/FAT Viewer?action=UPDATE&amp;creator=factset&amp;DOC_NAME=fat:reuters_qtrly_source_window.fat&amp;display_string=Audit&amp;DYN_ARGS=TRUE&amp;VAR:ID1=26160810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21__FDSAUDITLINK__" localSheetId="24" hidden="1">{"fdsup://IBCentral/FAT Viewer?action=UPDATE&amp;creator=factset&amp;DOC_NAME=fat:reuters_qtrly_source_window.fat&amp;display_string=Audit&amp;DYN_ARGS=TRUE&amp;VAR:ID1=77669610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21__FDSAUDITLINK__" hidden="1">{"fdsup://IBCentral/FAT Viewer?action=UPDATE&amp;creator=factset&amp;DOC_NAME=fat:reuters_qtrly_source_window.fat&amp;display_string=Audit&amp;DYN_ARGS=TRUE&amp;VAR:ID1=77669610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22__FDSAUDITLINK__" localSheetId="24" hidden="1">{"fdsup://IBCentral/FAT Viewer?action=UPDATE&amp;creator=factset&amp;DOC_NAME=fat:reuters_qtrly_source_window.fat&amp;display_string=Audit&amp;DYN_ARGS=TRUE&amp;VAR:ID1=34354P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22__FDSAUDITLINK__" hidden="1">{"fdsup://IBCentral/FAT Viewer?action=UPDATE&amp;creator=factset&amp;DOC_NAME=fat:reuters_qtrly_source_window.fat&amp;display_string=Audit&amp;DYN_ARGS=TRUE&amp;VAR:ID1=34354P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23__FDSAUDITLINK__" localSheetId="24" hidden="1">{"fdsup://IBCentral/FAT Viewer?action=UPDATE&amp;creator=factset&amp;DOC_NAME=fat:reuters_qtrly_source_window.fat&amp;display_string=Audit&amp;DYN_ARGS=TRUE&amp;VAR:ID1=30249U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23__FDSAUDITLINK__" hidden="1">{"fdsup://IBCentral/FAT Viewer?action=UPDATE&amp;creator=factset&amp;DOC_NAME=fat:reuters_qtrly_source_window.fat&amp;display_string=Audit&amp;DYN_ARGS=TRUE&amp;VAR:ID1=30249U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24__FDSAUDITLINK__" localSheetId="24" hidden="1">{"fdsup://IBCentral/FAT Viewer?action=UPDATE&amp;creator=factset&amp;DOC_NAME=fat:reuters_qtrly_source_window.fat&amp;display_string=Audit&amp;DYN_ARGS=TRUE&amp;VAR:ID1=70109410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24__FDSAUDITLINK__" hidden="1">{"fdsup://IBCentral/FAT Viewer?action=UPDATE&amp;creator=factset&amp;DOC_NAME=fat:reuters_qtrly_source_window.fat&amp;display_string=Audit&amp;DYN_ARGS=TRUE&amp;VAR:ID1=70109410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25__FDSAUDITLINK__" localSheetId="24" hidden="1">{"fdsup://IBCentral/FAT Viewer?action=UPDATE&amp;creator=factset&amp;DOC_NAME=fat:reuters_qtrly_source_window.fat&amp;display_string=Audit&amp;DYN_ARGS=TRUE&amp;VAR:ID1=13342B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25__FDSAUDITLINK__" hidden="1">{"fdsup://IBCentral/FAT Viewer?action=UPDATE&amp;creator=factset&amp;DOC_NAME=fat:reuters_qtrly_source_window.fat&amp;display_string=Audit&amp;DYN_ARGS=TRUE&amp;VAR:ID1=13342B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26__FDSAUDITLINK__" localSheetId="24" hidden="1">{"fdsup://IBCentral/FAT Viewer?action=UPDATE&amp;creator=factset&amp;DOC_NAME=fat:reuters_qtrly_source_window.fat&amp;display_string=Audit&amp;DYN_ARGS=TRUE&amp;VAR:ID1=17273K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26__FDSAUDITLINK__" hidden="1">{"fdsup://IBCentral/FAT Viewer?action=UPDATE&amp;creator=factset&amp;DOC_NAME=fat:reuters_qtrly_source_window.fat&amp;display_string=Audit&amp;DYN_ARGS=TRUE&amp;VAR:ID1=17273K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27__FDSAUDITLINK__" localSheetId="24" hidden="1">{"fdsup://IBCentral/FAT Viewer?action=UPDATE&amp;creator=factset&amp;DOC_NAME=fat:reuters_qtrly_source_window.fat&amp;display_string=Audit&amp;DYN_ARGS=TRUE&amp;VAR:ID1=22439910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27__FDSAUDITLINK__" hidden="1">{"fdsup://IBCentral/FAT Viewer?action=UPDATE&amp;creator=factset&amp;DOC_NAME=fat:reuters_qtrly_source_window.fat&amp;display_string=Audit&amp;DYN_ARGS=TRUE&amp;VAR:ID1=22439910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28__FDSAUDITLINK__" localSheetId="24" hidden="1">{"fdsup://IBCentral/FAT Viewer?action=UPDATE&amp;creator=factset&amp;DOC_NAME=fat:reuters_qtrly_source_window.fat&amp;display_string=Audit&amp;DYN_ARGS=TRUE&amp;VAR:ID1=26160810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28__FDSAUDITLINK__" hidden="1">{"fdsup://IBCentral/FAT Viewer?action=UPDATE&amp;creator=factset&amp;DOC_NAME=fat:reuters_qtrly_source_window.fat&amp;display_string=Audit&amp;DYN_ARGS=TRUE&amp;VAR:ID1=26160810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29__FDSAUDITLINK__" localSheetId="24" hidden="1">{"fdsup://IBCentral/FAT Viewer?action=UPDATE&amp;creator=factset&amp;DOC_NAME=fat:reuters_qtrly_source_window.fat&amp;display_string=Audit&amp;DYN_ARGS=TRUE&amp;VAR:ID1=77669610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29__FDSAUDITLINK__" hidden="1">{"fdsup://IBCentral/FAT Viewer?action=UPDATE&amp;creator=factset&amp;DOC_NAME=fat:reuters_qtrly_source_window.fat&amp;display_string=Audit&amp;DYN_ARGS=TRUE&amp;VAR:ID1=77669610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3__FDSAUDITLINK__" localSheetId="24" hidden="1">{"fdsup://IBCentral/FAT Viewer?action=UPDATE&amp;creator=factset&amp;DOC_NAME=fat:reuters_qtrly_source_window.fat&amp;display_string=Audit&amp;DYN_ARGS=TRUE&amp;VAR:ID1=77669610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3__FDSAUDITLINK__" hidden="1">{"fdsup://IBCentral/FAT Viewer?action=UPDATE&amp;creator=factset&amp;DOC_NAME=fat:reuters_qtrly_source_window.fat&amp;display_string=Audit&amp;DYN_ARGS=TRUE&amp;VAR:ID1=77669610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30__FDSAUDITLINK__" localSheetId="24" hidden="1">{"fdsup://IBCentral/FAT Viewer?action=UPDATE&amp;creator=factset&amp;DOC_NAME=fat:reuters_qtrly_source_window.fat&amp;display_string=Audit&amp;DYN_ARGS=TRUE&amp;VAR:ID1=34354P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30__FDSAUDITLINK__" hidden="1">{"fdsup://IBCentral/FAT Viewer?action=UPDATE&amp;creator=factset&amp;DOC_NAME=fat:reuters_qtrly_source_window.fat&amp;display_string=Audit&amp;DYN_ARGS=TRUE&amp;VAR:ID1=34354P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31__FDSAUDITLINK__" localSheetId="24" hidden="1">{"fdsup://IBCentral/FAT Viewer?action=UPDATE&amp;creator=factset&amp;DOC_NAME=fat:reuters_qtrly_source_window.fat&amp;display_string=Audit&amp;DYN_ARGS=TRUE&amp;VAR:ID1=30249U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31__FDSAUDITLINK__" hidden="1">{"fdsup://IBCentral/FAT Viewer?action=UPDATE&amp;creator=factset&amp;DOC_NAME=fat:reuters_qtrly_source_window.fat&amp;display_string=Audit&amp;DYN_ARGS=TRUE&amp;VAR:ID1=30249U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32__FDSAUDITLINK__" localSheetId="24" hidden="1">{"fdsup://IBCentral/FAT Viewer?action=UPDATE&amp;creator=factset&amp;DOC_NAME=fat:reuters_qtrly_source_window.fat&amp;display_string=Audit&amp;DYN_ARGS=TRUE&amp;VAR:ID1=70109410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32__FDSAUDITLINK__" hidden="1">{"fdsup://IBCentral/FAT Viewer?action=UPDATE&amp;creator=factset&amp;DOC_NAME=fat:reuters_qtrly_source_window.fat&amp;display_string=Audit&amp;DYN_ARGS=TRUE&amp;VAR:ID1=70109410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33__FDSAUDITLINK__" localSheetId="24" hidden="1">{"fdsup://IBCentral/FAT Viewer?action=UPDATE&amp;creator=factset&amp;DOC_NAME=fat:reuters_qtrly_source_window.fat&amp;display_string=Audit&amp;DYN_ARGS=TRUE&amp;VAR:ID1=13342B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33__FDSAUDITLINK__" hidden="1">{"fdsup://IBCentral/FAT Viewer?action=UPDATE&amp;creator=factset&amp;DOC_NAME=fat:reuters_qtrly_source_window.fat&amp;display_string=Audit&amp;DYN_ARGS=TRUE&amp;VAR:ID1=13342B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34__FDSAUDITLINK__" localSheetId="24" hidden="1">{"fdsup://IBCentral/FAT Viewer?action=UPDATE&amp;creator=factset&amp;DOC_NAME=fat:reuters_qtrly_source_window.fat&amp;display_string=Audit&amp;DYN_ARGS=TRUE&amp;VAR:ID1=17273K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34__FDSAUDITLINK__" hidden="1">{"fdsup://IBCentral/FAT Viewer?action=UPDATE&amp;creator=factset&amp;DOC_NAME=fat:reuters_qtrly_source_window.fat&amp;display_string=Audit&amp;DYN_ARGS=TRUE&amp;VAR:ID1=17273K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35__FDSAUDITLINK__" localSheetId="24" hidden="1">{"fdsup://IBCentral/FAT Viewer?action=UPDATE&amp;creator=factset&amp;DOC_NAME=fat:reuters_qtrly_source_window.fat&amp;display_string=Audit&amp;DYN_ARGS=TRUE&amp;VAR:ID1=22439910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35__FDSAUDITLINK__" hidden="1">{"fdsup://IBCentral/FAT Viewer?action=UPDATE&amp;creator=factset&amp;DOC_NAME=fat:reuters_qtrly_source_window.fat&amp;display_string=Audit&amp;DYN_ARGS=TRUE&amp;VAR:ID1=22439910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36__FDSAUDITLINK__" localSheetId="24" hidden="1">{"fdsup://IBCentral/FAT Viewer?action=UPDATE&amp;creator=factset&amp;DOC_NAME=fat:reuters_qtrly_source_window.fat&amp;display_string=Audit&amp;DYN_ARGS=TRUE&amp;VAR:ID1=26160810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36__FDSAUDITLINK__" hidden="1">{"fdsup://IBCentral/FAT Viewer?action=UPDATE&amp;creator=factset&amp;DOC_NAME=fat:reuters_qtrly_source_window.fat&amp;display_string=Audit&amp;DYN_ARGS=TRUE&amp;VAR:ID1=26160810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37__FDSAUDITLINK__" localSheetId="24" hidden="1">{"fdsup://IBCentral/FAT Viewer?action=UPDATE&amp;creator=factset&amp;DOC_NAME=fat:reuters_qtrly_source_window.fat&amp;display_string=Audit&amp;DYN_ARGS=TRUE&amp;VAR:ID1=77669610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37__FDSAUDITLINK__" hidden="1">{"fdsup://IBCentral/FAT Viewer?action=UPDATE&amp;creator=factset&amp;DOC_NAME=fat:reuters_qtrly_source_window.fat&amp;display_string=Audit&amp;DYN_ARGS=TRUE&amp;VAR:ID1=77669610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38__FDSAUDITLINK__" localSheetId="24" hidden="1">{"fdsup://IBCentral/FAT Viewer?action=UPDATE&amp;creator=factset&amp;DOC_NAME=fat:reuters_qtrly_source_window.fat&amp;display_string=Audit&amp;DYN_ARGS=TRUE&amp;VAR:ID1=34354P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38__FDSAUDITLINK__" hidden="1">{"fdsup://IBCentral/FAT Viewer?action=UPDATE&amp;creator=factset&amp;DOC_NAME=fat:reuters_qtrly_source_window.fat&amp;display_string=Audit&amp;DYN_ARGS=TRUE&amp;VAR:ID1=34354P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39__FDSAUDITLINK__" localSheetId="24" hidden="1">{"fdsup://IBCentral/FAT Viewer?action=UPDATE&amp;creator=factset&amp;DOC_NAME=fat:reuters_qtrly_source_window.fat&amp;display_string=Audit&amp;DYN_ARGS=TRUE&amp;VAR:ID1=30249U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39__FDSAUDITLINK__" hidden="1">{"fdsup://IBCentral/FAT Viewer?action=UPDATE&amp;creator=factset&amp;DOC_NAME=fat:reuters_qtrly_source_window.fat&amp;display_string=Audit&amp;DYN_ARGS=TRUE&amp;VAR:ID1=30249U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4__FDSAUDITLINK__" localSheetId="24" hidden="1">{"fdsup://IBCentral/FAT Viewer?action=UPDATE&amp;creator=factset&amp;DOC_NAME=fat:reuters_qtrly_source_window.fat&amp;display_string=Audit&amp;DYN_ARGS=TRUE&amp;VAR:ID1=34354P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4__FDSAUDITLINK__" hidden="1">{"fdsup://IBCentral/FAT Viewer?action=UPDATE&amp;creator=factset&amp;DOC_NAME=fat:reuters_qtrly_source_window.fat&amp;display_string=Audit&amp;DYN_ARGS=TRUE&amp;VAR:ID1=34354P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40__FDSAUDITLINK__" localSheetId="24" hidden="1">{"fdsup://IBCentral/FAT Viewer?action=UPDATE&amp;creator=factset&amp;DOC_NAME=fat:reuters_qtrly_source_window.fat&amp;display_string=Audit&amp;DYN_ARGS=TRUE&amp;VAR:ID1=70109410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40__FDSAUDITLINK__" hidden="1">{"fdsup://IBCentral/FAT Viewer?action=UPDATE&amp;creator=factset&amp;DOC_NAME=fat:reuters_qtrly_source_window.fat&amp;display_string=Audit&amp;DYN_ARGS=TRUE&amp;VAR:ID1=70109410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41__FDSAUDITLINK__" localSheetId="24" hidden="1">{"fdsup://IBCentral/FAT Viewer?action=UPDATE&amp;creator=factset&amp;DOC_NAME=fat:reuters_qtrly_source_window.fat&amp;display_string=Audit&amp;DYN_ARGS=TRUE&amp;VAR:ID1=13342B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41__FDSAUDITLINK__" hidden="1">{"fdsup://IBCentral/FAT Viewer?action=UPDATE&amp;creator=factset&amp;DOC_NAME=fat:reuters_qtrly_source_window.fat&amp;display_string=Audit&amp;DYN_ARGS=TRUE&amp;VAR:ID1=13342B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42__FDSAUDITLINK__" localSheetId="24" hidden="1">{"fdsup://IBCentral/FAT Viewer?action=UPDATE&amp;creator=factset&amp;DOC_NAME=fat:reuters_qtrly_source_window.fat&amp;display_string=Audit&amp;DYN_ARGS=TRUE&amp;VAR:ID1=17273K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42__FDSAUDITLINK__" hidden="1">{"fdsup://IBCentral/FAT Viewer?action=UPDATE&amp;creator=factset&amp;DOC_NAME=fat:reuters_qtrly_source_window.fat&amp;display_string=Audit&amp;DYN_ARGS=TRUE&amp;VAR:ID1=17273K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43__FDSAUDITLINK__" localSheetId="24" hidden="1">{"fdsup://IBCentral/FAT Viewer?action=UPDATE&amp;creator=factset&amp;DOC_NAME=fat:reuters_qtrly_source_window.fat&amp;display_string=Audit&amp;DYN_ARGS=TRUE&amp;VAR:ID1=22439910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43__FDSAUDITLINK__" hidden="1">{"fdsup://IBCentral/FAT Viewer?action=UPDATE&amp;creator=factset&amp;DOC_NAME=fat:reuters_qtrly_source_window.fat&amp;display_string=Audit&amp;DYN_ARGS=TRUE&amp;VAR:ID1=22439910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44__FDSAUDITLINK__" localSheetId="24" hidden="1">{"fdsup://IBCentral/FAT Viewer?action=UPDATE&amp;creator=factset&amp;DOC_NAME=fat:reuters_qtrly_source_window.fat&amp;display_string=Audit&amp;DYN_ARGS=TRUE&amp;VAR:ID1=26160810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44__FDSAUDITLINK__" hidden="1">{"fdsup://IBCentral/FAT Viewer?action=UPDATE&amp;creator=factset&amp;DOC_NAME=fat:reuters_qtrly_source_window.fat&amp;display_string=Audit&amp;DYN_ARGS=TRUE&amp;VAR:ID1=26160810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45__FDSAUDITLINK__" localSheetId="24" hidden="1">{"fdsup://IBCentral/FAT Viewer?action=UPDATE&amp;creator=factset&amp;DOC_NAME=fat:reuters_qtrly_source_window.fat&amp;display_string=Audit&amp;DYN_ARGS=TRUE&amp;VAR:ID1=77669610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45__FDSAUDITLINK__" hidden="1">{"fdsup://IBCentral/FAT Viewer?action=UPDATE&amp;creator=factset&amp;DOC_NAME=fat:reuters_qtrly_source_window.fat&amp;display_string=Audit&amp;DYN_ARGS=TRUE&amp;VAR:ID1=77669610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46__FDSAUDITLINK__" localSheetId="24" hidden="1">{"fdsup://IBCentral/FAT Viewer?action=UPDATE&amp;creator=factset&amp;DOC_NAME=fat:reuters_qtrly_source_window.fat&amp;display_string=Audit&amp;DYN_ARGS=TRUE&amp;VAR:ID1=34354P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46__FDSAUDITLINK__" hidden="1">{"fdsup://IBCentral/FAT Viewer?action=UPDATE&amp;creator=factset&amp;DOC_NAME=fat:reuters_qtrly_source_window.fat&amp;display_string=Audit&amp;DYN_ARGS=TRUE&amp;VAR:ID1=34354P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47__FDSAUDITLINK__" localSheetId="24" hidden="1">{"fdsup://IBCentral/FAT Viewer?action=UPDATE&amp;creator=factset&amp;DOC_NAME=fat:reuters_qtrly_source_window.fat&amp;display_string=Audit&amp;DYN_ARGS=TRUE&amp;VAR:ID1=30249U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47__FDSAUDITLINK__" hidden="1">{"fdsup://IBCentral/FAT Viewer?action=UPDATE&amp;creator=factset&amp;DOC_NAME=fat:reuters_qtrly_source_window.fat&amp;display_string=Audit&amp;DYN_ARGS=TRUE&amp;VAR:ID1=30249U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48__FDSAUDITLINK__" localSheetId="24" hidden="1">{"fdsup://IBCentral/FAT Viewer?action=UPDATE&amp;creator=factset&amp;DOC_NAME=fat:reuters_qtrly_source_window.fat&amp;display_string=Audit&amp;DYN_ARGS=TRUE&amp;VAR:ID1=70109410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48__FDSAUDITLINK__" hidden="1">{"fdsup://IBCentral/FAT Viewer?action=UPDATE&amp;creator=factset&amp;DOC_NAME=fat:reuters_qtrly_source_window.fat&amp;display_string=Audit&amp;DYN_ARGS=TRUE&amp;VAR:ID1=70109410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49__FDSAUDITLINK__" localSheetId="24" hidden="1">{"fdsup://IBCentral/FAT Viewer?action=UPDATE&amp;creator=factset&amp;DOC_NAME=fat:reuters_qtrly_source_window.fat&amp;display_string=Audit&amp;DYN_ARGS=TRUE&amp;VAR:ID1=13342B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49__FDSAUDITLINK__" hidden="1">{"fdsup://IBCentral/FAT Viewer?action=UPDATE&amp;creator=factset&amp;DOC_NAME=fat:reuters_qtrly_source_window.fat&amp;display_string=Audit&amp;DYN_ARGS=TRUE&amp;VAR:ID1=13342B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5__FDSAUDITLINK__" localSheetId="24" hidden="1">{"fdsup://IBCentral/FAT Viewer?action=UPDATE&amp;creator=factset&amp;DOC_NAME=fat:reuters_qtrly_source_window.fat&amp;display_string=Audit&amp;DYN_ARGS=TRUE&amp;VAR:ID1=30249U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5__FDSAUDITLINK__" hidden="1">{"fdsup://IBCentral/FAT Viewer?action=UPDATE&amp;creator=factset&amp;DOC_NAME=fat:reuters_qtrly_source_window.fat&amp;display_string=Audit&amp;DYN_ARGS=TRUE&amp;VAR:ID1=30249U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50__FDSAUDITLINK__" localSheetId="24" hidden="1">{"fdsup://IBCentral/FAT Viewer?action=UPDATE&amp;creator=factset&amp;DOC_NAME=fat:reuters_qtrly_source_window.fat&amp;display_string=Audit&amp;DYN_ARGS=TRUE&amp;VAR:ID1=17273K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50__FDSAUDITLINK__" hidden="1">{"fdsup://IBCentral/FAT Viewer?action=UPDATE&amp;creator=factset&amp;DOC_NAME=fat:reuters_qtrly_source_window.fat&amp;display_string=Audit&amp;DYN_ARGS=TRUE&amp;VAR:ID1=17273K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51__FDSAUDITLINK__" localSheetId="24" hidden="1">{"fdsup://IBCentral/FAT Viewer?action=UPDATE&amp;creator=factset&amp;DOC_NAME=fat:reuters_qtrly_source_window.fat&amp;display_string=Audit&amp;DYN_ARGS=TRUE&amp;VAR:ID1=22439910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51__FDSAUDITLINK__" hidden="1">{"fdsup://IBCentral/FAT Viewer?action=UPDATE&amp;creator=factset&amp;DOC_NAME=fat:reuters_qtrly_source_window.fat&amp;display_string=Audit&amp;DYN_ARGS=TRUE&amp;VAR:ID1=22439910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52__FDSAUDITLINK__" localSheetId="24" hidden="1">{"fdsup://IBCentral/FAT Viewer?action=UPDATE&amp;creator=factset&amp;DOC_NAME=fat:reuters_qtrly_source_window.fat&amp;display_string=Audit&amp;DYN_ARGS=TRUE&amp;VAR:ID1=26160810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52__FDSAUDITLINK__" hidden="1">{"fdsup://IBCentral/FAT Viewer?action=UPDATE&amp;creator=factset&amp;DOC_NAME=fat:reuters_qtrly_source_window.fat&amp;display_string=Audit&amp;DYN_ARGS=TRUE&amp;VAR:ID1=26160810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53__FDSAUDITLINK__" localSheetId="24" hidden="1">{"fdsup://IBCentral/FAT Viewer?action=UPDATE&amp;creator=factset&amp;DOC_NAME=fat:reuters_qtrly_source_window.fat&amp;display_string=Audit&amp;DYN_ARGS=TRUE&amp;VAR:ID1=77669610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53__FDSAUDITLINK__" hidden="1">{"fdsup://IBCentral/FAT Viewer?action=UPDATE&amp;creator=factset&amp;DOC_NAME=fat:reuters_qtrly_source_window.fat&amp;display_string=Audit&amp;DYN_ARGS=TRUE&amp;VAR:ID1=77669610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54__FDSAUDITLINK__" localSheetId="24" hidden="1">{"fdsup://IBCentral/FAT Viewer?action=UPDATE&amp;creator=factset&amp;DOC_NAME=fat:reuters_qtrly_source_window.fat&amp;display_string=Audit&amp;DYN_ARGS=TRUE&amp;VAR:ID1=34354P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54__FDSAUDITLINK__" hidden="1">{"fdsup://IBCentral/FAT Viewer?action=UPDATE&amp;creator=factset&amp;DOC_NAME=fat:reuters_qtrly_source_window.fat&amp;display_string=Audit&amp;DYN_ARGS=TRUE&amp;VAR:ID1=34354P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55__FDSAUDITLINK__" localSheetId="24" hidden="1">{"fdsup://IBCentral/FAT Viewer?action=UPDATE&amp;creator=factset&amp;DOC_NAME=fat:reuters_qtrly_source_window.fat&amp;display_string=Audit&amp;DYN_ARGS=TRUE&amp;VAR:ID1=30249U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55__FDSAUDITLINK__" hidden="1">{"fdsup://IBCentral/FAT Viewer?action=UPDATE&amp;creator=factset&amp;DOC_NAME=fat:reuters_qtrly_source_window.fat&amp;display_string=Audit&amp;DYN_ARGS=TRUE&amp;VAR:ID1=30249U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56__FDSAUDITLINK__" localSheetId="24" hidden="1">{"fdsup://IBCentral/FAT Viewer?action=UPDATE&amp;creator=factset&amp;DOC_NAME=fat:reuters_qtrly_source_window.fat&amp;display_string=Audit&amp;DYN_ARGS=TRUE&amp;VAR:ID1=70109410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56__FDSAUDITLINK__" hidden="1">{"fdsup://IBCentral/FAT Viewer?action=UPDATE&amp;creator=factset&amp;DOC_NAME=fat:reuters_qtrly_source_window.fat&amp;display_string=Audit&amp;DYN_ARGS=TRUE&amp;VAR:ID1=70109410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57__FDSAUDITLINK__" localSheetId="24" hidden="1">{"fdsup://IBCentral/FAT Viewer?action=UPDATE&amp;creator=factset&amp;DOC_NAME=fat:reuters_qtrly_source_window.fat&amp;display_string=Audit&amp;DYN_ARGS=TRUE&amp;VAR:ID1=13342B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57__FDSAUDITLINK__" hidden="1">{"fdsup://IBCentral/FAT Viewer?action=UPDATE&amp;creator=factset&amp;DOC_NAME=fat:reuters_qtrly_source_window.fat&amp;display_string=Audit&amp;DYN_ARGS=TRUE&amp;VAR:ID1=13342B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58__FDSAUDITLINK__" localSheetId="24" hidden="1">{"fdsup://IBCentral/FAT Viewer?action=UPDATE&amp;creator=factset&amp;DOC_NAME=fat:reuters_qtrly_source_window.fat&amp;display_string=Audit&amp;DYN_ARGS=TRUE&amp;VAR:ID1=17273K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58__FDSAUDITLINK__" hidden="1">{"fdsup://IBCentral/FAT Viewer?action=UPDATE&amp;creator=factset&amp;DOC_NAME=fat:reuters_qtrly_source_window.fat&amp;display_string=Audit&amp;DYN_ARGS=TRUE&amp;VAR:ID1=17273K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59__FDSAUDITLINK__" localSheetId="24" hidden="1">{"fdsup://IBCentral/FAT Viewer?action=UPDATE&amp;creator=factset&amp;DOC_NAME=fat:reuters_qtrly_source_window.fat&amp;display_string=Audit&amp;DYN_ARGS=TRUE&amp;VAR:ID1=22439910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59__FDSAUDITLINK__" hidden="1">{"fdsup://IBCentral/FAT Viewer?action=UPDATE&amp;creator=factset&amp;DOC_NAME=fat:reuters_qtrly_source_window.fat&amp;display_string=Audit&amp;DYN_ARGS=TRUE&amp;VAR:ID1=22439910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6__FDSAUDITLINK__" localSheetId="24" hidden="1">{"fdsup://IBCentral/FAT Viewer?action=UPDATE&amp;creator=factset&amp;DOC_NAME=fat:reuters_qtrly_source_window.fat&amp;display_string=Audit&amp;DYN_ARGS=TRUE&amp;VAR:ID1=70109410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6__FDSAUDITLINK__" hidden="1">{"fdsup://IBCentral/FAT Viewer?action=UPDATE&amp;creator=factset&amp;DOC_NAME=fat:reuters_qtrly_source_window.fat&amp;display_string=Audit&amp;DYN_ARGS=TRUE&amp;VAR:ID1=70109410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60__FDSAUDITLINK__" localSheetId="24" hidden="1">{"fdsup://IBCentral/FAT Viewer?action=UPDATE&amp;creator=factset&amp;DOC_NAME=fat:reuters_qtrly_source_window.fat&amp;display_string=Audit&amp;DYN_ARGS=TRUE&amp;VAR:ID1=26160810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60__FDSAUDITLINK__" hidden="1">{"fdsup://IBCentral/FAT Viewer?action=UPDATE&amp;creator=factset&amp;DOC_NAME=fat:reuters_qtrly_source_window.fat&amp;display_string=Audit&amp;DYN_ARGS=TRUE&amp;VAR:ID1=26160810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61__FDSAUDITLINK__" localSheetId="24" hidden="1">{"fdsup://IBCentral/FAT Viewer?action=UPDATE&amp;creator=factset&amp;DOC_NAME=fat:reuters_qtrly_source_window.fat&amp;display_string=Audit&amp;DYN_ARGS=TRUE&amp;VAR:ID1=77669610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61__FDSAUDITLINK__" hidden="1">{"fdsup://IBCentral/FAT Viewer?action=UPDATE&amp;creator=factset&amp;DOC_NAME=fat:reuters_qtrly_source_window.fat&amp;display_string=Audit&amp;DYN_ARGS=TRUE&amp;VAR:ID1=77669610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62__FDSAUDITLINK__" localSheetId="24" hidden="1">{"fdsup://IBCentral/FAT Viewer?action=UPDATE&amp;creator=factset&amp;DOC_NAME=fat:reuters_qtrly_source_window.fat&amp;display_string=Audit&amp;DYN_ARGS=TRUE&amp;VAR:ID1=34354P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62__FDSAUDITLINK__" hidden="1">{"fdsup://IBCentral/FAT Viewer?action=UPDATE&amp;creator=factset&amp;DOC_NAME=fat:reuters_qtrly_source_window.fat&amp;display_string=Audit&amp;DYN_ARGS=TRUE&amp;VAR:ID1=34354P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63__FDSAUDITLINK__" localSheetId="24" hidden="1">{"fdsup://IBCentral/FAT Viewer?action=UPDATE&amp;creator=factset&amp;DOC_NAME=fat:reuters_qtrly_source_window.fat&amp;display_string=Audit&amp;DYN_ARGS=TRUE&amp;VAR:ID1=30249U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63__FDSAUDITLINK__" hidden="1">{"fdsup://IBCentral/FAT Viewer?action=UPDATE&amp;creator=factset&amp;DOC_NAME=fat:reuters_qtrly_source_window.fat&amp;display_string=Audit&amp;DYN_ARGS=TRUE&amp;VAR:ID1=30249U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64__FDSAUDITLINK__" localSheetId="24" hidden="1">{"fdsup://IBCentral/FAT Viewer?action=UPDATE&amp;creator=factset&amp;DOC_NAME=fat:reuters_qtrly_source_window.fat&amp;display_string=Audit&amp;DYN_ARGS=TRUE&amp;VAR:ID1=70109410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64__FDSAUDITLINK__" hidden="1">{"fdsup://IBCentral/FAT Viewer?action=UPDATE&amp;creator=factset&amp;DOC_NAME=fat:reuters_qtrly_source_window.fat&amp;display_string=Audit&amp;DYN_ARGS=TRUE&amp;VAR:ID1=70109410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65__FDSAUDITLINK__" localSheetId="24" hidden="1">{"fdsup://IBCentral/FAT Viewer?action=UPDATE&amp;creator=factset&amp;DOC_NAME=fat:reuters_qtrly_source_window.fat&amp;display_string=Audit&amp;DYN_ARGS=TRUE&amp;VAR:ID1=13342B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65__FDSAUDITLINK__" hidden="1">{"fdsup://IBCentral/FAT Viewer?action=UPDATE&amp;creator=factset&amp;DOC_NAME=fat:reuters_qtrly_source_window.fat&amp;display_string=Audit&amp;DYN_ARGS=TRUE&amp;VAR:ID1=13342B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66__FDSAUDITLINK__" localSheetId="24" hidden="1">{"fdsup://IBCentral/FAT Viewer?action=UPDATE&amp;creator=factset&amp;DOC_NAME=fat:reuters_qtrly_source_window.fat&amp;display_string=Audit&amp;DYN_ARGS=TRUE&amp;VAR:ID1=17273K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66__FDSAUDITLINK__" hidden="1">{"fdsup://IBCentral/FAT Viewer?action=UPDATE&amp;creator=factset&amp;DOC_NAME=fat:reuters_qtrly_source_window.fat&amp;display_string=Audit&amp;DYN_ARGS=TRUE&amp;VAR:ID1=17273K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67__FDSAUDITLINK__" localSheetId="24" hidden="1">{"fdsup://IBCentral/FAT Viewer?action=UPDATE&amp;creator=factset&amp;DOC_NAME=fat:reuters_qtrly_source_window.fat&amp;display_string=Audit&amp;DYN_ARGS=TRUE&amp;VAR:ID1=22439910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67__FDSAUDITLINK__" hidden="1">{"fdsup://IBCentral/FAT Viewer?action=UPDATE&amp;creator=factset&amp;DOC_NAME=fat:reuters_qtrly_source_window.fat&amp;display_string=Audit&amp;DYN_ARGS=TRUE&amp;VAR:ID1=22439910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68__FDSAUDITLINK__" localSheetId="24" hidden="1">{"fdsup://IBCentral/FAT Viewer?action=UPDATE&amp;creator=factset&amp;DOC_NAME=fat:reuters_qtrly_source_window.fat&amp;display_string=Audit&amp;DYN_ARGS=TRUE&amp;VAR:ID1=26160810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68__FDSAUDITLINK__" hidden="1">{"fdsup://IBCentral/FAT Viewer?action=UPDATE&amp;creator=factset&amp;DOC_NAME=fat:reuters_qtrly_source_window.fat&amp;display_string=Audit&amp;DYN_ARGS=TRUE&amp;VAR:ID1=26160810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69__FDSAUDITLINK__" localSheetId="24" hidden="1">{"fdsup://IBCentral/FAT Viewer?action=UPDATE&amp;creator=factset&amp;DOC_NAME=fat:reuters_qtrly_source_window.fat&amp;display_string=Audit&amp;DYN_ARGS=TRUE&amp;VAR:ID1=77669610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69__FDSAUDITLINK__" hidden="1">{"fdsup://IBCentral/FAT Viewer?action=UPDATE&amp;creator=factset&amp;DOC_NAME=fat:reuters_qtrly_source_window.fat&amp;display_string=Audit&amp;DYN_ARGS=TRUE&amp;VAR:ID1=77669610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7__FDSAUDITLINK__" localSheetId="24" hidden="1">{"fdsup://IBCentral/FAT Viewer?action=UPDATE&amp;creator=factset&amp;DOC_NAME=fat:reuters_qtrly_source_window.fat&amp;display_string=Audit&amp;DYN_ARGS=TRUE&amp;VAR:ID1=13342B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7__FDSAUDITLINK__" hidden="1">{"fdsup://IBCentral/FAT Viewer?action=UPDATE&amp;creator=factset&amp;DOC_NAME=fat:reuters_qtrly_source_window.fat&amp;display_string=Audit&amp;DYN_ARGS=TRUE&amp;VAR:ID1=13342B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70__FDSAUDITLINK__" localSheetId="24" hidden="1">{"fdsup://IBCentral/FAT Viewer?action=UPDATE&amp;creator=factset&amp;DOC_NAME=fat:reuters_qtrly_source_window.fat&amp;display_string=Audit&amp;DYN_ARGS=TRUE&amp;VAR:ID1=34354P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70__FDSAUDITLINK__" hidden="1">{"fdsup://IBCentral/FAT Viewer?action=UPDATE&amp;creator=factset&amp;DOC_NAME=fat:reuters_qtrly_source_window.fat&amp;display_string=Audit&amp;DYN_ARGS=TRUE&amp;VAR:ID1=34354P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71__FDSAUDITLINK__" localSheetId="24" hidden="1">{"fdsup://IBCentral/FAT Viewer?action=UPDATE&amp;creator=factset&amp;DOC_NAME=fat:reuters_qtrly_source_window.fat&amp;display_string=Audit&amp;DYN_ARGS=TRUE&amp;VAR:ID1=30249U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71__FDSAUDITLINK__" hidden="1">{"fdsup://IBCentral/FAT Viewer?action=UPDATE&amp;creator=factset&amp;DOC_NAME=fat:reuters_qtrly_source_window.fat&amp;display_string=Audit&amp;DYN_ARGS=TRUE&amp;VAR:ID1=30249U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72__FDSAUDITLINK__" localSheetId="24" hidden="1">{"fdsup://IBCentral/FAT Viewer?action=UPDATE&amp;creator=factset&amp;DOC_NAME=fat:reuters_qtrly_source_window.fat&amp;display_string=Audit&amp;DYN_ARGS=TRUE&amp;VAR:ID1=70109410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72__FDSAUDITLINK__" hidden="1">{"fdsup://IBCentral/FAT Viewer?action=UPDATE&amp;creator=factset&amp;DOC_NAME=fat:reuters_qtrly_source_window.fat&amp;display_string=Audit&amp;DYN_ARGS=TRUE&amp;VAR:ID1=70109410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73__FDSAUDITLINK__" localSheetId="24" hidden="1">{"fdsup://IBCentral/FAT Viewer?action=UPDATE&amp;creator=factset&amp;DOC_NAME=fat:reuters_qtrly_source_window.fat&amp;display_string=Audit&amp;DYN_ARGS=TRUE&amp;VAR:ID1=13342B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73__FDSAUDITLINK__" hidden="1">{"fdsup://IBCentral/FAT Viewer?action=UPDATE&amp;creator=factset&amp;DOC_NAME=fat:reuters_qtrly_source_window.fat&amp;display_string=Audit&amp;DYN_ARGS=TRUE&amp;VAR:ID1=13342B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74__FDSAUDITLINK__" localSheetId="24" hidden="1">{"fdsup://IBCentral/FAT Viewer?action=UPDATE&amp;creator=factset&amp;DOC_NAME=fat:reuters_qtrly_source_window.fat&amp;display_string=Audit&amp;DYN_ARGS=TRUE&amp;VAR:ID1=17273K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74__FDSAUDITLINK__" hidden="1">{"fdsup://IBCentral/FAT Viewer?action=UPDATE&amp;creator=factset&amp;DOC_NAME=fat:reuters_qtrly_source_window.fat&amp;display_string=Audit&amp;DYN_ARGS=TRUE&amp;VAR:ID1=17273K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75__FDSAUDITLINK__" localSheetId="24" hidden="1">{"fdsup://IBCentral/FAT Viewer?action=UPDATE&amp;creator=factset&amp;DOC_NAME=fat:reuters_qtrly_source_window.fat&amp;display_string=Audit&amp;DYN_ARGS=TRUE&amp;VAR:ID1=22439910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75__FDSAUDITLINK__" hidden="1">{"fdsup://IBCentral/FAT Viewer?action=UPDATE&amp;creator=factset&amp;DOC_NAME=fat:reuters_qtrly_source_window.fat&amp;display_string=Audit&amp;DYN_ARGS=TRUE&amp;VAR:ID1=22439910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76__FDSAUDITLINK__" localSheetId="24" hidden="1">{"fdsup://IBCentral/FAT Viewer?action=UPDATE&amp;creator=factset&amp;DOC_NAME=fat:reuters_qtrly_source_window.fat&amp;display_string=Audit&amp;DYN_ARGS=TRUE&amp;VAR:ID1=26160810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76__FDSAUDITLINK__" hidden="1">{"fdsup://IBCentral/FAT Viewer?action=UPDATE&amp;creator=factset&amp;DOC_NAME=fat:reuters_qtrly_source_window.fat&amp;display_string=Audit&amp;DYN_ARGS=TRUE&amp;VAR:ID1=26160810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77__FDSAUDITLINK__" localSheetId="24" hidden="1">{"fdsup://IBCentral/FAT Viewer?action=UPDATE&amp;creator=factset&amp;DOC_NAME=fat:reuters_qtrly_source_window.fat&amp;display_string=Audit&amp;DYN_ARGS=TRUE&amp;VAR:ID1=77669610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77__FDSAUDITLINK__" hidden="1">{"fdsup://IBCentral/FAT Viewer?action=UPDATE&amp;creator=factset&amp;DOC_NAME=fat:reuters_qtrly_source_window.fat&amp;display_string=Audit&amp;DYN_ARGS=TRUE&amp;VAR:ID1=77669610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78__FDSAUDITLINK__" localSheetId="24" hidden="1">{"fdsup://IBCentral/FAT Viewer?action=UPDATE&amp;creator=factset&amp;DOC_NAME=fat:reuters_qtrly_source_window.fat&amp;display_string=Audit&amp;DYN_ARGS=TRUE&amp;VAR:ID1=34354P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78__FDSAUDITLINK__" hidden="1">{"fdsup://IBCentral/FAT Viewer?action=UPDATE&amp;creator=factset&amp;DOC_NAME=fat:reuters_qtrly_source_window.fat&amp;display_string=Audit&amp;DYN_ARGS=TRUE&amp;VAR:ID1=34354P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79__FDSAUDITLINK__" localSheetId="24" hidden="1">{"fdsup://IBCentral/FAT Viewer?action=UPDATE&amp;creator=factset&amp;DOC_NAME=fat:reuters_qtrly_source_window.fat&amp;display_string=Audit&amp;DYN_ARGS=TRUE&amp;VAR:ID1=30249U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79__FDSAUDITLINK__" hidden="1">{"fdsup://IBCentral/FAT Viewer?action=UPDATE&amp;creator=factset&amp;DOC_NAME=fat:reuters_qtrly_source_window.fat&amp;display_string=Audit&amp;DYN_ARGS=TRUE&amp;VAR:ID1=30249U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8__FDSAUDITLINK__" localSheetId="24" hidden="1">{"fdsup://IBCentral/FAT Viewer?action=UPDATE&amp;creator=factset&amp;DOC_NAME=fat:reuters_qtrly_source_window.fat&amp;display_string=Audit&amp;DYN_ARGS=TRUE&amp;VAR:ID1=17273K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8__FDSAUDITLINK__" hidden="1">{"fdsup://IBCentral/FAT Viewer?action=UPDATE&amp;creator=factset&amp;DOC_NAME=fat:reuters_qtrly_source_window.fat&amp;display_string=Audit&amp;DYN_ARGS=TRUE&amp;VAR:ID1=17273K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80__FDSAUDITLINK__" localSheetId="24" hidden="1">{"fdsup://IBCentral/FAT Viewer?action=UPDATE&amp;creator=factset&amp;DOC_NAME=fat:reuters_qtrly_source_window.fat&amp;display_string=Audit&amp;DYN_ARGS=TRUE&amp;VAR:ID1=70109410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80__FDSAUDITLINK__" hidden="1">{"fdsup://IBCentral/FAT Viewer?action=UPDATE&amp;creator=factset&amp;DOC_NAME=fat:reuters_qtrly_source_window.fat&amp;display_string=Audit&amp;DYN_ARGS=TRUE&amp;VAR:ID1=70109410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81__FDSAUDITLINK__" localSheetId="24" hidden="1">{"fdsup://IBCentral/FAT Viewer?action=UPDATE&amp;creator=factset&amp;DOC_NAME=fat:reuters_qtrly_source_window.fat&amp;display_string=Audit&amp;DYN_ARGS=TRUE&amp;VAR:ID1=13342B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81__FDSAUDITLINK__" hidden="1">{"fdsup://IBCentral/FAT Viewer?action=UPDATE&amp;creator=factset&amp;DOC_NAME=fat:reuters_qtrly_source_window.fat&amp;display_string=Audit&amp;DYN_ARGS=TRUE&amp;VAR:ID1=13342B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82__FDSAUDITLINK__" localSheetId="24" hidden="1">{"fdsup://IBCentral/FAT Viewer?action=UPDATE&amp;creator=factset&amp;DOC_NAME=fat:reuters_qtrly_source_window.fat&amp;display_string=Audit&amp;DYN_ARGS=TRUE&amp;VAR:ID1=17273K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82__FDSAUDITLINK__" hidden="1">{"fdsup://IBCentral/FAT Viewer?action=UPDATE&amp;creator=factset&amp;DOC_NAME=fat:reuters_qtrly_source_window.fat&amp;display_string=Audit&amp;DYN_ARGS=TRUE&amp;VAR:ID1=17273K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83__FDSAUDITLINK__" localSheetId="24" hidden="1">{"fdsup://IBCentral/FAT Viewer?action=UPDATE&amp;creator=factset&amp;DOC_NAME=fat:reuters_qtrly_source_window.fat&amp;display_string=Audit&amp;DYN_ARGS=TRUE&amp;VAR:ID1=22439910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83__FDSAUDITLINK__" hidden="1">{"fdsup://IBCentral/FAT Viewer?action=UPDATE&amp;creator=factset&amp;DOC_NAME=fat:reuters_qtrly_source_window.fat&amp;display_string=Audit&amp;DYN_ARGS=TRUE&amp;VAR:ID1=22439910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84__FDSAUDITLINK__" localSheetId="24" hidden="1">{"fdsup://IBCentral/FAT Viewer?action=UPDATE&amp;creator=factset&amp;DOC_NAME=fat:reuters_qtrly_source_window.fat&amp;display_string=Audit&amp;DYN_ARGS=TRUE&amp;VAR:ID1=26160810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84__FDSAUDITLINK__" hidden="1">{"fdsup://IBCentral/FAT Viewer?action=UPDATE&amp;creator=factset&amp;DOC_NAME=fat:reuters_qtrly_source_window.fat&amp;display_string=Audit&amp;DYN_ARGS=TRUE&amp;VAR:ID1=26160810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85__FDSAUDITLINK__" localSheetId="24" hidden="1">{"fdsup://IBCentral/FAT Viewer?action=UPDATE&amp;creator=factset&amp;DOC_NAME=fat:reuters_qtrly_source_window.fat&amp;display_string=Audit&amp;DYN_ARGS=TRUE&amp;VAR:ID1=77669610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85__FDSAUDITLINK__" hidden="1">{"fdsup://IBCentral/FAT Viewer?action=UPDATE&amp;creator=factset&amp;DOC_NAME=fat:reuters_qtrly_source_window.fat&amp;display_string=Audit&amp;DYN_ARGS=TRUE&amp;VAR:ID1=77669610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86__FDSAUDITLINK__" localSheetId="24" hidden="1">{"fdsup://IBCentral/FAT Viewer?action=UPDATE&amp;creator=factset&amp;DOC_NAME=fat:reuters_qtrly_source_window.fat&amp;display_string=Audit&amp;DYN_ARGS=TRUE&amp;VAR:ID1=34354P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86__FDSAUDITLINK__" hidden="1">{"fdsup://IBCentral/FAT Viewer?action=UPDATE&amp;creator=factset&amp;DOC_NAME=fat:reuters_qtrly_source_window.fat&amp;display_string=Audit&amp;DYN_ARGS=TRUE&amp;VAR:ID1=34354P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87__FDSAUDITLINK__" localSheetId="24" hidden="1">{"fdsup://IBCentral/FAT Viewer?action=UPDATE&amp;creator=factset&amp;DOC_NAME=fat:reuters_qtrly_source_window.fat&amp;display_string=Audit&amp;DYN_ARGS=TRUE&amp;VAR:ID1=30249U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87__FDSAUDITLINK__" hidden="1">{"fdsup://IBCentral/FAT Viewer?action=UPDATE&amp;creator=factset&amp;DOC_NAME=fat:reuters_qtrly_source_window.fat&amp;display_string=Audit&amp;DYN_ARGS=TRUE&amp;VAR:ID1=30249U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88__FDSAUDITLINK__" localSheetId="24" hidden="1">{"fdsup://IBCentral/FAT Viewer?action=UPDATE&amp;creator=factset&amp;DOC_NAME=fat:reuters_qtrly_source_window.fat&amp;display_string=Audit&amp;DYN_ARGS=TRUE&amp;VAR:ID1=70109410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88__FDSAUDITLINK__" hidden="1">{"fdsup://IBCentral/FAT Viewer?action=UPDATE&amp;creator=factset&amp;DOC_NAME=fat:reuters_qtrly_source_window.fat&amp;display_string=Audit&amp;DYN_ARGS=TRUE&amp;VAR:ID1=70109410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89__FDSAUDITLINK__" localSheetId="24" hidden="1">{"fdsup://IBCentral/FAT Viewer?action=UPDATE&amp;creator=factset&amp;DOC_NAME=fat:reuters_qtrly_source_window.fat&amp;display_string=Audit&amp;DYN_ARGS=TRUE&amp;VAR:ID1=13342B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89__FDSAUDITLINK__" hidden="1">{"fdsup://IBCentral/FAT Viewer?action=UPDATE&amp;creator=factset&amp;DOC_NAME=fat:reuters_qtrly_source_window.fat&amp;display_string=Audit&amp;DYN_ARGS=TRUE&amp;VAR:ID1=13342B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9__FDSAUDITLINK__" localSheetId="24" hidden="1">{"fdsup://IBCentral/FAT Viewer?action=UPDATE&amp;creator=factset&amp;DOC_NAME=fat:reuters_qtrly_source_window.fat&amp;display_string=Audit&amp;DYN_ARGS=TRUE&amp;VAR:ID1=22439910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9__FDSAUDITLINK__" hidden="1">{"fdsup://IBCentral/FAT Viewer?action=UPDATE&amp;creator=factset&amp;DOC_NAME=fat:reuters_qtrly_source_window.fat&amp;display_string=Audit&amp;DYN_ARGS=TRUE&amp;VAR:ID1=22439910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90__FDSAUDITLINK__" localSheetId="24" hidden="1">{"fdsup://IBCentral/FAT Viewer?action=UPDATE&amp;creator=factset&amp;DOC_NAME=fat:reuters_qtrly_source_window.fat&amp;display_string=Audit&amp;DYN_ARGS=TRUE&amp;VAR:ID1=17273K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90__FDSAUDITLINK__" hidden="1">{"fdsup://IBCentral/FAT Viewer?action=UPDATE&amp;creator=factset&amp;DOC_NAME=fat:reuters_qtrly_source_window.fat&amp;display_string=Audit&amp;DYN_ARGS=TRUE&amp;VAR:ID1=17273K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91__FDSAUDITLINK__" localSheetId="24" hidden="1">{"fdsup://IBCentral/FAT Viewer?action=UPDATE&amp;creator=factset&amp;DOC_NAME=fat:reuters_qtrly_source_window.fat&amp;display_string=Audit&amp;DYN_ARGS=TRUE&amp;VAR:ID1=22439910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91__FDSAUDITLINK__" hidden="1">{"fdsup://IBCentral/FAT Viewer?action=UPDATE&amp;creator=factset&amp;DOC_NAME=fat:reuters_qtrly_source_window.fat&amp;display_string=Audit&amp;DYN_ARGS=TRUE&amp;VAR:ID1=22439910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92__FDSAUDITLINK__" localSheetId="24" hidden="1">{"fdsup://IBCentral/FAT Viewer?action=UPDATE&amp;creator=factset&amp;DOC_NAME=fat:reuters_qtrly_source_window.fat&amp;display_string=Audit&amp;DYN_ARGS=TRUE&amp;VAR:ID1=26160810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92__FDSAUDITLINK__" hidden="1">{"fdsup://IBCentral/FAT Viewer?action=UPDATE&amp;creator=factset&amp;DOC_NAME=fat:reuters_qtrly_source_window.fat&amp;display_string=Audit&amp;DYN_ARGS=TRUE&amp;VAR:ID1=26160810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93__FDSAUDITLINK__" localSheetId="24" hidden="1">{"fdsup://IBCentral/FAT Viewer?action=UPDATE&amp;creator=factset&amp;DOC_NAME=fat:reuters_qtrly_source_window.fat&amp;display_string=Audit&amp;DYN_ARGS=TRUE&amp;VAR:ID1=77669610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93__FDSAUDITLINK__" hidden="1">{"fdsup://IBCentral/FAT Viewer?action=UPDATE&amp;creator=factset&amp;DOC_NAME=fat:reuters_qtrly_source_window.fat&amp;display_string=Audit&amp;DYN_ARGS=TRUE&amp;VAR:ID1=77669610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94__FDSAUDITLINK__" localSheetId="24" hidden="1">{"fdsup://IBCentral/FAT Viewer?action=UPDATE&amp;creator=factset&amp;DOC_NAME=fat:reuters_qtrly_source_window.fat&amp;display_string=Audit&amp;DYN_ARGS=TRUE&amp;VAR:ID1=34354P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94__FDSAUDITLINK__" hidden="1">{"fdsup://IBCentral/FAT Viewer?action=UPDATE&amp;creator=factset&amp;DOC_NAME=fat:reuters_qtrly_source_window.fat&amp;display_string=Audit&amp;DYN_ARGS=TRUE&amp;VAR:ID1=34354P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95__FDSAUDITLINK__" localSheetId="24" hidden="1">{"fdsup://IBCentral/FAT Viewer?action=UPDATE&amp;creator=factset&amp;DOC_NAME=fat:reuters_qtrly_source_window.fat&amp;display_string=Audit&amp;DYN_ARGS=TRUE&amp;VAR:ID1=30249U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95__FDSAUDITLINK__" hidden="1">{"fdsup://IBCentral/FAT Viewer?action=UPDATE&amp;creator=factset&amp;DOC_NAME=fat:reuters_qtrly_source_window.fat&amp;display_string=Audit&amp;DYN_ARGS=TRUE&amp;VAR:ID1=30249U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96__FDSAUDITLINK__" localSheetId="24" hidden="1">{"fdsup://IBCentral/FAT Viewer?action=UPDATE&amp;creator=factset&amp;DOC_NAME=fat:reuters_qtrly_source_window.fat&amp;display_string=Audit&amp;DYN_ARGS=TRUE&amp;VAR:ID1=70109410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96__FDSAUDITLINK__" hidden="1">{"fdsup://IBCentral/FAT Viewer?action=UPDATE&amp;creator=factset&amp;DOC_NAME=fat:reuters_qtrly_source_window.fat&amp;display_string=Audit&amp;DYN_ARGS=TRUE&amp;VAR:ID1=70109410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97__FDSAUDITLINK__" localSheetId="24" hidden="1">{"fdsup://IBCentral/FAT Viewer?action=UPDATE&amp;creator=factset&amp;DOC_NAME=fat:reuters_qtrly_source_window.fat&amp;display_string=Audit&amp;DYN_ARGS=TRUE&amp;VAR:ID1=13342B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97__FDSAUDITLINK__" hidden="1">{"fdsup://IBCentral/FAT Viewer?action=UPDATE&amp;creator=factset&amp;DOC_NAME=fat:reuters_qtrly_source_window.fat&amp;display_string=Audit&amp;DYN_ARGS=TRUE&amp;VAR:ID1=13342B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798__FDSAUDITLINK__" localSheetId="24" hidden="1">{"fdsup://IBCentral/FAT Viewer?action=UPDATE&amp;creator=factset&amp;DOC_NAME=fat:reuters_qtrly_source_window.fat&amp;display_string=Audit&amp;DYN_ARGS=TRUE&amp;VAR:ID1=17273K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98__FDSAUDITLINK__" hidden="1">{"fdsup://IBCentral/FAT Viewer?action=UPDATE&amp;creator=factset&amp;DOC_NAME=fat:reuters_qtrly_source_window.fat&amp;display_string=Audit&amp;DYN_ARGS=TRUE&amp;VAR:ID1=17273K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99__FDSAUDITLINK__" localSheetId="24" hidden="1">{"fdsup://IBCentral/FAT Viewer?action=UPDATE&amp;creator=factset&amp;DOC_NAME=fat:reuters_qtrly_source_window.fat&amp;display_string=Audit&amp;DYN_ARGS=TRUE&amp;VAR:ID1=22439910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799__FDSAUDITLINK__" hidden="1">{"fdsup://IBCentral/FAT Viewer?action=UPDATE&amp;creator=factset&amp;DOC_NAME=fat:reuters_qtrly_source_window.fat&amp;display_string=Audit&amp;DYN_ARGS=TRUE&amp;VAR:ID1=22439910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__________________ANEX_H" localSheetId="4">#REF!</definedName>
    <definedName name="_8__________________ANEX_H">#REF!</definedName>
    <definedName name="_8___123Graph_BCHART_5" localSheetId="1" hidden="1">[29]MEX95IB!#REF!</definedName>
    <definedName name="_8___123Graph_BCHART_5" localSheetId="9" hidden="1">[29]MEX95IB!#REF!</definedName>
    <definedName name="_8___123Graph_BCHART_5" localSheetId="13" hidden="1">[29]MEX95IB!#REF!</definedName>
    <definedName name="_8___123Graph_BCHART_5" localSheetId="4" hidden="1">[29]MEX95IB!#REF!</definedName>
    <definedName name="_8___123Graph_BCHART_5" localSheetId="24" hidden="1">[29]MEX95IB!#REF!</definedName>
    <definedName name="_8___123Graph_BCHART_5" localSheetId="16" hidden="1">[29]MEX95IB!#REF!</definedName>
    <definedName name="_8___123Graph_BCHART_5" localSheetId="19" hidden="1">[29]MEX95IB!#REF!</definedName>
    <definedName name="_8___123Graph_BCHART_5" hidden="1">[29]MEX95IB!#REF!</definedName>
    <definedName name="_8__FDSAUDITLINK__" localSheetId="24" hidden="1">{"fdsup://IBCentral/FAT Viewer?action=UPDATE&amp;creator=factset&amp;DOC_NAME=fat:reuters_qtrly_source_window.fat&amp;display_string=Audit&amp;DYN_ARGS=TRUE&amp;VAR:ID1=26927940&amp;VAR:RCODE=FDSPFDSTKTOTAL&amp;VAR:SDATE=20090999&amp;VAR:FREQ=Quarterly&amp;VAR:RELITEM=RP&amp;VAR:CURRENCY=&amp;VAR:CUR","RSOURCE=EXSHARE&amp;VAR:NATFREQ=QUARTERLY&amp;VAR:RFIELD=FINALIZED&amp;VAR:DB_TYPE=&amp;VAR:UNITS=M&amp;window=popup&amp;width=450&amp;height=300&amp;START_MAXIMIZED=FALSE"}</definedName>
    <definedName name="_8__FDSAUDITLINK__" hidden="1">{"fdsup://IBCentral/FAT Viewer?action=UPDATE&amp;creator=factset&amp;DOC_NAME=fat:reuters_qtrly_source_window.fat&amp;display_string=Audit&amp;DYN_ARGS=TRUE&amp;VAR:ID1=26927940&amp;VAR:RCODE=FDSPFDSTKTOTAL&amp;VAR:SDATE=20090999&amp;VAR:FREQ=Quarterly&amp;VAR:RELITEM=RP&amp;VAR:CURRENCY=&amp;VAR:CUR","RSOURCE=EXSHARE&amp;VAR:NATFREQ=QUARTERLY&amp;VAR:RFIELD=FINALIZED&amp;VAR:DB_TYPE=&amp;VAR:UNITS=M&amp;window=popup&amp;width=450&amp;height=300&amp;START_MAXIMIZED=FALSE"}</definedName>
    <definedName name="_8_0_0_K" localSheetId="1" hidden="1">#REF!</definedName>
    <definedName name="_8_0_0_K" localSheetId="9" hidden="1">#REF!</definedName>
    <definedName name="_8_0_0_K" localSheetId="13" hidden="1">#REF!</definedName>
    <definedName name="_8_0_0_K" localSheetId="4" hidden="1">#REF!</definedName>
    <definedName name="_8_0_0_K" localSheetId="24" hidden="1">#REF!</definedName>
    <definedName name="_8_0_0_K" localSheetId="16" hidden="1">#REF!</definedName>
    <definedName name="_8_0_0_K" localSheetId="19" hidden="1">#REF!</definedName>
    <definedName name="_8_0_0_K" hidden="1">#REF!</definedName>
    <definedName name="_8_0_F" localSheetId="4" hidden="1">'[33]Inc. St'!#REF!</definedName>
    <definedName name="_8_0_F" hidden="1">'[33]Inc. St'!#REF!</definedName>
    <definedName name="_80__FDSAUDITLINK__" localSheetId="24" hidden="1">{"fdsup://IBCentral/FAT Viewer?action=UPDATE&amp;creator=factset&amp;DOC_NAME=fat:reuters_qtrly_source_window.fat&amp;display_string=Audit&amp;DYN_ARGS=TRUE&amp;VAR:ID1=26160810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0__FDSAUDITLINK__" hidden="1">{"fdsup://IBCentral/FAT Viewer?action=UPDATE&amp;creator=factset&amp;DOC_NAME=fat:reuters_qtrly_source_window.fat&amp;display_string=Audit&amp;DYN_ARGS=TRUE&amp;VAR:ID1=26160810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00__FDSAUDITLINK__" localSheetId="24" hidden="1">{"fdsup://IBCentral/FAT Viewer?action=UPDATE&amp;creator=factset&amp;DOC_NAME=fat:reuters_qtrly_source_window.fat&amp;display_string=Audit&amp;DYN_ARGS=TRUE&amp;VAR:ID1=26160810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00__FDSAUDITLINK__" hidden="1">{"fdsup://IBCentral/FAT Viewer?action=UPDATE&amp;creator=factset&amp;DOC_NAME=fat:reuters_qtrly_source_window.fat&amp;display_string=Audit&amp;DYN_ARGS=TRUE&amp;VAR:ID1=26160810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01__FDSAUDITLINK__" localSheetId="24" hidden="1">{"fdsup://IBCentral/FAT Viewer?action=UPDATE&amp;creator=factset&amp;DOC_NAME=fat:reuters_qtrly_source_window.fat&amp;display_string=Audit&amp;DYN_ARGS=TRUE&amp;VAR:ID1=77669610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01__FDSAUDITLINK__" hidden="1">{"fdsup://IBCentral/FAT Viewer?action=UPDATE&amp;creator=factset&amp;DOC_NAME=fat:reuters_qtrly_source_window.fat&amp;display_string=Audit&amp;DYN_ARGS=TRUE&amp;VAR:ID1=77669610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02__FDSAUDITLINK__" localSheetId="24" hidden="1">{"fdsup://IBCentral/FAT Viewer?action=UPDATE&amp;creator=factset&amp;DOC_NAME=fat:reuters_qtrly_source_window.fat&amp;display_string=Audit&amp;DYN_ARGS=TRUE&amp;VAR:ID1=34354P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02__FDSAUDITLINK__" hidden="1">{"fdsup://IBCentral/FAT Viewer?action=UPDATE&amp;creator=factset&amp;DOC_NAME=fat:reuters_qtrly_source_window.fat&amp;display_string=Audit&amp;DYN_ARGS=TRUE&amp;VAR:ID1=34354P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03__FDSAUDITLINK__" localSheetId="24" hidden="1">{"fdsup://IBCentral/FAT Viewer?action=UPDATE&amp;creator=factset&amp;DOC_NAME=fat:reuters_qtrly_source_window.fat&amp;display_string=Audit&amp;DYN_ARGS=TRUE&amp;VAR:ID1=30249U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03__FDSAUDITLINK__" hidden="1">{"fdsup://IBCentral/FAT Viewer?action=UPDATE&amp;creator=factset&amp;DOC_NAME=fat:reuters_qtrly_source_window.fat&amp;display_string=Audit&amp;DYN_ARGS=TRUE&amp;VAR:ID1=30249U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04__FDSAUDITLINK__" localSheetId="24" hidden="1">{"fdsup://IBCentral/FAT Viewer?action=UPDATE&amp;creator=factset&amp;DOC_NAME=fat:reuters_qtrly_source_window.fat&amp;display_string=Audit&amp;DYN_ARGS=TRUE&amp;VAR:ID1=70109410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04__FDSAUDITLINK__" hidden="1">{"fdsup://IBCentral/FAT Viewer?action=UPDATE&amp;creator=factset&amp;DOC_NAME=fat:reuters_qtrly_source_window.fat&amp;display_string=Audit&amp;DYN_ARGS=TRUE&amp;VAR:ID1=70109410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05__FDSAUDITLINK__" localSheetId="24" hidden="1">{"fdsup://IBCentral/FAT Viewer?action=UPDATE&amp;creator=factset&amp;DOC_NAME=fat:reuters_qtrly_source_window.fat&amp;display_string=Audit&amp;DYN_ARGS=TRUE&amp;VAR:ID1=13342B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05__FDSAUDITLINK__" hidden="1">{"fdsup://IBCentral/FAT Viewer?action=UPDATE&amp;creator=factset&amp;DOC_NAME=fat:reuters_qtrly_source_window.fat&amp;display_string=Audit&amp;DYN_ARGS=TRUE&amp;VAR:ID1=13342B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06__FDSAUDITLINK__" localSheetId="24" hidden="1">{"fdsup://IBCentral/FAT Viewer?action=UPDATE&amp;creator=factset&amp;DOC_NAME=fat:reuters_qtrly_source_window.fat&amp;display_string=Audit&amp;DYN_ARGS=TRUE&amp;VAR:ID1=17273K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06__FDSAUDITLINK__" hidden="1">{"fdsup://IBCentral/FAT Viewer?action=UPDATE&amp;creator=factset&amp;DOC_NAME=fat:reuters_qtrly_source_window.fat&amp;display_string=Audit&amp;DYN_ARGS=TRUE&amp;VAR:ID1=17273K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07__FDSAUDITLINK__" localSheetId="24" hidden="1">{"fdsup://IBCentral/FAT Viewer?action=UPDATE&amp;creator=factset&amp;DOC_NAME=fat:reuters_qtrly_source_window.fat&amp;display_string=Audit&amp;DYN_ARGS=TRUE&amp;VAR:ID1=22439910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07__FDSAUDITLINK__" hidden="1">{"fdsup://IBCentral/FAT Viewer?action=UPDATE&amp;creator=factset&amp;DOC_NAME=fat:reuters_qtrly_source_window.fat&amp;display_string=Audit&amp;DYN_ARGS=TRUE&amp;VAR:ID1=22439910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08__FDSAUDITLINK__" localSheetId="24" hidden="1">{"fdsup://IBCentral/FAT Viewer?action=UPDATE&amp;creator=factset&amp;DOC_NAME=fat:reuters_qtrly_source_window.fat&amp;display_string=Audit&amp;DYN_ARGS=TRUE&amp;VAR:ID1=26160810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08__FDSAUDITLINK__" hidden="1">{"fdsup://IBCentral/FAT Viewer?action=UPDATE&amp;creator=factset&amp;DOC_NAME=fat:reuters_qtrly_source_window.fat&amp;display_string=Audit&amp;DYN_ARGS=TRUE&amp;VAR:ID1=26160810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09__FDSAUDITLINK__" localSheetId="24" hidden="1">{"fdsup://IBCentral/FAT Viewer?action=UPDATE&amp;creator=factset&amp;DOC_NAME=fat:reuters_qtrly_source_window.fat&amp;display_string=Audit&amp;DYN_ARGS=TRUE&amp;VAR:ID1=77669610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09__FDSAUDITLINK__" hidden="1">{"fdsup://IBCentral/FAT Viewer?action=UPDATE&amp;creator=factset&amp;DOC_NAME=fat:reuters_qtrly_source_window.fat&amp;display_string=Audit&amp;DYN_ARGS=TRUE&amp;VAR:ID1=77669610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1__FDSAUDITLINK__" localSheetId="24" hidden="1">{"fdsup://IBCentral/FAT Viewer?action=UPDATE&amp;creator=factset&amp;DOC_NAME=fat:reuters_qtrly_source_window.fat&amp;display_string=Audit&amp;DYN_ARGS=TRUE&amp;VAR:ID1=77669610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1__FDSAUDITLINK__" hidden="1">{"fdsup://IBCentral/FAT Viewer?action=UPDATE&amp;creator=factset&amp;DOC_NAME=fat:reuters_qtrly_source_window.fat&amp;display_string=Audit&amp;DYN_ARGS=TRUE&amp;VAR:ID1=77669610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10__FDSAUDITLINK__" localSheetId="24" hidden="1">{"fdsup://IBCentral/FAT Viewer?action=UPDATE&amp;creator=factset&amp;DOC_NAME=fat:reuters_qtrly_source_window.fat&amp;display_string=Audit&amp;DYN_ARGS=TRUE&amp;VAR:ID1=34354P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10__FDSAUDITLINK__" hidden="1">{"fdsup://IBCentral/FAT Viewer?action=UPDATE&amp;creator=factset&amp;DOC_NAME=fat:reuters_qtrly_source_window.fat&amp;display_string=Audit&amp;DYN_ARGS=TRUE&amp;VAR:ID1=34354P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11__FDSAUDITLINK__" localSheetId="24" hidden="1">{"fdsup://IBCentral/FAT Viewer?action=UPDATE&amp;creator=factset&amp;DOC_NAME=fat:reuters_qtrly_source_window.fat&amp;display_string=Audit&amp;DYN_ARGS=TRUE&amp;VAR:ID1=30249U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11__FDSAUDITLINK__" hidden="1">{"fdsup://IBCentral/FAT Viewer?action=UPDATE&amp;creator=factset&amp;DOC_NAME=fat:reuters_qtrly_source_window.fat&amp;display_string=Audit&amp;DYN_ARGS=TRUE&amp;VAR:ID1=30249U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12__FDSAUDITLINK__" localSheetId="24" hidden="1">{"fdsup://IBCentral/FAT Viewer?action=UPDATE&amp;creator=factset&amp;DOC_NAME=fat:reuters_qtrly_source_window.fat&amp;display_string=Audit&amp;DYN_ARGS=TRUE&amp;VAR:ID1=70109410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12__FDSAUDITLINK__" hidden="1">{"fdsup://IBCentral/FAT Viewer?action=UPDATE&amp;creator=factset&amp;DOC_NAME=fat:reuters_qtrly_source_window.fat&amp;display_string=Audit&amp;DYN_ARGS=TRUE&amp;VAR:ID1=70109410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13__FDSAUDITLINK__" localSheetId="24" hidden="1">{"fdsup://IBCentral/FAT Viewer?action=UPDATE&amp;creator=factset&amp;DOC_NAME=fat:reuters_qtrly_source_window.fat&amp;display_string=Audit&amp;DYN_ARGS=TRUE&amp;VAR:ID1=13342B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13__FDSAUDITLINK__" hidden="1">{"fdsup://IBCentral/FAT Viewer?action=UPDATE&amp;creator=factset&amp;DOC_NAME=fat:reuters_qtrly_source_window.fat&amp;display_string=Audit&amp;DYN_ARGS=TRUE&amp;VAR:ID1=13342B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14__FDSAUDITLINK__" localSheetId="24" hidden="1">{"fdsup://IBCentral/FAT Viewer?action=UPDATE&amp;creator=factset&amp;DOC_NAME=fat:reuters_qtrly_source_window.fat&amp;display_string=Audit&amp;DYN_ARGS=TRUE&amp;VAR:ID1=17273K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14__FDSAUDITLINK__" hidden="1">{"fdsup://IBCentral/FAT Viewer?action=UPDATE&amp;creator=factset&amp;DOC_NAME=fat:reuters_qtrly_source_window.fat&amp;display_string=Audit&amp;DYN_ARGS=TRUE&amp;VAR:ID1=17273K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15__FDSAUDITLINK__" localSheetId="24" hidden="1">{"fdsup://IBCentral/FAT Viewer?action=UPDATE&amp;creator=factset&amp;DOC_NAME=fat:reuters_qtrly_source_window.fat&amp;display_string=Audit&amp;DYN_ARGS=TRUE&amp;VAR:ID1=22439910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15__FDSAUDITLINK__" hidden="1">{"fdsup://IBCentral/FAT Viewer?action=UPDATE&amp;creator=factset&amp;DOC_NAME=fat:reuters_qtrly_source_window.fat&amp;display_string=Audit&amp;DYN_ARGS=TRUE&amp;VAR:ID1=22439910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16__FDSAUDITLINK__" localSheetId="24" hidden="1">{"fdsup://IBCentral/FAT Viewer?action=UPDATE&amp;creator=factset&amp;DOC_NAME=fat:reuters_qtrly_source_window.fat&amp;display_string=Audit&amp;DYN_ARGS=TRUE&amp;VAR:ID1=26160810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16__FDSAUDITLINK__" hidden="1">{"fdsup://IBCentral/FAT Viewer?action=UPDATE&amp;creator=factset&amp;DOC_NAME=fat:reuters_qtrly_source_window.fat&amp;display_string=Audit&amp;DYN_ARGS=TRUE&amp;VAR:ID1=26160810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17__FDSAUDITLINK__" localSheetId="24" hidden="1">{"fdsup://IBCentral/FAT Viewer?action=UPDATE&amp;creator=factset&amp;DOC_NAME=fat:reuters_qtrly_source_window.fat&amp;display_string=Audit&amp;DYN_ARGS=TRUE&amp;VAR:ID1=77669610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17__FDSAUDITLINK__" hidden="1">{"fdsup://IBCentral/FAT Viewer?action=UPDATE&amp;creator=factset&amp;DOC_NAME=fat:reuters_qtrly_source_window.fat&amp;display_string=Audit&amp;DYN_ARGS=TRUE&amp;VAR:ID1=77669610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18__FDSAUDITLINK__" localSheetId="24" hidden="1">{"fdsup://IBCentral/FAT Viewer?action=UPDATE&amp;creator=factset&amp;DOC_NAME=fat:reuters_qtrly_source_window.fat&amp;display_string=Audit&amp;DYN_ARGS=TRUE&amp;VAR:ID1=34354P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18__FDSAUDITLINK__" hidden="1">{"fdsup://IBCentral/FAT Viewer?action=UPDATE&amp;creator=factset&amp;DOC_NAME=fat:reuters_qtrly_source_window.fat&amp;display_string=Audit&amp;DYN_ARGS=TRUE&amp;VAR:ID1=34354P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19__FDSAUDITLINK__" localSheetId="24" hidden="1">{"fdsup://IBCentral/FAT Viewer?action=UPDATE&amp;creator=factset&amp;DOC_NAME=fat:reuters_qtrly_source_window.fat&amp;display_string=Audit&amp;DYN_ARGS=TRUE&amp;VAR:ID1=30249U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19__FDSAUDITLINK__" hidden="1">{"fdsup://IBCentral/FAT Viewer?action=UPDATE&amp;creator=factset&amp;DOC_NAME=fat:reuters_qtrly_source_window.fat&amp;display_string=Audit&amp;DYN_ARGS=TRUE&amp;VAR:ID1=30249U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2__FDSAUDITLINK__" localSheetId="24" hidden="1">{"fdsup://IBCentral/FAT Viewer?action=UPDATE&amp;creator=factset&amp;DOC_NAME=fat:reuters_qtrly_source_window.fat&amp;display_string=Audit&amp;DYN_ARGS=TRUE&amp;VAR:ID1=34354P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2__FDSAUDITLINK__" hidden="1">{"fdsup://IBCentral/FAT Viewer?action=UPDATE&amp;creator=factset&amp;DOC_NAME=fat:reuters_qtrly_source_window.fat&amp;display_string=Audit&amp;DYN_ARGS=TRUE&amp;VAR:ID1=34354P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20__FDSAUDITLINK__" localSheetId="24" hidden="1">{"fdsup://IBCentral/FAT Viewer?action=UPDATE&amp;creator=factset&amp;DOC_NAME=fat:reuters_qtrly_source_window.fat&amp;display_string=Audit&amp;DYN_ARGS=TRUE&amp;VAR:ID1=70109410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20__FDSAUDITLINK__" hidden="1">{"fdsup://IBCentral/FAT Viewer?action=UPDATE&amp;creator=factset&amp;DOC_NAME=fat:reuters_qtrly_source_window.fat&amp;display_string=Audit&amp;DYN_ARGS=TRUE&amp;VAR:ID1=70109410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21__FDSAUDITLINK__" localSheetId="24" hidden="1">{"fdsup://IBCentral/FAT Viewer?action=UPDATE&amp;creator=factset&amp;DOC_NAME=fat:reuters_qtrly_source_window.fat&amp;display_string=Audit&amp;DYN_ARGS=TRUE&amp;VAR:ID1=13342B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21__FDSAUDITLINK__" hidden="1">{"fdsup://IBCentral/FAT Viewer?action=UPDATE&amp;creator=factset&amp;DOC_NAME=fat:reuters_qtrly_source_window.fat&amp;display_string=Audit&amp;DYN_ARGS=TRUE&amp;VAR:ID1=13342B10&amp;VAR:RCODE=DSTT&amp;VAR:SDATE=20090399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22__FDSAUDITLINK__" localSheetId="24" hidden="1">{"fdsup://IBCentral/FAT Viewer?action=UPDATE&amp;creator=factset&amp;DOC_NAME=fat:reuters_qtrly_source_window.fat&amp;display_string=Audit&amp;DYN_ARGS=TRUE&amp;VAR:ID1=17273K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22__FDSAUDITLINK__" hidden="1">{"fdsup://IBCentral/FAT Viewer?action=UPDATE&amp;creator=factset&amp;DOC_NAME=fat:reuters_qtrly_source_window.fat&amp;display_string=Audit&amp;DYN_ARGS=TRUE&amp;VAR:ID1=17273K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23__FDSAUDITLINK__" localSheetId="24" hidden="1">{"fdsup://IBCentral/FAT Viewer?action=UPDATE&amp;creator=factset&amp;DOC_NAME=fat:reuters_qtrly_source_window.fat&amp;display_string=Audit&amp;DYN_ARGS=TRUE&amp;VAR:ID1=22439910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23__FDSAUDITLINK__" hidden="1">{"fdsup://IBCentral/FAT Viewer?action=UPDATE&amp;creator=factset&amp;DOC_NAME=fat:reuters_qtrly_source_window.fat&amp;display_string=Audit&amp;DYN_ARGS=TRUE&amp;VAR:ID1=22439910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24__FDSAUDITLINK__" localSheetId="24" hidden="1">{"fdsup://IBCentral/FAT Viewer?action=UPDATE&amp;creator=factset&amp;DOC_NAME=fat:reuters_qtrly_source_window.fat&amp;display_string=Audit&amp;DYN_ARGS=TRUE&amp;VAR:ID1=26160810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24__FDSAUDITLINK__" hidden="1">{"fdsup://IBCentral/FAT Viewer?action=UPDATE&amp;creator=factset&amp;DOC_NAME=fat:reuters_qtrly_source_window.fat&amp;display_string=Audit&amp;DYN_ARGS=TRUE&amp;VAR:ID1=26160810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25__FDSAUDITLINK__" localSheetId="24" hidden="1">{"fdsup://IBCentral/FAT Viewer?action=UPDATE&amp;creator=factset&amp;DOC_NAME=fat:reuters_qtrly_source_window.fat&amp;display_string=Audit&amp;DYN_ARGS=TRUE&amp;VAR:ID1=77669610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25__FDSAUDITLINK__" hidden="1">{"fdsup://IBCentral/FAT Viewer?action=UPDATE&amp;creator=factset&amp;DOC_NAME=fat:reuters_qtrly_source_window.fat&amp;display_string=Audit&amp;DYN_ARGS=TRUE&amp;VAR:ID1=77669610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26__FDSAUDITLINK__" localSheetId="24" hidden="1">{"fdsup://IBCentral/FAT Viewer?action=UPDATE&amp;creator=factset&amp;DOC_NAME=fat:reuters_qtrly_source_window.fat&amp;display_string=Audit&amp;DYN_ARGS=TRUE&amp;VAR:ID1=34354P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26__FDSAUDITLINK__" hidden="1">{"fdsup://IBCentral/FAT Viewer?action=UPDATE&amp;creator=factset&amp;DOC_NAME=fat:reuters_qtrly_source_window.fat&amp;display_string=Audit&amp;DYN_ARGS=TRUE&amp;VAR:ID1=34354P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27__FDSAUDITLINK__" localSheetId="24" hidden="1">{"fdsup://IBCentral/FAT Viewer?action=UPDATE&amp;creator=factset&amp;DOC_NAME=fat:reuters_qtrly_source_window.fat&amp;display_string=Audit&amp;DYN_ARGS=TRUE&amp;VAR:ID1=30249U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27__FDSAUDITLINK__" hidden="1">{"fdsup://IBCentral/FAT Viewer?action=UPDATE&amp;creator=factset&amp;DOC_NAME=fat:reuters_qtrly_source_window.fat&amp;display_string=Audit&amp;DYN_ARGS=TRUE&amp;VAR:ID1=30249U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28__FDSAUDITLINK__" localSheetId="24" hidden="1">{"fdsup://IBCentral/FAT Viewer?action=UPDATE&amp;creator=factset&amp;DOC_NAME=fat:reuters_qtrly_source_window.fat&amp;display_string=Audit&amp;DYN_ARGS=TRUE&amp;VAR:ID1=70109410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28__FDSAUDITLINK__" hidden="1">{"fdsup://IBCentral/FAT Viewer?action=UPDATE&amp;creator=factset&amp;DOC_NAME=fat:reuters_qtrly_source_window.fat&amp;display_string=Audit&amp;DYN_ARGS=TRUE&amp;VAR:ID1=70109410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29__FDSAUDITLINK__" localSheetId="24" hidden="1">{"fdsup://IBCentral/FAT Viewer?action=UPDATE&amp;creator=factset&amp;DOC_NAME=fat:reuters_qtrly_source_window.fat&amp;display_string=Audit&amp;DYN_ARGS=TRUE&amp;VAR:ID1=13342B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29__FDSAUDITLINK__" hidden="1">{"fdsup://IBCentral/FAT Viewer?action=UPDATE&amp;creator=factset&amp;DOC_NAME=fat:reuters_qtrly_source_window.fat&amp;display_string=Audit&amp;DYN_ARGS=TRUE&amp;VAR:ID1=13342B10&amp;VAR:RCODE=FEBIT&amp;VAR:SDATE=20090399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3__FDSAUDITLINK__" localSheetId="24" hidden="1">{"fdsup://IBCentral/FAT Viewer?action=UPDATE&amp;creator=factset&amp;DOC_NAME=fat:reuters_qtrly_source_window.fat&amp;display_string=Audit&amp;DYN_ARGS=TRUE&amp;VAR:ID1=30249U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3__FDSAUDITLINK__" hidden="1">{"fdsup://IBCentral/FAT Viewer?action=UPDATE&amp;creator=factset&amp;DOC_NAME=fat:reuters_qtrly_source_window.fat&amp;display_string=Audit&amp;DYN_ARGS=TRUE&amp;VAR:ID1=30249U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30__FDSAUDITLINK__" localSheetId="24" hidden="1">{"fdsup://IBCentral/FAT Viewer?action=UPDATE&amp;creator=factset&amp;DOC_NAME=fat:reuters_qtrly_source_window.fat&amp;display_string=Audit&amp;DYN_ARGS=TRUE&amp;VAR:ID1=17273K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30__FDSAUDITLINK__" hidden="1">{"fdsup://IBCentral/FAT Viewer?action=UPDATE&amp;creator=factset&amp;DOC_NAME=fat:reuters_qtrly_source_window.fat&amp;display_string=Audit&amp;DYN_ARGS=TRUE&amp;VAR:ID1=17273K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31__FDSAUDITLINK__" localSheetId="24" hidden="1">{"fdsup://IBCentral/FAT Viewer?action=UPDATE&amp;creator=factset&amp;DOC_NAME=fat:reuters_qtrly_source_window.fat&amp;display_string=Audit&amp;DYN_ARGS=TRUE&amp;VAR:ID1=22439910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31__FDSAUDITLINK__" hidden="1">{"fdsup://IBCentral/FAT Viewer?action=UPDATE&amp;creator=factset&amp;DOC_NAME=fat:reuters_qtrly_source_window.fat&amp;display_string=Audit&amp;DYN_ARGS=TRUE&amp;VAR:ID1=22439910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32__FDSAUDITLINK__" localSheetId="24" hidden="1">{"fdsup://IBCentral/FAT Viewer?action=UPDATE&amp;creator=factset&amp;DOC_NAME=fat:reuters_qtrly_source_window.fat&amp;display_string=Audit&amp;DYN_ARGS=TRUE&amp;VAR:ID1=26160810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32__FDSAUDITLINK__" hidden="1">{"fdsup://IBCentral/FAT Viewer?action=UPDATE&amp;creator=factset&amp;DOC_NAME=fat:reuters_qtrly_source_window.fat&amp;display_string=Audit&amp;DYN_ARGS=TRUE&amp;VAR:ID1=26160810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33__FDSAUDITLINK__" localSheetId="24" hidden="1">{"fdsup://IBCentral/FAT Viewer?action=UPDATE&amp;creator=factset&amp;DOC_NAME=fat:reuters_qtrly_source_window.fat&amp;display_string=Audit&amp;DYN_ARGS=TRUE&amp;VAR:ID1=77669610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33__FDSAUDITLINK__" hidden="1">{"fdsup://IBCentral/FAT Viewer?action=UPDATE&amp;creator=factset&amp;DOC_NAME=fat:reuters_qtrly_source_window.fat&amp;display_string=Audit&amp;DYN_ARGS=TRUE&amp;VAR:ID1=77669610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34__FDSAUDITLINK__" localSheetId="24" hidden="1">{"fdsup://IBCentral/FAT Viewer?action=UPDATE&amp;creator=factset&amp;DOC_NAME=fat:reuters_qtrly_source_window.fat&amp;display_string=Audit&amp;DYN_ARGS=TRUE&amp;VAR:ID1=34354P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34__FDSAUDITLINK__" hidden="1">{"fdsup://IBCentral/FAT Viewer?action=UPDATE&amp;creator=factset&amp;DOC_NAME=fat:reuters_qtrly_source_window.fat&amp;display_string=Audit&amp;DYN_ARGS=TRUE&amp;VAR:ID1=34354P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35__FDSAUDITLINK__" localSheetId="24" hidden="1">{"fdsup://IBCentral/FAT Viewer?action=UPDATE&amp;creator=factset&amp;DOC_NAME=fat:reuters_qtrly_source_window.fat&amp;display_string=Audit&amp;DYN_ARGS=TRUE&amp;VAR:ID1=30249U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35__FDSAUDITLINK__" hidden="1">{"fdsup://IBCentral/FAT Viewer?action=UPDATE&amp;creator=factset&amp;DOC_NAME=fat:reuters_qtrly_source_window.fat&amp;display_string=Audit&amp;DYN_ARGS=TRUE&amp;VAR:ID1=30249U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36__FDSAUDITLINK__" localSheetId="24" hidden="1">{"fdsup://IBCentral/FAT Viewer?action=UPDATE&amp;creator=factset&amp;DOC_NAME=fat:reuters_qtrly_source_window.fat&amp;display_string=Audit&amp;DYN_ARGS=TRUE&amp;VAR:ID1=70109410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36__FDSAUDITLINK__" hidden="1">{"fdsup://IBCentral/FAT Viewer?action=UPDATE&amp;creator=factset&amp;DOC_NAME=fat:reuters_qtrly_source_window.fat&amp;display_string=Audit&amp;DYN_ARGS=TRUE&amp;VAR:ID1=70109410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37__FDSAUDITLINK__" localSheetId="24" hidden="1">{"fdsup://IBCentral/FAT Viewer?action=UPDATE&amp;creator=factset&amp;DOC_NAME=fat:reuters_qtrly_source_window.fat&amp;display_string=Audit&amp;DYN_ARGS=TRUE&amp;VAR:ID1=13342B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37__FDSAUDITLINK__" hidden="1">{"fdsup://IBCentral/FAT Viewer?action=UPDATE&amp;creator=factset&amp;DOC_NAME=fat:reuters_qtrly_source_window.fat&amp;display_string=Audit&amp;DYN_ARGS=TRUE&amp;VAR:ID1=13342B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38__FDSAUDITLINK__" localSheetId="24" hidden="1">{"fdsup://IBCentral/FAT Viewer?action=UPDATE&amp;creator=factset&amp;DOC_NAME=fat:reuters_qtrly_source_window.fat&amp;display_string=Audit&amp;DYN_ARGS=TRUE&amp;VAR:ID1=17273K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38__FDSAUDITLINK__" hidden="1">{"fdsup://IBCentral/FAT Viewer?action=UPDATE&amp;creator=factset&amp;DOC_NAME=fat:reuters_qtrly_source_window.fat&amp;display_string=Audit&amp;DYN_ARGS=TRUE&amp;VAR:ID1=17273K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39__FDSAUDITLINK__" localSheetId="24" hidden="1">{"fdsup://IBCentral/FAT Viewer?action=UPDATE&amp;creator=factset&amp;DOC_NAME=fat:reuters_qtrly_source_window.fat&amp;display_string=Audit&amp;DYN_ARGS=TRUE&amp;VAR:ID1=22439910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39__FDSAUDITLINK__" hidden="1">{"fdsup://IBCentral/FAT Viewer?action=UPDATE&amp;creator=factset&amp;DOC_NAME=fat:reuters_qtrly_source_window.fat&amp;display_string=Audit&amp;DYN_ARGS=TRUE&amp;VAR:ID1=22439910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4__FDSAUDITLINK__" localSheetId="24" hidden="1">{"fdsup://IBCentral/FAT Viewer?action=UPDATE&amp;creator=factset&amp;DOC_NAME=fat:reuters_qtrly_source_window.fat&amp;display_string=Audit&amp;DYN_ARGS=TRUE&amp;VAR:ID1=70109410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4__FDSAUDITLINK__" hidden="1">{"fdsup://IBCentral/FAT Viewer?action=UPDATE&amp;creator=factset&amp;DOC_NAME=fat:reuters_qtrly_source_window.fat&amp;display_string=Audit&amp;DYN_ARGS=TRUE&amp;VAR:ID1=70109410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40__FDSAUDITLINK__" localSheetId="24" hidden="1">{"fdsup://IBCentral/FAT Viewer?action=UPDATE&amp;creator=factset&amp;DOC_NAME=fat:reuters_qtrly_source_window.fat&amp;display_string=Audit&amp;DYN_ARGS=TRUE&amp;VAR:ID1=26160810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40__FDSAUDITLINK__" hidden="1">{"fdsup://IBCentral/FAT Viewer?action=UPDATE&amp;creator=factset&amp;DOC_NAME=fat:reuters_qtrly_source_window.fat&amp;display_string=Audit&amp;DYN_ARGS=TRUE&amp;VAR:ID1=26160810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41__FDSAUDITLINK__" localSheetId="24" hidden="1">{"fdsup://IBCentral/FAT Viewer?action=UPDATE&amp;creator=factset&amp;DOC_NAME=fat:reuters_qtrly_source_window.fat&amp;display_string=Audit&amp;DYN_ARGS=TRUE&amp;VAR:ID1=77669610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41__FDSAUDITLINK__" hidden="1">{"fdsup://IBCentral/FAT Viewer?action=UPDATE&amp;creator=factset&amp;DOC_NAME=fat:reuters_qtrly_source_window.fat&amp;display_string=Audit&amp;DYN_ARGS=TRUE&amp;VAR:ID1=77669610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42__FDSAUDITLINK__" localSheetId="24" hidden="1">{"fdsup://IBCentral/FAT Viewer?action=UPDATE&amp;creator=factset&amp;DOC_NAME=fat:reuters_qtrly_source_window.fat&amp;display_string=Audit&amp;DYN_ARGS=TRUE&amp;VAR:ID1=34354P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42__FDSAUDITLINK__" hidden="1">{"fdsup://IBCentral/FAT Viewer?action=UPDATE&amp;creator=factset&amp;DOC_NAME=fat:reuters_qtrly_source_window.fat&amp;display_string=Audit&amp;DYN_ARGS=TRUE&amp;VAR:ID1=34354P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43__FDSAUDITLINK__" localSheetId="24" hidden="1">{"fdsup://IBCentral/FAT Viewer?action=UPDATE&amp;creator=factset&amp;DOC_NAME=fat:reuters_qtrly_source_window.fat&amp;display_string=Audit&amp;DYN_ARGS=TRUE&amp;VAR:ID1=30249U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43__FDSAUDITLINK__" hidden="1">{"fdsup://IBCentral/FAT Viewer?action=UPDATE&amp;creator=factset&amp;DOC_NAME=fat:reuters_qtrly_source_window.fat&amp;display_string=Audit&amp;DYN_ARGS=TRUE&amp;VAR:ID1=30249U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44__FDSAUDITLINK__" localSheetId="24" hidden="1">{"fdsup://IBCentral/FAT Viewer?action=UPDATE&amp;creator=factset&amp;DOC_NAME=fat:reuters_qtrly_source_window.fat&amp;display_string=Audit&amp;DYN_ARGS=TRUE&amp;VAR:ID1=70109410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44__FDSAUDITLINK__" hidden="1">{"fdsup://IBCentral/FAT Viewer?action=UPDATE&amp;creator=factset&amp;DOC_NAME=fat:reuters_qtrly_source_window.fat&amp;display_string=Audit&amp;DYN_ARGS=TRUE&amp;VAR:ID1=70109410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45__FDSAUDITLINK__" localSheetId="24" hidden="1">{"fdsup://IBCentral/FAT Viewer?action=UPDATE&amp;creator=factset&amp;DOC_NAME=fat:reuters_qtrly_source_window.fat&amp;display_string=Audit&amp;DYN_ARGS=TRUE&amp;VAR:ID1=13342B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45__FDSAUDITLINK__" hidden="1">{"fdsup://IBCentral/FAT Viewer?action=UPDATE&amp;creator=factset&amp;DOC_NAME=fat:reuters_qtrly_source_window.fat&amp;display_string=Audit&amp;DYN_ARGS=TRUE&amp;VAR:ID1=13342B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46__FDSAUDITLINK__" localSheetId="24" hidden="1">{"fdsup://IBCentral/FAT Viewer?action=UPDATE&amp;creator=factset&amp;DOC_NAME=fat:reuters_qtrly_source_window.fat&amp;display_string=Audit&amp;DYN_ARGS=TRUE&amp;VAR:ID1=17273K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46__FDSAUDITLINK__" hidden="1">{"fdsup://IBCentral/FAT Viewer?action=UPDATE&amp;creator=factset&amp;DOC_NAME=fat:reuters_qtrly_source_window.fat&amp;display_string=Audit&amp;DYN_ARGS=TRUE&amp;VAR:ID1=17273K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47__FDSAUDITLINK__" localSheetId="24" hidden="1">{"fdsup://IBCentral/FAT Viewer?action=UPDATE&amp;creator=factset&amp;DOC_NAME=fat:reuters_qtrly_source_window.fat&amp;display_string=Audit&amp;DYN_ARGS=TRUE&amp;VAR:ID1=22439910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47__FDSAUDITLINK__" hidden="1">{"fdsup://IBCentral/FAT Viewer?action=UPDATE&amp;creator=factset&amp;DOC_NAME=fat:reuters_qtrly_source_window.fat&amp;display_string=Audit&amp;DYN_ARGS=TRUE&amp;VAR:ID1=22439910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48__FDSAUDITLINK__" localSheetId="24" hidden="1">{"fdsup://IBCentral/FAT Viewer?action=UPDATE&amp;creator=factset&amp;DOC_NAME=fat:reuters_qtrly_source_window.fat&amp;display_string=Audit&amp;DYN_ARGS=TRUE&amp;VAR:ID1=26160810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48__FDSAUDITLINK__" hidden="1">{"fdsup://IBCentral/FAT Viewer?action=UPDATE&amp;creator=factset&amp;DOC_NAME=fat:reuters_qtrly_source_window.fat&amp;display_string=Audit&amp;DYN_ARGS=TRUE&amp;VAR:ID1=26160810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49__FDSAUDITLINK__" localSheetId="24" hidden="1">{"fdsup://IBCentral/FAT Viewer?action=UPDATE&amp;creator=factset&amp;DOC_NAME=fat:reuters_qtrly_source_window.fat&amp;display_string=Audit&amp;DYN_ARGS=TRUE&amp;VAR:ID1=77669610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49__FDSAUDITLINK__" hidden="1">{"fdsup://IBCentral/FAT Viewer?action=UPDATE&amp;creator=factset&amp;DOC_NAME=fat:reuters_qtrly_source_window.fat&amp;display_string=Audit&amp;DYN_ARGS=TRUE&amp;VAR:ID1=77669610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5__FDSAUDITLINK__" localSheetId="24" hidden="1">{"fdsup://IBCentral/FAT Viewer?action=UPDATE&amp;creator=factset&amp;DOC_NAME=fat:reuters_qtrly_source_window.fat&amp;display_string=Audit&amp;DYN_ARGS=TRUE&amp;VAR:ID1=13342B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5__FDSAUDITLINK__" hidden="1">{"fdsup://IBCentral/FAT Viewer?action=UPDATE&amp;creator=factset&amp;DOC_NAME=fat:reuters_qtrly_source_window.fat&amp;display_string=Audit&amp;DYN_ARGS=TRUE&amp;VAR:ID1=13342B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50__FDSAUDITLINK__" localSheetId="24" hidden="1">{"fdsup://IBCentral/FAT Viewer?action=UPDATE&amp;creator=factset&amp;DOC_NAME=fat:reuters_qtrly_source_window.fat&amp;display_string=Audit&amp;DYN_ARGS=TRUE&amp;VAR:ID1=34354P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50__FDSAUDITLINK__" hidden="1">{"fdsup://IBCentral/FAT Viewer?action=UPDATE&amp;creator=factset&amp;DOC_NAME=fat:reuters_qtrly_source_window.fat&amp;display_string=Audit&amp;DYN_ARGS=TRUE&amp;VAR:ID1=34354P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51__FDSAUDITLINK__" localSheetId="24" hidden="1">{"fdsup://IBCentral/FAT Viewer?action=UPDATE&amp;creator=factset&amp;DOC_NAME=fat:reuters_qtrly_source_window.fat&amp;display_string=Audit&amp;DYN_ARGS=TRUE&amp;VAR:ID1=30249U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51__FDSAUDITLINK__" hidden="1">{"fdsup://IBCentral/FAT Viewer?action=UPDATE&amp;creator=factset&amp;DOC_NAME=fat:reuters_qtrly_source_window.fat&amp;display_string=Audit&amp;DYN_ARGS=TRUE&amp;VAR:ID1=30249U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52__FDSAUDITLINK__" localSheetId="24" hidden="1">{"fdsup://IBCentral/FAT Viewer?action=UPDATE&amp;creator=factset&amp;DOC_NAME=fat:reuters_qtrly_source_window.fat&amp;display_string=Audit&amp;DYN_ARGS=TRUE&amp;VAR:ID1=70109410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52__FDSAUDITLINK__" hidden="1">{"fdsup://IBCentral/FAT Viewer?action=UPDATE&amp;creator=factset&amp;DOC_NAME=fat:reuters_qtrly_source_window.fat&amp;display_string=Audit&amp;DYN_ARGS=TRUE&amp;VAR:ID1=70109410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53__FDSAUDITLINK__" localSheetId="24" hidden="1">{"fdsup://IBCentral/FAT Viewer?action=UPDATE&amp;creator=factset&amp;DOC_NAME=fat:reuters_qtrly_source_window.fat&amp;display_string=Audit&amp;DYN_ARGS=TRUE&amp;VAR:ID1=13342B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53__FDSAUDITLINK__" hidden="1">{"fdsup://IBCentral/FAT Viewer?action=UPDATE&amp;creator=factset&amp;DOC_NAME=fat:reuters_qtrly_source_window.fat&amp;display_string=Audit&amp;DYN_ARGS=TRUE&amp;VAR:ID1=13342B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54__FDSAUDITLINK__" localSheetId="24" hidden="1">{"fdsup://IBCentral/FAT Viewer?action=UPDATE&amp;creator=factset&amp;DOC_NAME=fat:reuters_qtrly_source_window.fat&amp;display_string=Audit&amp;DYN_ARGS=TRUE&amp;VAR:ID1=17273K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54__FDSAUDITLINK__" hidden="1">{"fdsup://IBCentral/FAT Viewer?action=UPDATE&amp;creator=factset&amp;DOC_NAME=fat:reuters_qtrly_source_window.fat&amp;display_string=Audit&amp;DYN_ARGS=TRUE&amp;VAR:ID1=17273K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55__FDSAUDITLINK__" localSheetId="24" hidden="1">{"fdsup://IBCentral/FAT Viewer?action=UPDATE&amp;creator=factset&amp;DOC_NAME=fat:reuters_qtrly_source_window.fat&amp;display_string=Audit&amp;DYN_ARGS=TRUE&amp;VAR:ID1=22439910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55__FDSAUDITLINK__" hidden="1">{"fdsup://IBCentral/FAT Viewer?action=UPDATE&amp;creator=factset&amp;DOC_NAME=fat:reuters_qtrly_source_window.fat&amp;display_string=Audit&amp;DYN_ARGS=TRUE&amp;VAR:ID1=22439910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56__FDSAUDITLINK__" localSheetId="24" hidden="1">{"fdsup://IBCentral/FAT Viewer?action=UPDATE&amp;creator=factset&amp;DOC_NAME=fat:reuters_qtrly_source_window.fat&amp;display_string=Audit&amp;DYN_ARGS=TRUE&amp;VAR:ID1=26160810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56__FDSAUDITLINK__" hidden="1">{"fdsup://IBCentral/FAT Viewer?action=UPDATE&amp;creator=factset&amp;DOC_NAME=fat:reuters_qtrly_source_window.fat&amp;display_string=Audit&amp;DYN_ARGS=TRUE&amp;VAR:ID1=26160810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57__FDSAUDITLINK__" localSheetId="24" hidden="1">{"fdsup://IBCentral/FAT Viewer?action=UPDATE&amp;creator=factset&amp;DOC_NAME=fat:reuters_qtrly_source_window.fat&amp;display_string=Audit&amp;DYN_ARGS=TRUE&amp;VAR:ID1=77669610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57__FDSAUDITLINK__" hidden="1">{"fdsup://IBCentral/FAT Viewer?action=UPDATE&amp;creator=factset&amp;DOC_NAME=fat:reuters_qtrly_source_window.fat&amp;display_string=Audit&amp;DYN_ARGS=TRUE&amp;VAR:ID1=77669610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58__FDSAUDITLINK__" localSheetId="24" hidden="1">{"fdsup://IBCentral/FAT Viewer?action=UPDATE&amp;creator=factset&amp;DOC_NAME=fat:reuters_qtrly_source_window.fat&amp;display_string=Audit&amp;DYN_ARGS=TRUE&amp;VAR:ID1=34354P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58__FDSAUDITLINK__" hidden="1">{"fdsup://IBCentral/FAT Viewer?action=UPDATE&amp;creator=factset&amp;DOC_NAME=fat:reuters_qtrly_source_window.fat&amp;display_string=Audit&amp;DYN_ARGS=TRUE&amp;VAR:ID1=34354P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59__FDSAUDITLINK__" localSheetId="24" hidden="1">{"fdsup://IBCentral/FAT Viewer?action=UPDATE&amp;creator=factset&amp;DOC_NAME=fat:reuters_qtrly_source_window.fat&amp;display_string=Audit&amp;DYN_ARGS=TRUE&amp;VAR:ID1=30249U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59__FDSAUDITLINK__" hidden="1">{"fdsup://IBCentral/FAT Viewer?action=UPDATE&amp;creator=factset&amp;DOC_NAME=fat:reuters_qtrly_source_window.fat&amp;display_string=Audit&amp;DYN_ARGS=TRUE&amp;VAR:ID1=30249U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6__FDSAUDITLINK__" localSheetId="24" hidden="1">{"fdsup://IBCentral/FAT Viewer?action=UPDATE&amp;creator=factset&amp;DOC_NAME=fat:reuters_qtrly_source_window.fat&amp;display_string=Audit&amp;DYN_ARGS=TRUE&amp;VAR:ID1=17273K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6__FDSAUDITLINK__" hidden="1">{"fdsup://IBCentral/FAT Viewer?action=UPDATE&amp;creator=factset&amp;DOC_NAME=fat:reuters_qtrly_source_window.fat&amp;display_string=Audit&amp;DYN_ARGS=TRUE&amp;VAR:ID1=17273K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60__FDSAUDITLINK__" localSheetId="24" hidden="1">{"fdsup://IBCentral/FAT Viewer?action=UPDATE&amp;creator=factset&amp;DOC_NAME=fat:reuters_qtrly_source_window.fat&amp;display_string=Audit&amp;DYN_ARGS=TRUE&amp;VAR:ID1=70109410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60__FDSAUDITLINK__" hidden="1">{"fdsup://IBCentral/FAT Viewer?action=UPDATE&amp;creator=factset&amp;DOC_NAME=fat:reuters_qtrly_source_window.fat&amp;display_string=Audit&amp;DYN_ARGS=TRUE&amp;VAR:ID1=70109410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61__FDSAUDITLINK__" localSheetId="24" hidden="1">{"fdsup://IBCentral/FAT Viewer?action=UPDATE&amp;creator=factset&amp;DOC_NAME=fat:reuters_qtrly_source_window.fat&amp;display_string=Audit&amp;DYN_ARGS=TRUE&amp;VAR:ID1=13342B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61__FDSAUDITLINK__" hidden="1">{"fdsup://IBCentral/FAT Viewer?action=UPDATE&amp;creator=factset&amp;DOC_NAME=fat:reuters_qtrly_source_window.fat&amp;display_string=Audit&amp;DYN_ARGS=TRUE&amp;VAR:ID1=13342B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62__FDSAUDITLINK__" localSheetId="24" hidden="1">{"fdsup://IBCentral/FAT Viewer?action=UPDATE&amp;creator=factset&amp;DOC_NAME=fat:reuters_qtrly_source_window.fat&amp;display_string=Audit&amp;DYN_ARGS=TRUE&amp;VAR:ID1=17273K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62__FDSAUDITLINK__" hidden="1">{"fdsup://IBCentral/FAT Viewer?action=UPDATE&amp;creator=factset&amp;DOC_NAME=fat:reuters_qtrly_source_window.fat&amp;display_string=Audit&amp;DYN_ARGS=TRUE&amp;VAR:ID1=17273K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63__FDSAUDITLINK__" localSheetId="24" hidden="1">{"fdsup://IBCentral/FAT Viewer?action=UPDATE&amp;creator=factset&amp;DOC_NAME=fat:reuters_qtrly_source_window.fat&amp;display_string=Audit&amp;DYN_ARGS=TRUE&amp;VAR:ID1=22439910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63__FDSAUDITLINK__" hidden="1">{"fdsup://IBCentral/FAT Viewer?action=UPDATE&amp;creator=factset&amp;DOC_NAME=fat:reuters_qtrly_source_window.fat&amp;display_string=Audit&amp;DYN_ARGS=TRUE&amp;VAR:ID1=22439910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64__FDSAUDITLINK__" localSheetId="24" hidden="1">{"fdsup://IBCentral/FAT Viewer?action=UPDATE&amp;creator=factset&amp;DOC_NAME=fat:reuters_qtrly_source_window.fat&amp;display_string=Audit&amp;DYN_ARGS=TRUE&amp;VAR:ID1=26160810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64__FDSAUDITLINK__" hidden="1">{"fdsup://IBCentral/FAT Viewer?action=UPDATE&amp;creator=factset&amp;DOC_NAME=fat:reuters_qtrly_source_window.fat&amp;display_string=Audit&amp;DYN_ARGS=TRUE&amp;VAR:ID1=26160810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65__FDSAUDITLINK__" localSheetId="24" hidden="1">{"fdsup://IBCentral/FAT Viewer?action=UPDATE&amp;creator=factset&amp;DOC_NAME=fat:reuters_qtrly_source_window.fat&amp;display_string=Audit&amp;DYN_ARGS=TRUE&amp;VAR:ID1=77669610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65__FDSAUDITLINK__" hidden="1">{"fdsup://IBCentral/FAT Viewer?action=UPDATE&amp;creator=factset&amp;DOC_NAME=fat:reuters_qtrly_source_window.fat&amp;display_string=Audit&amp;DYN_ARGS=TRUE&amp;VAR:ID1=77669610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66__FDSAUDITLINK__" localSheetId="24" hidden="1">{"fdsup://IBCentral/FAT Viewer?action=UPDATE&amp;creator=factset&amp;DOC_NAME=fat:reuters_qtrly_source_window.fat&amp;display_string=Audit&amp;DYN_ARGS=TRUE&amp;VAR:ID1=34354P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66__FDSAUDITLINK__" hidden="1">{"fdsup://IBCentral/FAT Viewer?action=UPDATE&amp;creator=factset&amp;DOC_NAME=fat:reuters_qtrly_source_window.fat&amp;display_string=Audit&amp;DYN_ARGS=TRUE&amp;VAR:ID1=34354P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67__FDSAUDITLINK__" localSheetId="24" hidden="1">{"fdsup://IBCentral/FAT Viewer?action=UPDATE&amp;creator=factset&amp;DOC_NAME=fat:reuters_qtrly_source_window.fat&amp;display_string=Audit&amp;DYN_ARGS=TRUE&amp;VAR:ID1=30249U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67__FDSAUDITLINK__" hidden="1">{"fdsup://IBCentral/FAT Viewer?action=UPDATE&amp;creator=factset&amp;DOC_NAME=fat:reuters_qtrly_source_window.fat&amp;display_string=Audit&amp;DYN_ARGS=TRUE&amp;VAR:ID1=30249U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68__FDSAUDITLINK__" localSheetId="24" hidden="1">{"fdsup://IBCentral/FAT Viewer?action=UPDATE&amp;creator=factset&amp;DOC_NAME=fat:reuters_qtrly_source_window.fat&amp;display_string=Audit&amp;DYN_ARGS=TRUE&amp;VAR:ID1=70109410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68__FDSAUDITLINK__" hidden="1">{"fdsup://IBCentral/FAT Viewer?action=UPDATE&amp;creator=factset&amp;DOC_NAME=fat:reuters_qtrly_source_window.fat&amp;display_string=Audit&amp;DYN_ARGS=TRUE&amp;VAR:ID1=70109410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69__FDSAUDITLINK__" localSheetId="24" hidden="1">{"fdsup://IBCentral/FAT Viewer?action=UPDATE&amp;creator=factset&amp;DOC_NAME=fat:reuters_qtrly_source_window.fat&amp;display_string=Audit&amp;DYN_ARGS=TRUE&amp;VAR:ID1=13342B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69__FDSAUDITLINK__" hidden="1">{"fdsup://IBCentral/FAT Viewer?action=UPDATE&amp;creator=factset&amp;DOC_NAME=fat:reuters_qtrly_source_window.fat&amp;display_string=Audit&amp;DYN_ARGS=TRUE&amp;VAR:ID1=13342B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7__FDSAUDITLINK__" localSheetId="24" hidden="1">{"fdsup://IBCentral/FAT Viewer?action=UPDATE&amp;creator=factset&amp;DOC_NAME=fat:reuters_qtrly_source_window.fat&amp;display_string=Audit&amp;DYN_ARGS=TRUE&amp;VAR:ID1=22439910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7__FDSAUDITLINK__" hidden="1">{"fdsup://IBCentral/FAT Viewer?action=UPDATE&amp;creator=factset&amp;DOC_NAME=fat:reuters_qtrly_source_window.fat&amp;display_string=Audit&amp;DYN_ARGS=TRUE&amp;VAR:ID1=22439910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70__FDSAUDITLINK__" localSheetId="24" hidden="1">{"fdsup://IBCentral/FAT Viewer?action=UPDATE&amp;creator=factset&amp;DOC_NAME=fat:reuters_qtrly_source_window.fat&amp;display_string=Audit&amp;DYN_ARGS=TRUE&amp;VAR:ID1=17273K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70__FDSAUDITLINK__" hidden="1">{"fdsup://IBCentral/FAT Viewer?action=UPDATE&amp;creator=factset&amp;DOC_NAME=fat:reuters_qtrly_source_window.fat&amp;display_string=Audit&amp;DYN_ARGS=TRUE&amp;VAR:ID1=17273K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71__FDSAUDITLINK__" localSheetId="24" hidden="1">{"fdsup://IBCentral/FAT Viewer?action=UPDATE&amp;creator=factset&amp;DOC_NAME=fat:reuters_qtrly_source_window.fat&amp;display_string=Audit&amp;DYN_ARGS=TRUE&amp;VAR:ID1=22439910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71__FDSAUDITLINK__" hidden="1">{"fdsup://IBCentral/FAT Viewer?action=UPDATE&amp;creator=factset&amp;DOC_NAME=fat:reuters_qtrly_source_window.fat&amp;display_string=Audit&amp;DYN_ARGS=TRUE&amp;VAR:ID1=22439910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72__FDSAUDITLINK__" localSheetId="24" hidden="1">{"fdsup://IBCentral/FAT Viewer?action=UPDATE&amp;creator=factset&amp;DOC_NAME=fat:reuters_qtrly_source_window.fat&amp;display_string=Audit&amp;DYN_ARGS=TRUE&amp;VAR:ID1=26160810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72__FDSAUDITLINK__" hidden="1">{"fdsup://IBCentral/FAT Viewer?action=UPDATE&amp;creator=factset&amp;DOC_NAME=fat:reuters_qtrly_source_window.fat&amp;display_string=Audit&amp;DYN_ARGS=TRUE&amp;VAR:ID1=26160810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73__FDSAUDITLINK__" localSheetId="24" hidden="1">{"fdsup://IBCentral/FAT Viewer?action=UPDATE&amp;creator=factset&amp;DOC_NAME=fat:reuters_qtrly_source_window.fat&amp;display_string=Audit&amp;DYN_ARGS=TRUE&amp;VAR:ID1=77669610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73__FDSAUDITLINK__" hidden="1">{"fdsup://IBCentral/FAT Viewer?action=UPDATE&amp;creator=factset&amp;DOC_NAME=fat:reuters_qtrly_source_window.fat&amp;display_string=Audit&amp;DYN_ARGS=TRUE&amp;VAR:ID1=77669610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74__FDSAUDITLINK__" localSheetId="24" hidden="1">{"fdsup://IBCentral/FAT Viewer?action=UPDATE&amp;creator=factset&amp;DOC_NAME=fat:reuters_qtrly_source_window.fat&amp;display_string=Audit&amp;DYN_ARGS=TRUE&amp;VAR:ID1=34354P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74__FDSAUDITLINK__" hidden="1">{"fdsup://IBCentral/FAT Viewer?action=UPDATE&amp;creator=factset&amp;DOC_NAME=fat:reuters_qtrly_source_window.fat&amp;display_string=Audit&amp;DYN_ARGS=TRUE&amp;VAR:ID1=34354P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75__FDSAUDITLINK__" localSheetId="24" hidden="1">{"fdsup://IBCentral/FAT Viewer?action=UPDATE&amp;creator=factset&amp;DOC_NAME=fat:reuters_qtrly_source_window.fat&amp;display_string=Audit&amp;DYN_ARGS=TRUE&amp;VAR:ID1=30249U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75__FDSAUDITLINK__" hidden="1">{"fdsup://IBCentral/FAT Viewer?action=UPDATE&amp;creator=factset&amp;DOC_NAME=fat:reuters_qtrly_source_window.fat&amp;display_string=Audit&amp;DYN_ARGS=TRUE&amp;VAR:ID1=30249U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76__FDSAUDITLINK__" localSheetId="24" hidden="1">{"fdsup://IBCentral/FAT Viewer?action=UPDATE&amp;creator=factset&amp;DOC_NAME=fat:reuters_qtrly_source_window.fat&amp;display_string=Audit&amp;DYN_ARGS=TRUE&amp;VAR:ID1=70109410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76__FDSAUDITLINK__" hidden="1">{"fdsup://IBCentral/FAT Viewer?action=UPDATE&amp;creator=factset&amp;DOC_NAME=fat:reuters_qtrly_source_window.fat&amp;display_string=Audit&amp;DYN_ARGS=TRUE&amp;VAR:ID1=70109410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77__FDSAUDITLINK__" localSheetId="24" hidden="1">{"fdsup://IBCentral/FAT Viewer?action=UPDATE&amp;creator=factset&amp;DOC_NAME=fat:reuters_qtrly_source_window.fat&amp;display_string=Audit&amp;DYN_ARGS=TRUE&amp;VAR:ID1=13342B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77__FDSAUDITLINK__" hidden="1">{"fdsup://IBCentral/FAT Viewer?action=UPDATE&amp;creator=factset&amp;DOC_NAME=fat:reuters_qtrly_source_window.fat&amp;display_string=Audit&amp;DYN_ARGS=TRUE&amp;VAR:ID1=13342B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78__FDSAUDITLINK__" localSheetId="24" hidden="1">{"fdsup://IBCentral/FAT Viewer?action=UPDATE&amp;creator=factset&amp;DOC_NAME=fat:reuters_qtrly_source_window.fat&amp;display_string=Audit&amp;DYN_ARGS=TRUE&amp;VAR:ID1=17273K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78__FDSAUDITLINK__" hidden="1">{"fdsup://IBCentral/FAT Viewer?action=UPDATE&amp;creator=factset&amp;DOC_NAME=fat:reuters_qtrly_source_window.fat&amp;display_string=Audit&amp;DYN_ARGS=TRUE&amp;VAR:ID1=17273K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79__FDSAUDITLINK__" localSheetId="24" hidden="1">{"fdsup://IBCentral/FAT Viewer?action=UPDATE&amp;creator=factset&amp;DOC_NAME=fat:reuters_qtrly_source_window.fat&amp;display_string=Audit&amp;DYN_ARGS=TRUE&amp;VAR:ID1=22439910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79__FDSAUDITLINK__" hidden="1">{"fdsup://IBCentral/FAT Viewer?action=UPDATE&amp;creator=factset&amp;DOC_NAME=fat:reuters_qtrly_source_window.fat&amp;display_string=Audit&amp;DYN_ARGS=TRUE&amp;VAR:ID1=22439910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8__FDSAUDITLINK__" localSheetId="24" hidden="1">{"fdsup://IBCentral/FAT Viewer?action=UPDATE&amp;creator=factset&amp;DOC_NAME=fat:reuters_qtrly_source_window.fat&amp;display_string=Audit&amp;DYN_ARGS=TRUE&amp;VAR:ID1=26160810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8__FDSAUDITLINK__" hidden="1">{"fdsup://IBCentral/FAT Viewer?action=UPDATE&amp;creator=factset&amp;DOC_NAME=fat:reuters_qtrly_source_window.fat&amp;display_string=Audit&amp;DYN_ARGS=TRUE&amp;VAR:ID1=26160810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80__FDSAUDITLINK__" localSheetId="24" hidden="1">{"fdsup://IBCentral/FAT Viewer?action=UPDATE&amp;creator=factset&amp;DOC_NAME=fat:reuters_qtrly_source_window.fat&amp;display_string=Audit&amp;DYN_ARGS=TRUE&amp;VAR:ID1=26160810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80__FDSAUDITLINK__" hidden="1">{"fdsup://IBCentral/FAT Viewer?action=UPDATE&amp;creator=factset&amp;DOC_NAME=fat:reuters_qtrly_source_window.fat&amp;display_string=Audit&amp;DYN_ARGS=TRUE&amp;VAR:ID1=26160810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81__FDSAUDITLINK__" localSheetId="24" hidden="1">{"fdsup://IBCentral/FAT Viewer?action=UPDATE&amp;creator=factset&amp;DOC_NAME=fat:reuters_qtrly_source_window.fat&amp;display_string=Audit&amp;DYN_ARGS=TRUE&amp;VAR:ID1=77669610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81__FDSAUDITLINK__" hidden="1">{"fdsup://IBCentral/FAT Viewer?action=UPDATE&amp;creator=factset&amp;DOC_NAME=fat:reuters_qtrly_source_window.fat&amp;display_string=Audit&amp;DYN_ARGS=TRUE&amp;VAR:ID1=77669610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82__FDSAUDITLINK__" localSheetId="24" hidden="1">{"fdsup://IBCentral/FAT Viewer?action=UPDATE&amp;creator=factset&amp;DOC_NAME=fat:reuters_qtrly_source_window.fat&amp;display_string=Audit&amp;DYN_ARGS=TRUE&amp;VAR:ID1=34354P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82__FDSAUDITLINK__" hidden="1">{"fdsup://IBCentral/FAT Viewer?action=UPDATE&amp;creator=factset&amp;DOC_NAME=fat:reuters_qtrly_source_window.fat&amp;display_string=Audit&amp;DYN_ARGS=TRUE&amp;VAR:ID1=34354P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83__FDSAUDITLINK__" localSheetId="24" hidden="1">{"fdsup://IBCentral/FAT Viewer?action=UPDATE&amp;creator=factset&amp;DOC_NAME=fat:reuters_qtrly_source_window.fat&amp;display_string=Audit&amp;DYN_ARGS=TRUE&amp;VAR:ID1=30249U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83__FDSAUDITLINK__" hidden="1">{"fdsup://IBCentral/FAT Viewer?action=UPDATE&amp;creator=factset&amp;DOC_NAME=fat:reuters_qtrly_source_window.fat&amp;display_string=Audit&amp;DYN_ARGS=TRUE&amp;VAR:ID1=30249U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84__FDSAUDITLINK__" localSheetId="24" hidden="1">{"fdsup://IBCentral/FAT Viewer?action=UPDATE&amp;creator=factset&amp;DOC_NAME=fat:reuters_qtrly_source_window.fat&amp;display_string=Audit&amp;DYN_ARGS=TRUE&amp;VAR:ID1=70109410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84__FDSAUDITLINK__" hidden="1">{"fdsup://IBCentral/FAT Viewer?action=UPDATE&amp;creator=factset&amp;DOC_NAME=fat:reuters_qtrly_source_window.fat&amp;display_string=Audit&amp;DYN_ARGS=TRUE&amp;VAR:ID1=70109410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85__FDSAUDITLINK__" localSheetId="24" hidden="1">{"fdsup://IBCentral/FAT Viewer?action=UPDATE&amp;creator=factset&amp;DOC_NAME=fat:reuters_qtrly_source_window.fat&amp;display_string=Audit&amp;DYN_ARGS=TRUE&amp;VAR:ID1=13342B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85__FDSAUDITLINK__" hidden="1">{"fdsup://IBCentral/FAT Viewer?action=UPDATE&amp;creator=factset&amp;DOC_NAME=fat:reuters_qtrly_source_window.fat&amp;display_string=Audit&amp;DYN_ARGS=TRUE&amp;VAR:ID1=13342B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86__FDSAUDITLINK__" localSheetId="24" hidden="1">{"fdsup://IBCentral/FAT Viewer?action=UPDATE&amp;creator=factset&amp;DOC_NAME=fat:reuters_qtrly_source_window.fat&amp;display_string=Audit&amp;DYN_ARGS=TRUE&amp;VAR:ID1=17273K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86__FDSAUDITLINK__" hidden="1">{"fdsup://IBCentral/FAT Viewer?action=UPDATE&amp;creator=factset&amp;DOC_NAME=fat:reuters_qtrly_source_window.fat&amp;display_string=Audit&amp;DYN_ARGS=TRUE&amp;VAR:ID1=17273K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87__FDSAUDITLINK__" localSheetId="24" hidden="1">{"fdsup://IBCentral/FAT Viewer?action=UPDATE&amp;creator=factset&amp;DOC_NAME=fat:reuters_qtrly_source_window.fat&amp;display_string=Audit&amp;DYN_ARGS=TRUE&amp;VAR:ID1=22439910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87__FDSAUDITLINK__" hidden="1">{"fdsup://IBCentral/FAT Viewer?action=UPDATE&amp;creator=factset&amp;DOC_NAME=fat:reuters_qtrly_source_window.fat&amp;display_string=Audit&amp;DYN_ARGS=TRUE&amp;VAR:ID1=22439910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88__FDSAUDITLINK__" localSheetId="24" hidden="1">{"fdsup://IBCentral/FAT Viewer?action=UPDATE&amp;creator=factset&amp;DOC_NAME=fat:reuters_qtrly_source_window.fat&amp;display_string=Audit&amp;DYN_ARGS=TRUE&amp;VAR:ID1=26160810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88__FDSAUDITLINK__" hidden="1">{"fdsup://IBCentral/FAT Viewer?action=UPDATE&amp;creator=factset&amp;DOC_NAME=fat:reuters_qtrly_source_window.fat&amp;display_string=Audit&amp;DYN_ARGS=TRUE&amp;VAR:ID1=26160810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89__FDSAUDITLINK__" localSheetId="24" hidden="1">{"fdsup://IBCentral/FAT Viewer?action=UPDATE&amp;creator=factset&amp;DOC_NAME=fat:reuters_qtrly_source_window.fat&amp;display_string=Audit&amp;DYN_ARGS=TRUE&amp;VAR:ID1=77669610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89__FDSAUDITLINK__" hidden="1">{"fdsup://IBCentral/FAT Viewer?action=UPDATE&amp;creator=factset&amp;DOC_NAME=fat:reuters_qtrly_source_window.fat&amp;display_string=Audit&amp;DYN_ARGS=TRUE&amp;VAR:ID1=77669610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9__FDSAUDITLINK__" localSheetId="24" hidden="1">{"fdsup://IBCentral/FAT Viewer?action=UPDATE&amp;creator=factset&amp;DOC_NAME=fat:reuters_qtrly_source_window.fat&amp;display_string=Audit&amp;DYN_ARGS=TRUE&amp;VAR:ID1=77669610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9__FDSAUDITLINK__" hidden="1">{"fdsup://IBCentral/FAT Viewer?action=UPDATE&amp;creator=factset&amp;DOC_NAME=fat:reuters_qtrly_source_window.fat&amp;display_string=Audit&amp;DYN_ARGS=TRUE&amp;VAR:ID1=77669610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90__FDSAUDITLINK__" localSheetId="24" hidden="1">{"fdsup://IBCentral/FAT Viewer?action=UPDATE&amp;creator=factset&amp;DOC_NAME=fat:reuters_qtrly_source_window.fat&amp;display_string=Audit&amp;DYN_ARGS=TRUE&amp;VAR:ID1=34354P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90__FDSAUDITLINK__" hidden="1">{"fdsup://IBCentral/FAT Viewer?action=UPDATE&amp;creator=factset&amp;DOC_NAME=fat:reuters_qtrly_source_window.fat&amp;display_string=Audit&amp;DYN_ARGS=TRUE&amp;VAR:ID1=34354P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91__FDSAUDITLINK__" localSheetId="24" hidden="1">{"fdsup://IBCentral/FAT Viewer?action=UPDATE&amp;creator=factset&amp;DOC_NAME=fat:reuters_qtrly_source_window.fat&amp;display_string=Audit&amp;DYN_ARGS=TRUE&amp;VAR:ID1=30249U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91__FDSAUDITLINK__" hidden="1">{"fdsup://IBCentral/FAT Viewer?action=UPDATE&amp;creator=factset&amp;DOC_NAME=fat:reuters_qtrly_source_window.fat&amp;display_string=Audit&amp;DYN_ARGS=TRUE&amp;VAR:ID1=30249U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92__FDSAUDITLINK__" localSheetId="24" hidden="1">{"fdsup://IBCentral/FAT Viewer?action=UPDATE&amp;creator=factset&amp;DOC_NAME=fat:reuters_qtrly_source_window.fat&amp;display_string=Audit&amp;DYN_ARGS=TRUE&amp;VAR:ID1=70109410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92__FDSAUDITLINK__" hidden="1">{"fdsup://IBCentral/FAT Viewer?action=UPDATE&amp;creator=factset&amp;DOC_NAME=fat:reuters_qtrly_source_window.fat&amp;display_string=Audit&amp;DYN_ARGS=TRUE&amp;VAR:ID1=70109410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93__FDSAUDITLINK__" localSheetId="24" hidden="1">{"fdsup://IBCentral/FAT Viewer?action=UPDATE&amp;creator=factset&amp;DOC_NAME=fat:reuters_qtrly_source_window.fat&amp;display_string=Audit&amp;DYN_ARGS=TRUE&amp;VAR:ID1=13342B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93__FDSAUDITLINK__" hidden="1">{"fdsup://IBCentral/FAT Viewer?action=UPDATE&amp;creator=factset&amp;DOC_NAME=fat:reuters_qtrly_source_window.fat&amp;display_string=Audit&amp;DYN_ARGS=TRUE&amp;VAR:ID1=13342B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894__FDSAUDITLINK__" localSheetId="24" hidden="1">{"fdsup://IBCentral/FAT Viewer?action=UPDATE&amp;creator=factset&amp;DOC_NAME=fat:reuters_qtrly_source_window.fat&amp;display_string=Audit&amp;DYN_ARGS=TRUE&amp;VAR:ID1=17273K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94__FDSAUDITLINK__" hidden="1">{"fdsup://IBCentral/FAT Viewer?action=UPDATE&amp;creator=factset&amp;DOC_NAME=fat:reuters_qtrly_source_window.fat&amp;display_string=Audit&amp;DYN_ARGS=TRUE&amp;VAR:ID1=17273K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95__FDSAUDITLINK__" localSheetId="24" hidden="1">{"fdsup://IBCentral/FAT Viewer?action=UPDATE&amp;creator=factset&amp;DOC_NAME=fat:reuters_qtrly_source_window.fat&amp;display_string=Audit&amp;DYN_ARGS=TRUE&amp;VAR:ID1=22439910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95__FDSAUDITLINK__" hidden="1">{"fdsup://IBCentral/FAT Viewer?action=UPDATE&amp;creator=factset&amp;DOC_NAME=fat:reuters_qtrly_source_window.fat&amp;display_string=Audit&amp;DYN_ARGS=TRUE&amp;VAR:ID1=22439910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96__FDSAUDITLINK__" localSheetId="24" hidden="1">{"fdsup://IBCentral/FAT Viewer?action=UPDATE&amp;creator=factset&amp;DOC_NAME=fat:reuters_qtrly_source_window.fat&amp;display_string=Audit&amp;DYN_ARGS=TRUE&amp;VAR:ID1=26160810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96__FDSAUDITLINK__" hidden="1">{"fdsup://IBCentral/FAT Viewer?action=UPDATE&amp;creator=factset&amp;DOC_NAME=fat:reuters_qtrly_source_window.fat&amp;display_string=Audit&amp;DYN_ARGS=TRUE&amp;VAR:ID1=26160810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97__FDSAUDITLINK__" localSheetId="24" hidden="1">{"fdsup://IBCentral/FAT Viewer?action=UPDATE&amp;creator=factset&amp;DOC_NAME=fat:reuters_qtrly_source_window.fat&amp;display_string=Audit&amp;DYN_ARGS=TRUE&amp;VAR:ID1=77669610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97__FDSAUDITLINK__" hidden="1">{"fdsup://IBCentral/FAT Viewer?action=UPDATE&amp;creator=factset&amp;DOC_NAME=fat:reuters_qtrly_source_window.fat&amp;display_string=Audit&amp;DYN_ARGS=TRUE&amp;VAR:ID1=77669610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98__FDSAUDITLINK__" localSheetId="24" hidden="1">{"fdsup://IBCentral/FAT Viewer?action=UPDATE&amp;creator=factset&amp;DOC_NAME=fat:reuters_qtrly_source_window.fat&amp;display_string=Audit&amp;DYN_ARGS=TRUE&amp;VAR:ID1=34354P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98__FDSAUDITLINK__" hidden="1">{"fdsup://IBCentral/FAT Viewer?action=UPDATE&amp;creator=factset&amp;DOC_NAME=fat:reuters_qtrly_source_window.fat&amp;display_string=Audit&amp;DYN_ARGS=TRUE&amp;VAR:ID1=34354P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99__FDSAUDITLINK__" localSheetId="24" hidden="1">{"fdsup://IBCentral/FAT Viewer?action=UPDATE&amp;creator=factset&amp;DOC_NAME=fat:reuters_qtrly_source_window.fat&amp;display_string=Audit&amp;DYN_ARGS=TRUE&amp;VAR:ID1=30249U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99__FDSAUDITLINK__" hidden="1">{"fdsup://IBCentral/FAT Viewer?action=UPDATE&amp;creator=factset&amp;DOC_NAME=fat:reuters_qtrly_source_window.fat&amp;display_string=Audit&amp;DYN_ARGS=TRUE&amp;VAR:ID1=30249U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8ANEX_H" localSheetId="4">#REF!</definedName>
    <definedName name="_8ANEX_H">#REF!</definedName>
    <definedName name="_8F" localSheetId="4" hidden="1">'[33]Inc. St'!#REF!</definedName>
    <definedName name="_8F" hidden="1">'[33]Inc. St'!#REF!</definedName>
    <definedName name="_9_________________ANEX_A" localSheetId="4">#REF!</definedName>
    <definedName name="_9_________________ANEX_A">#REF!</definedName>
    <definedName name="_9____123Graph_BCHART_5" localSheetId="1" hidden="1">[29]MEX95IB!#REF!</definedName>
    <definedName name="_9____123Graph_BCHART_5" localSheetId="9" hidden="1">[29]MEX95IB!#REF!</definedName>
    <definedName name="_9____123Graph_BCHART_5" localSheetId="13" hidden="1">[29]MEX95IB!#REF!</definedName>
    <definedName name="_9____123Graph_BCHART_5" localSheetId="4" hidden="1">[29]MEX95IB!#REF!</definedName>
    <definedName name="_9____123Graph_BCHART_5" localSheetId="24" hidden="1">[29]MEX95IB!#REF!</definedName>
    <definedName name="_9____123Graph_BCHART_5" localSheetId="16" hidden="1">[29]MEX95IB!#REF!</definedName>
    <definedName name="_9____123Graph_BCHART_5" localSheetId="19" hidden="1">[29]MEX95IB!#REF!</definedName>
    <definedName name="_9____123Graph_BCHART_5" hidden="1">[29]MEX95IB!#REF!</definedName>
    <definedName name="_9__FDSAUDITLINK__" localSheetId="24" hidden="1">{"fdsup://IBCentral/FAT Viewer?action=UPDATE&amp;creator=factset&amp;DOC_NAME=fat:reuters_qtrly_source_window.fat&amp;display_string=Audit&amp;DYN_ARGS=TRUE&amp;VAR:ID1=26927940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__FDSAUDITLINK__" hidden="1">{"fdsup://IBCentral/FAT Viewer?action=UPDATE&amp;creator=factset&amp;DOC_NAME=fat:reuters_qtrly_source_window.fat&amp;display_string=Audit&amp;DYN_ARGS=TRUE&amp;VAR:ID1=26927940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_0_0_S" localSheetId="1" hidden="1">#REF!</definedName>
    <definedName name="_9_0_0_S" localSheetId="9" hidden="1">#REF!</definedName>
    <definedName name="_9_0_0_S" localSheetId="13" hidden="1">#REF!</definedName>
    <definedName name="_9_0_0_S" localSheetId="4" hidden="1">#REF!</definedName>
    <definedName name="_9_0_0_S" localSheetId="24" hidden="1">#REF!</definedName>
    <definedName name="_9_0_0_S" localSheetId="16" hidden="1">#REF!</definedName>
    <definedName name="_9_0_0_S" localSheetId="19" hidden="1">#REF!</definedName>
    <definedName name="_9_0_0_S" hidden="1">#REF!</definedName>
    <definedName name="_9_0_F" localSheetId="4" hidden="1">'[33]Inc. St'!#REF!</definedName>
    <definedName name="_9_0_F" hidden="1">'[33]Inc. St'!#REF!</definedName>
    <definedName name="_90__FDSAUDITLINK__" localSheetId="24" hidden="1">{"fdsup://IBCentral/FAT Viewer?action=UPDATE&amp;creator=factset&amp;DOC_NAME=fat:reuters_qtrly_source_window.fat&amp;display_string=Audit&amp;DYN_ARGS=TRUE&amp;VAR:ID1=34354P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0__FDSAUDITLINK__" hidden="1">{"fdsup://IBCentral/FAT Viewer?action=UPDATE&amp;creator=factset&amp;DOC_NAME=fat:reuters_qtrly_source_window.fat&amp;display_string=Audit&amp;DYN_ARGS=TRUE&amp;VAR:ID1=34354P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00__FDSAUDITLINK__" localSheetId="24" hidden="1">{"fdsup://IBCentral/FAT Viewer?action=UPDATE&amp;creator=factset&amp;DOC_NAME=fat:reuters_qtrly_source_window.fat&amp;display_string=Audit&amp;DYN_ARGS=TRUE&amp;VAR:ID1=70109410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00__FDSAUDITLINK__" hidden="1">{"fdsup://IBCentral/FAT Viewer?action=UPDATE&amp;creator=factset&amp;DOC_NAME=fat:reuters_qtrly_source_window.fat&amp;display_string=Audit&amp;DYN_ARGS=TRUE&amp;VAR:ID1=70109410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01__FDSAUDITLINK__" localSheetId="24" hidden="1">{"fdsup://IBCentral/FAT Viewer?action=UPDATE&amp;creator=factset&amp;DOC_NAME=fat:reuters_qtrly_source_window.fat&amp;display_string=Audit&amp;DYN_ARGS=TRUE&amp;VAR:ID1=13342B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01__FDSAUDITLINK__" hidden="1">{"fdsup://IBCentral/FAT Viewer?action=UPDATE&amp;creator=factset&amp;DOC_NAME=fat:reuters_qtrly_source_window.fat&amp;display_string=Audit&amp;DYN_ARGS=TRUE&amp;VAR:ID1=13342B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02__FDSAUDITLINK__" localSheetId="24" hidden="1">{"fdsup://IBCentral/FAT Viewer?action=UPDATE&amp;creator=factset&amp;DOC_NAME=fat:reuters_qtrly_source_window.fat&amp;display_string=Audit&amp;DYN_ARGS=TRUE&amp;VAR:ID1=17273K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02__FDSAUDITLINK__" hidden="1">{"fdsup://IBCentral/FAT Viewer?action=UPDATE&amp;creator=factset&amp;DOC_NAME=fat:reuters_qtrly_source_window.fat&amp;display_string=Audit&amp;DYN_ARGS=TRUE&amp;VAR:ID1=17273K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03__FDSAUDITLINK__" localSheetId="24" hidden="1">{"fdsup://IBCentral/FAT Viewer?action=UPDATE&amp;creator=factset&amp;DOC_NAME=fat:reuters_qtrly_source_window.fat&amp;display_string=Audit&amp;DYN_ARGS=TRUE&amp;VAR:ID1=22439910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03__FDSAUDITLINK__" hidden="1">{"fdsup://IBCentral/FAT Viewer?action=UPDATE&amp;creator=factset&amp;DOC_NAME=fat:reuters_qtrly_source_window.fat&amp;display_string=Audit&amp;DYN_ARGS=TRUE&amp;VAR:ID1=22439910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04__FDSAUDITLINK__" localSheetId="24" hidden="1">{"fdsup://IBCentral/FAT Viewer?action=UPDATE&amp;creator=factset&amp;DOC_NAME=fat:reuters_qtrly_source_window.fat&amp;display_string=Audit&amp;DYN_ARGS=TRUE&amp;VAR:ID1=26160810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04__FDSAUDITLINK__" hidden="1">{"fdsup://IBCentral/FAT Viewer?action=UPDATE&amp;creator=factset&amp;DOC_NAME=fat:reuters_qtrly_source_window.fat&amp;display_string=Audit&amp;DYN_ARGS=TRUE&amp;VAR:ID1=26160810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05__FDSAUDITLINK__" localSheetId="24" hidden="1">{"fdsup://IBCentral/FAT Viewer?action=UPDATE&amp;creator=factset&amp;DOC_NAME=fat:reuters_qtrly_source_window.fat&amp;display_string=Audit&amp;DYN_ARGS=TRUE&amp;VAR:ID1=77669610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05__FDSAUDITLINK__" hidden="1">{"fdsup://IBCentral/FAT Viewer?action=UPDATE&amp;creator=factset&amp;DOC_NAME=fat:reuters_qtrly_source_window.fat&amp;display_string=Audit&amp;DYN_ARGS=TRUE&amp;VAR:ID1=77669610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06__FDSAUDITLINK__" localSheetId="24" hidden="1">{"fdsup://IBCentral/FAT Viewer?action=UPDATE&amp;creator=factset&amp;DOC_NAME=fat:reuters_qtrly_source_window.fat&amp;display_string=Audit&amp;DYN_ARGS=TRUE&amp;VAR:ID1=34354P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06__FDSAUDITLINK__" hidden="1">{"fdsup://IBCentral/FAT Viewer?action=UPDATE&amp;creator=factset&amp;DOC_NAME=fat:reuters_qtrly_source_window.fat&amp;display_string=Audit&amp;DYN_ARGS=TRUE&amp;VAR:ID1=34354P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07__FDSAUDITLINK__" localSheetId="24" hidden="1">{"fdsup://IBCentral/FAT Viewer?action=UPDATE&amp;creator=factset&amp;DOC_NAME=fat:reuters_qtrly_source_window.fat&amp;display_string=Audit&amp;DYN_ARGS=TRUE&amp;VAR:ID1=30249U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07__FDSAUDITLINK__" hidden="1">{"fdsup://IBCentral/FAT Viewer?action=UPDATE&amp;creator=factset&amp;DOC_NAME=fat:reuters_qtrly_source_window.fat&amp;display_string=Audit&amp;DYN_ARGS=TRUE&amp;VAR:ID1=30249U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08__FDSAUDITLINK__" localSheetId="24" hidden="1">{"fdsup://IBCentral/FAT Viewer?action=UPDATE&amp;creator=factset&amp;DOC_NAME=fat:reuters_qtrly_source_window.fat&amp;display_string=Audit&amp;DYN_ARGS=TRUE&amp;VAR:ID1=70109410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08__FDSAUDITLINK__" hidden="1">{"fdsup://IBCentral/FAT Viewer?action=UPDATE&amp;creator=factset&amp;DOC_NAME=fat:reuters_qtrly_source_window.fat&amp;display_string=Audit&amp;DYN_ARGS=TRUE&amp;VAR:ID1=70109410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09__FDSAUDITLINK__" localSheetId="24" hidden="1">{"fdsup://IBCentral/FAT Viewer?action=UPDATE&amp;creator=factset&amp;DOC_NAME=fat:reuters_qtrly_source_window.fat&amp;display_string=Audit&amp;DYN_ARGS=TRUE&amp;VAR:ID1=13342B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09__FDSAUDITLINK__" hidden="1">{"fdsup://IBCentral/FAT Viewer?action=UPDATE&amp;creator=factset&amp;DOC_NAME=fat:reuters_qtrly_source_window.fat&amp;display_string=Audit&amp;DYN_ARGS=TRUE&amp;VAR:ID1=13342B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1__FDSAUDITLINK__" localSheetId="24" hidden="1">{"fdsup://IBCentral/FAT Viewer?action=UPDATE&amp;creator=factset&amp;DOC_NAME=fat:reuters_qtrly_source_window.fat&amp;display_string=Audit&amp;DYN_ARGS=TRUE&amp;VAR:ID1=30249U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1__FDSAUDITLINK__" hidden="1">{"fdsup://IBCentral/FAT Viewer?action=UPDATE&amp;creator=factset&amp;DOC_NAME=fat:reuters_qtrly_source_window.fat&amp;display_string=Audit&amp;DYN_ARGS=TRUE&amp;VAR:ID1=30249U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10__FDSAUDITLINK__" localSheetId="24" hidden="1">{"fdsup://IBCentral/FAT Viewer?action=UPDATE&amp;creator=factset&amp;DOC_NAME=fat:reuters_qtrly_source_window.fat&amp;display_string=Audit&amp;DYN_ARGS=TRUE&amp;VAR:ID1=17273K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10__FDSAUDITLINK__" hidden="1">{"fdsup://IBCentral/FAT Viewer?action=UPDATE&amp;creator=factset&amp;DOC_NAME=fat:reuters_qtrly_source_window.fat&amp;display_string=Audit&amp;DYN_ARGS=TRUE&amp;VAR:ID1=17273K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11__FDSAUDITLINK__" localSheetId="24" hidden="1">{"fdsup://IBCentral/FAT Viewer?action=UPDATE&amp;creator=factset&amp;DOC_NAME=fat:reuters_qtrly_source_window.fat&amp;display_string=Audit&amp;DYN_ARGS=TRUE&amp;VAR:ID1=22439910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11__FDSAUDITLINK__" hidden="1">{"fdsup://IBCentral/FAT Viewer?action=UPDATE&amp;creator=factset&amp;DOC_NAME=fat:reuters_qtrly_source_window.fat&amp;display_string=Audit&amp;DYN_ARGS=TRUE&amp;VAR:ID1=22439910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12__FDSAUDITLINK__" localSheetId="24" hidden="1">{"fdsup://IBCentral/FAT Viewer?action=UPDATE&amp;creator=factset&amp;DOC_NAME=fat:reuters_qtrly_source_window.fat&amp;display_string=Audit&amp;DYN_ARGS=TRUE&amp;VAR:ID1=26160810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12__FDSAUDITLINK__" hidden="1">{"fdsup://IBCentral/FAT Viewer?action=UPDATE&amp;creator=factset&amp;DOC_NAME=fat:reuters_qtrly_source_window.fat&amp;display_string=Audit&amp;DYN_ARGS=TRUE&amp;VAR:ID1=26160810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13__FDSAUDITLINK__" localSheetId="24" hidden="1">{"fdsup://IBCentral/FAT Viewer?action=UPDATE&amp;creator=factset&amp;DOC_NAME=fat:reuters_qtrly_source_window.fat&amp;display_string=Audit&amp;DYN_ARGS=TRUE&amp;VAR:ID1=77669610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13__FDSAUDITLINK__" hidden="1">{"fdsup://IBCentral/FAT Viewer?action=UPDATE&amp;creator=factset&amp;DOC_NAME=fat:reuters_qtrly_source_window.fat&amp;display_string=Audit&amp;DYN_ARGS=TRUE&amp;VAR:ID1=77669610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14__FDSAUDITLINK__" localSheetId="24" hidden="1">{"fdsup://IBCentral/FAT Viewer?action=UPDATE&amp;creator=factset&amp;DOC_NAME=fat:reuters_qtrly_source_window.fat&amp;display_string=Audit&amp;DYN_ARGS=TRUE&amp;VAR:ID1=34354P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14__FDSAUDITLINK__" hidden="1">{"fdsup://IBCentral/FAT Viewer?action=UPDATE&amp;creator=factset&amp;DOC_NAME=fat:reuters_qtrly_source_window.fat&amp;display_string=Audit&amp;DYN_ARGS=TRUE&amp;VAR:ID1=34354P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15__FDSAUDITLINK__" localSheetId="24" hidden="1">{"fdsup://IBCentral/FAT Viewer?action=UPDATE&amp;creator=factset&amp;DOC_NAME=fat:reuters_qtrly_source_window.fat&amp;display_string=Audit&amp;DYN_ARGS=TRUE&amp;VAR:ID1=30249U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15__FDSAUDITLINK__" hidden="1">{"fdsup://IBCentral/FAT Viewer?action=UPDATE&amp;creator=factset&amp;DOC_NAME=fat:reuters_qtrly_source_window.fat&amp;display_string=Audit&amp;DYN_ARGS=TRUE&amp;VAR:ID1=30249U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16__FDSAUDITLINK__" localSheetId="24" hidden="1">{"fdsup://IBCentral/FAT Viewer?action=UPDATE&amp;creator=factset&amp;DOC_NAME=fat:reuters_qtrly_source_window.fat&amp;display_string=Audit&amp;DYN_ARGS=TRUE&amp;VAR:ID1=70109410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16__FDSAUDITLINK__" hidden="1">{"fdsup://IBCentral/FAT Viewer?action=UPDATE&amp;creator=factset&amp;DOC_NAME=fat:reuters_qtrly_source_window.fat&amp;display_string=Audit&amp;DYN_ARGS=TRUE&amp;VAR:ID1=70109410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17__FDSAUDITLINK__" localSheetId="24" hidden="1">{"fdsup://IBCentral/FAT Viewer?action=UPDATE&amp;creator=factset&amp;DOC_NAME=fat:reuters_qtrly_source_window.fat&amp;display_string=Audit&amp;DYN_ARGS=TRUE&amp;VAR:ID1=13342B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17__FDSAUDITLINK__" hidden="1">{"fdsup://IBCentral/FAT Viewer?action=UPDATE&amp;creator=factset&amp;DOC_NAME=fat:reuters_qtrly_source_window.fat&amp;display_string=Audit&amp;DYN_ARGS=TRUE&amp;VAR:ID1=13342B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18__FDSAUDITLINK__" localSheetId="24" hidden="1">{"fdsup://IBCentral/FAT Viewer?action=UPDATE&amp;creator=factset&amp;DOC_NAME=fat:reuters_qtrly_source_window.fat&amp;display_string=Audit&amp;DYN_ARGS=TRUE&amp;VAR:ID1=17273K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18__FDSAUDITLINK__" hidden="1">{"fdsup://IBCentral/FAT Viewer?action=UPDATE&amp;creator=factset&amp;DOC_NAME=fat:reuters_qtrly_source_window.fat&amp;display_string=Audit&amp;DYN_ARGS=TRUE&amp;VAR:ID1=17273K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19__FDSAUDITLINK__" localSheetId="24" hidden="1">{"fdsup://IBCentral/FAT Viewer?action=UPDATE&amp;creator=factset&amp;DOC_NAME=fat:reuters_qtrly_source_window.fat&amp;display_string=Audit&amp;DYN_ARGS=TRUE&amp;VAR:ID1=22439910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19__FDSAUDITLINK__" hidden="1">{"fdsup://IBCentral/FAT Viewer?action=UPDATE&amp;creator=factset&amp;DOC_NAME=fat:reuters_qtrly_source_window.fat&amp;display_string=Audit&amp;DYN_ARGS=TRUE&amp;VAR:ID1=22439910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2__FDSAUDITLINK__" localSheetId="24" hidden="1">{"fdsup://IBCentral/FAT Viewer?action=UPDATE&amp;creator=factset&amp;DOC_NAME=fat:reuters_qtrly_source_window.fat&amp;display_string=Audit&amp;DYN_ARGS=TRUE&amp;VAR:ID1=70109410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2__FDSAUDITLINK__" hidden="1">{"fdsup://IBCentral/FAT Viewer?action=UPDATE&amp;creator=factset&amp;DOC_NAME=fat:reuters_qtrly_source_window.fat&amp;display_string=Audit&amp;DYN_ARGS=TRUE&amp;VAR:ID1=70109410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20__FDSAUDITLINK__" localSheetId="24" hidden="1">{"fdsup://IBCentral/FAT Viewer?action=UPDATE&amp;creator=factset&amp;DOC_NAME=fat:reuters_qtrly_source_window.fat&amp;display_string=Audit&amp;DYN_ARGS=TRUE&amp;VAR:ID1=26160810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20__FDSAUDITLINK__" hidden="1">{"fdsup://IBCentral/FAT Viewer?action=UPDATE&amp;creator=factset&amp;DOC_NAME=fat:reuters_qtrly_source_window.fat&amp;display_string=Audit&amp;DYN_ARGS=TRUE&amp;VAR:ID1=26160810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21__FDSAUDITLINK__" localSheetId="24" hidden="1">{"fdsup://IBCentral/FAT Viewer?action=UPDATE&amp;creator=factset&amp;DOC_NAME=fat:reuters_qtrly_source_window.fat&amp;display_string=Audit&amp;DYN_ARGS=TRUE&amp;VAR:ID1=77669610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21__FDSAUDITLINK__" hidden="1">{"fdsup://IBCentral/FAT Viewer?action=UPDATE&amp;creator=factset&amp;DOC_NAME=fat:reuters_qtrly_source_window.fat&amp;display_string=Audit&amp;DYN_ARGS=TRUE&amp;VAR:ID1=77669610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22__FDSAUDITLINK__" localSheetId="24" hidden="1">{"fdsup://IBCentral/FAT Viewer?action=UPDATE&amp;creator=factset&amp;DOC_NAME=fat:reuters_qtrly_source_window.fat&amp;display_string=Audit&amp;DYN_ARGS=TRUE&amp;VAR:ID1=34354P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22__FDSAUDITLINK__" hidden="1">{"fdsup://IBCentral/FAT Viewer?action=UPDATE&amp;creator=factset&amp;DOC_NAME=fat:reuters_qtrly_source_window.fat&amp;display_string=Audit&amp;DYN_ARGS=TRUE&amp;VAR:ID1=34354P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23__FDSAUDITLINK__" localSheetId="24" hidden="1">{"fdsup://IBCentral/FAT Viewer?action=UPDATE&amp;creator=factset&amp;DOC_NAME=fat:reuters_qtrly_source_window.fat&amp;display_string=Audit&amp;DYN_ARGS=TRUE&amp;VAR:ID1=30249U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23__FDSAUDITLINK__" hidden="1">{"fdsup://IBCentral/FAT Viewer?action=UPDATE&amp;creator=factset&amp;DOC_NAME=fat:reuters_qtrly_source_window.fat&amp;display_string=Audit&amp;DYN_ARGS=TRUE&amp;VAR:ID1=30249U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24__FDSAUDITLINK__" localSheetId="24" hidden="1">{"fdsup://IBCentral/FAT Viewer?action=UPDATE&amp;creator=factset&amp;DOC_NAME=fat:reuters_qtrly_source_window.fat&amp;display_string=Audit&amp;DYN_ARGS=TRUE&amp;VAR:ID1=70109410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24__FDSAUDITLINK__" hidden="1">{"fdsup://IBCentral/FAT Viewer?action=UPDATE&amp;creator=factset&amp;DOC_NAME=fat:reuters_qtrly_source_window.fat&amp;display_string=Audit&amp;DYN_ARGS=TRUE&amp;VAR:ID1=70109410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25__FDSAUDITLINK__" localSheetId="24" hidden="1">{"fdsup://IBCentral/FAT Viewer?action=UPDATE&amp;creator=factset&amp;DOC_NAME=fat:reuters_qtrly_source_window.fat&amp;display_string=Audit&amp;DYN_ARGS=TRUE&amp;VAR:ID1=13342B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25__FDSAUDITLINK__" hidden="1">{"fdsup://IBCentral/FAT Viewer?action=UPDATE&amp;creator=factset&amp;DOC_NAME=fat:reuters_qtrly_source_window.fat&amp;display_string=Audit&amp;DYN_ARGS=TRUE&amp;VAR:ID1=13342B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26__FDSAUDITLINK__" localSheetId="24" hidden="1">{"fdsup://IBCentral/FAT Viewer?action=UPDATE&amp;creator=factset&amp;DOC_NAME=fat:reuters_qtrly_source_window.fat&amp;display_string=Audit&amp;DYN_ARGS=TRUE&amp;VAR:ID1=17273K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26__FDSAUDITLINK__" hidden="1">{"fdsup://IBCentral/FAT Viewer?action=UPDATE&amp;creator=factset&amp;DOC_NAME=fat:reuters_qtrly_source_window.fat&amp;display_string=Audit&amp;DYN_ARGS=TRUE&amp;VAR:ID1=17273K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27__FDSAUDITLINK__" localSheetId="24" hidden="1">{"fdsup://IBCentral/FAT Viewer?action=UPDATE&amp;creator=factset&amp;DOC_NAME=fat:reuters_qtrly_source_window.fat&amp;display_string=Audit&amp;DYN_ARGS=TRUE&amp;VAR:ID1=22439910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27__FDSAUDITLINK__" hidden="1">{"fdsup://IBCentral/FAT Viewer?action=UPDATE&amp;creator=factset&amp;DOC_NAME=fat:reuters_qtrly_source_window.fat&amp;display_string=Audit&amp;DYN_ARGS=TRUE&amp;VAR:ID1=22439910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28__FDSAUDITLINK__" localSheetId="24" hidden="1">{"fdsup://IBCentral/FAT Viewer?action=UPDATE&amp;creator=factset&amp;DOC_NAME=fat:reuters_qtrly_source_window.fat&amp;display_string=Audit&amp;DYN_ARGS=TRUE&amp;VAR:ID1=26160810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28__FDSAUDITLINK__" hidden="1">{"fdsup://IBCentral/FAT Viewer?action=UPDATE&amp;creator=factset&amp;DOC_NAME=fat:reuters_qtrly_source_window.fat&amp;display_string=Audit&amp;DYN_ARGS=TRUE&amp;VAR:ID1=26160810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29__FDSAUDITLINK__" localSheetId="24" hidden="1">{"fdsup://IBCentral/FAT Viewer?action=UPDATE&amp;creator=factset&amp;DOC_NAME=fat:reuters_qtrly_source_window.fat&amp;display_string=Audit&amp;DYN_ARGS=TRUE&amp;VAR:ID1=77669610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29__FDSAUDITLINK__" hidden="1">{"fdsup://IBCentral/FAT Viewer?action=UPDATE&amp;creator=factset&amp;DOC_NAME=fat:reuters_qtrly_source_window.fat&amp;display_string=Audit&amp;DYN_ARGS=TRUE&amp;VAR:ID1=77669610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3__FDSAUDITLINK__" localSheetId="24" hidden="1">{"fdsup://IBCentral/FAT Viewer?action=UPDATE&amp;creator=factset&amp;DOC_NAME=fat:reuters_qtrly_source_window.fat&amp;display_string=Audit&amp;DYN_ARGS=TRUE&amp;VAR:ID1=13342B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3__FDSAUDITLINK__" hidden="1">{"fdsup://IBCentral/FAT Viewer?action=UPDATE&amp;creator=factset&amp;DOC_NAME=fat:reuters_qtrly_source_window.fat&amp;display_string=Audit&amp;DYN_ARGS=TRUE&amp;VAR:ID1=13342B10&amp;VAR:RCODE=FEBIT&amp;VAR:SDATE=20090999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30__FDSAUDITLINK__" localSheetId="24" hidden="1">{"fdsup://IBCentral/FAT Viewer?action=UPDATE&amp;creator=factset&amp;DOC_NAME=fat:reuters_qtrly_source_window.fat&amp;display_string=Audit&amp;DYN_ARGS=TRUE&amp;VAR:ID1=34354P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30__FDSAUDITLINK__" hidden="1">{"fdsup://IBCentral/FAT Viewer?action=UPDATE&amp;creator=factset&amp;DOC_NAME=fat:reuters_qtrly_source_window.fat&amp;display_string=Audit&amp;DYN_ARGS=TRUE&amp;VAR:ID1=34354P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31__FDSAUDITLINK__" localSheetId="24" hidden="1">{"fdsup://IBCentral/FAT Viewer?action=UPDATE&amp;creator=factset&amp;DOC_NAME=fat:reuters_qtrly_source_window.fat&amp;display_string=Audit&amp;DYN_ARGS=TRUE&amp;VAR:ID1=30249U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31__FDSAUDITLINK__" hidden="1">{"fdsup://IBCentral/FAT Viewer?action=UPDATE&amp;creator=factset&amp;DOC_NAME=fat:reuters_qtrly_source_window.fat&amp;display_string=Audit&amp;DYN_ARGS=TRUE&amp;VAR:ID1=30249U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32__FDSAUDITLINK__" localSheetId="24" hidden="1">{"fdsup://IBCentral/FAT Viewer?action=UPDATE&amp;creator=factset&amp;DOC_NAME=fat:reuters_qtrly_source_window.fat&amp;display_string=Audit&amp;DYN_ARGS=TRUE&amp;VAR:ID1=70109410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32__FDSAUDITLINK__" hidden="1">{"fdsup://IBCentral/FAT Viewer?action=UPDATE&amp;creator=factset&amp;DOC_NAME=fat:reuters_qtrly_source_window.fat&amp;display_string=Audit&amp;DYN_ARGS=TRUE&amp;VAR:ID1=70109410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33__FDSAUDITLINK__" localSheetId="24" hidden="1">{"fdsup://IBCentral/FAT Viewer?action=UPDATE&amp;creator=factset&amp;DOC_NAME=fat:reuters_qtrly_source_window.fat&amp;display_string=Audit&amp;DYN_ARGS=TRUE&amp;VAR:ID1=13342B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33__FDSAUDITLINK__" hidden="1">{"fdsup://IBCentral/FAT Viewer?action=UPDATE&amp;creator=factset&amp;DOC_NAME=fat:reuters_qtrly_source_window.fat&amp;display_string=Audit&amp;DYN_ARGS=TRUE&amp;VAR:ID1=13342B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34__FDSAUDITLINK__" localSheetId="24" hidden="1">{"fdsup://IBCentral/FAT Viewer?action=UPDATE&amp;creator=factset&amp;DOC_NAME=fat:reuters_qtrly_source_window.fat&amp;display_string=Audit&amp;DYN_ARGS=TRUE&amp;VAR:ID1=17273K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34__FDSAUDITLINK__" hidden="1">{"fdsup://IBCentral/FAT Viewer?action=UPDATE&amp;creator=factset&amp;DOC_NAME=fat:reuters_qtrly_source_window.fat&amp;display_string=Audit&amp;DYN_ARGS=TRUE&amp;VAR:ID1=17273K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35__FDSAUDITLINK__" localSheetId="24" hidden="1">{"fdsup://IBCentral/FAT Viewer?action=UPDATE&amp;creator=factset&amp;DOC_NAME=fat:reuters_qtrly_source_window.fat&amp;display_string=Audit&amp;DYN_ARGS=TRUE&amp;VAR:ID1=22439910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35__FDSAUDITLINK__" hidden="1">{"fdsup://IBCentral/FAT Viewer?action=UPDATE&amp;creator=factset&amp;DOC_NAME=fat:reuters_qtrly_source_window.fat&amp;display_string=Audit&amp;DYN_ARGS=TRUE&amp;VAR:ID1=22439910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36__FDSAUDITLINK__" localSheetId="24" hidden="1">{"fdsup://IBCentral/FAT Viewer?action=UPDATE&amp;creator=factset&amp;DOC_NAME=fat:reuters_qtrly_source_window.fat&amp;display_string=Audit&amp;DYN_ARGS=TRUE&amp;VAR:ID1=26160810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36__FDSAUDITLINK__" hidden="1">{"fdsup://IBCentral/FAT Viewer?action=UPDATE&amp;creator=factset&amp;DOC_NAME=fat:reuters_qtrly_source_window.fat&amp;display_string=Audit&amp;DYN_ARGS=TRUE&amp;VAR:ID1=26160810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37__FDSAUDITLINK__" localSheetId="24" hidden="1">{"fdsup://IBCentral/FAT Viewer?action=UPDATE&amp;creator=factset&amp;DOC_NAME=fat:reuters_qtrly_source_window.fat&amp;display_string=Audit&amp;DYN_ARGS=TRUE&amp;VAR:ID1=77669610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37__FDSAUDITLINK__" hidden="1">{"fdsup://IBCentral/FAT Viewer?action=UPDATE&amp;creator=factset&amp;DOC_NAME=fat:reuters_qtrly_source_window.fat&amp;display_string=Audit&amp;DYN_ARGS=TRUE&amp;VAR:ID1=77669610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38__FDSAUDITLINK__" localSheetId="24" hidden="1">{"fdsup://IBCentral/FAT Viewer?action=UPDATE&amp;creator=factset&amp;DOC_NAME=fat:reuters_qtrly_source_window.fat&amp;display_string=Audit&amp;DYN_ARGS=TRUE&amp;VAR:ID1=34354P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38__FDSAUDITLINK__" hidden="1">{"fdsup://IBCentral/FAT Viewer?action=UPDATE&amp;creator=factset&amp;DOC_NAME=fat:reuters_qtrly_source_window.fat&amp;display_string=Audit&amp;DYN_ARGS=TRUE&amp;VAR:ID1=34354P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39__FDSAUDITLINK__" localSheetId="24" hidden="1">{"fdsup://IBCentral/FAT Viewer?action=UPDATE&amp;creator=factset&amp;DOC_NAME=fat:reuters_qtrly_source_window.fat&amp;display_string=Audit&amp;DYN_ARGS=TRUE&amp;VAR:ID1=30249U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39__FDSAUDITLINK__" hidden="1">{"fdsup://IBCentral/FAT Viewer?action=UPDATE&amp;creator=factset&amp;DOC_NAME=fat:reuters_qtrly_source_window.fat&amp;display_string=Audit&amp;DYN_ARGS=TRUE&amp;VAR:ID1=30249U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4__FDSAUDITLINK__" localSheetId="24" hidden="1">{"fdsup://IBCentral/FAT Viewer?action=UPDATE&amp;creator=factset&amp;DOC_NAME=fat:reuters_qtrly_source_window.fat&amp;display_string=Audit&amp;DYN_ARGS=TRUE&amp;VAR:ID1=17273K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4__FDSAUDITLINK__" hidden="1">{"fdsup://IBCentral/FAT Viewer?action=UPDATE&amp;creator=factset&amp;DOC_NAME=fat:reuters_qtrly_source_window.fat&amp;display_string=Audit&amp;DYN_ARGS=TRUE&amp;VAR:ID1=17273K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40__FDSAUDITLINK__" localSheetId="24" hidden="1">{"fdsup://IBCentral/FAT Viewer?action=UPDATE&amp;creator=factset&amp;DOC_NAME=fat:reuters_qtrly_source_window.fat&amp;display_string=Audit&amp;DYN_ARGS=TRUE&amp;VAR:ID1=70109410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40__FDSAUDITLINK__" hidden="1">{"fdsup://IBCentral/FAT Viewer?action=UPDATE&amp;creator=factset&amp;DOC_NAME=fat:reuters_qtrly_source_window.fat&amp;display_string=Audit&amp;DYN_ARGS=TRUE&amp;VAR:ID1=70109410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41__FDSAUDITLINK__" localSheetId="24" hidden="1">{"fdsup://IBCentral/FAT Viewer?action=UPDATE&amp;creator=factset&amp;DOC_NAME=fat:reuters_qtrly_source_window.fat&amp;display_string=Audit&amp;DYN_ARGS=TRUE&amp;VAR:ID1=13342B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41__FDSAUDITLINK__" hidden="1">{"fdsup://IBCentral/FAT Viewer?action=UPDATE&amp;creator=factset&amp;DOC_NAME=fat:reuters_qtrly_source_window.fat&amp;display_string=Audit&amp;DYN_ARGS=TRUE&amp;VAR:ID1=13342B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42__FDSAUDITLINK__" localSheetId="24" hidden="1">{"fdsup://IBCentral/FAT Viewer?action=UPDATE&amp;creator=factset&amp;DOC_NAME=fat:reuters_qtrly_source_window.fat&amp;display_string=Audit&amp;DYN_ARGS=TRUE&amp;VAR:ID1=17273K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42__FDSAUDITLINK__" hidden="1">{"fdsup://IBCentral/FAT Viewer?action=UPDATE&amp;creator=factset&amp;DOC_NAME=fat:reuters_qtrly_source_window.fat&amp;display_string=Audit&amp;DYN_ARGS=TRUE&amp;VAR:ID1=17273K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43__FDSAUDITLINK__" localSheetId="24" hidden="1">{"fdsup://IBCentral/FAT Viewer?action=UPDATE&amp;creator=factset&amp;DOC_NAME=fat:reuters_qtrly_source_window.fat&amp;display_string=Audit&amp;DYN_ARGS=TRUE&amp;VAR:ID1=22439910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43__FDSAUDITLINK__" hidden="1">{"fdsup://IBCentral/FAT Viewer?action=UPDATE&amp;creator=factset&amp;DOC_NAME=fat:reuters_qtrly_source_window.fat&amp;display_string=Audit&amp;DYN_ARGS=TRUE&amp;VAR:ID1=22439910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44__FDSAUDITLINK__" localSheetId="24" hidden="1">{"fdsup://IBCentral/FAT Viewer?action=UPDATE&amp;creator=factset&amp;DOC_NAME=fat:reuters_qtrly_source_window.fat&amp;display_string=Audit&amp;DYN_ARGS=TRUE&amp;VAR:ID1=26160810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44__FDSAUDITLINK__" hidden="1">{"fdsup://IBCentral/FAT Viewer?action=UPDATE&amp;creator=factset&amp;DOC_NAME=fat:reuters_qtrly_source_window.fat&amp;display_string=Audit&amp;DYN_ARGS=TRUE&amp;VAR:ID1=26160810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45__FDSAUDITLINK__" localSheetId="24" hidden="1">{"fdsup://IBCentral/FAT Viewer?action=UPDATE&amp;creator=factset&amp;DOC_NAME=fat:reuters_qtrly_source_window.fat&amp;display_string=Audit&amp;DYN_ARGS=TRUE&amp;VAR:ID1=77669610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45__FDSAUDITLINK__" hidden="1">{"fdsup://IBCentral/FAT Viewer?action=UPDATE&amp;creator=factset&amp;DOC_NAME=fat:reuters_qtrly_source_window.fat&amp;display_string=Audit&amp;DYN_ARGS=TRUE&amp;VAR:ID1=77669610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46__FDSAUDITLINK__" localSheetId="24" hidden="1">{"fdsup://IBCentral/FAT Viewer?action=UPDATE&amp;creator=factset&amp;DOC_NAME=fat:reuters_qtrly_source_window.fat&amp;display_string=Audit&amp;DYN_ARGS=TRUE&amp;VAR:ID1=34354P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46__FDSAUDITLINK__" hidden="1">{"fdsup://IBCentral/FAT Viewer?action=UPDATE&amp;creator=factset&amp;DOC_NAME=fat:reuters_qtrly_source_window.fat&amp;display_string=Audit&amp;DYN_ARGS=TRUE&amp;VAR:ID1=34354P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47__FDSAUDITLINK__" localSheetId="24" hidden="1">{"fdsup://IBCentral/FAT Viewer?action=UPDATE&amp;creator=factset&amp;DOC_NAME=fat:reuters_qtrly_source_window.fat&amp;display_string=Audit&amp;DYN_ARGS=TRUE&amp;VAR:ID1=30249U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47__FDSAUDITLINK__" hidden="1">{"fdsup://IBCentral/FAT Viewer?action=UPDATE&amp;creator=factset&amp;DOC_NAME=fat:reuters_qtrly_source_window.fat&amp;display_string=Audit&amp;DYN_ARGS=TRUE&amp;VAR:ID1=30249U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48__FDSAUDITLINK__" localSheetId="24" hidden="1">{"fdsup://IBCentral/FAT Viewer?action=UPDATE&amp;creator=factset&amp;DOC_NAME=fat:reuters_qtrly_source_window.fat&amp;display_string=Audit&amp;DYN_ARGS=TRUE&amp;VAR:ID1=70109410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48__FDSAUDITLINK__" hidden="1">{"fdsup://IBCentral/FAT Viewer?action=UPDATE&amp;creator=factset&amp;DOC_NAME=fat:reuters_qtrly_source_window.fat&amp;display_string=Audit&amp;DYN_ARGS=TRUE&amp;VAR:ID1=70109410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49__FDSAUDITLINK__" localSheetId="24" hidden="1">{"fdsup://IBCentral/FAT Viewer?action=UPDATE&amp;creator=factset&amp;DOC_NAME=fat:reuters_qtrly_source_window.fat&amp;display_string=Audit&amp;DYN_ARGS=TRUE&amp;VAR:ID1=13342B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49__FDSAUDITLINK__" hidden="1">{"fdsup://IBCentral/FAT Viewer?action=UPDATE&amp;creator=factset&amp;DOC_NAME=fat:reuters_qtrly_source_window.fat&amp;display_string=Audit&amp;DYN_ARGS=TRUE&amp;VAR:ID1=13342B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5__FDSAUDITLINK__" localSheetId="24" hidden="1">{"fdsup://IBCentral/FAT Viewer?action=UPDATE&amp;creator=factset&amp;DOC_NAME=fat:reuters_qtrly_source_window.fat&amp;display_string=Audit&amp;DYN_ARGS=TRUE&amp;VAR:ID1=22439910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5__FDSAUDITLINK__" hidden="1">{"fdsup://IBCentral/FAT Viewer?action=UPDATE&amp;creator=factset&amp;DOC_NAME=fat:reuters_qtrly_source_window.fat&amp;display_string=Audit&amp;DYN_ARGS=TRUE&amp;VAR:ID1=22439910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50__FDSAUDITLINK__" localSheetId="24" hidden="1">{"fdsup://IBCentral/FAT Viewer?action=UPDATE&amp;creator=factset&amp;DOC_NAME=fat:reuters_qtrly_source_window.fat&amp;display_string=Audit&amp;DYN_ARGS=TRUE&amp;VAR:ID1=17273K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50__FDSAUDITLINK__" hidden="1">{"fdsup://IBCentral/FAT Viewer?action=UPDATE&amp;creator=factset&amp;DOC_NAME=fat:reuters_qtrly_source_window.fat&amp;display_string=Audit&amp;DYN_ARGS=TRUE&amp;VAR:ID1=17273K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51__FDSAUDITLINK__" localSheetId="24" hidden="1">{"fdsup://IBCentral/FAT Viewer?action=UPDATE&amp;creator=factset&amp;DOC_NAME=fat:reuters_qtrly_source_window.fat&amp;display_string=Audit&amp;DYN_ARGS=TRUE&amp;VAR:ID1=22439910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51__FDSAUDITLINK__" hidden="1">{"fdsup://IBCentral/FAT Viewer?action=UPDATE&amp;creator=factset&amp;DOC_NAME=fat:reuters_qtrly_source_window.fat&amp;display_string=Audit&amp;DYN_ARGS=TRUE&amp;VAR:ID1=22439910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52__FDSAUDITLINK__" localSheetId="24" hidden="1">{"fdsup://IBCentral/FAT Viewer?action=UPDATE&amp;creator=factset&amp;DOC_NAME=fat:reuters_qtrly_source_window.fat&amp;display_string=Audit&amp;DYN_ARGS=TRUE&amp;VAR:ID1=26160810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52__FDSAUDITLINK__" hidden="1">{"fdsup://IBCentral/FAT Viewer?action=UPDATE&amp;creator=factset&amp;DOC_NAME=fat:reuters_qtrly_source_window.fat&amp;display_string=Audit&amp;DYN_ARGS=TRUE&amp;VAR:ID1=26160810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53__FDSAUDITLINK__" localSheetId="24" hidden="1">{"fdsup://IBCentral/FAT Viewer?action=UPDATE&amp;creator=factset&amp;DOC_NAME=fat:reuters_qtrly_source_window.fat&amp;display_string=Audit&amp;DYN_ARGS=TRUE&amp;VAR:ID1=77669610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53__FDSAUDITLINK__" hidden="1">{"fdsup://IBCentral/FAT Viewer?action=UPDATE&amp;creator=factset&amp;DOC_NAME=fat:reuters_qtrly_source_window.fat&amp;display_string=Audit&amp;DYN_ARGS=TRUE&amp;VAR:ID1=77669610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54__FDSAUDITLINK__" localSheetId="24" hidden="1">{"fdsup://IBCentral/FAT Viewer?action=UPDATE&amp;creator=factset&amp;DOC_NAME=fat:reuters_qtrly_source_window.fat&amp;display_string=Audit&amp;DYN_ARGS=TRUE&amp;VAR:ID1=34354P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54__FDSAUDITLINK__" hidden="1">{"fdsup://IBCentral/FAT Viewer?action=UPDATE&amp;creator=factset&amp;DOC_NAME=fat:reuters_qtrly_source_window.fat&amp;display_string=Audit&amp;DYN_ARGS=TRUE&amp;VAR:ID1=34354P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55__FDSAUDITLINK__" localSheetId="24" hidden="1">{"fdsup://IBCentral/FAT Viewer?action=UPDATE&amp;creator=factset&amp;DOC_NAME=fat:reuters_qtrly_source_window.fat&amp;display_string=Audit&amp;DYN_ARGS=TRUE&amp;VAR:ID1=30249U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55__FDSAUDITLINK__" hidden="1">{"fdsup://IBCentral/FAT Viewer?action=UPDATE&amp;creator=factset&amp;DOC_NAME=fat:reuters_qtrly_source_window.fat&amp;display_string=Audit&amp;DYN_ARGS=TRUE&amp;VAR:ID1=30249U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56__FDSAUDITLINK__" localSheetId="24" hidden="1">{"fdsup://IBCentral/FAT Viewer?action=UPDATE&amp;creator=factset&amp;DOC_NAME=fat:reuters_qtrly_source_window.fat&amp;display_string=Audit&amp;DYN_ARGS=TRUE&amp;VAR:ID1=70109410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56__FDSAUDITLINK__" hidden="1">{"fdsup://IBCentral/FAT Viewer?action=UPDATE&amp;creator=factset&amp;DOC_NAME=fat:reuters_qtrly_source_window.fat&amp;display_string=Audit&amp;DYN_ARGS=TRUE&amp;VAR:ID1=70109410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57__FDSAUDITLINK__" localSheetId="24" hidden="1">{"fdsup://IBCentral/FAT Viewer?action=UPDATE&amp;creator=factset&amp;DOC_NAME=fat:reuters_qtrly_source_window.fat&amp;display_string=Audit&amp;DYN_ARGS=TRUE&amp;VAR:ID1=13342B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57__FDSAUDITLINK__" hidden="1">{"fdsup://IBCentral/FAT Viewer?action=UPDATE&amp;creator=factset&amp;DOC_NAME=fat:reuters_qtrly_source_window.fat&amp;display_string=Audit&amp;DYN_ARGS=TRUE&amp;VAR:ID1=13342B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58__FDSAUDITLINK__" localSheetId="24" hidden="1">{"fdsup://IBCentral/FAT Viewer?action=UPDATE&amp;creator=factset&amp;DOC_NAME=fat:reuters_qtrly_source_window.fat&amp;display_string=Audit&amp;DYN_ARGS=TRUE&amp;VAR:ID1=17273K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58__FDSAUDITLINK__" hidden="1">{"fdsup://IBCentral/FAT Viewer?action=UPDATE&amp;creator=factset&amp;DOC_NAME=fat:reuters_qtrly_source_window.fat&amp;display_string=Audit&amp;DYN_ARGS=TRUE&amp;VAR:ID1=17273K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59__FDSAUDITLINK__" localSheetId="24" hidden="1">{"fdsup://IBCentral/FAT Viewer?action=UPDATE&amp;creator=factset&amp;DOC_NAME=fat:reuters_qtrly_source_window.fat&amp;display_string=Audit&amp;DYN_ARGS=TRUE&amp;VAR:ID1=22439910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59__FDSAUDITLINK__" hidden="1">{"fdsup://IBCentral/FAT Viewer?action=UPDATE&amp;creator=factset&amp;DOC_NAME=fat:reuters_qtrly_source_window.fat&amp;display_string=Audit&amp;DYN_ARGS=TRUE&amp;VAR:ID1=22439910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6__FDSAUDITLINK__" localSheetId="24" hidden="1">{"fdsup://IBCentral/FAT Viewer?action=UPDATE&amp;creator=factset&amp;DOC_NAME=fat:reuters_qtrly_source_window.fat&amp;display_string=Audit&amp;DYN_ARGS=TRUE&amp;VAR:ID1=26160810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6__FDSAUDITLINK__" hidden="1">{"fdsup://IBCentral/FAT Viewer?action=UPDATE&amp;creator=factset&amp;DOC_NAME=fat:reuters_qtrly_source_window.fat&amp;display_string=Audit&amp;DYN_ARGS=TRUE&amp;VAR:ID1=26160810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60__FDSAUDITLINK__" localSheetId="24" hidden="1">{"fdsup://IBCentral/FAT Viewer?action=UPDATE&amp;creator=factset&amp;DOC_NAME=fat:reuters_qtrly_source_window.fat&amp;display_string=Audit&amp;DYN_ARGS=TRUE&amp;VAR:ID1=26160810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60__FDSAUDITLINK__" hidden="1">{"fdsup://IBCentral/FAT Viewer?action=UPDATE&amp;creator=factset&amp;DOC_NAME=fat:reuters_qtrly_source_window.fat&amp;display_string=Audit&amp;DYN_ARGS=TRUE&amp;VAR:ID1=26160810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61__FDSAUDITLINK__" localSheetId="24" hidden="1">{"fdsup://IBCentral/FAT Viewer?action=UPDATE&amp;creator=factset&amp;DOC_NAME=fat:reuters_qtrly_source_window.fat&amp;display_string=Audit&amp;DYN_ARGS=TRUE&amp;VAR:ID1=77669610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61__FDSAUDITLINK__" hidden="1">{"fdsup://IBCentral/FAT Viewer?action=UPDATE&amp;creator=factset&amp;DOC_NAME=fat:reuters_qtrly_source_window.fat&amp;display_string=Audit&amp;DYN_ARGS=TRUE&amp;VAR:ID1=77669610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62__FDSAUDITLINK__" localSheetId="24" hidden="1">{"fdsup://IBCentral/FAT Viewer?action=UPDATE&amp;creator=factset&amp;DOC_NAME=fat:reuters_qtrly_source_window.fat&amp;display_string=Audit&amp;DYN_ARGS=TRUE&amp;VAR:ID1=34354P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62__FDSAUDITLINK__" hidden="1">{"fdsup://IBCentral/FAT Viewer?action=UPDATE&amp;creator=factset&amp;DOC_NAME=fat:reuters_qtrly_source_window.fat&amp;display_string=Audit&amp;DYN_ARGS=TRUE&amp;VAR:ID1=34354P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63__FDSAUDITLINK__" localSheetId="24" hidden="1">{"fdsup://IBCentral/FAT Viewer?action=UPDATE&amp;creator=factset&amp;DOC_NAME=fat:reuters_qtrly_source_window.fat&amp;display_string=Audit&amp;DYN_ARGS=TRUE&amp;VAR:ID1=30249U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63__FDSAUDITLINK__" hidden="1">{"fdsup://IBCentral/FAT Viewer?action=UPDATE&amp;creator=factset&amp;DOC_NAME=fat:reuters_qtrly_source_window.fat&amp;display_string=Audit&amp;DYN_ARGS=TRUE&amp;VAR:ID1=30249U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64__FDSAUDITLINK__" localSheetId="24" hidden="1">{"fdsup://IBCentral/FAT Viewer?action=UPDATE&amp;creator=factset&amp;DOC_NAME=fat:reuters_qtrly_source_window.fat&amp;display_string=Audit&amp;DYN_ARGS=TRUE&amp;VAR:ID1=70109410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64__FDSAUDITLINK__" hidden="1">{"fdsup://IBCentral/FAT Viewer?action=UPDATE&amp;creator=factset&amp;DOC_NAME=fat:reuters_qtrly_source_window.fat&amp;display_string=Audit&amp;DYN_ARGS=TRUE&amp;VAR:ID1=70109410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65__FDSAUDITLINK__" localSheetId="24" hidden="1">{"fdsup://IBCentral/FAT Viewer?action=UPDATE&amp;creator=factset&amp;DOC_NAME=fat:reuters_qtrly_source_window.fat&amp;display_string=Audit&amp;DYN_ARGS=TRUE&amp;VAR:ID1=13342B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65__FDSAUDITLINK__" hidden="1">{"fdsup://IBCentral/FAT Viewer?action=UPDATE&amp;creator=factset&amp;DOC_NAME=fat:reuters_qtrly_source_window.fat&amp;display_string=Audit&amp;DYN_ARGS=TRUE&amp;VAR:ID1=13342B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66__FDSAUDITLINK__" localSheetId="24" hidden="1">{"fdsup://IBCentral/FAT Viewer?action=UPDATE&amp;creator=factset&amp;DOC_NAME=fat:reuters_qtrly_source_window.fat&amp;display_string=Audit&amp;DYN_ARGS=TRUE&amp;VAR:ID1=17273K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66__FDSAUDITLINK__" hidden="1">{"fdsup://IBCentral/FAT Viewer?action=UPDATE&amp;creator=factset&amp;DOC_NAME=fat:reuters_qtrly_source_window.fat&amp;display_string=Audit&amp;DYN_ARGS=TRUE&amp;VAR:ID1=17273K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67__FDSAUDITLINK__" localSheetId="24" hidden="1">{"fdsup://IBCentral/FAT Viewer?action=UPDATE&amp;creator=factset&amp;DOC_NAME=fat:reuters_qtrly_source_window.fat&amp;display_string=Audit&amp;DYN_ARGS=TRUE&amp;VAR:ID1=22439910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67__FDSAUDITLINK__" hidden="1">{"fdsup://IBCentral/FAT Viewer?action=UPDATE&amp;creator=factset&amp;DOC_NAME=fat:reuters_qtrly_source_window.fat&amp;display_string=Audit&amp;DYN_ARGS=TRUE&amp;VAR:ID1=22439910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68__FDSAUDITLINK__" localSheetId="24" hidden="1">{"fdsup://IBCentral/FAT Viewer?action=UPDATE&amp;creator=factset&amp;DOC_NAME=fat:reuters_qtrly_source_window.fat&amp;display_string=Audit&amp;DYN_ARGS=TRUE&amp;VAR:ID1=26160810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68__FDSAUDITLINK__" hidden="1">{"fdsup://IBCentral/FAT Viewer?action=UPDATE&amp;creator=factset&amp;DOC_NAME=fat:reuters_qtrly_source_window.fat&amp;display_string=Audit&amp;DYN_ARGS=TRUE&amp;VAR:ID1=26160810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69__FDSAUDITLINK__" localSheetId="24" hidden="1">{"fdsup://IBCentral/FAT Viewer?action=UPDATE&amp;creator=factset&amp;DOC_NAME=fat:reuters_qtrly_source_window.fat&amp;display_string=Audit&amp;DYN_ARGS=TRUE&amp;VAR:ID1=77669610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69__FDSAUDITLINK__" hidden="1">{"fdsup://IBCentral/FAT Viewer?action=UPDATE&amp;creator=factset&amp;DOC_NAME=fat:reuters_qtrly_source_window.fat&amp;display_string=Audit&amp;DYN_ARGS=TRUE&amp;VAR:ID1=77669610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7__FDSAUDITLINK__" localSheetId="24" hidden="1">{"fdsup://IBCentral/FAT Viewer?action=UPDATE&amp;creator=factset&amp;DOC_NAME=fat:reuters_qtrly_source_window.fat&amp;display_string=Audit&amp;DYN_ARGS=TRUE&amp;VAR:ID1=77669610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7__FDSAUDITLINK__" hidden="1">{"fdsup://IBCentral/FAT Viewer?action=UPDATE&amp;creator=factset&amp;DOC_NAME=fat:reuters_qtrly_source_window.fat&amp;display_string=Audit&amp;DYN_ARGS=TRUE&amp;VAR:ID1=77669610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70__FDSAUDITLINK__" localSheetId="24" hidden="1">{"fdsup://IBCentral/FAT Viewer?action=UPDATE&amp;creator=factset&amp;DOC_NAME=fat:reuters_qtrly_source_window.fat&amp;display_string=Audit&amp;DYN_ARGS=TRUE&amp;VAR:ID1=34354P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70__FDSAUDITLINK__" hidden="1">{"fdsup://IBCentral/FAT Viewer?action=UPDATE&amp;creator=factset&amp;DOC_NAME=fat:reuters_qtrly_source_window.fat&amp;display_string=Audit&amp;DYN_ARGS=TRUE&amp;VAR:ID1=34354P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71__FDSAUDITLINK__" localSheetId="24" hidden="1">{"fdsup://IBCentral/FAT Viewer?action=UPDATE&amp;creator=factset&amp;DOC_NAME=fat:reuters_qtrly_source_window.fat&amp;display_string=Audit&amp;DYN_ARGS=TRUE&amp;VAR:ID1=30249U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71__FDSAUDITLINK__" hidden="1">{"fdsup://IBCentral/FAT Viewer?action=UPDATE&amp;creator=factset&amp;DOC_NAME=fat:reuters_qtrly_source_window.fat&amp;display_string=Audit&amp;DYN_ARGS=TRUE&amp;VAR:ID1=30249U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72__FDSAUDITLINK__" localSheetId="24" hidden="1">{"fdsup://IBCentral/FAT Viewer?action=UPDATE&amp;creator=factset&amp;DOC_NAME=fat:reuters_qtrly_source_window.fat&amp;display_string=Audit&amp;DYN_ARGS=TRUE&amp;VAR:ID1=70109410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72__FDSAUDITLINK__" hidden="1">{"fdsup://IBCentral/FAT Viewer?action=UPDATE&amp;creator=factset&amp;DOC_NAME=fat:reuters_qtrly_source_window.fat&amp;display_string=Audit&amp;DYN_ARGS=TRUE&amp;VAR:ID1=70109410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73__FDSAUDITLINK__" localSheetId="24" hidden="1">{"fdsup://IBCentral/FAT Viewer?action=UPDATE&amp;creator=factset&amp;DOC_NAME=fat:reuters_qtrly_source_window.fat&amp;display_string=Audit&amp;DYN_ARGS=TRUE&amp;VAR:ID1=13342B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73__FDSAUDITLINK__" hidden="1">{"fdsup://IBCentral/FAT Viewer?action=UPDATE&amp;creator=factset&amp;DOC_NAME=fat:reuters_qtrly_source_window.fat&amp;display_string=Audit&amp;DYN_ARGS=TRUE&amp;VAR:ID1=13342B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74__FDSAUDITLINK__" localSheetId="24" hidden="1">{"fdsup://IBCentral/FAT Viewer?action=UPDATE&amp;creator=factset&amp;DOC_NAME=fat:reuters_qtrly_source_window.fat&amp;display_string=Audit&amp;DYN_ARGS=TRUE&amp;VAR:ID1=17273K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74__FDSAUDITLINK__" hidden="1">{"fdsup://IBCentral/FAT Viewer?action=UPDATE&amp;creator=factset&amp;DOC_NAME=fat:reuters_qtrly_source_window.fat&amp;display_string=Audit&amp;DYN_ARGS=TRUE&amp;VAR:ID1=17273K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75__FDSAUDITLINK__" localSheetId="24" hidden="1">{"fdsup://IBCentral/FAT Viewer?action=UPDATE&amp;creator=factset&amp;DOC_NAME=fat:reuters_qtrly_source_window.fat&amp;display_string=Audit&amp;DYN_ARGS=TRUE&amp;VAR:ID1=22439910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75__FDSAUDITLINK__" hidden="1">{"fdsup://IBCentral/FAT Viewer?action=UPDATE&amp;creator=factset&amp;DOC_NAME=fat:reuters_qtrly_source_window.fat&amp;display_string=Audit&amp;DYN_ARGS=TRUE&amp;VAR:ID1=22439910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76__FDSAUDITLINK__" localSheetId="24" hidden="1">{"fdsup://IBCentral/FAT Viewer?action=UPDATE&amp;creator=factset&amp;DOC_NAME=fat:reuters_qtrly_source_window.fat&amp;display_string=Audit&amp;DYN_ARGS=TRUE&amp;VAR:ID1=26160810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76__FDSAUDITLINK__" hidden="1">{"fdsup://IBCentral/FAT Viewer?action=UPDATE&amp;creator=factset&amp;DOC_NAME=fat:reuters_qtrly_source_window.fat&amp;display_string=Audit&amp;DYN_ARGS=TRUE&amp;VAR:ID1=26160810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77__FDSAUDITLINK__" localSheetId="24" hidden="1">{"fdsup://IBCentral/FAT Viewer?action=UPDATE&amp;creator=factset&amp;DOC_NAME=fat:reuters_qtrly_source_window.fat&amp;display_string=Audit&amp;DYN_ARGS=TRUE&amp;VAR:ID1=77669610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77__FDSAUDITLINK__" hidden="1">{"fdsup://IBCentral/FAT Viewer?action=UPDATE&amp;creator=factset&amp;DOC_NAME=fat:reuters_qtrly_source_window.fat&amp;display_string=Audit&amp;DYN_ARGS=TRUE&amp;VAR:ID1=77669610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78__FDSAUDITLINK__" localSheetId="24" hidden="1">{"fdsup://IBCentral/FAT Viewer?action=UPDATE&amp;creator=factset&amp;DOC_NAME=fat:reuters_qtrly_source_window.fat&amp;display_string=Audit&amp;DYN_ARGS=TRUE&amp;VAR:ID1=34354P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78__FDSAUDITLINK__" hidden="1">{"fdsup://IBCentral/FAT Viewer?action=UPDATE&amp;creator=factset&amp;DOC_NAME=fat:reuters_qtrly_source_window.fat&amp;display_string=Audit&amp;DYN_ARGS=TRUE&amp;VAR:ID1=34354P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79__FDSAUDITLINK__" localSheetId="24" hidden="1">{"fdsup://IBCentral/FAT Viewer?action=UPDATE&amp;creator=factset&amp;DOC_NAME=fat:reuters_qtrly_source_window.fat&amp;display_string=Audit&amp;DYN_ARGS=TRUE&amp;VAR:ID1=30249U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79__FDSAUDITLINK__" hidden="1">{"fdsup://IBCentral/FAT Viewer?action=UPDATE&amp;creator=factset&amp;DOC_NAME=fat:reuters_qtrly_source_window.fat&amp;display_string=Audit&amp;DYN_ARGS=TRUE&amp;VAR:ID1=30249U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8__FDSAUDITLINK__" localSheetId="24" hidden="1">{"fdsup://IBCentral/FAT Viewer?action=UPDATE&amp;creator=factset&amp;DOC_NAME=fat:reuters_qtrly_source_window.fat&amp;display_string=Audit&amp;DYN_ARGS=TRUE&amp;VAR:ID1=34354P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8__FDSAUDITLINK__" hidden="1">{"fdsup://IBCentral/FAT Viewer?action=UPDATE&amp;creator=factset&amp;DOC_NAME=fat:reuters_qtrly_source_window.fat&amp;display_string=Audit&amp;DYN_ARGS=TRUE&amp;VAR:ID1=34354P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80__FDSAUDITLINK__" localSheetId="24" hidden="1">{"fdsup://IBCentral/FAT Viewer?action=UPDATE&amp;creator=factset&amp;DOC_NAME=fat:reuters_qtrly_source_window.fat&amp;display_string=Audit&amp;DYN_ARGS=TRUE&amp;VAR:ID1=70109410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80__FDSAUDITLINK__" hidden="1">{"fdsup://IBCentral/FAT Viewer?action=UPDATE&amp;creator=factset&amp;DOC_NAME=fat:reuters_qtrly_source_window.fat&amp;display_string=Audit&amp;DYN_ARGS=TRUE&amp;VAR:ID1=70109410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81__FDSAUDITLINK__" localSheetId="24" hidden="1">{"fdsup://IBCentral/FAT Viewer?action=UPDATE&amp;creator=factset&amp;DOC_NAME=fat:reuters_qtrly_source_window.fat&amp;display_string=Audit&amp;DYN_ARGS=TRUE&amp;VAR:ID1=13342B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81__FDSAUDITLINK__" hidden="1">{"fdsup://IBCentral/FAT Viewer?action=UPDATE&amp;creator=factset&amp;DOC_NAME=fat:reuters_qtrly_source_window.fat&amp;display_string=Audit&amp;DYN_ARGS=TRUE&amp;VAR:ID1=13342B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82__FDSAUDITLINK__" localSheetId="24" hidden="1">{"fdsup://IBCentral/FAT Viewer?action=UPDATE&amp;creator=factset&amp;DOC_NAME=fat:reuters_qtrly_source_window.fat&amp;display_string=Audit&amp;DYN_ARGS=TRUE&amp;VAR:ID1=17273K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82__FDSAUDITLINK__" hidden="1">{"fdsup://IBCentral/FAT Viewer?action=UPDATE&amp;creator=factset&amp;DOC_NAME=fat:reuters_qtrly_source_window.fat&amp;display_string=Audit&amp;DYN_ARGS=TRUE&amp;VAR:ID1=17273K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83__FDSAUDITLINK__" localSheetId="24" hidden="1">{"fdsup://IBCentral/FAT Viewer?action=UPDATE&amp;creator=factset&amp;DOC_NAME=fat:reuters_qtrly_source_window.fat&amp;display_string=Audit&amp;DYN_ARGS=TRUE&amp;VAR:ID1=22439910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83__FDSAUDITLINK__" hidden="1">{"fdsup://IBCentral/FAT Viewer?action=UPDATE&amp;creator=factset&amp;DOC_NAME=fat:reuters_qtrly_source_window.fat&amp;display_string=Audit&amp;DYN_ARGS=TRUE&amp;VAR:ID1=22439910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84__FDSAUDITLINK__" localSheetId="24" hidden="1">{"fdsup://IBCentral/FAT Viewer?action=UPDATE&amp;creator=factset&amp;DOC_NAME=fat:reuters_qtrly_source_window.fat&amp;display_string=Audit&amp;DYN_ARGS=TRUE&amp;VAR:ID1=26160810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84__FDSAUDITLINK__" hidden="1">{"fdsup://IBCentral/FAT Viewer?action=UPDATE&amp;creator=factset&amp;DOC_NAME=fat:reuters_qtrly_source_window.fat&amp;display_string=Audit&amp;DYN_ARGS=TRUE&amp;VAR:ID1=26160810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85__FDSAUDITLINK__" localSheetId="24" hidden="1">{"fdsup://IBCentral/FAT Viewer?action=UPDATE&amp;creator=factset&amp;DOC_NAME=fat:reuters_qtrly_source_window.fat&amp;display_string=Audit&amp;DYN_ARGS=TRUE&amp;VAR:ID1=77669610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85__FDSAUDITLINK__" hidden="1">{"fdsup://IBCentral/FAT Viewer?action=UPDATE&amp;creator=factset&amp;DOC_NAME=fat:reuters_qtrly_source_window.fat&amp;display_string=Audit&amp;DYN_ARGS=TRUE&amp;VAR:ID1=77669610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86__FDSAUDITLINK__" localSheetId="24" hidden="1">{"fdsup://IBCentral/FAT Viewer?action=UPDATE&amp;creator=factset&amp;DOC_NAME=fat:reuters_qtrly_source_window.fat&amp;display_string=Audit&amp;DYN_ARGS=TRUE&amp;VAR:ID1=34354P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86__FDSAUDITLINK__" hidden="1">{"fdsup://IBCentral/FAT Viewer?action=UPDATE&amp;creator=factset&amp;DOC_NAME=fat:reuters_qtrly_source_window.fat&amp;display_string=Audit&amp;DYN_ARGS=TRUE&amp;VAR:ID1=34354P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87__FDSAUDITLINK__" localSheetId="24" hidden="1">{"fdsup://IBCentral/FAT Viewer?action=UPDATE&amp;creator=factset&amp;DOC_NAME=fat:reuters_qtrly_source_window.fat&amp;display_string=Audit&amp;DYN_ARGS=TRUE&amp;VAR:ID1=30249U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87__FDSAUDITLINK__" hidden="1">{"fdsup://IBCentral/FAT Viewer?action=UPDATE&amp;creator=factset&amp;DOC_NAME=fat:reuters_qtrly_source_window.fat&amp;display_string=Audit&amp;DYN_ARGS=TRUE&amp;VAR:ID1=30249U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88__FDSAUDITLINK__" localSheetId="24" hidden="1">{"fdsup://IBCentral/FAT Viewer?action=UPDATE&amp;creator=factset&amp;DOC_NAME=fat:reuters_qtrly_source_window.fat&amp;display_string=Audit&amp;DYN_ARGS=TRUE&amp;VAR:ID1=70109410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88__FDSAUDITLINK__" hidden="1">{"fdsup://IBCentral/FAT Viewer?action=UPDATE&amp;creator=factset&amp;DOC_NAME=fat:reuters_qtrly_source_window.fat&amp;display_string=Audit&amp;DYN_ARGS=TRUE&amp;VAR:ID1=70109410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89__FDSAUDITLINK__" localSheetId="24" hidden="1">{"fdsup://IBCentral/FAT Viewer?action=UPDATE&amp;creator=factset&amp;DOC_NAME=fat:reuters_qtrly_source_window.fat&amp;display_string=Audit&amp;DYN_ARGS=TRUE&amp;VAR:ID1=13342B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89__FDSAUDITLINK__" hidden="1">{"fdsup://IBCentral/FAT Viewer?action=UPDATE&amp;creator=factset&amp;DOC_NAME=fat:reuters_qtrly_source_window.fat&amp;display_string=Audit&amp;DYN_ARGS=TRUE&amp;VAR:ID1=13342B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9__FDSAUDITLINK__" localSheetId="24" hidden="1">{"fdsup://IBCentral/FAT Viewer?action=UPDATE&amp;creator=factset&amp;DOC_NAME=fat:reuters_qtrly_source_window.fat&amp;display_string=Audit&amp;DYN_ARGS=TRUE&amp;VAR:ID1=30249U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9__FDSAUDITLINK__" hidden="1">{"fdsup://IBCentral/FAT Viewer?action=UPDATE&amp;creator=factset&amp;DOC_NAME=fat:reuters_qtrly_source_window.fat&amp;display_string=Audit&amp;DYN_ARGS=TRUE&amp;VAR:ID1=30249U10&amp;VAR:RCODE=DSTT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90__FDSAUDITLINK__" localSheetId="24" hidden="1">{"fdsup://IBCentral/FAT Viewer?action=UPDATE&amp;creator=factset&amp;DOC_NAME=fat:reuters_qtrly_source_window.fat&amp;display_string=Audit&amp;DYN_ARGS=TRUE&amp;VAR:ID1=17273K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90__FDSAUDITLINK__" hidden="1">{"fdsup://IBCentral/FAT Viewer?action=UPDATE&amp;creator=factset&amp;DOC_NAME=fat:reuters_qtrly_source_window.fat&amp;display_string=Audit&amp;DYN_ARGS=TRUE&amp;VAR:ID1=17273K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91__FDSAUDITLINK__" localSheetId="24" hidden="1">{"fdsup://IBCentral/FAT Viewer?action=UPDATE&amp;creator=factset&amp;DOC_NAME=fat:reuters_qtrly_source_window.fat&amp;display_string=Audit&amp;DYN_ARGS=TRUE&amp;VAR:ID1=22439910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91__FDSAUDITLINK__" hidden="1">{"fdsup://IBCentral/FAT Viewer?action=UPDATE&amp;creator=factset&amp;DOC_NAME=fat:reuters_qtrly_source_window.fat&amp;display_string=Audit&amp;DYN_ARGS=TRUE&amp;VAR:ID1=22439910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92__FDSAUDITLINK__" localSheetId="24" hidden="1">{"fdsup://IBCentral/FAT Viewer?action=UPDATE&amp;creator=factset&amp;DOC_NAME=fat:reuters_qtrly_source_window.fat&amp;display_string=Audit&amp;DYN_ARGS=TRUE&amp;VAR:ID1=26160810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92__FDSAUDITLINK__" hidden="1">{"fdsup://IBCentral/FAT Viewer?action=UPDATE&amp;creator=factset&amp;DOC_NAME=fat:reuters_qtrly_source_window.fat&amp;display_string=Audit&amp;DYN_ARGS=TRUE&amp;VAR:ID1=26160810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93__FDSAUDITLINK__" localSheetId="24" hidden="1">{"fdsup://IBCentral/FAT Viewer?action=UPDATE&amp;creator=factset&amp;DOC_NAME=fat:reuters_qtrly_source_window.fat&amp;display_string=Audit&amp;DYN_ARGS=TRUE&amp;VAR:ID1=77669610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93__FDSAUDITLINK__" hidden="1">{"fdsup://IBCentral/FAT Viewer?action=UPDATE&amp;creator=factset&amp;DOC_NAME=fat:reuters_qtrly_source_window.fat&amp;display_string=Audit&amp;DYN_ARGS=TRUE&amp;VAR:ID1=77669610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94__FDSAUDITLINK__" localSheetId="24" hidden="1">{"fdsup://IBCentral/FAT Viewer?action=UPDATE&amp;creator=factset&amp;DOC_NAME=fat:reuters_qtrly_source_window.fat&amp;display_string=Audit&amp;DYN_ARGS=TRUE&amp;VAR:ID1=34354P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94__FDSAUDITLINK__" hidden="1">{"fdsup://IBCentral/FAT Viewer?action=UPDATE&amp;creator=factset&amp;DOC_NAME=fat:reuters_qtrly_source_window.fat&amp;display_string=Audit&amp;DYN_ARGS=TRUE&amp;VAR:ID1=34354P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95__FDSAUDITLINK__" localSheetId="24" hidden="1">{"fdsup://IBCentral/FAT Viewer?action=UPDATE&amp;creator=factset&amp;DOC_NAME=fat:reuters_qtrly_source_window.fat&amp;display_string=Audit&amp;DYN_ARGS=TRUE&amp;VAR:ID1=30249U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95__FDSAUDITLINK__" hidden="1">{"fdsup://IBCentral/FAT Viewer?action=UPDATE&amp;creator=factset&amp;DOC_NAME=fat:reuters_qtrly_source_window.fat&amp;display_string=Audit&amp;DYN_ARGS=TRUE&amp;VAR:ID1=30249U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96__FDSAUDITLINK__" localSheetId="24" hidden="1">{"fdsup://IBCentral/FAT Viewer?action=UPDATE&amp;creator=factset&amp;DOC_NAME=fat:reuters_qtrly_source_window.fat&amp;display_string=Audit&amp;DYN_ARGS=TRUE&amp;VAR:ID1=70109410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96__FDSAUDITLINK__" hidden="1">{"fdsup://IBCentral/FAT Viewer?action=UPDATE&amp;creator=factset&amp;DOC_NAME=fat:reuters_qtrly_source_window.fat&amp;display_string=Audit&amp;DYN_ARGS=TRUE&amp;VAR:ID1=70109410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97__FDSAUDITLINK__" localSheetId="24" hidden="1">{"fdsup://IBCentral/FAT Viewer?action=UPDATE&amp;creator=factset&amp;DOC_NAME=fat:reuters_qtrly_source_window.fat&amp;display_string=Audit&amp;DYN_ARGS=TRUE&amp;VAR:ID1=13342B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97__FDSAUDITLINK__" hidden="1">{"fdsup://IBCentral/FAT Viewer?action=UPDATE&amp;creator=factset&amp;DOC_NAME=fat:reuters_qtrly_source_window.fat&amp;display_string=Audit&amp;DYN_ARGS=TRUE&amp;VAR:ID1=13342B10&amp;VAR:RCODE=DSTT&amp;VAR:SDATE=20081299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998__FDSAUDITLINK__" localSheetId="24" hidden="1">{"fdsup://IBCentral/FAT Viewer?action=UPDATE&amp;creator=factset&amp;DOC_NAME=fat:reuters_qtrly_source_window.fat&amp;display_string=Audit&amp;DYN_ARGS=TRUE&amp;VAR:ID1=17273K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98__FDSAUDITLINK__" hidden="1">{"fdsup://IBCentral/FAT Viewer?action=UPDATE&amp;creator=factset&amp;DOC_NAME=fat:reuters_qtrly_source_window.fat&amp;display_string=Audit&amp;DYN_ARGS=TRUE&amp;VAR:ID1=17273K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99__FDSAUDITLINK__" localSheetId="24" hidden="1">{"fdsup://IBCentral/FAT Viewer?action=UPDATE&amp;creator=factset&amp;DOC_NAME=fat:reuters_qtrly_source_window.fat&amp;display_string=Audit&amp;DYN_ARGS=TRUE&amp;VAR:ID1=22439910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999__FDSAUDITLINK__" hidden="1">{"fdsup://IBCentral/FAT Viewer?action=UPDATE&amp;creator=factset&amp;DOC_NAME=fat:reuters_qtrly_source_window.fat&amp;display_string=Audit&amp;DYN_ARGS=TRUE&amp;VAR:ID1=22439910&amp;VAR:RCODE=FEBIT&amp;VAR:SDATE=20081299&amp;VAR:FREQ=Quarterly&amp;VAR:RELITEM=RP&amp;VAR:CURRENCY=&amp;VAR:CURRSOURCE=E","XSHARE&amp;VAR:NATFREQ=QUARTERLY&amp;VAR:RFIELD=FINALIZED&amp;VAR:DB_TYPE=&amp;VAR:UNITS=M&amp;window=popup&amp;width=450&amp;height=300&amp;START_MAXIMIZED=FALSE"}</definedName>
    <definedName name="_ABR95">'[8]Bs.Uso Trim.'!$Z$8</definedName>
    <definedName name="_ANE1" localSheetId="4">#REF!</definedName>
    <definedName name="_ANE1">#REF!</definedName>
    <definedName name="_ANE2" localSheetId="4">#REF!</definedName>
    <definedName name="_ANE2">#REF!</definedName>
    <definedName name="_ANE3" localSheetId="4">#REF!</definedName>
    <definedName name="_ANE3">#REF!</definedName>
    <definedName name="_ANE4" localSheetId="4">#REF!</definedName>
    <definedName name="_ANE4">#REF!</definedName>
    <definedName name="_ANO1" localSheetId="4">#REF!</definedName>
    <definedName name="_ANO1">#REF!</definedName>
    <definedName name="_ANO2" localSheetId="4">#REF!</definedName>
    <definedName name="_ANO2">#REF!</definedName>
    <definedName name="_ANO3" localSheetId="4">#REF!</definedName>
    <definedName name="_ANO3">#REF!</definedName>
    <definedName name="_ANO4" localSheetId="4">#REF!</definedName>
    <definedName name="_ANO4">#REF!</definedName>
    <definedName name="_ANO5" localSheetId="4">#REF!</definedName>
    <definedName name="_ANO5">#REF!</definedName>
    <definedName name="_ANO6" localSheetId="4">#REF!</definedName>
    <definedName name="_ANO6">#REF!</definedName>
    <definedName name="_ANO7" localSheetId="4">#REF!</definedName>
    <definedName name="_ANO7">#REF!</definedName>
    <definedName name="_ARP99" localSheetId="4">#REF!</definedName>
    <definedName name="_ARP99">#REF!</definedName>
    <definedName name="_AUD99" localSheetId="4">#REF!</definedName>
    <definedName name="_AUD99">#REF!</definedName>
    <definedName name="_bdm.3AE186464D5A43A7BA62B2FBA15D3751.edm" localSheetId="1" hidden="1">#REF!</definedName>
    <definedName name="_bdm.3AE186464D5A43A7BA62B2FBA15D3751.edm" localSheetId="9" hidden="1">#REF!</definedName>
    <definedName name="_bdm.3AE186464D5A43A7BA62B2FBA15D3751.edm" localSheetId="13" hidden="1">#REF!</definedName>
    <definedName name="_bdm.3AE186464D5A43A7BA62B2FBA15D3751.edm" localSheetId="4" hidden="1">#REF!</definedName>
    <definedName name="_bdm.3AE186464D5A43A7BA62B2FBA15D3751.edm" localSheetId="24" hidden="1">#REF!</definedName>
    <definedName name="_bdm.3AE186464D5A43A7BA62B2FBA15D3751.edm" localSheetId="16" hidden="1">#REF!</definedName>
    <definedName name="_bdm.3AE186464D5A43A7BA62B2FBA15D3751.edm" localSheetId="19" hidden="1">#REF!</definedName>
    <definedName name="_bdm.3AE186464D5A43A7BA62B2FBA15D3751.edm" hidden="1">#REF!</definedName>
    <definedName name="_bdm.4024C64AA1104A37840CD806E1FEF889.edm" localSheetId="1" hidden="1">#REF!</definedName>
    <definedName name="_bdm.4024C64AA1104A37840CD806E1FEF889.edm" localSheetId="9" hidden="1">#REF!</definedName>
    <definedName name="_bdm.4024C64AA1104A37840CD806E1FEF889.edm" localSheetId="13" hidden="1">#REF!</definedName>
    <definedName name="_bdm.4024C64AA1104A37840CD806E1FEF889.edm" localSheetId="4" hidden="1">#REF!</definedName>
    <definedName name="_bdm.4024C64AA1104A37840CD806E1FEF889.edm" localSheetId="24" hidden="1">#REF!</definedName>
    <definedName name="_bdm.4024C64AA1104A37840CD806E1FEF889.edm" localSheetId="16" hidden="1">#REF!</definedName>
    <definedName name="_bdm.4024C64AA1104A37840CD806E1FEF889.edm" localSheetId="19" hidden="1">#REF!</definedName>
    <definedName name="_bdm.4024C64AA1104A37840CD806E1FEF889.edm" hidden="1">#REF!</definedName>
    <definedName name="_bdm.5ECC1B008BF04EDBBB75683AF136623C.edm" localSheetId="1" hidden="1">#REF!</definedName>
    <definedName name="_bdm.5ECC1B008BF04EDBBB75683AF136623C.edm" localSheetId="9" hidden="1">#REF!</definedName>
    <definedName name="_bdm.5ECC1B008BF04EDBBB75683AF136623C.edm" localSheetId="13" hidden="1">#REF!</definedName>
    <definedName name="_bdm.5ECC1B008BF04EDBBB75683AF136623C.edm" localSheetId="4" hidden="1">#REF!</definedName>
    <definedName name="_bdm.5ECC1B008BF04EDBBB75683AF136623C.edm" localSheetId="24" hidden="1">#REF!</definedName>
    <definedName name="_bdm.5ECC1B008BF04EDBBB75683AF136623C.edm" localSheetId="16" hidden="1">#REF!</definedName>
    <definedName name="_bdm.5ECC1B008BF04EDBBB75683AF136623C.edm" localSheetId="19" hidden="1">#REF!</definedName>
    <definedName name="_bdm.5ECC1B008BF04EDBBB75683AF136623C.edm" hidden="1">#REF!</definedName>
    <definedName name="_BRR99" localSheetId="4">#REF!</definedName>
    <definedName name="_BRR99">#REF!</definedName>
    <definedName name="_C" localSheetId="4">#REF!</definedName>
    <definedName name="_C">#REF!</definedName>
    <definedName name="_CAD99" localSheetId="4">#REF!</definedName>
    <definedName name="_CAD99">#REF!</definedName>
    <definedName name="_COB2" localSheetId="4">#REF!</definedName>
    <definedName name="_COB2">#REF!</definedName>
    <definedName name="_dat" localSheetId="4">'[34]IRSA HIST'!#REF!</definedName>
    <definedName name="_dat">'[34]IRSA HIST'!#REF!</definedName>
    <definedName name="_DAT1" localSheetId="4">#REF!</definedName>
    <definedName name="_DAT1">#REF!</definedName>
    <definedName name="_DAT10" localSheetId="4">#REF!</definedName>
    <definedName name="_DAT10">#REF!</definedName>
    <definedName name="_dat100">[17]Hoja1!$J$2:$J$16870</definedName>
    <definedName name="_DAT11" localSheetId="4">#REF!</definedName>
    <definedName name="_DAT11">#REF!</definedName>
    <definedName name="_DAT12" localSheetId="4">#REF!</definedName>
    <definedName name="_DAT12">#REF!</definedName>
    <definedName name="_DAT13" localSheetId="4">#REF!</definedName>
    <definedName name="_DAT13">#REF!</definedName>
    <definedName name="_DAT14" localSheetId="4">#REF!</definedName>
    <definedName name="_DAT14">#REF!</definedName>
    <definedName name="_DAT15" localSheetId="4">#REF!</definedName>
    <definedName name="_DAT15">#REF!</definedName>
    <definedName name="_DAT16" localSheetId="4">#REF!</definedName>
    <definedName name="_DAT16">#REF!</definedName>
    <definedName name="_DAT17" localSheetId="4">#REF!</definedName>
    <definedName name="_DAT17">#REF!</definedName>
    <definedName name="_DAT18" localSheetId="4">#REF!</definedName>
    <definedName name="_DAT18">#REF!</definedName>
    <definedName name="_DAT19" localSheetId="4">#REF!</definedName>
    <definedName name="_DAT19">#REF!</definedName>
    <definedName name="_DAT2" localSheetId="4">#REF!</definedName>
    <definedName name="_DAT2">#REF!</definedName>
    <definedName name="_DAT20" localSheetId="4">#REF!</definedName>
    <definedName name="_DAT20">#REF!</definedName>
    <definedName name="_DAT21" localSheetId="4">#REF!</definedName>
    <definedName name="_DAT21">#REF!</definedName>
    <definedName name="_DAT22" localSheetId="4">#REF!</definedName>
    <definedName name="_DAT22">#REF!</definedName>
    <definedName name="_DAT23" localSheetId="4">#REF!</definedName>
    <definedName name="_DAT23">#REF!</definedName>
    <definedName name="_dat2323" localSheetId="4">#REF!</definedName>
    <definedName name="_dat2323">#REF!</definedName>
    <definedName name="_DAT24" localSheetId="4">#REF!</definedName>
    <definedName name="_DAT24">#REF!</definedName>
    <definedName name="_DAT25" localSheetId="4">#REF!</definedName>
    <definedName name="_DAT25">#REF!</definedName>
    <definedName name="_DAT26" localSheetId="4">#REF!</definedName>
    <definedName name="_DAT26">#REF!</definedName>
    <definedName name="_DAT27" localSheetId="4">#REF!</definedName>
    <definedName name="_DAT27">#REF!</definedName>
    <definedName name="_DAT28" localSheetId="4">#REF!</definedName>
    <definedName name="_DAT28">#REF!</definedName>
    <definedName name="_DAT29" localSheetId="4">#REF!</definedName>
    <definedName name="_DAT29">#REF!</definedName>
    <definedName name="_DAT3" localSheetId="4">#REF!</definedName>
    <definedName name="_DAT3">#REF!</definedName>
    <definedName name="_DAT30" localSheetId="4">#REF!</definedName>
    <definedName name="_DAT30">#REF!</definedName>
    <definedName name="_DAT3000">[35]Hoja1!$B$2:$B$27705</definedName>
    <definedName name="_DAT31" localSheetId="4">#REF!</definedName>
    <definedName name="_DAT31">#REF!</definedName>
    <definedName name="_DAT32" localSheetId="4">#REF!</definedName>
    <definedName name="_DAT32">#REF!</definedName>
    <definedName name="_DAT33" localSheetId="4">#REF!</definedName>
    <definedName name="_DAT33">#REF!</definedName>
    <definedName name="_DAT34" localSheetId="4">#REF!</definedName>
    <definedName name="_DAT34">#REF!</definedName>
    <definedName name="_DAT35" localSheetId="4">#REF!</definedName>
    <definedName name="_DAT35">#REF!</definedName>
    <definedName name="_DAT36" localSheetId="4">#REF!</definedName>
    <definedName name="_DAT36">#REF!</definedName>
    <definedName name="_DAT37" localSheetId="4">#REF!</definedName>
    <definedName name="_DAT37">#REF!</definedName>
    <definedName name="_DAT38" localSheetId="4">#REF!</definedName>
    <definedName name="_DAT38">#REF!</definedName>
    <definedName name="_DAT39" localSheetId="4">#REF!</definedName>
    <definedName name="_DAT39">#REF!</definedName>
    <definedName name="_DAT4" localSheetId="4">#REF!</definedName>
    <definedName name="_DAT4">#REF!</definedName>
    <definedName name="_DAT40" localSheetId="4">#REF!</definedName>
    <definedName name="_DAT40">#REF!</definedName>
    <definedName name="_DAT41" localSheetId="4">#REF!</definedName>
    <definedName name="_DAT41">#REF!</definedName>
    <definedName name="_DAT42" localSheetId="4">#REF!</definedName>
    <definedName name="_DAT42">#REF!</definedName>
    <definedName name="_DAT43" localSheetId="4">#REF!</definedName>
    <definedName name="_DAT43">#REF!</definedName>
    <definedName name="_DAT44" localSheetId="4">#REF!</definedName>
    <definedName name="_DAT44">#REF!</definedName>
    <definedName name="_DAT45" localSheetId="4">#REF!</definedName>
    <definedName name="_DAT45">#REF!</definedName>
    <definedName name="_DAT46" localSheetId="4">#REF!</definedName>
    <definedName name="_DAT46">#REF!</definedName>
    <definedName name="_DAT47" localSheetId="4">#REF!</definedName>
    <definedName name="_DAT47">#REF!</definedName>
    <definedName name="_DAT48" localSheetId="4">#REF!</definedName>
    <definedName name="_DAT48">#REF!</definedName>
    <definedName name="_DAT49" localSheetId="4">#REF!</definedName>
    <definedName name="_DAT49">#REF!</definedName>
    <definedName name="_DAT5" localSheetId="4">#REF!</definedName>
    <definedName name="_DAT5">#REF!</definedName>
    <definedName name="_DAT50" localSheetId="4">#REF!</definedName>
    <definedName name="_DAT50">#REF!</definedName>
    <definedName name="_DAT51" localSheetId="4">#REF!</definedName>
    <definedName name="_DAT51">#REF!</definedName>
    <definedName name="_DAT52" localSheetId="4">#REF!</definedName>
    <definedName name="_DAT52">#REF!</definedName>
    <definedName name="_DAT53" localSheetId="4">#REF!</definedName>
    <definedName name="_DAT53">#REF!</definedName>
    <definedName name="_DAT54" localSheetId="4">#REF!</definedName>
    <definedName name="_DAT54">#REF!</definedName>
    <definedName name="_DAT55" localSheetId="4">#REF!</definedName>
    <definedName name="_DAT55">#REF!</definedName>
    <definedName name="_DAT56" localSheetId="4">#REF!</definedName>
    <definedName name="_DAT56">#REF!</definedName>
    <definedName name="_DAT57" localSheetId="4">#REF!</definedName>
    <definedName name="_DAT57">#REF!</definedName>
    <definedName name="_DAT58" localSheetId="4">#REF!</definedName>
    <definedName name="_DAT58">#REF!</definedName>
    <definedName name="_DAT59" localSheetId="4">#REF!</definedName>
    <definedName name="_DAT59">#REF!</definedName>
    <definedName name="_DAT6" localSheetId="4">#REF!</definedName>
    <definedName name="_DAT6">#REF!</definedName>
    <definedName name="_DAT60" localSheetId="4">#REF!</definedName>
    <definedName name="_DAT60">#REF!</definedName>
    <definedName name="_DAT61" localSheetId="4">#REF!</definedName>
    <definedName name="_DAT61">#REF!</definedName>
    <definedName name="_DAT62" localSheetId="4">#REF!</definedName>
    <definedName name="_DAT62">#REF!</definedName>
    <definedName name="_DAT63" localSheetId="4">#REF!</definedName>
    <definedName name="_DAT63">#REF!</definedName>
    <definedName name="_DAT64" localSheetId="4">#REF!</definedName>
    <definedName name="_DAT64">#REF!</definedName>
    <definedName name="_DAT65" localSheetId="4">#REF!</definedName>
    <definedName name="_DAT65">#REF!</definedName>
    <definedName name="_DAT66" localSheetId="4">#REF!</definedName>
    <definedName name="_DAT66">#REF!</definedName>
    <definedName name="_DAT67" localSheetId="4">#REF!</definedName>
    <definedName name="_DAT67">#REF!</definedName>
    <definedName name="_DAT68" localSheetId="4">#REF!</definedName>
    <definedName name="_DAT68">#REF!</definedName>
    <definedName name="_DAT69" localSheetId="4">#REF!</definedName>
    <definedName name="_DAT69">#REF!</definedName>
    <definedName name="_DAT7" localSheetId="4">#REF!</definedName>
    <definedName name="_DAT7">#REF!</definedName>
    <definedName name="_DAT70" localSheetId="4">#REF!</definedName>
    <definedName name="_DAT70">#REF!</definedName>
    <definedName name="_DAT71" localSheetId="4">#REF!</definedName>
    <definedName name="_DAT71">#REF!</definedName>
    <definedName name="_DAT72" localSheetId="4">#REF!</definedName>
    <definedName name="_DAT72">#REF!</definedName>
    <definedName name="_DAT73" localSheetId="4">#REF!</definedName>
    <definedName name="_DAT73">#REF!</definedName>
    <definedName name="_DAT74" localSheetId="4">#REF!</definedName>
    <definedName name="_DAT74">#REF!</definedName>
    <definedName name="_DAT75" localSheetId="4">#REF!</definedName>
    <definedName name="_DAT75">#REF!</definedName>
    <definedName name="_DAT76" localSheetId="4">#REF!</definedName>
    <definedName name="_DAT76">#REF!</definedName>
    <definedName name="_DAT77" localSheetId="4">#REF!</definedName>
    <definedName name="_DAT77">#REF!</definedName>
    <definedName name="_DAT78" localSheetId="4">#REF!</definedName>
    <definedName name="_DAT78">#REF!</definedName>
    <definedName name="_DAT79" localSheetId="4">#REF!</definedName>
    <definedName name="_DAT79">#REF!</definedName>
    <definedName name="_DAT8" localSheetId="4">#REF!</definedName>
    <definedName name="_DAT8">#REF!</definedName>
    <definedName name="_DAT80" localSheetId="4">#REF!</definedName>
    <definedName name="_DAT80">#REF!</definedName>
    <definedName name="_DAT81" localSheetId="4">#REF!</definedName>
    <definedName name="_DAT81">#REF!</definedName>
    <definedName name="_DAT82" localSheetId="4">#REF!</definedName>
    <definedName name="_DAT82">#REF!</definedName>
    <definedName name="_DAT83" localSheetId="4">#REF!</definedName>
    <definedName name="_DAT83">#REF!</definedName>
    <definedName name="_DAT84" localSheetId="4">#REF!</definedName>
    <definedName name="_DAT84">#REF!</definedName>
    <definedName name="_DAT85" localSheetId="4">#REF!</definedName>
    <definedName name="_DAT85">#REF!</definedName>
    <definedName name="_DAT86" localSheetId="4">#REF!</definedName>
    <definedName name="_DAT86">#REF!</definedName>
    <definedName name="_DAT87" localSheetId="4">[22]Hoja1!#REF!</definedName>
    <definedName name="_DAT87">[22]Hoja1!#REF!</definedName>
    <definedName name="_DAT88" localSheetId="4">[22]Hoja1!#REF!</definedName>
    <definedName name="_DAT88">[22]Hoja1!#REF!</definedName>
    <definedName name="_DAT89" localSheetId="4">#REF!</definedName>
    <definedName name="_DAT89">#REF!</definedName>
    <definedName name="_DAT9" localSheetId="4">#REF!</definedName>
    <definedName name="_DAT9">#REF!</definedName>
    <definedName name="_DAT90" localSheetId="4">#REF!</definedName>
    <definedName name="_DAT90">#REF!</definedName>
    <definedName name="_DAT91" localSheetId="4">#REF!</definedName>
    <definedName name="_DAT91">#REF!</definedName>
    <definedName name="_dat99">[35]Hoja1!$A$2:$A$27705</definedName>
    <definedName name="_dic20" localSheetId="4">#REF!</definedName>
    <definedName name="_dic20">#REF!</definedName>
    <definedName name="_dic93" localSheetId="4">#REF!</definedName>
    <definedName name="_dic93">#REF!</definedName>
    <definedName name="_dic94" localSheetId="4">#REF!</definedName>
    <definedName name="_dic94">#REF!</definedName>
    <definedName name="_DLX2.USE" localSheetId="4">#REF!</definedName>
    <definedName name="_DLX2.USE">#REF!</definedName>
    <definedName name="_ENE95">'[8]Bs.Uso Trim.'!$Z$5</definedName>
    <definedName name="_F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_F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_FEB95">'[8]Bs.Uso Trim.'!$Z$6</definedName>
    <definedName name="_Fill" localSheetId="1" hidden="1">#REF!</definedName>
    <definedName name="_Fill" localSheetId="9" hidden="1">#REF!</definedName>
    <definedName name="_Fill" localSheetId="13" hidden="1">#REF!</definedName>
    <definedName name="_Fill" localSheetId="4" hidden="1">#REF!</definedName>
    <definedName name="_Fill" localSheetId="24" hidden="1">#REF!</definedName>
    <definedName name="_Fill" localSheetId="16" hidden="1">#REF!</definedName>
    <definedName name="_Fill" localSheetId="19" hidden="1">#REF!</definedName>
    <definedName name="_Fill" localSheetId="11" hidden="1">#REF!</definedName>
    <definedName name="_Fill" localSheetId="10" hidden="1">#REF!</definedName>
    <definedName name="_Fill" hidden="1">#REF!</definedName>
    <definedName name="_Fill_IRSA" localSheetId="4" hidden="1">#REF!</definedName>
    <definedName name="_Fill_IRSA" hidden="1">#REF!</definedName>
    <definedName name="_Fill2" localSheetId="4" hidden="1">#REF!</definedName>
    <definedName name="_Fill2" hidden="1">#REF!</definedName>
    <definedName name="_xlnm._FilterDatabase" localSheetId="5" hidden="1">'1. Data Beta'!$AD$2:$AE$2</definedName>
    <definedName name="_xlnm._FilterDatabase" localSheetId="4" hidden="1">#REF!</definedName>
    <definedName name="_xlnm._FilterDatabase" hidden="1">#REF!</definedName>
    <definedName name="_GBP99" localSheetId="4">#REF!</definedName>
    <definedName name="_GBP99">#REF!</definedName>
    <definedName name="_GoBack" localSheetId="4">#REF!</definedName>
    <definedName name="_GoBack">#REF!</definedName>
    <definedName name="_jun93" localSheetId="4">#REF!</definedName>
    <definedName name="_jun93">#REF!</definedName>
    <definedName name="_jun94" localSheetId="4">#REF!</definedName>
    <definedName name="_jun94">#REF!</definedName>
    <definedName name="_jun95" localSheetId="4">#REF!</definedName>
    <definedName name="_jun95">#REF!</definedName>
    <definedName name="_Key1" localSheetId="4" hidden="1">#REF!</definedName>
    <definedName name="_Key1" hidden="1">#REF!</definedName>
    <definedName name="_Key2" localSheetId="4" hidden="1">#REF!</definedName>
    <definedName name="_Key2" hidden="1">#REF!</definedName>
    <definedName name="_mac5" localSheetId="4">#REF!</definedName>
    <definedName name="_mac5">#REF!</definedName>
    <definedName name="_mar94" localSheetId="4">#REF!</definedName>
    <definedName name="_mar94">#REF!</definedName>
    <definedName name="_MAR95" localSheetId="4">#REF!</definedName>
    <definedName name="_MAR95">#REF!</definedName>
    <definedName name="_MAY95">'[8]Bs.Uso Trim.'!$Z$9</definedName>
    <definedName name="_MES1" localSheetId="4">#REF!</definedName>
    <definedName name="_MES1">#REF!</definedName>
    <definedName name="_MES2" localSheetId="4">#REF!</definedName>
    <definedName name="_MES2">#REF!</definedName>
    <definedName name="_MES3" localSheetId="4">#REF!</definedName>
    <definedName name="_MES3">#REF!</definedName>
    <definedName name="_MES4" localSheetId="4">#REF!</definedName>
    <definedName name="_MES4">#REF!</definedName>
    <definedName name="_MES5" localSheetId="4">#REF!</definedName>
    <definedName name="_MES5">#REF!</definedName>
    <definedName name="_MES6" localSheetId="4">#REF!</definedName>
    <definedName name="_MES6">#REF!</definedName>
    <definedName name="_MES7" localSheetId="4">#REF!</definedName>
    <definedName name="_MES7">#REF!</definedName>
    <definedName name="_MIS1" localSheetId="4">#REF!</definedName>
    <definedName name="_MIS1">#REF!</definedName>
    <definedName name="_MIS2" localSheetId="4">#REF!</definedName>
    <definedName name="_MIS2">#REF!</definedName>
    <definedName name="_mma1" hidden="1">19</definedName>
    <definedName name="_MXP99" localSheetId="4">#REF!</definedName>
    <definedName name="_MXP99">#REF!</definedName>
    <definedName name="_NZD99" localSheetId="4">#REF!</definedName>
    <definedName name="_NZD99">#REF!</definedName>
    <definedName name="_Order1" hidden="1">255</definedName>
    <definedName name="_Order2" hidden="1">255</definedName>
    <definedName name="_PAG1" localSheetId="4">#REF!</definedName>
    <definedName name="_PAG1">#REF!</definedName>
    <definedName name="_PAG10" localSheetId="4">#REF!</definedName>
    <definedName name="_PAG10">#REF!</definedName>
    <definedName name="_PAG11" localSheetId="4">#REF!</definedName>
    <definedName name="_PAG11">#REF!</definedName>
    <definedName name="_PAG2" localSheetId="4">#REF!</definedName>
    <definedName name="_PAG2">#REF!</definedName>
    <definedName name="_PAG3" localSheetId="4">#REF!</definedName>
    <definedName name="_PAG3">#REF!</definedName>
    <definedName name="_PAG4" localSheetId="4">[24]BDP!#REF!</definedName>
    <definedName name="_PAG4">[24]BDP!#REF!</definedName>
    <definedName name="_PAG5" localSheetId="4">#REF!</definedName>
    <definedName name="_PAG5">#REF!</definedName>
    <definedName name="_PAG6" localSheetId="4">#REF!</definedName>
    <definedName name="_PAG6">#REF!</definedName>
    <definedName name="_PAG7" localSheetId="4">[24]BDP!#REF!</definedName>
    <definedName name="_PAG7">[24]BDP!#REF!</definedName>
    <definedName name="_pag77" localSheetId="4">[24]BDP!#REF!</definedName>
    <definedName name="_pag77">[24]BDP!#REF!</definedName>
    <definedName name="_PAG8" localSheetId="4">#REF!</definedName>
    <definedName name="_PAG8">#REF!</definedName>
    <definedName name="_PAG9" localSheetId="4">#REF!</definedName>
    <definedName name="_PAG9">#REF!</definedName>
    <definedName name="_Parse_In" localSheetId="4" hidden="1">[36]AP!#REF!</definedName>
    <definedName name="_Parse_In" hidden="1">[36]AP!#REF!</definedName>
    <definedName name="_Parse_Out" localSheetId="4" hidden="1">[36]AP!#REF!</definedName>
    <definedName name="_Parse_Out" hidden="1">[36]AP!#REF!</definedName>
    <definedName name="_PLZ99" localSheetId="4">#REF!</definedName>
    <definedName name="_PLZ99">#REF!</definedName>
    <definedName name="_Provisiones" localSheetId="4">#REF!</definedName>
    <definedName name="_Provisiones">#REF!</definedName>
    <definedName name="_R" localSheetId="4">#REF!</definedName>
    <definedName name="_R">#REF!</definedName>
    <definedName name="_REF2">[37]BASE!$F$3:OFFSET([37]BASE!$I$3,[37]BASE!$I$1-3,0)</definedName>
    <definedName name="_Regression_Int" hidden="1">1</definedName>
    <definedName name="_res12">'[23]Datos del Balance'!$B$8</definedName>
    <definedName name="_RES2" localSheetId="4">#REF!</definedName>
    <definedName name="_RES2">#REF!</definedName>
    <definedName name="_RIV2" localSheetId="4">#REF!</definedName>
    <definedName name="_RIV2">#REF!</definedName>
    <definedName name="_RIV3" localSheetId="4">#REF!</definedName>
    <definedName name="_RIV3">#REF!</definedName>
    <definedName name="_sag3" localSheetId="4">#REF!</definedName>
    <definedName name="_sag3">#REF!</definedName>
    <definedName name="_SAR10" localSheetId="4">#REF!</definedName>
    <definedName name="_SAR10">#REF!</definedName>
    <definedName name="_SAR5" localSheetId="4">#REF!</definedName>
    <definedName name="_SAR5">#REF!</definedName>
    <definedName name="_SAR80" localSheetId="4">#REF!</definedName>
    <definedName name="_SAR80">#REF!</definedName>
    <definedName name="_SEG96">'[38]#¡REF'!$A$1:$N$128</definedName>
    <definedName name="_SEG97">'[38]#¡REF'!$A$1:$N$86</definedName>
    <definedName name="_set94" localSheetId="4">#REF!</definedName>
    <definedName name="_set94">#REF!</definedName>
    <definedName name="_set95" localSheetId="4">#REF!</definedName>
    <definedName name="_set95">#REF!</definedName>
    <definedName name="_SGD99" localSheetId="4">#REF!</definedName>
    <definedName name="_SGD99">#REF!</definedName>
    <definedName name="_Sort" hidden="1">[39]PIC98!$A$29:$D$184</definedName>
    <definedName name="_tab01" localSheetId="4">#REF!</definedName>
    <definedName name="_tab01">#REF!</definedName>
    <definedName name="_Table1_In1" localSheetId="4" hidden="1">#REF!</definedName>
    <definedName name="_Table1_In1" hidden="1">#REF!</definedName>
    <definedName name="_Table1_Out" localSheetId="4" hidden="1">#REF!</definedName>
    <definedName name="_Table1_Out" hidden="1">#REF!</definedName>
    <definedName name="_Table2_In1" localSheetId="4" hidden="1">#REF!</definedName>
    <definedName name="_Table2_In1" hidden="1">#REF!</definedName>
    <definedName name="_Table2_In2" localSheetId="4" hidden="1">#REF!</definedName>
    <definedName name="_Table2_In2" hidden="1">#REF!</definedName>
    <definedName name="_Table2_Out" localSheetId="4" hidden="1">#REF!</definedName>
    <definedName name="_Table2_Out" hidden="1">#REF!</definedName>
    <definedName name="_TC2" localSheetId="4">#REF!</definedName>
    <definedName name="_TC2">#REF!</definedName>
    <definedName name="_TWD99" localSheetId="4">#REF!</definedName>
    <definedName name="_TWD99">#REF!</definedName>
    <definedName name="_VO1" localSheetId="4">#REF!</definedName>
    <definedName name="_VO1">#REF!</definedName>
    <definedName name="_VO2" localSheetId="4">#REF!</definedName>
    <definedName name="_VO2">#REF!</definedName>
    <definedName name="_VO3" localSheetId="4">#REF!</definedName>
    <definedName name="_VO3">#REF!</definedName>
    <definedName name="_VO4" localSheetId="4">#REF!</definedName>
    <definedName name="_VO4">#REF!</definedName>
    <definedName name="_VO5" localSheetId="4">'[40]U-V'!#REF!</definedName>
    <definedName name="_VO5">'[40]U-V'!#REF!</definedName>
    <definedName name="_VO6" localSheetId="4">#REF!</definedName>
    <definedName name="_VO6">#REF!</definedName>
    <definedName name="_VO7" localSheetId="4">#REF!</definedName>
    <definedName name="_VO7">#REF!</definedName>
    <definedName name="_XS1" localSheetId="4">#REF!</definedName>
    <definedName name="_XS1">#REF!</definedName>
    <definedName name="_XS2" localSheetId="4">#REF!</definedName>
    <definedName name="_XS2">#REF!</definedName>
    <definedName name="_XS3" localSheetId="4">#REF!</definedName>
    <definedName name="_XS3">#REF!</definedName>
    <definedName name="_XS4" localSheetId="4">#REF!</definedName>
    <definedName name="_XS4">#REF!</definedName>
    <definedName name="_XS5" localSheetId="4">#REF!</definedName>
    <definedName name="_XS5">#REF!</definedName>
    <definedName name="_XS6" localSheetId="4">#REF!</definedName>
    <definedName name="_XS6">#REF!</definedName>
    <definedName name="_XS7" localSheetId="4">#REF!</definedName>
    <definedName name="_XS7">#REF!</definedName>
    <definedName name="_XS8" localSheetId="4">#REF!</definedName>
    <definedName name="_XS8">#REF!</definedName>
    <definedName name="\" localSheetId="24" hidden="1">{"kricash",#N/A,FALSE,"INC";"kriinc",#N/A,FALSE,"INC";"krimiami",#N/A,FALSE,"INC";"kriother",#N/A,FALSE,"INC";"kripapers",#N/A,FALSE,"INC"}</definedName>
    <definedName name="\" hidden="1">{"kricash",#N/A,FALSE,"INC";"kriinc",#N/A,FALSE,"INC";"krimiami",#N/A,FALSE,"INC";"kriother",#N/A,FALSE,"INC";"kripapers",#N/A,FALSE,"INC"}</definedName>
    <definedName name="\0" localSheetId="4">#REF!</definedName>
    <definedName name="\0">#REF!</definedName>
    <definedName name="\A" localSheetId="4">#REF!</definedName>
    <definedName name="\A">#REF!</definedName>
    <definedName name="\d" localSheetId="4">#REF!</definedName>
    <definedName name="\d">#REF!</definedName>
    <definedName name="\E" localSheetId="4">#REF!</definedName>
    <definedName name="\E">#REF!</definedName>
    <definedName name="\G" localSheetId="4">#REF!</definedName>
    <definedName name="\G">#REF!</definedName>
    <definedName name="\i" localSheetId="4">#REF!</definedName>
    <definedName name="\i">#REF!</definedName>
    <definedName name="\M" localSheetId="4">#REF!</definedName>
    <definedName name="\M">#REF!</definedName>
    <definedName name="\P" localSheetId="4">#REF!</definedName>
    <definedName name="\P">#REF!</definedName>
    <definedName name="\q" localSheetId="4">#REF!</definedName>
    <definedName name="\q">#REF!</definedName>
    <definedName name="\S" localSheetId="4">'[1]Asset Explanations'!#REF!</definedName>
    <definedName name="\S">'[1]Asset Explanations'!#REF!</definedName>
    <definedName name="a" localSheetId="24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a" localSheetId="11">#REF!</definedName>
    <definedName name="a" localSheetId="10">#REF!</definedName>
    <definedName name="a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A_impresión_IM" localSheetId="4">#REF!</definedName>
    <definedName name="A_impresión_IM">#REF!</definedName>
    <definedName name="A.R.T." localSheetId="4">#REF!</definedName>
    <definedName name="A.R.T.">#REF!</definedName>
    <definedName name="aa" localSheetId="24" hidden="1">{#N/A,#N/A,FALSE,"CAPAS";#N/A,#N/A,FALSE,"BP-BOM";#N/A,#N/A,FALSE,"DRBOM";#N/A,#N/A,FALSE,"DRE-RAT";#N/A,#N/A,FALSE,"CAPAS II";#N/A,#N/A,FALSE,"DRE-2";#N/A,#N/A,FALSE,"DRE";#N/A,#N/A,FALSE,"BALPTR";#N/A,#N/A,FALSE,"MUTAC (3)";#N/A,#N/A,FALSE,"DOAR";#N/A,#N/A,FALSE,"ANEX-01";#N/A,#N/A,FALSE,"ANEX-02";#N/A,#N/A,FALSE,"ANEX-03";#N/A,#N/A,FALSE,"ANEX-04";#N/A,#N/A,FALSE,"ANEX-05";#N/A,#N/A,FALSE,"ANEX-5A";#N/A,#N/A,FALSE,"ANEX-06";#N/A,#N/A,FALSE,"ANEX-07";#N/A,#N/A,FALSE,"ANEX-08";#N/A,#N/A,FALSE,"ANEX-09";#N/A,#N/A,FALSE,"ANEX-10";#N/A,#N/A,FALSE,"ANEX-11";#N/A,#N/A,FALSE,"ANEX-12";#N/A,#N/A,FALSE,"ANEX-13";#N/A,#N/A,FALSE,"ANEX-14";#N/A,#N/A,FALSE,"EBITDA98";#N/A,#N/A,FALSE,"Demre-Semestral";#N/A,#N/A,FALSE,"English";#N/A,#N/A,FALSE,"DRE";#N/A,#N/A,FALSE,"ANEX-15";#N/A,#N/A,FALSE,"ANEX-15 A"}</definedName>
    <definedName name="aa" localSheetId="11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aa" localSheetId="10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aa" hidden="1">{#N/A,#N/A,FALSE,"CAPAS";#N/A,#N/A,FALSE,"BP-BOM";#N/A,#N/A,FALSE,"DRBOM";#N/A,#N/A,FALSE,"DRE-RAT";#N/A,#N/A,FALSE,"CAPAS II";#N/A,#N/A,FALSE,"DRE-2";#N/A,#N/A,FALSE,"DRE";#N/A,#N/A,FALSE,"BALPTR";#N/A,#N/A,FALSE,"MUTAC (3)";#N/A,#N/A,FALSE,"DOAR";#N/A,#N/A,FALSE,"ANEX-01";#N/A,#N/A,FALSE,"ANEX-02";#N/A,#N/A,FALSE,"ANEX-03";#N/A,#N/A,FALSE,"ANEX-04";#N/A,#N/A,FALSE,"ANEX-05";#N/A,#N/A,FALSE,"ANEX-5A";#N/A,#N/A,FALSE,"ANEX-06";#N/A,#N/A,FALSE,"ANEX-07";#N/A,#N/A,FALSE,"ANEX-08";#N/A,#N/A,FALSE,"ANEX-09";#N/A,#N/A,FALSE,"ANEX-10";#N/A,#N/A,FALSE,"ANEX-11";#N/A,#N/A,FALSE,"ANEX-12";#N/A,#N/A,FALSE,"ANEX-13";#N/A,#N/A,FALSE,"ANEX-14";#N/A,#N/A,FALSE,"EBITDA98";#N/A,#N/A,FALSE,"Demre-Semestral";#N/A,#N/A,FALSE,"English";#N/A,#N/A,FALSE,"DRE";#N/A,#N/A,FALSE,"ANEX-15";#N/A,#N/A,FALSE,"ANEX-15 A"}</definedName>
    <definedName name="aaa" localSheetId="11" hidden="1">{"4th. Dist CF",#N/A,FALSE,"Hungary - 4th dist.";"4th dist inputs",#N/A,FALSE,"Hungary - 4th dist."}</definedName>
    <definedName name="aaa" hidden="1">{"4th. Dist CF",#N/A,FALSE,"Hungary - 4th dist.";"4th dist inputs",#N/A,FALSE,"Hungary - 4th dist."}</definedName>
    <definedName name="aaaa" localSheetId="4">[41]Resumo!#REF!</definedName>
    <definedName name="aaaa">[41]Resumo!#REF!</definedName>
    <definedName name="aaaaa" localSheetId="4">[41]Resumo!#REF!</definedName>
    <definedName name="aaaaa">[41]Resumo!#REF!</definedName>
    <definedName name="aaaaaaa" localSheetId="4">#REF!</definedName>
    <definedName name="aaaaaaa">#REF!</definedName>
    <definedName name="aaaaaaaa" localSheetId="4">[42]Hoja1!#REF!</definedName>
    <definedName name="aaaaaaaa">[42]Hoja1!#REF!</definedName>
    <definedName name="AAAAAAAAAAA" localSheetId="11" hidden="1">{#N/A,#N/A,TRUE,"Portada";#N/A,#N/A,TRUE,"Resumen";"Grafico de Colocaciones",#N/A,TRUE,"Colocac";"Grafico Coloc rel con Tasa",#N/A,TRUE,"Coloc Tasas";"Grafico Coloc por Plazo",#N/A,TRUE,"Coloc Plazos";#N/A,#N/A,TRUE,"Coloc x plazo (Caps)";#N/A,#N/A,TRUE,"Coloc x plazo (Caps) Garba";#N/A,#N/A,TRUE,"Coloc x plazo (Caps) Compu";#N/A,#N/A,TRUE,"Compras";"Gráfico Compras 1",#N/A,TRUE,"Compras_gr1";"Grafico Compras 2",#N/A,TRUE,"Compras_gr2";"Grafico Compras 3",#N/A,TRUE,"Compras_gr3";#N/A,#N/A,TRUE,"Atrasos";#N/A,#N/A,TRUE,"Atr_ptf";#N/A,#N/A,TRUE,"Atr Rel LPD";#N/A,#N/A,TRUE,"Mora x Casa";#N/A,#N/A,TRUE,"Mora x Segmento";#N/A,#N/A,TRUE,"Incob";#N/A,#N/A,TRUE,"Incob_res";#N/A,#N/A,TRUE,"Incob_suc1";#N/A,#N/A,TRUE,"Incob_seg1";#N/A,#N/A,TRUE,"Flujos";#N/A,#N/A,TRUE,"Flujo S Mes de Pago";#N/A,#N/A,TRUE,"Cob_MesOrig";#N/A,#N/A,TRUE,"Evoluc Mora";#N/A,#N/A,TRUE,"Mora_suc";#N/A,#N/A,TRUE,"Mora_seg"}</definedName>
    <definedName name="AAAAAAAAAAA" hidden="1">{#N/A,#N/A,TRUE,"Portada";#N/A,#N/A,TRUE,"Resumen";"Grafico de Colocaciones",#N/A,TRUE,"Colocac";"Grafico Coloc rel con Tasa",#N/A,TRUE,"Coloc Tasas";"Grafico Coloc por Plazo",#N/A,TRUE,"Coloc Plazos";#N/A,#N/A,TRUE,"Coloc x plazo (Caps)";#N/A,#N/A,TRUE,"Coloc x plazo (Caps) Garba";#N/A,#N/A,TRUE,"Coloc x plazo (Caps) Compu";#N/A,#N/A,TRUE,"Compras";"Gráfico Compras 1",#N/A,TRUE,"Compras_gr1";"Grafico Compras 2",#N/A,TRUE,"Compras_gr2";"Grafico Compras 3",#N/A,TRUE,"Compras_gr3";#N/A,#N/A,TRUE,"Atrasos";#N/A,#N/A,TRUE,"Atr_ptf";#N/A,#N/A,TRUE,"Atr Rel LPD";#N/A,#N/A,TRUE,"Mora x Casa";#N/A,#N/A,TRUE,"Mora x Segmento";#N/A,#N/A,TRUE,"Incob";#N/A,#N/A,TRUE,"Incob_res";#N/A,#N/A,TRUE,"Incob_suc1";#N/A,#N/A,TRUE,"Incob_seg1";#N/A,#N/A,TRUE,"Flujos";#N/A,#N/A,TRUE,"Flujo S Mes de Pago";#N/A,#N/A,TRUE,"Cob_MesOrig";#N/A,#N/A,TRUE,"Evoluc Mora";#N/A,#N/A,TRUE,"Mora_suc";#N/A,#N/A,TRUE,"Mora_seg"}</definedName>
    <definedName name="AAAAAAAAAAAAAAA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AAAAAAAAAAAAAAA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AB" localSheetId="4">[43]Consolidado!#REF!</definedName>
    <definedName name="AB">[43]Consolidado!#REF!</definedName>
    <definedName name="abc" localSheetId="24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abc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ABRIL_AC" localSheetId="4">#REF!</definedName>
    <definedName name="ABRIL_AC">#REF!</definedName>
    <definedName name="ABRIL_MES" localSheetId="4">#REF!</definedName>
    <definedName name="ABRIL_MES">#REF!</definedName>
    <definedName name="ACCAR" localSheetId="4">#REF!</definedName>
    <definedName name="ACCAR">#REF!</definedName>
    <definedName name="ACCIONISTAS_DIR_Y_SALDO" localSheetId="4">#REF!</definedName>
    <definedName name="ACCIONISTAS_DIR_Y_SALDO">#REF!</definedName>
    <definedName name="ACCOAC" localSheetId="4">#REF!</definedName>
    <definedName name="ACCOAC">#REF!</definedName>
    <definedName name="account" hidden="1">[44]Lead!$K$2954</definedName>
    <definedName name="ACT" localSheetId="4">#REF!</definedName>
    <definedName name="ACT">#REF!</definedName>
    <definedName name="Act_Obj_Accuracy" localSheetId="4">#REF!</definedName>
    <definedName name="Act_Obj_Accuracy">#REF!</definedName>
    <definedName name="Act_Obj_Existence" localSheetId="4">#REF!</definedName>
    <definedName name="Act_Obj_Existence">#REF!</definedName>
    <definedName name="ACTI" localSheetId="4">[45]Resumo!#REF!</definedName>
    <definedName name="ACTI">[45]Resumo!#REF!</definedName>
    <definedName name="activo" localSheetId="4">#REF!</definedName>
    <definedName name="activo">#REF!</definedName>
    <definedName name="ACTJUB" localSheetId="4">#REF!</definedName>
    <definedName name="ACTJUB">#REF!</definedName>
    <definedName name="ActPasMonExt" localSheetId="4">#REF!</definedName>
    <definedName name="ActPasMonExt">#REF!</definedName>
    <definedName name="acufcser" localSheetId="4">#REF!</definedName>
    <definedName name="acufcser">#REF!</definedName>
    <definedName name="Acum" localSheetId="4">#REF!</definedName>
    <definedName name="Acum">#REF!</definedName>
    <definedName name="Acum1" localSheetId="4">#REF!</definedName>
    <definedName name="Acum1">#REF!</definedName>
    <definedName name="acumvtaBC" localSheetId="4">#REF!</definedName>
    <definedName name="acumvtaBC">#REF!</definedName>
    <definedName name="ACUVTABCPRE" localSheetId="4">#REF!</definedName>
    <definedName name="ACUVTABCPRE">#REF!</definedName>
    <definedName name="adfasdf" localSheetId="4">#REF!</definedName>
    <definedName name="adfasdf">#REF!</definedName>
    <definedName name="ADH" localSheetId="4">#REF!</definedName>
    <definedName name="ADH">#REF!</definedName>
    <definedName name="ADIC" localSheetId="4">#REF!</definedName>
    <definedName name="ADIC">#REF!</definedName>
    <definedName name="ADO" localSheetId="4">#REF!</definedName>
    <definedName name="ADO">#REF!</definedName>
    <definedName name="ADP" localSheetId="4">#REF!</definedName>
    <definedName name="ADP">#REF!</definedName>
    <definedName name="adsgfdg" localSheetId="4">#REF!</definedName>
    <definedName name="adsgfdg">#REF!</definedName>
    <definedName name="afds" localSheetId="4">#REF!</definedName>
    <definedName name="afds">#REF!</definedName>
    <definedName name="afdsasdf" localSheetId="4">#REF!</definedName>
    <definedName name="afdsasdf">#REF!</definedName>
    <definedName name="AFT" localSheetId="4">#REF!</definedName>
    <definedName name="AFT">#REF!</definedName>
    <definedName name="agasgasd" localSheetId="4">#REF!</definedName>
    <definedName name="agasgasd">#REF!</definedName>
    <definedName name="AGENCYFEES" localSheetId="4">#REF!</definedName>
    <definedName name="AGENCYFEES">#REF!</definedName>
    <definedName name="agro" localSheetId="4" hidden="1">#REF!</definedName>
    <definedName name="agro" hidden="1">#REF!</definedName>
    <definedName name="agrou" localSheetId="4">#REF!</definedName>
    <definedName name="agrou">#REF!</definedName>
    <definedName name="AI" localSheetId="4">'[46]MONTANTE 1'!#REF!</definedName>
    <definedName name="AI">'[46]MONTANTE 1'!#REF!</definedName>
    <definedName name="ajsjas" localSheetId="4">#REF!</definedName>
    <definedName name="ajsjas">#REF!</definedName>
    <definedName name="AJUS_SALDO" localSheetId="4">#REF!</definedName>
    <definedName name="AJUS_SALDO">#REF!</definedName>
    <definedName name="akjdf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akjdf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ala" localSheetId="11" hidden="1">{"Estado de Cobranzas pag 1",#N/A,FALSE,"RESUMEN";"Estado de Cobranzas pag 2",#N/A,FALSE,"RESUMEN";"Estado de Cobranzas pag 3",#N/A,FALSE,"RESUMEN"}</definedName>
    <definedName name="ala" hidden="1">{"Estado de Cobranzas pag 1",#N/A,FALSE,"RESUMEN";"Estado de Cobranzas pag 2",#N/A,FALSE,"RESUMEN";"Estado de Cobranzas pag 3",#N/A,FALSE,"RESUMEN"}</definedName>
    <definedName name="Alfabeto" localSheetId="4">#REF!</definedName>
    <definedName name="Alfabeto">#REF!</definedName>
    <definedName name="ALL" localSheetId="4">#REF!</definedName>
    <definedName name="ALL">#REF!</definedName>
    <definedName name="ALL." localSheetId="4">#REF!</definedName>
    <definedName name="ALL.">#REF!</definedName>
    <definedName name="ALQ" localSheetId="4">#REF!</definedName>
    <definedName name="ALQ">#REF!</definedName>
    <definedName name="alquiacum" localSheetId="4">#REF!</definedName>
    <definedName name="alquiacum">#REF!</definedName>
    <definedName name="alquileres" localSheetId="4">#REF!</definedName>
    <definedName name="alquileres">#REF!</definedName>
    <definedName name="alquimes" localSheetId="4">#REF!</definedName>
    <definedName name="alquimes">#REF!</definedName>
    <definedName name="altas" localSheetId="4">#REF!</definedName>
    <definedName name="altas">#REF!</definedName>
    <definedName name="ALTASHIST">[37]BASE!$K$3:OFFSET([37]BASE!$N$3,[37]BASE!$N$1-3,0)</definedName>
    <definedName name="AM..1" localSheetId="4">#REF!</definedName>
    <definedName name="AM..1">#REF!</definedName>
    <definedName name="AM..2" localSheetId="4">#REF!</definedName>
    <definedName name="AM..2">#REF!</definedName>
    <definedName name="AM..3" localSheetId="4">#REF!</definedName>
    <definedName name="AM..3">#REF!</definedName>
    <definedName name="AM..4" localSheetId="4">#REF!</definedName>
    <definedName name="AM..4">#REF!</definedName>
    <definedName name="AM..5" localSheetId="4">'[40]U-V'!#REF!</definedName>
    <definedName name="AM..5">'[40]U-V'!#REF!</definedName>
    <definedName name="AM..6" localSheetId="4">#REF!</definedName>
    <definedName name="AM..6">#REF!</definedName>
    <definedName name="AM..7" localSheetId="4">#REF!</definedName>
    <definedName name="AM..7">#REF!</definedName>
    <definedName name="AM.1" localSheetId="4">#REF!</definedName>
    <definedName name="AM.1">#REF!</definedName>
    <definedName name="AM.2" localSheetId="4">#REF!</definedName>
    <definedName name="AM.2">#REF!</definedName>
    <definedName name="AM.3" localSheetId="4">#REF!</definedName>
    <definedName name="AM.3">#REF!</definedName>
    <definedName name="AM.4" localSheetId="4">#REF!</definedName>
    <definedName name="AM.4">#REF!</definedName>
    <definedName name="AM.5" localSheetId="4">'[40]U-V'!#REF!</definedName>
    <definedName name="AM.5">'[40]U-V'!#REF!</definedName>
    <definedName name="AM.6" localSheetId="4">#REF!</definedName>
    <definedName name="AM.6">#REF!</definedName>
    <definedName name="AM.7" localSheetId="4">#REF!</definedName>
    <definedName name="AM.7">#REF!</definedName>
    <definedName name="Amort" localSheetId="4">#REF!</definedName>
    <definedName name="Amort">#REF!</definedName>
    <definedName name="Amort1" localSheetId="4">#REF!</definedName>
    <definedName name="Amort1">#REF!</definedName>
    <definedName name="AN" localSheetId="4">[43]Consolidado!#REF!</definedName>
    <definedName name="AN">[43]Consolidado!#REF!</definedName>
    <definedName name="analisis" localSheetId="4">#REF!</definedName>
    <definedName name="analisis">#REF!</definedName>
    <definedName name="analisis2" hidden="1">[47]XREF!$A$2:$IV$2</definedName>
    <definedName name="AnalisisCta" localSheetId="4">#REF!</definedName>
    <definedName name="AnalisisCta">#REF!</definedName>
    <definedName name="ANEU_S" localSheetId="4">#REF!</definedName>
    <definedName name="ANEU_S">#REF!</definedName>
    <definedName name="ANEV" localSheetId="4">#REF!</definedName>
    <definedName name="ANEV">#REF!</definedName>
    <definedName name="ANEV2" localSheetId="4">#REF!</definedName>
    <definedName name="ANEV2">#REF!</definedName>
    <definedName name="ANEX" localSheetId="4">#REF!</definedName>
    <definedName name="ANEX">#REF!</definedName>
    <definedName name="Anexo_1" localSheetId="4">#REF!</definedName>
    <definedName name="Anexo_1">#REF!</definedName>
    <definedName name="anexo_VI" localSheetId="4">#REF!</definedName>
    <definedName name="anexo_VI">#REF!</definedName>
    <definedName name="anexo1" localSheetId="4">#REF!</definedName>
    <definedName name="anexo1">#REF!</definedName>
    <definedName name="ANEXO2" localSheetId="4">#REF!</definedName>
    <definedName name="ANEXO2">#REF!</definedName>
    <definedName name="anexo3" localSheetId="4">#REF!</definedName>
    <definedName name="anexo3">#REF!</definedName>
    <definedName name="anexo4" localSheetId="4">#REF!</definedName>
    <definedName name="anexo4">#REF!</definedName>
    <definedName name="ANEXOBSUSO" localSheetId="4">#REF!</definedName>
    <definedName name="ANEXOBSUSO">#REF!</definedName>
    <definedName name="AnexoIII" localSheetId="4">#REF!</definedName>
    <definedName name="AnexoIII">#REF!</definedName>
    <definedName name="ANEZ" localSheetId="4">#REF!</definedName>
    <definedName name="ANEZ">#REF!</definedName>
    <definedName name="AÑLKFJ" hidden="1">11</definedName>
    <definedName name="ANO" localSheetId="4">#REF!</definedName>
    <definedName name="ANO">#REF!</definedName>
    <definedName name="AÑO1999" localSheetId="4">#REF!</definedName>
    <definedName name="AÑO1999">#REF!</definedName>
    <definedName name="AÑO2000" localSheetId="4">#REF!</definedName>
    <definedName name="AÑO2000">#REF!</definedName>
    <definedName name="AÑO2001" localSheetId="4">#REF!</definedName>
    <definedName name="AÑO2001">#REF!</definedName>
    <definedName name="AñoCom">'[48]Datos del Balance'!$D$10</definedName>
    <definedName name="AñoComp">'[49]Datos del Balance'!$D$9</definedName>
    <definedName name="anscount" hidden="1">1</definedName>
    <definedName name="Anticipo" localSheetId="4">#REF!</definedName>
    <definedName name="Anticipo">#REF!</definedName>
    <definedName name="ANVI" localSheetId="4">#REF!</definedName>
    <definedName name="ANVI">#REF!</definedName>
    <definedName name="anything" localSheetId="24" hidden="1">{#N/A,#N/A,FALSE,"Output";#N/A,#N/A,FALSE,"Cover Sheet";#N/A,#N/A,FALSE,"Current Mkt. Projections"}</definedName>
    <definedName name="anything" hidden="1">{#N/A,#N/A,FALSE,"Output";#N/A,#N/A,FALSE,"Cover Sheet";#N/A,#N/A,FALSE,"Current Mkt. Projections"}</definedName>
    <definedName name="aoafacumulado">'[38]#¡REF'!$C$38</definedName>
    <definedName name="AP" localSheetId="4">#REF!</definedName>
    <definedName name="AP">#REF!</definedName>
    <definedName name="APP" localSheetId="4">#REF!</definedName>
    <definedName name="APP">#REF!</definedName>
    <definedName name="APSA" localSheetId="4">#REF!</definedName>
    <definedName name="APSA">#REF!</definedName>
    <definedName name="AQCTARSHOPEnero09">[50]Evolución!$A$1:$K$57</definedName>
    <definedName name="AR" localSheetId="4">#REF!</definedName>
    <definedName name="AR">#REF!</definedName>
    <definedName name="ARA" localSheetId="4">#REF!</definedName>
    <definedName name="ARA">#REF!</definedName>
    <definedName name="ARA_Threshold">[51]Lead!$O$2</definedName>
    <definedName name="AREA" localSheetId="4">#REF!</definedName>
    <definedName name="AREA">#REF!</definedName>
    <definedName name="AResid" localSheetId="4">#REF!</definedName>
    <definedName name="AResid">#REF!</definedName>
    <definedName name="ARI" localSheetId="4">#REF!</definedName>
    <definedName name="ARI">#REF!</definedName>
    <definedName name="armado" localSheetId="4">#REF!</definedName>
    <definedName name="armado">#REF!</definedName>
    <definedName name="ARP" localSheetId="4">#REF!</definedName>
    <definedName name="ARP">#REF!</definedName>
    <definedName name="ARP_Threshold">[51]Lead!$N$2</definedName>
    <definedName name="Arquivo" localSheetId="4">#REF!</definedName>
    <definedName name="Arquivo">#REF!</definedName>
    <definedName name="ARS">[52]PricesValues!$G$4</definedName>
    <definedName name="AS" localSheetId="4">'[46]MONTANTE 1'!#REF!</definedName>
    <definedName name="AS">'[46]MONTANTE 1'!#REF!</definedName>
    <definedName name="AS_1" localSheetId="11" hidden="1">{"'TG'!$A$1:$L$37"}</definedName>
    <definedName name="AS_1" hidden="1">{"'TG'!$A$1:$L$37"}</definedName>
    <definedName name="AS2DocOpenMode" hidden="1">"AS2DocumentEdit"</definedName>
    <definedName name="AS2HasNoAutoHeaderFooter" hidden="1">" "</definedName>
    <definedName name="AS2LinkLS" localSheetId="4" hidden="1">#REF!</definedName>
    <definedName name="AS2LinkLS" hidden="1">#REF!</definedName>
    <definedName name="AS2NamedRange" localSheetId="11" hidden="1">4</definedName>
    <definedName name="AS2NamedRange" localSheetId="10" hidden="1">4</definedName>
    <definedName name="AS2NamedRange" hidden="1">2</definedName>
    <definedName name="AS2ReportLS" hidden="1">1</definedName>
    <definedName name="AS2StaticLS" localSheetId="4" hidden="1">#REF!</definedName>
    <definedName name="AS2StaticLS" hidden="1">#REF!</definedName>
    <definedName name="AS2SyncStepLS" hidden="1">0</definedName>
    <definedName name="AS2TICKMAR" localSheetId="4" hidden="1">#REF!</definedName>
    <definedName name="AS2TICKMAR" hidden="1">#REF!</definedName>
    <definedName name="AS2TickmarkLS" localSheetId="4" hidden="1">#REF!</definedName>
    <definedName name="AS2TickmarkLS" hidden="1">#REF!</definedName>
    <definedName name="AS2VersionLS" hidden="1">300</definedName>
    <definedName name="ASDAD" localSheetId="4">#REF!</definedName>
    <definedName name="ASDAD">#REF!</definedName>
    <definedName name="asdfasf" localSheetId="4">#REF!</definedName>
    <definedName name="asdfasf">#REF!</definedName>
    <definedName name="asdsafasd" localSheetId="4">#REF!</definedName>
    <definedName name="asdsafasd">#REF!</definedName>
    <definedName name="asg" localSheetId="4">#REF!</definedName>
    <definedName name="asg">#REF!</definedName>
    <definedName name="asgas" localSheetId="4">#REF!</definedName>
    <definedName name="asgas">#REF!</definedName>
    <definedName name="ASIENTO" localSheetId="4">#REF!</definedName>
    <definedName name="ASIENTO">#REF!</definedName>
    <definedName name="ASS" localSheetId="11" hidden="1">{"'TG'!$A$1:$L$37"}</definedName>
    <definedName name="ASS" hidden="1">{"'TG'!$A$1:$L$37"}</definedName>
    <definedName name="ASS_1" localSheetId="11" hidden="1">{"'TG'!$A$1:$L$37"}</definedName>
    <definedName name="ASS_1" hidden="1">{"'TG'!$A$1:$L$37"}</definedName>
    <definedName name="ATR" localSheetId="4">#REF!</definedName>
    <definedName name="ATR">#REF!</definedName>
    <definedName name="ATRASOS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ATRASOS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ATRASOS1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ATRASOS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att" localSheetId="24" hidden="1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att" hidden="1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AU_329" localSheetId="4">#REF!</definedName>
    <definedName name="AU_329">#REF!</definedName>
    <definedName name="AUD" localSheetId="4">#REF!</definedName>
    <definedName name="AUD">#REF!</definedName>
    <definedName name="Average_Exchange_rate">'[53]Income statements 1'!$C$9</definedName>
    <definedName name="awawaee" localSheetId="11" hidden="1">{"Estado de Cobranzas pag 1",#N/A,FALSE,"RESUMEN";"Estado de Cobranzas pag 2",#N/A,FALSE,"RESUMEN";"Estado de Cobranzas pag 3",#N/A,FALSE,"RESUMEN"}</definedName>
    <definedName name="awawaee" hidden="1">{"Estado de Cobranzas pag 1",#N/A,FALSE,"RESUMEN";"Estado de Cobranzas pag 2",#N/A,FALSE,"RESUMEN";"Estado de Cobranzas pag 3",#N/A,FALSE,"RESUMEN"}</definedName>
    <definedName name="AYJ" localSheetId="4">#REF!</definedName>
    <definedName name="AYJ">#REF!</definedName>
    <definedName name="b" localSheetId="24" hidden="1">{#N/A,#N/A,FALSE,"Output";#N/A,#N/A,FALSE,"Cover Sheet";#N/A,#N/A,FALSE,"Current Mkt. Projections"}</definedName>
    <definedName name="b" localSheetId="11">#REF!</definedName>
    <definedName name="b" localSheetId="10">#REF!</definedName>
    <definedName name="b" hidden="1">{#N/A,#N/A,FALSE,"Output";#N/A,#N/A,FALSE,"Cover Sheet";#N/A,#N/A,FALSE,"Current Mkt. Projections"}</definedName>
    <definedName name="BA">[54]BA!$B$7:$E$67</definedName>
    <definedName name="BackToMain">#N/A</definedName>
    <definedName name="backtomain2">#N/A</definedName>
    <definedName name="BALDO" localSheetId="4">#REF!</definedName>
    <definedName name="BALDO">#REF!</definedName>
    <definedName name="BALDOResumen" localSheetId="4">#REF!</definedName>
    <definedName name="BALDOResumen">#REF!</definedName>
    <definedName name="BALDOSemanal" localSheetId="4">#REF!</definedName>
    <definedName name="BALDOSemanal">#REF!</definedName>
    <definedName name="bancos" localSheetId="4">#REF!</definedName>
    <definedName name="bancos">#REF!</definedName>
    <definedName name="BANKS" localSheetId="4">#REF!</definedName>
    <definedName name="BANKS">#REF!</definedName>
    <definedName name="BASE" localSheetId="4">#REF!</definedName>
    <definedName name="BASE">#REF!</definedName>
    <definedName name="Base_datos_IM" localSheetId="4">#REF!</definedName>
    <definedName name="Base_datos_IM">#REF!</definedName>
    <definedName name="base_efectivo_1000" localSheetId="4">#REF!</definedName>
    <definedName name="base_efectivo_1000">#REF!</definedName>
    <definedName name="BASE_FINAL_FINAL" localSheetId="4">#REF!</definedName>
    <definedName name="BASE_FINAL_FINAL">#REF!</definedName>
    <definedName name="Base_Grupos">'[55]Cod. Agrupación'!$A$1:$D$10013</definedName>
    <definedName name="BaseYear">[56]Controls!$C$13</definedName>
    <definedName name="bb" localSheetId="24" hidden="1">{#N/A,#N/A,FALSE,"DRE-2";#N/A,#N/A,FALSE,"DRE";#N/A,#N/A,FALSE,"ANEX-07";#N/A,#N/A,FALSE,"ANEX-08";#N/A,#N/A,FALSE,"ANEX-09";#N/A,#N/A,FALSE,"ANEX-10";#N/A,#N/A,FALSE,"ANEX-11";#N/A,#N/A,FALSE,"ANEX-12";#N/A,#N/A,FALSE,"ANEX-13";#N/A,#N/A,FALSE,"ANEX-14";#N/A,#N/A,FALSE,"BALPTR"}</definedName>
    <definedName name="bb" localSheetId="11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bb" localSheetId="10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bb" hidden="1">{#N/A,#N/A,FALSE,"DRE-2";#N/A,#N/A,FALSE,"DRE";#N/A,#N/A,FALSE,"ANEX-07";#N/A,#N/A,FALSE,"ANEX-08";#N/A,#N/A,FALSE,"ANEX-09";#N/A,#N/A,FALSE,"ANEX-10";#N/A,#N/A,FALSE,"ANEX-11";#N/A,#N/A,FALSE,"ANEX-12";#N/A,#N/A,FALSE,"ANEX-13";#N/A,#N/A,FALSE,"ANEX-14";#N/A,#N/A,FALSE,"BALPTR"}</definedName>
    <definedName name="BB_ALL_PEGO">'[57]PGEO Data'!$I$12:$I$32,'[57]PGEO Data'!$M$13:$M$32,'[57]PGEO Data'!$Q$12:$Q$32,'[57]PGEO Data'!$U$12:$U$32,'[57]PGEO Data'!$X$12:$Y$32,'[57]PGEO Data'!$AC$12:$AC$32,'[57]PGEO Data'!$AG$12:$AG$32,'[57]PGEO Data'!$AK$12:$AK$32,'[57]PGEO Data'!$AO$12:$AO$32,'[57]PGEO Data'!$AS$12:$AS$32,'[57]PGEO Data'!$AW$12:$AW$32,'[57]PGEO Data'!$BA$12:$BA$32,'[57]PGEO Data'!$BE$12:$BE$32,'[57]PGEO Data'!$BI$12</definedName>
    <definedName name="BB_COMP_PERIODS">'[57]Calc Data'!$P$4:$P$8</definedName>
    <definedName name="BB_CURNCY_TABLE">'[57]Calc Data'!$CS$18:$CU$29</definedName>
    <definedName name="BB_DISP_ORDER_TABLE">'[57]Calc Data'!$CP$18:$CR$19</definedName>
    <definedName name="BB_EM_Q1">'[57]Calc Data'!$A$4</definedName>
    <definedName name="BB_EM_Q2">'[57]Calc Data'!$A$5</definedName>
    <definedName name="BB_EM_Q3">'[57]Calc Data'!$A$6</definedName>
    <definedName name="BB_EM_Q4">'[57]Calc Data'!$A$7</definedName>
    <definedName name="BB_EM_S1">'[57]Calc Data'!$B$4</definedName>
    <definedName name="BB_EM_S2">'[57]Calc Data'!$B$5</definedName>
    <definedName name="BB_FA_STATEMENTS">OFFSET('[57]Calc Data'!$DC$18:$DC$107,0,0,'[57]Calc Data'!$DC$13)</definedName>
    <definedName name="BB_MEASURES">'[57]Calc Data'!$AU$16:$AU$39</definedName>
    <definedName name="BB_NUM_PERIODS">'[57]Calc Data'!$CR$2</definedName>
    <definedName name="BB_ORDER">'[57]Calc Data'!$CR$3</definedName>
    <definedName name="BB_PERIOD_TABLE">'[57]Calc Data'!$CV$18:$CX$25</definedName>
    <definedName name="BB_Q_COND_RANGE">'[57]EM Data'!$B$75:$AN$75</definedName>
    <definedName name="BB_S_COND_RANGE">'[57]EM Data'!$B$74:$AN$74</definedName>
    <definedName name="BB_SELECT_CURRENCY">'[57]Calc Data'!$CR$4</definedName>
    <definedName name="BB_SELECTED_PERIOD">'[57]Calc Data'!$CR$5</definedName>
    <definedName name="BB_TICKER">'[57]Calc Data'!$B$1</definedName>
    <definedName name="BB_TRA_DATES">OFFSET('[57]Calc Data'!$O$28,0,0,'[57]Calc Data'!$O$26)</definedName>
    <definedName name="BB_TRA_SEC1">OFFSET('[57]Calc Data'!$O$28,0,1,'[57]Calc Data'!$O$26)</definedName>
    <definedName name="BB_TRA_SEC2">OFFSET('[57]Calc Data'!$R$28,0,1,'[57]Calc Data'!$R$26)</definedName>
    <definedName name="BB_TRA_SEC3">OFFSET('[57]Calc Data'!$U$28,0,1,'[57]Calc Data'!$U$26)</definedName>
    <definedName name="BB_Y_COND_RANGE">'[57]EM Data'!$B$73:$AN$73</definedName>
    <definedName name="bbb" localSheetId="4">#REF!</definedName>
    <definedName name="bbb">#REF!</definedName>
    <definedName name="BBRESHOPIndex">"desref('G1 BBRESHOP Index'!$F$6;0;0;contar('G1 BBRESHOP Index'!$F:$F)"</definedName>
    <definedName name="bcalqui" localSheetId="4">#REF!</definedName>
    <definedName name="bcalqui">#REF!</definedName>
    <definedName name="BCC">'[58]Nota 8'!$F$101</definedName>
    <definedName name="BCI" localSheetId="4">#REF!</definedName>
    <definedName name="BCI">#REF!</definedName>
    <definedName name="BCII" localSheetId="4">#REF!</definedName>
    <definedName name="BCII">#REF!</definedName>
    <definedName name="BCNC">'[58]Nota 8'!$F$104</definedName>
    <definedName name="BDU">'[58]Bce Patrim'!$C$20</definedName>
    <definedName name="BDUU">'[59]Bce Patrim'!$C$20</definedName>
    <definedName name="BEC" localSheetId="4">#REF!</definedName>
    <definedName name="BEC">#REF!</definedName>
    <definedName name="BG_Del" hidden="1">15</definedName>
    <definedName name="BG_Ins" hidden="1">4</definedName>
    <definedName name="BG_Mod" hidden="1">6</definedName>
    <definedName name="bgb" localSheetId="4">#REF!</definedName>
    <definedName name="bgb">#REF!</definedName>
    <definedName name="BIENES_DE_USO" localSheetId="4">#REF!</definedName>
    <definedName name="BIENES_DE_USO">#REF!</definedName>
    <definedName name="BLPH1" localSheetId="4" hidden="1">#REF!</definedName>
    <definedName name="BLPH1" hidden="1">#REF!</definedName>
    <definedName name="BLPH10" localSheetId="4" hidden="1">#REF!</definedName>
    <definedName name="BLPH10" hidden="1">#REF!</definedName>
    <definedName name="BLPH11" localSheetId="4" hidden="1">#REF!</definedName>
    <definedName name="BLPH11" hidden="1">#REF!</definedName>
    <definedName name="BLPH12" localSheetId="4" hidden="1">#REF!</definedName>
    <definedName name="BLPH12" hidden="1">#REF!</definedName>
    <definedName name="BLPH13" localSheetId="4" hidden="1">#REF!</definedName>
    <definedName name="BLPH13" hidden="1">#REF!</definedName>
    <definedName name="BLPH14" localSheetId="4" hidden="1">#REF!</definedName>
    <definedName name="BLPH14" hidden="1">#REF!</definedName>
    <definedName name="BLPH15" localSheetId="4" hidden="1">#REF!</definedName>
    <definedName name="BLPH15" hidden="1">#REF!</definedName>
    <definedName name="BLPH16" localSheetId="4" hidden="1">#REF!</definedName>
    <definedName name="BLPH16" hidden="1">#REF!</definedName>
    <definedName name="BLPH17" localSheetId="4" hidden="1">#REF!</definedName>
    <definedName name="BLPH17" hidden="1">#REF!</definedName>
    <definedName name="BLPH18" localSheetId="4" hidden="1">#REF!</definedName>
    <definedName name="BLPH18" hidden="1">#REF!</definedName>
    <definedName name="BLPH19" localSheetId="4" hidden="1">'[60]bean future'!#REF!</definedName>
    <definedName name="BLPH19" hidden="1">'[60]bean future'!#REF!</definedName>
    <definedName name="BLPH2" localSheetId="4" hidden="1">#REF!</definedName>
    <definedName name="BLPH2" hidden="1">#REF!</definedName>
    <definedName name="BLPH20" localSheetId="4" hidden="1">'[60]bean future'!#REF!</definedName>
    <definedName name="BLPH20" hidden="1">'[60]bean future'!#REF!</definedName>
    <definedName name="BLPH21" localSheetId="4" hidden="1">'[60]bean future'!#REF!</definedName>
    <definedName name="BLPH21" hidden="1">'[60]bean future'!#REF!</definedName>
    <definedName name="BLPH22" localSheetId="4" hidden="1">'[60]bean future'!#REF!</definedName>
    <definedName name="BLPH22" hidden="1">'[60]bean future'!#REF!</definedName>
    <definedName name="BLPH23" localSheetId="4" hidden="1">'[60]bean future'!#REF!</definedName>
    <definedName name="BLPH23" hidden="1">'[60]bean future'!#REF!</definedName>
    <definedName name="BLPH24" localSheetId="4" hidden="1">'[60]bean future'!#REF!</definedName>
    <definedName name="BLPH24" hidden="1">'[60]bean future'!#REF!</definedName>
    <definedName name="BLPH25" localSheetId="4" hidden="1">'[60]bean future'!#REF!</definedName>
    <definedName name="BLPH25" hidden="1">'[60]bean future'!#REF!</definedName>
    <definedName name="BLPH26" localSheetId="4" hidden="1">'[60]bean future'!#REF!</definedName>
    <definedName name="BLPH26" hidden="1">'[60]bean future'!#REF!</definedName>
    <definedName name="BLPH27" localSheetId="4" hidden="1">'[60]bean future'!#REF!</definedName>
    <definedName name="BLPH27" hidden="1">'[60]bean future'!#REF!</definedName>
    <definedName name="BLPH28" localSheetId="4" hidden="1">'[60]bean future'!#REF!</definedName>
    <definedName name="BLPH28" hidden="1">'[60]bean future'!#REF!</definedName>
    <definedName name="BLPH29" localSheetId="4" hidden="1">'[60]bean future'!#REF!</definedName>
    <definedName name="BLPH29" hidden="1">'[60]bean future'!#REF!</definedName>
    <definedName name="BLPH3" localSheetId="4" hidden="1">#REF!</definedName>
    <definedName name="BLPH3" hidden="1">#REF!</definedName>
    <definedName name="BLPH30" localSheetId="4" hidden="1">'[60]bean future'!#REF!</definedName>
    <definedName name="BLPH30" hidden="1">'[60]bean future'!#REF!</definedName>
    <definedName name="BLPH31" localSheetId="4" hidden="1">'[60]bean future'!#REF!</definedName>
    <definedName name="BLPH31" hidden="1">'[60]bean future'!#REF!</definedName>
    <definedName name="BLPH32" localSheetId="4" hidden="1">'[60]bean future'!#REF!</definedName>
    <definedName name="BLPH32" hidden="1">'[60]bean future'!#REF!</definedName>
    <definedName name="BLPH33" localSheetId="4" hidden="1">'[60]bean future'!#REF!</definedName>
    <definedName name="BLPH33" hidden="1">'[60]bean future'!#REF!</definedName>
    <definedName name="BLPH34" hidden="1">[61]formula!$A$4</definedName>
    <definedName name="BLPH35" hidden="1">'[62]wheat future'!$A$3</definedName>
    <definedName name="BLPH36" hidden="1">'[63]corn future'!$A$3</definedName>
    <definedName name="BLPH4" localSheetId="4" hidden="1">#REF!</definedName>
    <definedName name="BLPH4" hidden="1">#REF!</definedName>
    <definedName name="BLPH5" localSheetId="4" hidden="1">#REF!</definedName>
    <definedName name="BLPH5" hidden="1">#REF!</definedName>
    <definedName name="BLPH6" localSheetId="4" hidden="1">#REF!</definedName>
    <definedName name="BLPH6" hidden="1">#REF!</definedName>
    <definedName name="BLPH7" localSheetId="4" hidden="1">#REF!</definedName>
    <definedName name="BLPH7" hidden="1">#REF!</definedName>
    <definedName name="BLPH8" localSheetId="4" hidden="1">#REF!</definedName>
    <definedName name="BLPH8" hidden="1">#REF!</definedName>
    <definedName name="BLPH9" localSheetId="4" hidden="1">#REF!</definedName>
    <definedName name="BLPH9" hidden="1">#REF!</definedName>
    <definedName name="bn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bn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BNE_MESSAGES_HIDDEN" localSheetId="4" hidden="1">#REF!</definedName>
    <definedName name="BNE_MESSAGES_HIDDEN" hidden="1">#REF!</definedName>
    <definedName name="bnfdh" localSheetId="4">#REF!</definedName>
    <definedName name="bnfdh">#REF!</definedName>
    <definedName name="bnnbn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bnnbn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boeoaf" localSheetId="4">#REF!</definedName>
    <definedName name="boeoaf">#REF!</definedName>
    <definedName name="bon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bon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bonos_suplemento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bonos_suplemento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BRIX" localSheetId="4">#REF!</definedName>
    <definedName name="BRIX">#REF!</definedName>
    <definedName name="BRIX2" localSheetId="4">#REF!</definedName>
    <definedName name="BRIX2">#REF!</definedName>
    <definedName name="BRR" localSheetId="4">#REF!</definedName>
    <definedName name="BRR">#REF!</definedName>
    <definedName name="BSUS" localSheetId="4">#REF!</definedName>
    <definedName name="BSUS">#REF!</definedName>
    <definedName name="BuiltIn_AutoFilter___1" localSheetId="4">'[64]Anticipos pend al 31-12-08'!#REF!</definedName>
    <definedName name="BuiltIn_AutoFilter___1">'[64]Anticipos pend al 31-12-08'!#REF!</definedName>
    <definedName name="BUSO" localSheetId="4">#REF!</definedName>
    <definedName name="BUSO">#REF!</definedName>
    <definedName name="busos" localSheetId="4">#REF!</definedName>
    <definedName name="busos">#REF!</definedName>
    <definedName name="buysell" localSheetId="4">#REF!</definedName>
    <definedName name="buysell">#REF!</definedName>
    <definedName name="by" localSheetId="4">#REF!</definedName>
    <definedName name="by">#REF!</definedName>
    <definedName name="C_CONT." localSheetId="4">#REF!</definedName>
    <definedName name="C_CONT.">#REF!</definedName>
    <definedName name="CA" localSheetId="4">#REF!</definedName>
    <definedName name="CA">#REF!</definedName>
    <definedName name="CAAN1" localSheetId="4">#REF!</definedName>
    <definedName name="CAAN1">#REF!</definedName>
    <definedName name="CAAN2" localSheetId="4">#REF!</definedName>
    <definedName name="CAAN2">#REF!</definedName>
    <definedName name="Cabezas" localSheetId="4">#REF!</definedName>
    <definedName name="Cabezas">#REF!</definedName>
    <definedName name="CACOAD">[65]FAZENDAS!$C$2:$C$18</definedName>
    <definedName name="CACOAR">[65]FAZENDAS!$L$2:$L$18</definedName>
    <definedName name="CACOD">[65]FAZENDAS!$A$2:$A$18</definedName>
    <definedName name="CACODPRO">[65]FAZENDAS!$D$2:$D$18</definedName>
    <definedName name="CAD" localSheetId="4">#REF!</definedName>
    <definedName name="CAD">#REF!</definedName>
    <definedName name="CADES">[65]FAZENDAS!$B$2:$B$18</definedName>
    <definedName name="CAHASTOT">[65]FAZENDAS!$I$6:$I$18</definedName>
    <definedName name="Caja" localSheetId="4">#REF!</definedName>
    <definedName name="Caja">#REF!</definedName>
    <definedName name="CajayDeuda" localSheetId="4">#REF!</definedName>
    <definedName name="CajayDeuda">#REF!</definedName>
    <definedName name="caleria11" localSheetId="4">#REF!</definedName>
    <definedName name="caleria11">#REF!</definedName>
    <definedName name="callput" localSheetId="4">#REF!</definedName>
    <definedName name="callput">#REF!</definedName>
    <definedName name="CALQ" localSheetId="4">#REF!</definedName>
    <definedName name="CALQ">#REF!</definedName>
    <definedName name="CAMPANA" localSheetId="4">[45]Resumo!#REF!</definedName>
    <definedName name="CAMPANA">[45]Resumo!#REF!</definedName>
    <definedName name="CAMPO" localSheetId="4">[45]Resumo!#REF!</definedName>
    <definedName name="CAMPO">[45]Resumo!#REF!</definedName>
    <definedName name="CANAL" localSheetId="4">#REF!</definedName>
    <definedName name="CANAL">#REF!</definedName>
    <definedName name="canondic">'[66]canonh-marzo'!$A$22:$M$47</definedName>
    <definedName name="canonene">'[66]canonh-marzo'!$A$49:$M$66</definedName>
    <definedName name="canonfeb">'[66]canonh-marzo'!$A$67:$M$80</definedName>
    <definedName name="canonmar">'[66]canonh-marzo'!$A$81:$M$91</definedName>
    <definedName name="CAPATRI" localSheetId="4">#REF!</definedName>
    <definedName name="CAPATRI">#REF!</definedName>
    <definedName name="CAPEX2">'[67]I.5 Resumen Inversiones'!$A$39:$L$51</definedName>
    <definedName name="capital" localSheetId="4">#REF!</definedName>
    <definedName name="capital">#REF!</definedName>
    <definedName name="CAPITAL_MINIMO" localSheetId="4">#REF!</definedName>
    <definedName name="CAPITAL_MINIMO">#REF!</definedName>
    <definedName name="capital4">#N/A</definedName>
    <definedName name="capo" localSheetId="4" hidden="1">#REF!</definedName>
    <definedName name="capo" hidden="1">#REF!</definedName>
    <definedName name="CARA" localSheetId="4">#REF!</definedName>
    <definedName name="CARA">#REF!</definedName>
    <definedName name="CARATULA" localSheetId="4">#REF!</definedName>
    <definedName name="CARATULA">#REF!</definedName>
    <definedName name="carátula" localSheetId="4">#REF!</definedName>
    <definedName name="carátula">#REF!</definedName>
    <definedName name="CARGOS_DIFERIDOS" localSheetId="4">#REF!</definedName>
    <definedName name="CARGOS_DIFERIDOS">#REF!</definedName>
    <definedName name="carla" localSheetId="4">#REF!</definedName>
    <definedName name="carla">#REF!</definedName>
    <definedName name="cartera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cartera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Cartera_Producto_200811" localSheetId="4">#REF!</definedName>
    <definedName name="Cartera_Producto_200811">#REF!</definedName>
    <definedName name="Cash_Need" localSheetId="4">'[68]Summary Budget'!#REF!</definedName>
    <definedName name="Cash_Need">'[68]Summary Budget'!#REF!</definedName>
    <definedName name="CAT" localSheetId="4">#REF!</definedName>
    <definedName name="CAT">#REF!</definedName>
    <definedName name="CATICA">[65]FAZENDAS!$G$2:$G$18</definedName>
    <definedName name="CAUTA">[65]FAZENDAS!$J$2:$J$18</definedName>
    <definedName name="CAZONAG">[65]FAZENDAS!$E$2:$E$18</definedName>
    <definedName name="CBWorkbookPriority" hidden="1">-2098916030</definedName>
    <definedName name="cc" localSheetId="11" hidden="1">{"Estado de Cobranzas pag 1",#N/A,FALSE,"RESUMEN";"Estado de Cobranzas pag 2",#N/A,FALSE,"RESUMEN";"Estado de Cobranzas pag 3",#N/A,FALSE,"RESUMEN"}</definedName>
    <definedName name="cc" hidden="1">{"Estado de Cobranzas pag 1",#N/A,FALSE,"RESUMEN";"Estado de Cobranzas pag 2",#N/A,FALSE,"RESUMEN";"Estado de Cobranzas pag 3",#N/A,FALSE,"RESUMEN"}</definedName>
    <definedName name="ccc" localSheetId="4">#REF!</definedName>
    <definedName name="ccc">#REF!</definedName>
    <definedName name="cdghjf" localSheetId="4">#REF!</definedName>
    <definedName name="cdghjf">#REF!</definedName>
    <definedName name="CDI" localSheetId="4">#REF!</definedName>
    <definedName name="CDI">#REF!</definedName>
    <definedName name="CDI.">#N/A</definedName>
    <definedName name="CDI..">#N/A</definedName>
    <definedName name="cds" localSheetId="4">[69]HASA!#REF!</definedName>
    <definedName name="cds">[69]HASA!#REF!</definedName>
    <definedName name="cdsqwew" localSheetId="4">#REF!</definedName>
    <definedName name="cdsqwew">#REF!</definedName>
    <definedName name="Ceco_Div">[70]Param!$C$2:$C$106</definedName>
    <definedName name="Centros_costos">[71]Param!$D$2:$D$80</definedName>
    <definedName name="Centros_costos___0" localSheetId="4">#REF!</definedName>
    <definedName name="Centros_costos___0">#REF!</definedName>
    <definedName name="CER">[72]Sheet3!$A$1:$B$65536</definedName>
    <definedName name="CFC">'[58]Nota 8'!$F$165</definedName>
    <definedName name="cfccfcfc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cfccfcfc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CGS" localSheetId="4">#REF!</definedName>
    <definedName name="CGS">#REF!</definedName>
    <definedName name="Chave" localSheetId="4">#REF!</definedName>
    <definedName name="Chave">#REF!</definedName>
    <definedName name="Choices_Wrapper">#N/A</definedName>
    <definedName name="CIQWBGuid" hidden="1">"bf7f7799-ac1f-4b06-afb6-c5b1bf23792b"</definedName>
    <definedName name="Clave" localSheetId="4">[70]Param!#REF!</definedName>
    <definedName name="Clave">[70]Param!#REF!</definedName>
    <definedName name="cli">'[73]Por Cliente'!$A$1</definedName>
    <definedName name="CLIENT_NAME">[74]Básico!$D$3</definedName>
    <definedName name="COB" localSheetId="4">#REF!</definedName>
    <definedName name="COB">#REF!</definedName>
    <definedName name="COBRANZAS" localSheetId="4">#REF!</definedName>
    <definedName name="COBRANZAS">#REF!</definedName>
    <definedName name="COD_CTA" localSheetId="4">#REF!</definedName>
    <definedName name="COD_CTA">#REF!</definedName>
    <definedName name="CODADM" localSheetId="4">[45]Resumo!#REF!</definedName>
    <definedName name="CODADM">[45]Resumo!#REF!</definedName>
    <definedName name="CODAR" localSheetId="4">[45]Resumo!#REF!</definedName>
    <definedName name="CODAR">[45]Resumo!#REF!</definedName>
    <definedName name="codcta" localSheetId="4">#REF!</definedName>
    <definedName name="codcta">#REF!</definedName>
    <definedName name="CODE" localSheetId="4">#REF!</definedName>
    <definedName name="CODE">#REF!</definedName>
    <definedName name="CODPCIA" localSheetId="4">[45]Resumo!#REF!</definedName>
    <definedName name="CODPCIA">[45]Resumo!#REF!</definedName>
    <definedName name="COEF">#N/A</definedName>
    <definedName name="coeficientes" localSheetId="4">#REF!</definedName>
    <definedName name="coeficientes">#REF!</definedName>
    <definedName name="COM" localSheetId="4">#REF!</definedName>
    <definedName name="COM">#REF!</definedName>
    <definedName name="Combin" localSheetId="4">#REF!</definedName>
    <definedName name="Combin">#REF!</definedName>
    <definedName name="comerc" localSheetId="4">#REF!</definedName>
    <definedName name="comerc">#REF!</definedName>
    <definedName name="comercio" localSheetId="4">#REF!</definedName>
    <definedName name="comercio">#REF!</definedName>
    <definedName name="comerz" localSheetId="4">#REF!</definedName>
    <definedName name="comerz">#REF!</definedName>
    <definedName name="comerz." localSheetId="4">#REF!</definedName>
    <definedName name="comerz.">#REF!</definedName>
    <definedName name="COMISIONES" localSheetId="4">#REF!</definedName>
    <definedName name="COMISIONES">#REF!</definedName>
    <definedName name="Comp_FPC">[36]AP!$B$3:$AY$45,[36]AP!$B$56:$AY$95,[36]AP!$B$98:$AY$145,[36]AP!$B$148:$AY$175</definedName>
    <definedName name="companies">[75]Tables!$F$4:$F$56</definedName>
    <definedName name="Company">[76]Controls!$C$6</definedName>
    <definedName name="COMPASS_CAPITAL_ARGENTINA_S.A." localSheetId="4">#REF!</definedName>
    <definedName name="COMPASS_CAPITAL_ARGENTINA_S.A.">#REF!</definedName>
    <definedName name="complemtasiento" localSheetId="4">#REF!</definedName>
    <definedName name="complemtasiento">#REF!</definedName>
    <definedName name="composicion" localSheetId="4">#REF!</definedName>
    <definedName name="composicion">#REF!</definedName>
    <definedName name="compprueb" localSheetId="4">#REF!</definedName>
    <definedName name="compprueb">#REF!</definedName>
    <definedName name="compra" localSheetId="11" hidden="1">{"'Sheet1'!$A$1:$H$145"}</definedName>
    <definedName name="compra" hidden="1">{"'Sheet1'!$A$1:$H$145"}</definedName>
    <definedName name="COMPRAS" localSheetId="4">#REF!</definedName>
    <definedName name="COMPRAS">#REF!</definedName>
    <definedName name="COMPRASMES">'[77]compra de cartera'!$C$48:$D$51</definedName>
    <definedName name="COMPRATOT">'[77]compra de cartera'!$C$56:$F$60</definedName>
    <definedName name="COMPRUBROS" localSheetId="4">#REF!</definedName>
    <definedName name="COMPRUBROS">#REF!</definedName>
    <definedName name="CON" localSheetId="4">#REF!</definedName>
    <definedName name="CON">#REF!</definedName>
    <definedName name="Conf.___________Rev." localSheetId="4">#REF!</definedName>
    <definedName name="Conf.___________Rev.">#REF!</definedName>
    <definedName name="CONS" localSheetId="4">#REF!</definedName>
    <definedName name="CONS">#REF!</definedName>
    <definedName name="CONS2" localSheetId="4">#REF!</definedName>
    <definedName name="CONS2">#REF!</definedName>
    <definedName name="Consolidado" localSheetId="4">[43]Consolidado!#REF!</definedName>
    <definedName name="Consolidado">[43]Consolidado!#REF!</definedName>
    <definedName name="CONSTITUCION" localSheetId="4">#REF!</definedName>
    <definedName name="CONSTITUCION">#REF!</definedName>
    <definedName name="Consulta" localSheetId="4">#REF!</definedName>
    <definedName name="Consulta">#REF!</definedName>
    <definedName name="Contrib_acum_proyecto" localSheetId="4">#REF!</definedName>
    <definedName name="Contrib_acum_proyecto">#REF!</definedName>
    <definedName name="controle" localSheetId="11" hidden="1">{"'Sheet1'!$A$1:$H$145"}</definedName>
    <definedName name="controle" hidden="1">{"'Sheet1'!$A$1:$H$145"}</definedName>
    <definedName name="controle_arrendamento" localSheetId="11" hidden="1">{"'Sheet1'!$A$1:$H$145"}</definedName>
    <definedName name="controle_arrendamento" hidden="1">{"'Sheet1'!$A$1:$H$145"}</definedName>
    <definedName name="controle_sugarcane_grains" localSheetId="11" hidden="1">{"'Sheet1'!$A$1:$H$145"}</definedName>
    <definedName name="controle_sugarcane_grains" hidden="1">{"'Sheet1'!$A$1:$H$145"}</definedName>
    <definedName name="copia">'[78]Datos del Balance'!$B$8</definedName>
    <definedName name="CORREÇÃO" localSheetId="4">#REF!</definedName>
    <definedName name="CORREÇÃO">#REF!</definedName>
    <definedName name="corto2" localSheetId="4">#REF!</definedName>
    <definedName name="corto2">#REF!</definedName>
    <definedName name="COSTAR" localSheetId="4">'[46]MONTANTE 1'!#REF!</definedName>
    <definedName name="COSTAR">'[46]MONTANTE 1'!#REF!</definedName>
    <definedName name="COSTDATOS" localSheetId="4">'[46]MONTANTE 1'!#REF!</definedName>
    <definedName name="COSTDATOS">'[46]MONTANTE 1'!#REF!</definedName>
    <definedName name="COSTEL" localSheetId="4">'[46]MONTANTE 1'!#REF!</definedName>
    <definedName name="COSTEL">'[46]MONTANTE 1'!#REF!</definedName>
    <definedName name="COSTES" localSheetId="4">'[46]MONTANTE 1'!#REF!</definedName>
    <definedName name="COSTES">'[46]MONTANTE 1'!#REF!</definedName>
    <definedName name="COSTINC" localSheetId="4">'[46]MONTANTE 1'!#REF!</definedName>
    <definedName name="COSTINC">'[46]MONTANTE 1'!#REF!</definedName>
    <definedName name="COSTIS" localSheetId="4">'[46]MONTANTE 1'!#REF!</definedName>
    <definedName name="COSTIS">'[46]MONTANTE 1'!#REF!</definedName>
    <definedName name="COSTO" localSheetId="4">#REF!</definedName>
    <definedName name="COSTO">#REF!</definedName>
    <definedName name="costobc">[79]Hoja1!$I$2:$I$24</definedName>
    <definedName name="COSTTM" localSheetId="4">'[46]MONTANTE 1'!#REF!</definedName>
    <definedName name="COSTTM">'[46]MONTANTE 1'!#REF!</definedName>
    <definedName name="COTERET" localSheetId="4">#REF!</definedName>
    <definedName name="COTERET">#REF!</definedName>
    <definedName name="CPC">'[58]Nota 8'!$F$52</definedName>
    <definedName name="CPP">'[58]Nota 8'!$F$125</definedName>
    <definedName name="CRED" localSheetId="4">#REF!</definedName>
    <definedName name="CRED">#REF!</definedName>
    <definedName name="credito" localSheetId="4">#REF!</definedName>
    <definedName name="credito">#REF!</definedName>
    <definedName name="Creditos" localSheetId="4">#REF!</definedName>
    <definedName name="Creditos">#REF!</definedName>
    <definedName name="CREFISCOMPUT" localSheetId="4">#REF!</definedName>
    <definedName name="CREFISCOMPUT">#REF!</definedName>
    <definedName name="CREN" localSheetId="4">#REF!</definedName>
    <definedName name="CREN">#REF!</definedName>
    <definedName name="CREV" localSheetId="4">#REF!</definedName>
    <definedName name="CREV">#REF!</definedName>
    <definedName name="CRPApsa">[80]Parámetros!$C$22</definedName>
    <definedName name="CRPCresud">[80]Parámetros!$E$22</definedName>
    <definedName name="CRPIrsa">[80]Parámetros!$D$22</definedName>
    <definedName name="Cta.1003" localSheetId="4">#REF!</definedName>
    <definedName name="Cta.1003">#REF!</definedName>
    <definedName name="Cta.1013" localSheetId="4">#REF!</definedName>
    <definedName name="Cta.1013">#REF!</definedName>
    <definedName name="Cta.1021" localSheetId="4">#REF!</definedName>
    <definedName name="Cta.1021">#REF!</definedName>
    <definedName name="Cta.1024" localSheetId="4">#REF!</definedName>
    <definedName name="Cta.1024">#REF!</definedName>
    <definedName name="Cta.1025" localSheetId="4">#REF!</definedName>
    <definedName name="Cta.1025">#REF!</definedName>
    <definedName name="CtasOrden" localSheetId="4">[81]NOTAS!#REF!</definedName>
    <definedName name="CtasOrden">[81]NOTAS!#REF!</definedName>
    <definedName name="cu" localSheetId="4">#REF!</definedName>
    <definedName name="cu">#REF!</definedName>
    <definedName name="CUADRO" localSheetId="4">#REF!</definedName>
    <definedName name="CUADRO">#REF!</definedName>
    <definedName name="CUADRO_DE_GASTOS" localSheetId="4">#REF!</definedName>
    <definedName name="CUADRO_DE_GASTOS">#REF!</definedName>
    <definedName name="cuadro1" localSheetId="4">#REF!</definedName>
    <definedName name="cuadro1">#REF!</definedName>
    <definedName name="CUADRO2" localSheetId="4">#REF!</definedName>
    <definedName name="CUADRO2">#REF!</definedName>
    <definedName name="CUADROMOR" localSheetId="4">#REF!</definedName>
    <definedName name="CUADROMOR">#REF!</definedName>
    <definedName name="cuenta" localSheetId="4">#REF!</definedName>
    <definedName name="cuenta">#REF!</definedName>
    <definedName name="Cuentas">[71]Param!$A$2:$A$2835</definedName>
    <definedName name="Cuentas___0" localSheetId="4">#REF!</definedName>
    <definedName name="Cuentas___0">#REF!</definedName>
    <definedName name="CUG_Agua" localSheetId="4">#REF!</definedName>
    <definedName name="CUG_Agua">#REF!</definedName>
    <definedName name="Cultura" localSheetId="4">#REF!</definedName>
    <definedName name="Cultura">#REF!</definedName>
    <definedName name="Culturas">[82]Listas!$B$6:$B$32</definedName>
    <definedName name="CUO" localSheetId="4">#REF!</definedName>
    <definedName name="CUO">#REF!</definedName>
    <definedName name="Cuota_Fija" localSheetId="4">#REF!</definedName>
    <definedName name="Cuota_Fija">#REF!</definedName>
    <definedName name="Cuota_Telefono" localSheetId="4">#REF!</definedName>
    <definedName name="Cuota_Telefono">#REF!</definedName>
    <definedName name="cupon_cs" localSheetId="4">[69]HASA!#REF!</definedName>
    <definedName name="cupon_cs">[69]HASA!#REF!</definedName>
    <definedName name="cupon_hasa" localSheetId="4">[69]HASA!#REF!</definedName>
    <definedName name="cupon_hasa">[69]HASA!#REF!</definedName>
    <definedName name="custos">[82]Listas!$H$6:$H$26</definedName>
    <definedName name="cxcxc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cxcxc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cxzcxz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cxzcxz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CYB">'[58]Nota 8'!$F$20</definedName>
    <definedName name="d" localSheetId="24" hidden="1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D" localSheetId="11">[83]AP!#REF!</definedName>
    <definedName name="D" localSheetId="10">[83]AP!#REF!</definedName>
    <definedName name="d" hidden="1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dad" localSheetId="4">[84]ingresos!#REF!</definedName>
    <definedName name="dad">[84]ingresos!#REF!</definedName>
    <definedName name="dafklñj" localSheetId="4">[85]HASA!#REF!</definedName>
    <definedName name="dafklñj">[85]HASA!#REF!</definedName>
    <definedName name="DAILEYC" localSheetId="4">#REF!</definedName>
    <definedName name="DAILEYC">#REF!</definedName>
    <definedName name="DAT" localSheetId="4">[86]otr_rio!#REF!</definedName>
    <definedName name="DAT">[86]otr_rio!#REF!</definedName>
    <definedName name="DAT1" localSheetId="4">#REF!</definedName>
    <definedName name="DAT1">#REF!</definedName>
    <definedName name="DAT10" localSheetId="4">#REF!</definedName>
    <definedName name="DAT10">#REF!</definedName>
    <definedName name="DAT11" localSheetId="4">#REF!</definedName>
    <definedName name="DAT11">#REF!</definedName>
    <definedName name="DAT12" localSheetId="4">#REF!</definedName>
    <definedName name="DAT12">#REF!</definedName>
    <definedName name="DAT13" localSheetId="4">#REF!</definedName>
    <definedName name="DAT13">#REF!</definedName>
    <definedName name="DAT14" localSheetId="4">#REF!</definedName>
    <definedName name="DAT14">#REF!</definedName>
    <definedName name="DAT15" localSheetId="4">#REF!</definedName>
    <definedName name="DAT15">#REF!</definedName>
    <definedName name="DAT16" localSheetId="4">#REF!</definedName>
    <definedName name="DAT16">#REF!</definedName>
    <definedName name="DAT17" localSheetId="4">#REF!</definedName>
    <definedName name="DAT17">#REF!</definedName>
    <definedName name="DAT18" localSheetId="4">#REF!</definedName>
    <definedName name="DAT18">#REF!</definedName>
    <definedName name="DAT19" localSheetId="4">#REF!</definedName>
    <definedName name="DAT19">#REF!</definedName>
    <definedName name="DAT2" localSheetId="4">#REF!</definedName>
    <definedName name="DAT2">#REF!</definedName>
    <definedName name="DAT20" localSheetId="4">#REF!</definedName>
    <definedName name="DAT20">#REF!</definedName>
    <definedName name="DAT21" localSheetId="4">#REF!</definedName>
    <definedName name="DAT21">#REF!</definedName>
    <definedName name="DAT22" localSheetId="4">#REF!</definedName>
    <definedName name="DAT22">#REF!</definedName>
    <definedName name="DAT23" localSheetId="4">#REF!</definedName>
    <definedName name="DAT23">#REF!</definedName>
    <definedName name="DAT24" localSheetId="4">#REF!</definedName>
    <definedName name="DAT24">#REF!</definedName>
    <definedName name="DAT25" localSheetId="4">#REF!</definedName>
    <definedName name="DAT25">#REF!</definedName>
    <definedName name="DAT26" localSheetId="4">#REF!</definedName>
    <definedName name="DAT26">#REF!</definedName>
    <definedName name="DAT27" localSheetId="4">#REF!</definedName>
    <definedName name="DAT27">#REF!</definedName>
    <definedName name="DAT28" localSheetId="4">#REF!</definedName>
    <definedName name="DAT28">#REF!</definedName>
    <definedName name="DAT29" localSheetId="4">#REF!</definedName>
    <definedName name="DAT29">#REF!</definedName>
    <definedName name="DAT3" localSheetId="4">#REF!</definedName>
    <definedName name="DAT3">#REF!</definedName>
    <definedName name="DAT30" localSheetId="4">#REF!</definedName>
    <definedName name="DAT30">#REF!</definedName>
    <definedName name="DAT31" localSheetId="4">#REF!</definedName>
    <definedName name="DAT31">#REF!</definedName>
    <definedName name="DAT32" localSheetId="4">#REF!</definedName>
    <definedName name="DAT32">#REF!</definedName>
    <definedName name="DAT33" localSheetId="4">#REF!</definedName>
    <definedName name="DAT33">#REF!</definedName>
    <definedName name="DAT34" localSheetId="4">#REF!</definedName>
    <definedName name="DAT34">#REF!</definedName>
    <definedName name="DAT4" localSheetId="4">#REF!</definedName>
    <definedName name="DAT4">#REF!</definedName>
    <definedName name="DAT5" localSheetId="4">#REF!</definedName>
    <definedName name="DAT5">#REF!</definedName>
    <definedName name="DAT6" localSheetId="4">#REF!</definedName>
    <definedName name="DAT6">#REF!</definedName>
    <definedName name="DAT7" localSheetId="4">#REF!</definedName>
    <definedName name="DAT7">#REF!</definedName>
    <definedName name="DAT8" localSheetId="4">#REF!</definedName>
    <definedName name="DAT8">#REF!</definedName>
    <definedName name="DAT9" localSheetId="4">#REF!</definedName>
    <definedName name="DAT9">#REF!</definedName>
    <definedName name="Data">[87]Data!$B$10:$P$120</definedName>
    <definedName name="DATA1" localSheetId="4">#REF!</definedName>
    <definedName name="DATA1">#REF!</definedName>
    <definedName name="DATA10" localSheetId="4">#REF!</definedName>
    <definedName name="DATA10">#REF!</definedName>
    <definedName name="DATA11" localSheetId="4">#REF!</definedName>
    <definedName name="DATA11">#REF!</definedName>
    <definedName name="DATA12" localSheetId="4">#REF!</definedName>
    <definedName name="DATA12">#REF!</definedName>
    <definedName name="DATA13" localSheetId="4">#REF!</definedName>
    <definedName name="DATA13">#REF!</definedName>
    <definedName name="DATA14" localSheetId="4">#REF!</definedName>
    <definedName name="DATA14">#REF!</definedName>
    <definedName name="DATA15" localSheetId="4">#REF!</definedName>
    <definedName name="DATA15">#REF!</definedName>
    <definedName name="DATA16" localSheetId="4">#REF!</definedName>
    <definedName name="DATA16">#REF!</definedName>
    <definedName name="DATA17" localSheetId="4">#REF!</definedName>
    <definedName name="DATA17">#REF!</definedName>
    <definedName name="DATA18" localSheetId="4">#REF!</definedName>
    <definedName name="DATA18">#REF!</definedName>
    <definedName name="DATA19" localSheetId="4">#REF!</definedName>
    <definedName name="DATA19">#REF!</definedName>
    <definedName name="DATA2" localSheetId="4">#REF!</definedName>
    <definedName name="DATA2">#REF!</definedName>
    <definedName name="DATA20" localSheetId="4">#REF!</definedName>
    <definedName name="DATA20">#REF!</definedName>
    <definedName name="DATA21" localSheetId="4">#REF!</definedName>
    <definedName name="DATA21">#REF!</definedName>
    <definedName name="DATA22" localSheetId="4">#REF!</definedName>
    <definedName name="DATA22">#REF!</definedName>
    <definedName name="DATA23" localSheetId="4">#REF!</definedName>
    <definedName name="DATA23">#REF!</definedName>
    <definedName name="DATA24" localSheetId="4">[88]Base!#REF!</definedName>
    <definedName name="DATA24">[88]Base!#REF!</definedName>
    <definedName name="DATA25" localSheetId="4">[88]Base!#REF!</definedName>
    <definedName name="DATA25">[88]Base!#REF!</definedName>
    <definedName name="DATA26" localSheetId="4">[88]Base!#REF!</definedName>
    <definedName name="DATA26">[88]Base!#REF!</definedName>
    <definedName name="DATA27" localSheetId="4">#REF!</definedName>
    <definedName name="DATA27">#REF!</definedName>
    <definedName name="DATA28" localSheetId="4">#REF!</definedName>
    <definedName name="DATA28">#REF!</definedName>
    <definedName name="DATA29" localSheetId="4">#REF!</definedName>
    <definedName name="DATA29">#REF!</definedName>
    <definedName name="DATA3" localSheetId="4">#REF!</definedName>
    <definedName name="DATA3">#REF!</definedName>
    <definedName name="DATA30">#N/A</definedName>
    <definedName name="DATA31">#N/A</definedName>
    <definedName name="DATA32">#N/A</definedName>
    <definedName name="DATA33">#N/A</definedName>
    <definedName name="DATA34">#N/A</definedName>
    <definedName name="DATA35">#N/A</definedName>
    <definedName name="DATA36">#N/A</definedName>
    <definedName name="DATA4" localSheetId="4">#REF!</definedName>
    <definedName name="DATA4">#REF!</definedName>
    <definedName name="DATA5" localSheetId="4">#REF!</definedName>
    <definedName name="DATA5">#REF!</definedName>
    <definedName name="DATA55" localSheetId="4">[89]Base!#REF!</definedName>
    <definedName name="DATA55">[89]Base!#REF!</definedName>
    <definedName name="DATA56" localSheetId="4">[89]Base!#REF!</definedName>
    <definedName name="DATA56">[89]Base!#REF!</definedName>
    <definedName name="DATA6" localSheetId="4">#REF!</definedName>
    <definedName name="DATA6">#REF!</definedName>
    <definedName name="DATA7" localSheetId="4">#REF!</definedName>
    <definedName name="DATA7">#REF!</definedName>
    <definedName name="DATA8" localSheetId="4">#REF!</definedName>
    <definedName name="DATA8">#REF!</definedName>
    <definedName name="DATA9" localSheetId="4">#REF!</definedName>
    <definedName name="DATA9">#REF!</definedName>
    <definedName name="_xlnm.Database" localSheetId="4">#REF!</definedName>
    <definedName name="_xlnm.Database">#REF!</definedName>
    <definedName name="DatabaseI">[90]GABR!$A$1:$J$224</definedName>
    <definedName name="DATE" localSheetId="4">#REF!</definedName>
    <definedName name="DATE">#REF!</definedName>
    <definedName name="Date1">"Desref('G1 BBRESHOP Index'!$E$6;0;0contar('G1 BBRESHOP Index'!$E:$E))"</definedName>
    <definedName name="DATE99" localSheetId="4">#REF!</definedName>
    <definedName name="DATE99">#REF!</definedName>
    <definedName name="DateHeader">[76]Controls!$D$17</definedName>
    <definedName name="DATOS" localSheetId="4">'[46]MONTANTE 1'!#REF!</definedName>
    <definedName name="DATOS">'[46]MONTANTE 1'!#REF!</definedName>
    <definedName name="DatosExternos1_1" localSheetId="4">#REF!</definedName>
    <definedName name="DatosExternos1_1">#REF!</definedName>
    <definedName name="DatosExternos5" localSheetId="4">#REF!</definedName>
    <definedName name="DatosExternos5">#REF!</definedName>
    <definedName name="datosh">[91]BASE!$A$5:$HF$68</definedName>
    <definedName name="DATT" localSheetId="4">#REF!</definedName>
    <definedName name="DATT">#REF!</definedName>
    <definedName name="dd" localSheetId="4">'[2]IRSA HIST'!#REF!</definedName>
    <definedName name="dd">'[2]IRSA HIST'!#REF!</definedName>
    <definedName name="DD_Curr">[92]Currency!$C$3</definedName>
    <definedName name="ddd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ddd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DDDDD" localSheetId="4">#REF!</definedName>
    <definedName name="DDDDD">#REF!</definedName>
    <definedName name="dddf" localSheetId="4">#REF!</definedName>
    <definedName name="dddf">#REF!</definedName>
    <definedName name="ddweww" localSheetId="4">#REF!</definedName>
    <definedName name="ddweww">#REF!</definedName>
    <definedName name="DE_Acres_ARSC" localSheetId="4">#REF!</definedName>
    <definedName name="DE_Acres_ARSC">#REF!</definedName>
    <definedName name="DE_Acres_USDC" localSheetId="4">#REF!</definedName>
    <definedName name="DE_Acres_USDC">#REF!</definedName>
    <definedName name="DE_APSA_ARS" localSheetId="4">'[93]Deuda Estructural'!#REF!</definedName>
    <definedName name="DE_APSA_ARS">'[93]Deuda Estructural'!#REF!</definedName>
    <definedName name="DE_APSA_ARS_sinONCC" localSheetId="4">#REF!</definedName>
    <definedName name="DE_APSA_ARS_sinONCC">#REF!</definedName>
    <definedName name="DE_APSA_ARSC" localSheetId="4">#REF!</definedName>
    <definedName name="DE_APSA_ARSC">#REF!</definedName>
    <definedName name="DE_APSA_ARSsinONCC" localSheetId="4">#REF!</definedName>
    <definedName name="DE_APSA_ARSsinONCC">#REF!</definedName>
    <definedName name="DE_APSA_USD" localSheetId="4">'[93]Deuda Estructural'!#REF!</definedName>
    <definedName name="DE_APSA_USD">'[93]Deuda Estructural'!#REF!</definedName>
    <definedName name="DE_APSA_USD_sinONCC" localSheetId="4">#REF!</definedName>
    <definedName name="DE_APSA_USD_sinONCC">#REF!</definedName>
    <definedName name="DE_APSA_USDC" localSheetId="4">#REF!</definedName>
    <definedName name="DE_APSA_USDC">#REF!</definedName>
    <definedName name="De_Arcos">'[94]Deuda CP'!$E$103</definedName>
    <definedName name="DE_Cresud_ARSC" localSheetId="4">#REF!</definedName>
    <definedName name="DE_Cresud_ARSC">#REF!</definedName>
    <definedName name="DE_Cresud_USDC" localSheetId="4">#REF!</definedName>
    <definedName name="DE_Cresud_USDC">#REF!</definedName>
    <definedName name="DE_HASA_ARS" localSheetId="4">'[93]Deuda Estructural'!#REF!</definedName>
    <definedName name="DE_HASA_ARS">'[93]Deuda Estructural'!#REF!</definedName>
    <definedName name="DE_HASA_USD" localSheetId="4">'[93]Deuda Estructural'!#REF!</definedName>
    <definedName name="DE_HASA_USD">'[93]Deuda Estructural'!#REF!</definedName>
    <definedName name="DE_IRSA_ARSC" localSheetId="4">#REF!</definedName>
    <definedName name="DE_IRSA_ARSC">#REF!</definedName>
    <definedName name="DE_IRSA_USDC" localSheetId="4">#REF!</definedName>
    <definedName name="DE_IRSA_USDC">#REF!</definedName>
    <definedName name="DE_Metropolitan_USDC" localSheetId="4">#REF!</definedName>
    <definedName name="DE_Metropolitan_USDC">#REF!</definedName>
    <definedName name="DE_Quality_ARS" localSheetId="4">'[93]Deuda Estructural'!#REF!</definedName>
    <definedName name="DE_Quality_ARS">'[93]Deuda Estructural'!#REF!</definedName>
    <definedName name="DE_Quality_USD" localSheetId="4">'[93]Deuda Estructural'!#REF!</definedName>
    <definedName name="DE_Quality_USD">'[93]Deuda Estructural'!#REF!</definedName>
    <definedName name="DE_Quality_USDC" localSheetId="4">#REF!</definedName>
    <definedName name="DE_Quality_USDC">#REF!</definedName>
    <definedName name="DE_Quiality_ARSC" localSheetId="4">#REF!</definedName>
    <definedName name="DE_Quiality_ARSC">#REF!</definedName>
    <definedName name="DE_REIGI_USD" localSheetId="4">'[93]Deuda Estructural'!#REF!</definedName>
    <definedName name="DE_REIGI_USD">'[93]Deuda Estructural'!#REF!</definedName>
    <definedName name="DE_REIGI_USDC" localSheetId="4">#REF!</definedName>
    <definedName name="DE_REIGI_USDC">#REF!</definedName>
    <definedName name="DE_Rigby_ARSC" localSheetId="4">#REF!</definedName>
    <definedName name="DE_Rigby_ARSC">#REF!</definedName>
    <definedName name="DE_Rigby_USD" localSheetId="4">'[93]Deuda Estructural'!#REF!</definedName>
    <definedName name="DE_Rigby_USD">'[93]Deuda Estructural'!#REF!</definedName>
    <definedName name="DE_Rigby_USDC" localSheetId="4">#REF!</definedName>
    <definedName name="DE_Rigby_USDC">#REF!</definedName>
    <definedName name="DE_Torodur_ARS" localSheetId="4">'[93]Deuda Estructural'!#REF!</definedName>
    <definedName name="DE_Torodur_ARS">'[93]Deuda Estructural'!#REF!</definedName>
    <definedName name="DE_Torodur_ARSC" localSheetId="4">#REF!</definedName>
    <definedName name="DE_Torodur_ARSC">#REF!</definedName>
    <definedName name="DE_Torodur_USD" localSheetId="4">'[93]Deuda Estructural'!#REF!</definedName>
    <definedName name="DE_Torodur_USD">'[93]Deuda Estructural'!#REF!</definedName>
    <definedName name="DE_Torodur_USDC" localSheetId="4">#REF!</definedName>
    <definedName name="DE_Torodur_USDC">#REF!</definedName>
    <definedName name="debito" localSheetId="4">#REF!</definedName>
    <definedName name="debito">#REF!</definedName>
    <definedName name="DEBITOFISCAL" localSheetId="4">#REF!</definedName>
    <definedName name="DEBITOFISCAL">#REF!</definedName>
    <definedName name="Dec_93" localSheetId="4">#REF!</definedName>
    <definedName name="Dec_93">#REF!</definedName>
    <definedName name="Decubierto_NPSFFF">'[94]Deuda CP'!$E$110</definedName>
    <definedName name="dedwedwd" localSheetId="4">#REF!</definedName>
    <definedName name="dedwedwd">#REF!</definedName>
    <definedName name="defwergtqergt" localSheetId="4">#REF!</definedName>
    <definedName name="defwergtqergt">#REF!</definedName>
    <definedName name="Depósitso">'[95]Con asto'!$A$1:$M$1149</definedName>
    <definedName name="depreciaciones" localSheetId="4">#REF!</definedName>
    <definedName name="depreciaciones">#REF!</definedName>
    <definedName name="Des_UNI">'[94]Deuda CP'!$E$72</definedName>
    <definedName name="Desagregacion_de_A.N.Se.S.">[96]EFE!$C$98</definedName>
    <definedName name="Desagregacion_de_Anticipos_de_Prestaciones">[96]EFE!$C$92</definedName>
    <definedName name="Desagregacion_de_Bienes_de_Uso">[96]EFE!$C$117</definedName>
    <definedName name="Desagregacion_de_Deudas_Financieras">[96]EFE!$C$145</definedName>
    <definedName name="Desagregacion_de_Gastos_Diferidos">[96]EFE!$C$129</definedName>
    <definedName name="Desagregacion_de_Otras_cuentas_p_pagar">[96]EFE!$C$175</definedName>
    <definedName name="Desagregacion_de_Otros_Creditos">[96]EFE!$C$65</definedName>
    <definedName name="Desagregacion_de_Proveedores">[96]EFE!$C$135</definedName>
    <definedName name="Desagregacion_de_Remuneracion_y_C.S.">[96]EFE!$C$152</definedName>
    <definedName name="Desagregacion_Fdo.Financ._SAFJP">[96]EFE!$C$113</definedName>
    <definedName name="DESC_CTA" localSheetId="4">#REF!</definedName>
    <definedName name="DESC_CTA">#REF!</definedName>
    <definedName name="Desc_Fibb">'[94]Deuda CP'!$E$99</definedName>
    <definedName name="Desc_HASAAA">'[94]Deuda CP'!$E$46</definedName>
    <definedName name="DEsc_llao">'[94]Deuda CP'!$E$43</definedName>
    <definedName name="Desc_NPSF">'[93]Deuda CP'!$E$100</definedName>
    <definedName name="Desc_Pams">'[94]Deuda CP'!$E$106</definedName>
    <definedName name="Desc_PISAAA">'[94]Deuda CP'!$E$60</definedName>
    <definedName name="Desc_SNQN">'[93]Deuda CP'!$E$91</definedName>
    <definedName name="Desc_Sol">'[94]Deuda CP'!$E$57</definedName>
    <definedName name="Descc_Qia">'[94]Deuda CP'!$E$93</definedName>
    <definedName name="Descubierto_Ersaa">'[93]Deuda CP'!$E$87</definedName>
    <definedName name="Descubierto_FYYO">'[93]Deuda CP'!$E$21</definedName>
    <definedName name="Descubierto_PISA" localSheetId="4">'[93]Deuda CP'!#REF!</definedName>
    <definedName name="Descubierto_PISA">'[93]Deuda CP'!#REF!</definedName>
    <definedName name="Descubierto_Qisaaa" localSheetId="4">'[93]Deuda CP'!#REF!</definedName>
    <definedName name="Descubierto_Qisaaa">'[93]Deuda CP'!#REF!</definedName>
    <definedName name="Descubiertos_APSA">[93]Data!$E$128</definedName>
    <definedName name="Descubiertos_Cactus">[97]Data!$E$129</definedName>
    <definedName name="Descubiertos_Cresud">[93]Data!$E$126</definedName>
    <definedName name="Descubiertos_CYR">'[93]Deuda CP'!$E$67</definedName>
    <definedName name="Descubiertos_EAASA">[93]Data!$E$130</definedName>
    <definedName name="Descubiertos_ELSA">'[93]Deuda CP'!$E$64</definedName>
    <definedName name="Descubiertos_ERSA">[97]Data!$E$138</definedName>
    <definedName name="Descubiertos_Fibesa">[93]Data!$E$133</definedName>
    <definedName name="Descubiertos_FyO">[97]Data!$E$134</definedName>
    <definedName name="Descubiertos_HASA">[93]Data!$E$131</definedName>
    <definedName name="Descubiertos_IBOSA">[93]Data!$E$136</definedName>
    <definedName name="Descubiertos_IRSA">[93]Data!$E$127</definedName>
    <definedName name="Descubiertos_NF">[97]Data!$E$135</definedName>
    <definedName name="Descubiertos_NFS">'[93]Deuda CP'!$E$41</definedName>
    <definedName name="Descubiertos_PAMSA">[97]Data!$E$137</definedName>
    <definedName name="Descubiertos_PISA">[97]Data!$E$141</definedName>
    <definedName name="DESCUBIERTOS_PPAMSA" localSheetId="4">'[93]Deuda CP'!#REF!</definedName>
    <definedName name="DESCUBIERTOS_PPAMSA">'[93]Deuda CP'!#REF!</definedName>
    <definedName name="Descubiertos_PtoRetiro">[93]Data!$E$132</definedName>
    <definedName name="Descubiertos_QISA">[97]Data!$E$139</definedName>
    <definedName name="Descubiertos_QQISA" localSheetId="4">'[93]Deuda CP'!#REF!</definedName>
    <definedName name="Descubiertos_QQISA">'[93]Deuda CP'!#REF!</definedName>
    <definedName name="Descubiertos_Solares">[93]Data!$E$140</definedName>
    <definedName name="DescUnicity">'[93]Deuda CP'!$E$95</definedName>
    <definedName name="det" localSheetId="4">#REF!</definedName>
    <definedName name="det">#REF!</definedName>
    <definedName name="detail" localSheetId="4">#REF!</definedName>
    <definedName name="detail">#REF!</definedName>
    <definedName name="detail2" localSheetId="4">#REF!</definedName>
    <definedName name="detail2">#REF!</definedName>
    <definedName name="detalle" localSheetId="4">#REF!</definedName>
    <definedName name="detalle">#REF!</definedName>
    <definedName name="Detalle_cuentas" localSheetId="4">#REF!</definedName>
    <definedName name="Detalle_cuentas">#REF!</definedName>
    <definedName name="Detalle_cuentas___0" localSheetId="4">#REF!</definedName>
    <definedName name="Detalle_cuentas___0">#REF!</definedName>
    <definedName name="Detalle_de_Bienes_de_Uso_">'[98]Detalle de Ref.'!$A$1:$D$111</definedName>
    <definedName name="Deuda_IRSACP">'[94]Deuda CP'!$E$85</definedName>
    <definedName name="deudaseptiembre" localSheetId="4" hidden="1">#REF!</definedName>
    <definedName name="deudaseptiembre" hidden="1">#REF!</definedName>
    <definedName name="deuxfp" localSheetId="4">#REF!</definedName>
    <definedName name="deuxfp">#REF!</definedName>
    <definedName name="devengado" localSheetId="4">#REF!</definedName>
    <definedName name="devengado">#REF!</definedName>
    <definedName name="dfadfas" localSheetId="4">[84]ingresos!#REF!</definedName>
    <definedName name="dfadfas">[84]ingresos!#REF!</definedName>
    <definedName name="DFIN" localSheetId="4">#REF!</definedName>
    <definedName name="DFIN">#REF!</definedName>
    <definedName name="DFSADF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DFSADF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dfstdrs" localSheetId="4">[84]ingresos!#REF!</definedName>
    <definedName name="dfstdrs">[84]ingresos!#REF!</definedName>
    <definedName name="dghgfh" localSheetId="4">#REF!</definedName>
    <definedName name="dghgfh">#REF!</definedName>
    <definedName name="dgsdgsg" hidden="1">"6RU2XKWR8WXKZXJLDF3LVQU7H"</definedName>
    <definedName name="dh" localSheetId="4">#REF!</definedName>
    <definedName name="dh">#REF!</definedName>
    <definedName name="dic93" localSheetId="4">#REF!</definedName>
    <definedName name="dic93">#REF!</definedName>
    <definedName name="dic94" localSheetId="4">#REF!</definedName>
    <definedName name="dic94">#REF!</definedName>
    <definedName name="dino" localSheetId="4">#REF!</definedName>
    <definedName name="dino">#REF!</definedName>
    <definedName name="DISP" localSheetId="4">#REF!</definedName>
    <definedName name="DISP">#REF!</definedName>
    <definedName name="Dist_Cons" localSheetId="4">#REF!</definedName>
    <definedName name="Dist_Cons">#REF!</definedName>
    <definedName name="Dist_Finc" localSheetId="4">#REF!</definedName>
    <definedName name="Dist_Finc">#REF!</definedName>
    <definedName name="div" localSheetId="4">#REF!</definedName>
    <definedName name="div">#REF!</definedName>
    <definedName name="División">[71]Param!$C$2:$C$30</definedName>
    <definedName name="División___0" localSheetId="4">#REF!</definedName>
    <definedName name="División___0">#REF!</definedName>
    <definedName name="DOC" localSheetId="4">#REF!</definedName>
    <definedName name="DOC">#REF!</definedName>
    <definedName name="DollarHeader">[76]Controls!$D$12</definedName>
    <definedName name="DON" localSheetId="4">#REF!</definedName>
    <definedName name="DON">#REF!</definedName>
    <definedName name="drdrdrr" localSheetId="11" hidden="1">{#N/A,#N/A,FALSE,"INDICE";#N/A,#N/A,FALSE,"Anexo I";#N/A,#N/A,FALSE,"Anexo II";#N/A,#N/A,FALSE,"Anexo II descr";#N/A,#N/A,FALSE,"Anexo III";#N/A,#N/A,FALSE,"Anexo III descr"}</definedName>
    <definedName name="drdrdrr" hidden="1">{#N/A,#N/A,FALSE,"INDICE";#N/A,#N/A,FALSE,"Anexo I";#N/A,#N/A,FALSE,"Anexo II";#N/A,#N/A,FALSE,"Anexo II descr";#N/A,#N/A,FALSE,"Anexo III";#N/A,#N/A,FALSE,"Anexo III descr"}</definedName>
    <definedName name="ds" localSheetId="4">'[99]3300'!#REF!</definedName>
    <definedName name="ds">'[99]3300'!#REF!</definedName>
    <definedName name="dsad" localSheetId="4">#REF!</definedName>
    <definedName name="dsad">#REF!</definedName>
    <definedName name="dsadsad" localSheetId="11" hidden="1">{#N/A,#N/A,FALSE,"INDICE";#N/A,#N/A,FALSE,"Anexo I";#N/A,#N/A,FALSE,"Anexo II";#N/A,#N/A,FALSE,"Anexo II descr";#N/A,#N/A,FALSE,"Anexo III";#N/A,#N/A,FALSE,"Anexo III descr"}</definedName>
    <definedName name="dsadsad" hidden="1">{#N/A,#N/A,FALSE,"INDICE";#N/A,#N/A,FALSE,"Anexo I";#N/A,#N/A,FALSE,"Anexo II";#N/A,#N/A,FALSE,"Anexo II descr";#N/A,#N/A,FALSE,"Anexo III";#N/A,#N/A,FALSE,"Anexo III descr"}</definedName>
    <definedName name="DSC" localSheetId="4">#REF!</definedName>
    <definedName name="DSC">#REF!</definedName>
    <definedName name="dsdasd" localSheetId="4">#REF!</definedName>
    <definedName name="dsdasd">#REF!</definedName>
    <definedName name="dsdsdsd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dsdsdsd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DSF" localSheetId="4">#REF!</definedName>
    <definedName name="DSF">#REF!</definedName>
    <definedName name="DSS" localSheetId="4">#REF!</definedName>
    <definedName name="DSS">#REF!</definedName>
    <definedName name="dugma" localSheetId="4">#REF!</definedName>
    <definedName name="dugma">#REF!</definedName>
    <definedName name="DUPONT" localSheetId="4">#REF!</definedName>
    <definedName name="DUPONT">#REF!</definedName>
    <definedName name="e" localSheetId="24" hidden="1">{#N/A,#N/A,FALSE,"Offshore 2002 Comparative Fore ";#N/A,#N/A,FALSE,"Offshore Div 6";#N/A,#N/A,FALSE,"Deepwater Div 9"}</definedName>
    <definedName name="e" localSheetId="11" hidden="1">{#N/A,#N/A,FALSE,"Cashflow Analysis";#N/A,#N/A,FALSE,"PV";#N/A,#N/A,FALSE,"Sensitivity Analysis";#N/A,#N/A,FALSE,"Scenario A"}</definedName>
    <definedName name="e" localSheetId="10" hidden="1">{#N/A,#N/A,FALSE,"Cashflow Analysis";#N/A,#N/A,FALSE,"PV";#N/A,#N/A,FALSE,"Sensitivity Analysis";#N/A,#N/A,FALSE,"Scenario A"}</definedName>
    <definedName name="e" hidden="1">{#N/A,#N/A,FALSE,"Offshore 2002 Comparative Fore ";#N/A,#N/A,FALSE,"Offshore Div 6";#N/A,#N/A,FALSE,"Deepwater Div 9"}</definedName>
    <definedName name="EarningsModel" localSheetId="24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EarningsModel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ee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ee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eee" localSheetId="4">#REF!</definedName>
    <definedName name="eee">#REF!</definedName>
    <definedName name="eeee" localSheetId="11" hidden="1">{"Gyor CF",#N/A,FALSE,"Hungary - Gyor";"Gyor inputs",#N/A,FALSE,"Hungary - Gyor"}</definedName>
    <definedName name="eeee" hidden="1">{"Gyor CF",#N/A,FALSE,"Hungary - Gyor";"Gyor inputs",#N/A,FALSE,"Hungary - Gyor"}</definedName>
    <definedName name="eeeeeeeeee" localSheetId="11" hidden="1">{#N/A,#N/A,FALSE,"INDICE";#N/A,#N/A,FALSE,"Anexo I";#N/A,#N/A,FALSE,"Anexo II";#N/A,#N/A,FALSE,"Anexo II descr";#N/A,#N/A,FALSE,"Anexo III";#N/A,#N/A,FALSE,"Anexo III descr"}</definedName>
    <definedName name="eeeeeeeeee" hidden="1">{#N/A,#N/A,FALSE,"INDICE";#N/A,#N/A,FALSE,"Anexo I";#N/A,#N/A,FALSE,"Anexo II";#N/A,#N/A,FALSE,"Anexo II descr";#N/A,#N/A,FALSE,"Anexo III";#N/A,#N/A,FALSE,"Anexo III descr"}</definedName>
    <definedName name="EERR" localSheetId="4">#REF!</definedName>
    <definedName name="EERR">#REF!</definedName>
    <definedName name="EfComum" localSheetId="4">#REF!</definedName>
    <definedName name="EfComum">#REF!</definedName>
    <definedName name="EfDest" localSheetId="4">#REF!</definedName>
    <definedName name="EfDest">#REF!</definedName>
    <definedName name="efectivo" localSheetId="4">#REF!</definedName>
    <definedName name="efectivo">#REF!</definedName>
    <definedName name="EfFerm" localSheetId="4">#REF!</definedName>
    <definedName name="EfFerm">#REF!</definedName>
    <definedName name="efin" localSheetId="24" hidden="1">{#N/A,#N/A,FALSE,"Output";#N/A,#N/A,FALSE,"Cover Sheet";#N/A,#N/A,FALSE,"Current Mkt. Projections"}</definedName>
    <definedName name="efin" hidden="1">{#N/A,#N/A,FALSE,"Output";#N/A,#N/A,FALSE,"Cover Sheet";#N/A,#N/A,FALSE,"Current Mkt. Projections"}</definedName>
    <definedName name="efn" localSheetId="24" hidden="1">{#N/A,#N/A,TRUE,"DCF Summary";#N/A,#N/A,TRUE,"Casema";#N/A,#N/A,TRUE,"UK";#N/A,#N/A,TRUE,"RCF";#N/A,#N/A,TRUE,"Intercable CZ";#N/A,#N/A,TRUE,"Interkabel P";#N/A,#N/A,TRUE,"LBO-Total";#N/A,#N/A,TRUE,"LBO-Casema"}</definedName>
    <definedName name="efn" hidden="1">{#N/A,#N/A,TRUE,"DCF Summary";#N/A,#N/A,TRUE,"Casema";#N/A,#N/A,TRUE,"UK";#N/A,#N/A,TRUE,"RCF";#N/A,#N/A,TRUE,"Intercable CZ";#N/A,#N/A,TRUE,"Interkabel P";#N/A,#N/A,TRUE,"LBO-Total";#N/A,#N/A,TRUE,"LBO-Casema"}</definedName>
    <definedName name="EL" localSheetId="4">'[46]MONTANTE 1'!#REF!</definedName>
    <definedName name="EL">'[46]MONTANTE 1'!#REF!</definedName>
    <definedName name="elasmjsdlkfjsdf" localSheetId="4">#REF!</definedName>
    <definedName name="elasmjsdlkfjsdf">#REF!</definedName>
    <definedName name="eliminaciones" localSheetId="4">[100]VARIACIONES!#REF!</definedName>
    <definedName name="eliminaciones">[100]VARIACIONES!#REF!</definedName>
    <definedName name="EME" localSheetId="4">#REF!</definedName>
    <definedName name="EME">#REF!</definedName>
    <definedName name="EMP" localSheetId="4">#REF!</definedName>
    <definedName name="EMP">#REF!</definedName>
    <definedName name="ENTRADA" localSheetId="4">#REF!</definedName>
    <definedName name="ENTRADA">#REF!</definedName>
    <definedName name="EOAF" localSheetId="4">#REF!</definedName>
    <definedName name="EOAF">#REF!</definedName>
    <definedName name="eoaf1" localSheetId="4">#REF!</definedName>
    <definedName name="eoaf1">#REF!</definedName>
    <definedName name="eoaf2" localSheetId="4">#REF!</definedName>
    <definedName name="eoaf2">#REF!</definedName>
    <definedName name="EPN" localSheetId="4">#REF!</definedName>
    <definedName name="EPN">#REF!</definedName>
    <definedName name="ER_AVG">'[101]Exchange rates'!$E$20</definedName>
    <definedName name="ER_EOP">'[101]Exchange rates'!$E$17</definedName>
    <definedName name="ereewr" localSheetId="4" hidden="1">#REF!</definedName>
    <definedName name="ereewr" hidden="1">#REF!</definedName>
    <definedName name="ERO" localSheetId="4">#REF!</definedName>
    <definedName name="ERO">#REF!</definedName>
    <definedName name="ERPUS">[80]Parámetros!$C$10</definedName>
    <definedName name="Err_Box_AddSamp">'[102]Non-Statistical Sampling'!$AR$6</definedName>
    <definedName name="Err_Box_Rej">'[102]Non-Statistical Sampling'!$AR$5</definedName>
    <definedName name="Err_CellComments">'[102]Non-Statistical Sampling'!$AJ$13</definedName>
    <definedName name="Err_SampErr">'[102]Non-Statistical Sampling'!$AK$15</definedName>
    <definedName name="ES" localSheetId="4">'[46]MONTANTE 1'!#REF!</definedName>
    <definedName name="ES">'[46]MONTANTE 1'!#REF!</definedName>
    <definedName name="ESP" localSheetId="4">#REF!</definedName>
    <definedName name="ESP">#REF!</definedName>
    <definedName name="ESPO01" localSheetId="4">#REF!</definedName>
    <definedName name="ESPO01">#REF!</definedName>
    <definedName name="ESTADO_DE_RESULTADOS">[96]EERR!$B$2:$G$42</definedName>
    <definedName name="EstKOptApsa">[103]Parámetros!$E$52</definedName>
    <definedName name="EstKOptCresud">[80]Parámetros!$E$53</definedName>
    <definedName name="EstKOptIrsa">[80]Parámetros!$E$52</definedName>
    <definedName name="ESTPATRI" localSheetId="4">#REF!</definedName>
    <definedName name="ESTPATRI">#REF!</definedName>
    <definedName name="estres" localSheetId="4">#REF!</definedName>
    <definedName name="estres">#REF!</definedName>
    <definedName name="ETAPA11" localSheetId="4">#REF!</definedName>
    <definedName name="ETAPA11">#REF!</definedName>
    <definedName name="ETAPA12" localSheetId="4">#REF!</definedName>
    <definedName name="ETAPA12">#REF!</definedName>
    <definedName name="ETAPA21" localSheetId="4">#REF!</definedName>
    <definedName name="ETAPA21">#REF!</definedName>
    <definedName name="ETAPA31" localSheetId="4">#REF!</definedName>
    <definedName name="ETAPA31">#REF!</definedName>
    <definedName name="ETAPA32" localSheetId="4">#REF!</definedName>
    <definedName name="ETAPA32">#REF!</definedName>
    <definedName name="ETAPA33" localSheetId="4">#REF!</definedName>
    <definedName name="ETAPA33">#REF!</definedName>
    <definedName name="ETAPA51" localSheetId="4">#REF!</definedName>
    <definedName name="ETAPA51">#REF!</definedName>
    <definedName name="ETAPA61" localSheetId="4">#REF!</definedName>
    <definedName name="ETAPA61">#REF!</definedName>
    <definedName name="ETAPA71" localSheetId="4">#REF!</definedName>
    <definedName name="ETAPA71">#REF!</definedName>
    <definedName name="ETAPA72" localSheetId="4">#REF!</definedName>
    <definedName name="ETAPA72">#REF!</definedName>
    <definedName name="ETAPA73" localSheetId="4">#REF!</definedName>
    <definedName name="ETAPA73">#REF!</definedName>
    <definedName name="ETAPA81" localSheetId="4">#REF!</definedName>
    <definedName name="ETAPA81">#REF!</definedName>
    <definedName name="ETAPA82" localSheetId="4">#REF!</definedName>
    <definedName name="ETAPA82">#REF!</definedName>
    <definedName name="ETAPA83" localSheetId="4">#REF!</definedName>
    <definedName name="ETAPA83">#REF!</definedName>
    <definedName name="ETAPA91" localSheetId="4">#REF!</definedName>
    <definedName name="ETAPA91">#REF!</definedName>
    <definedName name="ETAPA92" localSheetId="4">#REF!</definedName>
    <definedName name="ETAPA92">#REF!</definedName>
    <definedName name="EV__EXPOPTIONS__" hidden="1">0</definedName>
    <definedName name="EV__LASTREFTIME__" hidden="1">39770.5210185185</definedName>
    <definedName name="EV__MAXEXPCOLS__" hidden="1">100</definedName>
    <definedName name="EV__MAXEXPROWS__" hidden="1">1000</definedName>
    <definedName name="EV__MEMORYCVW__" hidden="1">0</definedName>
    <definedName name="EV__WBEVMODE__" hidden="1">0</definedName>
    <definedName name="EV__WBREFOPTIONS__" hidden="1">134217783</definedName>
    <definedName name="EV__WBVERSION__" hidden="1">0</definedName>
    <definedName name="ev.Calculation" hidden="1">-4135</definedName>
    <definedName name="ev.Initialized" hidden="1">FALSE</definedName>
    <definedName name="Eval_btn_Ans">'[102]Non-Statistical Sampling'!$AR$12</definedName>
    <definedName name="Eval_MR">'[102]Non-Statistical Sampling'!$Y$20</definedName>
    <definedName name="evolucion" localSheetId="4">#REF!</definedName>
    <definedName name="evolucion">#REF!</definedName>
    <definedName name="EVOPATR" localSheetId="4">#REF!</definedName>
    <definedName name="EVOPATR">#REF!</definedName>
    <definedName name="EWALDC" localSheetId="4">#REF!</definedName>
    <definedName name="EWALDC">#REF!</definedName>
    <definedName name="ewewewew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ewewewew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ewqeq" localSheetId="11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ewqeq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ewqewq" localSheetId="11" hidden="1">{"Estado de Cobranzas pag 1",#N/A,FALSE,"RESUMEN";"Estado de Cobranzas pag 2",#N/A,FALSE,"RESUMEN";"Estado de Cobranzas pag 3",#N/A,FALSE,"RESUMEN"}</definedName>
    <definedName name="ewqewq" hidden="1">{"Estado de Cobranzas pag 1",#N/A,FALSE,"RESUMEN";"Estado de Cobranzas pag 2",#N/A,FALSE,"RESUMEN";"Estado de Cobranzas pag 3",#N/A,FALSE,"RESUMEN"}</definedName>
    <definedName name="Excel_BuiltIn_Print_Titles_1" localSheetId="4">#REF!</definedName>
    <definedName name="Excel_BuiltIn_Print_Titles_1">#REF!</definedName>
    <definedName name="EXHIBIT_1" localSheetId="4">#REF!</definedName>
    <definedName name="EXHIBIT_1">#REF!</definedName>
    <definedName name="EXHIBIT_2" localSheetId="4">#REF!</definedName>
    <definedName name="EXHIBIT_2">#REF!</definedName>
    <definedName name="EXT" localSheetId="4">#REF!</definedName>
    <definedName name="EXT">#REF!</definedName>
    <definedName name="Extr" localSheetId="4">#REF!</definedName>
    <definedName name="Extr">#REF!</definedName>
    <definedName name="FADF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FADF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FATOR_K" localSheetId="4">#REF!</definedName>
    <definedName name="FATOR_K">#REF!</definedName>
    <definedName name="FATOR_K2" localSheetId="4">#REF!</definedName>
    <definedName name="FATOR_K2">#REF!</definedName>
    <definedName name="fazendas">[82]Listas!$R$6:$R$53</definedName>
    <definedName name="fcha" localSheetId="4">#REF!</definedName>
    <definedName name="fcha">#REF!</definedName>
    <definedName name="fd" localSheetId="4">#REF!</definedName>
    <definedName name="fd">#REF!</definedName>
    <definedName name="FDC_0_0" hidden="1">"#"</definedName>
    <definedName name="FDC_1_0" hidden="1">"#"</definedName>
    <definedName name="FDC_10_0" hidden="1">"#"</definedName>
    <definedName name="FDC_10_1" hidden="1">"#"</definedName>
    <definedName name="FDC_10_2" hidden="1">"#"</definedName>
    <definedName name="FDC_10_3" hidden="1">"#"</definedName>
    <definedName name="FDC_11_0" hidden="1">"#"</definedName>
    <definedName name="FDC_11_1" hidden="1">"#"</definedName>
    <definedName name="FDC_11_2" hidden="1">"#"</definedName>
    <definedName name="FDC_11_3" hidden="1">"#"</definedName>
    <definedName name="FDC_12_0" hidden="1">"#"</definedName>
    <definedName name="FDC_12_1" hidden="1">"#"</definedName>
    <definedName name="FDC_12_2" hidden="1">"#"</definedName>
    <definedName name="FDC_12_3" hidden="1">"#"</definedName>
    <definedName name="FDC_13_0" hidden="1">"#"</definedName>
    <definedName name="FDC_13_1" hidden="1">"#"</definedName>
    <definedName name="FDC_13_2" hidden="1">"#"</definedName>
    <definedName name="FDC_13_3" hidden="1">"#"</definedName>
    <definedName name="FDC_14_0" hidden="1">"#"</definedName>
    <definedName name="FDC_14_1" hidden="1">"#"</definedName>
    <definedName name="FDC_14_2" hidden="1">"#"</definedName>
    <definedName name="FDC_14_3" hidden="1">"#"</definedName>
    <definedName name="FDC_15_0" hidden="1">"#"</definedName>
    <definedName name="FDC_16_0" hidden="1">"#"</definedName>
    <definedName name="FDC_17_0" hidden="1">"#"</definedName>
    <definedName name="FDC_18_0" hidden="1">"#"</definedName>
    <definedName name="FDC_19_0" hidden="1">"#"</definedName>
    <definedName name="FDC_19_1" hidden="1">"#"</definedName>
    <definedName name="FDC_19_2" hidden="1">"#"</definedName>
    <definedName name="FDC_19_3" hidden="1">"#"</definedName>
    <definedName name="FDC_2_0" hidden="1">"#"</definedName>
    <definedName name="FDC_20_0" hidden="1">"#"</definedName>
    <definedName name="FDC_21_0" hidden="1">"#"</definedName>
    <definedName name="FDC_21_1" hidden="1">"#"</definedName>
    <definedName name="FDC_21_2" hidden="1">"#"</definedName>
    <definedName name="FDC_21_3" hidden="1">"#"</definedName>
    <definedName name="FDC_22_0" hidden="1">"#"</definedName>
    <definedName name="FDC_23_0" hidden="1">"#"</definedName>
    <definedName name="FDC_24_0" hidden="1">"#"</definedName>
    <definedName name="FDC_25_0" hidden="1">"#"</definedName>
    <definedName name="FDC_25_1" hidden="1">"#"</definedName>
    <definedName name="FDC_25_2" hidden="1">"#"</definedName>
    <definedName name="FDC_25_3" hidden="1">"#"</definedName>
    <definedName name="FDC_26_0" hidden="1">"#"</definedName>
    <definedName name="FDC_26_1" hidden="1">"#"</definedName>
    <definedName name="FDC_26_2" hidden="1">"#"</definedName>
    <definedName name="FDC_26_3" hidden="1">"#"</definedName>
    <definedName name="FDC_27_0" hidden="1">"#"</definedName>
    <definedName name="FDC_28_0" hidden="1">"#"</definedName>
    <definedName name="FDC_28_1" hidden="1">"#"</definedName>
    <definedName name="FDC_28_2" hidden="1">"#"</definedName>
    <definedName name="FDC_28_3" hidden="1">"#"</definedName>
    <definedName name="FDC_29_0" hidden="1">"#"</definedName>
    <definedName name="FDC_29_1" hidden="1">"#"</definedName>
    <definedName name="FDC_29_2" hidden="1">"#"</definedName>
    <definedName name="FDC_29_3" hidden="1">"#"</definedName>
    <definedName name="FDC_3_0" hidden="1">"#"</definedName>
    <definedName name="FDC_30_0" hidden="1">"#"</definedName>
    <definedName name="FDC_31_0" hidden="1">"#"</definedName>
    <definedName name="FDC_32_0" hidden="1">"#"</definedName>
    <definedName name="FDC_33_0" hidden="1">"#"</definedName>
    <definedName name="FDC_34_0" hidden="1">"#"</definedName>
    <definedName name="FDC_35_0" hidden="1">"#"</definedName>
    <definedName name="FDC_36_0" hidden="1">"#"</definedName>
    <definedName name="FDC_37_0" hidden="1">"#"</definedName>
    <definedName name="FDC_38_0" hidden="1">"#"</definedName>
    <definedName name="FDC_39_0" hidden="1">"#"</definedName>
    <definedName name="FDC_4_0" hidden="1">"#"</definedName>
    <definedName name="FDC_40_0" hidden="1">"#"</definedName>
    <definedName name="FDC_41_0" hidden="1">"#"</definedName>
    <definedName name="FDC_41_1" hidden="1">"#"</definedName>
    <definedName name="FDC_41_2" hidden="1">"#"</definedName>
    <definedName name="FDC_41_3" hidden="1">"#"</definedName>
    <definedName name="FDC_42_0" hidden="1">"#"</definedName>
    <definedName name="FDC_42_1" hidden="1">"#"</definedName>
    <definedName name="FDC_42_2" hidden="1">"#"</definedName>
    <definedName name="FDC_42_3" hidden="1">"#"</definedName>
    <definedName name="FDC_43_0" hidden="1">"#"</definedName>
    <definedName name="FDC_43_1" hidden="1">"#"</definedName>
    <definedName name="FDC_43_2" hidden="1">"#"</definedName>
    <definedName name="FDC_43_3" hidden="1">"#"</definedName>
    <definedName name="FDC_44_0" hidden="1">"#"</definedName>
    <definedName name="FDC_45_0" hidden="1">"#"</definedName>
    <definedName name="FDC_45_1" hidden="1">"#"</definedName>
    <definedName name="FDC_45_2" hidden="1">"#"</definedName>
    <definedName name="FDC_45_3" hidden="1">"#"</definedName>
    <definedName name="FDC_46_0" hidden="1">"#"</definedName>
    <definedName name="FDC_46_1" hidden="1">"#"</definedName>
    <definedName name="FDC_46_2" hidden="1">"#"</definedName>
    <definedName name="FDC_46_3" hidden="1">"#"</definedName>
    <definedName name="FDC_47_0" hidden="1">"#"</definedName>
    <definedName name="FDC_47_1" hidden="1">"#"</definedName>
    <definedName name="FDC_47_2" hidden="1">"#"</definedName>
    <definedName name="FDC_47_3" hidden="1">"#"</definedName>
    <definedName name="FDC_48_0" hidden="1">"#"</definedName>
    <definedName name="FDC_48_1" hidden="1">"#"</definedName>
    <definedName name="FDC_48_2" hidden="1">"#"</definedName>
    <definedName name="FDC_48_3" hidden="1">"#"</definedName>
    <definedName name="FDC_49_0" hidden="1">"#"</definedName>
    <definedName name="FDC_49_1" hidden="1">"#"</definedName>
    <definedName name="FDC_49_2" hidden="1">"#"</definedName>
    <definedName name="FDC_49_3" hidden="1">"#"</definedName>
    <definedName name="FDC_5_0" hidden="1">"#"</definedName>
    <definedName name="FDC_5_1" hidden="1">"#"</definedName>
    <definedName name="FDC_5_2" hidden="1">"#"</definedName>
    <definedName name="FDC_5_3" hidden="1">"#"</definedName>
    <definedName name="FDC_50_0" hidden="1">"#"</definedName>
    <definedName name="FDC_50_1" hidden="1">"#"</definedName>
    <definedName name="FDC_50_2" hidden="1">"#"</definedName>
    <definedName name="FDC_50_3" hidden="1">"#"</definedName>
    <definedName name="FDC_51_0" hidden="1">"#"</definedName>
    <definedName name="FDC_51_1" hidden="1">"#"</definedName>
    <definedName name="FDC_51_2" hidden="1">"#"</definedName>
    <definedName name="FDC_51_3" hidden="1">"#"</definedName>
    <definedName name="FDC_52_0" hidden="1">"#"</definedName>
    <definedName name="FDC_52_1" hidden="1">"#"</definedName>
    <definedName name="FDC_52_2" hidden="1">"#"</definedName>
    <definedName name="FDC_52_3" hidden="1">"#"</definedName>
    <definedName name="FDC_53_0" hidden="1">"#"</definedName>
    <definedName name="FDC_53_1" hidden="1">"#"</definedName>
    <definedName name="FDC_53_2" hidden="1">"#"</definedName>
    <definedName name="FDC_53_3" hidden="1">"#"</definedName>
    <definedName name="FDC_54_0" hidden="1">"#"</definedName>
    <definedName name="FDC_54_1" hidden="1">"#"</definedName>
    <definedName name="FDC_54_2" hidden="1">"#"</definedName>
    <definedName name="FDC_54_3" hidden="1">"#"</definedName>
    <definedName name="FDC_55_0" hidden="1">"#"</definedName>
    <definedName name="FDC_55_1" hidden="1">"#"</definedName>
    <definedName name="FDC_55_2" hidden="1">"#"</definedName>
    <definedName name="FDC_55_3" hidden="1">"#"</definedName>
    <definedName name="FDC_56_0" hidden="1">"#"</definedName>
    <definedName name="FDC_57_0" hidden="1">"#"</definedName>
    <definedName name="FDC_58_0" hidden="1">"#"</definedName>
    <definedName name="FDC_58_1" hidden="1">"#"</definedName>
    <definedName name="FDC_58_10" hidden="1">"#"</definedName>
    <definedName name="FDC_58_100" hidden="1">"#"</definedName>
    <definedName name="FDC_58_101" hidden="1">"#"</definedName>
    <definedName name="FDC_58_102" hidden="1">"#"</definedName>
    <definedName name="FDC_58_103" hidden="1">"#"</definedName>
    <definedName name="FDC_58_104" hidden="1">"#"</definedName>
    <definedName name="FDC_58_105" hidden="1">"#"</definedName>
    <definedName name="FDC_58_106" hidden="1">"#"</definedName>
    <definedName name="FDC_58_107" hidden="1">"#"</definedName>
    <definedName name="FDC_58_108" hidden="1">"#"</definedName>
    <definedName name="FDC_58_109" hidden="1">"#"</definedName>
    <definedName name="FDC_58_11" hidden="1">"#"</definedName>
    <definedName name="FDC_58_110" hidden="1">"#"</definedName>
    <definedName name="FDC_58_111" hidden="1">"#"</definedName>
    <definedName name="FDC_58_112" hidden="1">"#"</definedName>
    <definedName name="FDC_58_113" hidden="1">"#"</definedName>
    <definedName name="FDC_58_114" hidden="1">"#"</definedName>
    <definedName name="FDC_58_115" hidden="1">"#"</definedName>
    <definedName name="FDC_58_116" hidden="1">"#"</definedName>
    <definedName name="FDC_58_117" hidden="1">"#"</definedName>
    <definedName name="FDC_58_118" hidden="1">"#"</definedName>
    <definedName name="FDC_58_119" hidden="1">"#"</definedName>
    <definedName name="FDC_58_12" hidden="1">"#"</definedName>
    <definedName name="FDC_58_120" hidden="1">"#"</definedName>
    <definedName name="FDC_58_121" hidden="1">"#"</definedName>
    <definedName name="FDC_58_122" hidden="1">"#"</definedName>
    <definedName name="FDC_58_123" hidden="1">"#"</definedName>
    <definedName name="FDC_58_124" hidden="1">"#"</definedName>
    <definedName name="FDC_58_125" hidden="1">"#"</definedName>
    <definedName name="FDC_58_126" hidden="1">"#"</definedName>
    <definedName name="FDC_58_127" hidden="1">"#"</definedName>
    <definedName name="FDC_58_128" hidden="1">"#"</definedName>
    <definedName name="FDC_58_129" hidden="1">"#"</definedName>
    <definedName name="FDC_58_13" hidden="1">"#"</definedName>
    <definedName name="FDC_58_130" hidden="1">"#"</definedName>
    <definedName name="FDC_58_131" hidden="1">"#"</definedName>
    <definedName name="FDC_58_132" hidden="1">"#"</definedName>
    <definedName name="FDC_58_133" hidden="1">"#"</definedName>
    <definedName name="FDC_58_134" hidden="1">"#"</definedName>
    <definedName name="FDC_58_135" hidden="1">"#"</definedName>
    <definedName name="FDC_58_136" hidden="1">"#"</definedName>
    <definedName name="FDC_58_137" hidden="1">"#"</definedName>
    <definedName name="FDC_58_138" hidden="1">"#"</definedName>
    <definedName name="FDC_58_139" hidden="1">"#"</definedName>
    <definedName name="FDC_58_14" hidden="1">"#"</definedName>
    <definedName name="FDC_58_140" hidden="1">"#"</definedName>
    <definedName name="FDC_58_141" hidden="1">"#"</definedName>
    <definedName name="FDC_58_142" hidden="1">"#"</definedName>
    <definedName name="FDC_58_143" hidden="1">"#"</definedName>
    <definedName name="FDC_58_144" hidden="1">"#"</definedName>
    <definedName name="FDC_58_145" hidden="1">"#"</definedName>
    <definedName name="FDC_58_146" hidden="1">"#"</definedName>
    <definedName name="FDC_58_147" hidden="1">"#"</definedName>
    <definedName name="FDC_58_148" hidden="1">"#"</definedName>
    <definedName name="FDC_58_149" hidden="1">"#"</definedName>
    <definedName name="FDC_58_15" hidden="1">"#"</definedName>
    <definedName name="FDC_58_150" hidden="1">"#"</definedName>
    <definedName name="FDC_58_151" hidden="1">"#"</definedName>
    <definedName name="FDC_58_152" hidden="1">"#"</definedName>
    <definedName name="FDC_58_153" hidden="1">"#"</definedName>
    <definedName name="FDC_58_154" hidden="1">"#"</definedName>
    <definedName name="FDC_58_155" hidden="1">"#"</definedName>
    <definedName name="FDC_58_156" hidden="1">"#"</definedName>
    <definedName name="FDC_58_157" hidden="1">"#"</definedName>
    <definedName name="FDC_58_158" hidden="1">"#"</definedName>
    <definedName name="FDC_58_159" hidden="1">"#"</definedName>
    <definedName name="FDC_58_16" hidden="1">"#"</definedName>
    <definedName name="FDC_58_160" hidden="1">"#"</definedName>
    <definedName name="FDC_58_161" hidden="1">"#"</definedName>
    <definedName name="FDC_58_162" hidden="1">"#"</definedName>
    <definedName name="FDC_58_163" hidden="1">"#"</definedName>
    <definedName name="FDC_58_164" hidden="1">"#"</definedName>
    <definedName name="FDC_58_165" hidden="1">"#"</definedName>
    <definedName name="FDC_58_166" hidden="1">"#"</definedName>
    <definedName name="FDC_58_167" hidden="1">"#"</definedName>
    <definedName name="FDC_58_168" hidden="1">"#"</definedName>
    <definedName name="FDC_58_169" hidden="1">"#"</definedName>
    <definedName name="FDC_58_17" hidden="1">"#"</definedName>
    <definedName name="FDC_58_170" hidden="1">"#"</definedName>
    <definedName name="FDC_58_171" hidden="1">"#"</definedName>
    <definedName name="FDC_58_172" hidden="1">"#"</definedName>
    <definedName name="FDC_58_173" hidden="1">"#"</definedName>
    <definedName name="FDC_58_174" hidden="1">"#"</definedName>
    <definedName name="FDC_58_175" hidden="1">"#"</definedName>
    <definedName name="FDC_58_176" hidden="1">"#"</definedName>
    <definedName name="FDC_58_177" hidden="1">"#"</definedName>
    <definedName name="FDC_58_178" hidden="1">"#"</definedName>
    <definedName name="FDC_58_179" hidden="1">"#"</definedName>
    <definedName name="FDC_58_18" hidden="1">"#"</definedName>
    <definedName name="FDC_58_180" hidden="1">"#"</definedName>
    <definedName name="FDC_58_181" hidden="1">"#"</definedName>
    <definedName name="FDC_58_182" hidden="1">"#"</definedName>
    <definedName name="FDC_58_183" hidden="1">"#"</definedName>
    <definedName name="FDC_58_184" hidden="1">"#"</definedName>
    <definedName name="FDC_58_185" hidden="1">"#"</definedName>
    <definedName name="FDC_58_186" hidden="1">"#"</definedName>
    <definedName name="FDC_58_187" hidden="1">"#"</definedName>
    <definedName name="FDC_58_188" hidden="1">"#"</definedName>
    <definedName name="FDC_58_189" hidden="1">"#"</definedName>
    <definedName name="FDC_58_19" hidden="1">"#"</definedName>
    <definedName name="FDC_58_190" hidden="1">"#"</definedName>
    <definedName name="FDC_58_191" hidden="1">"#"</definedName>
    <definedName name="FDC_58_192" hidden="1">"#"</definedName>
    <definedName name="FDC_58_193" hidden="1">"#"</definedName>
    <definedName name="FDC_58_194" hidden="1">"#"</definedName>
    <definedName name="FDC_58_195" hidden="1">"#"</definedName>
    <definedName name="FDC_58_196" hidden="1">"#"</definedName>
    <definedName name="FDC_58_197" hidden="1">"#"</definedName>
    <definedName name="FDC_58_198" hidden="1">"#"</definedName>
    <definedName name="FDC_58_199" hidden="1">"#"</definedName>
    <definedName name="FDC_58_2" hidden="1">"#"</definedName>
    <definedName name="FDC_58_20" hidden="1">"#"</definedName>
    <definedName name="FDC_58_200" hidden="1">"#"</definedName>
    <definedName name="FDC_58_201" hidden="1">"#"</definedName>
    <definedName name="FDC_58_202" hidden="1">"#"</definedName>
    <definedName name="FDC_58_203" hidden="1">"#"</definedName>
    <definedName name="FDC_58_204" hidden="1">"#"</definedName>
    <definedName name="FDC_58_205" hidden="1">"#"</definedName>
    <definedName name="FDC_58_206" hidden="1">"#"</definedName>
    <definedName name="FDC_58_207" hidden="1">"#"</definedName>
    <definedName name="FDC_58_208" hidden="1">"#"</definedName>
    <definedName name="FDC_58_209" hidden="1">"#"</definedName>
    <definedName name="FDC_58_21" hidden="1">"#"</definedName>
    <definedName name="FDC_58_210" hidden="1">"#"</definedName>
    <definedName name="FDC_58_211" hidden="1">"#"</definedName>
    <definedName name="FDC_58_212" hidden="1">"#"</definedName>
    <definedName name="FDC_58_213" hidden="1">"#"</definedName>
    <definedName name="FDC_58_214" hidden="1">"#"</definedName>
    <definedName name="FDC_58_215" hidden="1">"#"</definedName>
    <definedName name="FDC_58_216" hidden="1">"#"</definedName>
    <definedName name="FDC_58_217" hidden="1">"#"</definedName>
    <definedName name="FDC_58_218" hidden="1">"#"</definedName>
    <definedName name="FDC_58_219" hidden="1">"#"</definedName>
    <definedName name="FDC_58_22" hidden="1">"#"</definedName>
    <definedName name="FDC_58_220" hidden="1">"#"</definedName>
    <definedName name="FDC_58_221" hidden="1">"#"</definedName>
    <definedName name="FDC_58_222" hidden="1">"#"</definedName>
    <definedName name="FDC_58_223" hidden="1">"#"</definedName>
    <definedName name="FDC_58_224" hidden="1">"#"</definedName>
    <definedName name="FDC_58_225" hidden="1">"#"</definedName>
    <definedName name="FDC_58_226" hidden="1">"#"</definedName>
    <definedName name="FDC_58_227" hidden="1">"#"</definedName>
    <definedName name="FDC_58_228" hidden="1">"#"</definedName>
    <definedName name="FDC_58_229" hidden="1">"#"</definedName>
    <definedName name="FDC_58_23" hidden="1">"#"</definedName>
    <definedName name="FDC_58_230" hidden="1">"#"</definedName>
    <definedName name="FDC_58_231" hidden="1">"#"</definedName>
    <definedName name="FDC_58_232" hidden="1">"#"</definedName>
    <definedName name="FDC_58_233" hidden="1">"#"</definedName>
    <definedName name="FDC_58_234" hidden="1">"#"</definedName>
    <definedName name="FDC_58_235" hidden="1">"#"</definedName>
    <definedName name="FDC_58_236" hidden="1">"#"</definedName>
    <definedName name="FDC_58_237" hidden="1">"#"</definedName>
    <definedName name="FDC_58_238" hidden="1">"#"</definedName>
    <definedName name="FDC_58_239" hidden="1">"#"</definedName>
    <definedName name="FDC_58_24" hidden="1">"#"</definedName>
    <definedName name="FDC_58_240" hidden="1">"#"</definedName>
    <definedName name="FDC_58_241" hidden="1">"#"</definedName>
    <definedName name="FDC_58_242" hidden="1">"#"</definedName>
    <definedName name="FDC_58_243" hidden="1">"#"</definedName>
    <definedName name="FDC_58_244" hidden="1">"#"</definedName>
    <definedName name="FDC_58_245" hidden="1">"#"</definedName>
    <definedName name="FDC_58_246" hidden="1">"#"</definedName>
    <definedName name="FDC_58_247" hidden="1">"#"</definedName>
    <definedName name="FDC_58_248" hidden="1">"#"</definedName>
    <definedName name="FDC_58_249" hidden="1">"#"</definedName>
    <definedName name="FDC_58_25" hidden="1">"#"</definedName>
    <definedName name="FDC_58_250" hidden="1">"#"</definedName>
    <definedName name="FDC_58_251" hidden="1">"#"</definedName>
    <definedName name="FDC_58_252" hidden="1">"#"</definedName>
    <definedName name="FDC_58_253" hidden="1">"#"</definedName>
    <definedName name="FDC_58_254" hidden="1">"#"</definedName>
    <definedName name="FDC_58_255" hidden="1">"#"</definedName>
    <definedName name="FDC_58_256" hidden="1">"#"</definedName>
    <definedName name="FDC_58_257" hidden="1">"#"</definedName>
    <definedName name="FDC_58_258" hidden="1">"#"</definedName>
    <definedName name="FDC_58_259" hidden="1">"#"</definedName>
    <definedName name="FDC_58_26" hidden="1">"#"</definedName>
    <definedName name="FDC_58_260" hidden="1">"#"</definedName>
    <definedName name="FDC_58_261" hidden="1">"#"</definedName>
    <definedName name="FDC_58_27" hidden="1">"#"</definedName>
    <definedName name="FDC_58_28" hidden="1">"#"</definedName>
    <definedName name="FDC_58_29" hidden="1">"#"</definedName>
    <definedName name="FDC_58_3" hidden="1">"#"</definedName>
    <definedName name="FDC_58_30" hidden="1">"#"</definedName>
    <definedName name="FDC_58_31" hidden="1">"#"</definedName>
    <definedName name="FDC_58_32" hidden="1">"#"</definedName>
    <definedName name="FDC_58_33" hidden="1">"#"</definedName>
    <definedName name="FDC_58_34" hidden="1">"#"</definedName>
    <definedName name="FDC_58_35" hidden="1">"#"</definedName>
    <definedName name="FDC_58_36" hidden="1">"#"</definedName>
    <definedName name="FDC_58_37" hidden="1">"#"</definedName>
    <definedName name="FDC_58_38" hidden="1">"#"</definedName>
    <definedName name="FDC_58_39" hidden="1">"#"</definedName>
    <definedName name="FDC_58_4" hidden="1">"#"</definedName>
    <definedName name="FDC_58_40" hidden="1">"#"</definedName>
    <definedName name="FDC_58_41" hidden="1">"#"</definedName>
    <definedName name="FDC_58_42" hidden="1">"#"</definedName>
    <definedName name="FDC_58_43" hidden="1">"#"</definedName>
    <definedName name="FDC_58_44" hidden="1">"#"</definedName>
    <definedName name="FDC_58_45" hidden="1">"#"</definedName>
    <definedName name="FDC_58_46" hidden="1">"#"</definedName>
    <definedName name="FDC_58_47" hidden="1">"#"</definedName>
    <definedName name="FDC_58_48" hidden="1">"#"</definedName>
    <definedName name="FDC_58_49" hidden="1">"#"</definedName>
    <definedName name="FDC_58_5" hidden="1">"#"</definedName>
    <definedName name="FDC_58_50" hidden="1">"#"</definedName>
    <definedName name="FDC_58_51" hidden="1">"#"</definedName>
    <definedName name="FDC_58_52" hidden="1">"#"</definedName>
    <definedName name="FDC_58_53" hidden="1">"#"</definedName>
    <definedName name="FDC_58_54" hidden="1">"#"</definedName>
    <definedName name="FDC_58_55" hidden="1">"#"</definedName>
    <definedName name="FDC_58_56" hidden="1">"#"</definedName>
    <definedName name="FDC_58_57" hidden="1">"#"</definedName>
    <definedName name="FDC_58_58" hidden="1">"#"</definedName>
    <definedName name="FDC_58_59" hidden="1">"#"</definedName>
    <definedName name="FDC_58_6" hidden="1">"#"</definedName>
    <definedName name="FDC_58_60" hidden="1">"#"</definedName>
    <definedName name="FDC_58_61" hidden="1">"#"</definedName>
    <definedName name="FDC_58_62" hidden="1">"#"</definedName>
    <definedName name="FDC_58_63" hidden="1">"#"</definedName>
    <definedName name="FDC_58_64" hidden="1">"#"</definedName>
    <definedName name="FDC_58_65" hidden="1">"#"</definedName>
    <definedName name="FDC_58_66" hidden="1">"#"</definedName>
    <definedName name="FDC_58_67" hidden="1">"#"</definedName>
    <definedName name="FDC_58_68" hidden="1">"#"</definedName>
    <definedName name="FDC_58_69" hidden="1">"#"</definedName>
    <definedName name="FDC_58_7" hidden="1">"#"</definedName>
    <definedName name="FDC_58_70" hidden="1">"#"</definedName>
    <definedName name="FDC_58_71" hidden="1">"#"</definedName>
    <definedName name="FDC_58_72" hidden="1">"#"</definedName>
    <definedName name="FDC_58_73" hidden="1">"#"</definedName>
    <definedName name="FDC_58_74" hidden="1">"#"</definedName>
    <definedName name="FDC_58_75" hidden="1">"#"</definedName>
    <definedName name="FDC_58_76" hidden="1">"#"</definedName>
    <definedName name="FDC_58_77" hidden="1">"#"</definedName>
    <definedName name="FDC_58_78" hidden="1">"#"</definedName>
    <definedName name="FDC_58_79" hidden="1">"#"</definedName>
    <definedName name="FDC_58_8" hidden="1">"#"</definedName>
    <definedName name="FDC_58_80" hidden="1">"#"</definedName>
    <definedName name="FDC_58_81" hidden="1">"#"</definedName>
    <definedName name="FDC_58_82" hidden="1">"#"</definedName>
    <definedName name="FDC_58_83" hidden="1">"#"</definedName>
    <definedName name="FDC_58_84" hidden="1">"#"</definedName>
    <definedName name="FDC_58_85" hidden="1">"#"</definedName>
    <definedName name="FDC_58_86" hidden="1">"#"</definedName>
    <definedName name="FDC_58_87" hidden="1">"#"</definedName>
    <definedName name="FDC_58_88" hidden="1">"#"</definedName>
    <definedName name="FDC_58_89" hidden="1">"#"</definedName>
    <definedName name="FDC_58_9" hidden="1">"#"</definedName>
    <definedName name="FDC_58_90" hidden="1">"#"</definedName>
    <definedName name="FDC_58_91" hidden="1">"#"</definedName>
    <definedName name="FDC_58_92" hidden="1">"#"</definedName>
    <definedName name="FDC_58_93" hidden="1">"#"</definedName>
    <definedName name="FDC_58_94" hidden="1">"#"</definedName>
    <definedName name="FDC_58_95" hidden="1">"#"</definedName>
    <definedName name="FDC_58_96" hidden="1">"#"</definedName>
    <definedName name="FDC_58_97" hidden="1">"#"</definedName>
    <definedName name="FDC_58_98" hidden="1">"#"</definedName>
    <definedName name="FDC_58_99" hidden="1">"#"</definedName>
    <definedName name="FDC_59_0" hidden="1">"#"</definedName>
    <definedName name="FDC_59_1" hidden="1">"#"</definedName>
    <definedName name="FDC_59_10" hidden="1">"#"</definedName>
    <definedName name="FDC_59_100" hidden="1">"#"</definedName>
    <definedName name="FDC_59_101" hidden="1">"#"</definedName>
    <definedName name="FDC_59_102" hidden="1">"#"</definedName>
    <definedName name="FDC_59_103" hidden="1">"#"</definedName>
    <definedName name="FDC_59_104" hidden="1">"#"</definedName>
    <definedName name="FDC_59_105" hidden="1">"#"</definedName>
    <definedName name="FDC_59_106" hidden="1">"#"</definedName>
    <definedName name="FDC_59_107" hidden="1">"#"</definedName>
    <definedName name="FDC_59_108" hidden="1">"#"</definedName>
    <definedName name="FDC_59_109" hidden="1">"#"</definedName>
    <definedName name="FDC_59_11" hidden="1">"#"</definedName>
    <definedName name="FDC_59_110" hidden="1">"#"</definedName>
    <definedName name="FDC_59_111" hidden="1">"#"</definedName>
    <definedName name="FDC_59_112" hidden="1">"#"</definedName>
    <definedName name="FDC_59_113" hidden="1">"#"</definedName>
    <definedName name="FDC_59_114" hidden="1">"#"</definedName>
    <definedName name="FDC_59_115" hidden="1">"#"</definedName>
    <definedName name="FDC_59_116" hidden="1">"#"</definedName>
    <definedName name="FDC_59_117" hidden="1">"#"</definedName>
    <definedName name="FDC_59_118" hidden="1">"#"</definedName>
    <definedName name="FDC_59_119" hidden="1">"#"</definedName>
    <definedName name="FDC_59_12" hidden="1">"#"</definedName>
    <definedName name="FDC_59_120" hidden="1">"#"</definedName>
    <definedName name="FDC_59_121" hidden="1">"#"</definedName>
    <definedName name="FDC_59_122" hidden="1">"#"</definedName>
    <definedName name="FDC_59_123" hidden="1">"#"</definedName>
    <definedName name="FDC_59_124" hidden="1">"#"</definedName>
    <definedName name="FDC_59_125" hidden="1">"#"</definedName>
    <definedName name="FDC_59_126" hidden="1">"#"</definedName>
    <definedName name="FDC_59_127" hidden="1">"#"</definedName>
    <definedName name="FDC_59_128" hidden="1">"#"</definedName>
    <definedName name="FDC_59_129" hidden="1">"#"</definedName>
    <definedName name="FDC_59_13" hidden="1">"#"</definedName>
    <definedName name="FDC_59_130" hidden="1">"#"</definedName>
    <definedName name="FDC_59_131" hidden="1">"#"</definedName>
    <definedName name="FDC_59_132" hidden="1">"#"</definedName>
    <definedName name="FDC_59_133" hidden="1">"#"</definedName>
    <definedName name="FDC_59_134" hidden="1">"#"</definedName>
    <definedName name="FDC_59_135" hidden="1">"#"</definedName>
    <definedName name="FDC_59_136" hidden="1">"#"</definedName>
    <definedName name="FDC_59_137" hidden="1">"#"</definedName>
    <definedName name="FDC_59_138" hidden="1">"#"</definedName>
    <definedName name="FDC_59_139" hidden="1">"#"</definedName>
    <definedName name="FDC_59_14" hidden="1">"#"</definedName>
    <definedName name="FDC_59_140" hidden="1">"#"</definedName>
    <definedName name="FDC_59_141" hidden="1">"#"</definedName>
    <definedName name="FDC_59_142" hidden="1">"#"</definedName>
    <definedName name="FDC_59_143" hidden="1">"#"</definedName>
    <definedName name="FDC_59_144" hidden="1">"#"</definedName>
    <definedName name="FDC_59_145" hidden="1">"#"</definedName>
    <definedName name="FDC_59_146" hidden="1">"#"</definedName>
    <definedName name="FDC_59_147" hidden="1">"#"</definedName>
    <definedName name="FDC_59_148" hidden="1">"#"</definedName>
    <definedName name="FDC_59_149" hidden="1">"#"</definedName>
    <definedName name="FDC_59_15" hidden="1">"#"</definedName>
    <definedName name="FDC_59_150" hidden="1">"#"</definedName>
    <definedName name="FDC_59_151" hidden="1">"#"</definedName>
    <definedName name="FDC_59_152" hidden="1">"#"</definedName>
    <definedName name="FDC_59_153" hidden="1">"#"</definedName>
    <definedName name="FDC_59_154" hidden="1">"#"</definedName>
    <definedName name="FDC_59_155" hidden="1">"#"</definedName>
    <definedName name="FDC_59_156" hidden="1">"#"</definedName>
    <definedName name="FDC_59_157" hidden="1">"#"</definedName>
    <definedName name="FDC_59_158" hidden="1">"#"</definedName>
    <definedName name="FDC_59_159" hidden="1">"#"</definedName>
    <definedName name="FDC_59_16" hidden="1">"#"</definedName>
    <definedName name="FDC_59_160" hidden="1">"#"</definedName>
    <definedName name="FDC_59_161" hidden="1">"#"</definedName>
    <definedName name="FDC_59_162" hidden="1">"#"</definedName>
    <definedName name="FDC_59_163" hidden="1">"#"</definedName>
    <definedName name="FDC_59_164" hidden="1">"#"</definedName>
    <definedName name="FDC_59_165" hidden="1">"#"</definedName>
    <definedName name="FDC_59_166" hidden="1">"#"</definedName>
    <definedName name="FDC_59_167" hidden="1">"#"</definedName>
    <definedName name="FDC_59_168" hidden="1">"#"</definedName>
    <definedName name="FDC_59_169" hidden="1">"#"</definedName>
    <definedName name="FDC_59_17" hidden="1">"#"</definedName>
    <definedName name="FDC_59_170" hidden="1">"#"</definedName>
    <definedName name="FDC_59_171" hidden="1">"#"</definedName>
    <definedName name="FDC_59_172" hidden="1">"#"</definedName>
    <definedName name="FDC_59_173" hidden="1">"#"</definedName>
    <definedName name="FDC_59_174" hidden="1">"#"</definedName>
    <definedName name="FDC_59_175" hidden="1">"#"</definedName>
    <definedName name="FDC_59_176" hidden="1">"#"</definedName>
    <definedName name="FDC_59_177" hidden="1">"#"</definedName>
    <definedName name="FDC_59_178" hidden="1">"#"</definedName>
    <definedName name="FDC_59_179" hidden="1">"#"</definedName>
    <definedName name="FDC_59_18" hidden="1">"#"</definedName>
    <definedName name="FDC_59_180" hidden="1">"#"</definedName>
    <definedName name="FDC_59_181" hidden="1">"#"</definedName>
    <definedName name="FDC_59_182" hidden="1">"#"</definedName>
    <definedName name="FDC_59_183" hidden="1">"#"</definedName>
    <definedName name="FDC_59_184" hidden="1">"#"</definedName>
    <definedName name="FDC_59_185" hidden="1">"#"</definedName>
    <definedName name="FDC_59_186" hidden="1">"#"</definedName>
    <definedName name="FDC_59_187" hidden="1">"#"</definedName>
    <definedName name="FDC_59_188" hidden="1">"#"</definedName>
    <definedName name="FDC_59_189" hidden="1">"#"</definedName>
    <definedName name="FDC_59_19" hidden="1">"#"</definedName>
    <definedName name="FDC_59_190" hidden="1">"#"</definedName>
    <definedName name="FDC_59_191" hidden="1">"#"</definedName>
    <definedName name="FDC_59_192" hidden="1">"#"</definedName>
    <definedName name="FDC_59_193" hidden="1">"#"</definedName>
    <definedName name="FDC_59_194" hidden="1">"#"</definedName>
    <definedName name="FDC_59_195" hidden="1">"#"</definedName>
    <definedName name="FDC_59_196" hidden="1">"#"</definedName>
    <definedName name="FDC_59_197" hidden="1">"#"</definedName>
    <definedName name="FDC_59_198" hidden="1">"#"</definedName>
    <definedName name="FDC_59_199" hidden="1">"#"</definedName>
    <definedName name="FDC_59_2" hidden="1">"#"</definedName>
    <definedName name="FDC_59_20" hidden="1">"#"</definedName>
    <definedName name="FDC_59_200" hidden="1">"#"</definedName>
    <definedName name="FDC_59_201" hidden="1">"#"</definedName>
    <definedName name="FDC_59_202" hidden="1">"#"</definedName>
    <definedName name="FDC_59_203" hidden="1">"#"</definedName>
    <definedName name="FDC_59_204" hidden="1">"#"</definedName>
    <definedName name="FDC_59_205" hidden="1">"#"</definedName>
    <definedName name="FDC_59_206" hidden="1">"#"</definedName>
    <definedName name="FDC_59_207" hidden="1">"#"</definedName>
    <definedName name="FDC_59_208" hidden="1">"#"</definedName>
    <definedName name="FDC_59_209" hidden="1">"#"</definedName>
    <definedName name="FDC_59_21" hidden="1">"#"</definedName>
    <definedName name="FDC_59_210" hidden="1">"#"</definedName>
    <definedName name="FDC_59_211" hidden="1">"#"</definedName>
    <definedName name="FDC_59_212" hidden="1">"#"</definedName>
    <definedName name="FDC_59_213" hidden="1">"#"</definedName>
    <definedName name="FDC_59_214" hidden="1">"#"</definedName>
    <definedName name="FDC_59_215" hidden="1">"#"</definedName>
    <definedName name="FDC_59_216" hidden="1">"#"</definedName>
    <definedName name="FDC_59_217" hidden="1">"#"</definedName>
    <definedName name="FDC_59_218" hidden="1">"#"</definedName>
    <definedName name="FDC_59_219" hidden="1">"#"</definedName>
    <definedName name="FDC_59_22" hidden="1">"#"</definedName>
    <definedName name="FDC_59_220" hidden="1">"#"</definedName>
    <definedName name="FDC_59_221" hidden="1">"#"</definedName>
    <definedName name="FDC_59_222" hidden="1">"#"</definedName>
    <definedName name="FDC_59_223" hidden="1">"#"</definedName>
    <definedName name="FDC_59_224" hidden="1">"#"</definedName>
    <definedName name="FDC_59_225" hidden="1">"#"</definedName>
    <definedName name="FDC_59_226" hidden="1">"#"</definedName>
    <definedName name="FDC_59_227" hidden="1">"#"</definedName>
    <definedName name="FDC_59_228" hidden="1">"#"</definedName>
    <definedName name="FDC_59_229" hidden="1">"#"</definedName>
    <definedName name="FDC_59_23" hidden="1">"#"</definedName>
    <definedName name="FDC_59_230" hidden="1">"#"</definedName>
    <definedName name="FDC_59_231" hidden="1">"#"</definedName>
    <definedName name="FDC_59_232" hidden="1">"#"</definedName>
    <definedName name="FDC_59_233" hidden="1">"#"</definedName>
    <definedName name="FDC_59_234" hidden="1">"#"</definedName>
    <definedName name="FDC_59_235" hidden="1">"#"</definedName>
    <definedName name="FDC_59_236" hidden="1">"#"</definedName>
    <definedName name="FDC_59_237" hidden="1">"#"</definedName>
    <definedName name="FDC_59_238" hidden="1">"#"</definedName>
    <definedName name="FDC_59_239" hidden="1">"#"</definedName>
    <definedName name="FDC_59_24" hidden="1">"#"</definedName>
    <definedName name="FDC_59_240" hidden="1">"#"</definedName>
    <definedName name="FDC_59_241" hidden="1">"#"</definedName>
    <definedName name="FDC_59_242" hidden="1">"#"</definedName>
    <definedName name="FDC_59_243" hidden="1">"#"</definedName>
    <definedName name="FDC_59_244" hidden="1">"#"</definedName>
    <definedName name="FDC_59_245" hidden="1">"#"</definedName>
    <definedName name="FDC_59_246" hidden="1">"#"</definedName>
    <definedName name="FDC_59_247" hidden="1">"#"</definedName>
    <definedName name="FDC_59_248" hidden="1">"#"</definedName>
    <definedName name="FDC_59_249" hidden="1">"#"</definedName>
    <definedName name="FDC_59_25" hidden="1">"#"</definedName>
    <definedName name="FDC_59_250" hidden="1">"#"</definedName>
    <definedName name="FDC_59_251" hidden="1">"#"</definedName>
    <definedName name="FDC_59_252" hidden="1">"#"</definedName>
    <definedName name="FDC_59_253" hidden="1">"#"</definedName>
    <definedName name="FDC_59_254" hidden="1">"#"</definedName>
    <definedName name="FDC_59_255" hidden="1">"#"</definedName>
    <definedName name="FDC_59_256" hidden="1">"#"</definedName>
    <definedName name="FDC_59_257" hidden="1">"#"</definedName>
    <definedName name="FDC_59_258" hidden="1">"#"</definedName>
    <definedName name="FDC_59_259" hidden="1">"#"</definedName>
    <definedName name="FDC_59_26" hidden="1">"#"</definedName>
    <definedName name="FDC_59_260" hidden="1">"#"</definedName>
    <definedName name="FDC_59_261" hidden="1">"#"</definedName>
    <definedName name="FDC_59_27" hidden="1">"#"</definedName>
    <definedName name="FDC_59_28" hidden="1">"#"</definedName>
    <definedName name="FDC_59_29" hidden="1">"#"</definedName>
    <definedName name="FDC_59_3" hidden="1">"#"</definedName>
    <definedName name="FDC_59_30" hidden="1">"#"</definedName>
    <definedName name="FDC_59_31" hidden="1">"#"</definedName>
    <definedName name="FDC_59_32" hidden="1">"#"</definedName>
    <definedName name="FDC_59_33" hidden="1">"#"</definedName>
    <definedName name="FDC_59_34" hidden="1">"#"</definedName>
    <definedName name="FDC_59_35" hidden="1">"#"</definedName>
    <definedName name="FDC_59_36" hidden="1">"#"</definedName>
    <definedName name="FDC_59_37" hidden="1">"#"</definedName>
    <definedName name="FDC_59_38" hidden="1">"#"</definedName>
    <definedName name="FDC_59_39" hidden="1">"#"</definedName>
    <definedName name="FDC_59_4" hidden="1">"#"</definedName>
    <definedName name="FDC_59_40" hidden="1">"#"</definedName>
    <definedName name="FDC_59_41" hidden="1">"#"</definedName>
    <definedName name="FDC_59_42" hidden="1">"#"</definedName>
    <definedName name="FDC_59_43" hidden="1">"#"</definedName>
    <definedName name="FDC_59_44" hidden="1">"#"</definedName>
    <definedName name="FDC_59_45" hidden="1">"#"</definedName>
    <definedName name="FDC_59_46" hidden="1">"#"</definedName>
    <definedName name="FDC_59_47" hidden="1">"#"</definedName>
    <definedName name="FDC_59_48" hidden="1">"#"</definedName>
    <definedName name="FDC_59_49" hidden="1">"#"</definedName>
    <definedName name="FDC_59_5" hidden="1">"#"</definedName>
    <definedName name="FDC_59_50" hidden="1">"#"</definedName>
    <definedName name="FDC_59_51" hidden="1">"#"</definedName>
    <definedName name="FDC_59_52" hidden="1">"#"</definedName>
    <definedName name="FDC_59_53" hidden="1">"#"</definedName>
    <definedName name="FDC_59_54" hidden="1">"#"</definedName>
    <definedName name="FDC_59_55" hidden="1">"#"</definedName>
    <definedName name="FDC_59_56" hidden="1">"#"</definedName>
    <definedName name="FDC_59_57" hidden="1">"#"</definedName>
    <definedName name="FDC_59_58" hidden="1">"#"</definedName>
    <definedName name="FDC_59_59" hidden="1">"#"</definedName>
    <definedName name="FDC_59_6" hidden="1">"#"</definedName>
    <definedName name="FDC_59_60" hidden="1">"#"</definedName>
    <definedName name="FDC_59_61" hidden="1">"#"</definedName>
    <definedName name="FDC_59_62" hidden="1">"#"</definedName>
    <definedName name="FDC_59_63" hidden="1">"#"</definedName>
    <definedName name="FDC_59_64" hidden="1">"#"</definedName>
    <definedName name="FDC_59_65" hidden="1">"#"</definedName>
    <definedName name="FDC_59_66" hidden="1">"#"</definedName>
    <definedName name="FDC_59_67" hidden="1">"#"</definedName>
    <definedName name="FDC_59_68" hidden="1">"#"</definedName>
    <definedName name="FDC_59_69" hidden="1">"#"</definedName>
    <definedName name="FDC_59_7" hidden="1">"#"</definedName>
    <definedName name="FDC_59_70" hidden="1">"#"</definedName>
    <definedName name="FDC_59_71" hidden="1">"#"</definedName>
    <definedName name="FDC_59_72" hidden="1">"#"</definedName>
    <definedName name="FDC_59_73" hidden="1">"#"</definedName>
    <definedName name="FDC_59_74" hidden="1">"#"</definedName>
    <definedName name="FDC_59_75" hidden="1">"#"</definedName>
    <definedName name="FDC_59_76" hidden="1">"#"</definedName>
    <definedName name="FDC_59_77" hidden="1">"#"</definedName>
    <definedName name="FDC_59_78" hidden="1">"#"</definedName>
    <definedName name="FDC_59_79" hidden="1">"#"</definedName>
    <definedName name="FDC_59_8" hidden="1">"#"</definedName>
    <definedName name="FDC_59_80" hidden="1">"#"</definedName>
    <definedName name="FDC_59_81" hidden="1">"#"</definedName>
    <definedName name="FDC_59_82" hidden="1">"#"</definedName>
    <definedName name="FDC_59_83" hidden="1">"#"</definedName>
    <definedName name="FDC_59_84" hidden="1">"#"</definedName>
    <definedName name="FDC_59_85" hidden="1">"#"</definedName>
    <definedName name="FDC_59_86" hidden="1">"#"</definedName>
    <definedName name="FDC_59_87" hidden="1">"#"</definedName>
    <definedName name="FDC_59_88" hidden="1">"#"</definedName>
    <definedName name="FDC_59_89" hidden="1">"#"</definedName>
    <definedName name="FDC_59_9" hidden="1">"#"</definedName>
    <definedName name="FDC_59_90" hidden="1">"#"</definedName>
    <definedName name="FDC_59_91" hidden="1">"#"</definedName>
    <definedName name="FDC_59_92" hidden="1">"#"</definedName>
    <definedName name="FDC_59_93" hidden="1">"#"</definedName>
    <definedName name="FDC_59_94" hidden="1">"#"</definedName>
    <definedName name="FDC_59_95" hidden="1">"#"</definedName>
    <definedName name="FDC_59_96" hidden="1">"#"</definedName>
    <definedName name="FDC_59_97" hidden="1">"#"</definedName>
    <definedName name="FDC_59_98" hidden="1">"#"</definedName>
    <definedName name="FDC_59_99" hidden="1">"#"</definedName>
    <definedName name="FDC_6_0" hidden="1">"#"</definedName>
    <definedName name="FDC_6_1" hidden="1">"#"</definedName>
    <definedName name="FDC_6_2" hidden="1">"#"</definedName>
    <definedName name="FDC_6_3" hidden="1">"#"</definedName>
    <definedName name="FDC_60_0" hidden="1">"#"</definedName>
    <definedName name="FDC_60_1" hidden="1">"#"</definedName>
    <definedName name="FDC_60_10" hidden="1">"#"</definedName>
    <definedName name="FDC_60_100" hidden="1">"#"</definedName>
    <definedName name="FDC_60_101" hidden="1">"#"</definedName>
    <definedName name="FDC_60_102" hidden="1">"#"</definedName>
    <definedName name="FDC_60_103" hidden="1">"#"</definedName>
    <definedName name="FDC_60_104" hidden="1">"#"</definedName>
    <definedName name="FDC_60_105" hidden="1">"#"</definedName>
    <definedName name="FDC_60_106" hidden="1">"#"</definedName>
    <definedName name="FDC_60_107" hidden="1">"#"</definedName>
    <definedName name="FDC_60_108" hidden="1">"#"</definedName>
    <definedName name="FDC_60_109" hidden="1">"#"</definedName>
    <definedName name="FDC_60_11" hidden="1">"#"</definedName>
    <definedName name="FDC_60_110" hidden="1">"#"</definedName>
    <definedName name="FDC_60_111" hidden="1">"#"</definedName>
    <definedName name="FDC_60_112" hidden="1">"#"</definedName>
    <definedName name="FDC_60_113" hidden="1">"#"</definedName>
    <definedName name="FDC_60_114" hidden="1">"#"</definedName>
    <definedName name="FDC_60_115" hidden="1">"#"</definedName>
    <definedName name="FDC_60_116" hidden="1">"#"</definedName>
    <definedName name="FDC_60_117" hidden="1">"#"</definedName>
    <definedName name="FDC_60_118" hidden="1">"#"</definedName>
    <definedName name="FDC_60_119" hidden="1">"#"</definedName>
    <definedName name="FDC_60_12" hidden="1">"#"</definedName>
    <definedName name="FDC_60_120" hidden="1">"#"</definedName>
    <definedName name="FDC_60_121" hidden="1">"#"</definedName>
    <definedName name="FDC_60_122" hidden="1">"#"</definedName>
    <definedName name="FDC_60_123" hidden="1">"#"</definedName>
    <definedName name="FDC_60_124" hidden="1">"#"</definedName>
    <definedName name="FDC_60_125" hidden="1">"#"</definedName>
    <definedName name="FDC_60_126" hidden="1">"#"</definedName>
    <definedName name="FDC_60_127" hidden="1">"#"</definedName>
    <definedName name="FDC_60_128" hidden="1">"#"</definedName>
    <definedName name="FDC_60_129" hidden="1">"#"</definedName>
    <definedName name="FDC_60_13" hidden="1">"#"</definedName>
    <definedName name="FDC_60_130" hidden="1">"#"</definedName>
    <definedName name="FDC_60_131" hidden="1">"#"</definedName>
    <definedName name="FDC_60_132" hidden="1">"#"</definedName>
    <definedName name="FDC_60_133" hidden="1">"#"</definedName>
    <definedName name="FDC_60_134" hidden="1">"#"</definedName>
    <definedName name="FDC_60_135" hidden="1">"#"</definedName>
    <definedName name="FDC_60_136" hidden="1">"#"</definedName>
    <definedName name="FDC_60_137" hidden="1">"#"</definedName>
    <definedName name="FDC_60_138" hidden="1">"#"</definedName>
    <definedName name="FDC_60_139" hidden="1">"#"</definedName>
    <definedName name="FDC_60_14" hidden="1">"#"</definedName>
    <definedName name="FDC_60_140" hidden="1">"#"</definedName>
    <definedName name="FDC_60_141" hidden="1">"#"</definedName>
    <definedName name="FDC_60_142" hidden="1">"#"</definedName>
    <definedName name="FDC_60_143" hidden="1">"#"</definedName>
    <definedName name="FDC_60_144" hidden="1">"#"</definedName>
    <definedName name="FDC_60_145" hidden="1">"#"</definedName>
    <definedName name="FDC_60_146" hidden="1">"#"</definedName>
    <definedName name="FDC_60_147" hidden="1">"#"</definedName>
    <definedName name="FDC_60_148" hidden="1">"#"</definedName>
    <definedName name="FDC_60_149" hidden="1">"#"</definedName>
    <definedName name="FDC_60_15" hidden="1">"#"</definedName>
    <definedName name="FDC_60_150" hidden="1">"#"</definedName>
    <definedName name="FDC_60_151" hidden="1">"#"</definedName>
    <definedName name="FDC_60_152" hidden="1">"#"</definedName>
    <definedName name="FDC_60_153" hidden="1">"#"</definedName>
    <definedName name="FDC_60_154" hidden="1">"#"</definedName>
    <definedName name="FDC_60_155" hidden="1">"#"</definedName>
    <definedName name="FDC_60_156" hidden="1">"#"</definedName>
    <definedName name="FDC_60_157" hidden="1">"#"</definedName>
    <definedName name="FDC_60_158" hidden="1">"#"</definedName>
    <definedName name="FDC_60_159" hidden="1">"#"</definedName>
    <definedName name="FDC_60_16" hidden="1">"#"</definedName>
    <definedName name="FDC_60_160" hidden="1">"#"</definedName>
    <definedName name="FDC_60_161" hidden="1">"#"</definedName>
    <definedName name="FDC_60_162" hidden="1">"#"</definedName>
    <definedName name="FDC_60_163" hidden="1">"#"</definedName>
    <definedName name="FDC_60_164" hidden="1">"#"</definedName>
    <definedName name="FDC_60_165" hidden="1">"#"</definedName>
    <definedName name="FDC_60_166" hidden="1">"#"</definedName>
    <definedName name="FDC_60_167" hidden="1">"#"</definedName>
    <definedName name="FDC_60_168" hidden="1">"#"</definedName>
    <definedName name="FDC_60_169" hidden="1">"#"</definedName>
    <definedName name="FDC_60_17" hidden="1">"#"</definedName>
    <definedName name="FDC_60_170" hidden="1">"#"</definedName>
    <definedName name="FDC_60_171" hidden="1">"#"</definedName>
    <definedName name="FDC_60_172" hidden="1">"#"</definedName>
    <definedName name="FDC_60_173" hidden="1">"#"</definedName>
    <definedName name="FDC_60_174" hidden="1">"#"</definedName>
    <definedName name="FDC_60_175" hidden="1">"#"</definedName>
    <definedName name="FDC_60_176" hidden="1">"#"</definedName>
    <definedName name="FDC_60_177" hidden="1">"#"</definedName>
    <definedName name="FDC_60_178" hidden="1">"#"</definedName>
    <definedName name="FDC_60_179" hidden="1">"#"</definedName>
    <definedName name="FDC_60_18" hidden="1">"#"</definedName>
    <definedName name="FDC_60_180" hidden="1">"#"</definedName>
    <definedName name="FDC_60_181" hidden="1">"#"</definedName>
    <definedName name="FDC_60_182" hidden="1">"#"</definedName>
    <definedName name="FDC_60_183" hidden="1">"#"</definedName>
    <definedName name="FDC_60_184" hidden="1">"#"</definedName>
    <definedName name="FDC_60_185" hidden="1">"#"</definedName>
    <definedName name="FDC_60_186" hidden="1">"#"</definedName>
    <definedName name="FDC_60_187" hidden="1">"#"</definedName>
    <definedName name="FDC_60_188" hidden="1">"#"</definedName>
    <definedName name="FDC_60_189" hidden="1">"#"</definedName>
    <definedName name="FDC_60_19" hidden="1">"#"</definedName>
    <definedName name="FDC_60_190" hidden="1">"#"</definedName>
    <definedName name="FDC_60_191" hidden="1">"#"</definedName>
    <definedName name="FDC_60_192" hidden="1">"#"</definedName>
    <definedName name="FDC_60_193" hidden="1">"#"</definedName>
    <definedName name="FDC_60_194" hidden="1">"#"</definedName>
    <definedName name="FDC_60_195" hidden="1">"#"</definedName>
    <definedName name="FDC_60_196" hidden="1">"#"</definedName>
    <definedName name="FDC_60_197" hidden="1">"#"</definedName>
    <definedName name="FDC_60_198" hidden="1">"#"</definedName>
    <definedName name="FDC_60_199" hidden="1">"#"</definedName>
    <definedName name="FDC_60_2" hidden="1">"#"</definedName>
    <definedName name="FDC_60_20" hidden="1">"#"</definedName>
    <definedName name="FDC_60_200" hidden="1">"#"</definedName>
    <definedName name="FDC_60_201" hidden="1">"#"</definedName>
    <definedName name="FDC_60_202" hidden="1">"#"</definedName>
    <definedName name="FDC_60_203" hidden="1">"#"</definedName>
    <definedName name="FDC_60_204" hidden="1">"#"</definedName>
    <definedName name="FDC_60_205" hidden="1">"#"</definedName>
    <definedName name="FDC_60_206" hidden="1">"#"</definedName>
    <definedName name="FDC_60_207" hidden="1">"#"</definedName>
    <definedName name="FDC_60_208" hidden="1">"#"</definedName>
    <definedName name="FDC_60_209" hidden="1">"#"</definedName>
    <definedName name="FDC_60_21" hidden="1">"#"</definedName>
    <definedName name="FDC_60_210" hidden="1">"#"</definedName>
    <definedName name="FDC_60_211" hidden="1">"#"</definedName>
    <definedName name="FDC_60_212" hidden="1">"#"</definedName>
    <definedName name="FDC_60_213" hidden="1">"#"</definedName>
    <definedName name="FDC_60_214" hidden="1">"#"</definedName>
    <definedName name="FDC_60_215" hidden="1">"#"</definedName>
    <definedName name="FDC_60_216" hidden="1">"#"</definedName>
    <definedName name="FDC_60_217" hidden="1">"#"</definedName>
    <definedName name="FDC_60_218" hidden="1">"#"</definedName>
    <definedName name="FDC_60_219" hidden="1">"#"</definedName>
    <definedName name="FDC_60_22" hidden="1">"#"</definedName>
    <definedName name="FDC_60_220" hidden="1">"#"</definedName>
    <definedName name="FDC_60_221" hidden="1">"#"</definedName>
    <definedName name="FDC_60_222" hidden="1">"#"</definedName>
    <definedName name="FDC_60_223" hidden="1">"#"</definedName>
    <definedName name="FDC_60_224" hidden="1">"#"</definedName>
    <definedName name="FDC_60_225" hidden="1">"#"</definedName>
    <definedName name="FDC_60_226" hidden="1">"#"</definedName>
    <definedName name="FDC_60_227" hidden="1">"#"</definedName>
    <definedName name="FDC_60_228" hidden="1">"#"</definedName>
    <definedName name="FDC_60_229" hidden="1">"#"</definedName>
    <definedName name="FDC_60_23" hidden="1">"#"</definedName>
    <definedName name="FDC_60_230" hidden="1">"#"</definedName>
    <definedName name="FDC_60_231" hidden="1">"#"</definedName>
    <definedName name="FDC_60_232" hidden="1">"#"</definedName>
    <definedName name="FDC_60_233" hidden="1">"#"</definedName>
    <definedName name="FDC_60_234" hidden="1">"#"</definedName>
    <definedName name="FDC_60_235" hidden="1">"#"</definedName>
    <definedName name="FDC_60_236" hidden="1">"#"</definedName>
    <definedName name="FDC_60_237" hidden="1">"#"</definedName>
    <definedName name="FDC_60_238" hidden="1">"#"</definedName>
    <definedName name="FDC_60_239" hidden="1">"#"</definedName>
    <definedName name="FDC_60_24" hidden="1">"#"</definedName>
    <definedName name="FDC_60_240" hidden="1">"#"</definedName>
    <definedName name="FDC_60_241" hidden="1">"#"</definedName>
    <definedName name="FDC_60_242" hidden="1">"#"</definedName>
    <definedName name="FDC_60_243" hidden="1">"#"</definedName>
    <definedName name="FDC_60_244" hidden="1">"#"</definedName>
    <definedName name="FDC_60_245" hidden="1">"#"</definedName>
    <definedName name="FDC_60_246" hidden="1">"#"</definedName>
    <definedName name="FDC_60_247" hidden="1">"#"</definedName>
    <definedName name="FDC_60_248" hidden="1">"#"</definedName>
    <definedName name="FDC_60_249" hidden="1">"#"</definedName>
    <definedName name="FDC_60_25" hidden="1">"#"</definedName>
    <definedName name="FDC_60_250" hidden="1">"#"</definedName>
    <definedName name="FDC_60_251" hidden="1">"#"</definedName>
    <definedName name="FDC_60_252" hidden="1">"#"</definedName>
    <definedName name="FDC_60_253" hidden="1">"#"</definedName>
    <definedName name="FDC_60_254" hidden="1">"#"</definedName>
    <definedName name="FDC_60_255" hidden="1">"#"</definedName>
    <definedName name="FDC_60_256" hidden="1">"#"</definedName>
    <definedName name="FDC_60_257" hidden="1">"#"</definedName>
    <definedName name="FDC_60_258" hidden="1">"#"</definedName>
    <definedName name="FDC_60_259" hidden="1">"#"</definedName>
    <definedName name="FDC_60_26" hidden="1">"#"</definedName>
    <definedName name="FDC_60_260" hidden="1">"#"</definedName>
    <definedName name="FDC_60_261" hidden="1">"#"</definedName>
    <definedName name="FDC_60_27" hidden="1">"#"</definedName>
    <definedName name="FDC_60_28" hidden="1">"#"</definedName>
    <definedName name="FDC_60_29" hidden="1">"#"</definedName>
    <definedName name="FDC_60_3" hidden="1">"#"</definedName>
    <definedName name="FDC_60_30" hidden="1">"#"</definedName>
    <definedName name="FDC_60_31" hidden="1">"#"</definedName>
    <definedName name="FDC_60_32" hidden="1">"#"</definedName>
    <definedName name="FDC_60_33" hidden="1">"#"</definedName>
    <definedName name="FDC_60_34" hidden="1">"#"</definedName>
    <definedName name="FDC_60_35" hidden="1">"#"</definedName>
    <definedName name="FDC_60_36" hidden="1">"#"</definedName>
    <definedName name="FDC_60_37" hidden="1">"#"</definedName>
    <definedName name="FDC_60_38" hidden="1">"#"</definedName>
    <definedName name="FDC_60_39" hidden="1">"#"</definedName>
    <definedName name="FDC_60_4" hidden="1">"#"</definedName>
    <definedName name="FDC_60_40" hidden="1">"#"</definedName>
    <definedName name="FDC_60_41" hidden="1">"#"</definedName>
    <definedName name="FDC_60_42" hidden="1">"#"</definedName>
    <definedName name="FDC_60_43" hidden="1">"#"</definedName>
    <definedName name="FDC_60_44" hidden="1">"#"</definedName>
    <definedName name="FDC_60_45" hidden="1">"#"</definedName>
    <definedName name="FDC_60_46" hidden="1">"#"</definedName>
    <definedName name="FDC_60_47" hidden="1">"#"</definedName>
    <definedName name="FDC_60_48" hidden="1">"#"</definedName>
    <definedName name="FDC_60_49" hidden="1">"#"</definedName>
    <definedName name="FDC_60_5" hidden="1">"#"</definedName>
    <definedName name="FDC_60_50" hidden="1">"#"</definedName>
    <definedName name="FDC_60_51" hidden="1">"#"</definedName>
    <definedName name="FDC_60_52" hidden="1">"#"</definedName>
    <definedName name="FDC_60_53" hidden="1">"#"</definedName>
    <definedName name="FDC_60_54" hidden="1">"#"</definedName>
    <definedName name="FDC_60_55" hidden="1">"#"</definedName>
    <definedName name="FDC_60_56" hidden="1">"#"</definedName>
    <definedName name="FDC_60_57" hidden="1">"#"</definedName>
    <definedName name="FDC_60_58" hidden="1">"#"</definedName>
    <definedName name="FDC_60_59" hidden="1">"#"</definedName>
    <definedName name="FDC_60_6" hidden="1">"#"</definedName>
    <definedName name="FDC_60_60" hidden="1">"#"</definedName>
    <definedName name="FDC_60_61" hidden="1">"#"</definedName>
    <definedName name="FDC_60_62" hidden="1">"#"</definedName>
    <definedName name="FDC_60_63" hidden="1">"#"</definedName>
    <definedName name="FDC_60_64" hidden="1">"#"</definedName>
    <definedName name="FDC_60_65" hidden="1">"#"</definedName>
    <definedName name="FDC_60_66" hidden="1">"#"</definedName>
    <definedName name="FDC_60_67" hidden="1">"#"</definedName>
    <definedName name="FDC_60_68" hidden="1">"#"</definedName>
    <definedName name="FDC_60_69" hidden="1">"#"</definedName>
    <definedName name="FDC_60_7" hidden="1">"#"</definedName>
    <definedName name="FDC_60_70" hidden="1">"#"</definedName>
    <definedName name="FDC_60_71" hidden="1">"#"</definedName>
    <definedName name="FDC_60_72" hidden="1">"#"</definedName>
    <definedName name="FDC_60_73" hidden="1">"#"</definedName>
    <definedName name="FDC_60_74" hidden="1">"#"</definedName>
    <definedName name="FDC_60_75" hidden="1">"#"</definedName>
    <definedName name="FDC_60_76" hidden="1">"#"</definedName>
    <definedName name="FDC_60_77" hidden="1">"#"</definedName>
    <definedName name="FDC_60_78" hidden="1">"#"</definedName>
    <definedName name="FDC_60_79" hidden="1">"#"</definedName>
    <definedName name="FDC_60_8" hidden="1">"#"</definedName>
    <definedName name="FDC_60_80" hidden="1">"#"</definedName>
    <definedName name="FDC_60_81" hidden="1">"#"</definedName>
    <definedName name="FDC_60_82" hidden="1">"#"</definedName>
    <definedName name="FDC_60_83" hidden="1">"#"</definedName>
    <definedName name="FDC_60_84" hidden="1">"#"</definedName>
    <definedName name="FDC_60_85" hidden="1">"#"</definedName>
    <definedName name="FDC_60_86" hidden="1">"#"</definedName>
    <definedName name="FDC_60_87" hidden="1">"#"</definedName>
    <definedName name="FDC_60_88" hidden="1">"#"</definedName>
    <definedName name="FDC_60_89" hidden="1">"#"</definedName>
    <definedName name="FDC_60_9" hidden="1">"#"</definedName>
    <definedName name="FDC_60_90" hidden="1">"#"</definedName>
    <definedName name="FDC_60_91" hidden="1">"#"</definedName>
    <definedName name="FDC_60_92" hidden="1">"#"</definedName>
    <definedName name="FDC_60_93" hidden="1">"#"</definedName>
    <definedName name="FDC_60_94" hidden="1">"#"</definedName>
    <definedName name="FDC_60_95" hidden="1">"#"</definedName>
    <definedName name="FDC_60_96" hidden="1">"#"</definedName>
    <definedName name="FDC_60_97" hidden="1">"#"</definedName>
    <definedName name="FDC_60_98" hidden="1">"#"</definedName>
    <definedName name="FDC_60_99" hidden="1">"#"</definedName>
    <definedName name="FDC_61_0" hidden="1">"#"</definedName>
    <definedName name="FDC_62_0" hidden="1">"#"</definedName>
    <definedName name="FDC_62_1" hidden="1">"#"</definedName>
    <definedName name="FDC_62_10" hidden="1">"#"</definedName>
    <definedName name="FDC_62_100" hidden="1">"#"</definedName>
    <definedName name="FDC_62_101" hidden="1">"#"</definedName>
    <definedName name="FDC_62_102" hidden="1">"#"</definedName>
    <definedName name="FDC_62_103" hidden="1">"#"</definedName>
    <definedName name="FDC_62_104" hidden="1">"#"</definedName>
    <definedName name="FDC_62_105" hidden="1">"#"</definedName>
    <definedName name="FDC_62_106" hidden="1">"#"</definedName>
    <definedName name="FDC_62_107" hidden="1">"#"</definedName>
    <definedName name="FDC_62_108" hidden="1">"#"</definedName>
    <definedName name="FDC_62_109" hidden="1">"#"</definedName>
    <definedName name="FDC_62_11" hidden="1">"#"</definedName>
    <definedName name="FDC_62_110" hidden="1">"#"</definedName>
    <definedName name="FDC_62_111" hidden="1">"#"</definedName>
    <definedName name="FDC_62_112" hidden="1">"#"</definedName>
    <definedName name="FDC_62_113" hidden="1">"#"</definedName>
    <definedName name="FDC_62_114" hidden="1">"#"</definedName>
    <definedName name="FDC_62_115" hidden="1">"#"</definedName>
    <definedName name="FDC_62_116" hidden="1">"#"</definedName>
    <definedName name="FDC_62_117" hidden="1">"#"</definedName>
    <definedName name="FDC_62_118" hidden="1">"#"</definedName>
    <definedName name="FDC_62_119" hidden="1">"#"</definedName>
    <definedName name="FDC_62_12" hidden="1">"#"</definedName>
    <definedName name="FDC_62_120" hidden="1">"#"</definedName>
    <definedName name="FDC_62_121" hidden="1">"#"</definedName>
    <definedName name="FDC_62_122" hidden="1">"#"</definedName>
    <definedName name="FDC_62_123" hidden="1">"#"</definedName>
    <definedName name="FDC_62_124" hidden="1">"#"</definedName>
    <definedName name="FDC_62_125" hidden="1">"#"</definedName>
    <definedName name="FDC_62_126" hidden="1">"#"</definedName>
    <definedName name="FDC_62_127" hidden="1">"#"</definedName>
    <definedName name="FDC_62_128" hidden="1">"#"</definedName>
    <definedName name="FDC_62_129" hidden="1">"#"</definedName>
    <definedName name="FDC_62_13" hidden="1">"#"</definedName>
    <definedName name="FDC_62_130" hidden="1">"#"</definedName>
    <definedName name="FDC_62_131" hidden="1">"#"</definedName>
    <definedName name="FDC_62_132" hidden="1">"#"</definedName>
    <definedName name="FDC_62_133" hidden="1">"#"</definedName>
    <definedName name="FDC_62_134" hidden="1">"#"</definedName>
    <definedName name="FDC_62_135" hidden="1">"#"</definedName>
    <definedName name="FDC_62_136" hidden="1">"#"</definedName>
    <definedName name="FDC_62_137" hidden="1">"#"</definedName>
    <definedName name="FDC_62_138" hidden="1">"#"</definedName>
    <definedName name="FDC_62_139" hidden="1">"#"</definedName>
    <definedName name="FDC_62_14" hidden="1">"#"</definedName>
    <definedName name="FDC_62_140" hidden="1">"#"</definedName>
    <definedName name="FDC_62_141" hidden="1">"#"</definedName>
    <definedName name="FDC_62_142" hidden="1">"#"</definedName>
    <definedName name="FDC_62_143" hidden="1">"#"</definedName>
    <definedName name="FDC_62_144" hidden="1">"#"</definedName>
    <definedName name="FDC_62_145" hidden="1">"#"</definedName>
    <definedName name="FDC_62_146" hidden="1">"#"</definedName>
    <definedName name="FDC_62_147" hidden="1">"#"</definedName>
    <definedName name="FDC_62_148" hidden="1">"#"</definedName>
    <definedName name="FDC_62_149" hidden="1">"#"</definedName>
    <definedName name="FDC_62_15" hidden="1">"#"</definedName>
    <definedName name="FDC_62_150" hidden="1">"#"</definedName>
    <definedName name="FDC_62_151" hidden="1">"#"</definedName>
    <definedName name="FDC_62_152" hidden="1">"#"</definedName>
    <definedName name="FDC_62_153" hidden="1">"#"</definedName>
    <definedName name="FDC_62_154" hidden="1">"#"</definedName>
    <definedName name="FDC_62_155" hidden="1">"#"</definedName>
    <definedName name="FDC_62_156" hidden="1">"#"</definedName>
    <definedName name="FDC_62_157" hidden="1">"#"</definedName>
    <definedName name="FDC_62_158" hidden="1">"#"</definedName>
    <definedName name="FDC_62_159" hidden="1">"#"</definedName>
    <definedName name="FDC_62_16" hidden="1">"#"</definedName>
    <definedName name="FDC_62_160" hidden="1">"#"</definedName>
    <definedName name="FDC_62_161" hidden="1">"#"</definedName>
    <definedName name="FDC_62_162" hidden="1">"#"</definedName>
    <definedName name="FDC_62_163" hidden="1">"#"</definedName>
    <definedName name="FDC_62_164" hidden="1">"#"</definedName>
    <definedName name="FDC_62_165" hidden="1">"#"</definedName>
    <definedName name="FDC_62_166" hidden="1">"#"</definedName>
    <definedName name="FDC_62_167" hidden="1">"#"</definedName>
    <definedName name="FDC_62_168" hidden="1">"#"</definedName>
    <definedName name="FDC_62_169" hidden="1">"#"</definedName>
    <definedName name="FDC_62_17" hidden="1">"#"</definedName>
    <definedName name="FDC_62_170" hidden="1">"#"</definedName>
    <definedName name="FDC_62_171" hidden="1">"#"</definedName>
    <definedName name="FDC_62_172" hidden="1">"#"</definedName>
    <definedName name="FDC_62_173" hidden="1">"#"</definedName>
    <definedName name="FDC_62_174" hidden="1">"#"</definedName>
    <definedName name="FDC_62_175" hidden="1">"#"</definedName>
    <definedName name="FDC_62_176" hidden="1">"#"</definedName>
    <definedName name="FDC_62_177" hidden="1">"#"</definedName>
    <definedName name="FDC_62_178" hidden="1">"#"</definedName>
    <definedName name="FDC_62_179" hidden="1">"#"</definedName>
    <definedName name="FDC_62_18" hidden="1">"#"</definedName>
    <definedName name="FDC_62_180" hidden="1">"#"</definedName>
    <definedName name="FDC_62_181" hidden="1">"#"</definedName>
    <definedName name="FDC_62_182" hidden="1">"#"</definedName>
    <definedName name="FDC_62_183" hidden="1">"#"</definedName>
    <definedName name="FDC_62_184" hidden="1">"#"</definedName>
    <definedName name="FDC_62_185" hidden="1">"#"</definedName>
    <definedName name="FDC_62_186" hidden="1">"#"</definedName>
    <definedName name="FDC_62_187" hidden="1">"#"</definedName>
    <definedName name="FDC_62_188" hidden="1">"#"</definedName>
    <definedName name="FDC_62_189" hidden="1">"#"</definedName>
    <definedName name="FDC_62_19" hidden="1">"#"</definedName>
    <definedName name="FDC_62_190" hidden="1">"#"</definedName>
    <definedName name="FDC_62_191" hidden="1">"#"</definedName>
    <definedName name="FDC_62_192" hidden="1">"#"</definedName>
    <definedName name="FDC_62_193" hidden="1">"#"</definedName>
    <definedName name="FDC_62_194" hidden="1">"#"</definedName>
    <definedName name="FDC_62_195" hidden="1">"#"</definedName>
    <definedName name="FDC_62_196" hidden="1">"#"</definedName>
    <definedName name="FDC_62_197" hidden="1">"#"</definedName>
    <definedName name="FDC_62_198" hidden="1">"#"</definedName>
    <definedName name="FDC_62_199" hidden="1">"#"</definedName>
    <definedName name="FDC_62_2" hidden="1">"#"</definedName>
    <definedName name="FDC_62_20" hidden="1">"#"</definedName>
    <definedName name="FDC_62_200" hidden="1">"#"</definedName>
    <definedName name="FDC_62_201" hidden="1">"#"</definedName>
    <definedName name="FDC_62_202" hidden="1">"#"</definedName>
    <definedName name="FDC_62_203" hidden="1">"#"</definedName>
    <definedName name="FDC_62_204" hidden="1">"#"</definedName>
    <definedName name="FDC_62_205" hidden="1">"#"</definedName>
    <definedName name="FDC_62_206" hidden="1">"#"</definedName>
    <definedName name="FDC_62_207" hidden="1">"#"</definedName>
    <definedName name="FDC_62_208" hidden="1">"#"</definedName>
    <definedName name="FDC_62_209" hidden="1">"#"</definedName>
    <definedName name="FDC_62_21" hidden="1">"#"</definedName>
    <definedName name="FDC_62_210" hidden="1">"#"</definedName>
    <definedName name="FDC_62_211" hidden="1">"#"</definedName>
    <definedName name="FDC_62_212" hidden="1">"#"</definedName>
    <definedName name="FDC_62_213" hidden="1">"#"</definedName>
    <definedName name="FDC_62_214" hidden="1">"#"</definedName>
    <definedName name="FDC_62_215" hidden="1">"#"</definedName>
    <definedName name="FDC_62_216" hidden="1">"#"</definedName>
    <definedName name="FDC_62_217" hidden="1">"#"</definedName>
    <definedName name="FDC_62_218" hidden="1">"#"</definedName>
    <definedName name="FDC_62_219" hidden="1">"#"</definedName>
    <definedName name="FDC_62_22" hidden="1">"#"</definedName>
    <definedName name="FDC_62_220" hidden="1">"#"</definedName>
    <definedName name="FDC_62_221" hidden="1">"#"</definedName>
    <definedName name="FDC_62_222" hidden="1">"#"</definedName>
    <definedName name="FDC_62_223" hidden="1">"#"</definedName>
    <definedName name="FDC_62_224" hidden="1">"#"</definedName>
    <definedName name="FDC_62_225" hidden="1">"#"</definedName>
    <definedName name="FDC_62_226" hidden="1">"#"</definedName>
    <definedName name="FDC_62_227" hidden="1">"#"</definedName>
    <definedName name="FDC_62_228" hidden="1">"#"</definedName>
    <definedName name="FDC_62_229" hidden="1">"#"</definedName>
    <definedName name="FDC_62_23" hidden="1">"#"</definedName>
    <definedName name="FDC_62_230" hidden="1">"#"</definedName>
    <definedName name="FDC_62_231" hidden="1">"#"</definedName>
    <definedName name="FDC_62_232" hidden="1">"#"</definedName>
    <definedName name="FDC_62_233" hidden="1">"#"</definedName>
    <definedName name="FDC_62_234" hidden="1">"#"</definedName>
    <definedName name="FDC_62_235" hidden="1">"#"</definedName>
    <definedName name="FDC_62_236" hidden="1">"#"</definedName>
    <definedName name="FDC_62_237" hidden="1">"#"</definedName>
    <definedName name="FDC_62_238" hidden="1">"#"</definedName>
    <definedName name="FDC_62_239" hidden="1">"#"</definedName>
    <definedName name="FDC_62_24" hidden="1">"#"</definedName>
    <definedName name="FDC_62_240" hidden="1">"#"</definedName>
    <definedName name="FDC_62_241" hidden="1">"#"</definedName>
    <definedName name="FDC_62_242" hidden="1">"#"</definedName>
    <definedName name="FDC_62_243" hidden="1">"#"</definedName>
    <definedName name="FDC_62_244" hidden="1">"#"</definedName>
    <definedName name="FDC_62_245" hidden="1">"#"</definedName>
    <definedName name="FDC_62_246" hidden="1">"#"</definedName>
    <definedName name="FDC_62_247" hidden="1">"#"</definedName>
    <definedName name="FDC_62_248" hidden="1">"#"</definedName>
    <definedName name="FDC_62_249" hidden="1">"#"</definedName>
    <definedName name="FDC_62_25" hidden="1">"#"</definedName>
    <definedName name="FDC_62_250" hidden="1">"#"</definedName>
    <definedName name="FDC_62_251" hidden="1">"#"</definedName>
    <definedName name="FDC_62_252" hidden="1">"#"</definedName>
    <definedName name="FDC_62_253" hidden="1">"#"</definedName>
    <definedName name="FDC_62_254" hidden="1">"#"</definedName>
    <definedName name="FDC_62_255" hidden="1">"#"</definedName>
    <definedName name="FDC_62_256" hidden="1">"#"</definedName>
    <definedName name="FDC_62_257" hidden="1">"#"</definedName>
    <definedName name="FDC_62_258" hidden="1">"#"</definedName>
    <definedName name="FDC_62_259" hidden="1">"#"</definedName>
    <definedName name="FDC_62_26" hidden="1">"#"</definedName>
    <definedName name="FDC_62_260" hidden="1">"#"</definedName>
    <definedName name="FDC_62_261" hidden="1">"#"</definedName>
    <definedName name="FDC_62_27" hidden="1">"#"</definedName>
    <definedName name="FDC_62_28" hidden="1">"#"</definedName>
    <definedName name="FDC_62_29" hidden="1">"#"</definedName>
    <definedName name="FDC_62_3" hidden="1">"#"</definedName>
    <definedName name="FDC_62_30" hidden="1">"#"</definedName>
    <definedName name="FDC_62_31" hidden="1">"#"</definedName>
    <definedName name="FDC_62_32" hidden="1">"#"</definedName>
    <definedName name="FDC_62_33" hidden="1">"#"</definedName>
    <definedName name="FDC_62_34" hidden="1">"#"</definedName>
    <definedName name="FDC_62_35" hidden="1">"#"</definedName>
    <definedName name="FDC_62_36" hidden="1">"#"</definedName>
    <definedName name="FDC_62_37" hidden="1">"#"</definedName>
    <definedName name="FDC_62_38" hidden="1">"#"</definedName>
    <definedName name="FDC_62_39" hidden="1">"#"</definedName>
    <definedName name="FDC_62_4" hidden="1">"#"</definedName>
    <definedName name="FDC_62_40" hidden="1">"#"</definedName>
    <definedName name="FDC_62_41" hidden="1">"#"</definedName>
    <definedName name="FDC_62_42" hidden="1">"#"</definedName>
    <definedName name="FDC_62_43" hidden="1">"#"</definedName>
    <definedName name="FDC_62_44" hidden="1">"#"</definedName>
    <definedName name="FDC_62_45" hidden="1">"#"</definedName>
    <definedName name="FDC_62_46" hidden="1">"#"</definedName>
    <definedName name="FDC_62_47" hidden="1">"#"</definedName>
    <definedName name="FDC_62_48" hidden="1">"#"</definedName>
    <definedName name="FDC_62_49" hidden="1">"#"</definedName>
    <definedName name="FDC_62_5" hidden="1">"#"</definedName>
    <definedName name="FDC_62_50" hidden="1">"#"</definedName>
    <definedName name="FDC_62_51" hidden="1">"#"</definedName>
    <definedName name="FDC_62_52" hidden="1">"#"</definedName>
    <definedName name="FDC_62_53" hidden="1">"#"</definedName>
    <definedName name="FDC_62_54" hidden="1">"#"</definedName>
    <definedName name="FDC_62_55" hidden="1">"#"</definedName>
    <definedName name="FDC_62_56" hidden="1">"#"</definedName>
    <definedName name="FDC_62_57" hidden="1">"#"</definedName>
    <definedName name="FDC_62_58" hidden="1">"#"</definedName>
    <definedName name="FDC_62_59" hidden="1">"#"</definedName>
    <definedName name="FDC_62_6" hidden="1">"#"</definedName>
    <definedName name="FDC_62_60" hidden="1">"#"</definedName>
    <definedName name="FDC_62_61" hidden="1">"#"</definedName>
    <definedName name="FDC_62_62" hidden="1">"#"</definedName>
    <definedName name="FDC_62_63" hidden="1">"#"</definedName>
    <definedName name="FDC_62_64" hidden="1">"#"</definedName>
    <definedName name="FDC_62_65" hidden="1">"#"</definedName>
    <definedName name="FDC_62_66" hidden="1">"#"</definedName>
    <definedName name="FDC_62_67" hidden="1">"#"</definedName>
    <definedName name="FDC_62_68" hidden="1">"#"</definedName>
    <definedName name="FDC_62_69" hidden="1">"#"</definedName>
    <definedName name="FDC_62_7" hidden="1">"#"</definedName>
    <definedName name="FDC_62_70" hidden="1">"#"</definedName>
    <definedName name="FDC_62_71" hidden="1">"#"</definedName>
    <definedName name="FDC_62_72" hidden="1">"#"</definedName>
    <definedName name="FDC_62_73" hidden="1">"#"</definedName>
    <definedName name="FDC_62_74" hidden="1">"#"</definedName>
    <definedName name="FDC_62_75" hidden="1">"#"</definedName>
    <definedName name="FDC_62_76" hidden="1">"#"</definedName>
    <definedName name="FDC_62_77" hidden="1">"#"</definedName>
    <definedName name="FDC_62_78" hidden="1">"#"</definedName>
    <definedName name="FDC_62_79" hidden="1">"#"</definedName>
    <definedName name="FDC_62_8" hidden="1">"#"</definedName>
    <definedName name="FDC_62_80" hidden="1">"#"</definedName>
    <definedName name="FDC_62_81" hidden="1">"#"</definedName>
    <definedName name="FDC_62_82" hidden="1">"#"</definedName>
    <definedName name="FDC_62_83" hidden="1">"#"</definedName>
    <definedName name="FDC_62_84" hidden="1">"#"</definedName>
    <definedName name="FDC_62_85" hidden="1">"#"</definedName>
    <definedName name="FDC_62_86" hidden="1">"#"</definedName>
    <definedName name="FDC_62_87" hidden="1">"#"</definedName>
    <definedName name="FDC_62_88" hidden="1">"#"</definedName>
    <definedName name="FDC_62_89" hidden="1">"#"</definedName>
    <definedName name="FDC_62_9" hidden="1">"#"</definedName>
    <definedName name="FDC_62_90" hidden="1">"#"</definedName>
    <definedName name="FDC_62_91" hidden="1">"#"</definedName>
    <definedName name="FDC_62_92" hidden="1">"#"</definedName>
    <definedName name="FDC_62_93" hidden="1">"#"</definedName>
    <definedName name="FDC_62_94" hidden="1">"#"</definedName>
    <definedName name="FDC_62_95" hidden="1">"#"</definedName>
    <definedName name="FDC_62_96" hidden="1">"#"</definedName>
    <definedName name="FDC_62_97" hidden="1">"#"</definedName>
    <definedName name="FDC_62_98" hidden="1">"#"</definedName>
    <definedName name="FDC_62_99" hidden="1">"#"</definedName>
    <definedName name="FDC_63_0" hidden="1">"#"</definedName>
    <definedName name="FDC_63_1" hidden="1">"#"</definedName>
    <definedName name="FDC_63_10" hidden="1">"#"</definedName>
    <definedName name="FDC_63_100" hidden="1">"#"</definedName>
    <definedName name="FDC_63_101" hidden="1">"#"</definedName>
    <definedName name="FDC_63_102" hidden="1">"#"</definedName>
    <definedName name="FDC_63_103" hidden="1">"#"</definedName>
    <definedName name="FDC_63_104" hidden="1">"#"</definedName>
    <definedName name="FDC_63_105" hidden="1">"#"</definedName>
    <definedName name="FDC_63_106" hidden="1">"#"</definedName>
    <definedName name="FDC_63_107" hidden="1">"#"</definedName>
    <definedName name="FDC_63_108" hidden="1">"#"</definedName>
    <definedName name="FDC_63_109" hidden="1">"#"</definedName>
    <definedName name="FDC_63_11" hidden="1">"#"</definedName>
    <definedName name="FDC_63_110" hidden="1">"#"</definedName>
    <definedName name="FDC_63_111" hidden="1">"#"</definedName>
    <definedName name="FDC_63_112" hidden="1">"#"</definedName>
    <definedName name="FDC_63_113" hidden="1">"#"</definedName>
    <definedName name="FDC_63_114" hidden="1">"#"</definedName>
    <definedName name="FDC_63_115" hidden="1">"#"</definedName>
    <definedName name="FDC_63_116" hidden="1">"#"</definedName>
    <definedName name="FDC_63_117" hidden="1">"#"</definedName>
    <definedName name="FDC_63_118" hidden="1">"#"</definedName>
    <definedName name="FDC_63_119" hidden="1">"#"</definedName>
    <definedName name="FDC_63_12" hidden="1">"#"</definedName>
    <definedName name="FDC_63_120" hidden="1">"#"</definedName>
    <definedName name="FDC_63_121" hidden="1">"#"</definedName>
    <definedName name="FDC_63_122" hidden="1">"#"</definedName>
    <definedName name="FDC_63_123" hidden="1">"#"</definedName>
    <definedName name="FDC_63_124" hidden="1">"#"</definedName>
    <definedName name="FDC_63_125" hidden="1">"#"</definedName>
    <definedName name="FDC_63_126" hidden="1">"#"</definedName>
    <definedName name="FDC_63_127" hidden="1">"#"</definedName>
    <definedName name="FDC_63_128" hidden="1">"#"</definedName>
    <definedName name="FDC_63_129" hidden="1">"#"</definedName>
    <definedName name="FDC_63_13" hidden="1">"#"</definedName>
    <definedName name="FDC_63_130" hidden="1">"#"</definedName>
    <definedName name="FDC_63_131" hidden="1">"#"</definedName>
    <definedName name="FDC_63_132" hidden="1">"#"</definedName>
    <definedName name="FDC_63_133" hidden="1">"#"</definedName>
    <definedName name="FDC_63_134" hidden="1">"#"</definedName>
    <definedName name="FDC_63_135" hidden="1">"#"</definedName>
    <definedName name="FDC_63_136" hidden="1">"#"</definedName>
    <definedName name="FDC_63_137" hidden="1">"#"</definedName>
    <definedName name="FDC_63_138" hidden="1">"#"</definedName>
    <definedName name="FDC_63_139" hidden="1">"#"</definedName>
    <definedName name="FDC_63_14" hidden="1">"#"</definedName>
    <definedName name="FDC_63_140" hidden="1">"#"</definedName>
    <definedName name="FDC_63_141" hidden="1">"#"</definedName>
    <definedName name="FDC_63_142" hidden="1">"#"</definedName>
    <definedName name="FDC_63_143" hidden="1">"#"</definedName>
    <definedName name="FDC_63_144" hidden="1">"#"</definedName>
    <definedName name="FDC_63_145" hidden="1">"#"</definedName>
    <definedName name="FDC_63_146" hidden="1">"#"</definedName>
    <definedName name="FDC_63_147" hidden="1">"#"</definedName>
    <definedName name="FDC_63_148" hidden="1">"#"</definedName>
    <definedName name="FDC_63_149" hidden="1">"#"</definedName>
    <definedName name="FDC_63_15" hidden="1">"#"</definedName>
    <definedName name="FDC_63_150" hidden="1">"#"</definedName>
    <definedName name="FDC_63_151" hidden="1">"#"</definedName>
    <definedName name="FDC_63_152" hidden="1">"#"</definedName>
    <definedName name="FDC_63_153" hidden="1">"#"</definedName>
    <definedName name="FDC_63_154" hidden="1">"#"</definedName>
    <definedName name="FDC_63_155" hidden="1">"#"</definedName>
    <definedName name="FDC_63_156" hidden="1">"#"</definedName>
    <definedName name="FDC_63_157" hidden="1">"#"</definedName>
    <definedName name="FDC_63_158" hidden="1">"#"</definedName>
    <definedName name="FDC_63_159" hidden="1">"#"</definedName>
    <definedName name="FDC_63_16" hidden="1">"#"</definedName>
    <definedName name="FDC_63_160" hidden="1">"#"</definedName>
    <definedName name="FDC_63_161" hidden="1">"#"</definedName>
    <definedName name="FDC_63_162" hidden="1">"#"</definedName>
    <definedName name="FDC_63_163" hidden="1">"#"</definedName>
    <definedName name="FDC_63_164" hidden="1">"#"</definedName>
    <definedName name="FDC_63_165" hidden="1">"#"</definedName>
    <definedName name="FDC_63_166" hidden="1">"#"</definedName>
    <definedName name="FDC_63_167" hidden="1">"#"</definedName>
    <definedName name="FDC_63_168" hidden="1">"#"</definedName>
    <definedName name="FDC_63_169" hidden="1">"#"</definedName>
    <definedName name="FDC_63_17" hidden="1">"#"</definedName>
    <definedName name="FDC_63_170" hidden="1">"#"</definedName>
    <definedName name="FDC_63_171" hidden="1">"#"</definedName>
    <definedName name="FDC_63_172" hidden="1">"#"</definedName>
    <definedName name="FDC_63_173" hidden="1">"#"</definedName>
    <definedName name="FDC_63_174" hidden="1">"#"</definedName>
    <definedName name="FDC_63_175" hidden="1">"#"</definedName>
    <definedName name="FDC_63_176" hidden="1">"#"</definedName>
    <definedName name="FDC_63_177" hidden="1">"#"</definedName>
    <definedName name="FDC_63_178" hidden="1">"#"</definedName>
    <definedName name="FDC_63_179" hidden="1">"#"</definedName>
    <definedName name="FDC_63_18" hidden="1">"#"</definedName>
    <definedName name="FDC_63_180" hidden="1">"#"</definedName>
    <definedName name="FDC_63_181" hidden="1">"#"</definedName>
    <definedName name="FDC_63_182" hidden="1">"#"</definedName>
    <definedName name="FDC_63_183" hidden="1">"#"</definedName>
    <definedName name="FDC_63_184" hidden="1">"#"</definedName>
    <definedName name="FDC_63_185" hidden="1">"#"</definedName>
    <definedName name="FDC_63_186" hidden="1">"#"</definedName>
    <definedName name="FDC_63_187" hidden="1">"#"</definedName>
    <definedName name="FDC_63_188" hidden="1">"#"</definedName>
    <definedName name="FDC_63_189" hidden="1">"#"</definedName>
    <definedName name="FDC_63_19" hidden="1">"#"</definedName>
    <definedName name="FDC_63_190" hidden="1">"#"</definedName>
    <definedName name="FDC_63_191" hidden="1">"#"</definedName>
    <definedName name="FDC_63_192" hidden="1">"#"</definedName>
    <definedName name="FDC_63_193" hidden="1">"#"</definedName>
    <definedName name="FDC_63_194" hidden="1">"#"</definedName>
    <definedName name="FDC_63_195" hidden="1">"#"</definedName>
    <definedName name="FDC_63_196" hidden="1">"#"</definedName>
    <definedName name="FDC_63_197" hidden="1">"#"</definedName>
    <definedName name="FDC_63_198" hidden="1">"#"</definedName>
    <definedName name="FDC_63_199" hidden="1">"#"</definedName>
    <definedName name="FDC_63_2" hidden="1">"#"</definedName>
    <definedName name="FDC_63_20" hidden="1">"#"</definedName>
    <definedName name="FDC_63_200" hidden="1">"#"</definedName>
    <definedName name="FDC_63_201" hidden="1">"#"</definedName>
    <definedName name="FDC_63_202" hidden="1">"#"</definedName>
    <definedName name="FDC_63_203" hidden="1">"#"</definedName>
    <definedName name="FDC_63_204" hidden="1">"#"</definedName>
    <definedName name="FDC_63_205" hidden="1">"#"</definedName>
    <definedName name="FDC_63_206" hidden="1">"#"</definedName>
    <definedName name="FDC_63_207" hidden="1">"#"</definedName>
    <definedName name="FDC_63_208" hidden="1">"#"</definedName>
    <definedName name="FDC_63_209" hidden="1">"#"</definedName>
    <definedName name="FDC_63_21" hidden="1">"#"</definedName>
    <definedName name="FDC_63_210" hidden="1">"#"</definedName>
    <definedName name="FDC_63_211" hidden="1">"#"</definedName>
    <definedName name="FDC_63_212" hidden="1">"#"</definedName>
    <definedName name="FDC_63_213" hidden="1">"#"</definedName>
    <definedName name="FDC_63_214" hidden="1">"#"</definedName>
    <definedName name="FDC_63_215" hidden="1">"#"</definedName>
    <definedName name="FDC_63_216" hidden="1">"#"</definedName>
    <definedName name="FDC_63_217" hidden="1">"#"</definedName>
    <definedName name="FDC_63_218" hidden="1">"#"</definedName>
    <definedName name="FDC_63_219" hidden="1">"#"</definedName>
    <definedName name="FDC_63_22" hidden="1">"#"</definedName>
    <definedName name="FDC_63_220" hidden="1">"#"</definedName>
    <definedName name="FDC_63_221" hidden="1">"#"</definedName>
    <definedName name="FDC_63_222" hidden="1">"#"</definedName>
    <definedName name="FDC_63_223" hidden="1">"#"</definedName>
    <definedName name="FDC_63_224" hidden="1">"#"</definedName>
    <definedName name="FDC_63_225" hidden="1">"#"</definedName>
    <definedName name="FDC_63_226" hidden="1">"#"</definedName>
    <definedName name="FDC_63_227" hidden="1">"#"</definedName>
    <definedName name="FDC_63_228" hidden="1">"#"</definedName>
    <definedName name="FDC_63_229" hidden="1">"#"</definedName>
    <definedName name="FDC_63_23" hidden="1">"#"</definedName>
    <definedName name="FDC_63_230" hidden="1">"#"</definedName>
    <definedName name="FDC_63_231" hidden="1">"#"</definedName>
    <definedName name="FDC_63_232" hidden="1">"#"</definedName>
    <definedName name="FDC_63_233" hidden="1">"#"</definedName>
    <definedName name="FDC_63_234" hidden="1">"#"</definedName>
    <definedName name="FDC_63_235" hidden="1">"#"</definedName>
    <definedName name="FDC_63_236" hidden="1">"#"</definedName>
    <definedName name="FDC_63_237" hidden="1">"#"</definedName>
    <definedName name="FDC_63_238" hidden="1">"#"</definedName>
    <definedName name="FDC_63_239" hidden="1">"#"</definedName>
    <definedName name="FDC_63_24" hidden="1">"#"</definedName>
    <definedName name="FDC_63_240" hidden="1">"#"</definedName>
    <definedName name="FDC_63_241" hidden="1">"#"</definedName>
    <definedName name="FDC_63_242" hidden="1">"#"</definedName>
    <definedName name="FDC_63_243" hidden="1">"#"</definedName>
    <definedName name="FDC_63_244" hidden="1">"#"</definedName>
    <definedName name="FDC_63_245" hidden="1">"#"</definedName>
    <definedName name="FDC_63_246" hidden="1">"#"</definedName>
    <definedName name="FDC_63_247" hidden="1">"#"</definedName>
    <definedName name="FDC_63_248" hidden="1">"#"</definedName>
    <definedName name="FDC_63_249" hidden="1">"#"</definedName>
    <definedName name="FDC_63_25" hidden="1">"#"</definedName>
    <definedName name="FDC_63_250" hidden="1">"#"</definedName>
    <definedName name="FDC_63_251" hidden="1">"#"</definedName>
    <definedName name="FDC_63_252" hidden="1">"#"</definedName>
    <definedName name="FDC_63_253" hidden="1">"#"</definedName>
    <definedName name="FDC_63_254" hidden="1">"#"</definedName>
    <definedName name="FDC_63_255" hidden="1">"#"</definedName>
    <definedName name="FDC_63_256" hidden="1">"#"</definedName>
    <definedName name="FDC_63_257" hidden="1">"#"</definedName>
    <definedName name="FDC_63_258" hidden="1">"#"</definedName>
    <definedName name="FDC_63_259" hidden="1">"#"</definedName>
    <definedName name="FDC_63_26" hidden="1">"#"</definedName>
    <definedName name="FDC_63_260" hidden="1">"#"</definedName>
    <definedName name="FDC_63_261" hidden="1">"#"</definedName>
    <definedName name="FDC_63_27" hidden="1">"#"</definedName>
    <definedName name="FDC_63_28" hidden="1">"#"</definedName>
    <definedName name="FDC_63_29" hidden="1">"#"</definedName>
    <definedName name="FDC_63_3" hidden="1">"#"</definedName>
    <definedName name="FDC_63_30" hidden="1">"#"</definedName>
    <definedName name="FDC_63_31" hidden="1">"#"</definedName>
    <definedName name="FDC_63_32" hidden="1">"#"</definedName>
    <definedName name="FDC_63_33" hidden="1">"#"</definedName>
    <definedName name="FDC_63_34" hidden="1">"#"</definedName>
    <definedName name="FDC_63_35" hidden="1">"#"</definedName>
    <definedName name="FDC_63_36" hidden="1">"#"</definedName>
    <definedName name="FDC_63_37" hidden="1">"#"</definedName>
    <definedName name="FDC_63_38" hidden="1">"#"</definedName>
    <definedName name="FDC_63_39" hidden="1">"#"</definedName>
    <definedName name="FDC_63_4" hidden="1">"#"</definedName>
    <definedName name="FDC_63_40" hidden="1">"#"</definedName>
    <definedName name="FDC_63_41" hidden="1">"#"</definedName>
    <definedName name="FDC_63_42" hidden="1">"#"</definedName>
    <definedName name="FDC_63_43" hidden="1">"#"</definedName>
    <definedName name="FDC_63_44" hidden="1">"#"</definedName>
    <definedName name="FDC_63_45" hidden="1">"#"</definedName>
    <definedName name="FDC_63_46" hidden="1">"#"</definedName>
    <definedName name="FDC_63_47" hidden="1">"#"</definedName>
    <definedName name="FDC_63_48" hidden="1">"#"</definedName>
    <definedName name="FDC_63_49" hidden="1">"#"</definedName>
    <definedName name="FDC_63_5" hidden="1">"#"</definedName>
    <definedName name="FDC_63_50" hidden="1">"#"</definedName>
    <definedName name="FDC_63_51" hidden="1">"#"</definedName>
    <definedName name="FDC_63_52" hidden="1">"#"</definedName>
    <definedName name="FDC_63_53" hidden="1">"#"</definedName>
    <definedName name="FDC_63_54" hidden="1">"#"</definedName>
    <definedName name="FDC_63_55" hidden="1">"#"</definedName>
    <definedName name="FDC_63_56" hidden="1">"#"</definedName>
    <definedName name="FDC_63_57" hidden="1">"#"</definedName>
    <definedName name="FDC_63_58" hidden="1">"#"</definedName>
    <definedName name="FDC_63_59" hidden="1">"#"</definedName>
    <definedName name="FDC_63_6" hidden="1">"#"</definedName>
    <definedName name="FDC_63_60" hidden="1">"#"</definedName>
    <definedName name="FDC_63_61" hidden="1">"#"</definedName>
    <definedName name="FDC_63_62" hidden="1">"#"</definedName>
    <definedName name="FDC_63_63" hidden="1">"#"</definedName>
    <definedName name="FDC_63_64" hidden="1">"#"</definedName>
    <definedName name="FDC_63_65" hidden="1">"#"</definedName>
    <definedName name="FDC_63_66" hidden="1">"#"</definedName>
    <definedName name="FDC_63_67" hidden="1">"#"</definedName>
    <definedName name="FDC_63_68" hidden="1">"#"</definedName>
    <definedName name="FDC_63_69" hidden="1">"#"</definedName>
    <definedName name="FDC_63_7" hidden="1">"#"</definedName>
    <definedName name="FDC_63_70" hidden="1">"#"</definedName>
    <definedName name="FDC_63_71" hidden="1">"#"</definedName>
    <definedName name="FDC_63_72" hidden="1">"#"</definedName>
    <definedName name="FDC_63_73" hidden="1">"#"</definedName>
    <definedName name="FDC_63_74" hidden="1">"#"</definedName>
    <definedName name="FDC_63_75" hidden="1">"#"</definedName>
    <definedName name="FDC_63_76" hidden="1">"#"</definedName>
    <definedName name="FDC_63_77" hidden="1">"#"</definedName>
    <definedName name="FDC_63_78" hidden="1">"#"</definedName>
    <definedName name="FDC_63_79" hidden="1">"#"</definedName>
    <definedName name="FDC_63_8" hidden="1">"#"</definedName>
    <definedName name="FDC_63_80" hidden="1">"#"</definedName>
    <definedName name="FDC_63_81" hidden="1">"#"</definedName>
    <definedName name="FDC_63_82" hidden="1">"#"</definedName>
    <definedName name="FDC_63_83" hidden="1">"#"</definedName>
    <definedName name="FDC_63_84" hidden="1">"#"</definedName>
    <definedName name="FDC_63_85" hidden="1">"#"</definedName>
    <definedName name="FDC_63_86" hidden="1">"#"</definedName>
    <definedName name="FDC_63_87" hidden="1">"#"</definedName>
    <definedName name="FDC_63_88" hidden="1">"#"</definedName>
    <definedName name="FDC_63_89" hidden="1">"#"</definedName>
    <definedName name="FDC_63_9" hidden="1">"#"</definedName>
    <definedName name="FDC_63_90" hidden="1">"#"</definedName>
    <definedName name="FDC_63_91" hidden="1">"#"</definedName>
    <definedName name="FDC_63_92" hidden="1">"#"</definedName>
    <definedName name="FDC_63_93" hidden="1">"#"</definedName>
    <definedName name="FDC_63_94" hidden="1">"#"</definedName>
    <definedName name="FDC_63_95" hidden="1">"#"</definedName>
    <definedName name="FDC_63_96" hidden="1">"#"</definedName>
    <definedName name="FDC_63_97" hidden="1">"#"</definedName>
    <definedName name="FDC_63_98" hidden="1">"#"</definedName>
    <definedName name="FDC_63_99" hidden="1">"#"</definedName>
    <definedName name="FDC_64_0" hidden="1">"#"</definedName>
    <definedName name="FDC_64_1" hidden="1">"#"</definedName>
    <definedName name="FDC_64_10" hidden="1">"#"</definedName>
    <definedName name="FDC_64_100" hidden="1">"#"</definedName>
    <definedName name="FDC_64_101" hidden="1">"#"</definedName>
    <definedName name="FDC_64_102" hidden="1">"#"</definedName>
    <definedName name="FDC_64_103" hidden="1">"#"</definedName>
    <definedName name="FDC_64_104" hidden="1">"#"</definedName>
    <definedName name="FDC_64_105" hidden="1">"#"</definedName>
    <definedName name="FDC_64_106" hidden="1">"#"</definedName>
    <definedName name="FDC_64_107" hidden="1">"#"</definedName>
    <definedName name="FDC_64_108" hidden="1">"#"</definedName>
    <definedName name="FDC_64_109" hidden="1">"#"</definedName>
    <definedName name="FDC_64_11" hidden="1">"#"</definedName>
    <definedName name="FDC_64_110" hidden="1">"#"</definedName>
    <definedName name="FDC_64_111" hidden="1">"#"</definedName>
    <definedName name="FDC_64_112" hidden="1">"#"</definedName>
    <definedName name="FDC_64_113" hidden="1">"#"</definedName>
    <definedName name="FDC_64_114" hidden="1">"#"</definedName>
    <definedName name="FDC_64_115" hidden="1">"#"</definedName>
    <definedName name="FDC_64_116" hidden="1">"#"</definedName>
    <definedName name="FDC_64_117" hidden="1">"#"</definedName>
    <definedName name="FDC_64_118" hidden="1">"#"</definedName>
    <definedName name="FDC_64_119" hidden="1">"#"</definedName>
    <definedName name="FDC_64_12" hidden="1">"#"</definedName>
    <definedName name="FDC_64_120" hidden="1">"#"</definedName>
    <definedName name="FDC_64_121" hidden="1">"#"</definedName>
    <definedName name="FDC_64_122" hidden="1">"#"</definedName>
    <definedName name="FDC_64_123" hidden="1">"#"</definedName>
    <definedName name="FDC_64_124" hidden="1">"#"</definedName>
    <definedName name="FDC_64_125" hidden="1">"#"</definedName>
    <definedName name="FDC_64_126" hidden="1">"#"</definedName>
    <definedName name="FDC_64_127" hidden="1">"#"</definedName>
    <definedName name="FDC_64_128" hidden="1">"#"</definedName>
    <definedName name="FDC_64_129" hidden="1">"#"</definedName>
    <definedName name="FDC_64_13" hidden="1">"#"</definedName>
    <definedName name="FDC_64_130" hidden="1">"#"</definedName>
    <definedName name="FDC_64_131" hidden="1">"#"</definedName>
    <definedName name="FDC_64_132" hidden="1">"#"</definedName>
    <definedName name="FDC_64_133" hidden="1">"#"</definedName>
    <definedName name="FDC_64_134" hidden="1">"#"</definedName>
    <definedName name="FDC_64_135" hidden="1">"#"</definedName>
    <definedName name="FDC_64_136" hidden="1">"#"</definedName>
    <definedName name="FDC_64_137" hidden="1">"#"</definedName>
    <definedName name="FDC_64_138" hidden="1">"#"</definedName>
    <definedName name="FDC_64_139" hidden="1">"#"</definedName>
    <definedName name="FDC_64_14" hidden="1">"#"</definedName>
    <definedName name="FDC_64_140" hidden="1">"#"</definedName>
    <definedName name="FDC_64_141" hidden="1">"#"</definedName>
    <definedName name="FDC_64_142" hidden="1">"#"</definedName>
    <definedName name="FDC_64_143" hidden="1">"#"</definedName>
    <definedName name="FDC_64_144" hidden="1">"#"</definedName>
    <definedName name="FDC_64_145" hidden="1">"#"</definedName>
    <definedName name="FDC_64_146" hidden="1">"#"</definedName>
    <definedName name="FDC_64_147" hidden="1">"#"</definedName>
    <definedName name="FDC_64_148" hidden="1">"#"</definedName>
    <definedName name="FDC_64_149" hidden="1">"#"</definedName>
    <definedName name="FDC_64_15" hidden="1">"#"</definedName>
    <definedName name="FDC_64_150" hidden="1">"#"</definedName>
    <definedName name="FDC_64_151" hidden="1">"#"</definedName>
    <definedName name="FDC_64_152" hidden="1">"#"</definedName>
    <definedName name="FDC_64_153" hidden="1">"#"</definedName>
    <definedName name="FDC_64_154" hidden="1">"#"</definedName>
    <definedName name="FDC_64_155" hidden="1">"#"</definedName>
    <definedName name="FDC_64_156" hidden="1">"#"</definedName>
    <definedName name="FDC_64_157" hidden="1">"#"</definedName>
    <definedName name="FDC_64_158" hidden="1">"#"</definedName>
    <definedName name="FDC_64_159" hidden="1">"#"</definedName>
    <definedName name="FDC_64_16" hidden="1">"#"</definedName>
    <definedName name="FDC_64_160" hidden="1">"#"</definedName>
    <definedName name="FDC_64_161" hidden="1">"#"</definedName>
    <definedName name="FDC_64_162" hidden="1">"#"</definedName>
    <definedName name="FDC_64_163" hidden="1">"#"</definedName>
    <definedName name="FDC_64_164" hidden="1">"#"</definedName>
    <definedName name="FDC_64_165" hidden="1">"#"</definedName>
    <definedName name="FDC_64_166" hidden="1">"#"</definedName>
    <definedName name="FDC_64_167" hidden="1">"#"</definedName>
    <definedName name="FDC_64_168" hidden="1">"#"</definedName>
    <definedName name="FDC_64_169" hidden="1">"#"</definedName>
    <definedName name="FDC_64_17" hidden="1">"#"</definedName>
    <definedName name="FDC_64_170" hidden="1">"#"</definedName>
    <definedName name="FDC_64_171" hidden="1">"#"</definedName>
    <definedName name="FDC_64_172" hidden="1">"#"</definedName>
    <definedName name="FDC_64_173" hidden="1">"#"</definedName>
    <definedName name="FDC_64_174" hidden="1">"#"</definedName>
    <definedName name="FDC_64_175" hidden="1">"#"</definedName>
    <definedName name="FDC_64_176" hidden="1">"#"</definedName>
    <definedName name="FDC_64_177" hidden="1">"#"</definedName>
    <definedName name="FDC_64_178" hidden="1">"#"</definedName>
    <definedName name="FDC_64_179" hidden="1">"#"</definedName>
    <definedName name="FDC_64_18" hidden="1">"#"</definedName>
    <definedName name="FDC_64_180" hidden="1">"#"</definedName>
    <definedName name="FDC_64_181" hidden="1">"#"</definedName>
    <definedName name="FDC_64_182" hidden="1">"#"</definedName>
    <definedName name="FDC_64_183" hidden="1">"#"</definedName>
    <definedName name="FDC_64_184" hidden="1">"#"</definedName>
    <definedName name="FDC_64_185" hidden="1">"#"</definedName>
    <definedName name="FDC_64_186" hidden="1">"#"</definedName>
    <definedName name="FDC_64_187" hidden="1">"#"</definedName>
    <definedName name="FDC_64_188" hidden="1">"#"</definedName>
    <definedName name="FDC_64_189" hidden="1">"#"</definedName>
    <definedName name="FDC_64_19" hidden="1">"#"</definedName>
    <definedName name="FDC_64_190" hidden="1">"#"</definedName>
    <definedName name="FDC_64_191" hidden="1">"#"</definedName>
    <definedName name="FDC_64_192" hidden="1">"#"</definedName>
    <definedName name="FDC_64_193" hidden="1">"#"</definedName>
    <definedName name="FDC_64_194" hidden="1">"#"</definedName>
    <definedName name="FDC_64_195" hidden="1">"#"</definedName>
    <definedName name="FDC_64_196" hidden="1">"#"</definedName>
    <definedName name="FDC_64_197" hidden="1">"#"</definedName>
    <definedName name="FDC_64_198" hidden="1">"#"</definedName>
    <definedName name="FDC_64_199" hidden="1">"#"</definedName>
    <definedName name="FDC_64_2" hidden="1">"#"</definedName>
    <definedName name="FDC_64_20" hidden="1">"#"</definedName>
    <definedName name="FDC_64_200" hidden="1">"#"</definedName>
    <definedName name="FDC_64_201" hidden="1">"#"</definedName>
    <definedName name="FDC_64_202" hidden="1">"#"</definedName>
    <definedName name="FDC_64_203" hidden="1">"#"</definedName>
    <definedName name="FDC_64_204" hidden="1">"#"</definedName>
    <definedName name="FDC_64_205" hidden="1">"#"</definedName>
    <definedName name="FDC_64_206" hidden="1">"#"</definedName>
    <definedName name="FDC_64_207" hidden="1">"#"</definedName>
    <definedName name="FDC_64_208" hidden="1">"#"</definedName>
    <definedName name="FDC_64_209" hidden="1">"#"</definedName>
    <definedName name="FDC_64_21" hidden="1">"#"</definedName>
    <definedName name="FDC_64_210" hidden="1">"#"</definedName>
    <definedName name="FDC_64_211" hidden="1">"#"</definedName>
    <definedName name="FDC_64_212" hidden="1">"#"</definedName>
    <definedName name="FDC_64_213" hidden="1">"#"</definedName>
    <definedName name="FDC_64_214" hidden="1">"#"</definedName>
    <definedName name="FDC_64_215" hidden="1">"#"</definedName>
    <definedName name="FDC_64_216" hidden="1">"#"</definedName>
    <definedName name="FDC_64_217" hidden="1">"#"</definedName>
    <definedName name="FDC_64_218" hidden="1">"#"</definedName>
    <definedName name="FDC_64_219" hidden="1">"#"</definedName>
    <definedName name="FDC_64_22" hidden="1">"#"</definedName>
    <definedName name="FDC_64_220" hidden="1">"#"</definedName>
    <definedName name="FDC_64_221" hidden="1">"#"</definedName>
    <definedName name="FDC_64_222" hidden="1">"#"</definedName>
    <definedName name="FDC_64_223" hidden="1">"#"</definedName>
    <definedName name="FDC_64_224" hidden="1">"#"</definedName>
    <definedName name="FDC_64_225" hidden="1">"#"</definedName>
    <definedName name="FDC_64_226" hidden="1">"#"</definedName>
    <definedName name="FDC_64_227" hidden="1">"#"</definedName>
    <definedName name="FDC_64_228" hidden="1">"#"</definedName>
    <definedName name="FDC_64_229" hidden="1">"#"</definedName>
    <definedName name="FDC_64_23" hidden="1">"#"</definedName>
    <definedName name="FDC_64_230" hidden="1">"#"</definedName>
    <definedName name="FDC_64_231" hidden="1">"#"</definedName>
    <definedName name="FDC_64_232" hidden="1">"#"</definedName>
    <definedName name="FDC_64_233" hidden="1">"#"</definedName>
    <definedName name="FDC_64_234" hidden="1">"#"</definedName>
    <definedName name="FDC_64_235" hidden="1">"#"</definedName>
    <definedName name="FDC_64_236" hidden="1">"#"</definedName>
    <definedName name="FDC_64_237" hidden="1">"#"</definedName>
    <definedName name="FDC_64_238" hidden="1">"#"</definedName>
    <definedName name="FDC_64_239" hidden="1">"#"</definedName>
    <definedName name="FDC_64_24" hidden="1">"#"</definedName>
    <definedName name="FDC_64_240" hidden="1">"#"</definedName>
    <definedName name="FDC_64_241" hidden="1">"#"</definedName>
    <definedName name="FDC_64_242" hidden="1">"#"</definedName>
    <definedName name="FDC_64_243" hidden="1">"#"</definedName>
    <definedName name="FDC_64_244" hidden="1">"#"</definedName>
    <definedName name="FDC_64_245" hidden="1">"#"</definedName>
    <definedName name="FDC_64_246" hidden="1">"#"</definedName>
    <definedName name="FDC_64_247" hidden="1">"#"</definedName>
    <definedName name="FDC_64_248" hidden="1">"#"</definedName>
    <definedName name="FDC_64_249" hidden="1">"#"</definedName>
    <definedName name="FDC_64_25" hidden="1">"#"</definedName>
    <definedName name="FDC_64_250" hidden="1">"#"</definedName>
    <definedName name="FDC_64_251" hidden="1">"#"</definedName>
    <definedName name="FDC_64_252" hidden="1">"#"</definedName>
    <definedName name="FDC_64_253" hidden="1">"#"</definedName>
    <definedName name="FDC_64_254" hidden="1">"#"</definedName>
    <definedName name="FDC_64_255" hidden="1">"#"</definedName>
    <definedName name="FDC_64_256" hidden="1">"#"</definedName>
    <definedName name="FDC_64_257" hidden="1">"#"</definedName>
    <definedName name="FDC_64_258" hidden="1">"#"</definedName>
    <definedName name="FDC_64_259" hidden="1">"#"</definedName>
    <definedName name="FDC_64_26" hidden="1">"#"</definedName>
    <definedName name="FDC_64_260" hidden="1">"#"</definedName>
    <definedName name="FDC_64_261" hidden="1">"#"</definedName>
    <definedName name="FDC_64_27" hidden="1">"#"</definedName>
    <definedName name="FDC_64_28" hidden="1">"#"</definedName>
    <definedName name="FDC_64_29" hidden="1">"#"</definedName>
    <definedName name="FDC_64_3" hidden="1">"#"</definedName>
    <definedName name="FDC_64_30" hidden="1">"#"</definedName>
    <definedName name="FDC_64_31" hidden="1">"#"</definedName>
    <definedName name="FDC_64_32" hidden="1">"#"</definedName>
    <definedName name="FDC_64_33" hidden="1">"#"</definedName>
    <definedName name="FDC_64_34" hidden="1">"#"</definedName>
    <definedName name="FDC_64_35" hidden="1">"#"</definedName>
    <definedName name="FDC_64_36" hidden="1">"#"</definedName>
    <definedName name="FDC_64_37" hidden="1">"#"</definedName>
    <definedName name="FDC_64_38" hidden="1">"#"</definedName>
    <definedName name="FDC_64_39" hidden="1">"#"</definedName>
    <definedName name="FDC_64_4" hidden="1">"#"</definedName>
    <definedName name="FDC_64_40" hidden="1">"#"</definedName>
    <definedName name="FDC_64_41" hidden="1">"#"</definedName>
    <definedName name="FDC_64_42" hidden="1">"#"</definedName>
    <definedName name="FDC_64_43" hidden="1">"#"</definedName>
    <definedName name="FDC_64_44" hidden="1">"#"</definedName>
    <definedName name="FDC_64_45" hidden="1">"#"</definedName>
    <definedName name="FDC_64_46" hidden="1">"#"</definedName>
    <definedName name="FDC_64_47" hidden="1">"#"</definedName>
    <definedName name="FDC_64_48" hidden="1">"#"</definedName>
    <definedName name="FDC_64_49" hidden="1">"#"</definedName>
    <definedName name="FDC_64_5" hidden="1">"#"</definedName>
    <definedName name="FDC_64_50" hidden="1">"#"</definedName>
    <definedName name="FDC_64_51" hidden="1">"#"</definedName>
    <definedName name="FDC_64_52" hidden="1">"#"</definedName>
    <definedName name="FDC_64_53" hidden="1">"#"</definedName>
    <definedName name="FDC_64_54" hidden="1">"#"</definedName>
    <definedName name="FDC_64_55" hidden="1">"#"</definedName>
    <definedName name="FDC_64_56" hidden="1">"#"</definedName>
    <definedName name="FDC_64_57" hidden="1">"#"</definedName>
    <definedName name="FDC_64_58" hidden="1">"#"</definedName>
    <definedName name="FDC_64_59" hidden="1">"#"</definedName>
    <definedName name="FDC_64_6" hidden="1">"#"</definedName>
    <definedName name="FDC_64_60" hidden="1">"#"</definedName>
    <definedName name="FDC_64_61" hidden="1">"#"</definedName>
    <definedName name="FDC_64_62" hidden="1">"#"</definedName>
    <definedName name="FDC_64_63" hidden="1">"#"</definedName>
    <definedName name="FDC_64_64" hidden="1">"#"</definedName>
    <definedName name="FDC_64_65" hidden="1">"#"</definedName>
    <definedName name="FDC_64_66" hidden="1">"#"</definedName>
    <definedName name="FDC_64_67" hidden="1">"#"</definedName>
    <definedName name="FDC_64_68" hidden="1">"#"</definedName>
    <definedName name="FDC_64_69" hidden="1">"#"</definedName>
    <definedName name="FDC_64_7" hidden="1">"#"</definedName>
    <definedName name="FDC_64_70" hidden="1">"#"</definedName>
    <definedName name="FDC_64_71" hidden="1">"#"</definedName>
    <definedName name="FDC_64_72" hidden="1">"#"</definedName>
    <definedName name="FDC_64_73" hidden="1">"#"</definedName>
    <definedName name="FDC_64_74" hidden="1">"#"</definedName>
    <definedName name="FDC_64_75" hidden="1">"#"</definedName>
    <definedName name="FDC_64_76" hidden="1">"#"</definedName>
    <definedName name="FDC_64_77" hidden="1">"#"</definedName>
    <definedName name="FDC_64_78" hidden="1">"#"</definedName>
    <definedName name="FDC_64_79" hidden="1">"#"</definedName>
    <definedName name="FDC_64_8" hidden="1">"#"</definedName>
    <definedName name="FDC_64_80" hidden="1">"#"</definedName>
    <definedName name="FDC_64_81" hidden="1">"#"</definedName>
    <definedName name="FDC_64_82" hidden="1">"#"</definedName>
    <definedName name="FDC_64_83" hidden="1">"#"</definedName>
    <definedName name="FDC_64_84" hidden="1">"#"</definedName>
    <definedName name="FDC_64_85" hidden="1">"#"</definedName>
    <definedName name="FDC_64_86" hidden="1">"#"</definedName>
    <definedName name="FDC_64_87" hidden="1">"#"</definedName>
    <definedName name="FDC_64_88" hidden="1">"#"</definedName>
    <definedName name="FDC_64_89" hidden="1">"#"</definedName>
    <definedName name="FDC_64_9" hidden="1">"#"</definedName>
    <definedName name="FDC_64_90" hidden="1">"#"</definedName>
    <definedName name="FDC_64_91" hidden="1">"#"</definedName>
    <definedName name="FDC_64_92" hidden="1">"#"</definedName>
    <definedName name="FDC_64_93" hidden="1">"#"</definedName>
    <definedName name="FDC_64_94" hidden="1">"#"</definedName>
    <definedName name="FDC_64_95" hidden="1">"#"</definedName>
    <definedName name="FDC_64_96" hidden="1">"#"</definedName>
    <definedName name="FDC_64_97" hidden="1">"#"</definedName>
    <definedName name="FDC_64_98" hidden="1">"#"</definedName>
    <definedName name="FDC_64_99" hidden="1">"#"</definedName>
    <definedName name="FDC_65_0" hidden="1">"#"</definedName>
    <definedName name="FDC_7_0" hidden="1">"#"</definedName>
    <definedName name="FDC_7_1" hidden="1">"#"</definedName>
    <definedName name="FDC_7_2" hidden="1">"#"</definedName>
    <definedName name="FDC_7_3" hidden="1">"#"</definedName>
    <definedName name="FDC_8_0" hidden="1">"#"</definedName>
    <definedName name="FDC_8_1" hidden="1">"#"</definedName>
    <definedName name="FDC_8_2" hidden="1">"#"</definedName>
    <definedName name="FDC_8_3" hidden="1">"#"</definedName>
    <definedName name="FDC_9_0" hidden="1">"#"</definedName>
    <definedName name="FDC_9_1" hidden="1">"#"</definedName>
    <definedName name="FDC_9_2" hidden="1">"#"</definedName>
    <definedName name="FDC_9_3" hidden="1">"#"</definedName>
    <definedName name="FDD_0_0" hidden="1">"A30681"</definedName>
    <definedName name="FDD_0_1" hidden="1">"A31047"</definedName>
    <definedName name="FDD_0_10" hidden="1">"A34334"</definedName>
    <definedName name="FDD_0_11" hidden="1">"A34699"</definedName>
    <definedName name="FDD_0_12" hidden="1">"A35064"</definedName>
    <definedName name="FDD_0_13" hidden="1">"A35430"</definedName>
    <definedName name="FDD_0_14" hidden="1">"A35795"</definedName>
    <definedName name="FDD_0_2" hidden="1">"A31412"</definedName>
    <definedName name="FDD_0_3" hidden="1">"A31777"</definedName>
    <definedName name="FDD_0_4" hidden="1">"A32142"</definedName>
    <definedName name="FDD_0_5" hidden="1">"A32508"</definedName>
    <definedName name="FDD_0_6" hidden="1">"A32873"</definedName>
    <definedName name="FDD_0_7" hidden="1">"A33238"</definedName>
    <definedName name="FDD_0_8" hidden="1">"A33603"</definedName>
    <definedName name="FDD_0_9" hidden="1">"A33969"</definedName>
    <definedName name="FDD_1_0" hidden="1">"U25569"</definedName>
    <definedName name="FDD_10_0" hidden="1">"A25569"</definedName>
    <definedName name="FDD_10_1" hidden="1">"A35795"</definedName>
    <definedName name="FDD_10_2" hidden="1">"A36160"</definedName>
    <definedName name="FDD_10_3" hidden="1">"E36525"</definedName>
    <definedName name="FDD_100_0" hidden="1">"A25569"</definedName>
    <definedName name="FDD_101_0" hidden="1">"A25569"</definedName>
    <definedName name="FDD_102_0" hidden="1">"A25569"</definedName>
    <definedName name="FDD_103_0" hidden="1">"A25569"</definedName>
    <definedName name="FDD_104_0" hidden="1">"A25569"</definedName>
    <definedName name="FDD_105_0" hidden="1">"A25569"</definedName>
    <definedName name="FDD_106_0" hidden="1">"A25569"</definedName>
    <definedName name="FDD_107_0" hidden="1">"A25569"</definedName>
    <definedName name="FDD_108_0" hidden="1">"A25569"</definedName>
    <definedName name="FDD_109_0" hidden="1">"A25569"</definedName>
    <definedName name="FDD_11_0" hidden="1">"A25569"</definedName>
    <definedName name="FDD_11_1" hidden="1">"E35795"</definedName>
    <definedName name="FDD_11_2" hidden="1">"E36160"</definedName>
    <definedName name="FDD_11_3" hidden="1">"E36525"</definedName>
    <definedName name="FDD_110_0" hidden="1">"A25569"</definedName>
    <definedName name="FDD_111_0" hidden="1">"A25569"</definedName>
    <definedName name="FDD_112_0" hidden="1">"A25569"</definedName>
    <definedName name="FDD_113_0" hidden="1">"A25569"</definedName>
    <definedName name="FDD_114_0" hidden="1">"A25569"</definedName>
    <definedName name="FDD_115_0" hidden="1">"A25569"</definedName>
    <definedName name="FDD_116_0" hidden="1">"A25569"</definedName>
    <definedName name="FDD_117_0" hidden="1">"A30681"</definedName>
    <definedName name="FDD_117_1" hidden="1">"A31047"</definedName>
    <definedName name="FDD_117_10" hidden="1">"A34334"</definedName>
    <definedName name="FDD_117_11" hidden="1">"A34699"</definedName>
    <definedName name="FDD_117_12" hidden="1">"A35064"</definedName>
    <definedName name="FDD_117_13" hidden="1">"A35430"</definedName>
    <definedName name="FDD_117_14" hidden="1">"A35795"</definedName>
    <definedName name="FDD_117_2" hidden="1">"A31412"</definedName>
    <definedName name="FDD_117_3" hidden="1">"A31777"</definedName>
    <definedName name="FDD_117_4" hidden="1">"A32142"</definedName>
    <definedName name="FDD_117_5" hidden="1">"A32508"</definedName>
    <definedName name="FDD_117_6" hidden="1">"A32873"</definedName>
    <definedName name="FDD_117_7" hidden="1">"A33238"</definedName>
    <definedName name="FDD_117_8" hidden="1">"A33603"</definedName>
    <definedName name="FDD_117_9" hidden="1">"A33969"</definedName>
    <definedName name="FDD_118_0" hidden="1">"A30681"</definedName>
    <definedName name="FDD_118_1" hidden="1">"A31047"</definedName>
    <definedName name="FDD_118_10" hidden="1">"A34334"</definedName>
    <definedName name="FDD_118_11" hidden="1">"A34699"</definedName>
    <definedName name="FDD_118_12" hidden="1">"A35064"</definedName>
    <definedName name="FDD_118_13" hidden="1">"A35430"</definedName>
    <definedName name="FDD_118_14" hidden="1">"A35795"</definedName>
    <definedName name="FDD_118_2" hidden="1">"A31412"</definedName>
    <definedName name="FDD_118_3" hidden="1">"A31777"</definedName>
    <definedName name="FDD_118_4" hidden="1">"A32142"</definedName>
    <definedName name="FDD_118_5" hidden="1">"A32508"</definedName>
    <definedName name="FDD_118_6" hidden="1">"A32873"</definedName>
    <definedName name="FDD_118_7" hidden="1">"A33238"</definedName>
    <definedName name="FDD_118_8" hidden="1">"A33603"</definedName>
    <definedName name="FDD_118_9" hidden="1">"A33969"</definedName>
    <definedName name="FDD_119_0" hidden="1">"A30681"</definedName>
    <definedName name="FDD_119_1" hidden="1">"A31047"</definedName>
    <definedName name="FDD_119_10" hidden="1">"A34334"</definedName>
    <definedName name="FDD_119_11" hidden="1">"A34699"</definedName>
    <definedName name="FDD_119_12" hidden="1">"A35064"</definedName>
    <definedName name="FDD_119_13" hidden="1">"A35430"</definedName>
    <definedName name="FDD_119_14" hidden="1">"A35795"</definedName>
    <definedName name="FDD_119_2" hidden="1">"A31412"</definedName>
    <definedName name="FDD_119_3" hidden="1">"A31777"</definedName>
    <definedName name="FDD_119_4" hidden="1">"A32142"</definedName>
    <definedName name="FDD_119_5" hidden="1">"A32508"</definedName>
    <definedName name="FDD_119_6" hidden="1">"A32873"</definedName>
    <definedName name="FDD_119_7" hidden="1">"A33238"</definedName>
    <definedName name="FDD_119_8" hidden="1">"A33603"</definedName>
    <definedName name="FDD_119_9" hidden="1">"A33969"</definedName>
    <definedName name="FDD_12_0" hidden="1">"A25569"</definedName>
    <definedName name="FDD_12_1" hidden="1">"E35795"</definedName>
    <definedName name="FDD_12_2" hidden="1">"E36160"</definedName>
    <definedName name="FDD_12_3" hidden="1">"E36525"</definedName>
    <definedName name="FDD_120_0" hidden="1">"A30681"</definedName>
    <definedName name="FDD_120_1" hidden="1">"A31047"</definedName>
    <definedName name="FDD_120_10" hidden="1">"A34334"</definedName>
    <definedName name="FDD_120_11" hidden="1">"A34699"</definedName>
    <definedName name="FDD_120_12" hidden="1">"A35064"</definedName>
    <definedName name="FDD_120_13" hidden="1">"A35430"</definedName>
    <definedName name="FDD_120_14" hidden="1">"A35795"</definedName>
    <definedName name="FDD_120_2" hidden="1">"A31412"</definedName>
    <definedName name="FDD_120_3" hidden="1">"A31777"</definedName>
    <definedName name="FDD_120_4" hidden="1">"A32142"</definedName>
    <definedName name="FDD_120_5" hidden="1">"A32508"</definedName>
    <definedName name="FDD_120_6" hidden="1">"A32873"</definedName>
    <definedName name="FDD_120_7" hidden="1">"A33238"</definedName>
    <definedName name="FDD_120_8" hidden="1">"A33603"</definedName>
    <definedName name="FDD_120_9" hidden="1">"A33969"</definedName>
    <definedName name="FDD_121_0" hidden="1">"A30681"</definedName>
    <definedName name="FDD_121_1" hidden="1">"A31047"</definedName>
    <definedName name="FDD_121_10" hidden="1">"A34334"</definedName>
    <definedName name="FDD_121_11" hidden="1">"A34699"</definedName>
    <definedName name="FDD_121_12" hidden="1">"A35064"</definedName>
    <definedName name="FDD_121_13" hidden="1">"A35430"</definedName>
    <definedName name="FDD_121_14" hidden="1">"A35795"</definedName>
    <definedName name="FDD_121_2" hidden="1">"A31412"</definedName>
    <definedName name="FDD_121_3" hidden="1">"A31777"</definedName>
    <definedName name="FDD_121_4" hidden="1">"A32142"</definedName>
    <definedName name="FDD_121_5" hidden="1">"A32508"</definedName>
    <definedName name="FDD_121_6" hidden="1">"A32873"</definedName>
    <definedName name="FDD_121_7" hidden="1">"A33238"</definedName>
    <definedName name="FDD_121_8" hidden="1">"A33603"</definedName>
    <definedName name="FDD_121_9" hidden="1">"A33969"</definedName>
    <definedName name="FDD_122_0" hidden="1">"A30681"</definedName>
    <definedName name="FDD_122_1" hidden="1">"A31047"</definedName>
    <definedName name="FDD_122_10" hidden="1">"A34334"</definedName>
    <definedName name="FDD_122_11" hidden="1">"A34699"</definedName>
    <definedName name="FDD_122_12" hidden="1">"A35064"</definedName>
    <definedName name="FDD_122_13" hidden="1">"A35430"</definedName>
    <definedName name="FDD_122_14" hidden="1">"A35795"</definedName>
    <definedName name="FDD_122_2" hidden="1">"A31412"</definedName>
    <definedName name="FDD_122_3" hidden="1">"A31777"</definedName>
    <definedName name="FDD_122_4" hidden="1">"A32142"</definedName>
    <definedName name="FDD_122_5" hidden="1">"A32508"</definedName>
    <definedName name="FDD_122_6" hidden="1">"A32873"</definedName>
    <definedName name="FDD_122_7" hidden="1">"A33238"</definedName>
    <definedName name="FDD_122_8" hidden="1">"A33603"</definedName>
    <definedName name="FDD_122_9" hidden="1">"A33969"</definedName>
    <definedName name="FDD_123_0" hidden="1">"A30681"</definedName>
    <definedName name="FDD_123_1" hidden="1">"A31047"</definedName>
    <definedName name="FDD_123_10" hidden="1">"A34334"</definedName>
    <definedName name="FDD_123_11" hidden="1">"A34699"</definedName>
    <definedName name="FDD_123_12" hidden="1">"A35064"</definedName>
    <definedName name="FDD_123_13" hidden="1">"A35430"</definedName>
    <definedName name="FDD_123_14" hidden="1">"A35795"</definedName>
    <definedName name="FDD_123_2" hidden="1">"A31412"</definedName>
    <definedName name="FDD_123_3" hidden="1">"A31777"</definedName>
    <definedName name="FDD_123_4" hidden="1">"A32142"</definedName>
    <definedName name="FDD_123_5" hidden="1">"A32508"</definedName>
    <definedName name="FDD_123_6" hidden="1">"A32873"</definedName>
    <definedName name="FDD_123_7" hidden="1">"A33238"</definedName>
    <definedName name="FDD_123_8" hidden="1">"A33603"</definedName>
    <definedName name="FDD_123_9" hidden="1">"A33969"</definedName>
    <definedName name="FDD_124_0" hidden="1">"A30681"</definedName>
    <definedName name="FDD_124_1" hidden="1">"A31047"</definedName>
    <definedName name="FDD_124_10" hidden="1">"A34334"</definedName>
    <definedName name="FDD_124_11" hidden="1">"A34699"</definedName>
    <definedName name="FDD_124_12" hidden="1">"A35064"</definedName>
    <definedName name="FDD_124_13" hidden="1">"A35430"</definedName>
    <definedName name="FDD_124_14" hidden="1">"A35795"</definedName>
    <definedName name="FDD_124_2" hidden="1">"A31412"</definedName>
    <definedName name="FDD_124_3" hidden="1">"A31777"</definedName>
    <definedName name="FDD_124_4" hidden="1">"A32142"</definedName>
    <definedName name="FDD_124_5" hidden="1">"A32508"</definedName>
    <definedName name="FDD_124_6" hidden="1">"A32873"</definedName>
    <definedName name="FDD_124_7" hidden="1">"A33238"</definedName>
    <definedName name="FDD_124_8" hidden="1">"A33603"</definedName>
    <definedName name="FDD_124_9" hidden="1">"A33969"</definedName>
    <definedName name="FDD_125_0" hidden="1">"A30681"</definedName>
    <definedName name="FDD_125_1" hidden="1">"A31047"</definedName>
    <definedName name="FDD_125_10" hidden="1">"A34334"</definedName>
    <definedName name="FDD_125_11" hidden="1">"A34699"</definedName>
    <definedName name="FDD_125_12" hidden="1">"A35064"</definedName>
    <definedName name="FDD_125_13" hidden="1">"A35430"</definedName>
    <definedName name="FDD_125_14" hidden="1">"A35795"</definedName>
    <definedName name="FDD_125_2" hidden="1">"A31412"</definedName>
    <definedName name="FDD_125_3" hidden="1">"A31777"</definedName>
    <definedName name="FDD_125_4" hidden="1">"A32142"</definedName>
    <definedName name="FDD_125_5" hidden="1">"A32508"</definedName>
    <definedName name="FDD_125_6" hidden="1">"A32873"</definedName>
    <definedName name="FDD_125_7" hidden="1">"A33238"</definedName>
    <definedName name="FDD_125_8" hidden="1">"A33603"</definedName>
    <definedName name="FDD_125_9" hidden="1">"A33969"</definedName>
    <definedName name="FDD_126_0" hidden="1">"A30681"</definedName>
    <definedName name="FDD_126_1" hidden="1">"A31047"</definedName>
    <definedName name="FDD_126_10" hidden="1">"A34334"</definedName>
    <definedName name="FDD_126_11" hidden="1">"A34699"</definedName>
    <definedName name="FDD_126_12" hidden="1">"A35064"</definedName>
    <definedName name="FDD_126_13" hidden="1">"A35430"</definedName>
    <definedName name="FDD_126_14" hidden="1">"A35795"</definedName>
    <definedName name="FDD_126_2" hidden="1">"A31412"</definedName>
    <definedName name="FDD_126_3" hidden="1">"A31777"</definedName>
    <definedName name="FDD_126_4" hidden="1">"A32142"</definedName>
    <definedName name="FDD_126_5" hidden="1">"A32508"</definedName>
    <definedName name="FDD_126_6" hidden="1">"A32873"</definedName>
    <definedName name="FDD_126_7" hidden="1">"A33238"</definedName>
    <definedName name="FDD_126_8" hidden="1">"A33603"</definedName>
    <definedName name="FDD_126_9" hidden="1">"A33969"</definedName>
    <definedName name="FDD_127_0" hidden="1">"A30681"</definedName>
    <definedName name="FDD_127_1" hidden="1">"A31047"</definedName>
    <definedName name="FDD_127_10" hidden="1">"A34334"</definedName>
    <definedName name="FDD_127_11" hidden="1">"A34699"</definedName>
    <definedName name="FDD_127_12" hidden="1">"A35064"</definedName>
    <definedName name="FDD_127_13" hidden="1">"A35430"</definedName>
    <definedName name="FDD_127_14" hidden="1">"A35795"</definedName>
    <definedName name="FDD_127_2" hidden="1">"A31412"</definedName>
    <definedName name="FDD_127_3" hidden="1">"A31777"</definedName>
    <definedName name="FDD_127_4" hidden="1">"A32142"</definedName>
    <definedName name="FDD_127_5" hidden="1">"A32508"</definedName>
    <definedName name="FDD_127_6" hidden="1">"A32873"</definedName>
    <definedName name="FDD_127_7" hidden="1">"A33238"</definedName>
    <definedName name="FDD_127_8" hidden="1">"A33603"</definedName>
    <definedName name="FDD_127_9" hidden="1">"A33969"</definedName>
    <definedName name="FDD_128_0" hidden="1">"A30681"</definedName>
    <definedName name="FDD_128_1" hidden="1">"A31047"</definedName>
    <definedName name="FDD_128_10" hidden="1">"A34334"</definedName>
    <definedName name="FDD_128_11" hidden="1">"A34699"</definedName>
    <definedName name="FDD_128_12" hidden="1">"A35064"</definedName>
    <definedName name="FDD_128_13" hidden="1">"A35430"</definedName>
    <definedName name="FDD_128_14" hidden="1">"A35795"</definedName>
    <definedName name="FDD_128_2" hidden="1">"A31412"</definedName>
    <definedName name="FDD_128_3" hidden="1">"A31777"</definedName>
    <definedName name="FDD_128_4" hidden="1">"A32142"</definedName>
    <definedName name="FDD_128_5" hidden="1">"A32508"</definedName>
    <definedName name="FDD_128_6" hidden="1">"A32873"</definedName>
    <definedName name="FDD_128_7" hidden="1">"A33238"</definedName>
    <definedName name="FDD_128_8" hidden="1">"A33603"</definedName>
    <definedName name="FDD_128_9" hidden="1">"A33969"</definedName>
    <definedName name="FDD_129_0" hidden="1">"A30681"</definedName>
    <definedName name="FDD_129_1" hidden="1">"A31047"</definedName>
    <definedName name="FDD_129_10" hidden="1">"A34334"</definedName>
    <definedName name="FDD_129_11" hidden="1">"A34699"</definedName>
    <definedName name="FDD_129_12" hidden="1">"A35064"</definedName>
    <definedName name="FDD_129_13" hidden="1">"A35430"</definedName>
    <definedName name="FDD_129_14" hidden="1">"A35795"</definedName>
    <definedName name="FDD_129_2" hidden="1">"A31412"</definedName>
    <definedName name="FDD_129_3" hidden="1">"A31777"</definedName>
    <definedName name="FDD_129_4" hidden="1">"A32142"</definedName>
    <definedName name="FDD_129_5" hidden="1">"A32508"</definedName>
    <definedName name="FDD_129_6" hidden="1">"A32873"</definedName>
    <definedName name="FDD_129_7" hidden="1">"A33238"</definedName>
    <definedName name="FDD_129_8" hidden="1">"A33603"</definedName>
    <definedName name="FDD_129_9" hidden="1">"A33969"</definedName>
    <definedName name="FDD_13_0" hidden="1">"A25569"</definedName>
    <definedName name="FDD_130_0" hidden="1">"A30681"</definedName>
    <definedName name="FDD_130_1" hidden="1">"A31047"</definedName>
    <definedName name="FDD_130_10" hidden="1">"A34334"</definedName>
    <definedName name="FDD_130_11" hidden="1">"A34699"</definedName>
    <definedName name="FDD_130_12" hidden="1">"A35064"</definedName>
    <definedName name="FDD_130_13" hidden="1">"A35430"</definedName>
    <definedName name="FDD_130_14" hidden="1">"A35795"</definedName>
    <definedName name="FDD_130_2" hidden="1">"A31412"</definedName>
    <definedName name="FDD_130_3" hidden="1">"A31777"</definedName>
    <definedName name="FDD_130_4" hidden="1">"A32142"</definedName>
    <definedName name="FDD_130_5" hidden="1">"A32508"</definedName>
    <definedName name="FDD_130_6" hidden="1">"A32873"</definedName>
    <definedName name="FDD_130_7" hidden="1">"A33238"</definedName>
    <definedName name="FDD_130_8" hidden="1">"A33603"</definedName>
    <definedName name="FDD_130_9" hidden="1">"A33969"</definedName>
    <definedName name="FDD_131_0" hidden="1">"A30681"</definedName>
    <definedName name="FDD_131_1" hidden="1">"A31047"</definedName>
    <definedName name="FDD_131_10" hidden="1">"A34334"</definedName>
    <definedName name="FDD_131_11" hidden="1">"A34699"</definedName>
    <definedName name="FDD_131_12" hidden="1">"A35064"</definedName>
    <definedName name="FDD_131_13" hidden="1">"A35430"</definedName>
    <definedName name="FDD_131_14" hidden="1">"A35795"</definedName>
    <definedName name="FDD_131_2" hidden="1">"A31412"</definedName>
    <definedName name="FDD_131_3" hidden="1">"A31777"</definedName>
    <definedName name="FDD_131_4" hidden="1">"A32142"</definedName>
    <definedName name="FDD_131_5" hidden="1">"A32508"</definedName>
    <definedName name="FDD_131_6" hidden="1">"A32873"</definedName>
    <definedName name="FDD_131_7" hidden="1">"A33238"</definedName>
    <definedName name="FDD_131_8" hidden="1">"A33603"</definedName>
    <definedName name="FDD_131_9" hidden="1">"A33969"</definedName>
    <definedName name="FDD_132_0" hidden="1">"U30681"</definedName>
    <definedName name="FDD_132_1" hidden="1">"U31047"</definedName>
    <definedName name="FDD_132_10" hidden="1">"U34334"</definedName>
    <definedName name="FDD_132_11" hidden="1">"U34699"</definedName>
    <definedName name="FDD_132_12" hidden="1">"U35064"</definedName>
    <definedName name="FDD_132_13" hidden="1">"U35430"</definedName>
    <definedName name="FDD_132_14" hidden="1">"U35795"</definedName>
    <definedName name="FDD_132_2" hidden="1">"U31412"</definedName>
    <definedName name="FDD_132_3" hidden="1">"U31777"</definedName>
    <definedName name="FDD_132_4" hidden="1">"U32142"</definedName>
    <definedName name="FDD_132_5" hidden="1">"U32508"</definedName>
    <definedName name="FDD_132_6" hidden="1">"U32873"</definedName>
    <definedName name="FDD_132_7" hidden="1">"U33238"</definedName>
    <definedName name="FDD_132_8" hidden="1">"U33603"</definedName>
    <definedName name="FDD_132_9" hidden="1">"U33969"</definedName>
    <definedName name="FDD_133_0" hidden="1">"A30681"</definedName>
    <definedName name="FDD_133_1" hidden="1">"A31047"</definedName>
    <definedName name="FDD_133_10" hidden="1">"A34334"</definedName>
    <definedName name="FDD_133_11" hidden="1">"A34699"</definedName>
    <definedName name="FDD_133_12" hidden="1">"A35064"</definedName>
    <definedName name="FDD_133_13" hidden="1">"A35430"</definedName>
    <definedName name="FDD_133_14" hidden="1">"A35795"</definedName>
    <definedName name="FDD_133_2" hidden="1">"A31412"</definedName>
    <definedName name="FDD_133_3" hidden="1">"A31777"</definedName>
    <definedName name="FDD_133_4" hidden="1">"A32142"</definedName>
    <definedName name="FDD_133_5" hidden="1">"A32508"</definedName>
    <definedName name="FDD_133_6" hidden="1">"A32873"</definedName>
    <definedName name="FDD_133_7" hidden="1">"A33238"</definedName>
    <definedName name="FDD_133_8" hidden="1">"A33603"</definedName>
    <definedName name="FDD_133_9" hidden="1">"A33969"</definedName>
    <definedName name="FDD_134_0" hidden="1">"A30681"</definedName>
    <definedName name="FDD_134_1" hidden="1">"A31047"</definedName>
    <definedName name="FDD_134_10" hidden="1">"A34334"</definedName>
    <definedName name="FDD_134_11" hidden="1">"A34699"</definedName>
    <definedName name="FDD_134_12" hidden="1">"A35064"</definedName>
    <definedName name="FDD_134_13" hidden="1">"A35430"</definedName>
    <definedName name="FDD_134_14" hidden="1">"A35795"</definedName>
    <definedName name="FDD_134_2" hidden="1">"A31412"</definedName>
    <definedName name="FDD_134_3" hidden="1">"A31777"</definedName>
    <definedName name="FDD_134_4" hidden="1">"A32142"</definedName>
    <definedName name="FDD_134_5" hidden="1">"A32508"</definedName>
    <definedName name="FDD_134_6" hidden="1">"A32873"</definedName>
    <definedName name="FDD_134_7" hidden="1">"A33238"</definedName>
    <definedName name="FDD_134_8" hidden="1">"A33603"</definedName>
    <definedName name="FDD_134_9" hidden="1">"A33969"</definedName>
    <definedName name="FDD_135_0" hidden="1">"A30681"</definedName>
    <definedName name="FDD_135_1" hidden="1">"A31047"</definedName>
    <definedName name="FDD_135_10" hidden="1">"A34334"</definedName>
    <definedName name="FDD_135_11" hidden="1">"A34699"</definedName>
    <definedName name="FDD_135_12" hidden="1">"A35064"</definedName>
    <definedName name="FDD_135_13" hidden="1">"A35430"</definedName>
    <definedName name="FDD_135_14" hidden="1">"A35795"</definedName>
    <definedName name="FDD_135_2" hidden="1">"A31412"</definedName>
    <definedName name="FDD_135_3" hidden="1">"A31777"</definedName>
    <definedName name="FDD_135_4" hidden="1">"A32142"</definedName>
    <definedName name="FDD_135_5" hidden="1">"A32508"</definedName>
    <definedName name="FDD_135_6" hidden="1">"A32873"</definedName>
    <definedName name="FDD_135_7" hidden="1">"A33238"</definedName>
    <definedName name="FDD_135_8" hidden="1">"A33603"</definedName>
    <definedName name="FDD_135_9" hidden="1">"A33969"</definedName>
    <definedName name="FDD_136_0" hidden="1">"A30681"</definedName>
    <definedName name="FDD_136_1" hidden="1">"A31047"</definedName>
    <definedName name="FDD_136_10" hidden="1">"A34334"</definedName>
    <definedName name="FDD_136_11" hidden="1">"A34699"</definedName>
    <definedName name="FDD_136_12" hidden="1">"A35064"</definedName>
    <definedName name="FDD_136_13" hidden="1">"A35430"</definedName>
    <definedName name="FDD_136_14" hidden="1">"A35795"</definedName>
    <definedName name="FDD_136_2" hidden="1">"A31412"</definedName>
    <definedName name="FDD_136_3" hidden="1">"A31777"</definedName>
    <definedName name="FDD_136_4" hidden="1">"A32142"</definedName>
    <definedName name="FDD_136_5" hidden="1">"A32508"</definedName>
    <definedName name="FDD_136_6" hidden="1">"A32873"</definedName>
    <definedName name="FDD_136_7" hidden="1">"A33238"</definedName>
    <definedName name="FDD_136_8" hidden="1">"A33603"</definedName>
    <definedName name="FDD_136_9" hidden="1">"A33969"</definedName>
    <definedName name="FDD_137_0" hidden="1">"A30681"</definedName>
    <definedName name="FDD_137_1" hidden="1">"A31047"</definedName>
    <definedName name="FDD_137_10" hidden="1">"A34334"</definedName>
    <definedName name="FDD_137_11" hidden="1">"A34699"</definedName>
    <definedName name="FDD_137_12" hidden="1">"A35064"</definedName>
    <definedName name="FDD_137_13" hidden="1">"A35430"</definedName>
    <definedName name="FDD_137_14" hidden="1">"A35795"</definedName>
    <definedName name="FDD_137_2" hidden="1">"A31412"</definedName>
    <definedName name="FDD_137_3" hidden="1">"A31777"</definedName>
    <definedName name="FDD_137_4" hidden="1">"A32142"</definedName>
    <definedName name="FDD_137_5" hidden="1">"A32508"</definedName>
    <definedName name="FDD_137_6" hidden="1">"A32873"</definedName>
    <definedName name="FDD_137_7" hidden="1">"A33238"</definedName>
    <definedName name="FDD_137_8" hidden="1">"A33603"</definedName>
    <definedName name="FDD_137_9" hidden="1">"A33969"</definedName>
    <definedName name="FDD_138_0" hidden="1">"A30681"</definedName>
    <definedName name="FDD_138_1" hidden="1">"A31047"</definedName>
    <definedName name="FDD_138_10" hidden="1">"A34334"</definedName>
    <definedName name="FDD_138_11" hidden="1">"A34699"</definedName>
    <definedName name="FDD_138_12" hidden="1">"A35064"</definedName>
    <definedName name="FDD_138_13" hidden="1">"A35430"</definedName>
    <definedName name="FDD_138_14" hidden="1">"A35795"</definedName>
    <definedName name="FDD_138_2" hidden="1">"A31412"</definedName>
    <definedName name="FDD_138_3" hidden="1">"A31777"</definedName>
    <definedName name="FDD_138_4" hidden="1">"A32142"</definedName>
    <definedName name="FDD_138_5" hidden="1">"A32508"</definedName>
    <definedName name="FDD_138_6" hidden="1">"A32873"</definedName>
    <definedName name="FDD_138_7" hidden="1">"A33238"</definedName>
    <definedName name="FDD_138_8" hidden="1">"A33603"</definedName>
    <definedName name="FDD_138_9" hidden="1">"A33969"</definedName>
    <definedName name="FDD_139_0" hidden="1">"A30681"</definedName>
    <definedName name="FDD_139_1" hidden="1">"A31047"</definedName>
    <definedName name="FDD_139_10" hidden="1">"U34334"</definedName>
    <definedName name="FDD_139_11" hidden="1">"U34699"</definedName>
    <definedName name="FDD_139_12" hidden="1">"U35064"</definedName>
    <definedName name="FDD_139_13" hidden="1">"U35430"</definedName>
    <definedName name="FDD_139_14" hidden="1">"U35795"</definedName>
    <definedName name="FDD_139_2" hidden="1">"A31412"</definedName>
    <definedName name="FDD_139_3" hidden="1">"U31777"</definedName>
    <definedName name="FDD_139_4" hidden="1">"U32142"</definedName>
    <definedName name="FDD_139_5" hidden="1">"U32508"</definedName>
    <definedName name="FDD_139_6" hidden="1">"U32873"</definedName>
    <definedName name="FDD_139_7" hidden="1">"U33238"</definedName>
    <definedName name="FDD_139_8" hidden="1">"U33603"</definedName>
    <definedName name="FDD_139_9" hidden="1">"U33969"</definedName>
    <definedName name="FDD_14_0" hidden="1">"A25569"</definedName>
    <definedName name="FDD_140_0" hidden="1">"A25569"</definedName>
    <definedName name="FDD_141_0" hidden="1">"A30681"</definedName>
    <definedName name="FDD_141_1" hidden="1">"A31047"</definedName>
    <definedName name="FDD_141_10" hidden="1">"A34334"</definedName>
    <definedName name="FDD_141_11" hidden="1">"A34699"</definedName>
    <definedName name="FDD_141_12" hidden="1">"A35064"</definedName>
    <definedName name="FDD_141_13" hidden="1">"A35430"</definedName>
    <definedName name="FDD_141_14" hidden="1">"A35795"</definedName>
    <definedName name="FDD_141_2" hidden="1">"A31412"</definedName>
    <definedName name="FDD_141_3" hidden="1">"A31777"</definedName>
    <definedName name="FDD_141_4" hidden="1">"A32142"</definedName>
    <definedName name="FDD_141_5" hidden="1">"A32508"</definedName>
    <definedName name="FDD_141_6" hidden="1">"A32873"</definedName>
    <definedName name="FDD_141_7" hidden="1">"A33238"</definedName>
    <definedName name="FDD_141_8" hidden="1">"A33603"</definedName>
    <definedName name="FDD_141_9" hidden="1">"A33969"</definedName>
    <definedName name="FDD_142_0" hidden="1">"A30681"</definedName>
    <definedName name="FDD_142_1" hidden="1">"A31047"</definedName>
    <definedName name="FDD_142_10" hidden="1">"A34334"</definedName>
    <definedName name="FDD_142_11" hidden="1">"A34699"</definedName>
    <definedName name="FDD_142_12" hidden="1">"A35064"</definedName>
    <definedName name="FDD_142_13" hidden="1">"A35430"</definedName>
    <definedName name="FDD_142_14" hidden="1">"A35795"</definedName>
    <definedName name="FDD_142_2" hidden="1">"A31412"</definedName>
    <definedName name="FDD_142_3" hidden="1">"A31777"</definedName>
    <definedName name="FDD_142_4" hidden="1">"A32142"</definedName>
    <definedName name="FDD_142_5" hidden="1">"A32508"</definedName>
    <definedName name="FDD_142_6" hidden="1">"A32873"</definedName>
    <definedName name="FDD_142_7" hidden="1">"A33238"</definedName>
    <definedName name="FDD_142_8" hidden="1">"A33603"</definedName>
    <definedName name="FDD_142_9" hidden="1">"A33969"</definedName>
    <definedName name="FDD_143_0" hidden="1">"A30681"</definedName>
    <definedName name="FDD_143_1" hidden="1">"A31047"</definedName>
    <definedName name="FDD_143_10" hidden="1">"A34334"</definedName>
    <definedName name="FDD_143_11" hidden="1">"A34699"</definedName>
    <definedName name="FDD_143_12" hidden="1">"A35064"</definedName>
    <definedName name="FDD_143_13" hidden="1">"A35430"</definedName>
    <definedName name="FDD_143_14" hidden="1">"A35795"</definedName>
    <definedName name="FDD_143_2" hidden="1">"A31412"</definedName>
    <definedName name="FDD_143_3" hidden="1">"A31777"</definedName>
    <definedName name="FDD_143_4" hidden="1">"A32142"</definedName>
    <definedName name="FDD_143_5" hidden="1">"A32508"</definedName>
    <definedName name="FDD_143_6" hidden="1">"A32873"</definedName>
    <definedName name="FDD_143_7" hidden="1">"A33238"</definedName>
    <definedName name="FDD_143_8" hidden="1">"A33603"</definedName>
    <definedName name="FDD_143_9" hidden="1">"A33969"</definedName>
    <definedName name="FDD_144_0" hidden="1">"A30681"</definedName>
    <definedName name="FDD_144_1" hidden="1">"A31047"</definedName>
    <definedName name="FDD_144_10" hidden="1">"A34334"</definedName>
    <definedName name="FDD_144_11" hidden="1">"A34699"</definedName>
    <definedName name="FDD_144_12" hidden="1">"A35064"</definedName>
    <definedName name="FDD_144_13" hidden="1">"A35430"</definedName>
    <definedName name="FDD_144_14" hidden="1">"A35795"</definedName>
    <definedName name="FDD_144_2" hidden="1">"A31412"</definedName>
    <definedName name="FDD_144_3" hidden="1">"A31777"</definedName>
    <definedName name="FDD_144_4" hidden="1">"A32142"</definedName>
    <definedName name="FDD_144_5" hidden="1">"A32508"</definedName>
    <definedName name="FDD_144_6" hidden="1">"A32873"</definedName>
    <definedName name="FDD_144_7" hidden="1">"A33238"</definedName>
    <definedName name="FDD_144_8" hidden="1">"A33603"</definedName>
    <definedName name="FDD_144_9" hidden="1">"A33969"</definedName>
    <definedName name="FDD_145_0" hidden="1">"A30681"</definedName>
    <definedName name="FDD_145_1" hidden="1">"A31047"</definedName>
    <definedName name="FDD_145_10" hidden="1">"A34334"</definedName>
    <definedName name="FDD_145_11" hidden="1">"A34699"</definedName>
    <definedName name="FDD_145_12" hidden="1">"A35064"</definedName>
    <definedName name="FDD_145_13" hidden="1">"A35430"</definedName>
    <definedName name="FDD_145_14" hidden="1">"A35795"</definedName>
    <definedName name="FDD_145_2" hidden="1">"A31412"</definedName>
    <definedName name="FDD_145_3" hidden="1">"A31777"</definedName>
    <definedName name="FDD_145_4" hidden="1">"A32142"</definedName>
    <definedName name="FDD_145_5" hidden="1">"A32508"</definedName>
    <definedName name="FDD_145_6" hidden="1">"A32873"</definedName>
    <definedName name="FDD_145_7" hidden="1">"A33238"</definedName>
    <definedName name="FDD_145_8" hidden="1">"A33603"</definedName>
    <definedName name="FDD_145_9" hidden="1">"A33969"</definedName>
    <definedName name="FDD_146_0" hidden="1">"A30681"</definedName>
    <definedName name="FDD_146_1" hidden="1">"A31047"</definedName>
    <definedName name="FDD_146_10" hidden="1">"A34334"</definedName>
    <definedName name="FDD_146_11" hidden="1">"A34699"</definedName>
    <definedName name="FDD_146_12" hidden="1">"A35064"</definedName>
    <definedName name="FDD_146_13" hidden="1">"A35430"</definedName>
    <definedName name="FDD_146_14" hidden="1">"A35795"</definedName>
    <definedName name="FDD_146_2" hidden="1">"A31412"</definedName>
    <definedName name="FDD_146_3" hidden="1">"A31777"</definedName>
    <definedName name="FDD_146_4" hidden="1">"A32142"</definedName>
    <definedName name="FDD_146_5" hidden="1">"A32508"</definedName>
    <definedName name="FDD_146_6" hidden="1">"A32873"</definedName>
    <definedName name="FDD_146_7" hidden="1">"A33238"</definedName>
    <definedName name="FDD_146_8" hidden="1">"A33603"</definedName>
    <definedName name="FDD_146_9" hidden="1">"A33969"</definedName>
    <definedName name="FDD_147_0" hidden="1">"U30681"</definedName>
    <definedName name="FDD_147_1" hidden="1">"U31047"</definedName>
    <definedName name="FDD_147_10" hidden="1">"U34334"</definedName>
    <definedName name="FDD_147_11" hidden="1">"U34699"</definedName>
    <definedName name="FDD_147_12" hidden="1">"U35064"</definedName>
    <definedName name="FDD_147_13" hidden="1">"U35430"</definedName>
    <definedName name="FDD_147_14" hidden="1">"U35795"</definedName>
    <definedName name="FDD_147_2" hidden="1">"U31412"</definedName>
    <definedName name="FDD_147_3" hidden="1">"U31777"</definedName>
    <definedName name="FDD_147_4" hidden="1">"U32142"</definedName>
    <definedName name="FDD_147_5" hidden="1">"U32508"</definedName>
    <definedName name="FDD_147_6" hidden="1">"U32873"</definedName>
    <definedName name="FDD_147_7" hidden="1">"U33238"</definedName>
    <definedName name="FDD_147_8" hidden="1">"U33603"</definedName>
    <definedName name="FDD_147_9" hidden="1">"U33969"</definedName>
    <definedName name="FDD_148_0" hidden="1">"A30681"</definedName>
    <definedName name="FDD_148_1" hidden="1">"A31047"</definedName>
    <definedName name="FDD_148_10" hidden="1">"A34334"</definedName>
    <definedName name="FDD_148_11" hidden="1">"A34699"</definedName>
    <definedName name="FDD_148_12" hidden="1">"A35064"</definedName>
    <definedName name="FDD_148_13" hidden="1">"A35430"</definedName>
    <definedName name="FDD_148_14" hidden="1">"A35795"</definedName>
    <definedName name="FDD_148_2" hidden="1">"A31412"</definedName>
    <definedName name="FDD_148_3" hidden="1">"A31777"</definedName>
    <definedName name="FDD_148_4" hidden="1">"A32142"</definedName>
    <definedName name="FDD_148_5" hidden="1">"A32508"</definedName>
    <definedName name="FDD_148_6" hidden="1">"A32873"</definedName>
    <definedName name="FDD_148_7" hidden="1">"A33238"</definedName>
    <definedName name="FDD_148_8" hidden="1">"A33603"</definedName>
    <definedName name="FDD_148_9" hidden="1">"A33969"</definedName>
    <definedName name="FDD_149_0" hidden="1">"U30681"</definedName>
    <definedName name="FDD_149_1" hidden="1">"U31047"</definedName>
    <definedName name="FDD_149_10" hidden="1">"U34334"</definedName>
    <definedName name="FDD_149_11" hidden="1">"U34699"</definedName>
    <definedName name="FDD_149_12" hidden="1">"U35064"</definedName>
    <definedName name="FDD_149_13" hidden="1">"U35430"</definedName>
    <definedName name="FDD_149_14" hidden="1">"A35795"</definedName>
    <definedName name="FDD_149_2" hidden="1">"U31412"</definedName>
    <definedName name="FDD_149_3" hidden="1">"U31777"</definedName>
    <definedName name="FDD_149_4" hidden="1">"U32142"</definedName>
    <definedName name="FDD_149_5" hidden="1">"U32508"</definedName>
    <definedName name="FDD_149_6" hidden="1">"U32873"</definedName>
    <definedName name="FDD_149_7" hidden="1">"U33238"</definedName>
    <definedName name="FDD_149_8" hidden="1">"U33603"</definedName>
    <definedName name="FDD_149_9" hidden="1">"U33969"</definedName>
    <definedName name="FDD_15_0" hidden="1">"A25569"</definedName>
    <definedName name="FDD_151_0" hidden="1">"A30681"</definedName>
    <definedName name="FDD_151_1" hidden="1">"A31047"</definedName>
    <definedName name="FDD_151_10" hidden="1">"A34334"</definedName>
    <definedName name="FDD_151_11" hidden="1">"A34699"</definedName>
    <definedName name="FDD_151_12" hidden="1">"A35064"</definedName>
    <definedName name="FDD_151_13" hidden="1">"A35430"</definedName>
    <definedName name="FDD_151_14" hidden="1">"A35795"</definedName>
    <definedName name="FDD_151_2" hidden="1">"A31412"</definedName>
    <definedName name="FDD_151_3" hidden="1">"A31777"</definedName>
    <definedName name="FDD_151_4" hidden="1">"A32142"</definedName>
    <definedName name="FDD_151_5" hidden="1">"A32508"</definedName>
    <definedName name="FDD_151_6" hidden="1">"A32873"</definedName>
    <definedName name="FDD_151_7" hidden="1">"A33238"</definedName>
    <definedName name="FDD_151_8" hidden="1">"A33603"</definedName>
    <definedName name="FDD_151_9" hidden="1">"A33969"</definedName>
    <definedName name="FDD_152_0" hidden="1">"A30681"</definedName>
    <definedName name="FDD_152_1" hidden="1">"A31047"</definedName>
    <definedName name="FDD_152_10" hidden="1">"A34334"</definedName>
    <definedName name="FDD_152_11" hidden="1">"A34699"</definedName>
    <definedName name="FDD_152_12" hidden="1">"A35064"</definedName>
    <definedName name="FDD_152_13" hidden="1">"A35430"</definedName>
    <definedName name="FDD_152_14" hidden="1">"A35795"</definedName>
    <definedName name="FDD_152_15" hidden="1">"E36160"</definedName>
    <definedName name="FDD_152_2" hidden="1">"A31412"</definedName>
    <definedName name="FDD_152_3" hidden="1">"A31777"</definedName>
    <definedName name="FDD_152_4" hidden="1">"A32142"</definedName>
    <definedName name="FDD_152_5" hidden="1">"A32508"</definedName>
    <definedName name="FDD_152_6" hidden="1">"A32873"</definedName>
    <definedName name="FDD_152_7" hidden="1">"A33238"</definedName>
    <definedName name="FDD_152_8" hidden="1">"A33603"</definedName>
    <definedName name="FDD_152_9" hidden="1">"A33969"</definedName>
    <definedName name="FDD_153_0" hidden="1">"A30681"</definedName>
    <definedName name="FDD_153_1" hidden="1">"A31047"</definedName>
    <definedName name="FDD_153_10" hidden="1">"A34334"</definedName>
    <definedName name="FDD_153_11" hidden="1">"A34699"</definedName>
    <definedName name="FDD_153_12" hidden="1">"A35064"</definedName>
    <definedName name="FDD_153_13" hidden="1">"A35430"</definedName>
    <definedName name="FDD_153_14" hidden="1">"A35795"</definedName>
    <definedName name="FDD_153_2" hidden="1">"A31412"</definedName>
    <definedName name="FDD_153_3" hidden="1">"A31777"</definedName>
    <definedName name="FDD_153_4" hidden="1">"A32142"</definedName>
    <definedName name="FDD_153_5" hidden="1">"A32508"</definedName>
    <definedName name="FDD_153_6" hidden="1">"A32873"</definedName>
    <definedName name="FDD_153_7" hidden="1">"A33238"</definedName>
    <definedName name="FDD_153_8" hidden="1">"A33603"</definedName>
    <definedName name="FDD_153_9" hidden="1">"A33969"</definedName>
    <definedName name="FDD_154_0" hidden="1">"A30681"</definedName>
    <definedName name="FDD_154_1" hidden="1">"A31047"</definedName>
    <definedName name="FDD_154_10" hidden="1">"A34334"</definedName>
    <definedName name="FDD_154_11" hidden="1">"A34699"</definedName>
    <definedName name="FDD_154_12" hidden="1">"A35064"</definedName>
    <definedName name="FDD_154_13" hidden="1">"A35430"</definedName>
    <definedName name="FDD_154_14" hidden="1">"A35795"</definedName>
    <definedName name="FDD_154_2" hidden="1">"A31412"</definedName>
    <definedName name="FDD_154_3" hidden="1">"A31777"</definedName>
    <definedName name="FDD_154_4" hidden="1">"A32142"</definedName>
    <definedName name="FDD_154_5" hidden="1">"A32508"</definedName>
    <definedName name="FDD_154_6" hidden="1">"A32873"</definedName>
    <definedName name="FDD_154_7" hidden="1">"A33238"</definedName>
    <definedName name="FDD_154_8" hidden="1">"A33603"</definedName>
    <definedName name="FDD_154_9" hidden="1">"A33969"</definedName>
    <definedName name="FDD_155_0" hidden="1">"A25569"</definedName>
    <definedName name="FDD_156_0" hidden="1">"A30681"</definedName>
    <definedName name="FDD_156_1" hidden="1">"A31047"</definedName>
    <definedName name="FDD_156_10" hidden="1">"A34334"</definedName>
    <definedName name="FDD_156_11" hidden="1">"A34699"</definedName>
    <definedName name="FDD_156_12" hidden="1">"A35064"</definedName>
    <definedName name="FDD_156_13" hidden="1">"A35430"</definedName>
    <definedName name="FDD_156_14" hidden="1">"A35795"</definedName>
    <definedName name="FDD_156_15" hidden="1">"E36160"</definedName>
    <definedName name="FDD_156_2" hidden="1">"A31412"</definedName>
    <definedName name="FDD_156_3" hidden="1">"A31777"</definedName>
    <definedName name="FDD_156_4" hidden="1">"A32142"</definedName>
    <definedName name="FDD_156_5" hidden="1">"A32508"</definedName>
    <definedName name="FDD_156_6" hidden="1">"A32873"</definedName>
    <definedName name="FDD_156_7" hidden="1">"A33238"</definedName>
    <definedName name="FDD_156_8" hidden="1">"A33603"</definedName>
    <definedName name="FDD_156_9" hidden="1">"A33969"</definedName>
    <definedName name="FDD_157_0" hidden="1">"A30681"</definedName>
    <definedName name="FDD_157_1" hidden="1">"A31047"</definedName>
    <definedName name="FDD_157_10" hidden="1">"A34334"</definedName>
    <definedName name="FDD_157_11" hidden="1">"A34699"</definedName>
    <definedName name="FDD_157_12" hidden="1">"A35064"</definedName>
    <definedName name="FDD_157_13" hidden="1">"A35430"</definedName>
    <definedName name="FDD_157_14" hidden="1">"A35795"</definedName>
    <definedName name="FDD_157_2" hidden="1">"A31412"</definedName>
    <definedName name="FDD_157_3" hidden="1">"A31777"</definedName>
    <definedName name="FDD_157_4" hidden="1">"A32142"</definedName>
    <definedName name="FDD_157_5" hidden="1">"A32508"</definedName>
    <definedName name="FDD_157_6" hidden="1">"A32873"</definedName>
    <definedName name="FDD_157_7" hidden="1">"A33238"</definedName>
    <definedName name="FDD_157_8" hidden="1">"A33603"</definedName>
    <definedName name="FDD_157_9" hidden="1">"A33969"</definedName>
    <definedName name="FDD_158_0" hidden="1">"A30681"</definedName>
    <definedName name="FDD_158_1" hidden="1">"A31047"</definedName>
    <definedName name="FDD_158_10" hidden="1">"A34334"</definedName>
    <definedName name="FDD_158_11" hidden="1">"A34699"</definedName>
    <definedName name="FDD_158_12" hidden="1">"A35064"</definedName>
    <definedName name="FDD_158_13" hidden="1">"A35430"</definedName>
    <definedName name="FDD_158_14" hidden="1">"A35795"</definedName>
    <definedName name="FDD_158_15" hidden="1">"E36160"</definedName>
    <definedName name="FDD_158_2" hidden="1">"A31412"</definedName>
    <definedName name="FDD_158_3" hidden="1">"A31777"</definedName>
    <definedName name="FDD_158_4" hidden="1">"A32142"</definedName>
    <definedName name="FDD_158_5" hidden="1">"A32508"</definedName>
    <definedName name="FDD_158_6" hidden="1">"A32873"</definedName>
    <definedName name="FDD_158_7" hidden="1">"A33238"</definedName>
    <definedName name="FDD_158_8" hidden="1">"A33603"</definedName>
    <definedName name="FDD_158_9" hidden="1">"A33969"</definedName>
    <definedName name="FDD_159_0" hidden="1">"A30681"</definedName>
    <definedName name="FDD_159_1" hidden="1">"A31047"</definedName>
    <definedName name="FDD_159_10" hidden="1">"A34334"</definedName>
    <definedName name="FDD_159_11" hidden="1">"A34699"</definedName>
    <definedName name="FDD_159_12" hidden="1">"A35064"</definedName>
    <definedName name="FDD_159_13" hidden="1">"A35430"</definedName>
    <definedName name="FDD_159_14" hidden="1">"A35795"</definedName>
    <definedName name="FDD_159_2" hidden="1">"A31412"</definedName>
    <definedName name="FDD_159_3" hidden="1">"A31777"</definedName>
    <definedName name="FDD_159_4" hidden="1">"A32142"</definedName>
    <definedName name="FDD_159_5" hidden="1">"A32508"</definedName>
    <definedName name="FDD_159_6" hidden="1">"A32873"</definedName>
    <definedName name="FDD_159_7" hidden="1">"A33238"</definedName>
    <definedName name="FDD_159_8" hidden="1">"A33603"</definedName>
    <definedName name="FDD_159_9" hidden="1">"A33969"</definedName>
    <definedName name="FDD_16_0" hidden="1">"A25569"</definedName>
    <definedName name="FDD_160_0" hidden="1">"A30681"</definedName>
    <definedName name="FDD_160_1" hidden="1">"A31047"</definedName>
    <definedName name="FDD_160_10" hidden="1">"A34334"</definedName>
    <definedName name="FDD_160_11" hidden="1">"A34699"</definedName>
    <definedName name="FDD_160_12" hidden="1">"A35064"</definedName>
    <definedName name="FDD_160_13" hidden="1">"A35430"</definedName>
    <definedName name="FDD_160_14" hidden="1">"A35795"</definedName>
    <definedName name="FDD_160_15" hidden="1">"E36160"</definedName>
    <definedName name="FDD_160_2" hidden="1">"A31412"</definedName>
    <definedName name="FDD_160_3" hidden="1">"A31777"</definedName>
    <definedName name="FDD_160_4" hidden="1">"A32142"</definedName>
    <definedName name="FDD_160_5" hidden="1">"A32508"</definedName>
    <definedName name="FDD_160_6" hidden="1">"A32873"</definedName>
    <definedName name="FDD_160_7" hidden="1">"A33238"</definedName>
    <definedName name="FDD_160_8" hidden="1">"A33603"</definedName>
    <definedName name="FDD_160_9" hidden="1">"A33969"</definedName>
    <definedName name="FDD_161_0" hidden="1">"A30681"</definedName>
    <definedName name="FDD_161_1" hidden="1">"A31047"</definedName>
    <definedName name="FDD_161_10" hidden="1">"A34334"</definedName>
    <definedName name="FDD_161_11" hidden="1">"A34699"</definedName>
    <definedName name="FDD_161_12" hidden="1">"A35064"</definedName>
    <definedName name="FDD_161_13" hidden="1">"A35430"</definedName>
    <definedName name="FDD_161_14" hidden="1">"A35795"</definedName>
    <definedName name="FDD_161_2" hidden="1">"A31412"</definedName>
    <definedName name="FDD_161_3" hidden="1">"A31777"</definedName>
    <definedName name="FDD_161_4" hidden="1">"A32142"</definedName>
    <definedName name="FDD_161_5" hidden="1">"A32508"</definedName>
    <definedName name="FDD_161_6" hidden="1">"A32873"</definedName>
    <definedName name="FDD_161_7" hidden="1">"A33238"</definedName>
    <definedName name="FDD_161_8" hidden="1">"A33603"</definedName>
    <definedName name="FDD_161_9" hidden="1">"A33969"</definedName>
    <definedName name="FDD_162_0" hidden="1">"A30681"</definedName>
    <definedName name="FDD_162_1" hidden="1">"A31047"</definedName>
    <definedName name="FDD_162_10" hidden="1">"A34334"</definedName>
    <definedName name="FDD_162_11" hidden="1">"A34699"</definedName>
    <definedName name="FDD_162_12" hidden="1">"A35064"</definedName>
    <definedName name="FDD_162_13" hidden="1">"A35430"</definedName>
    <definedName name="FDD_162_14" hidden="1">"A35795"</definedName>
    <definedName name="FDD_162_2" hidden="1">"A31412"</definedName>
    <definedName name="FDD_162_3" hidden="1">"A31777"</definedName>
    <definedName name="FDD_162_4" hidden="1">"A32142"</definedName>
    <definedName name="FDD_162_5" hidden="1">"A32508"</definedName>
    <definedName name="FDD_162_6" hidden="1">"A32873"</definedName>
    <definedName name="FDD_162_7" hidden="1">"A33238"</definedName>
    <definedName name="FDD_162_8" hidden="1">"A33603"</definedName>
    <definedName name="FDD_162_9" hidden="1">"A33969"</definedName>
    <definedName name="FDD_163_0" hidden="1">"A30681"</definedName>
    <definedName name="FDD_163_1" hidden="1">"A31047"</definedName>
    <definedName name="FDD_163_10" hidden="1">"A34334"</definedName>
    <definedName name="FDD_163_11" hidden="1">"A34699"</definedName>
    <definedName name="FDD_163_12" hidden="1">"A35064"</definedName>
    <definedName name="FDD_163_13" hidden="1">"A35430"</definedName>
    <definedName name="FDD_163_14" hidden="1">"A35795"</definedName>
    <definedName name="FDD_163_2" hidden="1">"A31412"</definedName>
    <definedName name="FDD_163_3" hidden="1">"A31777"</definedName>
    <definedName name="FDD_163_4" hidden="1">"A32142"</definedName>
    <definedName name="FDD_163_5" hidden="1">"A32508"</definedName>
    <definedName name="FDD_163_6" hidden="1">"A32873"</definedName>
    <definedName name="FDD_163_7" hidden="1">"A33238"</definedName>
    <definedName name="FDD_163_8" hidden="1">"A33603"</definedName>
    <definedName name="FDD_163_9" hidden="1">"A33969"</definedName>
    <definedName name="FDD_164_0" hidden="1">"A25569"</definedName>
    <definedName name="FDD_165_0" hidden="1">"A30681"</definedName>
    <definedName name="FDD_165_1" hidden="1">"A31047"</definedName>
    <definedName name="FDD_165_10" hidden="1">"A34334"</definedName>
    <definedName name="FDD_165_11" hidden="1">"A34699"</definedName>
    <definedName name="FDD_165_12" hidden="1">"A35064"</definedName>
    <definedName name="FDD_165_13" hidden="1">"A35430"</definedName>
    <definedName name="FDD_165_14" hidden="1">"A35795"</definedName>
    <definedName name="FDD_165_2" hidden="1">"A31412"</definedName>
    <definedName name="FDD_165_3" hidden="1">"A31777"</definedName>
    <definedName name="FDD_165_4" hidden="1">"A32142"</definedName>
    <definedName name="FDD_165_5" hidden="1">"A32508"</definedName>
    <definedName name="FDD_165_6" hidden="1">"A32873"</definedName>
    <definedName name="FDD_165_7" hidden="1">"A33238"</definedName>
    <definedName name="FDD_165_8" hidden="1">"A33603"</definedName>
    <definedName name="FDD_165_9" hidden="1">"A33969"</definedName>
    <definedName name="FDD_166_0" hidden="1">"A30681"</definedName>
    <definedName name="FDD_166_1" hidden="1">"A31047"</definedName>
    <definedName name="FDD_166_10" hidden="1">"A34334"</definedName>
    <definedName name="FDD_166_11" hidden="1">"A34699"</definedName>
    <definedName name="FDD_166_12" hidden="1">"A35064"</definedName>
    <definedName name="FDD_166_13" hidden="1">"A35430"</definedName>
    <definedName name="FDD_166_14" hidden="1">"A35795"</definedName>
    <definedName name="FDD_166_2" hidden="1">"A31412"</definedName>
    <definedName name="FDD_166_3" hidden="1">"A31777"</definedName>
    <definedName name="FDD_166_4" hidden="1">"A32142"</definedName>
    <definedName name="FDD_166_5" hidden="1">"A32508"</definedName>
    <definedName name="FDD_166_6" hidden="1">"A32873"</definedName>
    <definedName name="FDD_166_7" hidden="1">"A33238"</definedName>
    <definedName name="FDD_166_8" hidden="1">"A33603"</definedName>
    <definedName name="FDD_166_9" hidden="1">"A33969"</definedName>
    <definedName name="FDD_167_0" hidden="1">"A30681"</definedName>
    <definedName name="FDD_167_1" hidden="1">"A31047"</definedName>
    <definedName name="FDD_167_10" hidden="1">"A34334"</definedName>
    <definedName name="FDD_167_11" hidden="1">"A34699"</definedName>
    <definedName name="FDD_167_12" hidden="1">"A35064"</definedName>
    <definedName name="FDD_167_13" hidden="1">"A35430"</definedName>
    <definedName name="FDD_167_14" hidden="1">"A35795"</definedName>
    <definedName name="FDD_167_2" hidden="1">"A31412"</definedName>
    <definedName name="FDD_167_3" hidden="1">"A31777"</definedName>
    <definedName name="FDD_167_4" hidden="1">"A32142"</definedName>
    <definedName name="FDD_167_5" hidden="1">"A32508"</definedName>
    <definedName name="FDD_167_6" hidden="1">"A32873"</definedName>
    <definedName name="FDD_167_7" hidden="1">"A33238"</definedName>
    <definedName name="FDD_167_8" hidden="1">"A33603"</definedName>
    <definedName name="FDD_167_9" hidden="1">"A33969"</definedName>
    <definedName name="FDD_168_0" hidden="1">"E36160"</definedName>
    <definedName name="FDD_168_1" hidden="1">"E36525"</definedName>
    <definedName name="FDD_168_2" hidden="1">"E36891"</definedName>
    <definedName name="FDD_169_0" hidden="1">"A30681"</definedName>
    <definedName name="FDD_169_1" hidden="1">"A31047"</definedName>
    <definedName name="FDD_169_10" hidden="1">"A34334"</definedName>
    <definedName name="FDD_169_11" hidden="1">"A34699"</definedName>
    <definedName name="FDD_169_12" hidden="1">"A35064"</definedName>
    <definedName name="FDD_169_13" hidden="1">"A35430"</definedName>
    <definedName name="FDD_169_14" hidden="1">"A35795"</definedName>
    <definedName name="FDD_169_2" hidden="1">"A31412"</definedName>
    <definedName name="FDD_169_3" hidden="1">"A31777"</definedName>
    <definedName name="FDD_169_4" hidden="1">"A32142"</definedName>
    <definedName name="FDD_169_5" hidden="1">"A32508"</definedName>
    <definedName name="FDD_169_6" hidden="1">"A32873"</definedName>
    <definedName name="FDD_169_7" hidden="1">"A33238"</definedName>
    <definedName name="FDD_169_8" hidden="1">"A33603"</definedName>
    <definedName name="FDD_169_9" hidden="1">"A33969"</definedName>
    <definedName name="FDD_17_0" hidden="1">"A25569"</definedName>
    <definedName name="FDD_170_0" hidden="1">"A30681"</definedName>
    <definedName name="FDD_170_1" hidden="1">"A31047"</definedName>
    <definedName name="FDD_170_10" hidden="1">"A34334"</definedName>
    <definedName name="FDD_170_11" hidden="1">"A34699"</definedName>
    <definedName name="FDD_170_12" hidden="1">"A35064"</definedName>
    <definedName name="FDD_170_13" hidden="1">"A35430"</definedName>
    <definedName name="FDD_170_14" hidden="1">"A35795"</definedName>
    <definedName name="FDD_170_2" hidden="1">"A31412"</definedName>
    <definedName name="FDD_170_3" hidden="1">"A31777"</definedName>
    <definedName name="FDD_170_4" hidden="1">"A32142"</definedName>
    <definedName name="FDD_170_5" hidden="1">"A32508"</definedName>
    <definedName name="FDD_170_6" hidden="1">"A32873"</definedName>
    <definedName name="FDD_170_7" hidden="1">"A33238"</definedName>
    <definedName name="FDD_170_8" hidden="1">"A33603"</definedName>
    <definedName name="FDD_170_9" hidden="1">"A33969"</definedName>
    <definedName name="FDD_171_0" hidden="1">"A30681"</definedName>
    <definedName name="FDD_171_1" hidden="1">"A31047"</definedName>
    <definedName name="FDD_171_10" hidden="1">"A34334"</definedName>
    <definedName name="FDD_171_11" hidden="1">"A34699"</definedName>
    <definedName name="FDD_171_12" hidden="1">"A35064"</definedName>
    <definedName name="FDD_171_13" hidden="1">"A35430"</definedName>
    <definedName name="FDD_171_14" hidden="1">"A35795"</definedName>
    <definedName name="FDD_171_2" hidden="1">"A31412"</definedName>
    <definedName name="FDD_171_3" hidden="1">"A31777"</definedName>
    <definedName name="FDD_171_4" hidden="1">"A32142"</definedName>
    <definedName name="FDD_171_5" hidden="1">"A32508"</definedName>
    <definedName name="FDD_171_6" hidden="1">"A32873"</definedName>
    <definedName name="FDD_171_7" hidden="1">"A33238"</definedName>
    <definedName name="FDD_171_8" hidden="1">"A33603"</definedName>
    <definedName name="FDD_171_9" hidden="1">"A33969"</definedName>
    <definedName name="FDD_172_0" hidden="1">"A30681"</definedName>
    <definedName name="FDD_172_1" hidden="1">"A31047"</definedName>
    <definedName name="FDD_172_10" hidden="1">"A34334"</definedName>
    <definedName name="FDD_172_11" hidden="1">"A34699"</definedName>
    <definedName name="FDD_172_12" hidden="1">"A35064"</definedName>
    <definedName name="FDD_172_13" hidden="1">"A35430"</definedName>
    <definedName name="FDD_172_14" hidden="1">"A35795"</definedName>
    <definedName name="FDD_172_2" hidden="1">"A31412"</definedName>
    <definedName name="FDD_172_3" hidden="1">"A31777"</definedName>
    <definedName name="FDD_172_4" hidden="1">"A32142"</definedName>
    <definedName name="FDD_172_5" hidden="1">"A32508"</definedName>
    <definedName name="FDD_172_6" hidden="1">"A32873"</definedName>
    <definedName name="FDD_172_7" hidden="1">"A33238"</definedName>
    <definedName name="FDD_172_8" hidden="1">"A33603"</definedName>
    <definedName name="FDD_172_9" hidden="1">"A33969"</definedName>
    <definedName name="FDD_173_0" hidden="1">"A30681"</definedName>
    <definedName name="FDD_173_1" hidden="1">"A31047"</definedName>
    <definedName name="FDD_173_10" hidden="1">"A34334"</definedName>
    <definedName name="FDD_173_11" hidden="1">"A34699"</definedName>
    <definedName name="FDD_173_12" hidden="1">"A35064"</definedName>
    <definedName name="FDD_173_13" hidden="1">"A35430"</definedName>
    <definedName name="FDD_173_14" hidden="1">"A35795"</definedName>
    <definedName name="FDD_173_2" hidden="1">"A31412"</definedName>
    <definedName name="FDD_173_3" hidden="1">"A31777"</definedName>
    <definedName name="FDD_173_4" hidden="1">"A32142"</definedName>
    <definedName name="FDD_173_5" hidden="1">"A32508"</definedName>
    <definedName name="FDD_173_6" hidden="1">"A32873"</definedName>
    <definedName name="FDD_173_7" hidden="1">"A33238"</definedName>
    <definedName name="FDD_173_8" hidden="1">"A33603"</definedName>
    <definedName name="FDD_173_9" hidden="1">"A33969"</definedName>
    <definedName name="FDD_174_0" hidden="1">"A30681"</definedName>
    <definedName name="FDD_174_1" hidden="1">"A31047"</definedName>
    <definedName name="FDD_174_10" hidden="1">"A34334"</definedName>
    <definedName name="FDD_174_11" hidden="1">"A34699"</definedName>
    <definedName name="FDD_174_12" hidden="1">"A35064"</definedName>
    <definedName name="FDD_174_13" hidden="1">"A35430"</definedName>
    <definedName name="FDD_174_14" hidden="1">"A35795"</definedName>
    <definedName name="FDD_174_2" hidden="1">"A31412"</definedName>
    <definedName name="FDD_174_3" hidden="1">"A31777"</definedName>
    <definedName name="FDD_174_4" hidden="1">"A32142"</definedName>
    <definedName name="FDD_174_5" hidden="1">"A32508"</definedName>
    <definedName name="FDD_174_6" hidden="1">"A32873"</definedName>
    <definedName name="FDD_174_7" hidden="1">"A33238"</definedName>
    <definedName name="FDD_174_8" hidden="1">"A33603"</definedName>
    <definedName name="FDD_174_9" hidden="1">"A33969"</definedName>
    <definedName name="FDD_175_0" hidden="1">"E36160"</definedName>
    <definedName name="FDD_175_1" hidden="1">"E36525"</definedName>
    <definedName name="FDD_175_2" hidden="1">"E36891"</definedName>
    <definedName name="FDD_176_0" hidden="1">"E36160"</definedName>
    <definedName name="FDD_176_1" hidden="1">"E36525"</definedName>
    <definedName name="FDD_176_2" hidden="1">"E36891"</definedName>
    <definedName name="FDD_177_0" hidden="1">"E36160"</definedName>
    <definedName name="FDD_177_1" hidden="1">"E36525"</definedName>
    <definedName name="FDD_177_2" hidden="1">"E36891"</definedName>
    <definedName name="FDD_178_0" hidden="1">"E36160"</definedName>
    <definedName name="FDD_178_1" hidden="1">"E36525"</definedName>
    <definedName name="FDD_178_2" hidden="1">"E36891"</definedName>
    <definedName name="FDD_179_0" hidden="1">"E36160"</definedName>
    <definedName name="FDD_179_1" hidden="1">"E36525"</definedName>
    <definedName name="FDD_179_2" hidden="1">"E36891"</definedName>
    <definedName name="FDD_18_0" hidden="1">"A25569"</definedName>
    <definedName name="FDD_180_0" hidden="1">"E36160"</definedName>
    <definedName name="FDD_180_1" hidden="1">"E36525"</definedName>
    <definedName name="FDD_180_2" hidden="1">"E36891"</definedName>
    <definedName name="FDD_181_0" hidden="1">"E36160"</definedName>
    <definedName name="FDD_181_1" hidden="1">"E36525"</definedName>
    <definedName name="FDD_181_2" hidden="1">"E36891"</definedName>
    <definedName name="FDD_182_0" hidden="1">"E36160"</definedName>
    <definedName name="FDD_182_1" hidden="1">"E36525"</definedName>
    <definedName name="FDD_182_2" hidden="1">"E36891"</definedName>
    <definedName name="FDD_183_0" hidden="1">"E36160"</definedName>
    <definedName name="FDD_183_1" hidden="1">"E36525"</definedName>
    <definedName name="FDD_183_2" hidden="1">"E36891"</definedName>
    <definedName name="FDD_184_0" hidden="1">"E36160"</definedName>
    <definedName name="FDD_184_1" hidden="1">"E36525"</definedName>
    <definedName name="FDD_184_2" hidden="1">"E36891"</definedName>
    <definedName name="FDD_185_0" hidden="1">"E36160"</definedName>
    <definedName name="FDD_185_1" hidden="1">"E36525"</definedName>
    <definedName name="FDD_185_2" hidden="1">"E36891"</definedName>
    <definedName name="FDD_186_0" hidden="1">"E36160"</definedName>
    <definedName name="FDD_186_1" hidden="1">"E36525"</definedName>
    <definedName name="FDD_186_2" hidden="1">"E36891"</definedName>
    <definedName name="FDD_187_0" hidden="1">"E36160"</definedName>
    <definedName name="FDD_187_1" hidden="1">"E36525"</definedName>
    <definedName name="FDD_187_2" hidden="1">"E36891"</definedName>
    <definedName name="FDD_188_0" hidden="1">"A30681"</definedName>
    <definedName name="FDD_188_1" hidden="1">"A31047"</definedName>
    <definedName name="FDD_188_10" hidden="1">"A34334"</definedName>
    <definedName name="FDD_188_11" hidden="1">"A34699"</definedName>
    <definedName name="FDD_188_12" hidden="1">"A35064"</definedName>
    <definedName name="FDD_188_13" hidden="1">"A35430"</definedName>
    <definedName name="FDD_188_14" hidden="1">"A35795"</definedName>
    <definedName name="FDD_188_2" hidden="1">"A31412"</definedName>
    <definedName name="FDD_188_3" hidden="1">"A31777"</definedName>
    <definedName name="FDD_188_4" hidden="1">"A32142"</definedName>
    <definedName name="FDD_188_5" hidden="1">"A32508"</definedName>
    <definedName name="FDD_188_6" hidden="1">"A32873"</definedName>
    <definedName name="FDD_188_7" hidden="1">"A33238"</definedName>
    <definedName name="FDD_188_8" hidden="1">"A33603"</definedName>
    <definedName name="FDD_188_9" hidden="1">"A33969"</definedName>
    <definedName name="FDD_189_0" hidden="1">"A30681"</definedName>
    <definedName name="FDD_189_1" hidden="1">"A31047"</definedName>
    <definedName name="FDD_189_10" hidden="1">"A34334"</definedName>
    <definedName name="FDD_189_11" hidden="1">"A34699"</definedName>
    <definedName name="FDD_189_12" hidden="1">"A35064"</definedName>
    <definedName name="FDD_189_13" hidden="1">"A35430"</definedName>
    <definedName name="FDD_189_14" hidden="1">"A35795"</definedName>
    <definedName name="FDD_189_2" hidden="1">"A31412"</definedName>
    <definedName name="FDD_189_3" hidden="1">"A31777"</definedName>
    <definedName name="FDD_189_4" hidden="1">"A32142"</definedName>
    <definedName name="FDD_189_5" hidden="1">"A32508"</definedName>
    <definedName name="FDD_189_6" hidden="1">"A32873"</definedName>
    <definedName name="FDD_189_7" hidden="1">"A33238"</definedName>
    <definedName name="FDD_189_8" hidden="1">"A33603"</definedName>
    <definedName name="FDD_189_9" hidden="1">"A33969"</definedName>
    <definedName name="FDD_19_0" hidden="1">"A25569"</definedName>
    <definedName name="FDD_19_1" hidden="1">"A35795"</definedName>
    <definedName name="FDD_19_2" hidden="1">"E36160"</definedName>
    <definedName name="FDD_19_3" hidden="1">"E36525"</definedName>
    <definedName name="FDD_190_0" hidden="1">"A30681"</definedName>
    <definedName name="FDD_190_1" hidden="1">"A31047"</definedName>
    <definedName name="FDD_190_10" hidden="1">"A34334"</definedName>
    <definedName name="FDD_190_11" hidden="1">"A34699"</definedName>
    <definedName name="FDD_190_12" hidden="1">"A35064"</definedName>
    <definedName name="FDD_190_13" hidden="1">"A35430"</definedName>
    <definedName name="FDD_190_14" hidden="1">"A35795"</definedName>
    <definedName name="FDD_190_2" hidden="1">"A31412"</definedName>
    <definedName name="FDD_190_3" hidden="1">"A31777"</definedName>
    <definedName name="FDD_190_4" hidden="1">"A32142"</definedName>
    <definedName name="FDD_190_5" hidden="1">"A32508"</definedName>
    <definedName name="FDD_190_6" hidden="1">"A32873"</definedName>
    <definedName name="FDD_190_7" hidden="1">"A33238"</definedName>
    <definedName name="FDD_190_8" hidden="1">"A33603"</definedName>
    <definedName name="FDD_190_9" hidden="1">"A33969"</definedName>
    <definedName name="FDD_191_0" hidden="1">"A30681"</definedName>
    <definedName name="FDD_191_1" hidden="1">"A31047"</definedName>
    <definedName name="FDD_191_10" hidden="1">"A34334"</definedName>
    <definedName name="FDD_191_11" hidden="1">"A34699"</definedName>
    <definedName name="FDD_191_12" hidden="1">"A35064"</definedName>
    <definedName name="FDD_191_13" hidden="1">"A35430"</definedName>
    <definedName name="FDD_191_14" hidden="1">"A35795"</definedName>
    <definedName name="FDD_191_2" hidden="1">"A31412"</definedName>
    <definedName name="FDD_191_3" hidden="1">"A31777"</definedName>
    <definedName name="FDD_191_4" hidden="1">"A32142"</definedName>
    <definedName name="FDD_191_5" hidden="1">"A32508"</definedName>
    <definedName name="FDD_191_6" hidden="1">"A32873"</definedName>
    <definedName name="FDD_191_7" hidden="1">"A33238"</definedName>
    <definedName name="FDD_191_8" hidden="1">"A33603"</definedName>
    <definedName name="FDD_191_9" hidden="1">"A33969"</definedName>
    <definedName name="FDD_192_0" hidden="1">"E36160"</definedName>
    <definedName name="FDD_192_1" hidden="1">"E36525"</definedName>
    <definedName name="FDD_192_2" hidden="1">"E36891"</definedName>
    <definedName name="FDD_193_0" hidden="1">"A30681"</definedName>
    <definedName name="FDD_193_1" hidden="1">"A31047"</definedName>
    <definedName name="FDD_193_10" hidden="1">"A34334"</definedName>
    <definedName name="FDD_193_11" hidden="1">"A34699"</definedName>
    <definedName name="FDD_193_12" hidden="1">"A35064"</definedName>
    <definedName name="FDD_193_13" hidden="1">"A35430"</definedName>
    <definedName name="FDD_193_14" hidden="1">"A35795"</definedName>
    <definedName name="FDD_193_2" hidden="1">"A31412"</definedName>
    <definedName name="FDD_193_3" hidden="1">"A31777"</definedName>
    <definedName name="FDD_193_4" hidden="1">"A32142"</definedName>
    <definedName name="FDD_193_5" hidden="1">"A32508"</definedName>
    <definedName name="FDD_193_6" hidden="1">"A32873"</definedName>
    <definedName name="FDD_193_7" hidden="1">"A33238"</definedName>
    <definedName name="FDD_193_8" hidden="1">"A33603"</definedName>
    <definedName name="FDD_193_9" hidden="1">"A33969"</definedName>
    <definedName name="FDD_194_0" hidden="1">"A30681"</definedName>
    <definedName name="FDD_194_1" hidden="1">"A31047"</definedName>
    <definedName name="FDD_194_10" hidden="1">"A34334"</definedName>
    <definedName name="FDD_194_11" hidden="1">"A34699"</definedName>
    <definedName name="FDD_194_12" hidden="1">"A35064"</definedName>
    <definedName name="FDD_194_13" hidden="1">"A35430"</definedName>
    <definedName name="FDD_194_14" hidden="1">"A35795"</definedName>
    <definedName name="FDD_194_2" hidden="1">"A31412"</definedName>
    <definedName name="FDD_194_3" hidden="1">"A31777"</definedName>
    <definedName name="FDD_194_4" hidden="1">"A32142"</definedName>
    <definedName name="FDD_194_5" hidden="1">"A32508"</definedName>
    <definedName name="FDD_194_6" hidden="1">"A32873"</definedName>
    <definedName name="FDD_194_7" hidden="1">"A33238"</definedName>
    <definedName name="FDD_194_8" hidden="1">"A33603"</definedName>
    <definedName name="FDD_194_9" hidden="1">"A33969"</definedName>
    <definedName name="FDD_195_0" hidden="1">"A30681"</definedName>
    <definedName name="FDD_195_1" hidden="1">"A31047"</definedName>
    <definedName name="FDD_195_10" hidden="1">"A34334"</definedName>
    <definedName name="FDD_195_11" hidden="1">"A34699"</definedName>
    <definedName name="FDD_195_12" hidden="1">"A35064"</definedName>
    <definedName name="FDD_195_13" hidden="1">"A35430"</definedName>
    <definedName name="FDD_195_14" hidden="1">"A35795"</definedName>
    <definedName name="FDD_195_2" hidden="1">"A31412"</definedName>
    <definedName name="FDD_195_3" hidden="1">"A31777"</definedName>
    <definedName name="FDD_195_4" hidden="1">"A32142"</definedName>
    <definedName name="FDD_195_5" hidden="1">"A32508"</definedName>
    <definedName name="FDD_195_6" hidden="1">"A32873"</definedName>
    <definedName name="FDD_195_7" hidden="1">"A33238"</definedName>
    <definedName name="FDD_195_8" hidden="1">"A33603"</definedName>
    <definedName name="FDD_195_9" hidden="1">"A33969"</definedName>
    <definedName name="FDD_196_0" hidden="1">"E36160"</definedName>
    <definedName name="FDD_196_1" hidden="1">"E36525"</definedName>
    <definedName name="FDD_196_2" hidden="1">"E36891"</definedName>
    <definedName name="FDD_197_0" hidden="1">"A30681"</definedName>
    <definedName name="FDD_197_1" hidden="1">"A31047"</definedName>
    <definedName name="FDD_197_10" hidden="1">"A34334"</definedName>
    <definedName name="FDD_197_11" hidden="1">"A34699"</definedName>
    <definedName name="FDD_197_12" hidden="1">"A35064"</definedName>
    <definedName name="FDD_197_13" hidden="1">"A35430"</definedName>
    <definedName name="FDD_197_14" hidden="1">"A35795"</definedName>
    <definedName name="FDD_197_2" hidden="1">"A31412"</definedName>
    <definedName name="FDD_197_3" hidden="1">"A31777"</definedName>
    <definedName name="FDD_197_4" hidden="1">"A32142"</definedName>
    <definedName name="FDD_197_5" hidden="1">"A32508"</definedName>
    <definedName name="FDD_197_6" hidden="1">"A32873"</definedName>
    <definedName name="FDD_197_7" hidden="1">"A33238"</definedName>
    <definedName name="FDD_197_8" hidden="1">"A33603"</definedName>
    <definedName name="FDD_197_9" hidden="1">"A33969"</definedName>
    <definedName name="FDD_198_0" hidden="1">"A30681"</definedName>
    <definedName name="FDD_198_1" hidden="1">"A31047"</definedName>
    <definedName name="FDD_198_10" hidden="1">"U34334"</definedName>
    <definedName name="FDD_198_11" hidden="1">"U34699"</definedName>
    <definedName name="FDD_198_12" hidden="1">"U35064"</definedName>
    <definedName name="FDD_198_13" hidden="1">"U35430"</definedName>
    <definedName name="FDD_198_14" hidden="1">"U35795"</definedName>
    <definedName name="FDD_198_2" hidden="1">"A31412"</definedName>
    <definedName name="FDD_198_3" hidden="1">"U31777"</definedName>
    <definedName name="FDD_198_4" hidden="1">"U32142"</definedName>
    <definedName name="FDD_198_5" hidden="1">"U32508"</definedName>
    <definedName name="FDD_198_6" hidden="1">"U32873"</definedName>
    <definedName name="FDD_198_7" hidden="1">"U33238"</definedName>
    <definedName name="FDD_198_8" hidden="1">"U33603"</definedName>
    <definedName name="FDD_198_9" hidden="1">"U33969"</definedName>
    <definedName name="FDD_199_0" hidden="1">"E36160"</definedName>
    <definedName name="FDD_199_1" hidden="1">"E36525"</definedName>
    <definedName name="FDD_199_2" hidden="1">"E36891"</definedName>
    <definedName name="FDD_2_0" hidden="1">"A25569"</definedName>
    <definedName name="FDD_20_0" hidden="1">"A25569"</definedName>
    <definedName name="FDD_200_0" hidden="1">"E36160"</definedName>
    <definedName name="FDD_200_1" hidden="1">"E36525"</definedName>
    <definedName name="FDD_200_2" hidden="1">"E36891"</definedName>
    <definedName name="FDD_201_0" hidden="1">"A30681"</definedName>
    <definedName name="FDD_201_1" hidden="1">"A31047"</definedName>
    <definedName name="FDD_201_10" hidden="1">"A34334"</definedName>
    <definedName name="FDD_201_11" hidden="1">"A34699"</definedName>
    <definedName name="FDD_201_12" hidden="1">"A35064"</definedName>
    <definedName name="FDD_201_13" hidden="1">"A35430"</definedName>
    <definedName name="FDD_201_14" hidden="1">"A35795"</definedName>
    <definedName name="FDD_201_2" hidden="1">"A31412"</definedName>
    <definedName name="FDD_201_3" hidden="1">"A31777"</definedName>
    <definedName name="FDD_201_4" hidden="1">"A32142"</definedName>
    <definedName name="FDD_201_5" hidden="1">"A32508"</definedName>
    <definedName name="FDD_201_6" hidden="1">"A32873"</definedName>
    <definedName name="FDD_201_7" hidden="1">"A33238"</definedName>
    <definedName name="FDD_201_8" hidden="1">"A33603"</definedName>
    <definedName name="FDD_201_9" hidden="1">"A33969"</definedName>
    <definedName name="FDD_202_0" hidden="1">"A30681"</definedName>
    <definedName name="FDD_202_1" hidden="1">"A31047"</definedName>
    <definedName name="FDD_202_10" hidden="1">"A34334"</definedName>
    <definedName name="FDD_202_11" hidden="1">"A34699"</definedName>
    <definedName name="FDD_202_12" hidden="1">"A35064"</definedName>
    <definedName name="FDD_202_13" hidden="1">"A35430"</definedName>
    <definedName name="FDD_202_14" hidden="1">"A35795"</definedName>
    <definedName name="FDD_202_2" hidden="1">"A31412"</definedName>
    <definedName name="FDD_202_3" hidden="1">"A31777"</definedName>
    <definedName name="FDD_202_4" hidden="1">"A32142"</definedName>
    <definedName name="FDD_202_5" hidden="1">"A32508"</definedName>
    <definedName name="FDD_202_6" hidden="1">"A32873"</definedName>
    <definedName name="FDD_202_7" hidden="1">"A33238"</definedName>
    <definedName name="FDD_202_8" hidden="1">"A33603"</definedName>
    <definedName name="FDD_202_9" hidden="1">"A33969"</definedName>
    <definedName name="FDD_203_0" hidden="1">"E36160"</definedName>
    <definedName name="FDD_203_1" hidden="1">"E36525"</definedName>
    <definedName name="FDD_203_2" hidden="1">"E36891"</definedName>
    <definedName name="FDD_204_0" hidden="1">"A25569"</definedName>
    <definedName name="FDD_205_0" hidden="1">"A25569"</definedName>
    <definedName name="FDD_206_0" hidden="1">"A25569"</definedName>
    <definedName name="FDD_207_0" hidden="1">"A25569"</definedName>
    <definedName name="FDD_208_0" hidden="1">"E36160"</definedName>
    <definedName name="FDD_208_1" hidden="1">"E36525"</definedName>
    <definedName name="FDD_208_2" hidden="1">"E36891"</definedName>
    <definedName name="FDD_209_0" hidden="1">"A25569"</definedName>
    <definedName name="FDD_21_0" hidden="1">"A25569"</definedName>
    <definedName name="FDD_210_0" hidden="1">"A25569"</definedName>
    <definedName name="FDD_211_0" hidden="1">"A25569"</definedName>
    <definedName name="FDD_212_0" hidden="1">"A25569"</definedName>
    <definedName name="FDD_213_0" hidden="1">"E36160"</definedName>
    <definedName name="FDD_213_1" hidden="1">"E36525"</definedName>
    <definedName name="FDD_213_2" hidden="1">"E36891"</definedName>
    <definedName name="FDD_214_0" hidden="1">"A25569"</definedName>
    <definedName name="FDD_215_0" hidden="1">"A25569"</definedName>
    <definedName name="FDD_216_0" hidden="1">"A25569"</definedName>
    <definedName name="FDD_217_0" hidden="1">"A25569"</definedName>
    <definedName name="FDD_218_0" hidden="1">"E36160"</definedName>
    <definedName name="FDD_218_1" hidden="1">"E36525"</definedName>
    <definedName name="FDD_218_2" hidden="1">"E36891"</definedName>
    <definedName name="FDD_219_0" hidden="1">"U25569"</definedName>
    <definedName name="FDD_22_0" hidden="1">"A25569"</definedName>
    <definedName name="FDD_220_0" hidden="1">"U25569"</definedName>
    <definedName name="FDD_221_0" hidden="1">"U25569"</definedName>
    <definedName name="FDD_222_0" hidden="1">"U25569"</definedName>
    <definedName name="FDD_223_0" hidden="1">"E36160"</definedName>
    <definedName name="FDD_223_1" hidden="1">"E36525"</definedName>
    <definedName name="FDD_223_2" hidden="1">"E36891"</definedName>
    <definedName name="FDD_224_0" hidden="1">"A25569"</definedName>
    <definedName name="FDD_225_0" hidden="1">"A25569"</definedName>
    <definedName name="FDD_226_0" hidden="1">"A25569"</definedName>
    <definedName name="FDD_227_0" hidden="1">"A25569"</definedName>
    <definedName name="FDD_228_0" hidden="1">"E36160"</definedName>
    <definedName name="FDD_228_1" hidden="1">"E36525"</definedName>
    <definedName name="FDD_228_2" hidden="1">"E36891"</definedName>
    <definedName name="FDD_229_0" hidden="1">"A25569"</definedName>
    <definedName name="FDD_23_0" hidden="1">"A25569"</definedName>
    <definedName name="FDD_230_0" hidden="1">"A25569"</definedName>
    <definedName name="FDD_231_0" hidden="1">"A25569"</definedName>
    <definedName name="FDD_232_0" hidden="1">"A25569"</definedName>
    <definedName name="FDD_233_0" hidden="1">"A25569"</definedName>
    <definedName name="FDD_234_0" hidden="1">"A25569"</definedName>
    <definedName name="FDD_235_0" hidden="1">"A25569"</definedName>
    <definedName name="FDD_236_0" hidden="1">"A25569"</definedName>
    <definedName name="FDD_237_0" hidden="1">"A25569"</definedName>
    <definedName name="FDD_238_0" hidden="1">"A30681"</definedName>
    <definedName name="FDD_238_1" hidden="1">"A31047"</definedName>
    <definedName name="FDD_238_10" hidden="1">"A34334"</definedName>
    <definedName name="FDD_238_11" hidden="1">"A34699"</definedName>
    <definedName name="FDD_238_12" hidden="1">"A35064"</definedName>
    <definedName name="FDD_238_13" hidden="1">"A35430"</definedName>
    <definedName name="FDD_238_14" hidden="1">"A35795"</definedName>
    <definedName name="FDD_238_2" hidden="1">"A31412"</definedName>
    <definedName name="FDD_238_3" hidden="1">"A31777"</definedName>
    <definedName name="FDD_238_4" hidden="1">"A32142"</definedName>
    <definedName name="FDD_238_5" hidden="1">"A32508"</definedName>
    <definedName name="FDD_238_6" hidden="1">"A32873"</definedName>
    <definedName name="FDD_238_7" hidden="1">"A33238"</definedName>
    <definedName name="FDD_238_8" hidden="1">"A33603"</definedName>
    <definedName name="FDD_238_9" hidden="1">"A33969"</definedName>
    <definedName name="FDD_24_0" hidden="1">"A25569"</definedName>
    <definedName name="FDD_243_0" hidden="1">"E36160"</definedName>
    <definedName name="FDD_243_1" hidden="1">"E36525"</definedName>
    <definedName name="FDD_243_2" hidden="1">"E36891"</definedName>
    <definedName name="FDD_244_0" hidden="1">"A25569"</definedName>
    <definedName name="FDD_245_0" hidden="1">"A25569"</definedName>
    <definedName name="FDD_246_0" hidden="1">"A25569"</definedName>
    <definedName name="FDD_247_0" hidden="1">"A25569"</definedName>
    <definedName name="FDD_248_0" hidden="1">"E36160"</definedName>
    <definedName name="FDD_248_1" hidden="1">"E36525"</definedName>
    <definedName name="FDD_248_2" hidden="1">"E36891"</definedName>
    <definedName name="FDD_249_0" hidden="1">"A25569"</definedName>
    <definedName name="FDD_25_0" hidden="1">"A25569"</definedName>
    <definedName name="FDD_25_1" hidden="1">"U35795"</definedName>
    <definedName name="FDD_25_2" hidden="1">"U36160"</definedName>
    <definedName name="FDD_25_3" hidden="1">"U36525"</definedName>
    <definedName name="FDD_250_0" hidden="1">"A25569"</definedName>
    <definedName name="FDD_251_0" hidden="1">"A25569"</definedName>
    <definedName name="FDD_252_0" hidden="1">"A25569"</definedName>
    <definedName name="FDD_253_0" hidden="1">"E36160"</definedName>
    <definedName name="FDD_253_1" hidden="1">"E36525"</definedName>
    <definedName name="FDD_253_2" hidden="1">"E36891"</definedName>
    <definedName name="FDD_254_0" hidden="1">"E36160"</definedName>
    <definedName name="FDD_254_1" hidden="1">"E36525"</definedName>
    <definedName name="FDD_254_2" hidden="1">"E36891"</definedName>
    <definedName name="FDD_255_0" hidden="1">"E36160"</definedName>
    <definedName name="FDD_255_1" hidden="1">"E36525"</definedName>
    <definedName name="FDD_255_2" hidden="1">"E36891"</definedName>
    <definedName name="FDD_256_0" hidden="1">"U36160"</definedName>
    <definedName name="FDD_256_1" hidden="1">"U36525"</definedName>
    <definedName name="FDD_256_2" hidden="1">"U36891"</definedName>
    <definedName name="FDD_257_0" hidden="1">"E36160"</definedName>
    <definedName name="FDD_257_1" hidden="1">"E36525"</definedName>
    <definedName name="FDD_257_2" hidden="1">"E36891"</definedName>
    <definedName name="FDD_258_0" hidden="1">"E36160"</definedName>
    <definedName name="FDD_258_1" hidden="1">"E36525"</definedName>
    <definedName name="FDD_258_2" hidden="1">"E36891"</definedName>
    <definedName name="FDD_259_0" hidden="1">"E36160"</definedName>
    <definedName name="FDD_259_1" hidden="1">"E36525"</definedName>
    <definedName name="FDD_259_2" hidden="1">"E36891"</definedName>
    <definedName name="FDD_26_0" hidden="1">"A25569"</definedName>
    <definedName name="FDD_260_0" hidden="1">"E36160"</definedName>
    <definedName name="FDD_260_1" hidden="1">"E36525"</definedName>
    <definedName name="FDD_260_2" hidden="1">"E36891"</definedName>
    <definedName name="FDD_261_0" hidden="1">"E36160"</definedName>
    <definedName name="FDD_261_1" hidden="1">"E36525"</definedName>
    <definedName name="FDD_261_2" hidden="1">"E36891"</definedName>
    <definedName name="FDD_264_0" hidden="1">"E36160"</definedName>
    <definedName name="FDD_264_1" hidden="1">"E36525"</definedName>
    <definedName name="FDD_264_2" hidden="1">"E36891"</definedName>
    <definedName name="FDD_265_0" hidden="1">"A25569"</definedName>
    <definedName name="FDD_266_0" hidden="1">"A25569"</definedName>
    <definedName name="FDD_267_0" hidden="1">"A25569"</definedName>
    <definedName name="FDD_268_0" hidden="1">"A25569"</definedName>
    <definedName name="FDD_269_0" hidden="1">"E36160"</definedName>
    <definedName name="FDD_269_1" hidden="1">"E36525"</definedName>
    <definedName name="FDD_269_2" hidden="1">"E36891"</definedName>
    <definedName name="FDD_27_0" hidden="1">"A25569"</definedName>
    <definedName name="FDD_270_0" hidden="1">"A25569"</definedName>
    <definedName name="FDD_271_0" hidden="1">"A25569"</definedName>
    <definedName name="FDD_272_0" hidden="1">"A25569"</definedName>
    <definedName name="FDD_273_0" hidden="1">"A25569"</definedName>
    <definedName name="FDD_274_0" hidden="1">"E36160"</definedName>
    <definedName name="FDD_274_1" hidden="1">"E36525"</definedName>
    <definedName name="FDD_274_2" hidden="1">"E36891"</definedName>
    <definedName name="FDD_275_0" hidden="1">"A25569"</definedName>
    <definedName name="FDD_276_0" hidden="1">"A25569"</definedName>
    <definedName name="FDD_277_0" hidden="1">"A25569"</definedName>
    <definedName name="FDD_278_0" hidden="1">"A25569"</definedName>
    <definedName name="FDD_279_0" hidden="1">"E36160"</definedName>
    <definedName name="FDD_279_1" hidden="1">"E36525"</definedName>
    <definedName name="FDD_279_2" hidden="1">"E36891"</definedName>
    <definedName name="FDD_28_0" hidden="1">"A25569"</definedName>
    <definedName name="FDD_280_0" hidden="1">"E36160"</definedName>
    <definedName name="FDD_280_1" hidden="1">"E36525"</definedName>
    <definedName name="FDD_280_2" hidden="1">"E36891"</definedName>
    <definedName name="FDD_281_0" hidden="1">"E36160"</definedName>
    <definedName name="FDD_281_1" hidden="1">"E36525"</definedName>
    <definedName name="FDD_281_2" hidden="1">"E36891"</definedName>
    <definedName name="FDD_282_0" hidden="1">"E36160"</definedName>
    <definedName name="FDD_282_1" hidden="1">"E36525"</definedName>
    <definedName name="FDD_282_2" hidden="1">"E36891"</definedName>
    <definedName name="FDD_283_0" hidden="1">"E36160"</definedName>
    <definedName name="FDD_283_1" hidden="1">"E36525"</definedName>
    <definedName name="FDD_283_2" hidden="1">"E36891"</definedName>
    <definedName name="FDD_284_0" hidden="1">"A30681"</definedName>
    <definedName name="FDD_284_1" hidden="1">"A31047"</definedName>
    <definedName name="FDD_284_10" hidden="1">"A34334"</definedName>
    <definedName name="FDD_284_11" hidden="1">"A34699"</definedName>
    <definedName name="FDD_284_12" hidden="1">"A35064"</definedName>
    <definedName name="FDD_284_13" hidden="1">"A35430"</definedName>
    <definedName name="FDD_284_14" hidden="1">"A35795"</definedName>
    <definedName name="FDD_284_2" hidden="1">"A31412"</definedName>
    <definedName name="FDD_284_3" hidden="1">"A31777"</definedName>
    <definedName name="FDD_284_4" hidden="1">"A32142"</definedName>
    <definedName name="FDD_284_5" hidden="1">"A32508"</definedName>
    <definedName name="FDD_284_6" hidden="1">"A32873"</definedName>
    <definedName name="FDD_284_7" hidden="1">"A33238"</definedName>
    <definedName name="FDD_284_8" hidden="1">"A33603"</definedName>
    <definedName name="FDD_284_9" hidden="1">"A33969"</definedName>
    <definedName name="FDD_285_0" hidden="1">"A35795"</definedName>
    <definedName name="FDD_285_1" hidden="1">"E36160"</definedName>
    <definedName name="FDD_285_10" hidden="1">"E39447"</definedName>
    <definedName name="FDD_285_11" hidden="1">"E39813"</definedName>
    <definedName name="FDD_285_12" hidden="1">"E40178"</definedName>
    <definedName name="FDD_285_13" hidden="1">"E40543"</definedName>
    <definedName name="FDD_285_14" hidden="1">"E40908"</definedName>
    <definedName name="FDD_285_15" hidden="1">"E41274"</definedName>
    <definedName name="FDD_285_16" hidden="1">"E41639"</definedName>
    <definedName name="FDD_285_17" hidden="1">"E42004"</definedName>
    <definedName name="FDD_285_18" hidden="1">"E42369"</definedName>
    <definedName name="FDD_285_19" hidden="1">"E42735"</definedName>
    <definedName name="FDD_285_2" hidden="1">"E36525"</definedName>
    <definedName name="FDD_285_20" hidden="1">"E43100"</definedName>
    <definedName name="FDD_285_21" hidden="1">"E43465"</definedName>
    <definedName name="FDD_285_22" hidden="1">"E43830"</definedName>
    <definedName name="FDD_285_23" hidden="1">"E44196"</definedName>
    <definedName name="FDD_285_24" hidden="1">"E44561"</definedName>
    <definedName name="FDD_285_25" hidden="1">"E44926"</definedName>
    <definedName name="FDD_285_3" hidden="1">"E36891"</definedName>
    <definedName name="FDD_285_4" hidden="1">"E37256"</definedName>
    <definedName name="FDD_285_5" hidden="1">"E37621"</definedName>
    <definedName name="FDD_285_6" hidden="1">"E37986"</definedName>
    <definedName name="FDD_285_7" hidden="1">"E38352"</definedName>
    <definedName name="FDD_285_8" hidden="1">"E38717"</definedName>
    <definedName name="FDD_285_9" hidden="1">"E39082"</definedName>
    <definedName name="FDD_286_0" hidden="1">"E36160"</definedName>
    <definedName name="FDD_286_1" hidden="1">"E36525"</definedName>
    <definedName name="FDD_286_10" hidden="1">"E39813"</definedName>
    <definedName name="FDD_286_11" hidden="1">"E40178"</definedName>
    <definedName name="FDD_286_12" hidden="1">"E40543"</definedName>
    <definedName name="FDD_286_13" hidden="1">"E40908"</definedName>
    <definedName name="FDD_286_14" hidden="1">"E41274"</definedName>
    <definedName name="FDD_286_15" hidden="1">"E41639"</definedName>
    <definedName name="FDD_286_16" hidden="1">"E42004"</definedName>
    <definedName name="FDD_286_17" hidden="1">"E42369"</definedName>
    <definedName name="FDD_286_18" hidden="1">"E42735"</definedName>
    <definedName name="FDD_286_19" hidden="1">"E43100"</definedName>
    <definedName name="FDD_286_2" hidden="1">"E36891"</definedName>
    <definedName name="FDD_286_20" hidden="1">"E43465"</definedName>
    <definedName name="FDD_286_21" hidden="1">"E43830"</definedName>
    <definedName name="FDD_286_22" hidden="1">"E44196"</definedName>
    <definedName name="FDD_286_23" hidden="1">"E44561"</definedName>
    <definedName name="FDD_286_24" hidden="1">"E44926"</definedName>
    <definedName name="FDD_286_3" hidden="1">"E37256"</definedName>
    <definedName name="FDD_286_4" hidden="1">"E37621"</definedName>
    <definedName name="FDD_286_5" hidden="1">"E37986"</definedName>
    <definedName name="FDD_286_6" hidden="1">"E38352"</definedName>
    <definedName name="FDD_286_7" hidden="1">"E38717"</definedName>
    <definedName name="FDD_286_8" hidden="1">"E39082"</definedName>
    <definedName name="FDD_286_9" hidden="1">"E39447"</definedName>
    <definedName name="FDD_287_0" hidden="1">"A25569"</definedName>
    <definedName name="FDD_288_0" hidden="1">"A25569"</definedName>
    <definedName name="FDD_289_0" hidden="1">"A36890"</definedName>
    <definedName name="FDD_29_0" hidden="1">"A25569"</definedName>
    <definedName name="FDD_290_0" hidden="1">"A36890"</definedName>
    <definedName name="FDD_291_0" hidden="1">"A25569"</definedName>
    <definedName name="FDD_295_0" hidden="1">"U25569"</definedName>
    <definedName name="FDD_296_0" hidden="1">"A25569"</definedName>
    <definedName name="FDD_297_0" hidden="1">"A25569"</definedName>
    <definedName name="FDD_298_0" hidden="1">"A25569"</definedName>
    <definedName name="FDD_299_0" hidden="1">"A25569"</definedName>
    <definedName name="FDD_3_0" hidden="1">"A25569"</definedName>
    <definedName name="FDD_30_0" hidden="1">"A25569"</definedName>
    <definedName name="FDD_300_0" hidden="1">"U25569"</definedName>
    <definedName name="FDD_301_0" hidden="1">"U35795"</definedName>
    <definedName name="FDD_301_1" hidden="1">"U36160"</definedName>
    <definedName name="FDD_301_2" hidden="1">"U36525"</definedName>
    <definedName name="FDD_302_0" hidden="1">"U35795"</definedName>
    <definedName name="FDD_302_1" hidden="1">"U36160"</definedName>
    <definedName name="FDD_302_2" hidden="1">"U36525"</definedName>
    <definedName name="FDD_303_0" hidden="1">"U35795"</definedName>
    <definedName name="FDD_303_1" hidden="1">"U36160"</definedName>
    <definedName name="FDD_303_2" hidden="1">"U36525"</definedName>
    <definedName name="FDD_304_0" hidden="1">"U35795"</definedName>
    <definedName name="FDD_304_1" hidden="1">"U36160"</definedName>
    <definedName name="FDD_304_2" hidden="1">"U36525"</definedName>
    <definedName name="FDD_305_0" hidden="1">"A30681"</definedName>
    <definedName name="FDD_305_1" hidden="1">"A31047"</definedName>
    <definedName name="FDD_305_10" hidden="1">"U34334"</definedName>
    <definedName name="FDD_305_11" hidden="1">"U34699"</definedName>
    <definedName name="FDD_305_12" hidden="1">"U35064"</definedName>
    <definedName name="FDD_305_13" hidden="1">"U35430"</definedName>
    <definedName name="FDD_305_14" hidden="1">"U35795"</definedName>
    <definedName name="FDD_305_2" hidden="1">"A31412"</definedName>
    <definedName name="FDD_305_3" hidden="1">"U31777"</definedName>
    <definedName name="FDD_305_4" hidden="1">"U32142"</definedName>
    <definedName name="FDD_305_5" hidden="1">"U32508"</definedName>
    <definedName name="FDD_305_6" hidden="1">"U32873"</definedName>
    <definedName name="FDD_305_7" hidden="1">"U33238"</definedName>
    <definedName name="FDD_305_8" hidden="1">"U33603"</definedName>
    <definedName name="FDD_305_9" hidden="1">"U33969"</definedName>
    <definedName name="FDD_306_0" hidden="1">"U35795"</definedName>
    <definedName name="FDD_306_1" hidden="1">"E36160"</definedName>
    <definedName name="FDD_306_2" hidden="1">"U36525"</definedName>
    <definedName name="FDD_307_0" hidden="1">"A35795"</definedName>
    <definedName name="FDD_307_1" hidden="1">"U36160"</definedName>
    <definedName name="FDD_307_2" hidden="1">"U36525"</definedName>
    <definedName name="FDD_31_0" hidden="1">"A25569"</definedName>
    <definedName name="FDD_32_0" hidden="1">"A25569"</definedName>
    <definedName name="FDD_33_0" hidden="1">"A25569"</definedName>
    <definedName name="FDD_34_0" hidden="1">"A25569"</definedName>
    <definedName name="FDD_35_0" hidden="1">"A25569"</definedName>
    <definedName name="FDD_36_0" hidden="1">"A25569"</definedName>
    <definedName name="FDD_37_0" hidden="1">"A25569"</definedName>
    <definedName name="FDD_38_0" hidden="1">"A25569"</definedName>
    <definedName name="FDD_39_0" hidden="1">"A25569"</definedName>
    <definedName name="FDD_4_0" hidden="1">"A25569"</definedName>
    <definedName name="FDD_40_0" hidden="1">"A25569"</definedName>
    <definedName name="FDD_41_0" hidden="1">"U25569"</definedName>
    <definedName name="FDD_41_1" hidden="1">"A35795"</definedName>
    <definedName name="FDD_41_2" hidden="1">"E36160"</definedName>
    <definedName name="FDD_41_3" hidden="1">"E36525"</definedName>
    <definedName name="FDD_42_0" hidden="1">"U25569"</definedName>
    <definedName name="FDD_42_1" hidden="1">"U35795"</definedName>
    <definedName name="FDD_42_2" hidden="1">"U36160"</definedName>
    <definedName name="FDD_42_3" hidden="1">"U36525"</definedName>
    <definedName name="FDD_43_0" hidden="1">"A25569"</definedName>
    <definedName name="FDD_44_0" hidden="1">"A30681"</definedName>
    <definedName name="FDD_44_1" hidden="1">"A31047"</definedName>
    <definedName name="FDD_44_10" hidden="1">"A34334"</definedName>
    <definedName name="FDD_44_11" hidden="1">"A34699"</definedName>
    <definedName name="FDD_44_12" hidden="1">"A35064"</definedName>
    <definedName name="FDD_44_13" hidden="1">"A35430"</definedName>
    <definedName name="FDD_44_14" hidden="1">"A35795"</definedName>
    <definedName name="FDD_44_2" hidden="1">"A31412"</definedName>
    <definedName name="FDD_44_3" hidden="1">"A31777"</definedName>
    <definedName name="FDD_44_4" hidden="1">"A32142"</definedName>
    <definedName name="FDD_44_5" hidden="1">"A32508"</definedName>
    <definedName name="FDD_44_6" hidden="1">"A32873"</definedName>
    <definedName name="FDD_44_7" hidden="1">"A33238"</definedName>
    <definedName name="FDD_44_8" hidden="1">"A33603"</definedName>
    <definedName name="FDD_44_9" hidden="1">"A33969"</definedName>
    <definedName name="FDD_45_0" hidden="1">"A30681"</definedName>
    <definedName name="FDD_45_1" hidden="1">"A31047"</definedName>
    <definedName name="FDD_45_10" hidden="1">"A34334"</definedName>
    <definedName name="FDD_45_11" hidden="1">"A34699"</definedName>
    <definedName name="FDD_45_12" hidden="1">"A35064"</definedName>
    <definedName name="FDD_45_13" hidden="1">"A35430"</definedName>
    <definedName name="FDD_45_14" hidden="1">"A35795"</definedName>
    <definedName name="FDD_45_2" hidden="1">"A31412"</definedName>
    <definedName name="FDD_45_3" hidden="1">"A31777"</definedName>
    <definedName name="FDD_45_4" hidden="1">"A32142"</definedName>
    <definedName name="FDD_45_5" hidden="1">"A32508"</definedName>
    <definedName name="FDD_45_6" hidden="1">"A32873"</definedName>
    <definedName name="FDD_45_7" hidden="1">"A33238"</definedName>
    <definedName name="FDD_45_8" hidden="1">"A33603"</definedName>
    <definedName name="FDD_45_9" hidden="1">"A33969"</definedName>
    <definedName name="FDD_46_0" hidden="1">"A30681"</definedName>
    <definedName name="FDD_46_1" hidden="1">"A31047"</definedName>
    <definedName name="FDD_46_10" hidden="1">"A34334"</definedName>
    <definedName name="FDD_46_11" hidden="1">"A34699"</definedName>
    <definedName name="FDD_46_12" hidden="1">"A35064"</definedName>
    <definedName name="FDD_46_13" hidden="1">"A35430"</definedName>
    <definedName name="FDD_46_14" hidden="1">"A35795"</definedName>
    <definedName name="FDD_46_2" hidden="1">"A31412"</definedName>
    <definedName name="FDD_46_3" hidden="1">"A31777"</definedName>
    <definedName name="FDD_46_4" hidden="1">"A32142"</definedName>
    <definedName name="FDD_46_5" hidden="1">"A32508"</definedName>
    <definedName name="FDD_46_6" hidden="1">"A32873"</definedName>
    <definedName name="FDD_46_7" hidden="1">"A33238"</definedName>
    <definedName name="FDD_46_8" hidden="1">"A33603"</definedName>
    <definedName name="FDD_46_9" hidden="1">"A33969"</definedName>
    <definedName name="FDD_47_0" hidden="1">"A30681"</definedName>
    <definedName name="FDD_47_1" hidden="1">"A31047"</definedName>
    <definedName name="FDD_47_10" hidden="1">"A34334"</definedName>
    <definedName name="FDD_47_11" hidden="1">"A34699"</definedName>
    <definedName name="FDD_47_12" hidden="1">"A35064"</definedName>
    <definedName name="FDD_47_13" hidden="1">"A35430"</definedName>
    <definedName name="FDD_47_14" hidden="1">"A35795"</definedName>
    <definedName name="FDD_47_2" hidden="1">"A31412"</definedName>
    <definedName name="FDD_47_3" hidden="1">"A31777"</definedName>
    <definedName name="FDD_47_4" hidden="1">"A32142"</definedName>
    <definedName name="FDD_47_5" hidden="1">"A32508"</definedName>
    <definedName name="FDD_47_6" hidden="1">"A32873"</definedName>
    <definedName name="FDD_47_7" hidden="1">"A33238"</definedName>
    <definedName name="FDD_47_8" hidden="1">"A33603"</definedName>
    <definedName name="FDD_47_9" hidden="1">"A33969"</definedName>
    <definedName name="FDD_48_0" hidden="1">"A30681"</definedName>
    <definedName name="FDD_48_1" hidden="1">"A31047"</definedName>
    <definedName name="FDD_48_10" hidden="1">"A34334"</definedName>
    <definedName name="FDD_48_11" hidden="1">"A34699"</definedName>
    <definedName name="FDD_48_12" hidden="1">"A35064"</definedName>
    <definedName name="FDD_48_13" hidden="1">"A35430"</definedName>
    <definedName name="FDD_48_14" hidden="1">"A35795"</definedName>
    <definedName name="FDD_48_2" hidden="1">"A31412"</definedName>
    <definedName name="FDD_48_3" hidden="1">"A31777"</definedName>
    <definedName name="FDD_48_4" hidden="1">"A32142"</definedName>
    <definedName name="FDD_48_5" hidden="1">"A32508"</definedName>
    <definedName name="FDD_48_6" hidden="1">"A32873"</definedName>
    <definedName name="FDD_48_7" hidden="1">"A33238"</definedName>
    <definedName name="FDD_48_8" hidden="1">"A33603"</definedName>
    <definedName name="FDD_48_9" hidden="1">"A33969"</definedName>
    <definedName name="FDD_49_0" hidden="1">"A30681"</definedName>
    <definedName name="FDD_49_1" hidden="1">"A31047"</definedName>
    <definedName name="FDD_49_10" hidden="1">"A34334"</definedName>
    <definedName name="FDD_49_11" hidden="1">"A34699"</definedName>
    <definedName name="FDD_49_12" hidden="1">"A35064"</definedName>
    <definedName name="FDD_49_13" hidden="1">"A35430"</definedName>
    <definedName name="FDD_49_14" hidden="1">"A35795"</definedName>
    <definedName name="FDD_49_2" hidden="1">"A31412"</definedName>
    <definedName name="FDD_49_3" hidden="1">"A31777"</definedName>
    <definedName name="FDD_49_4" hidden="1">"A32142"</definedName>
    <definedName name="FDD_49_5" hidden="1">"A32508"</definedName>
    <definedName name="FDD_49_6" hidden="1">"A32873"</definedName>
    <definedName name="FDD_49_7" hidden="1">"A33238"</definedName>
    <definedName name="FDD_49_8" hidden="1">"A33603"</definedName>
    <definedName name="FDD_49_9" hidden="1">"A33969"</definedName>
    <definedName name="FDD_5_0" hidden="1">"A25569"</definedName>
    <definedName name="FDD_5_1" hidden="1">"E35795"</definedName>
    <definedName name="FDD_5_2" hidden="1">"E36160"</definedName>
    <definedName name="FDD_5_3" hidden="1">"E36525"</definedName>
    <definedName name="FDD_50_0" hidden="1">"A30681"</definedName>
    <definedName name="FDD_50_1" hidden="1">"A31047"</definedName>
    <definedName name="FDD_50_10" hidden="1">"A34334"</definedName>
    <definedName name="FDD_50_11" hidden="1">"A34699"</definedName>
    <definedName name="FDD_50_12" hidden="1">"A35064"</definedName>
    <definedName name="FDD_50_13" hidden="1">"A35430"</definedName>
    <definedName name="FDD_50_14" hidden="1">"A35795"</definedName>
    <definedName name="FDD_50_2" hidden="1">"A31412"</definedName>
    <definedName name="FDD_50_3" hidden="1">"A31777"</definedName>
    <definedName name="FDD_50_4" hidden="1">"A32142"</definedName>
    <definedName name="FDD_50_5" hidden="1">"A32508"</definedName>
    <definedName name="FDD_50_6" hidden="1">"A32873"</definedName>
    <definedName name="FDD_50_7" hidden="1">"A33238"</definedName>
    <definedName name="FDD_50_8" hidden="1">"A33603"</definedName>
    <definedName name="FDD_50_9" hidden="1">"A33969"</definedName>
    <definedName name="FDD_51_0" hidden="1">"A30681"</definedName>
    <definedName name="FDD_51_1" hidden="1">"A31047"</definedName>
    <definedName name="FDD_51_10" hidden="1">"A34334"</definedName>
    <definedName name="FDD_51_11" hidden="1">"A34699"</definedName>
    <definedName name="FDD_51_12" hidden="1">"A35064"</definedName>
    <definedName name="FDD_51_13" hidden="1">"A35430"</definedName>
    <definedName name="FDD_51_14" hidden="1">"A35795"</definedName>
    <definedName name="FDD_51_2" hidden="1">"A31412"</definedName>
    <definedName name="FDD_51_3" hidden="1">"A31777"</definedName>
    <definedName name="FDD_51_4" hidden="1">"A32142"</definedName>
    <definedName name="FDD_51_5" hidden="1">"A32508"</definedName>
    <definedName name="FDD_51_6" hidden="1">"A32873"</definedName>
    <definedName name="FDD_51_7" hidden="1">"A33238"</definedName>
    <definedName name="FDD_51_8" hidden="1">"A33603"</definedName>
    <definedName name="FDD_51_9" hidden="1">"A33969"</definedName>
    <definedName name="FDD_52_0" hidden="1">"A30681"</definedName>
    <definedName name="FDD_52_1" hidden="1">"A31047"</definedName>
    <definedName name="FDD_52_10" hidden="1">"A34334"</definedName>
    <definedName name="FDD_52_11" hidden="1">"A34699"</definedName>
    <definedName name="FDD_52_12" hidden="1">"A35064"</definedName>
    <definedName name="FDD_52_13" hidden="1">"A35430"</definedName>
    <definedName name="FDD_52_14" hidden="1">"A35795"</definedName>
    <definedName name="FDD_52_2" hidden="1">"A31412"</definedName>
    <definedName name="FDD_52_3" hidden="1">"A31777"</definedName>
    <definedName name="FDD_52_4" hidden="1">"A32142"</definedName>
    <definedName name="FDD_52_5" hidden="1">"A32508"</definedName>
    <definedName name="FDD_52_6" hidden="1">"A32873"</definedName>
    <definedName name="FDD_52_7" hidden="1">"A33238"</definedName>
    <definedName name="FDD_52_8" hidden="1">"A33603"</definedName>
    <definedName name="FDD_52_9" hidden="1">"A33969"</definedName>
    <definedName name="FDD_53_0" hidden="1">"U30681"</definedName>
    <definedName name="FDD_53_1" hidden="1">"A31047"</definedName>
    <definedName name="FDD_53_10" hidden="1">"A34334"</definedName>
    <definedName name="FDD_53_11" hidden="1">"A34699"</definedName>
    <definedName name="FDD_53_12" hidden="1">"A35064"</definedName>
    <definedName name="FDD_53_13" hidden="1">"A35430"</definedName>
    <definedName name="FDD_53_14" hidden="1">"A35795"</definedName>
    <definedName name="FDD_53_2" hidden="1">"A31412"</definedName>
    <definedName name="FDD_53_3" hidden="1">"A31777"</definedName>
    <definedName name="FDD_53_4" hidden="1">"A32142"</definedName>
    <definedName name="FDD_53_5" hidden="1">"A32508"</definedName>
    <definedName name="FDD_53_6" hidden="1">"A32873"</definedName>
    <definedName name="FDD_53_7" hidden="1">"A33238"</definedName>
    <definedName name="FDD_53_8" hidden="1">"A33603"</definedName>
    <definedName name="FDD_53_9" hidden="1">"A33969"</definedName>
    <definedName name="FDD_54_0" hidden="1">"A30681"</definedName>
    <definedName name="FDD_54_1" hidden="1">"A31047"</definedName>
    <definedName name="FDD_54_10" hidden="1">"A34334"</definedName>
    <definedName name="FDD_54_11" hidden="1">"A34699"</definedName>
    <definedName name="FDD_54_12" hidden="1">"A35064"</definedName>
    <definedName name="FDD_54_13" hidden="1">"A35430"</definedName>
    <definedName name="FDD_54_14" hidden="1">"A35795"</definedName>
    <definedName name="FDD_54_2" hidden="1">"A31412"</definedName>
    <definedName name="FDD_54_3" hidden="1">"A31777"</definedName>
    <definedName name="FDD_54_4" hidden="1">"A32142"</definedName>
    <definedName name="FDD_54_5" hidden="1">"A32508"</definedName>
    <definedName name="FDD_54_6" hidden="1">"A32873"</definedName>
    <definedName name="FDD_54_7" hidden="1">"A33238"</definedName>
    <definedName name="FDD_54_8" hidden="1">"A33603"</definedName>
    <definedName name="FDD_54_9" hidden="1">"A33969"</definedName>
    <definedName name="FDD_55_0" hidden="1">"A30681"</definedName>
    <definedName name="FDD_55_1" hidden="1">"A31047"</definedName>
    <definedName name="FDD_55_10" hidden="1">"A34334"</definedName>
    <definedName name="FDD_55_11" hidden="1">"A34699"</definedName>
    <definedName name="FDD_55_12" hidden="1">"A35064"</definedName>
    <definedName name="FDD_55_13" hidden="1">"A35430"</definedName>
    <definedName name="FDD_55_14" hidden="1">"A35795"</definedName>
    <definedName name="FDD_55_2" hidden="1">"A31412"</definedName>
    <definedName name="FDD_55_3" hidden="1">"A31777"</definedName>
    <definedName name="FDD_55_4" hidden="1">"A32142"</definedName>
    <definedName name="FDD_55_5" hidden="1">"A32508"</definedName>
    <definedName name="FDD_55_6" hidden="1">"A32873"</definedName>
    <definedName name="FDD_55_7" hidden="1">"A33238"</definedName>
    <definedName name="FDD_55_8" hidden="1">"A33603"</definedName>
    <definedName name="FDD_55_9" hidden="1">"A33969"</definedName>
    <definedName name="FDD_56_0" hidden="1">"A30681"</definedName>
    <definedName name="FDD_56_1" hidden="1">"A31047"</definedName>
    <definedName name="FDD_56_10" hidden="1">"A34334"</definedName>
    <definedName name="FDD_56_11" hidden="1">"A34699"</definedName>
    <definedName name="FDD_56_12" hidden="1">"A35064"</definedName>
    <definedName name="FDD_56_13" hidden="1">"A35430"</definedName>
    <definedName name="FDD_56_14" hidden="1">"A35795"</definedName>
    <definedName name="FDD_56_2" hidden="1">"A31412"</definedName>
    <definedName name="FDD_56_3" hidden="1">"A31777"</definedName>
    <definedName name="FDD_56_4" hidden="1">"A32142"</definedName>
    <definedName name="FDD_56_5" hidden="1">"A32508"</definedName>
    <definedName name="FDD_56_6" hidden="1">"A32873"</definedName>
    <definedName name="FDD_56_7" hidden="1">"A33238"</definedName>
    <definedName name="FDD_56_8" hidden="1">"A33603"</definedName>
    <definedName name="FDD_56_9" hidden="1">"A33969"</definedName>
    <definedName name="FDD_57_0" hidden="1">"A30681"</definedName>
    <definedName name="FDD_57_1" hidden="1">"A31047"</definedName>
    <definedName name="FDD_57_10" hidden="1">"A34334"</definedName>
    <definedName name="FDD_57_11" hidden="1">"A34699"</definedName>
    <definedName name="FDD_57_12" hidden="1">"A35064"</definedName>
    <definedName name="FDD_57_13" hidden="1">"A35430"</definedName>
    <definedName name="FDD_57_14" hidden="1">"A35795"</definedName>
    <definedName name="FDD_57_2" hidden="1">"A31412"</definedName>
    <definedName name="FDD_57_3" hidden="1">"A31777"</definedName>
    <definedName name="FDD_57_4" hidden="1">"A32142"</definedName>
    <definedName name="FDD_57_5" hidden="1">"A32508"</definedName>
    <definedName name="FDD_57_6" hidden="1">"A32873"</definedName>
    <definedName name="FDD_57_7" hidden="1">"A33238"</definedName>
    <definedName name="FDD_57_8" hidden="1">"A33603"</definedName>
    <definedName name="FDD_57_9" hidden="1">"A33969"</definedName>
    <definedName name="FDD_58_0" hidden="1">"A30681"</definedName>
    <definedName name="FDD_58_1" hidden="1">"A31047"</definedName>
    <definedName name="FDD_58_10" hidden="1">"A34334"</definedName>
    <definedName name="FDD_58_100" hidden="1">"A35044"</definedName>
    <definedName name="FDD_58_101" hidden="1">"A35051"</definedName>
    <definedName name="FDD_58_102" hidden="1">"A35058"</definedName>
    <definedName name="FDD_58_103" hidden="1">"A35065"</definedName>
    <definedName name="FDD_58_104" hidden="1">"A35072"</definedName>
    <definedName name="FDD_58_105" hidden="1">"A35079"</definedName>
    <definedName name="FDD_58_106" hidden="1">"A35086"</definedName>
    <definedName name="FDD_58_107" hidden="1">"A35093"</definedName>
    <definedName name="FDD_58_108" hidden="1">"A35100"</definedName>
    <definedName name="FDD_58_109" hidden="1">"A35107"</definedName>
    <definedName name="FDD_58_11" hidden="1">"A34699"</definedName>
    <definedName name="FDD_58_110" hidden="1">"A35114"</definedName>
    <definedName name="FDD_58_111" hidden="1">"A35121"</definedName>
    <definedName name="FDD_58_112" hidden="1">"A35128"</definedName>
    <definedName name="FDD_58_113" hidden="1">"A35135"</definedName>
    <definedName name="FDD_58_114" hidden="1">"A35142"</definedName>
    <definedName name="FDD_58_115" hidden="1">"A35149"</definedName>
    <definedName name="FDD_58_116" hidden="1">"A35156"</definedName>
    <definedName name="FDD_58_117" hidden="1">"A35162"</definedName>
    <definedName name="FDD_58_118" hidden="1">"A35170"</definedName>
    <definedName name="FDD_58_119" hidden="1">"A35177"</definedName>
    <definedName name="FDD_58_12" hidden="1">"A35064"</definedName>
    <definedName name="FDD_58_120" hidden="1">"A35184"</definedName>
    <definedName name="FDD_58_121" hidden="1">"A35191"</definedName>
    <definedName name="FDD_58_122" hidden="1">"A35198"</definedName>
    <definedName name="FDD_58_123" hidden="1">"A35205"</definedName>
    <definedName name="FDD_58_124" hidden="1">"A35212"</definedName>
    <definedName name="FDD_58_125" hidden="1">"A35219"</definedName>
    <definedName name="FDD_58_126" hidden="1">"A35226"</definedName>
    <definedName name="FDD_58_127" hidden="1">"A35233"</definedName>
    <definedName name="FDD_58_128" hidden="1">"A35240"</definedName>
    <definedName name="FDD_58_129" hidden="1">"A35247"</definedName>
    <definedName name="FDD_58_13" hidden="1">"A35430"</definedName>
    <definedName name="FDD_58_130" hidden="1">"A35254"</definedName>
    <definedName name="FDD_58_131" hidden="1">"A35261"</definedName>
    <definedName name="FDD_58_132" hidden="1">"A35268"</definedName>
    <definedName name="FDD_58_133" hidden="1">"A35275"</definedName>
    <definedName name="FDD_58_134" hidden="1">"A35282"</definedName>
    <definedName name="FDD_58_135" hidden="1">"A35289"</definedName>
    <definedName name="FDD_58_136" hidden="1">"A35296"</definedName>
    <definedName name="FDD_58_137" hidden="1">"A35303"</definedName>
    <definedName name="FDD_58_138" hidden="1">"A35310"</definedName>
    <definedName name="FDD_58_139" hidden="1">"A35317"</definedName>
    <definedName name="FDD_58_14" hidden="1">"A35795"</definedName>
    <definedName name="FDD_58_140" hidden="1">"A35324"</definedName>
    <definedName name="FDD_58_141" hidden="1">"A35331"</definedName>
    <definedName name="FDD_58_142" hidden="1">"A35338"</definedName>
    <definedName name="FDD_58_143" hidden="1">"A35345"</definedName>
    <definedName name="FDD_58_144" hidden="1">"A35352"</definedName>
    <definedName name="FDD_58_145" hidden="1">"A35359"</definedName>
    <definedName name="FDD_58_146" hidden="1">"A35366"</definedName>
    <definedName name="FDD_58_147" hidden="1">"A35373"</definedName>
    <definedName name="FDD_58_148" hidden="1">"A35380"</definedName>
    <definedName name="FDD_58_149" hidden="1">"A35387"</definedName>
    <definedName name="FDD_58_15" hidden="1">"A34449"</definedName>
    <definedName name="FDD_58_150" hidden="1">"A35394"</definedName>
    <definedName name="FDD_58_151" hidden="1">"A35401"</definedName>
    <definedName name="FDD_58_152" hidden="1">"A35408"</definedName>
    <definedName name="FDD_58_153" hidden="1">"A35415"</definedName>
    <definedName name="FDD_58_154" hidden="1">"A35422"</definedName>
    <definedName name="FDD_58_155" hidden="1">"A35429"</definedName>
    <definedName name="FDD_58_156" hidden="1">"A35436"</definedName>
    <definedName name="FDD_58_157" hidden="1">"A35443"</definedName>
    <definedName name="FDD_58_158" hidden="1">"A35450"</definedName>
    <definedName name="FDD_58_159" hidden="1">"A35457"</definedName>
    <definedName name="FDD_58_16" hidden="1">"A34456"</definedName>
    <definedName name="FDD_58_160" hidden="1">"A35464"</definedName>
    <definedName name="FDD_58_161" hidden="1">"A35471"</definedName>
    <definedName name="FDD_58_162" hidden="1">"A35478"</definedName>
    <definedName name="FDD_58_163" hidden="1">"A35485"</definedName>
    <definedName name="FDD_58_164" hidden="1">"A35492"</definedName>
    <definedName name="FDD_58_165" hidden="1">"A35499"</definedName>
    <definedName name="FDD_58_166" hidden="1">"A35506"</definedName>
    <definedName name="FDD_58_167" hidden="1">"A35513"</definedName>
    <definedName name="FDD_58_168" hidden="1">"A35520"</definedName>
    <definedName name="FDD_58_169" hidden="1">"A35527"</definedName>
    <definedName name="FDD_58_17" hidden="1">"A34463"</definedName>
    <definedName name="FDD_58_170" hidden="1">"A35534"</definedName>
    <definedName name="FDD_58_171" hidden="1">"A35541"</definedName>
    <definedName name="FDD_58_172" hidden="1">"A35548"</definedName>
    <definedName name="FDD_58_173" hidden="1">"A35555"</definedName>
    <definedName name="FDD_58_174" hidden="1">"A35562"</definedName>
    <definedName name="FDD_58_175" hidden="1">"A35569"</definedName>
    <definedName name="FDD_58_176" hidden="1">"A35576"</definedName>
    <definedName name="FDD_58_177" hidden="1">"A35583"</definedName>
    <definedName name="FDD_58_178" hidden="1">"A35590"</definedName>
    <definedName name="FDD_58_179" hidden="1">"A35597"</definedName>
    <definedName name="FDD_58_18" hidden="1">"A34470"</definedName>
    <definedName name="FDD_58_180" hidden="1">"A35604"</definedName>
    <definedName name="FDD_58_181" hidden="1">"A35611"</definedName>
    <definedName name="FDD_58_182" hidden="1">"A35618"</definedName>
    <definedName name="FDD_58_183" hidden="1">"A35625"</definedName>
    <definedName name="FDD_58_184" hidden="1">"A35632"</definedName>
    <definedName name="FDD_58_185" hidden="1">"A35639"</definedName>
    <definedName name="FDD_58_186" hidden="1">"A35646"</definedName>
    <definedName name="FDD_58_187" hidden="1">"A35653"</definedName>
    <definedName name="FDD_58_188" hidden="1">"A35660"</definedName>
    <definedName name="FDD_58_189" hidden="1">"A35667"</definedName>
    <definedName name="FDD_58_19" hidden="1">"A34477"</definedName>
    <definedName name="FDD_58_190" hidden="1">"A35674"</definedName>
    <definedName name="FDD_58_191" hidden="1">"A35681"</definedName>
    <definedName name="FDD_58_192" hidden="1">"A35688"</definedName>
    <definedName name="FDD_58_193" hidden="1">"A35695"</definedName>
    <definedName name="FDD_58_194" hidden="1">"A35702"</definedName>
    <definedName name="FDD_58_195" hidden="1">"A35709"</definedName>
    <definedName name="FDD_58_196" hidden="1">"A35716"</definedName>
    <definedName name="FDD_58_197" hidden="1">"A35723"</definedName>
    <definedName name="FDD_58_198" hidden="1">"A35730"</definedName>
    <definedName name="FDD_58_199" hidden="1">"A35737"</definedName>
    <definedName name="FDD_58_2" hidden="1">"A31412"</definedName>
    <definedName name="FDD_58_20" hidden="1">"A34484"</definedName>
    <definedName name="FDD_58_200" hidden="1">"A35744"</definedName>
    <definedName name="FDD_58_201" hidden="1">"A35751"</definedName>
    <definedName name="FDD_58_202" hidden="1">"A35758"</definedName>
    <definedName name="FDD_58_203" hidden="1">"A35765"</definedName>
    <definedName name="FDD_58_204" hidden="1">"A35772"</definedName>
    <definedName name="FDD_58_205" hidden="1">"A35779"</definedName>
    <definedName name="FDD_58_206" hidden="1">"A35786"</definedName>
    <definedName name="FDD_58_207" hidden="1">"A35793"</definedName>
    <definedName name="FDD_58_208" hidden="1">"A35800"</definedName>
    <definedName name="FDD_58_209" hidden="1">"A35807"</definedName>
    <definedName name="FDD_58_21" hidden="1">"A34491"</definedName>
    <definedName name="FDD_58_210" hidden="1">"A35814"</definedName>
    <definedName name="FDD_58_211" hidden="1">"A35821"</definedName>
    <definedName name="FDD_58_212" hidden="1">"A35828"</definedName>
    <definedName name="FDD_58_213" hidden="1">"A35835"</definedName>
    <definedName name="FDD_58_214" hidden="1">"A35842"</definedName>
    <definedName name="FDD_58_215" hidden="1">"A35849"</definedName>
    <definedName name="FDD_58_216" hidden="1">"A35856"</definedName>
    <definedName name="FDD_58_217" hidden="1">"A35863"</definedName>
    <definedName name="FDD_58_218" hidden="1">"A35870"</definedName>
    <definedName name="FDD_58_219" hidden="1">"A35877"</definedName>
    <definedName name="FDD_58_22" hidden="1">"A34498"</definedName>
    <definedName name="FDD_58_220" hidden="1">"A35884"</definedName>
    <definedName name="FDD_58_221" hidden="1">"A35891"</definedName>
    <definedName name="FDD_58_222" hidden="1">"A35898"</definedName>
    <definedName name="FDD_58_223" hidden="1">"A35905"</definedName>
    <definedName name="FDD_58_224" hidden="1">"A35912"</definedName>
    <definedName name="FDD_58_225" hidden="1">"A35919"</definedName>
    <definedName name="FDD_58_226" hidden="1">"A35926"</definedName>
    <definedName name="FDD_58_227" hidden="1">"A35933"</definedName>
    <definedName name="FDD_58_228" hidden="1">"A35940"</definedName>
    <definedName name="FDD_58_229" hidden="1">"A35947"</definedName>
    <definedName name="FDD_58_23" hidden="1">"A34505"</definedName>
    <definedName name="FDD_58_230" hidden="1">"A35954"</definedName>
    <definedName name="FDD_58_231" hidden="1">"A35961"</definedName>
    <definedName name="FDD_58_232" hidden="1">"A35968"</definedName>
    <definedName name="FDD_58_233" hidden="1">"A35975"</definedName>
    <definedName name="FDD_58_234" hidden="1">"A35982"</definedName>
    <definedName name="FDD_58_235" hidden="1">"A35989"</definedName>
    <definedName name="FDD_58_236" hidden="1">"A35996"</definedName>
    <definedName name="FDD_58_237" hidden="1">"A36003"</definedName>
    <definedName name="FDD_58_238" hidden="1">"A36010"</definedName>
    <definedName name="FDD_58_239" hidden="1">"A36017"</definedName>
    <definedName name="FDD_58_24" hidden="1">"A34512"</definedName>
    <definedName name="FDD_58_240" hidden="1">"A36024"</definedName>
    <definedName name="FDD_58_241" hidden="1">"A36031"</definedName>
    <definedName name="FDD_58_242" hidden="1">"A36038"</definedName>
    <definedName name="FDD_58_243" hidden="1">"A36045"</definedName>
    <definedName name="FDD_58_244" hidden="1">"A36052"</definedName>
    <definedName name="FDD_58_245" hidden="1">"A36059"</definedName>
    <definedName name="FDD_58_246" hidden="1">"A36066"</definedName>
    <definedName name="FDD_58_247" hidden="1">"A36073"</definedName>
    <definedName name="FDD_58_248" hidden="1">"A36080"</definedName>
    <definedName name="FDD_58_249" hidden="1">"A36087"</definedName>
    <definedName name="FDD_58_25" hidden="1">"A34519"</definedName>
    <definedName name="FDD_58_250" hidden="1">"A36094"</definedName>
    <definedName name="FDD_58_251" hidden="1">"A36101"</definedName>
    <definedName name="FDD_58_252" hidden="1">"A36108"</definedName>
    <definedName name="FDD_58_253" hidden="1">"A36115"</definedName>
    <definedName name="FDD_58_254" hidden="1">"A36122"</definedName>
    <definedName name="FDD_58_255" hidden="1">"A36129"</definedName>
    <definedName name="FDD_58_256" hidden="1">"A36136"</definedName>
    <definedName name="FDD_58_257" hidden="1">"A36143"</definedName>
    <definedName name="FDD_58_258" hidden="1">"A36150"</definedName>
    <definedName name="FDD_58_259" hidden="1">"A36157"</definedName>
    <definedName name="FDD_58_26" hidden="1">"A34526"</definedName>
    <definedName name="FDD_58_260" hidden="1">"A36164"</definedName>
    <definedName name="FDD_58_27" hidden="1">"A34533"</definedName>
    <definedName name="FDD_58_28" hidden="1">"A34540"</definedName>
    <definedName name="FDD_58_29" hidden="1">"A34547"</definedName>
    <definedName name="FDD_58_3" hidden="1">"A31777"</definedName>
    <definedName name="FDD_58_30" hidden="1">"A34554"</definedName>
    <definedName name="FDD_58_31" hidden="1">"A34561"</definedName>
    <definedName name="FDD_58_32" hidden="1">"A34568"</definedName>
    <definedName name="FDD_58_33" hidden="1">"A34575"</definedName>
    <definedName name="FDD_58_34" hidden="1">"A34582"</definedName>
    <definedName name="FDD_58_35" hidden="1">"A34589"</definedName>
    <definedName name="FDD_58_36" hidden="1">"A34596"</definedName>
    <definedName name="FDD_58_37" hidden="1">"A34603"</definedName>
    <definedName name="FDD_58_38" hidden="1">"A34610"</definedName>
    <definedName name="FDD_58_39" hidden="1">"A34617"</definedName>
    <definedName name="FDD_58_4" hidden="1">"A32142"</definedName>
    <definedName name="FDD_58_40" hidden="1">"A34624"</definedName>
    <definedName name="FDD_58_41" hidden="1">"A34631"</definedName>
    <definedName name="FDD_58_42" hidden="1">"A34638"</definedName>
    <definedName name="FDD_58_43" hidden="1">"A34645"</definedName>
    <definedName name="FDD_58_44" hidden="1">"A34652"</definedName>
    <definedName name="FDD_58_45" hidden="1">"A34659"</definedName>
    <definedName name="FDD_58_46" hidden="1">"A34666"</definedName>
    <definedName name="FDD_58_47" hidden="1">"A34673"</definedName>
    <definedName name="FDD_58_48" hidden="1">"A34680"</definedName>
    <definedName name="FDD_58_49" hidden="1">"A34687"</definedName>
    <definedName name="FDD_58_5" hidden="1">"A32508"</definedName>
    <definedName name="FDD_58_50" hidden="1">"A34694"</definedName>
    <definedName name="FDD_58_51" hidden="1">"A34701"</definedName>
    <definedName name="FDD_58_52" hidden="1">"A34708"</definedName>
    <definedName name="FDD_58_53" hidden="1">"A34715"</definedName>
    <definedName name="FDD_58_54" hidden="1">"A34722"</definedName>
    <definedName name="FDD_58_55" hidden="1">"A34729"</definedName>
    <definedName name="FDD_58_56" hidden="1">"A34736"</definedName>
    <definedName name="FDD_58_57" hidden="1">"A34743"</definedName>
    <definedName name="FDD_58_58" hidden="1">"A34750"</definedName>
    <definedName name="FDD_58_59" hidden="1">"A34757"</definedName>
    <definedName name="FDD_58_6" hidden="1">"A32873"</definedName>
    <definedName name="FDD_58_60" hidden="1">"A34764"</definedName>
    <definedName name="FDD_58_61" hidden="1">"A34771"</definedName>
    <definedName name="FDD_58_62" hidden="1">"A34778"</definedName>
    <definedName name="FDD_58_63" hidden="1">"A34785"</definedName>
    <definedName name="FDD_58_64" hidden="1">"A34792"</definedName>
    <definedName name="FDD_58_65" hidden="1">"A34799"</definedName>
    <definedName name="FDD_58_66" hidden="1">"A34806"</definedName>
    <definedName name="FDD_58_67" hidden="1">"A34813"</definedName>
    <definedName name="FDD_58_68" hidden="1">"A34820"</definedName>
    <definedName name="FDD_58_69" hidden="1">"A34827"</definedName>
    <definedName name="FDD_58_7" hidden="1">"A33238"</definedName>
    <definedName name="FDD_58_70" hidden="1">"A34834"</definedName>
    <definedName name="FDD_58_71" hidden="1">"A34841"</definedName>
    <definedName name="FDD_58_72" hidden="1">"A34848"</definedName>
    <definedName name="FDD_58_73" hidden="1">"A34855"</definedName>
    <definedName name="FDD_58_74" hidden="1">"A34862"</definedName>
    <definedName name="FDD_58_75" hidden="1">"A34869"</definedName>
    <definedName name="FDD_58_76" hidden="1">"A34876"</definedName>
    <definedName name="FDD_58_77" hidden="1">"A34883"</definedName>
    <definedName name="FDD_58_78" hidden="1">"A34890"</definedName>
    <definedName name="FDD_58_79" hidden="1">"A34897"</definedName>
    <definedName name="FDD_58_8" hidden="1">"A33603"</definedName>
    <definedName name="FDD_58_80" hidden="1">"A34904"</definedName>
    <definedName name="FDD_58_81" hidden="1">"A34911"</definedName>
    <definedName name="FDD_58_82" hidden="1">"A34918"</definedName>
    <definedName name="FDD_58_83" hidden="1">"A34925"</definedName>
    <definedName name="FDD_58_84" hidden="1">"A34932"</definedName>
    <definedName name="FDD_58_85" hidden="1">"A34939"</definedName>
    <definedName name="FDD_58_86" hidden="1">"A34946"</definedName>
    <definedName name="FDD_58_87" hidden="1">"A34953"</definedName>
    <definedName name="FDD_58_88" hidden="1">"A34960"</definedName>
    <definedName name="FDD_58_89" hidden="1">"A34967"</definedName>
    <definedName name="FDD_58_9" hidden="1">"A33969"</definedName>
    <definedName name="FDD_58_90" hidden="1">"A34974"</definedName>
    <definedName name="FDD_58_91" hidden="1">"A34981"</definedName>
    <definedName name="FDD_58_92" hidden="1">"A34988"</definedName>
    <definedName name="FDD_58_93" hidden="1">"A34995"</definedName>
    <definedName name="FDD_58_94" hidden="1">"A35002"</definedName>
    <definedName name="FDD_58_95" hidden="1">"A35009"</definedName>
    <definedName name="FDD_58_96" hidden="1">"A35016"</definedName>
    <definedName name="FDD_58_97" hidden="1">"A35023"</definedName>
    <definedName name="FDD_58_98" hidden="1">"A35030"</definedName>
    <definedName name="FDD_58_99" hidden="1">"A35037"</definedName>
    <definedName name="FDD_59_0" hidden="1">"A30681"</definedName>
    <definedName name="FDD_59_1" hidden="1">"A31047"</definedName>
    <definedName name="FDD_59_10" hidden="1">"A34334"</definedName>
    <definedName name="FDD_59_100" hidden="1">"A35044"</definedName>
    <definedName name="FDD_59_101" hidden="1">"A35051"</definedName>
    <definedName name="FDD_59_102" hidden="1">"A35059"</definedName>
    <definedName name="FDD_59_103" hidden="1">"A35065"</definedName>
    <definedName name="FDD_59_104" hidden="1">"A35072"</definedName>
    <definedName name="FDD_59_105" hidden="1">"A35079"</definedName>
    <definedName name="FDD_59_106" hidden="1">"A35086"</definedName>
    <definedName name="FDD_59_107" hidden="1">"A35093"</definedName>
    <definedName name="FDD_59_108" hidden="1">"A35100"</definedName>
    <definedName name="FDD_59_109" hidden="1">"A35107"</definedName>
    <definedName name="FDD_59_11" hidden="1">"A34699"</definedName>
    <definedName name="FDD_59_110" hidden="1">"A35114"</definedName>
    <definedName name="FDD_59_111" hidden="1">"A35121"</definedName>
    <definedName name="FDD_59_112" hidden="1">"A35128"</definedName>
    <definedName name="FDD_59_113" hidden="1">"A35135"</definedName>
    <definedName name="FDD_59_114" hidden="1">"A35141"</definedName>
    <definedName name="FDD_59_115" hidden="1">"A35149"</definedName>
    <definedName name="FDD_59_116" hidden="1">"A35156"</definedName>
    <definedName name="FDD_59_117" hidden="1">"A35163"</definedName>
    <definedName name="FDD_59_118" hidden="1">"A35170"</definedName>
    <definedName name="FDD_59_119" hidden="1">"A35177"</definedName>
    <definedName name="FDD_59_12" hidden="1">"A35064"</definedName>
    <definedName name="FDD_59_120" hidden="1">"A35184"</definedName>
    <definedName name="FDD_59_121" hidden="1">"A35192"</definedName>
    <definedName name="FDD_59_122" hidden="1">"A35198"</definedName>
    <definedName name="FDD_59_123" hidden="1">"A35205"</definedName>
    <definedName name="FDD_59_124" hidden="1">"A35213"</definedName>
    <definedName name="FDD_59_125" hidden="1">"A35219"</definedName>
    <definedName name="FDD_59_126" hidden="1">"A35226"</definedName>
    <definedName name="FDD_59_127" hidden="1">"A35233"</definedName>
    <definedName name="FDD_59_128" hidden="1">"A35240"</definedName>
    <definedName name="FDD_59_129" hidden="1">"A35247"</definedName>
    <definedName name="FDD_59_13" hidden="1">"A35430"</definedName>
    <definedName name="FDD_59_130" hidden="1">"A35254"</definedName>
    <definedName name="FDD_59_131" hidden="1">"A35261"</definedName>
    <definedName name="FDD_59_132" hidden="1">"A35268"</definedName>
    <definedName name="FDD_59_133" hidden="1">"A35275"</definedName>
    <definedName name="FDD_59_134" hidden="1">"A35282"</definedName>
    <definedName name="FDD_59_135" hidden="1">"A35289"</definedName>
    <definedName name="FDD_59_136" hidden="1">"A35296"</definedName>
    <definedName name="FDD_59_137" hidden="1">"A35303"</definedName>
    <definedName name="FDD_59_138" hidden="1">"A35310"</definedName>
    <definedName name="FDD_59_139" hidden="1">"A35317"</definedName>
    <definedName name="FDD_59_14" hidden="1">"A35795"</definedName>
    <definedName name="FDD_59_140" hidden="1">"A35324"</definedName>
    <definedName name="FDD_59_141" hidden="1">"A35331"</definedName>
    <definedName name="FDD_59_142" hidden="1">"A35338"</definedName>
    <definedName name="FDD_59_143" hidden="1">"A35345"</definedName>
    <definedName name="FDD_59_144" hidden="1">"A35352"</definedName>
    <definedName name="FDD_59_145" hidden="1">"A35359"</definedName>
    <definedName name="FDD_59_146" hidden="1">"A35366"</definedName>
    <definedName name="FDD_59_147" hidden="1">"A35373"</definedName>
    <definedName name="FDD_59_148" hidden="1">"A35380"</definedName>
    <definedName name="FDD_59_149" hidden="1">"A35387"</definedName>
    <definedName name="FDD_59_15" hidden="1">"A34449"</definedName>
    <definedName name="FDD_59_150" hidden="1">"A35394"</definedName>
    <definedName name="FDD_59_151" hidden="1">"A35401"</definedName>
    <definedName name="FDD_59_152" hidden="1">"A35408"</definedName>
    <definedName name="FDD_59_153" hidden="1">"A35415"</definedName>
    <definedName name="FDD_59_154" hidden="1">"A35422"</definedName>
    <definedName name="FDD_59_155" hidden="1">"A35429"</definedName>
    <definedName name="FDD_59_156" hidden="1">"A35436"</definedName>
    <definedName name="FDD_59_157" hidden="1">"A35443"</definedName>
    <definedName name="FDD_59_158" hidden="1">"A35450"</definedName>
    <definedName name="FDD_59_159" hidden="1">"A35457"</definedName>
    <definedName name="FDD_59_16" hidden="1">"A34457"</definedName>
    <definedName name="FDD_59_160" hidden="1">"A35464"</definedName>
    <definedName name="FDD_59_161" hidden="1">"A35471"</definedName>
    <definedName name="FDD_59_162" hidden="1">"A35478"</definedName>
    <definedName name="FDD_59_163" hidden="1">"A35485"</definedName>
    <definedName name="FDD_59_164" hidden="1">"A35492"</definedName>
    <definedName name="FDD_59_165" hidden="1">"A35499"</definedName>
    <definedName name="FDD_59_166" hidden="1">"A35506"</definedName>
    <definedName name="FDD_59_167" hidden="1">"A35513"</definedName>
    <definedName name="FDD_59_168" hidden="1">"A35521"</definedName>
    <definedName name="FDD_59_169" hidden="1">"A35527"</definedName>
    <definedName name="FDD_59_17" hidden="1">"A34463"</definedName>
    <definedName name="FDD_59_170" hidden="1">"A35534"</definedName>
    <definedName name="FDD_59_171" hidden="1">"A35541"</definedName>
    <definedName name="FDD_59_172" hidden="1">"A35548"</definedName>
    <definedName name="FDD_59_173" hidden="1">"A35556"</definedName>
    <definedName name="FDD_59_174" hidden="1">"A35562"</definedName>
    <definedName name="FDD_59_175" hidden="1">"A35569"</definedName>
    <definedName name="FDD_59_176" hidden="1">"A35577"</definedName>
    <definedName name="FDD_59_177" hidden="1">"A35583"</definedName>
    <definedName name="FDD_59_178" hidden="1">"A35590"</definedName>
    <definedName name="FDD_59_179" hidden="1">"A35597"</definedName>
    <definedName name="FDD_59_18" hidden="1">"A34470"</definedName>
    <definedName name="FDD_59_180" hidden="1">"A35604"</definedName>
    <definedName name="FDD_59_181" hidden="1">"A35611"</definedName>
    <definedName name="FDD_59_182" hidden="1">"A35618"</definedName>
    <definedName name="FDD_59_183" hidden="1">"A35625"</definedName>
    <definedName name="FDD_59_184" hidden="1">"A35632"</definedName>
    <definedName name="FDD_59_185" hidden="1">"A35639"</definedName>
    <definedName name="FDD_59_186" hidden="1">"A35646"</definedName>
    <definedName name="FDD_59_187" hidden="1">"A35653"</definedName>
    <definedName name="FDD_59_188" hidden="1">"A35660"</definedName>
    <definedName name="FDD_59_189" hidden="1">"A35668"</definedName>
    <definedName name="FDD_59_19" hidden="1">"A34477"</definedName>
    <definedName name="FDD_59_190" hidden="1">"A35674"</definedName>
    <definedName name="FDD_59_191" hidden="1">"A35681"</definedName>
    <definedName name="FDD_59_192" hidden="1">"A35688"</definedName>
    <definedName name="FDD_59_193" hidden="1">"A35695"</definedName>
    <definedName name="FDD_59_194" hidden="1">"A35702"</definedName>
    <definedName name="FDD_59_195" hidden="1">"A35709"</definedName>
    <definedName name="FDD_59_196" hidden="1">"A35716"</definedName>
    <definedName name="FDD_59_197" hidden="1">"A35723"</definedName>
    <definedName name="FDD_59_198" hidden="1">"A35730"</definedName>
    <definedName name="FDD_59_199" hidden="1">"A35737"</definedName>
    <definedName name="FDD_59_2" hidden="1">"A31412"</definedName>
    <definedName name="FDD_59_20" hidden="1">"A34485"</definedName>
    <definedName name="FDD_59_200" hidden="1">"A35744"</definedName>
    <definedName name="FDD_59_201" hidden="1">"A35751"</definedName>
    <definedName name="FDD_59_202" hidden="1">"A35758"</definedName>
    <definedName name="FDD_59_203" hidden="1">"A35765"</definedName>
    <definedName name="FDD_59_204" hidden="1">"A35772"</definedName>
    <definedName name="FDD_59_205" hidden="1">"A35779"</definedName>
    <definedName name="FDD_59_206" hidden="1">"A35786"</definedName>
    <definedName name="FDD_59_207" hidden="1">"A35793"</definedName>
    <definedName name="FDD_59_208" hidden="1">"A35800"</definedName>
    <definedName name="FDD_59_209" hidden="1">"A35807"</definedName>
    <definedName name="FDD_59_21" hidden="1">"A34491"</definedName>
    <definedName name="FDD_59_210" hidden="1">"A35814"</definedName>
    <definedName name="FDD_59_211" hidden="1">"A35821"</definedName>
    <definedName name="FDD_59_212" hidden="1">"A35828"</definedName>
    <definedName name="FDD_59_213" hidden="1">"A35835"</definedName>
    <definedName name="FDD_59_214" hidden="1">"A35842"</definedName>
    <definedName name="FDD_59_215" hidden="1">"A35849"</definedName>
    <definedName name="FDD_59_216" hidden="1">"A35856"</definedName>
    <definedName name="FDD_59_217" hidden="1">"A35863"</definedName>
    <definedName name="FDD_59_218" hidden="1">"A35870"</definedName>
    <definedName name="FDD_59_219" hidden="1">"A35877"</definedName>
    <definedName name="FDD_59_22" hidden="1">"A34498"</definedName>
    <definedName name="FDD_59_220" hidden="1">"A35884"</definedName>
    <definedName name="FDD_59_221" hidden="1">"A35891"</definedName>
    <definedName name="FDD_59_222" hidden="1">"A35899"</definedName>
    <definedName name="FDD_59_223" hidden="1">"A35905"</definedName>
    <definedName name="FDD_59_224" hidden="1">"A35912"</definedName>
    <definedName name="FDD_59_225" hidden="1">"A35919"</definedName>
    <definedName name="FDD_59_226" hidden="1">"A35926"</definedName>
    <definedName name="FDD_59_227" hidden="1">"A35933"</definedName>
    <definedName name="FDD_59_228" hidden="1">"A35941"</definedName>
    <definedName name="FDD_59_229" hidden="1">"A35947"</definedName>
    <definedName name="FDD_59_23" hidden="1">"A34505"</definedName>
    <definedName name="FDD_59_230" hidden="1">"A35954"</definedName>
    <definedName name="FDD_59_231" hidden="1">"A35961"</definedName>
    <definedName name="FDD_59_232" hidden="1">"A35968"</definedName>
    <definedName name="FDD_59_233" hidden="1">"A35975"</definedName>
    <definedName name="FDD_59_234" hidden="1">"A35982"</definedName>
    <definedName name="FDD_59_235" hidden="1">"A35989"</definedName>
    <definedName name="FDD_59_236" hidden="1">"A35996"</definedName>
    <definedName name="FDD_59_237" hidden="1">"A36003"</definedName>
    <definedName name="FDD_59_238" hidden="1">"A36010"</definedName>
    <definedName name="FDD_59_239" hidden="1">"A36017"</definedName>
    <definedName name="FDD_59_24" hidden="1">"A34512"</definedName>
    <definedName name="FDD_59_240" hidden="1">"A36024"</definedName>
    <definedName name="FDD_59_241" hidden="1">"A36031"</definedName>
    <definedName name="FDD_59_242" hidden="1">"A36039"</definedName>
    <definedName name="FDD_59_243" hidden="1">"A36045"</definedName>
    <definedName name="FDD_59_244" hidden="1">"A36052"</definedName>
    <definedName name="FDD_59_245" hidden="1">"A36059"</definedName>
    <definedName name="FDD_59_246" hidden="1">"A36066"</definedName>
    <definedName name="FDD_59_247" hidden="1">"A36073"</definedName>
    <definedName name="FDD_59_248" hidden="1">"A36080"</definedName>
    <definedName name="FDD_59_249" hidden="1">"A36087"</definedName>
    <definedName name="FDD_59_25" hidden="1">"A34519"</definedName>
    <definedName name="FDD_59_250" hidden="1">"A36094"</definedName>
    <definedName name="FDD_59_251" hidden="1">"A36101"</definedName>
    <definedName name="FDD_59_252" hidden="1">"A36108"</definedName>
    <definedName name="FDD_59_253" hidden="1">"A36116"</definedName>
    <definedName name="FDD_59_254" hidden="1">"A36122"</definedName>
    <definedName name="FDD_59_255" hidden="1">"A36129"</definedName>
    <definedName name="FDD_59_256" hidden="1">"A36136"</definedName>
    <definedName name="FDD_59_257" hidden="1">"A36143"</definedName>
    <definedName name="FDD_59_258" hidden="1">"A36150"</definedName>
    <definedName name="FDD_59_259" hidden="1">"A36157"</definedName>
    <definedName name="FDD_59_26" hidden="1">"A34526"</definedName>
    <definedName name="FDD_59_260" hidden="1">"A36164"</definedName>
    <definedName name="FDD_59_27" hidden="1">"A34533"</definedName>
    <definedName name="FDD_59_28" hidden="1">"A34540"</definedName>
    <definedName name="FDD_59_29" hidden="1">"A34547"</definedName>
    <definedName name="FDD_59_3" hidden="1">"A31777"</definedName>
    <definedName name="FDD_59_30" hidden="1">"A34554"</definedName>
    <definedName name="FDD_59_31" hidden="1">"A34561"</definedName>
    <definedName name="FDD_59_32" hidden="1">"A34568"</definedName>
    <definedName name="FDD_59_33" hidden="1">"A34576"</definedName>
    <definedName name="FDD_59_34" hidden="1">"A34582"</definedName>
    <definedName name="FDD_59_35" hidden="1">"A34589"</definedName>
    <definedName name="FDD_59_36" hidden="1">"A34596"</definedName>
    <definedName name="FDD_59_37" hidden="1">"A34603"</definedName>
    <definedName name="FDD_59_38" hidden="1">"A34610"</definedName>
    <definedName name="FDD_59_39" hidden="1">"A34617"</definedName>
    <definedName name="FDD_59_4" hidden="1">"A32142"</definedName>
    <definedName name="FDD_59_40" hidden="1">"A34624"</definedName>
    <definedName name="FDD_59_41" hidden="1">"A34631"</definedName>
    <definedName name="FDD_59_42" hidden="1">"A34638"</definedName>
    <definedName name="FDD_59_43" hidden="1">"A34645"</definedName>
    <definedName name="FDD_59_44" hidden="1">"A34652"</definedName>
    <definedName name="FDD_59_45" hidden="1">"A34659"</definedName>
    <definedName name="FDD_59_46" hidden="1">"A34666"</definedName>
    <definedName name="FDD_59_47" hidden="1">"A34673"</definedName>
    <definedName name="FDD_59_48" hidden="1">"A34680"</definedName>
    <definedName name="FDD_59_49" hidden="1">"A34687"</definedName>
    <definedName name="FDD_59_5" hidden="1">"A32508"</definedName>
    <definedName name="FDD_59_50" hidden="1">"A34696"</definedName>
    <definedName name="FDD_59_51" hidden="1">"A34702"</definedName>
    <definedName name="FDD_59_52" hidden="1">"A34708"</definedName>
    <definedName name="FDD_59_53" hidden="1">"A34715"</definedName>
    <definedName name="FDD_59_54" hidden="1">"A34722"</definedName>
    <definedName name="FDD_59_55" hidden="1">"A34729"</definedName>
    <definedName name="FDD_59_56" hidden="1">"A34736"</definedName>
    <definedName name="FDD_59_57" hidden="1">"A34743"</definedName>
    <definedName name="FDD_59_58" hidden="1">"A34750"</definedName>
    <definedName name="FDD_59_59" hidden="1">"A34757"</definedName>
    <definedName name="FDD_59_6" hidden="1">"A32873"</definedName>
    <definedName name="FDD_59_60" hidden="1">"A34764"</definedName>
    <definedName name="FDD_59_61" hidden="1">"A34771"</definedName>
    <definedName name="FDD_59_62" hidden="1">"A34778"</definedName>
    <definedName name="FDD_59_63" hidden="1">"A34785"</definedName>
    <definedName name="FDD_59_64" hidden="1">"A34792"</definedName>
    <definedName name="FDD_59_65" hidden="1">"A34799"</definedName>
    <definedName name="FDD_59_66" hidden="1">"A34807"</definedName>
    <definedName name="FDD_59_67" hidden="1">"A34813"</definedName>
    <definedName name="FDD_59_68" hidden="1">"A34820"</definedName>
    <definedName name="FDD_59_69" hidden="1">"A34828"</definedName>
    <definedName name="FDD_59_7" hidden="1">"A33238"</definedName>
    <definedName name="FDD_59_70" hidden="1">"A34834"</definedName>
    <definedName name="FDD_59_71" hidden="1">"A34841"</definedName>
    <definedName name="FDD_59_72" hidden="1">"A34848"</definedName>
    <definedName name="FDD_59_73" hidden="1">"A34855"</definedName>
    <definedName name="FDD_59_74" hidden="1">"A34862"</definedName>
    <definedName name="FDD_59_75" hidden="1">"A34870"</definedName>
    <definedName name="FDD_59_76" hidden="1">"A34876"</definedName>
    <definedName name="FDD_59_77" hidden="1">"A34883"</definedName>
    <definedName name="FDD_59_78" hidden="1">"A34891"</definedName>
    <definedName name="FDD_59_79" hidden="1">"A34897"</definedName>
    <definedName name="FDD_59_8" hidden="1">"A33603"</definedName>
    <definedName name="FDD_59_80" hidden="1">"A34904"</definedName>
    <definedName name="FDD_59_81" hidden="1">"A34911"</definedName>
    <definedName name="FDD_59_82" hidden="1">"A34918"</definedName>
    <definedName name="FDD_59_83" hidden="1">"A34925"</definedName>
    <definedName name="FDD_59_84" hidden="1">"A34932"</definedName>
    <definedName name="FDD_59_85" hidden="1">"A34940"</definedName>
    <definedName name="FDD_59_86" hidden="1">"A34946"</definedName>
    <definedName name="FDD_59_87" hidden="1">"A34953"</definedName>
    <definedName name="FDD_59_88" hidden="1">"A34960"</definedName>
    <definedName name="FDD_59_89" hidden="1">"A34967"</definedName>
    <definedName name="FDD_59_9" hidden="1">"A33969"</definedName>
    <definedName name="FDD_59_90" hidden="1">"A34974"</definedName>
    <definedName name="FDD_59_91" hidden="1">"A34981"</definedName>
    <definedName name="FDD_59_92" hidden="1">"A34988"</definedName>
    <definedName name="FDD_59_93" hidden="1">"A34995"</definedName>
    <definedName name="FDD_59_94" hidden="1">"A35002"</definedName>
    <definedName name="FDD_59_95" hidden="1">"A35009"</definedName>
    <definedName name="FDD_59_96" hidden="1">"A35016"</definedName>
    <definedName name="FDD_59_97" hidden="1">"A35023"</definedName>
    <definedName name="FDD_59_98" hidden="1">"A35030"</definedName>
    <definedName name="FDD_59_99" hidden="1">"A35037"</definedName>
    <definedName name="FDD_6_0" hidden="1">"A25569"</definedName>
    <definedName name="FDD_6_1" hidden="1">"A35795"</definedName>
    <definedName name="FDD_6_2" hidden="1">"E36160"</definedName>
    <definedName name="FDD_6_3" hidden="1">"E36525"</definedName>
    <definedName name="FDD_60_0" hidden="1">"A30681"</definedName>
    <definedName name="FDD_60_1" hidden="1">"A31047"</definedName>
    <definedName name="FDD_60_10" hidden="1">"A34334"</definedName>
    <definedName name="FDD_60_11" hidden="1">"A34699"</definedName>
    <definedName name="FDD_60_12" hidden="1">"A35064"</definedName>
    <definedName name="FDD_60_13" hidden="1">"A35430"</definedName>
    <definedName name="FDD_60_14" hidden="1">"A35795"</definedName>
    <definedName name="FDD_60_2" hidden="1">"A31412"</definedName>
    <definedName name="FDD_60_3" hidden="1">"A31777"</definedName>
    <definedName name="FDD_60_4" hidden="1">"A32142"</definedName>
    <definedName name="FDD_60_5" hidden="1">"A32508"</definedName>
    <definedName name="FDD_60_6" hidden="1">"A32873"</definedName>
    <definedName name="FDD_60_7" hidden="1">"A33238"</definedName>
    <definedName name="FDD_60_8" hidden="1">"A33603"</definedName>
    <definedName name="FDD_60_9" hidden="1">"A33969"</definedName>
    <definedName name="FDD_61_0" hidden="1">"A30681"</definedName>
    <definedName name="FDD_61_1" hidden="1">"A31047"</definedName>
    <definedName name="FDD_61_10" hidden="1">"A34334"</definedName>
    <definedName name="FDD_61_11" hidden="1">"A34699"</definedName>
    <definedName name="FDD_61_12" hidden="1">"A35064"</definedName>
    <definedName name="FDD_61_13" hidden="1">"A35430"</definedName>
    <definedName name="FDD_61_14" hidden="1">"A35795"</definedName>
    <definedName name="FDD_61_2" hidden="1">"A31412"</definedName>
    <definedName name="FDD_61_3" hidden="1">"A31777"</definedName>
    <definedName name="FDD_61_4" hidden="1">"A32142"</definedName>
    <definedName name="FDD_61_5" hidden="1">"A32508"</definedName>
    <definedName name="FDD_61_6" hidden="1">"A32873"</definedName>
    <definedName name="FDD_61_7" hidden="1">"A33238"</definedName>
    <definedName name="FDD_61_8" hidden="1">"A33603"</definedName>
    <definedName name="FDD_61_9" hidden="1">"A33969"</definedName>
    <definedName name="FDD_62_0" hidden="1">"A30681"</definedName>
    <definedName name="FDD_62_1" hidden="1">"A31047"</definedName>
    <definedName name="FDD_62_10" hidden="1">"A34334"</definedName>
    <definedName name="FDD_62_11" hidden="1">"A34699"</definedName>
    <definedName name="FDD_62_12" hidden="1">"A35064"</definedName>
    <definedName name="FDD_62_13" hidden="1">"A35430"</definedName>
    <definedName name="FDD_62_14" hidden="1">"A35795"</definedName>
    <definedName name="FDD_62_2" hidden="1">"A31412"</definedName>
    <definedName name="FDD_62_3" hidden="1">"A31777"</definedName>
    <definedName name="FDD_62_4" hidden="1">"A32142"</definedName>
    <definedName name="FDD_62_5" hidden="1">"A32508"</definedName>
    <definedName name="FDD_62_6" hidden="1">"A32873"</definedName>
    <definedName name="FDD_62_7" hidden="1">"A33238"</definedName>
    <definedName name="FDD_62_8" hidden="1">"A33603"</definedName>
    <definedName name="FDD_62_9" hidden="1">"A33969"</definedName>
    <definedName name="FDD_63_0" hidden="1">"A30681"</definedName>
    <definedName name="FDD_63_1" hidden="1">"A31047"</definedName>
    <definedName name="FDD_63_10" hidden="1">"A34334"</definedName>
    <definedName name="FDD_63_11" hidden="1">"A34699"</definedName>
    <definedName name="FDD_63_12" hidden="1">"A35064"</definedName>
    <definedName name="FDD_63_13" hidden="1">"A35430"</definedName>
    <definedName name="FDD_63_14" hidden="1">"A35795"</definedName>
    <definedName name="FDD_63_2" hidden="1">"A31412"</definedName>
    <definedName name="FDD_63_3" hidden="1">"A31777"</definedName>
    <definedName name="FDD_63_4" hidden="1">"A32142"</definedName>
    <definedName name="FDD_63_5" hidden="1">"A32508"</definedName>
    <definedName name="FDD_63_6" hidden="1">"A32873"</definedName>
    <definedName name="FDD_63_7" hidden="1">"A33238"</definedName>
    <definedName name="FDD_63_8" hidden="1">"A33603"</definedName>
    <definedName name="FDD_63_9" hidden="1">"A33969"</definedName>
    <definedName name="FDD_64_0" hidden="1">"A30681"</definedName>
    <definedName name="FDD_64_1" hidden="1">"A31047"</definedName>
    <definedName name="FDD_64_10" hidden="1">"A34334"</definedName>
    <definedName name="FDD_64_11" hidden="1">"A34699"</definedName>
    <definedName name="FDD_64_12" hidden="1">"A35064"</definedName>
    <definedName name="FDD_64_13" hidden="1">"A35430"</definedName>
    <definedName name="FDD_64_14" hidden="1">"A35795"</definedName>
    <definedName name="FDD_64_2" hidden="1">"A31412"</definedName>
    <definedName name="FDD_64_3" hidden="1">"A31777"</definedName>
    <definedName name="FDD_64_4" hidden="1">"A32142"</definedName>
    <definedName name="FDD_64_5" hidden="1">"A32508"</definedName>
    <definedName name="FDD_64_6" hidden="1">"A32873"</definedName>
    <definedName name="FDD_64_7" hidden="1">"A33238"</definedName>
    <definedName name="FDD_64_8" hidden="1">"A33603"</definedName>
    <definedName name="FDD_64_9" hidden="1">"A33969"</definedName>
    <definedName name="FDD_65_0" hidden="1">"A30681"</definedName>
    <definedName name="FDD_65_1" hidden="1">"A31047"</definedName>
    <definedName name="FDD_65_10" hidden="1">"A34334"</definedName>
    <definedName name="FDD_65_11" hidden="1">"A34699"</definedName>
    <definedName name="FDD_65_12" hidden="1">"A35064"</definedName>
    <definedName name="FDD_65_13" hidden="1">"A35430"</definedName>
    <definedName name="FDD_65_14" hidden="1">"A35795"</definedName>
    <definedName name="FDD_65_2" hidden="1">"A31412"</definedName>
    <definedName name="FDD_65_3" hidden="1">"A31777"</definedName>
    <definedName name="FDD_65_4" hidden="1">"A32142"</definedName>
    <definedName name="FDD_65_5" hidden="1">"A32508"</definedName>
    <definedName name="FDD_65_6" hidden="1">"A32873"</definedName>
    <definedName name="FDD_65_7" hidden="1">"A33238"</definedName>
    <definedName name="FDD_65_8" hidden="1">"A33603"</definedName>
    <definedName name="FDD_65_9" hidden="1">"A33969"</definedName>
    <definedName name="FDD_66_0" hidden="1">"A30681"</definedName>
    <definedName name="FDD_66_1" hidden="1">"A31047"</definedName>
    <definedName name="FDD_66_10" hidden="1">"A34334"</definedName>
    <definedName name="FDD_66_11" hidden="1">"A34699"</definedName>
    <definedName name="FDD_66_12" hidden="1">"A35064"</definedName>
    <definedName name="FDD_66_13" hidden="1">"A35430"</definedName>
    <definedName name="FDD_66_14" hidden="1">"A35795"</definedName>
    <definedName name="FDD_66_2" hidden="1">"A31412"</definedName>
    <definedName name="FDD_66_3" hidden="1">"A31777"</definedName>
    <definedName name="FDD_66_4" hidden="1">"A32142"</definedName>
    <definedName name="FDD_66_5" hidden="1">"A32508"</definedName>
    <definedName name="FDD_66_6" hidden="1">"A32873"</definedName>
    <definedName name="FDD_66_7" hidden="1">"A33238"</definedName>
    <definedName name="FDD_66_8" hidden="1">"A33603"</definedName>
    <definedName name="FDD_66_9" hidden="1">"A33969"</definedName>
    <definedName name="FDD_67_0" hidden="1">"A30681"</definedName>
    <definedName name="FDD_67_1" hidden="1">"A31047"</definedName>
    <definedName name="FDD_67_10" hidden="1">"A34334"</definedName>
    <definedName name="FDD_67_11" hidden="1">"A34699"</definedName>
    <definedName name="FDD_67_12" hidden="1">"A35064"</definedName>
    <definedName name="FDD_67_13" hidden="1">"A35430"</definedName>
    <definedName name="FDD_67_14" hidden="1">"A35795"</definedName>
    <definedName name="FDD_67_2" hidden="1">"A31412"</definedName>
    <definedName name="FDD_67_3" hidden="1">"A31777"</definedName>
    <definedName name="FDD_67_4" hidden="1">"A32142"</definedName>
    <definedName name="FDD_67_5" hidden="1">"A32508"</definedName>
    <definedName name="FDD_67_6" hidden="1">"A32873"</definedName>
    <definedName name="FDD_67_7" hidden="1">"A33238"</definedName>
    <definedName name="FDD_67_8" hidden="1">"A33603"</definedName>
    <definedName name="FDD_67_9" hidden="1">"A33969"</definedName>
    <definedName name="FDD_68_0" hidden="1">"A30681"</definedName>
    <definedName name="FDD_68_1" hidden="1">"A31047"</definedName>
    <definedName name="FDD_68_10" hidden="1">"A34334"</definedName>
    <definedName name="FDD_68_11" hidden="1">"A34699"</definedName>
    <definedName name="FDD_68_12" hidden="1">"A35064"</definedName>
    <definedName name="FDD_68_13" hidden="1">"A35430"</definedName>
    <definedName name="FDD_68_14" hidden="1">"A35795"</definedName>
    <definedName name="FDD_68_2" hidden="1">"A31412"</definedName>
    <definedName name="FDD_68_3" hidden="1">"A31777"</definedName>
    <definedName name="FDD_68_4" hidden="1">"A32142"</definedName>
    <definedName name="FDD_68_5" hidden="1">"A32508"</definedName>
    <definedName name="FDD_68_6" hidden="1">"A32873"</definedName>
    <definedName name="FDD_68_7" hidden="1">"A33238"</definedName>
    <definedName name="FDD_68_8" hidden="1">"A33603"</definedName>
    <definedName name="FDD_68_9" hidden="1">"A33969"</definedName>
    <definedName name="FDD_69_0" hidden="1">"U30681"</definedName>
    <definedName name="FDD_69_1" hidden="1">"A31047"</definedName>
    <definedName name="FDD_69_10" hidden="1">"A34334"</definedName>
    <definedName name="FDD_69_11" hidden="1">"A34699"</definedName>
    <definedName name="FDD_69_12" hidden="1">"A35064"</definedName>
    <definedName name="FDD_69_13" hidden="1">"A35430"</definedName>
    <definedName name="FDD_69_14" hidden="1">"A35795"</definedName>
    <definedName name="FDD_69_2" hidden="1">"A31412"</definedName>
    <definedName name="FDD_69_3" hidden="1">"A31777"</definedName>
    <definedName name="FDD_69_4" hidden="1">"A32142"</definedName>
    <definedName name="FDD_69_5" hidden="1">"A32508"</definedName>
    <definedName name="FDD_69_6" hidden="1">"A32873"</definedName>
    <definedName name="FDD_69_7" hidden="1">"A33238"</definedName>
    <definedName name="FDD_69_8" hidden="1">"A33603"</definedName>
    <definedName name="FDD_69_9" hidden="1">"A33969"</definedName>
    <definedName name="FDD_7_0" hidden="1">"A25569"</definedName>
    <definedName name="FDD_7_1" hidden="1">"E35795"</definedName>
    <definedName name="FDD_7_2" hidden="1">"E36160"</definedName>
    <definedName name="FDD_7_3" hidden="1">"E36525"</definedName>
    <definedName name="FDD_70_0" hidden="1">"A30681"</definedName>
    <definedName name="FDD_70_1" hidden="1">"A31047"</definedName>
    <definedName name="FDD_70_10" hidden="1">"A34334"</definedName>
    <definedName name="FDD_70_11" hidden="1">"A34699"</definedName>
    <definedName name="FDD_70_12" hidden="1">"A35064"</definedName>
    <definedName name="FDD_70_13" hidden="1">"A35430"</definedName>
    <definedName name="FDD_70_14" hidden="1">"A35795"</definedName>
    <definedName name="FDD_70_2" hidden="1">"A31412"</definedName>
    <definedName name="FDD_70_3" hidden="1">"A31777"</definedName>
    <definedName name="FDD_70_4" hidden="1">"A32142"</definedName>
    <definedName name="FDD_70_5" hidden="1">"A32508"</definedName>
    <definedName name="FDD_70_6" hidden="1">"A32873"</definedName>
    <definedName name="FDD_70_7" hidden="1">"A33238"</definedName>
    <definedName name="FDD_70_8" hidden="1">"A33603"</definedName>
    <definedName name="FDD_70_9" hidden="1">"A33969"</definedName>
    <definedName name="FDD_71_0" hidden="1">"A30681"</definedName>
    <definedName name="FDD_71_1" hidden="1">"A31047"</definedName>
    <definedName name="FDD_71_10" hidden="1">"A34334"</definedName>
    <definedName name="FDD_71_11" hidden="1">"A34699"</definedName>
    <definedName name="FDD_71_12" hidden="1">"A35064"</definedName>
    <definedName name="FDD_71_13" hidden="1">"A35430"</definedName>
    <definedName name="FDD_71_14" hidden="1">"A35795"</definedName>
    <definedName name="FDD_71_2" hidden="1">"A31412"</definedName>
    <definedName name="FDD_71_3" hidden="1">"A31777"</definedName>
    <definedName name="FDD_71_4" hidden="1">"A32142"</definedName>
    <definedName name="FDD_71_5" hidden="1">"A32508"</definedName>
    <definedName name="FDD_71_6" hidden="1">"A32873"</definedName>
    <definedName name="FDD_71_7" hidden="1">"A33238"</definedName>
    <definedName name="FDD_71_8" hidden="1">"A33603"</definedName>
    <definedName name="FDD_71_9" hidden="1">"A33969"</definedName>
    <definedName name="FDD_72_0" hidden="1">"A30681"</definedName>
    <definedName name="FDD_72_1" hidden="1">"A31047"</definedName>
    <definedName name="FDD_72_10" hidden="1">"A34334"</definedName>
    <definedName name="FDD_72_11" hidden="1">"A34699"</definedName>
    <definedName name="FDD_72_12" hidden="1">"A35064"</definedName>
    <definedName name="FDD_72_13" hidden="1">"A35430"</definedName>
    <definedName name="FDD_72_14" hidden="1">"A35795"</definedName>
    <definedName name="FDD_72_2" hidden="1">"A31412"</definedName>
    <definedName name="FDD_72_3" hidden="1">"A31777"</definedName>
    <definedName name="FDD_72_4" hidden="1">"A32142"</definedName>
    <definedName name="FDD_72_5" hidden="1">"A32508"</definedName>
    <definedName name="FDD_72_6" hidden="1">"A32873"</definedName>
    <definedName name="FDD_72_7" hidden="1">"A33238"</definedName>
    <definedName name="FDD_72_8" hidden="1">"A33603"</definedName>
    <definedName name="FDD_72_9" hidden="1">"A33969"</definedName>
    <definedName name="FDD_73_0" hidden="1">"A30681"</definedName>
    <definedName name="FDD_73_1" hidden="1">"A31047"</definedName>
    <definedName name="FDD_73_10" hidden="1">"A34334"</definedName>
    <definedName name="FDD_73_11" hidden="1">"A34699"</definedName>
    <definedName name="FDD_73_12" hidden="1">"A35064"</definedName>
    <definedName name="FDD_73_13" hidden="1">"A35430"</definedName>
    <definedName name="FDD_73_14" hidden="1">"A35795"</definedName>
    <definedName name="FDD_73_2" hidden="1">"A31412"</definedName>
    <definedName name="FDD_73_3" hidden="1">"A31777"</definedName>
    <definedName name="FDD_73_4" hidden="1">"A32142"</definedName>
    <definedName name="FDD_73_5" hidden="1">"A32508"</definedName>
    <definedName name="FDD_73_6" hidden="1">"A32873"</definedName>
    <definedName name="FDD_73_7" hidden="1">"A33238"</definedName>
    <definedName name="FDD_73_8" hidden="1">"A33603"</definedName>
    <definedName name="FDD_73_9" hidden="1">"A33969"</definedName>
    <definedName name="FDD_74_0" hidden="1">"A30681"</definedName>
    <definedName name="FDD_74_1" hidden="1">"A31047"</definedName>
    <definedName name="FDD_74_10" hidden="1">"A34334"</definedName>
    <definedName name="FDD_74_11" hidden="1">"A34699"</definedName>
    <definedName name="FDD_74_12" hidden="1">"A35064"</definedName>
    <definedName name="FDD_74_13" hidden="1">"A35430"</definedName>
    <definedName name="FDD_74_14" hidden="1">"A35795"</definedName>
    <definedName name="FDD_74_2" hidden="1">"A31412"</definedName>
    <definedName name="FDD_74_3" hidden="1">"A31777"</definedName>
    <definedName name="FDD_74_4" hidden="1">"A32142"</definedName>
    <definedName name="FDD_74_5" hidden="1">"A32508"</definedName>
    <definedName name="FDD_74_6" hidden="1">"A32873"</definedName>
    <definedName name="FDD_74_7" hidden="1">"A33238"</definedName>
    <definedName name="FDD_74_8" hidden="1">"A33603"</definedName>
    <definedName name="FDD_74_9" hidden="1">"A33969"</definedName>
    <definedName name="FDD_75_0" hidden="1">"A30681"</definedName>
    <definedName name="FDD_75_1" hidden="1">"A31047"</definedName>
    <definedName name="FDD_75_10" hidden="1">"A34334"</definedName>
    <definedName name="FDD_75_11" hidden="1">"A34699"</definedName>
    <definedName name="FDD_75_12" hidden="1">"A35064"</definedName>
    <definedName name="FDD_75_13" hidden="1">"A35430"</definedName>
    <definedName name="FDD_75_14" hidden="1">"A35795"</definedName>
    <definedName name="FDD_75_2" hidden="1">"A31412"</definedName>
    <definedName name="FDD_75_3" hidden="1">"A31777"</definedName>
    <definedName name="FDD_75_4" hidden="1">"A32142"</definedName>
    <definedName name="FDD_75_5" hidden="1">"A32508"</definedName>
    <definedName name="FDD_75_6" hidden="1">"A32873"</definedName>
    <definedName name="FDD_75_7" hidden="1">"A33238"</definedName>
    <definedName name="FDD_75_8" hidden="1">"A33603"</definedName>
    <definedName name="FDD_75_9" hidden="1">"A33969"</definedName>
    <definedName name="FDD_76_0" hidden="1">"A30681"</definedName>
    <definedName name="FDD_76_1" hidden="1">"A31047"</definedName>
    <definedName name="FDD_76_10" hidden="1">"A34334"</definedName>
    <definedName name="FDD_76_11" hidden="1">"A34699"</definedName>
    <definedName name="FDD_76_12" hidden="1">"A35064"</definedName>
    <definedName name="FDD_76_13" hidden="1">"A35430"</definedName>
    <definedName name="FDD_76_14" hidden="1">"A35795"</definedName>
    <definedName name="FDD_76_2" hidden="1">"A31412"</definedName>
    <definedName name="FDD_76_3" hidden="1">"A31777"</definedName>
    <definedName name="FDD_76_4" hidden="1">"A32142"</definedName>
    <definedName name="FDD_76_5" hidden="1">"A32508"</definedName>
    <definedName name="FDD_76_6" hidden="1">"A32873"</definedName>
    <definedName name="FDD_76_7" hidden="1">"A33238"</definedName>
    <definedName name="FDD_76_8" hidden="1">"A33603"</definedName>
    <definedName name="FDD_76_9" hidden="1">"A33969"</definedName>
    <definedName name="FDD_77_0" hidden="1">"A30681"</definedName>
    <definedName name="FDD_77_1" hidden="1">"A31047"</definedName>
    <definedName name="FDD_77_10" hidden="1">"A34334"</definedName>
    <definedName name="FDD_77_11" hidden="1">"A34699"</definedName>
    <definedName name="FDD_77_12" hidden="1">"A35064"</definedName>
    <definedName name="FDD_77_13" hidden="1">"A35430"</definedName>
    <definedName name="FDD_77_14" hidden="1">"A35795"</definedName>
    <definedName name="FDD_77_2" hidden="1">"A31412"</definedName>
    <definedName name="FDD_77_3" hidden="1">"A31777"</definedName>
    <definedName name="FDD_77_4" hidden="1">"A32142"</definedName>
    <definedName name="FDD_77_5" hidden="1">"A32508"</definedName>
    <definedName name="FDD_77_6" hidden="1">"A32873"</definedName>
    <definedName name="FDD_77_7" hidden="1">"A33238"</definedName>
    <definedName name="FDD_77_8" hidden="1">"A33603"</definedName>
    <definedName name="FDD_77_9" hidden="1">"A33969"</definedName>
    <definedName name="FDD_78_0" hidden="1">"A30681"</definedName>
    <definedName name="FDD_78_1" hidden="1">"A31047"</definedName>
    <definedName name="FDD_78_10" hidden="1">"A34334"</definedName>
    <definedName name="FDD_78_11" hidden="1">"A34699"</definedName>
    <definedName name="FDD_78_12" hidden="1">"A35064"</definedName>
    <definedName name="FDD_78_13" hidden="1">"A35430"</definedName>
    <definedName name="FDD_78_14" hidden="1">"A35795"</definedName>
    <definedName name="FDD_78_2" hidden="1">"A31412"</definedName>
    <definedName name="FDD_78_3" hidden="1">"A31777"</definedName>
    <definedName name="FDD_78_4" hidden="1">"A32142"</definedName>
    <definedName name="FDD_78_5" hidden="1">"A32508"</definedName>
    <definedName name="FDD_78_6" hidden="1">"A32873"</definedName>
    <definedName name="FDD_78_7" hidden="1">"A33238"</definedName>
    <definedName name="FDD_78_8" hidden="1">"A33603"</definedName>
    <definedName name="FDD_78_9" hidden="1">"A33969"</definedName>
    <definedName name="FDD_79_0" hidden="1">"A30681"</definedName>
    <definedName name="FDD_79_1" hidden="1">"A31047"</definedName>
    <definedName name="FDD_79_10" hidden="1">"A34334"</definedName>
    <definedName name="FDD_79_11" hidden="1">"A34699"</definedName>
    <definedName name="FDD_79_12" hidden="1">"A35064"</definedName>
    <definedName name="FDD_79_13" hidden="1">"A35430"</definedName>
    <definedName name="FDD_79_14" hidden="1">"A35795"</definedName>
    <definedName name="FDD_79_2" hidden="1">"A31412"</definedName>
    <definedName name="FDD_79_3" hidden="1">"A31777"</definedName>
    <definedName name="FDD_79_4" hidden="1">"A32142"</definedName>
    <definedName name="FDD_79_5" hidden="1">"A32508"</definedName>
    <definedName name="FDD_79_6" hidden="1">"A32873"</definedName>
    <definedName name="FDD_79_7" hidden="1">"A33238"</definedName>
    <definedName name="FDD_79_8" hidden="1">"A33603"</definedName>
    <definedName name="FDD_79_9" hidden="1">"A33969"</definedName>
    <definedName name="FDD_8_0" hidden="1">"A25569"</definedName>
    <definedName name="FDD_8_1" hidden="1">"E35795"</definedName>
    <definedName name="FDD_8_2" hidden="1">"E36160"</definedName>
    <definedName name="FDD_8_3" hidden="1">"E36525"</definedName>
    <definedName name="FDD_80_0" hidden="1">"A30681"</definedName>
    <definedName name="FDD_80_1" hidden="1">"A31047"</definedName>
    <definedName name="FDD_80_10" hidden="1">"A34334"</definedName>
    <definedName name="FDD_80_11" hidden="1">"A34699"</definedName>
    <definedName name="FDD_80_12" hidden="1">"A35064"</definedName>
    <definedName name="FDD_80_13" hidden="1">"A35430"</definedName>
    <definedName name="FDD_80_14" hidden="1">"A35795"</definedName>
    <definedName name="FDD_80_2" hidden="1">"A31412"</definedName>
    <definedName name="FDD_80_3" hidden="1">"A31777"</definedName>
    <definedName name="FDD_80_4" hidden="1">"A32142"</definedName>
    <definedName name="FDD_80_5" hidden="1">"A32508"</definedName>
    <definedName name="FDD_80_6" hidden="1">"A32873"</definedName>
    <definedName name="FDD_80_7" hidden="1">"A33238"</definedName>
    <definedName name="FDD_80_8" hidden="1">"A33603"</definedName>
    <definedName name="FDD_80_9" hidden="1">"A33969"</definedName>
    <definedName name="FDD_81_0" hidden="1">"A30681"</definedName>
    <definedName name="FDD_81_1" hidden="1">"A31047"</definedName>
    <definedName name="FDD_81_10" hidden="1">"A34334"</definedName>
    <definedName name="FDD_81_11" hidden="1">"A34699"</definedName>
    <definedName name="FDD_81_12" hidden="1">"A35064"</definedName>
    <definedName name="FDD_81_13" hidden="1">"A35430"</definedName>
    <definedName name="FDD_81_14" hidden="1">"A35795"</definedName>
    <definedName name="FDD_81_2" hidden="1">"A31412"</definedName>
    <definedName name="FDD_81_3" hidden="1">"A31777"</definedName>
    <definedName name="FDD_81_4" hidden="1">"A32142"</definedName>
    <definedName name="FDD_81_5" hidden="1">"A32508"</definedName>
    <definedName name="FDD_81_6" hidden="1">"A32873"</definedName>
    <definedName name="FDD_81_7" hidden="1">"A33238"</definedName>
    <definedName name="FDD_81_8" hidden="1">"A33603"</definedName>
    <definedName name="FDD_81_9" hidden="1">"A33969"</definedName>
    <definedName name="FDD_82_0" hidden="1">"A30681"</definedName>
    <definedName name="FDD_82_1" hidden="1">"A31047"</definedName>
    <definedName name="FDD_82_10" hidden="1">"A34334"</definedName>
    <definedName name="FDD_82_11" hidden="1">"A34699"</definedName>
    <definedName name="FDD_82_12" hidden="1">"A35064"</definedName>
    <definedName name="FDD_82_13" hidden="1">"A35430"</definedName>
    <definedName name="FDD_82_14" hidden="1">"A35795"</definedName>
    <definedName name="FDD_82_2" hidden="1">"A31412"</definedName>
    <definedName name="FDD_82_3" hidden="1">"A31777"</definedName>
    <definedName name="FDD_82_4" hidden="1">"A32142"</definedName>
    <definedName name="FDD_82_5" hidden="1">"A32508"</definedName>
    <definedName name="FDD_82_6" hidden="1">"A32873"</definedName>
    <definedName name="FDD_82_7" hidden="1">"A33238"</definedName>
    <definedName name="FDD_82_8" hidden="1">"A33603"</definedName>
    <definedName name="FDD_82_9" hidden="1">"A33969"</definedName>
    <definedName name="FDD_83_0" hidden="1">"A30681"</definedName>
    <definedName name="FDD_83_1" hidden="1">"A31047"</definedName>
    <definedName name="FDD_83_10" hidden="1">"A34334"</definedName>
    <definedName name="FDD_83_11" hidden="1">"A34699"</definedName>
    <definedName name="FDD_83_12" hidden="1">"A35064"</definedName>
    <definedName name="FDD_83_13" hidden="1">"A35430"</definedName>
    <definedName name="FDD_83_14" hidden="1">"A35795"</definedName>
    <definedName name="FDD_83_2" hidden="1">"A31412"</definedName>
    <definedName name="FDD_83_3" hidden="1">"A31777"</definedName>
    <definedName name="FDD_83_4" hidden="1">"A32142"</definedName>
    <definedName name="FDD_83_5" hidden="1">"A32508"</definedName>
    <definedName name="FDD_83_6" hidden="1">"A32873"</definedName>
    <definedName name="FDD_83_7" hidden="1">"A33238"</definedName>
    <definedName name="FDD_83_8" hidden="1">"A33603"</definedName>
    <definedName name="FDD_83_9" hidden="1">"A33969"</definedName>
    <definedName name="FDD_84_0" hidden="1">"A30681"</definedName>
    <definedName name="FDD_84_1" hidden="1">"A31047"</definedName>
    <definedName name="FDD_84_10" hidden="1">"A34334"</definedName>
    <definedName name="FDD_84_11" hidden="1">"A34699"</definedName>
    <definedName name="FDD_84_12" hidden="1">"A35064"</definedName>
    <definedName name="FDD_84_13" hidden="1">"A35430"</definedName>
    <definedName name="FDD_84_14" hidden="1">"A35795"</definedName>
    <definedName name="FDD_84_2" hidden="1">"A31412"</definedName>
    <definedName name="FDD_84_3" hidden="1">"A31777"</definedName>
    <definedName name="FDD_84_4" hidden="1">"A32142"</definedName>
    <definedName name="FDD_84_5" hidden="1">"A32508"</definedName>
    <definedName name="FDD_84_6" hidden="1">"A32873"</definedName>
    <definedName name="FDD_84_7" hidden="1">"A33238"</definedName>
    <definedName name="FDD_84_8" hidden="1">"A33603"</definedName>
    <definedName name="FDD_84_9" hidden="1">"A33969"</definedName>
    <definedName name="FDD_85_0" hidden="1">"A30681"</definedName>
    <definedName name="FDD_85_1" hidden="1">"A31047"</definedName>
    <definedName name="FDD_85_10" hidden="1">"A34334"</definedName>
    <definedName name="FDD_85_11" hidden="1">"A34699"</definedName>
    <definedName name="FDD_85_12" hidden="1">"A35064"</definedName>
    <definedName name="FDD_85_13" hidden="1">"A35430"</definedName>
    <definedName name="FDD_85_14" hidden="1">"A35795"</definedName>
    <definedName name="FDD_85_2" hidden="1">"A31412"</definedName>
    <definedName name="FDD_85_3" hidden="1">"A31777"</definedName>
    <definedName name="FDD_85_4" hidden="1">"A32142"</definedName>
    <definedName name="FDD_85_5" hidden="1">"A32508"</definedName>
    <definedName name="FDD_85_6" hidden="1">"A32873"</definedName>
    <definedName name="FDD_85_7" hidden="1">"A33238"</definedName>
    <definedName name="FDD_85_8" hidden="1">"A33603"</definedName>
    <definedName name="FDD_85_9" hidden="1">"A33969"</definedName>
    <definedName name="FDD_86_0" hidden="1">"A30681"</definedName>
    <definedName name="FDD_86_1" hidden="1">"A31047"</definedName>
    <definedName name="FDD_86_10" hidden="1">"A34334"</definedName>
    <definedName name="FDD_86_11" hidden="1">"A34699"</definedName>
    <definedName name="FDD_86_12" hidden="1">"A35064"</definedName>
    <definedName name="FDD_86_13" hidden="1">"A35430"</definedName>
    <definedName name="FDD_86_14" hidden="1">"A35795"</definedName>
    <definedName name="FDD_86_2" hidden="1">"A31412"</definedName>
    <definedName name="FDD_86_3" hidden="1">"A31777"</definedName>
    <definedName name="FDD_86_4" hidden="1">"A32142"</definedName>
    <definedName name="FDD_86_5" hidden="1">"A32508"</definedName>
    <definedName name="FDD_86_6" hidden="1">"A32873"</definedName>
    <definedName name="FDD_86_7" hidden="1">"A33238"</definedName>
    <definedName name="FDD_86_8" hidden="1">"A33603"</definedName>
    <definedName name="FDD_86_9" hidden="1">"A33969"</definedName>
    <definedName name="FDD_87_0" hidden="1">"A30681"</definedName>
    <definedName name="FDD_87_1" hidden="1">"A31047"</definedName>
    <definedName name="FDD_87_10" hidden="1">"A34334"</definedName>
    <definedName name="FDD_87_11" hidden="1">"A34699"</definedName>
    <definedName name="FDD_87_12" hidden="1">"A35064"</definedName>
    <definedName name="FDD_87_13" hidden="1">"A35430"</definedName>
    <definedName name="FDD_87_14" hidden="1">"A35795"</definedName>
    <definedName name="FDD_87_2" hidden="1">"A31412"</definedName>
    <definedName name="FDD_87_3" hidden="1">"A31777"</definedName>
    <definedName name="FDD_87_4" hidden="1">"A32142"</definedName>
    <definedName name="FDD_87_5" hidden="1">"A32508"</definedName>
    <definedName name="FDD_87_6" hidden="1">"A32873"</definedName>
    <definedName name="FDD_87_7" hidden="1">"A33238"</definedName>
    <definedName name="FDD_87_8" hidden="1">"A33603"</definedName>
    <definedName name="FDD_87_9" hidden="1">"A33969"</definedName>
    <definedName name="FDD_88_0" hidden="1">"A30681"</definedName>
    <definedName name="FDD_88_1" hidden="1">"A31047"</definedName>
    <definedName name="FDD_88_10" hidden="1">"A34334"</definedName>
    <definedName name="FDD_88_11" hidden="1">"A34699"</definedName>
    <definedName name="FDD_88_12" hidden="1">"A35064"</definedName>
    <definedName name="FDD_88_13" hidden="1">"A35430"</definedName>
    <definedName name="FDD_88_14" hidden="1">"A35795"</definedName>
    <definedName name="FDD_88_2" hidden="1">"A31412"</definedName>
    <definedName name="FDD_88_3" hidden="1">"A31777"</definedName>
    <definedName name="FDD_88_4" hidden="1">"A32142"</definedName>
    <definedName name="FDD_88_5" hidden="1">"A32508"</definedName>
    <definedName name="FDD_88_6" hidden="1">"A32873"</definedName>
    <definedName name="FDD_88_7" hidden="1">"A33238"</definedName>
    <definedName name="FDD_88_8" hidden="1">"A33603"</definedName>
    <definedName name="FDD_88_9" hidden="1">"A33969"</definedName>
    <definedName name="FDD_89_0" hidden="1">"A30681"</definedName>
    <definedName name="FDD_89_1" hidden="1">"A31047"</definedName>
    <definedName name="FDD_89_10" hidden="1">"A34334"</definedName>
    <definedName name="FDD_89_11" hidden="1">"A34699"</definedName>
    <definedName name="FDD_89_12" hidden="1">"A35064"</definedName>
    <definedName name="FDD_89_13" hidden="1">"A35430"</definedName>
    <definedName name="FDD_89_14" hidden="1">"A35795"</definedName>
    <definedName name="FDD_89_2" hidden="1">"A31412"</definedName>
    <definedName name="FDD_89_3" hidden="1">"A31777"</definedName>
    <definedName name="FDD_89_4" hidden="1">"A32142"</definedName>
    <definedName name="FDD_89_5" hidden="1">"A32508"</definedName>
    <definedName name="FDD_89_6" hidden="1">"A32873"</definedName>
    <definedName name="FDD_89_7" hidden="1">"A33238"</definedName>
    <definedName name="FDD_89_8" hidden="1">"A33603"</definedName>
    <definedName name="FDD_89_9" hidden="1">"A33969"</definedName>
    <definedName name="FDD_9_0" hidden="1">"A25569"</definedName>
    <definedName name="FDD_9_1" hidden="1">"E35795"</definedName>
    <definedName name="FDD_9_2" hidden="1">"E36160"</definedName>
    <definedName name="FDD_9_3" hidden="1">"E36525"</definedName>
    <definedName name="FDD_90_0" hidden="1">"A30681"</definedName>
    <definedName name="FDD_90_1" hidden="1">"A31047"</definedName>
    <definedName name="FDD_90_10" hidden="1">"A34334"</definedName>
    <definedName name="FDD_90_11" hidden="1">"A34699"</definedName>
    <definedName name="FDD_90_12" hidden="1">"A35064"</definedName>
    <definedName name="FDD_90_13" hidden="1">"A35430"</definedName>
    <definedName name="FDD_90_14" hidden="1">"A35795"</definedName>
    <definedName name="FDD_90_2" hidden="1">"A31412"</definedName>
    <definedName name="FDD_90_3" hidden="1">"A31777"</definedName>
    <definedName name="FDD_90_4" hidden="1">"A32142"</definedName>
    <definedName name="FDD_90_5" hidden="1">"A32508"</definedName>
    <definedName name="FDD_90_6" hidden="1">"A32873"</definedName>
    <definedName name="FDD_90_7" hidden="1">"A33238"</definedName>
    <definedName name="FDD_90_8" hidden="1">"A33603"</definedName>
    <definedName name="FDD_90_9" hidden="1">"A33969"</definedName>
    <definedName name="FDD_91_0" hidden="1">"A30681"</definedName>
    <definedName name="FDD_91_1" hidden="1">"A31047"</definedName>
    <definedName name="FDD_91_10" hidden="1">"A34334"</definedName>
    <definedName name="FDD_91_11" hidden="1">"A34699"</definedName>
    <definedName name="FDD_91_12" hidden="1">"A35064"</definedName>
    <definedName name="FDD_91_13" hidden="1">"A35430"</definedName>
    <definedName name="FDD_91_14" hidden="1">"A35795"</definedName>
    <definedName name="FDD_91_2" hidden="1">"A31412"</definedName>
    <definedName name="FDD_91_3" hidden="1">"A31777"</definedName>
    <definedName name="FDD_91_4" hidden="1">"A32142"</definedName>
    <definedName name="FDD_91_5" hidden="1">"A32508"</definedName>
    <definedName name="FDD_91_6" hidden="1">"A32873"</definedName>
    <definedName name="FDD_91_7" hidden="1">"A33238"</definedName>
    <definedName name="FDD_91_8" hidden="1">"A33603"</definedName>
    <definedName name="FDD_91_9" hidden="1">"A33969"</definedName>
    <definedName name="FDD_92_0" hidden="1">"A30681"</definedName>
    <definedName name="FDD_92_1" hidden="1">"A31047"</definedName>
    <definedName name="FDD_92_10" hidden="1">"A34334"</definedName>
    <definedName name="FDD_92_11" hidden="1">"A34699"</definedName>
    <definedName name="FDD_92_12" hidden="1">"A35064"</definedName>
    <definedName name="FDD_92_13" hidden="1">"A35430"</definedName>
    <definedName name="FDD_92_14" hidden="1">"A35795"</definedName>
    <definedName name="FDD_92_2" hidden="1">"A31412"</definedName>
    <definedName name="FDD_92_3" hidden="1">"A31777"</definedName>
    <definedName name="FDD_92_4" hidden="1">"A32142"</definedName>
    <definedName name="FDD_92_5" hidden="1">"A32508"</definedName>
    <definedName name="FDD_92_6" hidden="1">"A32873"</definedName>
    <definedName name="FDD_92_7" hidden="1">"A33238"</definedName>
    <definedName name="FDD_92_8" hidden="1">"A33603"</definedName>
    <definedName name="FDD_92_9" hidden="1">"A33969"</definedName>
    <definedName name="FDD_93_0" hidden="1">"A30681"</definedName>
    <definedName name="FDD_93_1" hidden="1">"A31047"</definedName>
    <definedName name="FDD_93_10" hidden="1">"A34334"</definedName>
    <definedName name="FDD_93_11" hidden="1">"A34699"</definedName>
    <definedName name="FDD_93_12" hidden="1">"A35064"</definedName>
    <definedName name="FDD_93_13" hidden="1">"A35430"</definedName>
    <definedName name="FDD_93_14" hidden="1">"A35795"</definedName>
    <definedName name="FDD_93_2" hidden="1">"A31412"</definedName>
    <definedName name="FDD_93_3" hidden="1">"A31777"</definedName>
    <definedName name="FDD_93_4" hidden="1">"A32142"</definedName>
    <definedName name="FDD_93_5" hidden="1">"A32508"</definedName>
    <definedName name="FDD_93_6" hidden="1">"A32873"</definedName>
    <definedName name="FDD_93_7" hidden="1">"A33238"</definedName>
    <definedName name="FDD_93_8" hidden="1">"A33603"</definedName>
    <definedName name="FDD_93_9" hidden="1">"A33969"</definedName>
    <definedName name="FDD_94_0" hidden="1">"A30681"</definedName>
    <definedName name="FDD_94_1" hidden="1">"A31047"</definedName>
    <definedName name="FDD_94_10" hidden="1">"A34334"</definedName>
    <definedName name="FDD_94_11" hidden="1">"A34699"</definedName>
    <definedName name="FDD_94_12" hidden="1">"A35064"</definedName>
    <definedName name="FDD_94_13" hidden="1">"A35430"</definedName>
    <definedName name="FDD_94_14" hidden="1">"A35795"</definedName>
    <definedName name="FDD_94_2" hidden="1">"A31412"</definedName>
    <definedName name="FDD_94_3" hidden="1">"A31777"</definedName>
    <definedName name="FDD_94_4" hidden="1">"A32142"</definedName>
    <definedName name="FDD_94_5" hidden="1">"A32508"</definedName>
    <definedName name="FDD_94_6" hidden="1">"A32873"</definedName>
    <definedName name="FDD_94_7" hidden="1">"A33238"</definedName>
    <definedName name="FDD_94_8" hidden="1">"A33603"</definedName>
    <definedName name="FDD_94_9" hidden="1">"A33969"</definedName>
    <definedName name="FDD_95_0" hidden="1">"A30681"</definedName>
    <definedName name="FDD_95_1" hidden="1">"A31047"</definedName>
    <definedName name="FDD_95_10" hidden="1">"A34334"</definedName>
    <definedName name="FDD_95_11" hidden="1">"A34699"</definedName>
    <definedName name="FDD_95_12" hidden="1">"A35064"</definedName>
    <definedName name="FDD_95_13" hidden="1">"A35430"</definedName>
    <definedName name="FDD_95_14" hidden="1">"A35795"</definedName>
    <definedName name="FDD_95_2" hidden="1">"A31412"</definedName>
    <definedName name="FDD_95_3" hidden="1">"A31777"</definedName>
    <definedName name="FDD_95_4" hidden="1">"A32142"</definedName>
    <definedName name="FDD_95_5" hidden="1">"A32508"</definedName>
    <definedName name="FDD_95_6" hidden="1">"A32873"</definedName>
    <definedName name="FDD_95_7" hidden="1">"A33238"</definedName>
    <definedName name="FDD_95_8" hidden="1">"A33603"</definedName>
    <definedName name="FDD_95_9" hidden="1">"A33969"</definedName>
    <definedName name="FDD_96_0" hidden="1">"U30681"</definedName>
    <definedName name="FDD_96_1" hidden="1">"A31047"</definedName>
    <definedName name="FDD_96_10" hidden="1">"A34334"</definedName>
    <definedName name="FDD_96_11" hidden="1">"A34699"</definedName>
    <definedName name="FDD_96_12" hidden="1">"A35064"</definedName>
    <definedName name="FDD_96_13" hidden="1">"A35430"</definedName>
    <definedName name="FDD_96_14" hidden="1">"A35795"</definedName>
    <definedName name="FDD_96_2" hidden="1">"A31412"</definedName>
    <definedName name="FDD_96_3" hidden="1">"A31777"</definedName>
    <definedName name="FDD_96_4" hidden="1">"A32142"</definedName>
    <definedName name="FDD_96_5" hidden="1">"A32508"</definedName>
    <definedName name="FDD_96_6" hidden="1">"A32873"</definedName>
    <definedName name="FDD_96_7" hidden="1">"A33238"</definedName>
    <definedName name="FDD_96_8" hidden="1">"A33603"</definedName>
    <definedName name="FDD_96_9" hidden="1">"A33969"</definedName>
    <definedName name="FDD_97_0" hidden="1">"U30681"</definedName>
    <definedName name="FDD_97_1" hidden="1">"A31047"</definedName>
    <definedName name="FDD_97_10" hidden="1">"A34334"</definedName>
    <definedName name="FDD_97_11" hidden="1">"A34699"</definedName>
    <definedName name="FDD_97_12" hidden="1">"A35064"</definedName>
    <definedName name="FDD_97_13" hidden="1">"A35430"</definedName>
    <definedName name="FDD_97_14" hidden="1">"A35795"</definedName>
    <definedName name="FDD_97_2" hidden="1">"A31412"</definedName>
    <definedName name="FDD_97_3" hidden="1">"A31777"</definedName>
    <definedName name="FDD_97_4" hidden="1">"A32142"</definedName>
    <definedName name="FDD_97_5" hidden="1">"A32508"</definedName>
    <definedName name="FDD_97_6" hidden="1">"A32873"</definedName>
    <definedName name="FDD_97_7" hidden="1">"A33238"</definedName>
    <definedName name="FDD_97_8" hidden="1">"A33603"</definedName>
    <definedName name="FDD_97_9" hidden="1">"A33969"</definedName>
    <definedName name="FDD_98_0" hidden="1">"U30681"</definedName>
    <definedName name="FDD_98_1" hidden="1">"A31047"</definedName>
    <definedName name="FDD_98_10" hidden="1">"A34334"</definedName>
    <definedName name="FDD_98_11" hidden="1">"A34699"</definedName>
    <definedName name="FDD_98_12" hidden="1">"A35064"</definedName>
    <definedName name="FDD_98_13" hidden="1">"A35430"</definedName>
    <definedName name="FDD_98_14" hidden="1">"A35795"</definedName>
    <definedName name="FDD_98_2" hidden="1">"A31412"</definedName>
    <definedName name="FDD_98_3" hidden="1">"A31777"</definedName>
    <definedName name="FDD_98_4" hidden="1">"A32142"</definedName>
    <definedName name="FDD_98_5" hidden="1">"A32508"</definedName>
    <definedName name="FDD_98_6" hidden="1">"A32873"</definedName>
    <definedName name="FDD_98_7" hidden="1">"A33238"</definedName>
    <definedName name="FDD_98_8" hidden="1">"A33603"</definedName>
    <definedName name="FDD_98_9" hidden="1">"A33969"</definedName>
    <definedName name="FDD_99_0" hidden="1">"U30681"</definedName>
    <definedName name="FDD_99_1" hidden="1">"A31047"</definedName>
    <definedName name="FDD_99_10" hidden="1">"A34334"</definedName>
    <definedName name="FDD_99_11" hidden="1">"A34699"</definedName>
    <definedName name="FDD_99_12" hidden="1">"A35064"</definedName>
    <definedName name="FDD_99_13" hidden="1">"A35430"</definedName>
    <definedName name="FDD_99_14" hidden="1">"A35795"</definedName>
    <definedName name="FDD_99_2" hidden="1">"A31412"</definedName>
    <definedName name="FDD_99_3" hidden="1">"A31777"</definedName>
    <definedName name="FDD_99_4" hidden="1">"A32142"</definedName>
    <definedName name="FDD_99_5" hidden="1">"A32508"</definedName>
    <definedName name="FDD_99_6" hidden="1">"A32873"</definedName>
    <definedName name="FDD_99_7" hidden="1">"A33238"</definedName>
    <definedName name="FDD_99_8" hidden="1">"A33603"</definedName>
    <definedName name="FDD_99_9" hidden="1">"A33969"</definedName>
    <definedName name="fdfdfdf" localSheetId="11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fdfdfdf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fdsfd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fdsfd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fecha" localSheetId="4">#REF!</definedName>
    <definedName name="fecha">#REF!</definedName>
    <definedName name="fecha2" localSheetId="4">#REF!</definedName>
    <definedName name="fecha2">#REF!</definedName>
    <definedName name="FechaAnualCom">'[104]Datos del Balance'!$B$9</definedName>
    <definedName name="FechaBalance">'[104]Datos del Balance'!$B$7</definedName>
    <definedName name="FechaCalc" localSheetId="4">#REF!</definedName>
    <definedName name="FechaCalc">#REF!</definedName>
    <definedName name="FechaComparativo">'[104]Datos del Balance'!$B$8</definedName>
    <definedName name="FechaLitComAnual">'[105]Datos del Balance'!$C$10</definedName>
    <definedName name="FechaLitComp">'[106]Datos del Balance'!$C$9</definedName>
    <definedName name="FechaLiteral">'[104]Datos del Balance'!$C$7</definedName>
    <definedName name="FECHAS">'[38]#¡REF'!$B$7:$B$67</definedName>
    <definedName name="fergf" localSheetId="4">[107]Base!#REF!</definedName>
    <definedName name="fergf">[107]Base!#REF!</definedName>
    <definedName name="ff" localSheetId="4">'[2]IRSA HIST'!#REF!</definedName>
    <definedName name="ff">'[2]IRSA HIST'!#REF!</definedName>
    <definedName name="ffff" localSheetId="4">#REF!</definedName>
    <definedName name="ffff">#REF!</definedName>
    <definedName name="fi" localSheetId="4" hidden="1">#REF!</definedName>
    <definedName name="fi" hidden="1">#REF!</definedName>
    <definedName name="FIBRA" localSheetId="4">#REF!</definedName>
    <definedName name="FIBRA">#REF!</definedName>
    <definedName name="FIBRA2" localSheetId="4">#REF!</definedName>
    <definedName name="FIBRA2">#REF!</definedName>
    <definedName name="fill" localSheetId="4" hidden="1">#REF!</definedName>
    <definedName name="fill" hidden="1">#REF!</definedName>
    <definedName name="Fiscal1" localSheetId="4">'[108]DRE - Proj'!#REF!</definedName>
    <definedName name="Fiscal1">'[108]DRE - Proj'!#REF!</definedName>
    <definedName name="fiyuiu" localSheetId="4">#REF!</definedName>
    <definedName name="fiyuiu">#REF!</definedName>
    <definedName name="Fla" hidden="1">1</definedName>
    <definedName name="Flow_x_cuentas" localSheetId="4">#REF!</definedName>
    <definedName name="Flow_x_cuentas">#REF!</definedName>
    <definedName name="Flow_x_Deuda" localSheetId="4">#REF!</definedName>
    <definedName name="Flow_x_Deuda">#REF!</definedName>
    <definedName name="FLUJO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FLUJO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FORM_OC" localSheetId="4">#REF!</definedName>
    <definedName name="FORM_OC">#REF!</definedName>
    <definedName name="Form_SubTotal" localSheetId="4">'[109]O EJEC '!#REF!</definedName>
    <definedName name="Form_SubTotal">'[109]O EJEC '!#REF!</definedName>
    <definedName name="Form_TratAgua" localSheetId="4">#REF!</definedName>
    <definedName name="Form_TratAgua">#REF!</definedName>
    <definedName name="FPDIC">'[66]canon 2008-2009'!$B$23:$P$50</definedName>
    <definedName name="FPENE">'[66]canon 2008-2009'!$B$52:$P$68</definedName>
    <definedName name="FPFEB">'[66]canon 2008-2009'!$B$70:$P$83</definedName>
    <definedName name="FPMAR">'[66]canon 2008-2009'!$B$85:$P$96</definedName>
    <definedName name="FPNOV">'[66]canon 2008-2009'!$B$3:$P$21</definedName>
    <definedName name="FREGRTG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FREGRTG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ftesr" localSheetId="4">[84]ingresos!#REF!</definedName>
    <definedName name="ftesr">[84]ingresos!#REF!</definedName>
    <definedName name="Fvta">'[110]Ventas Campos'!$R$8:$R$13</definedName>
    <definedName name="fyuiyu" localSheetId="4">#REF!</definedName>
    <definedName name="fyuiyu">#REF!</definedName>
    <definedName name="g" localSheetId="1" hidden="1">[29]MEX95IB!#REF!</definedName>
    <definedName name="g" localSheetId="9" hidden="1">[29]MEX95IB!#REF!</definedName>
    <definedName name="g" localSheetId="13" hidden="1">[29]MEX95IB!#REF!</definedName>
    <definedName name="g" localSheetId="4" hidden="1">[29]MEX95IB!#REF!</definedName>
    <definedName name="g" localSheetId="24" hidden="1">[29]MEX95IB!#REF!</definedName>
    <definedName name="g" localSheetId="16" hidden="1">[29]MEX95IB!#REF!</definedName>
    <definedName name="g" localSheetId="19" hidden="1">[29]MEX95IB!#REF!</definedName>
    <definedName name="g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g" localSheetId="10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g" hidden="1">[29]MEX95IB!#REF!</definedName>
    <definedName name="ga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ga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GAB" hidden="1">[111]composición!$G$22</definedName>
    <definedName name="gabry" localSheetId="11" hidden="1">{"Estado de Cobranzas pag 1",#N/A,FALSE,"RESUMEN";"Estado de Cobranzas pag 2",#N/A,FALSE,"RESUMEN";"Estado de Cobranzas pag 3",#N/A,FALSE,"RESUMEN"}</definedName>
    <definedName name="gabry" hidden="1">{"Estado de Cobranzas pag 1",#N/A,FALSE,"RESUMEN";"Estado de Cobranzas pag 2",#N/A,FALSE,"RESUMEN";"Estado de Cobranzas pag 3",#N/A,FALSE,"RESUMEN"}</definedName>
    <definedName name="GANAN" localSheetId="4">#REF!</definedName>
    <definedName name="GANAN">#REF!</definedName>
    <definedName name="GANSSS" hidden="1">0</definedName>
    <definedName name="garantia" localSheetId="4">#REF!</definedName>
    <definedName name="garantia">#REF!</definedName>
    <definedName name="Garr" localSheetId="4">#REF!</definedName>
    <definedName name="Garr">#REF!</definedName>
    <definedName name="GASTOS" localSheetId="4">#REF!</definedName>
    <definedName name="GASTOS">#REF!</definedName>
    <definedName name="GBP" localSheetId="4">#REF!</definedName>
    <definedName name="GBP">#REF!</definedName>
    <definedName name="GBRTG" localSheetId="11" hidden="1">{"Estado de Cobranzas pag 1",#N/A,FALSE,"RESUMEN";"Estado de Cobranzas pag 2",#N/A,FALSE,"RESUMEN";"Estado de Cobranzas pag 3",#N/A,FALSE,"RESUMEN"}</definedName>
    <definedName name="GBRTG" hidden="1">{"Estado de Cobranzas pag 1",#N/A,FALSE,"RESUMEN";"Estado de Cobranzas pag 2",#N/A,FALSE,"RESUMEN";"Estado de Cobranzas pag 3",#N/A,FALSE,"RESUMEN"}</definedName>
    <definedName name="GEE" localSheetId="4" hidden="1">#REF!</definedName>
    <definedName name="GEE" hidden="1">#REF!</definedName>
    <definedName name="GEGE" localSheetId="4" hidden="1">#REF!</definedName>
    <definedName name="GEGE" hidden="1">#REF!</definedName>
    <definedName name="GEGEG" localSheetId="4" hidden="1">#REF!</definedName>
    <definedName name="GEGEG" hidden="1">#REF!</definedName>
    <definedName name="gfhdgh" localSheetId="4">#REF!</definedName>
    <definedName name="gfhdgh">#REF!</definedName>
    <definedName name="gfhy" localSheetId="11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gfhy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gg" localSheetId="4">#REF!</definedName>
    <definedName name="gg">#REF!</definedName>
    <definedName name="GGGGGGGG" localSheetId="11" hidden="1">{"Estado de Cobranzas pag 1",#N/A,FALSE,"RESUMEN";"Estado de Cobranzas pag 2",#N/A,FALSE,"RESUMEN";"Estado de Cobranzas pag 3",#N/A,FALSE,"RESUMEN"}</definedName>
    <definedName name="GGGGGGGG" hidden="1">{"Estado de Cobranzas pag 1",#N/A,FALSE,"RESUMEN";"Estado de Cobranzas pag 2",#N/A,FALSE,"RESUMEN";"Estado de Cobranzas pag 3",#N/A,FALSE,"RESUMEN"}</definedName>
    <definedName name="ghgfh" localSheetId="4">#REF!</definedName>
    <definedName name="ghgfh">#REF!</definedName>
    <definedName name="ghgfhfgh" localSheetId="4">#REF!</definedName>
    <definedName name="ghgfhfgh">#REF!</definedName>
    <definedName name="ghghfnh" localSheetId="11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ghghfnh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GHtcs" localSheetId="4">#REF!</definedName>
    <definedName name="GHtcs">#REF!</definedName>
    <definedName name="Gind" localSheetId="4">#REF!</definedName>
    <definedName name="Gind">#REF!</definedName>
    <definedName name="gkn" localSheetId="24" hidden="1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gkn" hidden="1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goran" localSheetId="4">#REF!</definedName>
    <definedName name="goran">#REF!</definedName>
    <definedName name="graf" localSheetId="11" hidden="1">{"Gráfico s i pag 1",#N/A,FALSE,"Distrib Cobros s i";"Gráfico s i pag 2",#N/A,FALSE,"Distrib Cobros s i";"Gráfico s ii pag 1",#N/A,FALSE,"Distrib Cobros s ii";"Gráfico s ii pag 2",#N/A,FALSE,"Distrib Cobros s ii"}</definedName>
    <definedName name="graf" hidden="1">{"Gráfico s i pag 1",#N/A,FALSE,"Distrib Cobros s i";"Gráfico s i pag 2",#N/A,FALSE,"Distrib Cobros s i";"Gráfico s ii pag 1",#N/A,FALSE,"Distrib Cobros s ii";"Gráfico s ii pag 2",#N/A,FALSE,"Distrib Cobros s ii"}</definedName>
    <definedName name="GRAFICOSEVOLUCION" localSheetId="4">#REF!</definedName>
    <definedName name="GRAFICOSEVOLUCION">#REF!</definedName>
    <definedName name="grains">'[113]Gráficos - Fazendas'!$B$6</definedName>
    <definedName name="Grãos2" localSheetId="11" hidden="1">{"'Sheet1'!$A$1:$H$145"}</definedName>
    <definedName name="Grãos2" hidden="1">{"'Sheet1'!$A$1:$H$145"}</definedName>
    <definedName name="GSF" localSheetId="4">#REF!</definedName>
    <definedName name="GSF">#REF!</definedName>
    <definedName name="gsgds" localSheetId="4">#REF!</definedName>
    <definedName name="gsgds">#REF!</definedName>
    <definedName name="GSV" localSheetId="4">#REF!</definedName>
    <definedName name="GSV">#REF!</definedName>
    <definedName name="GTcct" localSheetId="4">#REF!</definedName>
    <definedName name="GTcct">#REF!</definedName>
    <definedName name="h" localSheetId="4">#REF!</definedName>
    <definedName name="h">#REF!</definedName>
    <definedName name="HASCAMPO" localSheetId="4">[45]Resumo!#REF!</definedName>
    <definedName name="HASCAMPO">[45]Resumo!#REF!</definedName>
    <definedName name="Hea" localSheetId="4">#REF!</definedName>
    <definedName name="Hea">#REF!</definedName>
    <definedName name="Help" localSheetId="24" hidden="1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Help" hidden="1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hgfhgf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hgfhgf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hgfhgfhgf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hgfhgfhgf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hghghgh" localSheetId="11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hghghgh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hghjd" localSheetId="4">#REF!</definedName>
    <definedName name="hghjd">#REF!</definedName>
    <definedName name="hh" localSheetId="4">'[2]IRSA HIST'!#REF!</definedName>
    <definedName name="hh">'[2]IRSA HIST'!#REF!</definedName>
    <definedName name="hhhrthy" localSheetId="24" hidden="1">{#N/A,#N/A,FALSE,"Aging Summary";#N/A,#N/A,FALSE,"Ratio Analysis";#N/A,#N/A,FALSE,"Test 120 Day Accts";#N/A,#N/A,FALSE,"Tickmarks"}</definedName>
    <definedName name="hhhrthy" hidden="1">{#N/A,#N/A,FALSE,"Aging Summary";#N/A,#N/A,FALSE,"Ratio Analysis";#N/A,#N/A,FALSE,"Test 120 Day Accts";#N/A,#N/A,FALSE,"Tickmarks"}</definedName>
    <definedName name="hi" localSheetId="4">'[10]IRSA HIST'!#REF!</definedName>
    <definedName name="hi">'[10]IRSA HIST'!#REF!</definedName>
    <definedName name="High" localSheetId="4">#REF!</definedName>
    <definedName name="High">#REF!</definedName>
    <definedName name="HIST" localSheetId="4">#REF!</definedName>
    <definedName name="HIST">#REF!</definedName>
    <definedName name="HIST_SALDO" localSheetId="4">#REF!</definedName>
    <definedName name="HIST_SALDO">#REF!</definedName>
    <definedName name="HIST2" localSheetId="4">#REF!</definedName>
    <definedName name="HIST2">#REF!</definedName>
    <definedName name="historicosstradcodigo" localSheetId="4">#REF!</definedName>
    <definedName name="historicosstradcodigo">#REF!</definedName>
    <definedName name="historicostrad" localSheetId="4">#REF!</definedName>
    <definedName name="historicostrad">#REF!</definedName>
    <definedName name="hjjkk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hjjkk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hlhlkjh" localSheetId="4" hidden="1">#REF!</definedName>
    <definedName name="hlhlkjh" hidden="1">#REF!</definedName>
    <definedName name="hn.ExtDb" hidden="1">FALSE</definedName>
    <definedName name="hn.ModelType" hidden="1">"DEAL"</definedName>
    <definedName name="hn.ModelVersion" hidden="1">1</definedName>
    <definedName name="hn.NoUpload" hidden="1">0</definedName>
    <definedName name="hn.RolledForward" hidden="1">FALSE</definedName>
    <definedName name="HNH" localSheetId="4">[114]Prices!#REF!</definedName>
    <definedName name="HNH">[114]Prices!#REF!</definedName>
    <definedName name="HNO" localSheetId="4">#REF!</definedName>
    <definedName name="HNO">#REF!</definedName>
    <definedName name="HojaMacro2" localSheetId="4">#REF!</definedName>
    <definedName name="HojaMacro2">#REF!</definedName>
    <definedName name="HojaMacro3" localSheetId="4">#REF!</definedName>
    <definedName name="HojaMacro3">#REF!</definedName>
    <definedName name="HojaMacro4" localSheetId="4">#REF!</definedName>
    <definedName name="HojaMacro4">#REF!</definedName>
    <definedName name="hojamacro5" localSheetId="4">#REF!</definedName>
    <definedName name="hojamacro5">#REF!</definedName>
    <definedName name="hojamacro5ing" localSheetId="4">#REF!</definedName>
    <definedName name="hojamacro5ing">#REF!</definedName>
    <definedName name="hola" localSheetId="4">'[20]Sarmiento 517'!#REF!</definedName>
    <definedName name="hola">'[20]Sarmiento 517'!#REF!</definedName>
    <definedName name="HON" localSheetId="4">#REF!</definedName>
    <definedName name="HON">#REF!</definedName>
    <definedName name="HowToUnprotect">#N/A</definedName>
    <definedName name="hr" localSheetId="4">#REF!</definedName>
    <definedName name="hr">#REF!</definedName>
    <definedName name="HTML_CodePage" hidden="1">1252</definedName>
    <definedName name="HTML_Control" localSheetId="11" hidden="1">{"'Sheet1'!$A$1:$H$145"}</definedName>
    <definedName name="HTML_Control" hidden="1">{"'Sheet1'!$A$1:$H$145"}</definedName>
    <definedName name="HTML_Control_1" localSheetId="11" hidden="1">{"'TG'!$A$1:$L$37"}</definedName>
    <definedName name="HTML_Control_1" hidden="1">{"'TG'!$A$1:$L$37"}</definedName>
    <definedName name="html_control_arrendamento" localSheetId="11" hidden="1">{"'Sheet1'!$A$1:$H$145"}</definedName>
    <definedName name="html_control_arrendamento" hidden="1">{"'Sheet1'!$A$1:$H$145"}</definedName>
    <definedName name="html_control_sugarcane_grains" localSheetId="11" hidden="1">{"'Sheet1'!$A$1:$H$145"}</definedName>
    <definedName name="html_control_sugarcane_grains" hidden="1">{"'Sheet1'!$A$1:$H$145"}</definedName>
    <definedName name="HTML_Description" hidden="1">""</definedName>
    <definedName name="HTML_Email" hidden="1">""</definedName>
    <definedName name="HTML_Header" hidden="1">"Country Risk Premiums"</definedName>
    <definedName name="HTML_LastUpdate" hidden="1">"2/19/99"</definedName>
    <definedName name="HTML_LineAfter" hidden="1">TRUE</definedName>
    <definedName name="HTML_LineBefore" hidden="1">TRUE</definedName>
    <definedName name="HTML_Name" hidden="1">"Aswath Damodaran"</definedName>
    <definedName name="HTML_OBDlg2" hidden="1">TRUE</definedName>
    <definedName name="HTML_OBDlg4" hidden="1">TRUE</definedName>
    <definedName name="HTML_OS" hidden="1">1</definedName>
    <definedName name="HTML_PathFile" hidden="1">"C:\DADOS\PLANILHA\DMRSTG.HTML"</definedName>
    <definedName name="HTML_PathFileMac" hidden="1">"Macintosh HD:HomePageStuff:New_Home_Page:datafile:ctryprem.html"</definedName>
    <definedName name="HTML_Title" hidden="1">"Country Risk Premiums"</definedName>
    <definedName name="HTML1_1" hidden="1">"[ReturnsHistorical]Sheet1!$A$1:$D$77"</definedName>
    <definedName name="HTML1_10" hidden="1">""</definedName>
    <definedName name="HTML1_11" hidden="1">1</definedName>
    <definedName name="HTML1_12" hidden="1">"Zip 100:New_Home_Page:datafile:histret.html"</definedName>
    <definedName name="HTML1_2" hidden="1">1</definedName>
    <definedName name="HTML1_3" hidden="1">"ReturnsHistorical"</definedName>
    <definedName name="HTML1_4" hidden="1">"Historical Returns on Stocks, Bonds and Bills"</definedName>
    <definedName name="HTML1_5" hidden="1">"Ibbotson Data"</definedName>
    <definedName name="HTML1_6" hidden="1">-4146</definedName>
    <definedName name="HTML1_7" hidden="1">-4146</definedName>
    <definedName name="HTML1_8" hidden="1">"3/17/97"</definedName>
    <definedName name="HTML1_9" hidden="1">"Aswath Damodaran"</definedName>
    <definedName name="HTML2_1" hidden="1">"[histret.xls]Sheet1!$A$1:$G$85"</definedName>
    <definedName name="HTML2_10" hidden="1">""</definedName>
    <definedName name="HTML2_11" hidden="1">1</definedName>
    <definedName name="HTML2_12" hidden="1">"Macintosh HD:New_Home_Page:datafile:histret.html"</definedName>
    <definedName name="HTML2_2" hidden="1">1</definedName>
    <definedName name="HTML2_3" hidden="1">"Historical Returns"</definedName>
    <definedName name="HTML2_4" hidden="1">"Historical Returns on Stocks, Bonds and Bills"</definedName>
    <definedName name="HTML2_5" hidden="1">""</definedName>
    <definedName name="HTML2_6" hidden="1">1</definedName>
    <definedName name="HTML2_7" hidden="1">1</definedName>
    <definedName name="HTML2_8" hidden="1">"2/3/98"</definedName>
    <definedName name="HTML2_9" hidden="1">"Aswath Damodaran"</definedName>
    <definedName name="HTMLCount" hidden="1">2</definedName>
    <definedName name="hyfnhf" localSheetId="11" hidden="1">{"Estado de Cobranzas pag 1",#N/A,FALSE,"RESUMEN";"Estado de Cobranzas pag 2",#N/A,FALSE,"RESUMEN";"Estado de Cobranzas pag 3",#N/A,FALSE,"RESUMEN"}</definedName>
    <definedName name="hyfnhf" hidden="1">{"Estado de Cobranzas pag 1",#N/A,FALSE,"RESUMEN";"Estado de Cobranzas pag 2",#N/A,FALSE,"RESUMEN";"Estado de Cobranzas pag 3",#N/A,FALSE,"RESUMEN"}</definedName>
    <definedName name="hyhh" localSheetId="11" hidden="1">{#N/A,#N/A,FALSE,"INDICE";#N/A,#N/A,FALSE,"Anexo I";#N/A,#N/A,FALSE,"Anexo II";#N/A,#N/A,FALSE,"Anexo II descr";#N/A,#N/A,FALSE,"Anexo III";#N/A,#N/A,FALSE,"Anexo III descr"}</definedName>
    <definedName name="hyhh" hidden="1">{#N/A,#N/A,FALSE,"INDICE";#N/A,#N/A,FALSE,"Anexo I";#N/A,#N/A,FALSE,"Anexo II";#N/A,#N/A,FALSE,"Anexo II descr";#N/A,#N/A,FALSE,"Anexo III";#N/A,#N/A,FALSE,"Anexo III descr"}</definedName>
    <definedName name="hyrhyr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hyrhyr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I" localSheetId="4">#REF!</definedName>
    <definedName name="I">#REF!</definedName>
    <definedName name="IAA" localSheetId="4">#REF!</definedName>
    <definedName name="IAA">#REF!</definedName>
    <definedName name="ib" localSheetId="4">[69]HASA!#REF!</definedName>
    <definedName name="ib">[69]HASA!#REF!</definedName>
    <definedName name="IBSA" localSheetId="4">#REF!</definedName>
    <definedName name="IBSA">#REF!</definedName>
    <definedName name="IBSA_AC" localSheetId="4">#REF!</definedName>
    <definedName name="IBSA_AC">#REF!</definedName>
    <definedName name="IBSA_MES" localSheetId="4">#REF!</definedName>
    <definedName name="IBSA_MES">#REF!</definedName>
    <definedName name="IBSAResumen" localSheetId="4">#REF!</definedName>
    <definedName name="IBSAResumen">#REF!</definedName>
    <definedName name="IBSASemanal" localSheetId="4">#REF!</definedName>
    <definedName name="IBSASemanal">#REF!</definedName>
    <definedName name="IC">'[58]Nota 8'!$F$30</definedName>
    <definedName name="ID" localSheetId="4">'[46]MONTANTE 1'!#REF!</definedName>
    <definedName name="ID">'[46]MONTANTE 1'!#REF!</definedName>
    <definedName name="IGEM" localSheetId="4">#REF!</definedName>
    <definedName name="IGEM">#REF!</definedName>
    <definedName name="IGES" localSheetId="4">#REF!</definedName>
    <definedName name="IGES">#REF!</definedName>
    <definedName name="IGM" localSheetId="4">#REF!</definedName>
    <definedName name="IGM">#REF!</definedName>
    <definedName name="II" localSheetId="4">'[46]MONTANTE 1'!#REF!</definedName>
    <definedName name="II">'[46]MONTANTE 1'!#REF!</definedName>
    <definedName name="iiii" localSheetId="11" hidden="1">{"Skala CF",#N/A,FALSE,"Hungary - 3rd dist. Skala";"Skala inputs",#N/A,FALSE,"Hungary - 3rd dist. Skala"}</definedName>
    <definedName name="iiii" hidden="1">{"Skala CF",#N/A,FALSE,"Hungary - 3rd dist. Skala";"Skala inputs",#N/A,FALSE,"Hungary - 3rd dist. Skala"}</definedName>
    <definedName name="iiiuui" localSheetId="11" hidden="1">{"Gráfico s i pag 1",#N/A,FALSE,"Distrib Cobros s i";"Gráfico s i pag 2",#N/A,FALSE,"Distrib Cobros s i";"Gráfico s ii pag 1",#N/A,FALSE,"Distrib Cobros s ii";"Gráfico s ii pag 2",#N/A,FALSE,"Distrib Cobros s ii"}</definedName>
    <definedName name="iiiuui" hidden="1">{"Gráfico s i pag 1",#N/A,FALSE,"Distrib Cobros s i";"Gráfico s i pag 2",#N/A,FALSE,"Distrib Cobros s i";"Gráfico s ii pag 1",#N/A,FALSE,"Distrib Cobros s ii";"Gráfico s ii pag 2",#N/A,FALSE,"Distrib Cobros s ii"}</definedName>
    <definedName name="imob" localSheetId="24" hidden="1">{#N/A,#N/A,FALSE,"CAPAS";#N/A,#N/A,FALSE,"BP-BOM";#N/A,#N/A,FALSE,"DRBOM";#N/A,#N/A,FALSE,"DRE-RAT";#N/A,#N/A,FALSE,"CAPAS II";#N/A,#N/A,FALSE,"DRE-2";#N/A,#N/A,FALSE,"DRE";#N/A,#N/A,FALSE,"BALPTR";#N/A,#N/A,FALSE,"MUTAC (3)";#N/A,#N/A,FALSE,"DOAR";#N/A,#N/A,FALSE,"ANEX-01";#N/A,#N/A,FALSE,"ANEX-02";#N/A,#N/A,FALSE,"ANEX-03";#N/A,#N/A,FALSE,"ANEX-04";#N/A,#N/A,FALSE,"ANEX-05";#N/A,#N/A,FALSE,"ANEX-5A";#N/A,#N/A,FALSE,"ANEX-06";#N/A,#N/A,FALSE,"ANEX-07";#N/A,#N/A,FALSE,"ANEX-08";#N/A,#N/A,FALSE,"ANEX-09";#N/A,#N/A,FALSE,"ANEX-10";#N/A,#N/A,FALSE,"ANEX-11";#N/A,#N/A,FALSE,"ANEX-12";#N/A,#N/A,FALSE,"ANEX-13";#N/A,#N/A,FALSE,"ANEX-14";#N/A,#N/A,FALSE,"EBITDA98";#N/A,#N/A,FALSE,"Demre-Semestral";#N/A,#N/A,FALSE,"English";#N/A,#N/A,FALSE,"DRE";#N/A,#N/A,FALSE,"ANEX-15";#N/A,#N/A,FALSE,"ANEX-15 A"}</definedName>
    <definedName name="imob" hidden="1">{#N/A,#N/A,FALSE,"CAPAS";#N/A,#N/A,FALSE,"BP-BOM";#N/A,#N/A,FALSE,"DRBOM";#N/A,#N/A,FALSE,"DRE-RAT";#N/A,#N/A,FALSE,"CAPAS II";#N/A,#N/A,FALSE,"DRE-2";#N/A,#N/A,FALSE,"DRE";#N/A,#N/A,FALSE,"BALPTR";#N/A,#N/A,FALSE,"MUTAC (3)";#N/A,#N/A,FALSE,"DOAR";#N/A,#N/A,FALSE,"ANEX-01";#N/A,#N/A,FALSE,"ANEX-02";#N/A,#N/A,FALSE,"ANEX-03";#N/A,#N/A,FALSE,"ANEX-04";#N/A,#N/A,FALSE,"ANEX-05";#N/A,#N/A,FALSE,"ANEX-5A";#N/A,#N/A,FALSE,"ANEX-06";#N/A,#N/A,FALSE,"ANEX-07";#N/A,#N/A,FALSE,"ANEX-08";#N/A,#N/A,FALSE,"ANEX-09";#N/A,#N/A,FALSE,"ANEX-10";#N/A,#N/A,FALSE,"ANEX-11";#N/A,#N/A,FALSE,"ANEX-12";#N/A,#N/A,FALSE,"ANEX-13";#N/A,#N/A,FALSE,"ANEX-14";#N/A,#N/A,FALSE,"EBITDA98";#N/A,#N/A,FALSE,"Demre-Semestral";#N/A,#N/A,FALSE,"English";#N/A,#N/A,FALSE,"DRE";#N/A,#N/A,FALSE,"ANEX-15";#N/A,#N/A,FALSE,"ANEX-15 A"}</definedName>
    <definedName name="imob1" localSheetId="24" hidden="1">{#N/A,#N/A,FALSE,"DRE-2";#N/A,#N/A,FALSE,"DRE";#N/A,#N/A,FALSE,"ANEX-07";#N/A,#N/A,FALSE,"ANEX-08";#N/A,#N/A,FALSE,"ANEX-09";#N/A,#N/A,FALSE,"ANEX-10";#N/A,#N/A,FALSE,"ANEX-11";#N/A,#N/A,FALSE,"ANEX-12";#N/A,#N/A,FALSE,"ANEX-13";#N/A,#N/A,FALSE,"ANEX-14";#N/A,#N/A,FALSE,"BALPTR"}</definedName>
    <definedName name="imob1" hidden="1">{#N/A,#N/A,FALSE,"DRE-2";#N/A,#N/A,FALSE,"DRE";#N/A,#N/A,FALSE,"ANEX-07";#N/A,#N/A,FALSE,"ANEX-08";#N/A,#N/A,FALSE,"ANEX-09";#N/A,#N/A,FALSE,"ANEX-10";#N/A,#N/A,FALSE,"ANEX-11";#N/A,#N/A,FALSE,"ANEX-12";#N/A,#N/A,FALSE,"ANEX-13";#N/A,#N/A,FALSE,"ANEX-14";#N/A,#N/A,FALSE,"BALPTR"}</definedName>
    <definedName name="IMPRESION">'[38]#¡REF'!$A$1:$F$135</definedName>
    <definedName name="Impresión_Anexo_A" localSheetId="4">'[115]ANEXO A'!#REF!</definedName>
    <definedName name="Impresión_Anexo_A">'[115]ANEXO A'!#REF!</definedName>
    <definedName name="Impresión_Anexo_E" localSheetId="4">#REF!</definedName>
    <definedName name="Impresión_Anexo_E">#REF!</definedName>
    <definedName name="Impresión_Anexo_H" localSheetId="4">#REF!</definedName>
    <definedName name="Impresión_Anexo_H">#REF!</definedName>
    <definedName name="Impresión_de_EEPN" localSheetId="4">#REF!</definedName>
    <definedName name="Impresión_de_EEPN">#REF!</definedName>
    <definedName name="Impresión_Nota_11" localSheetId="4">#REF!</definedName>
    <definedName name="Impresión_Nota_11">#REF!</definedName>
    <definedName name="impuestos" localSheetId="4">#REF!</definedName>
    <definedName name="impuestos">#REF!</definedName>
    <definedName name="in" localSheetId="11" hidden="1">{#N/A,#N/A,FALSE,"INDICE";#N/A,#N/A,FALSE,"Anexo I";#N/A,#N/A,FALSE,"Anexo II";#N/A,#N/A,FALSE,"Anexo II descr";#N/A,#N/A,FALSE,"Anexo III";#N/A,#N/A,FALSE,"Anexo III descr"}</definedName>
    <definedName name="in" hidden="1">{#N/A,#N/A,FALSE,"INDICE";#N/A,#N/A,FALSE,"Anexo I";#N/A,#N/A,FALSE,"Anexo II";#N/A,#N/A,FALSE,"Anexo II descr";#N/A,#N/A,FALSE,"Anexo III";#N/A,#N/A,FALSE,"Anexo III descr"}</definedName>
    <definedName name="INC">'[58]Nota 8'!$F$36</definedName>
    <definedName name="inco" localSheetId="4">[116]BASE!#REF!</definedName>
    <definedName name="inco">[116]BASE!#REF!</definedName>
    <definedName name="Indeterm" localSheetId="4">#REF!</definedName>
    <definedName name="Indeterm">#REF!</definedName>
    <definedName name="indirecto" localSheetId="4">[117]credito!#REF!</definedName>
    <definedName name="indirecto">[117]credito!#REF!</definedName>
    <definedName name="INDLIBOR" localSheetId="4">#REF!</definedName>
    <definedName name="INDLIBOR">#REF!</definedName>
    <definedName name="INF" localSheetId="4">#REF!</definedName>
    <definedName name="INF">#REF!</definedName>
    <definedName name="INFO" localSheetId="4">#REF!</definedName>
    <definedName name="INFO">#REF!</definedName>
    <definedName name="ING" localSheetId="4">#REF!</definedName>
    <definedName name="ING">#REF!</definedName>
    <definedName name="IngEgr" localSheetId="4">#REF!</definedName>
    <definedName name="IngEgr">#REF!</definedName>
    <definedName name="ingl" localSheetId="4">#REF!</definedName>
    <definedName name="ingl">#REF!</definedName>
    <definedName name="Inicio">[96]EFE!$C$3</definedName>
    <definedName name="INM" localSheetId="4">#REF!</definedName>
    <definedName name="INM">#REF!</definedName>
    <definedName name="INM.">#N/A</definedName>
    <definedName name="INM..">#N/A</definedName>
    <definedName name="INS" localSheetId="4">#REF!</definedName>
    <definedName name="INS">#REF!</definedName>
    <definedName name="INS.">#N/A</definedName>
    <definedName name="INS..">#N/A</definedName>
    <definedName name="INT" localSheetId="4">#REF!</definedName>
    <definedName name="INT">#REF!</definedName>
    <definedName name="INT.">#N/A</definedName>
    <definedName name="INT..">#N/A</definedName>
    <definedName name="INTER" localSheetId="4">#REF!</definedName>
    <definedName name="INTER">#REF!</definedName>
    <definedName name="IntercompanyCresuda" localSheetId="4">[85]HASA!#REF!</definedName>
    <definedName name="IntercompanyCresuda">[85]HASA!#REF!</definedName>
    <definedName name="intereseslaasa" localSheetId="4">#REF!</definedName>
    <definedName name="intereseslaasa">#REF!</definedName>
    <definedName name="interface" localSheetId="4">#REF!</definedName>
    <definedName name="interface">#REF!</definedName>
    <definedName name="INV" localSheetId="4">#REF!</definedName>
    <definedName name="INV">#REF!</definedName>
    <definedName name="IPGFEE" localSheetId="4">#REF!</definedName>
    <definedName name="IPGFEE">#REF!</definedName>
    <definedName name="IQ_ADDIN" hidden="1">"AUTO"</definedName>
    <definedName name="IQ_AVG_PRICE_TARGET" hidden="1">"c82"</definedName>
    <definedName name="IQ_BONDRATING_FITCH" hidden="1">"c223"</definedName>
    <definedName name="IQ_BONDRATING_FITCH_DATE" hidden="1">"c241"</definedName>
    <definedName name="IQ_BONDRATING_SP" hidden="1">"c224"</definedName>
    <definedName name="IQ_BONDRATING_SP_DATE" hidden="1">"c242"</definedName>
    <definedName name="IQ_BOOK_VALUE" hidden="1">"IQ_BOOK_VALUE"</definedName>
    <definedName name="IQ_CH" hidden="1">110000</definedName>
    <definedName name="IQ_CLASSB_OUTSTANDING_BS_DATE" hidden="1">"c1972"</definedName>
    <definedName name="IQ_CLASSB_OUTSTANDING_FILING_DATE" hidden="1">"c1974"</definedName>
    <definedName name="IQ_CONTRACTS_OTHER_COMMODITIES_EQUITIES._FDIC" hidden="1">"c6522"</definedName>
    <definedName name="IQ_CONV_RATE" hidden="1">"c2192"</definedName>
    <definedName name="IQ_CONVERT_DEBT" hidden="1">"c224"</definedName>
    <definedName name="IQ_CQ" hidden="1">5000</definedName>
    <definedName name="IQ_CREDIT_CARD_FEE" hidden="1">"c231"</definedName>
    <definedName name="IQ_CY" hidden="1">10000</definedName>
    <definedName name="IQ_DAILY" hidden="1">500000</definedName>
    <definedName name="IQ_DNTM" hidden="1">700000</definedName>
    <definedName name="IQ_EBIT_10K" hidden="1">"IQ_EBIT_10K"</definedName>
    <definedName name="IQ_EBIT_10Q" hidden="1">"IQ_EBIT_10Q"</definedName>
    <definedName name="IQ_EBIT_10Q1" hidden="1">"IQ_EBIT_10Q1"</definedName>
    <definedName name="IQ_EBIT_GROWTH_1" hidden="1">"c157"</definedName>
    <definedName name="IQ_EBIT_GROWTH_2" hidden="1">"c161"</definedName>
    <definedName name="IQ_EBITDA_10K" hidden="1">"IQ_EBITDA_10K"</definedName>
    <definedName name="IQ_EBITDA_10Q" hidden="1">"IQ_EBITDA_10Q"</definedName>
    <definedName name="IQ_EBITDA_10Q1" hidden="1">"IQ_EBITDA_10Q1"</definedName>
    <definedName name="IQ_EBITDA_GROWTH_1" hidden="1">"c156"</definedName>
    <definedName name="IQ_EBITDA_GROWTH_2" hidden="1">"c160"</definedName>
    <definedName name="IQ_EBITDA_NO_EST" hidden="1">"c267"</definedName>
    <definedName name="IQ_EPS" hidden="1">"IQ_EPS"</definedName>
    <definedName name="IQ_EPS_10K" hidden="1">"IQ_EPS_10K"</definedName>
    <definedName name="IQ_EPS_10Q" hidden="1">"IQ_EPS_10Q"</definedName>
    <definedName name="IQ_EPS_10Q1" hidden="1">"IQ_EPS_10Q1"</definedName>
    <definedName name="IQ_EPS_EST_1" hidden="1">"IQ_EPS_EST_1"</definedName>
    <definedName name="IQ_EPS_NO_EST" hidden="1">"c271"</definedName>
    <definedName name="IQ_EST_EPS_SURPRISE" hidden="1">"c1635"</definedName>
    <definedName name="IQ_EV_OVER_REVENUE_EST" hidden="1">"c165"</definedName>
    <definedName name="IQ_EV_OVER_REVENUE_EST_1" hidden="1">"c166"</definedName>
    <definedName name="IQ_EXPENSE_CODE_" hidden="1">"s"</definedName>
    <definedName name="IQ_FFO_NO_EST" hidden="1">"c276"</definedName>
    <definedName name="IQ_FH" hidden="1">100000</definedName>
    <definedName name="IQ_FHLB_DUE_AFTER_FIVE" hidden="1">"c2086"</definedName>
    <definedName name="IQ_FOREIGN_BRANCHES_U.S._BANKS_LOANS_FDIC" hidden="1">"c6438"</definedName>
    <definedName name="IQ_FQ" hidden="1">500</definedName>
    <definedName name="IQ_FWD" hidden="1">"LTM"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WD_Q3" hidden="1">"504"</definedName>
    <definedName name="IQ_FWD_Q4" hidden="1">"505"</definedName>
    <definedName name="IQ_FWD_Q5" hidden="1">"506"</definedName>
    <definedName name="IQ_FWD_Q6" hidden="1">"507"</definedName>
    <definedName name="IQ_FWD_Q7" hidden="1">"508"</definedName>
    <definedName name="IQ_FWD1" hidden="1">"LTM"</definedName>
    <definedName name="IQ_FY" hidden="1">1000</definedName>
    <definedName name="IQ_FY_DATE" hidden="1">"IQ_FY_DATE"</definedName>
    <definedName name="IQ_GAIN_INVEST_REC_BNK" hidden="1">"c488"</definedName>
    <definedName name="IQ_GROSS_GW" hidden="1">"c519"</definedName>
    <definedName name="IQ_GROSS_INTAN" hidden="1">"c520"</definedName>
    <definedName name="IQ_INSIDER_3MTH_BOUGHT" hidden="1">"c1534"</definedName>
    <definedName name="IQ_INSIDER_3MTH_NET" hidden="1">"c1535"</definedName>
    <definedName name="IQ_INSIDER_3MTH_SOLD" hidden="1">"c1533"</definedName>
    <definedName name="IQ_INSIDER_6MTH_BOUGHT" hidden="1">"c1537"</definedName>
    <definedName name="IQ_INSIDER_6MTH_NET" hidden="1">"c1538"</definedName>
    <definedName name="IQ_INSIDER_6MTH_SOLD" hidden="1">"c1536"</definedName>
    <definedName name="IQ_INTEREST_INC_10K" hidden="1">"IQ_INTEREST_INC_10K"</definedName>
    <definedName name="IQ_INTEREST_INC_10Q" hidden="1">"IQ_INTEREST_INC_10Q"</definedName>
    <definedName name="IQ_INTEREST_INC_10Q1" hidden="1">"IQ_INTEREST_INC_10Q1"</definedName>
    <definedName name="IQ_INTEREST_LT_DEBT" hidden="1">"c2086"</definedName>
    <definedName name="IQ_LAST_EBIT_MARGIN" hidden="1">"IQ_LAST_EBIT_MARGIN"</definedName>
    <definedName name="IQ_LAST_EBITDA_MARGIN" hidden="1">"IQ_LAST_EBITDA_MARGIN"</definedName>
    <definedName name="IQ_LAST_GROSS_MARGIN" hidden="1">"IQ_LAST_GROSS_MARGIN"</definedName>
    <definedName name="IQ_LAST_NET_INC_MARGIN" hidden="1">"IQ_LAST_NET_INC_MARGIN"</definedName>
    <definedName name="IQ_LATEST" hidden="1">"1"</definedName>
    <definedName name="IQ_LATESTK" hidden="1">1000</definedName>
    <definedName name="IQ_LATESTKFR" hidden="1">"50"</definedName>
    <definedName name="IQ_LATESTQ" hidden="1">500</definedName>
    <definedName name="IQ_LATESTQFR" hidden="1">"100"</definedName>
    <definedName name="IQ_LT_SENIOR_DEBT" hidden="1">"c702"</definedName>
    <definedName name="IQ_LT_SUB_DEBT" hidden="1">"c703"</definedName>
    <definedName name="IQ_LTM" hidden="1">2000</definedName>
    <definedName name="IQ_LTM_DATE" hidden="1">"IQ_LTM_DATE"</definedName>
    <definedName name="IQ_LTMMONTH" hidden="1">120000</definedName>
    <definedName name="IQ_MONTH" hidden="1">15000</definedName>
    <definedName name="IQ_MTD" hidden="1">800000</definedName>
    <definedName name="IQ_NAMES_REVISION_DATE_" localSheetId="11" hidden="1">"11/18/2013 13:04:42"</definedName>
    <definedName name="IQ_NAMES_REVISION_DATE_" localSheetId="10" hidden="1">"11/18/2013 13:04:42"</definedName>
    <definedName name="IQ_NAMES_REVISION_DATE_" hidden="1">41855.5787037037</definedName>
    <definedName name="IQ_NAV_ACT_OR_EST" hidden="1">"c2225"</definedName>
    <definedName name="IQ_NET_INC_10K" hidden="1">"IQ_NET_INC_10K"</definedName>
    <definedName name="IQ_NET_INC_10Q" hidden="1">"IQ_NET_INC_10Q"</definedName>
    <definedName name="IQ_NET_INC_10Q1" hidden="1">"IQ_NET_INC_10Q1"</definedName>
    <definedName name="IQ_NET_INC_GROWTH_1" hidden="1">"c158"</definedName>
    <definedName name="IQ_NET_INC_GROWTH_2" hidden="1">"c162"</definedName>
    <definedName name="IQ_NTM" hidden="1">6000</definedName>
    <definedName name="IQ_NUM_OFFICES" hidden="1">"c2088"</definedName>
    <definedName name="IQ_NUMBER_SHAREHOLDERS_CLASSB" hidden="1">"c1969"</definedName>
    <definedName name="IQ_OG_OTHER_ADJ" hidden="1">"c1999"</definedName>
    <definedName name="IQ_OG_TOTAL_OIL_PRODUCTON" hidden="1">"c2059"</definedName>
    <definedName name="IQ_OPTIONS_EXCERCISED" hidden="1">"c2116"</definedName>
    <definedName name="IQ_OPTIONS_OS" hidden="1">"c858"</definedName>
    <definedName name="IQ_OUTSTANDING_FILING_DATE_TOTAL" hidden="1">"c2107"</definedName>
    <definedName name="IQ_PERCENT_CHANGE_EST_FFO_12MONTHS" hidden="1">"c1828"</definedName>
    <definedName name="IQ_PERCENT_CHANGE_EST_FFO_18MONTHS" hidden="1">"c1829"</definedName>
    <definedName name="IQ_PERCENT_CHANGE_EST_FFO_3MONTHS" hidden="1">"c1825"</definedName>
    <definedName name="IQ_PERCENT_CHANGE_EST_FFO_6MONTHS" hidden="1">"c1826"</definedName>
    <definedName name="IQ_PERCENT_CHANGE_EST_FFO_9MONTHS" hidden="1">"c1827"</definedName>
    <definedName name="IQ_PERCENT_CHANGE_EST_FFO_DAY" hidden="1">"c1822"</definedName>
    <definedName name="IQ_PERCENT_CHANGE_EST_FFO_MONTH" hidden="1">"c1824"</definedName>
    <definedName name="IQ_PERCENT_CHANGE_EST_FFO_WEEK" hidden="1">"c1823"</definedName>
    <definedName name="IQ_PRETAX_INC" hidden="1">"IQ_PRETAX_INC"</definedName>
    <definedName name="IQ_PRETAX_INC_10K" hidden="1">"IQ_PRETAX_INC_10K"</definedName>
    <definedName name="IQ_PRETAX_INC_10Q" hidden="1">"IQ_PRETAX_INC_10Q"</definedName>
    <definedName name="IQ_PRETAX_INC_10Q1" hidden="1">"IQ_PRETAX_INC_10Q1"</definedName>
    <definedName name="IQ_PRICE_OVER_EPS_EST" hidden="1">"c174"</definedName>
    <definedName name="IQ_PRICE_OVER_EPS_EST_1" hidden="1">"c175"</definedName>
    <definedName name="IQ_PRICEDATETIME" hidden="1">"IQ_PRICEDATETIME"</definedName>
    <definedName name="IQ_QTD" hidden="1">750000</definedName>
    <definedName name="IQ_REVENUE_10K" hidden="1">"IQ_REVENUE_10K"</definedName>
    <definedName name="IQ_REVENUE_10Q" hidden="1">"IQ_REVENUE_10Q"</definedName>
    <definedName name="IQ_REVENUE_10Q1" hidden="1">"IQ_REVENUE_10Q1"</definedName>
    <definedName name="IQ_REVENUE_EST_1" hidden="1">"IQ_REVENUE_EST_1"</definedName>
    <definedName name="IQ_REVENUE_GROWTH_1" hidden="1">"c155"</definedName>
    <definedName name="IQ_REVENUE_GROWTH_2" hidden="1">"c159"</definedName>
    <definedName name="IQ_REVENUE_NO_EST" hidden="1">"c263"</definedName>
    <definedName name="IQ_SHAREOUTSTANDING" hidden="1">"c1347"</definedName>
    <definedName name="IQ_TARGET_PRICE_LASTCLOSE" hidden="1">"c1855"</definedName>
    <definedName name="IQ_TODAY" hidden="1">0</definedName>
    <definedName name="IQ_TOTAL_PENSION_OBLIGATION" hidden="1">"c1292"</definedName>
    <definedName name="IQ_WEEK" hidden="1">50000</definedName>
    <definedName name="IQ_YTD" hidden="1">3000</definedName>
    <definedName name="IQ_YTDMONTH" hidden="1">130000</definedName>
    <definedName name="IR_detalle_ac" localSheetId="4">#REF!</definedName>
    <definedName name="IR_detalle_ac">#REF!</definedName>
    <definedName name="IR_Resumen_ac" localSheetId="4">#REF!</definedName>
    <definedName name="IR_Resumen_ac">#REF!</definedName>
    <definedName name="IR_Resumen_mes" localSheetId="4">#REF!</definedName>
    <definedName name="IR_Resumen_mes">#REF!</definedName>
    <definedName name="IRenta" localSheetId="4">#REF!</definedName>
    <definedName name="IRenta">#REF!</definedName>
    <definedName name="IRSA" localSheetId="4">#REF!</definedName>
    <definedName name="IRSA">#REF!</definedName>
    <definedName name="IRSA_AC" localSheetId="4">#REF!</definedName>
    <definedName name="IRSA_AC">#REF!</definedName>
    <definedName name="IRSA_MES" localSheetId="4">#REF!</definedName>
    <definedName name="IRSA_MES">#REF!</definedName>
    <definedName name="IRSA_Propiedades_Comerciales_S.A.">[118]Hoja1!$A$1:$A$8</definedName>
    <definedName name="IRSAResumen" localSheetId="4">#REF!</definedName>
    <definedName name="IRSAResumen">#REF!</definedName>
    <definedName name="IRSASemanal" localSheetId="4">#REF!</definedName>
    <definedName name="IRSASemanal">#REF!</definedName>
    <definedName name="IS" localSheetId="4">'[46]MONTANTE 1'!#REF!</definedName>
    <definedName name="IS">'[46]MONTANTE 1'!#REF!</definedName>
    <definedName name="IsColHidden" hidden="1">FALSE</definedName>
    <definedName name="IsLTMColHidden" hidden="1">FALSE</definedName>
    <definedName name="iva" localSheetId="4">[69]HASA!#REF!</definedName>
    <definedName name="iva">[69]HASA!#REF!</definedName>
    <definedName name="Ivanna" localSheetId="4">#REF!</definedName>
    <definedName name="Ivanna">#REF!</definedName>
    <definedName name="Ivanna1" localSheetId="4">#REF!</definedName>
    <definedName name="Ivanna1">#REF!</definedName>
    <definedName name="j" localSheetId="11" hidden="1">{#N/A,#N/A,TRUE,"Portada";#N/A,#N/A,TRUE,"Resumen";"Grafico de Colocaciones",#N/A,TRUE,"Colocac";"Grafico Coloc rel con Tasa",#N/A,TRUE,"Coloc Tasas";"Grafico Coloc por Plazo",#N/A,TRUE,"Coloc Plazos";#N/A,#N/A,TRUE,"Coloc x plazo (Caps)";#N/A,#N/A,TRUE,"Coloc x plazo (Caps) Garba";#N/A,#N/A,TRUE,"Coloc x plazo (Caps) Compu";#N/A,#N/A,TRUE,"Compras";"Gráfico Compras 1",#N/A,TRUE,"Compras_gr1";"Grafico Compras 2",#N/A,TRUE,"Compras_gr2";"Grafico Compras 3",#N/A,TRUE,"Compras_gr3";#N/A,#N/A,TRUE,"Atrasos";#N/A,#N/A,TRUE,"Atr_ptf";#N/A,#N/A,TRUE,"Atr Rel LPD";#N/A,#N/A,TRUE,"Mora x Casa";#N/A,#N/A,TRUE,"Mora x Segmento";#N/A,#N/A,TRUE,"Incob";#N/A,#N/A,TRUE,"Incob_res";#N/A,#N/A,TRUE,"Incob_suc1";#N/A,#N/A,TRUE,"Incob_seg1";#N/A,#N/A,TRUE,"Flujos";#N/A,#N/A,TRUE,"Flujo S Mes de Pago";#N/A,#N/A,TRUE,"Cob_MesOrig";#N/A,#N/A,TRUE,"Evoluc Mora";#N/A,#N/A,TRUE,"Mora_suc";#N/A,#N/A,TRUE,"Mora_seg"}</definedName>
    <definedName name="j" hidden="1">{#N/A,#N/A,TRUE,"Portada";#N/A,#N/A,TRUE,"Resumen";"Grafico de Colocaciones",#N/A,TRUE,"Colocac";"Grafico Coloc rel con Tasa",#N/A,TRUE,"Coloc Tasas";"Grafico Coloc por Plazo",#N/A,TRUE,"Coloc Plazos";#N/A,#N/A,TRUE,"Coloc x plazo (Caps)";#N/A,#N/A,TRUE,"Coloc x plazo (Caps) Garba";#N/A,#N/A,TRUE,"Coloc x plazo (Caps) Compu";#N/A,#N/A,TRUE,"Compras";"Gráfico Compras 1",#N/A,TRUE,"Compras_gr1";"Grafico Compras 2",#N/A,TRUE,"Compras_gr2";"Grafico Compras 3",#N/A,TRUE,"Compras_gr3";#N/A,#N/A,TRUE,"Atrasos";#N/A,#N/A,TRUE,"Atr_ptf";#N/A,#N/A,TRUE,"Atr Rel LPD";#N/A,#N/A,TRUE,"Mora x Casa";#N/A,#N/A,TRUE,"Mora x Segmento";#N/A,#N/A,TRUE,"Incob";#N/A,#N/A,TRUE,"Incob_res";#N/A,#N/A,TRUE,"Incob_suc1";#N/A,#N/A,TRUE,"Incob_seg1";#N/A,#N/A,TRUE,"Flujos";#N/A,#N/A,TRUE,"Flujo S Mes de Pago";#N/A,#N/A,TRUE,"Cob_MesOrig";#N/A,#N/A,TRUE,"Evoluc Mora";#N/A,#N/A,TRUE,"Mora_suc";#N/A,#N/A,TRUE,"Mora_seg"}</definedName>
    <definedName name="jakajskajsjs" localSheetId="4">#REF!</definedName>
    <definedName name="jakajskajsjs">#REF!</definedName>
    <definedName name="javier" localSheetId="4">#REF!</definedName>
    <definedName name="javier">#REF!</definedName>
    <definedName name="JBAS" localSheetId="4">#REF!</definedName>
    <definedName name="JBAS">#REF!</definedName>
    <definedName name="JCBA" localSheetId="4">#REF!</definedName>
    <definedName name="JCBA">#REF!</definedName>
    <definedName name="JCDI" localSheetId="4">#REF!</definedName>
    <definedName name="JCDI">#REF!</definedName>
    <definedName name="jdhsjshjds" localSheetId="4">#REF!</definedName>
    <definedName name="jdhsjshjds">#REF!</definedName>
    <definedName name="JDIR" localSheetId="4">#REF!</definedName>
    <definedName name="JDIR">#REF!</definedName>
    <definedName name="jgfjfyur" localSheetId="4">#REF!</definedName>
    <definedName name="jgfjfyur">#REF!</definedName>
    <definedName name="jhgjhg" localSheetId="11" hidden="1">{"Estado de Cobranzas pag 1",#N/A,FALSE,"RESUMEN";"Estado de Cobranzas pag 2",#N/A,FALSE,"RESUMEN";"Estado de Cobranzas pag 3",#N/A,FALSE,"RESUMEN"}</definedName>
    <definedName name="jhgjhg" hidden="1">{"Estado de Cobranzas pag 1",#N/A,FALSE,"RESUMEN";"Estado de Cobranzas pag 2",#N/A,FALSE,"RESUMEN";"Estado de Cobranzas pag 3",#N/A,FALSE,"RESUMEN"}</definedName>
    <definedName name="jhjh" localSheetId="11" hidden="1">{#N/A,#N/A,FALSE,"INDICE";#N/A,#N/A,FALSE,"Anexo I";#N/A,#N/A,FALSE,"Anexo II";#N/A,#N/A,FALSE,"Anexo II descr";#N/A,#N/A,FALSE,"Anexo III";#N/A,#N/A,FALSE,"Anexo III descr"}</definedName>
    <definedName name="jhjh" hidden="1">{#N/A,#N/A,FALSE,"INDICE";#N/A,#N/A,FALSE,"Anexo I";#N/A,#N/A,FALSE,"Anexo II";#N/A,#N/A,FALSE,"Anexo II descr";#N/A,#N/A,FALSE,"Anexo III";#N/A,#N/A,FALSE,"Anexo III descr"}</definedName>
    <definedName name="JIJDSOIV" localSheetId="4" hidden="1">#REF!</definedName>
    <definedName name="JIJDSOIV" hidden="1">#REF!</definedName>
    <definedName name="jiji" localSheetId="4">#REF!</definedName>
    <definedName name="jiji">#REF!</definedName>
    <definedName name="jj" localSheetId="4">'[2]IRSA HIST'!#REF!</definedName>
    <definedName name="jj">'[2]IRSA HIST'!#REF!</definedName>
    <definedName name="jjj" localSheetId="11" hidden="1">{"Gráfico s i pag 1",#N/A,FALSE,"Distrib Cobros s i";"Gráfico s i pag 2",#N/A,FALSE,"Distrib Cobros s i";"Gráfico s ii pag 1",#N/A,FALSE,"Distrib Cobros s ii";"Gráfico s ii pag 2",#N/A,FALSE,"Distrib Cobros s ii"}</definedName>
    <definedName name="jjj" hidden="1">{"Gráfico s i pag 1",#N/A,FALSE,"Distrib Cobros s i";"Gráfico s i pag 2",#N/A,FALSE,"Distrib Cobros s i";"Gráfico s ii pag 1",#N/A,FALSE,"Distrib Cobros s ii";"Gráfico s ii pag 2",#N/A,FALSE,"Distrib Cobros s ii"}</definedName>
    <definedName name="jjjjj" localSheetId="11" hidden="1">{#N/A,#N/A,TRUE,"Portada";#N/A,#N/A,TRUE,"Resumen";"Grafico de Colocaciones",#N/A,TRUE,"Colocac";"Grafico Coloc rel con Tasa",#N/A,TRUE,"Coloc Tasas";"Grafico Coloc por Plazo",#N/A,TRUE,"Coloc Plazos";#N/A,#N/A,TRUE,"Coloc x plazo (Caps)";#N/A,#N/A,TRUE,"Coloc x plazo (Caps) Garba";#N/A,#N/A,TRUE,"Coloc x plazo (Caps) Compu";#N/A,#N/A,TRUE,"Compras";"Gráfico Compras 1",#N/A,TRUE,"Compras_gr1";"Grafico Compras 2",#N/A,TRUE,"Compras_gr2";"Grafico Compras 3",#N/A,TRUE,"Compras_gr3";#N/A,#N/A,TRUE,"Atrasos";#N/A,#N/A,TRUE,"Atr_ptf";#N/A,#N/A,TRUE,"Atr Rel LPD";#N/A,#N/A,TRUE,"Mora x Casa";#N/A,#N/A,TRUE,"Mora x Segmento";#N/A,#N/A,TRUE,"Incob";#N/A,#N/A,TRUE,"Incob_res";#N/A,#N/A,TRUE,"Incob_suc1";#N/A,#N/A,TRUE,"Incob_seg1";#N/A,#N/A,TRUE,"Flujos";#N/A,#N/A,TRUE,"Flujo S Mes de Pago";#N/A,#N/A,TRUE,"Cob_MesOrig";#N/A,#N/A,TRUE,"Evoluc Mora";#N/A,#N/A,TRUE,"Mora_suc";#N/A,#N/A,TRUE,"Mora_seg"}</definedName>
    <definedName name="jjjjj" hidden="1">{#N/A,#N/A,TRUE,"Portada";#N/A,#N/A,TRUE,"Resumen";"Grafico de Colocaciones",#N/A,TRUE,"Colocac";"Grafico Coloc rel con Tasa",#N/A,TRUE,"Coloc Tasas";"Grafico Coloc por Plazo",#N/A,TRUE,"Coloc Plazos";#N/A,#N/A,TRUE,"Coloc x plazo (Caps)";#N/A,#N/A,TRUE,"Coloc x plazo (Caps) Garba";#N/A,#N/A,TRUE,"Coloc x plazo (Caps) Compu";#N/A,#N/A,TRUE,"Compras";"Gráfico Compras 1",#N/A,TRUE,"Compras_gr1";"Grafico Compras 2",#N/A,TRUE,"Compras_gr2";"Grafico Compras 3",#N/A,TRUE,"Compras_gr3";#N/A,#N/A,TRUE,"Atrasos";#N/A,#N/A,TRUE,"Atr_ptf";#N/A,#N/A,TRUE,"Atr Rel LPD";#N/A,#N/A,TRUE,"Mora x Casa";#N/A,#N/A,TRUE,"Mora x Segmento";#N/A,#N/A,TRUE,"Incob";#N/A,#N/A,TRUE,"Incob_res";#N/A,#N/A,TRUE,"Incob_suc1";#N/A,#N/A,TRUE,"Incob_seg1";#N/A,#N/A,TRUE,"Flujos";#N/A,#N/A,TRUE,"Flujo S Mes de Pago";#N/A,#N/A,TRUE,"Cob_MesOrig";#N/A,#N/A,TRUE,"Evoluc Mora";#N/A,#N/A,TRUE,"Mora_suc";#N/A,#N/A,TRUE,"Mora_seg"}</definedName>
    <definedName name="jjjjjjjjjjjjjjjjjj" localSheetId="4">#REF!</definedName>
    <definedName name="jjjjjjjjjjjjjjjjjj">#REF!</definedName>
    <definedName name="juicios_a_exportar" localSheetId="4">#REF!</definedName>
    <definedName name="juicios_a_exportar">#REF!</definedName>
    <definedName name="julio" localSheetId="4">#REF!</definedName>
    <definedName name="julio">#REF!</definedName>
    <definedName name="jun93" localSheetId="4">#REF!</definedName>
    <definedName name="jun93">#REF!</definedName>
    <definedName name="jun94" localSheetId="4">#REF!</definedName>
    <definedName name="jun94">#REF!</definedName>
    <definedName name="jun95" localSheetId="4">#REF!</definedName>
    <definedName name="jun95">#REF!</definedName>
    <definedName name="jyrr" localSheetId="11" hidden="1">{#N/A,#N/A,TRUE,"Portada";#N/A,#N/A,TRUE,"Resumen";"Grafico de Colocaciones",#N/A,TRUE,"Colocac";"Grafico Coloc rel con Tasa",#N/A,TRUE,"Coloc Tasas";"Grafico Coloc por Plazo",#N/A,TRUE,"Coloc Plazos";#N/A,#N/A,TRUE,"Coloc x plazo (Caps)";#N/A,#N/A,TRUE,"Coloc x plazo (Caps) Garba";#N/A,#N/A,TRUE,"Coloc x plazo (Caps) Compu";#N/A,#N/A,TRUE,"Compras";"Gráfico Compras 1",#N/A,TRUE,"Compras_gr1";"Grafico Compras 2",#N/A,TRUE,"Compras_gr2";"Grafico Compras 3",#N/A,TRUE,"Compras_gr3";#N/A,#N/A,TRUE,"Atrasos";#N/A,#N/A,TRUE,"Atr_ptf";#N/A,#N/A,TRUE,"Atr Rel LPD";#N/A,#N/A,TRUE,"Mora x Casa";#N/A,#N/A,TRUE,"Mora x Segmento";#N/A,#N/A,TRUE,"Incob";#N/A,#N/A,TRUE,"Incob_res";#N/A,#N/A,TRUE,"Incob_suc1";#N/A,#N/A,TRUE,"Incob_seg1";#N/A,#N/A,TRUE,"Flujos";#N/A,#N/A,TRUE,"Flujo S Mes de Pago";#N/A,#N/A,TRUE,"Cob_MesOrig";#N/A,#N/A,TRUE,"Evoluc Mora";#N/A,#N/A,TRUE,"Mora_suc";#N/A,#N/A,TRUE,"Mora_seg"}</definedName>
    <definedName name="jyrr" hidden="1">{#N/A,#N/A,TRUE,"Portada";#N/A,#N/A,TRUE,"Resumen";"Grafico de Colocaciones",#N/A,TRUE,"Colocac";"Grafico Coloc rel con Tasa",#N/A,TRUE,"Coloc Tasas";"Grafico Coloc por Plazo",#N/A,TRUE,"Coloc Plazos";#N/A,#N/A,TRUE,"Coloc x plazo (Caps)";#N/A,#N/A,TRUE,"Coloc x plazo (Caps) Garba";#N/A,#N/A,TRUE,"Coloc x plazo (Caps) Compu";#N/A,#N/A,TRUE,"Compras";"Gráfico Compras 1",#N/A,TRUE,"Compras_gr1";"Grafico Compras 2",#N/A,TRUE,"Compras_gr2";"Grafico Compras 3",#N/A,TRUE,"Compras_gr3";#N/A,#N/A,TRUE,"Atrasos";#N/A,#N/A,TRUE,"Atr_ptf";#N/A,#N/A,TRUE,"Atr Rel LPD";#N/A,#N/A,TRUE,"Mora x Casa";#N/A,#N/A,TRUE,"Mora x Segmento";#N/A,#N/A,TRUE,"Incob";#N/A,#N/A,TRUE,"Incob_res";#N/A,#N/A,TRUE,"Incob_suc1";#N/A,#N/A,TRUE,"Incob_seg1";#N/A,#N/A,TRUE,"Flujos";#N/A,#N/A,TRUE,"Flujo S Mes de Pago";#N/A,#N/A,TRUE,"Cob_MesOrig";#N/A,#N/A,TRUE,"Evoluc Mora";#N/A,#N/A,TRUE,"Mora_suc";#N/A,#N/A,TRUE,"Mora_seg"}</definedName>
    <definedName name="k" localSheetId="4">#REF!</definedName>
    <definedName name="k">#REF!</definedName>
    <definedName name="KdEstabilizado">'[80]Deuda Estabilizada Grupo'!$K$11</definedName>
    <definedName name="khgf" localSheetId="4">#REF!</definedName>
    <definedName name="khgf">#REF!</definedName>
    <definedName name="KIL" localSheetId="4">#REF!</definedName>
    <definedName name="KIL">#REF!</definedName>
    <definedName name="Kilogramos" localSheetId="4">#REF!</definedName>
    <definedName name="Kilogramos">#REF!</definedName>
    <definedName name="kjkjkj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kjkjkj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kjkjkjkjkj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kjkjkjkjkj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kjkjkjkjkjkj" localSheetId="11" hidden="1">{"Estado de Cobranzas pag 1",#N/A,FALSE,"RESUMEN";"Estado de Cobranzas pag 2",#N/A,FALSE,"RESUMEN";"Estado de Cobranzas pag 3",#N/A,FALSE,"RESUMEN"}</definedName>
    <definedName name="kjkjkjkjkjkj" hidden="1">{"Estado de Cobranzas pag 1",#N/A,FALSE,"RESUMEN";"Estado de Cobranzas pag 2",#N/A,FALSE,"RESUMEN";"Estado de Cobranzas pag 3",#N/A,FALSE,"RESUMEN"}</definedName>
    <definedName name="kkiii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kkiii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klkl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klkl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L" localSheetId="4">#REF!</definedName>
    <definedName name="L">#REF!</definedName>
    <definedName name="L_Adjust">[51]Links!$H$1:$H$65536</definedName>
    <definedName name="L_AJE_Tot">[51]Links!$G$1:$G$65536</definedName>
    <definedName name="L_CY_Beg">[51]Links!$F$1:$F$65536</definedName>
    <definedName name="L_CY_End">[51]Links!$J$1:$J$65536</definedName>
    <definedName name="L_PY_End">[51]Links!$K$1:$K$65536</definedName>
    <definedName name="L_RJE_Tot">[51]Links!$I$1:$I$65536</definedName>
    <definedName name="Lavagem" localSheetId="4">#REF!</definedName>
    <definedName name="Lavagem">#REF!</definedName>
    <definedName name="legs" localSheetId="4">#REF!</definedName>
    <definedName name="legs">#REF!</definedName>
    <definedName name="LENGUA">[119]S.Inic!$G$6</definedName>
    <definedName name="LIM" localSheetId="4">#REF!</definedName>
    <definedName name="LIM">#REF!</definedName>
    <definedName name="LINTASC" localSheetId="4">#REF!</definedName>
    <definedName name="LINTASC">#REF!</definedName>
    <definedName name="Liq_FPC" localSheetId="4">[36]AP!#REF!,[36]AP!#REF!,[36]AP!#REF!,[36]AP!#REF!</definedName>
    <definedName name="Liq_FPC">[36]AP!#REF!,[36]AP!#REF!,[36]AP!#REF!,[36]AP!#REF!</definedName>
    <definedName name="List_ARPopulation">'[120]AR Drop Downs'!$I$5:$I$10</definedName>
    <definedName name="List_Curr">[92]Currency!$B$9:$B$31</definedName>
    <definedName name="List_ExpandedTesting">'[120]AR Drop Downs'!$E$5:$E$8</definedName>
    <definedName name="List_Level_Assr">[102]DropDown!$B$1:$B$4</definedName>
    <definedName name="List_LevelAssurance">'[120]AR Drop Downs'!$A$5:$A$8</definedName>
    <definedName name="List_Number_of_Exceptions_Identified">'[120]AR Drop Downs'!$K$5:$K$27</definedName>
    <definedName name="List_NumberTolerableExceptions">'[120]AR Drop Downs'!$C$5:$C$8</definedName>
    <definedName name="List_Proj_Meth">[102]DropDown!$H$1:$H$2</definedName>
    <definedName name="List_Samp_Sel">[102]DropDown!$D$1:$D$4</definedName>
    <definedName name="List_SampleSelectionMethod">'[120]AR Drop Downs'!$G$5:$G$7</definedName>
    <definedName name="List_TypeProcedure">'[121]Drop Down'!$A$2:$A$7</definedName>
    <definedName name="LISTA">[122]PPTX!$XFC$1:$XFC$9</definedName>
    <definedName name="ListaCR" localSheetId="4">#REF!</definedName>
    <definedName name="ListaCR">#REF!</definedName>
    <definedName name="ListaMes" localSheetId="4">#REF!</definedName>
    <definedName name="ListaMes">#REF!</definedName>
    <definedName name="lklklk" localSheetId="11" hidden="1">{#N/A,#N/A,FALSE,"INDICE";#N/A,#N/A,FALSE,"Anexo I";#N/A,#N/A,FALSE,"Anexo II";#N/A,#N/A,FALSE,"Anexo II descr";#N/A,#N/A,FALSE,"Anexo III";#N/A,#N/A,FALSE,"Anexo III descr"}</definedName>
    <definedName name="lklklk" hidden="1">{#N/A,#N/A,FALSE,"INDICE";#N/A,#N/A,FALSE,"Anexo I";#N/A,#N/A,FALSE,"Anexo II";#N/A,#N/A,FALSE,"Anexo II descr";#N/A,#N/A,FALSE,"Anexo III";#N/A,#N/A,FALSE,"Anexo III descr"}</definedName>
    <definedName name="lklklklkl" localSheetId="11" hidden="1">{"Estado de Cobranzas pag 1",#N/A,FALSE,"RESUMEN";"Estado de Cobranzas pag 2",#N/A,FALSE,"RESUMEN";"Estado de Cobranzas pag 3",#N/A,FALSE,"RESUMEN"}</definedName>
    <definedName name="lklklklkl" hidden="1">{"Estado de Cobranzas pag 1",#N/A,FALSE,"RESUMEN";"Estado de Cobranzas pag 2",#N/A,FALSE,"RESUMEN";"Estado de Cobranzas pag 3",#N/A,FALSE,"RESUMEN"}</definedName>
    <definedName name="lklklklklkl" localSheetId="11" hidden="1">{#N/A,#N/A,TRUE,"Portada";#N/A,#N/A,TRUE,"Resumen";"Grafico de Colocaciones",#N/A,TRUE,"Colocac";"Grafico Coloc rel con Tasa",#N/A,TRUE,"Coloc Tasas";"Grafico Coloc por Plazo",#N/A,TRUE,"Coloc Plazos";#N/A,#N/A,TRUE,"Coloc x plazo (Caps)";#N/A,#N/A,TRUE,"Coloc x plazo (Caps) Garba";#N/A,#N/A,TRUE,"Coloc x plazo (Caps) Compu";#N/A,#N/A,TRUE,"Compras";"Gráfico Compras 1",#N/A,TRUE,"Compras_gr1";"Grafico Compras 2",#N/A,TRUE,"Compras_gr2";"Grafico Compras 3",#N/A,TRUE,"Compras_gr3";#N/A,#N/A,TRUE,"Atrasos";#N/A,#N/A,TRUE,"Atr_ptf";#N/A,#N/A,TRUE,"Atr Rel LPD";#N/A,#N/A,TRUE,"Mora x Casa";#N/A,#N/A,TRUE,"Mora x Segmento";#N/A,#N/A,TRUE,"Incob";#N/A,#N/A,TRUE,"Incob_res";#N/A,#N/A,TRUE,"Incob_suc1";#N/A,#N/A,TRUE,"Incob_seg1";#N/A,#N/A,TRUE,"Flujos";#N/A,#N/A,TRUE,"Flujo S Mes de Pago";#N/A,#N/A,TRUE,"Cob_MesOrig";#N/A,#N/A,TRUE,"Evoluc Mora";#N/A,#N/A,TRUE,"Mora_suc";#N/A,#N/A,TRUE,"Mora_seg"}</definedName>
    <definedName name="lklklklklkl" hidden="1">{#N/A,#N/A,TRUE,"Portada";#N/A,#N/A,TRUE,"Resumen";"Grafico de Colocaciones",#N/A,TRUE,"Colocac";"Grafico Coloc rel con Tasa",#N/A,TRUE,"Coloc Tasas";"Grafico Coloc por Plazo",#N/A,TRUE,"Coloc Plazos";#N/A,#N/A,TRUE,"Coloc x plazo (Caps)";#N/A,#N/A,TRUE,"Coloc x plazo (Caps) Garba";#N/A,#N/A,TRUE,"Coloc x plazo (Caps) Compu";#N/A,#N/A,TRUE,"Compras";"Gráfico Compras 1",#N/A,TRUE,"Compras_gr1";"Grafico Compras 2",#N/A,TRUE,"Compras_gr2";"Grafico Compras 3",#N/A,TRUE,"Compras_gr3";#N/A,#N/A,TRUE,"Atrasos";#N/A,#N/A,TRUE,"Atr_ptf";#N/A,#N/A,TRUE,"Atr Rel LPD";#N/A,#N/A,TRUE,"Mora x Casa";#N/A,#N/A,TRUE,"Mora x Segmento";#N/A,#N/A,TRUE,"Incob";#N/A,#N/A,TRUE,"Incob_res";#N/A,#N/A,TRUE,"Incob_suc1";#N/A,#N/A,TRUE,"Incob_seg1";#N/A,#N/A,TRUE,"Flujos";#N/A,#N/A,TRUE,"Flujo S Mes de Pago";#N/A,#N/A,TRUE,"Cob_MesOrig";#N/A,#N/A,TRUE,"Evoluc Mora";#N/A,#N/A,TRUE,"Mora_suc";#N/A,#N/A,TRUE,"Mora_seg"}</definedName>
    <definedName name="ll" localSheetId="24" hidden="1">{#N/A,"Mine Allocated, Keep AC",FALSE,"Stream INPUTS";#N/A,"All Preferred, Sell AC",FALSE,"Stream INPUTS";#N/A,"Step Up, Sell AC",FALSE,"Stream INPUTS";#N/A,"All Preferred, BRONCO buys AC",FALSE,"Stream INPUTS"}</definedName>
    <definedName name="ll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ll" localSheetId="10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ll" hidden="1">{#N/A,"Mine Allocated, Keep AC",FALSE,"Stream INPUTS";#N/A,"All Preferred, Sell AC",FALSE,"Stream INPUTS";#N/A,"Step Up, Sell AC",FALSE,"Stream INPUTS";#N/A,"All Preferred, BRONCO buys AC",FALSE,"Stream INPUTS"}</definedName>
    <definedName name="lllll">[123]Prevision!$Q$2:$Q$12</definedName>
    <definedName name="Low" localSheetId="4">#REF!</definedName>
    <definedName name="Low">#REF!</definedName>
    <definedName name="LOWEC" localSheetId="4">#REF!</definedName>
    <definedName name="LOWEC">#REF!</definedName>
    <definedName name="m" localSheetId="24" hidden="1">{#N/A,#N/A,FALSE,"DCF Summary";#N/A,#N/A,FALSE,"Casema";#N/A,#N/A,FALSE,"Casema NoTel";#N/A,#N/A,FALSE,"UK";#N/A,#N/A,FALSE,"RCF";#N/A,#N/A,FALSE,"Intercable CZ";#N/A,#N/A,FALSE,"Interkabel P"}</definedName>
    <definedName name="m" hidden="1">{#N/A,#N/A,FALSE,"DCF Summary";#N/A,#N/A,FALSE,"Casema";#N/A,#N/A,FALSE,"Casema NoTel";#N/A,#N/A,FALSE,"UK";#N/A,#N/A,FALSE,"RCF";#N/A,#N/A,FALSE,"Intercable CZ";#N/A,#N/A,FALSE,"Interkabel P"}</definedName>
    <definedName name="M_PlaceofPath" hidden="1">"F:\GCAPPELL\VDF_Model_Backups\Education\STRA_VDF.xls"</definedName>
    <definedName name="macro2">#N/A</definedName>
    <definedName name="MAD" localSheetId="4">#REF!</definedName>
    <definedName name="MAD">#REF!</definedName>
    <definedName name="MAEM" localSheetId="4">#REF!</definedName>
    <definedName name="MAEM">#REF!</definedName>
    <definedName name="MAES" localSheetId="4">#REF!</definedName>
    <definedName name="MAES">#REF!</definedName>
    <definedName name="MAM" localSheetId="4">#REF!</definedName>
    <definedName name="MAM">#REF!</definedName>
    <definedName name="mama11" localSheetId="4">#REF!</definedName>
    <definedName name="mama11">#REF!</definedName>
    <definedName name="mama43" localSheetId="4">#REF!</definedName>
    <definedName name="mama43">#REF!</definedName>
    <definedName name="MAN" localSheetId="4">#REF!</definedName>
    <definedName name="MAN">#REF!</definedName>
    <definedName name="mani">#N/A</definedName>
    <definedName name="mar94" localSheetId="4">#REF!</definedName>
    <definedName name="mar94">#REF!</definedName>
    <definedName name="MAR95" localSheetId="4">#REF!</definedName>
    <definedName name="MAR95">#REF!</definedName>
    <definedName name="Marcelo" localSheetId="11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Marcelo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MARGIN">[124]PAGE2!$C$14</definedName>
    <definedName name="MAT" localSheetId="4">#REF!</definedName>
    <definedName name="MAT">#REF!</definedName>
    <definedName name="MATE" localSheetId="4">#REF!</definedName>
    <definedName name="MATE">#REF!</definedName>
    <definedName name="MATRIX" localSheetId="4">#REF!</definedName>
    <definedName name="MATRIX">#REF!</definedName>
    <definedName name="matriz">'[125]control anexo deloitte'!$A$4:$C$135</definedName>
    <definedName name="MCALL" localSheetId="4">#REF!</definedName>
    <definedName name="MCALL">#REF!</definedName>
    <definedName name="MCCANNC" localSheetId="4">#REF!</definedName>
    <definedName name="MCCANNC">#REF!</definedName>
    <definedName name="mcs" localSheetId="11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mcs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MEEM" localSheetId="4">#REF!</definedName>
    <definedName name="MEEM">#REF!</definedName>
    <definedName name="MEES" localSheetId="4">#REF!</definedName>
    <definedName name="MEES">#REF!</definedName>
    <definedName name="MEJ" localSheetId="4">#REF!</definedName>
    <definedName name="MEJ">#REF!</definedName>
    <definedName name="MEJ.">#N/A</definedName>
    <definedName name="MEJ..">#N/A</definedName>
    <definedName name="MEM" localSheetId="4">#REF!</definedName>
    <definedName name="MEM">#REF!</definedName>
    <definedName name="MENDOZA" localSheetId="4">#REF!</definedName>
    <definedName name="MENDOZA">#REF!</definedName>
    <definedName name="meoi" localSheetId="24" hidden="1">{#N/A,#N/A,FALSE,"CAPAS";#N/A,#N/A,FALSE,"BP-BOM";#N/A,#N/A,FALSE,"DRBOM";#N/A,#N/A,FALSE,"DRE-RAT";#N/A,#N/A,FALSE,"CAPAS II";#N/A,#N/A,FALSE,"DRE-2";#N/A,#N/A,FALSE,"DRE";#N/A,#N/A,FALSE,"BALPTR";#N/A,#N/A,FALSE,"MUTAC (3)";#N/A,#N/A,FALSE,"DOAR";#N/A,#N/A,FALSE,"ANEX-01";#N/A,#N/A,FALSE,"ANEX-02";#N/A,#N/A,FALSE,"ANEX-03";#N/A,#N/A,FALSE,"ANEX-04";#N/A,#N/A,FALSE,"ANEX-05";#N/A,#N/A,FALSE,"ANEX-5A";#N/A,#N/A,FALSE,"ANEX-06";#N/A,#N/A,FALSE,"ANEX-07";#N/A,#N/A,FALSE,"ANEX-08";#N/A,#N/A,FALSE,"ANEX-09";#N/A,#N/A,FALSE,"ANEX-10";#N/A,#N/A,FALSE,"ANEX-11";#N/A,#N/A,FALSE,"ANEX-12";#N/A,#N/A,FALSE,"ANEX-13";#N/A,#N/A,FALSE,"ANEX-14";#N/A,#N/A,FALSE,"EBITDA98";#N/A,#N/A,FALSE,"Demre-Semestral";#N/A,#N/A,FALSE,"English";#N/A,#N/A,FALSE,"DRE";#N/A,#N/A,FALSE,"ANEX-15";#N/A,#N/A,FALSE,"ANEX-15 A"}</definedName>
    <definedName name="meoi" hidden="1">{#N/A,#N/A,FALSE,"CAPAS";#N/A,#N/A,FALSE,"BP-BOM";#N/A,#N/A,FALSE,"DRBOM";#N/A,#N/A,FALSE,"DRE-RAT";#N/A,#N/A,FALSE,"CAPAS II";#N/A,#N/A,FALSE,"DRE-2";#N/A,#N/A,FALSE,"DRE";#N/A,#N/A,FALSE,"BALPTR";#N/A,#N/A,FALSE,"MUTAC (3)";#N/A,#N/A,FALSE,"DOAR";#N/A,#N/A,FALSE,"ANEX-01";#N/A,#N/A,FALSE,"ANEX-02";#N/A,#N/A,FALSE,"ANEX-03";#N/A,#N/A,FALSE,"ANEX-04";#N/A,#N/A,FALSE,"ANEX-05";#N/A,#N/A,FALSE,"ANEX-5A";#N/A,#N/A,FALSE,"ANEX-06";#N/A,#N/A,FALSE,"ANEX-07";#N/A,#N/A,FALSE,"ANEX-08";#N/A,#N/A,FALSE,"ANEX-09";#N/A,#N/A,FALSE,"ANEX-10";#N/A,#N/A,FALSE,"ANEX-11";#N/A,#N/A,FALSE,"ANEX-12";#N/A,#N/A,FALSE,"ANEX-13";#N/A,#N/A,FALSE,"ANEX-14";#N/A,#N/A,FALSE,"EBITDA98";#N/A,#N/A,FALSE,"Demre-Semestral";#N/A,#N/A,FALSE,"English";#N/A,#N/A,FALSE,"DRE";#N/A,#N/A,FALSE,"ANEX-15";#N/A,#N/A,FALSE,"ANEX-15 A"}</definedName>
    <definedName name="Mes" localSheetId="4">#REF!</definedName>
    <definedName name="Mes">#REF!</definedName>
    <definedName name="Mês" localSheetId="4">#REF!</definedName>
    <definedName name="Mês">#REF!</definedName>
    <definedName name="meses" localSheetId="4">#REF!</definedName>
    <definedName name="meses">#REF!</definedName>
    <definedName name="MESES4">[37]BASE!$DJ$3:$DP$23</definedName>
    <definedName name="MESFCSER" localSheetId="4">#REF!</definedName>
    <definedName name="MESFCSER">#REF!</definedName>
    <definedName name="mesvtaBC" localSheetId="4">#REF!</definedName>
    <definedName name="mesvtaBC">#REF!</definedName>
    <definedName name="MESVTABCPRE" localSheetId="4">#REF!</definedName>
    <definedName name="MESVTABCPRE">#REF!</definedName>
    <definedName name="mhryj" localSheetId="4">#REF!</definedName>
    <definedName name="mhryj">#REF!</definedName>
    <definedName name="mica" localSheetId="4">#REF!</definedName>
    <definedName name="mica">#REF!</definedName>
    <definedName name="MJato" localSheetId="4">#REF!</definedName>
    <definedName name="MJato">#REF!</definedName>
    <definedName name="mm" localSheetId="4">#REF!</definedName>
    <definedName name="mm">#REF!</definedName>
    <definedName name="mmm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mmm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mmmcmc" localSheetId="4">#REF!</definedName>
    <definedName name="mmmcmc">#REF!</definedName>
    <definedName name="mmmm">[123]Prevision!$P$2:$P$12</definedName>
    <definedName name="mmmmm" hidden="1">'[126]400800'!$D$30:$D$33</definedName>
    <definedName name="mmmmmmm" hidden="1">[126]PREVCINE!$C$11:$C$59</definedName>
    <definedName name="mmmmmmmm" hidden="1">'[126]400800'!$C$30:$C$33</definedName>
    <definedName name="mmmmmmmmmm" hidden="1">[126]PREVCINE!$D$11:$D$59</definedName>
    <definedName name="Modificar_celdas_Anexo_A" localSheetId="4">'[115]ANEXO A'!#REF!</definedName>
    <definedName name="Modificar_celdas_Anexo_A">'[115]ANEXO A'!#REF!</definedName>
    <definedName name="modPickElements.PickElement">#N/A</definedName>
    <definedName name="MonitorCol">1</definedName>
    <definedName name="MonitorRow">1</definedName>
    <definedName name="Month_End_Exchange_rate">'[53]Balance Sheet'!$C$9</definedName>
    <definedName name="movimientos">[127]FEBMZO!$A$2:$H$75</definedName>
    <definedName name="muestreolocales" localSheetId="4" hidden="1">[128]XREF!#REF!</definedName>
    <definedName name="muestreolocales" hidden="1">[128]XREF!#REF!</definedName>
    <definedName name="MXP" localSheetId="4">#REF!</definedName>
    <definedName name="MXP">#REF!</definedName>
    <definedName name="MYU" localSheetId="4">#REF!</definedName>
    <definedName name="MYU">#REF!</definedName>
    <definedName name="MYU.">#N/A</definedName>
    <definedName name="MYU..">#N/A</definedName>
    <definedName name="n" localSheetId="24" hidden="1">{#N/A,#N/A,TRUE,"DCF Summary";#N/A,#N/A,TRUE,"Casema";#N/A,#N/A,TRUE,"UK";#N/A,#N/A,TRUE,"RCF";#N/A,#N/A,TRUE,"Intercable CZ";#N/A,#N/A,TRUE,"Interkabel P";#N/A,#N/A,TRUE,"LBO-Total";#N/A,#N/A,TRUE,"LBO-Casema"}</definedName>
    <definedName name="N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N" localSheetId="10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n" hidden="1">{#N/A,#N/A,TRUE,"DCF Summary";#N/A,#N/A,TRUE,"Casema";#N/A,#N/A,TRUE,"UK";#N/A,#N/A,TRUE,"RCF";#N/A,#N/A,TRUE,"Intercable CZ";#N/A,#N/A,TRUE,"Interkabel P";#N/A,#N/A,TRUE,"LBO-Total";#N/A,#N/A,TRUE,"LBO-Casema"}</definedName>
    <definedName name="nada" localSheetId="4">[129]otr_rio!#REF!</definedName>
    <definedName name="nada">[129]otr_rio!#REF!</definedName>
    <definedName name="nane" hidden="1">'[130]Intangibles  Movement'!$M$27</definedName>
    <definedName name="NAVB" localSheetId="4">#REF!</definedName>
    <definedName name="NAVB">#REF!</definedName>
    <definedName name="ndnia" localSheetId="11" hidden="1">{#N/A,#N/A,FALSE,"INDICE";#N/A,#N/A,FALSE,"Anexo I";#N/A,#N/A,FALSE,"Anexo II";#N/A,#N/A,FALSE,"Anexo II descr";#N/A,#N/A,FALSE,"Anexo III";#N/A,#N/A,FALSE,"Anexo III descr"}</definedName>
    <definedName name="ndnia" hidden="1">{#N/A,#N/A,FALSE,"INDICE";#N/A,#N/A,FALSE,"Anexo I";#N/A,#N/A,FALSE,"Anexo II";#N/A,#N/A,FALSE,"Anexo II descr";#N/A,#N/A,FALSE,"Anexo III";#N/A,#N/A,FALSE,"Anexo III descr"}</definedName>
    <definedName name="NETO" localSheetId="4">#REF!</definedName>
    <definedName name="NETO">#REF!</definedName>
    <definedName name="newname" localSheetId="4">#REF!</definedName>
    <definedName name="newname">#REF!</definedName>
    <definedName name="NEX" hidden="1">"AS2DocumentEdit"</definedName>
    <definedName name="NEXO" hidden="1">2</definedName>
    <definedName name="NICOLA" localSheetId="24" hidden="1">{"IT",#N/A,FALSE,"GRAPHS";"Services",#N/A,FALSE,"GRAPHS";"Subsurface",#N/A,FALSE,"GRAPHS";"Production",#N/A,FALSE,"GRAPHS";"Facilities",#N/A,FALSE,"GRAPHS";"Pipeline &amp; Terminal",#N/A,FALSE,"GRAPHS";"Safety",#N/A,FALSE,"GRAPHS";"Commercial",#N/A,FALSE,"GRAPHS"}</definedName>
    <definedName name="NICOLA" hidden="1">{"IT",#N/A,FALSE,"GRAPHS";"Services",#N/A,FALSE,"GRAPHS";"Subsurface",#N/A,FALSE,"GRAPHS";"Production",#N/A,FALSE,"GRAPHS";"Facilities",#N/A,FALSE,"GRAPHS";"Pipeline &amp; Terminal",#N/A,FALSE,"GRAPHS";"Safety",#N/A,FALSE,"GRAPHS";"Commercial",#N/A,FALSE,"GRAPHS"}</definedName>
    <definedName name="nmBlankCell" localSheetId="4">#REF!</definedName>
    <definedName name="nmBlankCell">#REF!</definedName>
    <definedName name="nmColumnHeader" localSheetId="4">#REF!</definedName>
    <definedName name="nmColumnHeader">#REF!</definedName>
    <definedName name="nmData" localSheetId="4">#REF!</definedName>
    <definedName name="nmData">#REF!</definedName>
    <definedName name="nmRowHeader" localSheetId="4">#REF!</definedName>
    <definedName name="nmRowHeader">#REF!</definedName>
    <definedName name="NNN" localSheetId="24" hidden="1">{#N/A,#N/A,FALSE,"Aging Summary";#N/A,#N/A,FALSE,"Ratio Analysis";#N/A,#N/A,FALSE,"Test 120 Day Accts";#N/A,#N/A,FALSE,"Tickmarks"}</definedName>
    <definedName name="NNN" hidden="1">{#N/A,#N/A,FALSE,"Aging Summary";#N/A,#N/A,FALSE,"Ratio Analysis";#N/A,#N/A,FALSE,"Test 120 Day Accts";#N/A,#N/A,FALSE,"Tickmarks"}</definedName>
    <definedName name="NNN_1" localSheetId="24" hidden="1">{#N/A,#N/A,FALSE,"Aging Summary";#N/A,#N/A,FALSE,"Ratio Analysis";#N/A,#N/A,FALSE,"Test 120 Day Accts";#N/A,#N/A,FALSE,"Tickmarks"}</definedName>
    <definedName name="NNN_1" hidden="1">{#N/A,#N/A,FALSE,"Aging Summary";#N/A,#N/A,FALSE,"Ratio Analysis";#N/A,#N/A,FALSE,"Test 120 Day Accts";#N/A,#N/A,FALSE,"Tickmarks"}</definedName>
    <definedName name="Nombres" localSheetId="16">Lipstick!#REF!</definedName>
    <definedName name="Nombres" localSheetId="18">'Offices and Others'!$B$6:$D$6</definedName>
    <definedName name="Nombres">Shoppings!$B$6:$D$6</definedName>
    <definedName name="nome2">[131]PARAMETROS!$P$5</definedName>
    <definedName name="NONPENSION">[124]PAGE2!$J$13:$L$20</definedName>
    <definedName name="NOTA" localSheetId="4">#REF!</definedName>
    <definedName name="NOTA">#REF!</definedName>
    <definedName name="nota5" localSheetId="4">[81]NOTAS!#REF!</definedName>
    <definedName name="nota5">[81]NOTAS!#REF!</definedName>
    <definedName name="notas" localSheetId="4">#REF!</definedName>
    <definedName name="notas">#REF!</definedName>
    <definedName name="nov" localSheetId="4">'[66]VMA '!#REF!</definedName>
    <definedName name="nov">'[66]VMA '!#REF!</definedName>
    <definedName name="NSProjectionMethodIndex">'[132]Non-Statistical Sampling Master'!$C$63</definedName>
    <definedName name="NSRequiredLevelOfEvidenceItems">'[132]Non-Statistical Sampling Master'!$C$50:$C$53</definedName>
    <definedName name="nyrtnyrtyt" localSheetId="11" hidden="1">{"Gráfico s i pag 1",#N/A,FALSE,"Distrib Cobros s i";"Gráfico s i pag 2",#N/A,FALSE,"Distrib Cobros s i";"Gráfico s ii pag 1",#N/A,FALSE,"Distrib Cobros s ii";"Gráfico s ii pag 2",#N/A,FALSE,"Distrib Cobros s ii"}</definedName>
    <definedName name="nyrtnyrtyt" hidden="1">{"Gráfico s i pag 1",#N/A,FALSE,"Distrib Cobros s i";"Gráfico s i pag 2",#N/A,FALSE,"Distrib Cobros s i";"Gráfico s ii pag 1",#N/A,FALSE,"Distrib Cobros s ii";"Gráfico s ii pag 2",#N/A,FALSE,"Distrib Cobros s ii"}</definedName>
    <definedName name="NZD" localSheetId="4">#REF!</definedName>
    <definedName name="NZD">#REF!</definedName>
    <definedName name="O" localSheetId="4" hidden="1">#REF!</definedName>
    <definedName name="O" hidden="1">#REF!</definedName>
    <definedName name="OBS" localSheetId="4">[133]GANANCIAS!#REF!</definedName>
    <definedName name="OBS">[133]GANANCIAS!#REF!</definedName>
    <definedName name="OCC">'[58]Nota 8'!$F$78</definedName>
    <definedName name="OCNC">'[58]Nota 8'!$F$87</definedName>
    <definedName name="Octuber" localSheetId="4">[112]Macro1!#REF!</definedName>
    <definedName name="Octuber">[112]Macro1!#REF!</definedName>
    <definedName name="oioioio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oioioio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oioioioio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oioioioio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OL" localSheetId="4">#REF!</definedName>
    <definedName name="OL">#REF!</definedName>
    <definedName name="old" localSheetId="24" hidden="1">{"AQUIRORDCF",#N/A,FALSE,"Merger consequences";"Acquirorassns",#N/A,FALSE,"Merger consequences"}</definedName>
    <definedName name="old" hidden="1">{"AQUIRORDCF",#N/A,FALSE,"Merger consequences";"Acquirorassns",#N/A,FALSE,"Merger consequences"}</definedName>
    <definedName name="OPC">'[58]Nota 8'!$F$186</definedName>
    <definedName name="opcase" localSheetId="7">#REF!</definedName>
    <definedName name="opcase" localSheetId="4">#REF!</definedName>
    <definedName name="opcase" localSheetId="16">#REF!</definedName>
    <definedName name="opcase" localSheetId="19">#REF!</definedName>
    <definedName name="opcase">#REF!</definedName>
    <definedName name="operating_case" localSheetId="4">'[134]DRE - Proj'!#REF!</definedName>
    <definedName name="operating_case">'[134]DRE - Proj'!#REF!</definedName>
    <definedName name="ORDEN" localSheetId="4">#REF!</definedName>
    <definedName name="ORDEN">#REF!</definedName>
    <definedName name="ORDEN2" localSheetId="4">#REF!</definedName>
    <definedName name="ORDEN2">#REF!</definedName>
    <definedName name="ORDEN3" localSheetId="4">#REF!</definedName>
    <definedName name="ORDEN3">#REF!</definedName>
    <definedName name="orig.incomestmt" localSheetId="24" hidden="1">{"IT",#N/A,FALSE,"GRAPHS";"Services",#N/A,FALSE,"GRAPHS";"Subsurface",#N/A,FALSE,"GRAPHS";"Production",#N/A,FALSE,"GRAPHS";"Facilities",#N/A,FALSE,"GRAPHS";"Pipeline &amp; Terminal",#N/A,FALSE,"GRAPHS";"Safety",#N/A,FALSE,"GRAPHS";"Commercial",#N/A,FALSE,"GRAPHS"}</definedName>
    <definedName name="orig.incomestmt" hidden="1">{"IT",#N/A,FALSE,"GRAPHS";"Services",#N/A,FALSE,"GRAPHS";"Subsurface",#N/A,FALSE,"GRAPHS";"Production",#N/A,FALSE,"GRAPHS";"Facilities",#N/A,FALSE,"GRAPHS";"Pipeline &amp; Terminal",#N/A,FALSE,"GRAPHS";"Safety",#N/A,FALSE,"GRAPHS";"Commercial",#N/A,FALSE,"GRAPHS"}</definedName>
    <definedName name="Origen_SubTotal" localSheetId="4">'[109]O EJEC '!#REF!</definedName>
    <definedName name="Origen_SubTotal">'[109]O EJEC '!#REF!</definedName>
    <definedName name="OSCAR1" localSheetId="4">#REF!</definedName>
    <definedName name="OSCAR1">#REF!</definedName>
    <definedName name="OTI" localSheetId="4">#REF!</definedName>
    <definedName name="OTI">#REF!</definedName>
    <definedName name="OTR" localSheetId="4">#REF!</definedName>
    <definedName name="OTR">#REF!</definedName>
    <definedName name="otros" localSheetId="24" hidden="1">{#N/A,#N/A,FALSE,"Aging Summary";#N/A,#N/A,FALSE,"Ratio Analysis";#N/A,#N/A,FALSE,"Test 120 Day Accts";#N/A,#N/A,FALSE,"Tickmarks"}</definedName>
    <definedName name="otros" hidden="1">{#N/A,#N/A,FALSE,"Aging Summary";#N/A,#N/A,FALSE,"Ratio Analysis";#N/A,#N/A,FALSE,"Test 120 Day Accts";#N/A,#N/A,FALSE,"Tickmarks"}</definedName>
    <definedName name="otros_1" localSheetId="24" hidden="1">{#N/A,#N/A,FALSE,"Aging Summary";#N/A,#N/A,FALSE,"Ratio Analysis";#N/A,#N/A,FALSE,"Test 120 Day Accts";#N/A,#N/A,FALSE,"Tickmarks"}</definedName>
    <definedName name="otros_1" hidden="1">{#N/A,#N/A,FALSE,"Aging Summary";#N/A,#N/A,FALSE,"Ratio Analysis";#N/A,#N/A,FALSE,"Test 120 Day Accts";#N/A,#N/A,FALSE,"Tickmarks"}</definedName>
    <definedName name="Otros1" localSheetId="24" hidden="1">{#N/A,#N/A,FALSE,"Aging Summary";#N/A,#N/A,FALSE,"Ratio Analysis";#N/A,#N/A,FALSE,"Test 120 Day Accts";#N/A,#N/A,FALSE,"Tickmarks"}</definedName>
    <definedName name="Otros1" hidden="1">{#N/A,#N/A,FALSE,"Aging Summary";#N/A,#N/A,FALSE,"Ratio Analysis";#N/A,#N/A,FALSE,"Test 120 Day Accts";#N/A,#N/A,FALSE,"Tickmarks"}</definedName>
    <definedName name="Otros1_1" localSheetId="24" hidden="1">{#N/A,#N/A,FALSE,"Aging Summary";#N/A,#N/A,FALSE,"Ratio Analysis";#N/A,#N/A,FALSE,"Test 120 Day Accts";#N/A,#N/A,FALSE,"Tickmarks"}</definedName>
    <definedName name="Otros1_1" hidden="1">{#N/A,#N/A,FALSE,"Aging Summary";#N/A,#N/A,FALSE,"Ratio Analysis";#N/A,#N/A,FALSE,"Test 120 Day Accts";#N/A,#N/A,FALSE,"Tickmarks"}</definedName>
    <definedName name="Otros2" localSheetId="24" hidden="1">{#N/A,#N/A,FALSE,"Aging Summary";#N/A,#N/A,FALSE,"Ratio Analysis";#N/A,#N/A,FALSE,"Test 120 Day Accts";#N/A,#N/A,FALSE,"Tickmarks"}</definedName>
    <definedName name="Otros2" hidden="1">{#N/A,#N/A,FALSE,"Aging Summary";#N/A,#N/A,FALSE,"Ratio Analysis";#N/A,#N/A,FALSE,"Test 120 Day Accts";#N/A,#N/A,FALSE,"Tickmarks"}</definedName>
    <definedName name="Otros2_1" localSheetId="24" hidden="1">{#N/A,#N/A,FALSE,"Aging Summary";#N/A,#N/A,FALSE,"Ratio Analysis";#N/A,#N/A,FALSE,"Test 120 Day Accts";#N/A,#N/A,FALSE,"Tickmarks"}</definedName>
    <definedName name="Otros2_1" hidden="1">{#N/A,#N/A,FALSE,"Aging Summary";#N/A,#N/A,FALSE,"Ratio Analysis";#N/A,#N/A,FALSE,"Test 120 Day Accts";#N/A,#N/A,FALSE,"Tickmarks"}</definedName>
    <definedName name="OTROSSSS" localSheetId="24" hidden="1">{#N/A,#N/A,FALSE,"Aging Summary";#N/A,#N/A,FALSE,"Ratio Analysis";#N/A,#N/A,FALSE,"Test 120 Day Accts";#N/A,#N/A,FALSE,"Tickmarks"}</definedName>
    <definedName name="OTROSSSS" hidden="1">{#N/A,#N/A,FALSE,"Aging Summary";#N/A,#N/A,FALSE,"Ratio Analysis";#N/A,#N/A,FALSE,"Test 120 Day Accts";#N/A,#N/A,FALSE,"Tickmarks"}</definedName>
    <definedName name="OTROSSSS_1" localSheetId="24" hidden="1">{#N/A,#N/A,FALSE,"Aging Summary";#N/A,#N/A,FALSE,"Ratio Analysis";#N/A,#N/A,FALSE,"Test 120 Day Accts";#N/A,#N/A,FALSE,"Tickmarks"}</definedName>
    <definedName name="OTROSSSS_1" hidden="1">{#N/A,#N/A,FALSE,"Aging Summary";#N/A,#N/A,FALSE,"Ratio Analysis";#N/A,#N/A,FALSE,"Test 120 Day Accts";#N/A,#N/A,FALSE,"Tickmarks"}</definedName>
    <definedName name="P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P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p.1" localSheetId="4">#REF!</definedName>
    <definedName name="p.1">#REF!</definedName>
    <definedName name="p.2" localSheetId="4">#REF!</definedName>
    <definedName name="p.2">#REF!</definedName>
    <definedName name="p.3" localSheetId="4">#REF!</definedName>
    <definedName name="p.3">#REF!</definedName>
    <definedName name="PA" localSheetId="4">[43]Consolidado!#REF!</definedName>
    <definedName name="PA">[43]Consolidado!#REF!</definedName>
    <definedName name="Paç" localSheetId="4">#REF!</definedName>
    <definedName name="Paç">#REF!</definedName>
    <definedName name="PACTO" localSheetId="4">#REF!</definedName>
    <definedName name="PACTO">#REF!</definedName>
    <definedName name="page" localSheetId="4">#REF!</definedName>
    <definedName name="page">#REF!</definedName>
    <definedName name="PAGE1" localSheetId="4">#REF!</definedName>
    <definedName name="PAGE1">#REF!</definedName>
    <definedName name="PAGE2" localSheetId="4">#REF!</definedName>
    <definedName name="PAGE2">#REF!</definedName>
    <definedName name="PAGE3" localSheetId="4">#REF!</definedName>
    <definedName name="PAGE3">#REF!</definedName>
    <definedName name="PAGE4" localSheetId="4">#REF!</definedName>
    <definedName name="PAGE4">#REF!</definedName>
    <definedName name="PAGE5" localSheetId="4">#REF!</definedName>
    <definedName name="PAGE5">#REF!</definedName>
    <definedName name="PAGE6" localSheetId="4">#REF!</definedName>
    <definedName name="PAGE6">#REF!</definedName>
    <definedName name="PAGE8" localSheetId="4">#REF!</definedName>
    <definedName name="PAGE8">#REF!</definedName>
    <definedName name="PAGE8B" localSheetId="4">#REF!</definedName>
    <definedName name="PAGE8B">#REF!</definedName>
    <definedName name="page8c" localSheetId="4">#REF!</definedName>
    <definedName name="page8c">#REF!</definedName>
    <definedName name="page8d" localSheetId="4">#REF!</definedName>
    <definedName name="page8d">#REF!</definedName>
    <definedName name="PAGEB" localSheetId="4">#REF!</definedName>
    <definedName name="PAGEB">#REF!</definedName>
    <definedName name="PAGEB2" localSheetId="4">'[27]1998'!#REF!</definedName>
    <definedName name="PAGEB2">'[27]1998'!#REF!</definedName>
    <definedName name="PAGEC" localSheetId="4">#REF!</definedName>
    <definedName name="PAGEC">#REF!</definedName>
    <definedName name="PAGEF" localSheetId="4">#REF!</definedName>
    <definedName name="PAGEF">#REF!</definedName>
    <definedName name="PAGEG" localSheetId="4">#REF!</definedName>
    <definedName name="PAGEG">#REF!</definedName>
    <definedName name="PAGEH" localSheetId="4">#REF!</definedName>
    <definedName name="PAGEH">#REF!</definedName>
    <definedName name="PAGEI" localSheetId="4">#REF!</definedName>
    <definedName name="PAGEI">#REF!</definedName>
    <definedName name="PAGEJ" localSheetId="4">#REF!</definedName>
    <definedName name="PAGEJ">#REF!</definedName>
    <definedName name="PAGEJ1" localSheetId="4">#REF!</definedName>
    <definedName name="PAGEJ1">#REF!</definedName>
    <definedName name="PAGEK" localSheetId="4">#REF!</definedName>
    <definedName name="PAGEK">#REF!</definedName>
    <definedName name="PAGEK1" localSheetId="4">#REF!</definedName>
    <definedName name="PAGEK1">#REF!</definedName>
    <definedName name="PAGEK2" localSheetId="4">#REF!</definedName>
    <definedName name="PAGEK2">#REF!</definedName>
    <definedName name="PAGEK3" localSheetId="4">#REF!</definedName>
    <definedName name="PAGEK3">#REF!</definedName>
    <definedName name="PAGEK5" localSheetId="4">#REF!</definedName>
    <definedName name="PAGEK5">#REF!</definedName>
    <definedName name="PAGEL" localSheetId="4">#REF!</definedName>
    <definedName name="PAGEL">#REF!</definedName>
    <definedName name="PAGEM" localSheetId="4">#REF!</definedName>
    <definedName name="PAGEM">#REF!</definedName>
    <definedName name="PAGEM1" localSheetId="4">#REF!</definedName>
    <definedName name="PAGEM1">#REF!</definedName>
    <definedName name="PAGEM2" localSheetId="4">#REF!</definedName>
    <definedName name="PAGEM2">#REF!</definedName>
    <definedName name="PAGEM3" localSheetId="4">#REF!</definedName>
    <definedName name="PAGEM3">#REF!</definedName>
    <definedName name="PAGEM4" localSheetId="4">#REF!</definedName>
    <definedName name="PAGEM4">#REF!</definedName>
    <definedName name="pagemr3" localSheetId="4">#REF!</definedName>
    <definedName name="pagemr3">#REF!</definedName>
    <definedName name="pagemr4" localSheetId="4">#REF!</definedName>
    <definedName name="pagemr4">#REF!</definedName>
    <definedName name="PAGOS" localSheetId="4">#REF!</definedName>
    <definedName name="PAGOS">#REF!</definedName>
    <definedName name="Palc" localSheetId="4">#REF!</definedName>
    <definedName name="Palc">#REF!</definedName>
    <definedName name="PALQ" localSheetId="4">#REF!</definedName>
    <definedName name="PALQ">#REF!</definedName>
    <definedName name="Pamp">[52]PricesValues!$G$3</definedName>
    <definedName name="PANEL" localSheetId="4">#REF!</definedName>
    <definedName name="PANEL">#REF!</definedName>
    <definedName name="PARADA" localSheetId="4">#REF!</definedName>
    <definedName name="PARADA">#REF!</definedName>
    <definedName name="PARCIALES" localSheetId="4">#REF!</definedName>
    <definedName name="PARCIALES">#REF!</definedName>
    <definedName name="PASE" localSheetId="4">#REF!</definedName>
    <definedName name="PASE">#REF!</definedName>
    <definedName name="pasivo" localSheetId="4">#REF!</definedName>
    <definedName name="pasivo">#REF!</definedName>
    <definedName name="patneto" localSheetId="4">#REF!</definedName>
    <definedName name="patneto">#REF!</definedName>
    <definedName name="Patr" localSheetId="4">#REF!</definedName>
    <definedName name="Patr">#REF!</definedName>
    <definedName name="PATRI" localSheetId="4">#REF!</definedName>
    <definedName name="PATRI">#REF!</definedName>
    <definedName name="patrimoniañ" localSheetId="4">#REF!</definedName>
    <definedName name="patrimoniañ">#REF!</definedName>
    <definedName name="PATRIMONIO_NETO" localSheetId="4">#REF!</definedName>
    <definedName name="PATRIMONIO_NETO">#REF!</definedName>
    <definedName name="PAULA">'[135]Datos del Balance'!$B$9</definedName>
    <definedName name="PB" localSheetId="4">[43]Consolidado!#REF!</definedName>
    <definedName name="PB">[43]Consolidado!#REF!</definedName>
    <definedName name="PBAS" localSheetId="4">#REF!</definedName>
    <definedName name="PBAS">#REF!</definedName>
    <definedName name="PBLANCO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PBLANCO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PBU" localSheetId="4">#REF!</definedName>
    <definedName name="PBU">#REF!</definedName>
    <definedName name="PCBA" localSheetId="4">#REF!</definedName>
    <definedName name="PCBA">#REF!</definedName>
    <definedName name="PCDI" localSheetId="4">#REF!</definedName>
    <definedName name="PCDI">#REF!</definedName>
    <definedName name="PDIR" localSheetId="4">#REF!</definedName>
    <definedName name="PDIR">#REF!</definedName>
    <definedName name="PDOLARES" localSheetId="4">#REF!</definedName>
    <definedName name="PDOLARES">#REF!</definedName>
    <definedName name="Pe_Year" localSheetId="4">#REF!</definedName>
    <definedName name="Pe_Year">#REF!</definedName>
    <definedName name="PEGAR" localSheetId="4">#REF!,#REF!</definedName>
    <definedName name="PEGAR">#REF!,#REF!</definedName>
    <definedName name="PENSION">[124]PAGE2!$C$13:$E$20</definedName>
    <definedName name="PER" localSheetId="4">#REF!</definedName>
    <definedName name="PER">#REF!</definedName>
    <definedName name="percepyreten" localSheetId="4">#REF!</definedName>
    <definedName name="percepyreten">#REF!</definedName>
    <definedName name="perforaciones" localSheetId="4">#REF!</definedName>
    <definedName name="perforaciones">#REF!</definedName>
    <definedName name="PERIOD_END">[74]Básico!$D$4</definedName>
    <definedName name="pf" localSheetId="4">#REF!</definedName>
    <definedName name="pf">#REF!</definedName>
    <definedName name="PF_APSA">[93]Data!$E$150</definedName>
    <definedName name="PF_Cresud">[93]Data!$E$148</definedName>
    <definedName name="PF_IRSA">[93]Data!$E$149</definedName>
    <definedName name="pg" localSheetId="4">[24]BDP!#REF!</definedName>
    <definedName name="pg">[24]BDP!#REF!</definedName>
    <definedName name="PickCube">#N/A</definedName>
    <definedName name="PickElement">#N/A</definedName>
    <definedName name="PIE">#N/A</definedName>
    <definedName name="PIR" localSheetId="4">#REF!</definedName>
    <definedName name="PIR">#REF!</definedName>
    <definedName name="PIRELLI" localSheetId="4">#REF!</definedName>
    <definedName name="PIRELLI">#REF!</definedName>
    <definedName name="PL_Actual" localSheetId="4">#REF!</definedName>
    <definedName name="PL_Actual">#REF!</definedName>
    <definedName name="PL_Anterior" localSheetId="4">#REF!</definedName>
    <definedName name="PL_Anterior">#REF!</definedName>
    <definedName name="PL_Mov_Periodo" localSheetId="4">#REF!</definedName>
    <definedName name="PL_Mov_Periodo">#REF!</definedName>
    <definedName name="Planilhas" localSheetId="4">#REF!</definedName>
    <definedName name="Planilhas">#REF!</definedName>
    <definedName name="PLANILLA_DE_PREPARACION" localSheetId="4">#REF!</definedName>
    <definedName name="PLANILLA_DE_PREPARACION">#REF!</definedName>
    <definedName name="PLANILLA_DE_TRANSFERENCIA" localSheetId="4">#REF!</definedName>
    <definedName name="PLANILLA_DE_TRANSFERENCIA">#REF!</definedName>
    <definedName name="PLZ" localSheetId="4">#REF!</definedName>
    <definedName name="PLZ">#REF!</definedName>
    <definedName name="Pmel" localSheetId="4">[25]Entrada!#REF!</definedName>
    <definedName name="Pmel">[25]Entrada!#REF!</definedName>
    <definedName name="PN">'[58]Bce Patrim'!$H$23</definedName>
    <definedName name="POL_RES" localSheetId="4">#REF!</definedName>
    <definedName name="POL_RES">#REF!</definedName>
    <definedName name="POLCALDO" localSheetId="4">#REF!</definedName>
    <definedName name="POLCALDO">#REF!</definedName>
    <definedName name="POLCALDO2" localSheetId="4">#REF!</definedName>
    <definedName name="POLCALDO2">#REF!</definedName>
    <definedName name="POLCANA" localSheetId="4">#REF!</definedName>
    <definedName name="POLCANA">#REF!</definedName>
    <definedName name="POLIZAS__DE__SEGUROS_____RULERO" localSheetId="4">#REF!</definedName>
    <definedName name="POLIZAS__DE__SEGUROS_____RULERO">#REF!</definedName>
    <definedName name="Pop_Sig_T">'[102]Non-Statistical Sampling'!$F$26</definedName>
    <definedName name="popo" localSheetId="4" hidden="1">#REF!</definedName>
    <definedName name="popo" hidden="1">#REF!</definedName>
    <definedName name="PORTA" localSheetId="4">#REF!</definedName>
    <definedName name="PORTA">#REF!</definedName>
    <definedName name="portada" localSheetId="4">#REF!</definedName>
    <definedName name="portada">#REF!</definedName>
    <definedName name="PosicionNeta">'[93]Posición Financiera'!$B$9:$Z$111</definedName>
    <definedName name="pp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pp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ppp" localSheetId="4" hidden="1">#REF!</definedName>
    <definedName name="ppp" hidden="1">#REF!</definedName>
    <definedName name="pppp" localSheetId="11" hidden="1">{"Stodulki CF",#N/A,FALSE,"Czech - Stodulki";"Stodulki inputs",#N/A,FALSE,"Czech - Stodulki"}</definedName>
    <definedName name="pppp" hidden="1">{"Stodulki CF",#N/A,FALSE,"Czech - Stodulki";"Stodulki inputs",#N/A,FALSE,"Czech - Stodulki"}</definedName>
    <definedName name="ppppp" localSheetId="4">[123]Prevision!#REF!</definedName>
    <definedName name="ppppp">[123]Prevision!#REF!</definedName>
    <definedName name="PPRINT" localSheetId="4">#REF!</definedName>
    <definedName name="PPRINT">#REF!</definedName>
    <definedName name="PPRINT1" localSheetId="4">#REF!</definedName>
    <definedName name="PPRINT1">#REF!</definedName>
    <definedName name="PPRINT10" localSheetId="4">#REF!</definedName>
    <definedName name="PPRINT10">#REF!</definedName>
    <definedName name="PPRINT2" localSheetId="4">#REF!</definedName>
    <definedName name="PPRINT2">#REF!</definedName>
    <definedName name="PPRINT3" localSheetId="4">#REF!</definedName>
    <definedName name="PPRINT3">#REF!</definedName>
    <definedName name="PPRINT4" localSheetId="4">#REF!</definedName>
    <definedName name="PPRINT4">#REF!</definedName>
    <definedName name="PPRINT8" localSheetId="4">#REF!</definedName>
    <definedName name="PPRINT8">#REF!</definedName>
    <definedName name="PPRINT9" localSheetId="4">#REF!</definedName>
    <definedName name="PPRINT9">#REF!</definedName>
    <definedName name="PreçATR" localSheetId="4">#REF!</definedName>
    <definedName name="PreçATR">#REF!</definedName>
    <definedName name="precio" localSheetId="4" hidden="1">'[136]Análisis 30-06-01'!#REF!</definedName>
    <definedName name="precio" hidden="1">'[136]Análisis 30-06-01'!#REF!</definedName>
    <definedName name="precios" localSheetId="4" hidden="1">'[136]Análisis 30-06-01'!#REF!</definedName>
    <definedName name="precios" hidden="1">'[136]Análisis 30-06-01'!#REF!</definedName>
    <definedName name="PREÇO" localSheetId="4">#REF!</definedName>
    <definedName name="PREÇO">#REF!</definedName>
    <definedName name="PRELIM_TM2" localSheetId="4">#REF!</definedName>
    <definedName name="PRELIM_TM2">#REF!</definedName>
    <definedName name="PREPARED_BY">[74]Básico!$J$3</definedName>
    <definedName name="PREPARED_DATE">[74]Básico!$J$4</definedName>
    <definedName name="Pres_Cliente" localSheetId="4">#REF!</definedName>
    <definedName name="Pres_Cliente">#REF!</definedName>
    <definedName name="Pres_Edificio" localSheetId="4">#REF!</definedName>
    <definedName name="Pres_Edificio">#REF!</definedName>
    <definedName name="Pres_Res" localSheetId="4">#REF!</definedName>
    <definedName name="Pres_Res">#REF!</definedName>
    <definedName name="Presu_Obra">[137]Inputs!$B$18</definedName>
    <definedName name="Presupuesto" localSheetId="4">[36]AP!#REF!,[36]AP!#REF!,[36]AP!#REF!,[36]AP!#REF!</definedName>
    <definedName name="Presupuesto">[36]AP!#REF!,[36]AP!#REF!,[36]AP!#REF!,[36]AP!#REF!</definedName>
    <definedName name="PreviMayo" localSheetId="4">#REF!</definedName>
    <definedName name="PreviMayo">#REF!</definedName>
    <definedName name="prevision" hidden="1">"AS2DocumentBrowse"</definedName>
    <definedName name="PREVISIONES" localSheetId="4">#REF!:OFFSET(#REF!,#REF!-1,0)</definedName>
    <definedName name="PREVISIONES">#REF!:OFFSET(#REF!,#REF!-1,0)</definedName>
    <definedName name="_xlnm.Print_Area" localSheetId="1">'1. Model IS Annual'!$A$1:$J$72</definedName>
    <definedName name="_xlnm.Print_Area" localSheetId="9">'1a. Shoppings Models'!$A$1:$J$325</definedName>
    <definedName name="_xlnm.Print_Area" localSheetId="2">'2. Balance Modelo'!$A$1:$K$31</definedName>
    <definedName name="_xlnm.Print_Area" localSheetId="4">#REF!</definedName>
    <definedName name="_xlnm.Print_Area" localSheetId="0">'IRSA NAV Calculation'!$A$1:$J$37</definedName>
    <definedName name="_xlnm.Print_Area" localSheetId="22">'Reported CFS'!$A$1:$S$56</definedName>
    <definedName name="_xlnm.Print_Area">#REF!</definedName>
    <definedName name="Print_Area_MI" localSheetId="4">[138]tazrim!#REF!</definedName>
    <definedName name="Print_Area_MI">[138]tazrim!#REF!</definedName>
    <definedName name="Printout" localSheetId="4">[139]!Printout</definedName>
    <definedName name="Printout">[139]!Printout</definedName>
    <definedName name="Proc" localSheetId="4">#REF!</definedName>
    <definedName name="Proc">#REF!</definedName>
    <definedName name="Prod">'[73]Por Material'!$A$1</definedName>
    <definedName name="produto">[82]Listas!$J$6:$J$81</definedName>
    <definedName name="PROMEDIOS" localSheetId="4">#REF!</definedName>
    <definedName name="PROMEDIOS">#REF!</definedName>
    <definedName name="Provjuicios" localSheetId="4">#REF!</definedName>
    <definedName name="Provjuicios">#REF!</definedName>
    <definedName name="Prueba" localSheetId="11" hidden="1">{#N/A,#N/A,FALSE,"Aging Summary";#N/A,#N/A,FALSE,"Ratio Analysis";#N/A,#N/A,FALSE,"Test 120 Day Accts";#N/A,#N/A,FALSE,"Tickmarks"}</definedName>
    <definedName name="Prueba" hidden="1">{#N/A,#N/A,FALSE,"Aging Summary";#N/A,#N/A,FALSE,"Ratio Analysis";#N/A,#N/A,FALSE,"Test 120 Day Accts";#N/A,#N/A,FALSE,"Tickmarks"}</definedName>
    <definedName name="pst" localSheetId="4" hidden="1">#REF!</definedName>
    <definedName name="pst" hidden="1">#REF!</definedName>
    <definedName name="PTF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PTF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PUREZA" localSheetId="4">#REF!</definedName>
    <definedName name="PUREZA">#REF!</definedName>
    <definedName name="PurMel" localSheetId="4">#REF!</definedName>
    <definedName name="PurMel">#REF!</definedName>
    <definedName name="PWSI" localSheetId="4">#REF!</definedName>
    <definedName name="PWSI">#REF!</definedName>
    <definedName name="q" localSheetId="24" hidden="1">{#N/A,#N/A,FALSE,"Output";#N/A,#N/A,FALSE,"Cover Sheet";#N/A,#N/A,FALSE,"Current Mkt. Projections"}</definedName>
    <definedName name="q" localSheetId="11" hidden="1">[140]AP!#REF!</definedName>
    <definedName name="q" localSheetId="10" hidden="1">[140]AP!#REF!</definedName>
    <definedName name="q" hidden="1">{#N/A,#N/A,FALSE,"Output";#N/A,#N/A,FALSE,"Cover Sheet";#N/A,#N/A,FALSE,"Current Mkt. Projections"}</definedName>
    <definedName name="Q_ConsTratAgua" localSheetId="4">#REF!</definedName>
    <definedName name="Q_ConsTratAgua">#REF!</definedName>
    <definedName name="qq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qq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qqq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qqq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qqqq" localSheetId="11" hidden="1">{"Barandov CF",#N/A,FALSE,"Czech - Barandov";"Barandov inputs",#N/A,FALSE,"Czech - Barandov"}</definedName>
    <definedName name="qqqq" hidden="1">{"Barandov CF",#N/A,FALSE,"Czech - Barandov";"Barandov inputs",#N/A,FALSE,"Czech - Barandov"}</definedName>
    <definedName name="qqqqqqqqq" localSheetId="11" hidden="1">{"Estado de Cobranzas pag 1",#N/A,FALSE,"RESUMEN";"Estado de Cobranzas pag 2",#N/A,FALSE,"RESUMEN";"Estado de Cobranzas pag 3",#N/A,FALSE,"RESUMEN"}</definedName>
    <definedName name="qqqqqqqqq" hidden="1">{"Estado de Cobranzas pag 1",#N/A,FALSE,"RESUMEN";"Estado de Cobranzas pag 2",#N/A,FALSE,"RESUMEN";"Estado de Cobranzas pag 3",#N/A,FALSE,"RESUMEN"}</definedName>
    <definedName name="qqqqqqqqqqqqqqq" localSheetId="11" hidden="1">{"Gráfico s i pag 1",#N/A,FALSE,"Distrib Cobros s i";"Gráfico s i pag 2",#N/A,FALSE,"Distrib Cobros s i";"Gráfico s ii pag 1",#N/A,FALSE,"Distrib Cobros s ii";"Gráfico s ii pag 2",#N/A,FALSE,"Distrib Cobros s ii"}</definedName>
    <definedName name="qqqqqqqqqqqqqqq" hidden="1">{"Gráfico s i pag 1",#N/A,FALSE,"Distrib Cobros s i";"Gráfico s i pag 2",#N/A,FALSE,"Distrib Cobros s i";"Gráfico s ii pag 1",#N/A,FALSE,"Distrib Cobros s ii";"Gráfico s ii pag 2",#N/A,FALSE,"Distrib Cobros s ii"}</definedName>
    <definedName name="QUEIMA" localSheetId="4">#REF!</definedName>
    <definedName name="QUEIMA">#REF!</definedName>
    <definedName name="QUÍMICA_ESTRELLA_S.A." localSheetId="4">#REF!</definedName>
    <definedName name="QUÍMICA_ESTRELLA_S.A.">#REF!</definedName>
    <definedName name="RAL" localSheetId="4">#REF!</definedName>
    <definedName name="RAL">#REF!</definedName>
    <definedName name="RANGO" localSheetId="4">#REF!</definedName>
    <definedName name="RANGO">#REF!</definedName>
    <definedName name="RANGO1" localSheetId="4">#REF!</definedName>
    <definedName name="RANGO1">#REF!</definedName>
    <definedName name="RANGO2" localSheetId="4">[141]Dic02!#REF!</definedName>
    <definedName name="RANGO2">[141]Dic02!#REF!</definedName>
    <definedName name="Ranking" localSheetId="4">#REF!,#REF!,#REF!</definedName>
    <definedName name="Ranking">#REF!,#REF!,#REF!</definedName>
    <definedName name="rawdata" localSheetId="4">#REF!</definedName>
    <definedName name="rawdata">#REF!</definedName>
    <definedName name="rawdata2" localSheetId="4">#REF!</definedName>
    <definedName name="rawdata2">#REF!</definedName>
    <definedName name="RDatosBalance" localSheetId="4">#REF!</definedName>
    <definedName name="RDatosBalance">#REF!</definedName>
    <definedName name="RDatosBalanceParaListar" localSheetId="4">#REF!</definedName>
    <definedName name="RDatosBalanceParaListar">#REF!</definedName>
    <definedName name="RDatosBalanceTodo" localSheetId="4">#REF!</definedName>
    <definedName name="RDatosBalanceTodo">#REF!</definedName>
    <definedName name="RDatosEstadoDeResultados" localSheetId="4">#REF!</definedName>
    <definedName name="RDatosEstadoDeResultados">#REF!</definedName>
    <definedName name="RDatosEstadoDeResultadosParaListar" localSheetId="4">#REF!</definedName>
    <definedName name="RDatosEstadoDeResultadosParaListar">#REF!</definedName>
    <definedName name="RDatosEstadoDeResultadosTodo" localSheetId="4">#REF!</definedName>
    <definedName name="RDatosEstadoDeResultadosTodo">#REF!</definedName>
    <definedName name="RDatosFisicos" localSheetId="4">#REF!</definedName>
    <definedName name="RDatosFisicos">#REF!</definedName>
    <definedName name="RDOHoja1" localSheetId="4">#REF!</definedName>
    <definedName name="RDOHoja1">#REF!</definedName>
    <definedName name="RDOHoja2" localSheetId="4">#REF!</definedName>
    <definedName name="RDOHoja2">#REF!</definedName>
    <definedName name="re" localSheetId="11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re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Real_Cliente" localSheetId="4">#REF!</definedName>
    <definedName name="Real_Cliente">#REF!</definedName>
    <definedName name="Real_Edificio" localSheetId="4">#REF!</definedName>
    <definedName name="Real_Edificio">#REF!</definedName>
    <definedName name="Real_Sintetico" localSheetId="4">#REF!</definedName>
    <definedName name="Real_Sintetico">#REF!</definedName>
    <definedName name="Rec" localSheetId="4">#REF!</definedName>
    <definedName name="Rec">#REF!</definedName>
    <definedName name="RecalcCurrentSheet">#N/A</definedName>
    <definedName name="_xlnm.Recorder" localSheetId="4">[112]Macro1!#REF!</definedName>
    <definedName name="_xlnm.Recorder">[112]Macro1!#REF!</definedName>
    <definedName name="red" localSheetId="4">#REF!</definedName>
    <definedName name="red">#REF!</definedName>
    <definedName name="REF">[37]BASE!$A$2:OFFSET([37]BASE!$D$2,[37]BASE!$D$1-2,0)</definedName>
    <definedName name="Ref_101" hidden="1">2</definedName>
    <definedName name="Reg" localSheetId="4">[142]BASE!#REF!</definedName>
    <definedName name="Reg">[142]BASE!#REF!</definedName>
    <definedName name="relat3">[131]EMPREENDIMENTO!$B$2:$O$214</definedName>
    <definedName name="Rentab_Citi" localSheetId="4">#REF!</definedName>
    <definedName name="Rentab_Citi">#REF!</definedName>
    <definedName name="Rentab_CitiBANK" localSheetId="4">#REF!</definedName>
    <definedName name="Rentab_CitiBANK">#REF!</definedName>
    <definedName name="RENTABILIDAD" localSheetId="4">#REF!</definedName>
    <definedName name="RENTABILIDAD">#REF!</definedName>
    <definedName name="RENTAL" localSheetId="4">#REF!</definedName>
    <definedName name="RENTAL">#REF!</definedName>
    <definedName name="RENTAL1" localSheetId="4">#REF!</definedName>
    <definedName name="RENTAL1">#REF!</definedName>
    <definedName name="Rentas" localSheetId="4">#REF!</definedName>
    <definedName name="Rentas">#REF!</definedName>
    <definedName name="rentasAB" localSheetId="4">#REF!</definedName>
    <definedName name="rentasAB">#REF!</definedName>
    <definedName name="REP5_P1" localSheetId="4">#REF!</definedName>
    <definedName name="REP5_P1">#REF!</definedName>
    <definedName name="REP5_P2" localSheetId="4">#REF!</definedName>
    <definedName name="REP5_P2">#REF!</definedName>
    <definedName name="REP5_P3" localSheetId="4">#REF!</definedName>
    <definedName name="REP5_P3">#REF!</definedName>
    <definedName name="REP5_P4" localSheetId="4">#REF!</definedName>
    <definedName name="REP5_P4">#REF!</definedName>
    <definedName name="REP5_P5" localSheetId="4">#REF!</definedName>
    <definedName name="REP5_P5">#REF!</definedName>
    <definedName name="REP5_P6" localSheetId="4">#REF!</definedName>
    <definedName name="REP5_P6">#REF!</definedName>
    <definedName name="REP7_P1" localSheetId="4">#REF!</definedName>
    <definedName name="REP7_P1">#REF!</definedName>
    <definedName name="REP7_P2" localSheetId="4">#REF!</definedName>
    <definedName name="REP7_P2">#REF!</definedName>
    <definedName name="REP7_P3" localSheetId="4">#REF!</definedName>
    <definedName name="REP7_P3">#REF!</definedName>
    <definedName name="REP7R_P1" localSheetId="4">#REF!</definedName>
    <definedName name="REP7R_P1">#REF!</definedName>
    <definedName name="REP7R_P2" localSheetId="4">#REF!</definedName>
    <definedName name="REP7R_P2">#REF!</definedName>
    <definedName name="REP7R_P3" localSheetId="4">#REF!</definedName>
    <definedName name="REP7R_P3">#REF!</definedName>
    <definedName name="RES" localSheetId="4">#REF!</definedName>
    <definedName name="RES">#REF!</definedName>
    <definedName name="RES2corto" localSheetId="4">#REF!</definedName>
    <definedName name="RES2corto">#REF!</definedName>
    <definedName name="RES2cortoing" localSheetId="4">#REF!</definedName>
    <definedName name="RES2cortoing">#REF!</definedName>
    <definedName name="rescoring" localSheetId="4">#REF!</definedName>
    <definedName name="rescoring">#REF!</definedName>
    <definedName name="RESTOALTAACTUAL">[37]Resto!$F$3:OFFSET([37]Resto!$I$3,[37]Resto!$I$2-3,0)</definedName>
    <definedName name="RESTOALTAANT">[37]Resto!$P$3:OFFSET([37]Resto!$S$3,[37]Resto!$S$2-3,0)</definedName>
    <definedName name="RESTOMORAACTUAL">[37]Resto!$A$3:OFFSET([37]Resto!$D$3,[37]Resto!$D$2-3,0)</definedName>
    <definedName name="RESTOMORAANT">[37]Resto!$K$3:OFFSET([37]Resto!$N$3,[37]Resto!$N$2-3,0)</definedName>
    <definedName name="RESU_COM" localSheetId="4">#REF!</definedName>
    <definedName name="RESU_COM">#REF!</definedName>
    <definedName name="resul" localSheetId="4">#REF!</definedName>
    <definedName name="resul">#REF!</definedName>
    <definedName name="RESUL2" localSheetId="4">#REF!</definedName>
    <definedName name="RESUL2">#REF!</definedName>
    <definedName name="Resumen" localSheetId="4">#REF!</definedName>
    <definedName name="Resumen">#REF!</definedName>
    <definedName name="Rf10Y">[80]Parámetros!$C$5</definedName>
    <definedName name="RFYPT">'[58]Nota 8'!$F$202</definedName>
    <definedName name="RFYPTP">'[58]Nota 8'!$F$212</definedName>
    <definedName name="rg" localSheetId="4">#REF!</definedName>
    <definedName name="rg">#REF!</definedName>
    <definedName name="rhy" hidden="1">29</definedName>
    <definedName name="RIV" localSheetId="4">#REF!</definedName>
    <definedName name="RIV">#REF!</definedName>
    <definedName name="riw" localSheetId="4">#REF!</definedName>
    <definedName name="riw">#REF!</definedName>
    <definedName name="RMC010000000000" localSheetId="4">#REF!</definedName>
    <definedName name="RMC010000000000">#REF!</definedName>
    <definedName name="rmcAccount">9120</definedName>
    <definedName name="rmcName">1055</definedName>
    <definedName name="RMCOptions">"*100000000000000"</definedName>
    <definedName name="rmcPeriod">9709</definedName>
    <definedName name="RO" localSheetId="4">#REF!</definedName>
    <definedName name="RO">#REF!</definedName>
    <definedName name="ROD" localSheetId="4">#REF!</definedName>
    <definedName name="ROD">#REF!</definedName>
    <definedName name="ROD.">#N/A</definedName>
    <definedName name="ROD..">#N/A</definedName>
    <definedName name="RoXAlign" hidden="1">[143]RoXDataTables!$O$3:$O$4</definedName>
    <definedName name="RoXAppServ" hidden="1">[143]RoXDataTables!$Y$3:$Y$25</definedName>
    <definedName name="RoXBasketPrice" hidden="1">[143]RoXDataTables!$AI$3:$AI$10</definedName>
    <definedName name="RoXBasketType" hidden="1">[143]RoXDataTables!$AG$3:$AG$6</definedName>
    <definedName name="RoXBook" hidden="1">[143]RoXDataTables!$BC$3:$BC$314</definedName>
    <definedName name="RoXCurrency" hidden="1">[143]RoXDataTables!$AY$13:$AY$68</definedName>
    <definedName name="RoXDayCount" hidden="1">[143]RoXDataTables!$CA$3:$CA$26</definedName>
    <definedName name="RoXDecomp" hidden="1">[143]RoXDataTables!$M$3:$M$5</definedName>
    <definedName name="RoXDispAtt" hidden="1">[143]RoXDataTables!$AU$3:$AU$1216</definedName>
    <definedName name="RoXEquality" hidden="1">[143]RoXDataTables!$A$3:$A$11</definedName>
    <definedName name="RoXExchange" hidden="1">[143]RoXDataTables!$BM$3:$BM$180</definedName>
    <definedName name="RoXExpandGreeks" hidden="1">[143]RoXDataTables!$BG$3:$BG$5</definedName>
    <definedName name="RoXFrequency" hidden="1">[143]RoXDataTables!$CC$3:$CC$6</definedName>
    <definedName name="RoXGroup" hidden="1">[143]RoXDataTables!$E$3:$E$5</definedName>
    <definedName name="RoXGroupBy" hidden="1">[143]RoXDataTables!$AM$3:$AM$4</definedName>
    <definedName name="RoXInstrClass" hidden="1">[143]RoXDataTables!$BK$3:$BK$8</definedName>
    <definedName name="RoXModelAccuracies" hidden="1">[143]RoXDataTables!$BI$3:$BI$5</definedName>
    <definedName name="RoXOtherScheduleType" hidden="1">[143]RoXDataTables!$BE$3:$BE$21</definedName>
    <definedName name="RoXPriceSource" hidden="1">[143]RoXDataTables!$I$3:$I$5</definedName>
    <definedName name="RoXQueryAtt" hidden="1">[143]RoXDataTables!$AS$3:$AS$748</definedName>
    <definedName name="RoXScApplyTo" hidden="1">[143]RoXDataTables!$BA$3:$BA$120</definedName>
    <definedName name="RoXScParam" hidden="1">[143]RoXDataTables!$Q$3:$Q$13</definedName>
    <definedName name="RoXScShift" hidden="1">[143]RoXDataTables!$S$3:$S$4</definedName>
    <definedName name="RoXScType" hidden="1">[143]RoXDataTables!$U$3:$U$5</definedName>
    <definedName name="RoXSetScheduleType" hidden="1">[143]RoXDataTables!$AE$3:$AE$9</definedName>
    <definedName name="RoXSort" hidden="1">[143]RoXDataTables!$C$3:$C$7</definedName>
    <definedName name="RoXSource" hidden="1">[143]RoXDataTables!$AW$3:$AW$7</definedName>
    <definedName name="RoXVolAbsDiff" hidden="1">[143]RoXDataTables!$AO$3:$AO$4</definedName>
    <definedName name="RoXVolBasketCalc" hidden="1">[143]RoXDataTables!$AC$3:$AC$4</definedName>
    <definedName name="RoXVolFixedFloat" hidden="1">[143]RoXDataTables!$AQ$3:$AQ$4</definedName>
    <definedName name="RoXVolImplBasis" hidden="1">[143]RoXDataTables!$AA$3:$AA$8</definedName>
    <definedName name="RoXVolSkew" hidden="1">[143]RoXDataTables!$AK$3:$AK$5</definedName>
    <definedName name="RoXYCBasis" hidden="1">[143]RoXDataTables!$W$3:$W$23</definedName>
    <definedName name="RoXYesNo" hidden="1">[143]RoXDataTables!$G$3:$G$4</definedName>
    <definedName name="RoXZeroPos" hidden="1">[143]RoXDataTables!$K$3:$K$5</definedName>
    <definedName name="RPTH" localSheetId="4">[104]EE.RR!#REF!</definedName>
    <definedName name="RPTH">[104]EE.RR!#REF!</definedName>
    <definedName name="RptLang">[144]פרמטרים!$B$15</definedName>
    <definedName name="rr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rr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rrr" localSheetId="24" hidden="1">{#N/A,#N/A,FALSE,"NAI Cash Flow"}</definedName>
    <definedName name="rrr" hidden="1">{#N/A,#N/A,FALSE,"NAI Cash Flow"}</definedName>
    <definedName name="rrrrrrrr" localSheetId="4">#REF!</definedName>
    <definedName name="rrrrrrrr">#REF!</definedName>
    <definedName name="rtgrny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rtgrny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RUL" localSheetId="4">#REF!</definedName>
    <definedName name="RUL">#REF!</definedName>
    <definedName name="RULERO" localSheetId="4">#REF!</definedName>
    <definedName name="RULERO">#REF!</definedName>
    <definedName name="RYCS">'[58]Nota 8'!$F$140</definedName>
    <definedName name="s" localSheetId="4">#REF!</definedName>
    <definedName name="s">#REF!</definedName>
    <definedName name="S_AcctDes" localSheetId="4">#REF!</definedName>
    <definedName name="S_AcctDes">#REF!</definedName>
    <definedName name="S_Adjust" localSheetId="4">#REF!</definedName>
    <definedName name="S_Adjust">#REF!</definedName>
    <definedName name="S_Adjust_Data">[51]Lead!$I$1:$I$546</definedName>
    <definedName name="S_Adjust_GT" localSheetId="4">#REF!</definedName>
    <definedName name="S_Adjust_GT">#REF!</definedName>
    <definedName name="S_AJE_Tot" localSheetId="4">#REF!</definedName>
    <definedName name="S_AJE_Tot">#REF!</definedName>
    <definedName name="S_AJE_Tot_Data">[51]Lead!$H$1:$H$546</definedName>
    <definedName name="S_AJE_Tot_GT" localSheetId="4">#REF!</definedName>
    <definedName name="S_AJE_Tot_GT">#REF!</definedName>
    <definedName name="S_CompNum" localSheetId="4">#REF!</definedName>
    <definedName name="S_CompNum">#REF!</definedName>
    <definedName name="S_CY_Beg" localSheetId="4">#REF!</definedName>
    <definedName name="S_CY_Beg">#REF!</definedName>
    <definedName name="S_CY_Beg_Data">[51]Lead!$F$1:$F$546</definedName>
    <definedName name="S_CY_Beg_GT" localSheetId="4">#REF!</definedName>
    <definedName name="S_CY_Beg_GT">#REF!</definedName>
    <definedName name="S_CY_End" localSheetId="4">#REF!</definedName>
    <definedName name="S_CY_End">#REF!</definedName>
    <definedName name="S_CY_End_Data">[51]Lead!$K$1:$K$546</definedName>
    <definedName name="S_CY_End_GT" localSheetId="4">#REF!</definedName>
    <definedName name="S_CY_End_GT">#REF!</definedName>
    <definedName name="S_Diff_Amt" localSheetId="4">#REF!</definedName>
    <definedName name="S_Diff_Amt">#REF!</definedName>
    <definedName name="S_Diff_Pct" localSheetId="4">#REF!</definedName>
    <definedName name="S_Diff_Pct">#REF!</definedName>
    <definedName name="S_GrpNum" localSheetId="4">#REF!</definedName>
    <definedName name="S_GrpNum">#REF!</definedName>
    <definedName name="S_Headings" localSheetId="4">#REF!</definedName>
    <definedName name="S_Headings">#REF!</definedName>
    <definedName name="S_KeyValue" localSheetId="4">#REF!</definedName>
    <definedName name="S_KeyValue">#REF!</definedName>
    <definedName name="S_PY_End" localSheetId="4">#REF!</definedName>
    <definedName name="S_PY_End">#REF!</definedName>
    <definedName name="S_PY_End_Data">[51]Lead!$M$1:$M$546</definedName>
    <definedName name="S_PY_End_GT" localSheetId="4">#REF!</definedName>
    <definedName name="S_PY_End_GT">#REF!</definedName>
    <definedName name="S_RJE_Tot" localSheetId="4">#REF!</definedName>
    <definedName name="S_RJE_Tot">#REF!</definedName>
    <definedName name="S_RJE_Tot_Data">[51]Lead!$J$1:$J$546</definedName>
    <definedName name="S_RJE_Tot_GT" localSheetId="4">#REF!</definedName>
    <definedName name="S_RJE_Tot_GT">#REF!</definedName>
    <definedName name="S_RowNum" localSheetId="4">#REF!</definedName>
    <definedName name="S_RowNum">#REF!</definedName>
    <definedName name="sa" localSheetId="4">'[14]IRSA HIST'!#REF!</definedName>
    <definedName name="sa">'[14]IRSA HIST'!#REF!</definedName>
    <definedName name="SACARÍMETRO" localSheetId="4">#REF!</definedName>
    <definedName name="SACARÍMETRO">#REF!</definedName>
    <definedName name="Saída" localSheetId="4">#REF!</definedName>
    <definedName name="Saída">#REF!</definedName>
    <definedName name="SALDO" localSheetId="4">#REF!</definedName>
    <definedName name="SALDO">#REF!</definedName>
    <definedName name="SALDOS" localSheetId="4">#REF!</definedName>
    <definedName name="SALDOS">#REF!</definedName>
    <definedName name="saldos01" localSheetId="4">#REF!</definedName>
    <definedName name="saldos01">#REF!</definedName>
    <definedName name="SALDOSAC" localSheetId="4">#REF!</definedName>
    <definedName name="SALDOSAC">#REF!</definedName>
    <definedName name="sales" localSheetId="4">#REF!</definedName>
    <definedName name="sales">#REF!</definedName>
    <definedName name="sales_scenario" localSheetId="4">'[134]DRE - Proj'!#REF!</definedName>
    <definedName name="sales_scenario">'[134]DRE - Proj'!#REF!</definedName>
    <definedName name="Samp_TM_Exp_Diff" localSheetId="4">'[92]Non-Statistical Sampling'!#REF!</definedName>
    <definedName name="Samp_TM_Exp_Diff">'[92]Non-Statistical Sampling'!#REF!</definedName>
    <definedName name="santiago" localSheetId="4">#REF!</definedName>
    <definedName name="santiago">#REF!</definedName>
    <definedName name="SAPBEXdnldView" hidden="1">"DBJMIBUR0KWE08YKHT0YI34KK"</definedName>
    <definedName name="SAPBEXhrIndnt" hidden="1">3</definedName>
    <definedName name="SAPBEXrevision" hidden="1">1</definedName>
    <definedName name="SAPBEXsysID" hidden="1">"BIP"</definedName>
    <definedName name="SAPBEXwbID" hidden="1">"EZGDP75PDYE0ABHR0O60DAX2X"</definedName>
    <definedName name="SAR" localSheetId="4">#REF!</definedName>
    <definedName name="SAR">#REF!</definedName>
    <definedName name="sas" localSheetId="4">#REF!</definedName>
    <definedName name="sas">#REF!</definedName>
    <definedName name="sasasas" localSheetId="11" hidden="1">{"Gráfico s i pag 1",#N/A,FALSE,"Distrib Cobros s i";"Gráfico s i pag 2",#N/A,FALSE,"Distrib Cobros s i";"Gráfico s ii pag 1",#N/A,FALSE,"Distrib Cobros s ii";"Gráfico s ii pag 2",#N/A,FALSE,"Distrib Cobros s ii"}</definedName>
    <definedName name="sasasas" hidden="1">{"Gráfico s i pag 1",#N/A,FALSE,"Distrib Cobros s i";"Gráfico s i pag 2",#N/A,FALSE,"Distrib Cobros s i";"Gráfico s ii pag 1",#N/A,FALSE,"Distrib Cobros s ii";"Gráfico s ii pag 2",#N/A,FALSE,"Distrib Cobros s ii"}</definedName>
    <definedName name="SBAS" localSheetId="4">#REF!</definedName>
    <definedName name="SBAS">#REF!</definedName>
    <definedName name="SCBA" localSheetId="4">#REF!</definedName>
    <definedName name="SCBA">#REF!</definedName>
    <definedName name="SCDI" localSheetId="4">#REF!</definedName>
    <definedName name="SCDI">#REF!</definedName>
    <definedName name="SCITX" localSheetId="4">#REF!</definedName>
    <definedName name="SCITX">#REF!</definedName>
    <definedName name="sd" localSheetId="4">#REF!</definedName>
    <definedName name="sd">#REF!</definedName>
    <definedName name="sda" localSheetId="4">#REF!</definedName>
    <definedName name="sda">#REF!</definedName>
    <definedName name="sdfa" localSheetId="4">#REF!</definedName>
    <definedName name="sdfa">#REF!</definedName>
    <definedName name="SDIR" localSheetId="4">#REF!</definedName>
    <definedName name="SDIR">#REF!</definedName>
    <definedName name="SDO" localSheetId="4">#REF!</definedName>
    <definedName name="SDO">#REF!</definedName>
    <definedName name="sdodirectores" localSheetId="4">[81]NOTAS!#REF!</definedName>
    <definedName name="sdodirectores">[81]NOTAS!#REF!</definedName>
    <definedName name="sdsds" localSheetId="4">#REF!</definedName>
    <definedName name="sdsds">#REF!</definedName>
    <definedName name="SEG" localSheetId="4">#REF!</definedName>
    <definedName name="SEG">#REF!</definedName>
    <definedName name="seguros" localSheetId="4">[81]NOTAS!#REF!</definedName>
    <definedName name="seguros">[81]NOTAS!#REF!</definedName>
    <definedName name="sencount" hidden="1">1</definedName>
    <definedName name="SEQUENCIA">[145]PARAMETROS!$P$4</definedName>
    <definedName name="SER" localSheetId="4">#REF!</definedName>
    <definedName name="SER">#REF!</definedName>
    <definedName name="sesese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sesese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set94" localSheetId="4">#REF!</definedName>
    <definedName name="set94">#REF!</definedName>
    <definedName name="set95" localSheetId="4">#REF!</definedName>
    <definedName name="set95">#REF!</definedName>
    <definedName name="SetupPDB">#N/A</definedName>
    <definedName name="setuppdb2">#N/A</definedName>
    <definedName name="sfbnsdfb" localSheetId="4">'[146]Sarmiento 517'!#REF!</definedName>
    <definedName name="sfbnsdfb">'[146]Sarmiento 517'!#REF!</definedName>
    <definedName name="SFDFSA" localSheetId="4">#REF!</definedName>
    <definedName name="SFDFSA">#REF!</definedName>
    <definedName name="SGD" localSheetId="4">#REF!</definedName>
    <definedName name="SGD">#REF!</definedName>
    <definedName name="SGTRHFTHS" localSheetId="4">#REF!</definedName>
    <definedName name="SGTRHFTHS">#REF!</definedName>
    <definedName name="shh" localSheetId="4">#REF!</definedName>
    <definedName name="shh">#REF!</definedName>
    <definedName name="silvana" hidden="1">1</definedName>
    <definedName name="sjdhksdks" localSheetId="4">#REF!</definedName>
    <definedName name="sjdhksdks">#REF!</definedName>
    <definedName name="sjshsa" localSheetId="4">#REF!</definedName>
    <definedName name="sjshsa">#REF!</definedName>
    <definedName name="sjsjs" localSheetId="4">#REF!</definedName>
    <definedName name="sjsjs">#REF!</definedName>
    <definedName name="sljñkf">[147]MOVCRE!$A$1:$L$38</definedName>
    <definedName name="SMOV" localSheetId="4">#REF!</definedName>
    <definedName name="SMOV">#REF!</definedName>
    <definedName name="Soca" localSheetId="4">#REF!</definedName>
    <definedName name="Soca">#REF!</definedName>
    <definedName name="SOCN" localSheetId="4">#REF!</definedName>
    <definedName name="SOCN">#REF!</definedName>
    <definedName name="solver_adj" localSheetId="4" hidden="1">'4. Modelo DCF'!$A$41</definedName>
    <definedName name="solver_cvg" localSheetId="4" hidden="1">0.0001</definedName>
    <definedName name="solver_drv" localSheetId="4" hidden="1">1</definedName>
    <definedName name="solver_eng" localSheetId="5" hidden="1">1</definedName>
    <definedName name="solver_eng" localSheetId="4" hidden="1">1</definedName>
    <definedName name="solver_est" localSheetId="4" hidden="1">1</definedName>
    <definedName name="solver_itr" localSheetId="4" hidden="1">2147483647</definedName>
    <definedName name="solver_lin" localSheetId="5" hidden="1">2</definedName>
    <definedName name="solver_mip" localSheetId="4" hidden="1">2147483647</definedName>
    <definedName name="solver_mni" localSheetId="4" hidden="1">30</definedName>
    <definedName name="solver_mrt" localSheetId="4" hidden="1">0.075</definedName>
    <definedName name="solver_msl" localSheetId="4" hidden="1">2</definedName>
    <definedName name="solver_neg" localSheetId="5" hidden="1">1</definedName>
    <definedName name="solver_neg" localSheetId="4" hidden="1">1</definedName>
    <definedName name="solver_nod" localSheetId="4" hidden="1">2147483647</definedName>
    <definedName name="solver_num" localSheetId="5" hidden="1">0</definedName>
    <definedName name="solver_num" localSheetId="4" hidden="1">0</definedName>
    <definedName name="solver_nwt" localSheetId="4" hidden="1">1</definedName>
    <definedName name="solver_opt" localSheetId="5" hidden="1">'1. Data Beta'!$H$114</definedName>
    <definedName name="solver_opt" localSheetId="4" hidden="1">'4. Modelo DCF'!$A$45</definedName>
    <definedName name="solver_pre" localSheetId="4" hidden="1">0.000001</definedName>
    <definedName name="solver_rbv" localSheetId="4" hidden="1">1</definedName>
    <definedName name="solver_rlx" localSheetId="4" hidden="1">2</definedName>
    <definedName name="solver_rsd" localSheetId="4" hidden="1">0</definedName>
    <definedName name="solver_scl" localSheetId="4" hidden="1">1</definedName>
    <definedName name="solver_sho" localSheetId="4" hidden="1">2</definedName>
    <definedName name="solver_ssz" localSheetId="4" hidden="1">100</definedName>
    <definedName name="solver_tim" localSheetId="4" hidden="1">2147483647</definedName>
    <definedName name="solver_tol" localSheetId="4" hidden="1">0.01</definedName>
    <definedName name="solver_typ" localSheetId="5" hidden="1">1</definedName>
    <definedName name="solver_typ" localSheetId="4" hidden="1">3</definedName>
    <definedName name="solver_val" localSheetId="5" hidden="1">0</definedName>
    <definedName name="solver_val" localSheetId="4" hidden="1">2685928</definedName>
    <definedName name="solver_ver" localSheetId="5" hidden="1">2</definedName>
    <definedName name="solver_ver" localSheetId="4" hidden="1">3</definedName>
    <definedName name="Speed" localSheetId="4">#REF!</definedName>
    <definedName name="Speed">#REF!</definedName>
    <definedName name="SPXIndex">+OFFSET('[148]US BBRESHOP Index vs S&amp;P500'!$G$6,0,0,COUNT('[148]US BBRESHOP Index vs S&amp;P500'!$G:$G))</definedName>
    <definedName name="sre" localSheetId="4" hidden="1">#REF!</definedName>
    <definedName name="sre" hidden="1">#REF!</definedName>
    <definedName name="ss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ss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ssajjkasajsk" localSheetId="4">#REF!</definedName>
    <definedName name="ssajjkasajsk">#REF!</definedName>
    <definedName name="sss" localSheetId="4">#REF!</definedName>
    <definedName name="sss">#REF!</definedName>
    <definedName name="SSSS" localSheetId="11" hidden="1">{"prom_mutu",#N/A,FALSE,"graf_prom_coloc";"prom_colu",#N/A,FALSE,"graf_prom_coloc"}</definedName>
    <definedName name="SSSS" hidden="1">{"prom_mutu",#N/A,FALSE,"graf_prom_coloc";"prom_colu",#N/A,FALSE,"graf_prom_coloc"}</definedName>
    <definedName name="STAFE" localSheetId="4">#REF!</definedName>
    <definedName name="STAFE">#REF!</definedName>
    <definedName name="Strat_1_Def" localSheetId="4">'[92]Non-Statistical Sampling'!#REF!</definedName>
    <definedName name="Strat_1_Def">'[92]Non-Statistical Sampling'!#REF!</definedName>
    <definedName name="Strat_1_It" localSheetId="4">'[92]Non-Statistical Sampling'!#REF!</definedName>
    <definedName name="Strat_1_It">'[92]Non-Statistical Sampling'!#REF!</definedName>
    <definedName name="Strat_1_T" localSheetId="4">'[92]Non-Statistical Sampling'!#REF!</definedName>
    <definedName name="Strat_1_T">'[92]Non-Statistical Sampling'!#REF!</definedName>
    <definedName name="Strat_2_Def" localSheetId="4">'[92]Non-Statistical Sampling'!#REF!</definedName>
    <definedName name="Strat_2_Def">'[92]Non-Statistical Sampling'!#REF!</definedName>
    <definedName name="Strat_2_It" localSheetId="4">'[92]Non-Statistical Sampling'!#REF!</definedName>
    <definedName name="Strat_2_It">'[92]Non-Statistical Sampling'!#REF!</definedName>
    <definedName name="Strat_2_T" localSheetId="4">'[92]Non-Statistical Sampling'!#REF!</definedName>
    <definedName name="Strat_2_T">'[92]Non-Statistical Sampling'!#REF!</definedName>
    <definedName name="Strat_Def" localSheetId="4">'[92]Non-Statistical Sampling'!#REF!</definedName>
    <definedName name="Strat_Def">'[92]Non-Statistical Sampling'!#REF!</definedName>
    <definedName name="Strat_T_It" localSheetId="4">'[92]Non-Statistical Sampling'!#REF!</definedName>
    <definedName name="Strat_T_It">'[92]Non-Statistical Sampling'!#REF!</definedName>
    <definedName name="Strat_T_T" localSheetId="4">'[92]Non-Statistical Sampling'!#REF!</definedName>
    <definedName name="Strat_T_T">'[92]Non-Statistical Sampling'!#REF!</definedName>
    <definedName name="SUC" localSheetId="4">#REF!</definedName>
    <definedName name="SUC">#REF!</definedName>
    <definedName name="sucseguros">'[149]Dist. seguros total'!$A$3:$A$107</definedName>
    <definedName name="sugarcane">'[113]Gráficos - Fazendas'!$B$85</definedName>
    <definedName name="SUI" localSheetId="4">#REF!</definedName>
    <definedName name="SUI">#REF!</definedName>
    <definedName name="SUIP" localSheetId="4">#REF!</definedName>
    <definedName name="SUIP">#REF!</definedName>
    <definedName name="sum" localSheetId="4">#REF!</definedName>
    <definedName name="sum">#REF!</definedName>
    <definedName name="summary" localSheetId="4">#REF!</definedName>
    <definedName name="summary">#REF!</definedName>
    <definedName name="summary2" localSheetId="4">#REF!</definedName>
    <definedName name="summary2">#REF!</definedName>
    <definedName name="Suppliers">[75]Tables!$A$4:$A$131</definedName>
    <definedName name="szszsz" localSheetId="11" hidden="1">{#N/A,#N/A,TRUE,"Portada";#N/A,#N/A,TRUE,"Resumen";"Grafico de Colocaciones",#N/A,TRUE,"Colocac";"Grafico Coloc rel con Tasa",#N/A,TRUE,"Coloc Tasas";"Grafico Coloc por Plazo",#N/A,TRUE,"Coloc Plazos";#N/A,#N/A,TRUE,"Coloc x plazo (Caps)";#N/A,#N/A,TRUE,"Coloc x plazo (Caps) Garba";#N/A,#N/A,TRUE,"Coloc x plazo (Caps) Compu";#N/A,#N/A,TRUE,"Compras";"Gráfico Compras 1",#N/A,TRUE,"Compras_gr1";"Grafico Compras 2",#N/A,TRUE,"Compras_gr2";"Grafico Compras 3",#N/A,TRUE,"Compras_gr3";#N/A,#N/A,TRUE,"Atrasos";#N/A,#N/A,TRUE,"Atr_ptf";#N/A,#N/A,TRUE,"Atr Rel LPD";#N/A,#N/A,TRUE,"Mora x Casa";#N/A,#N/A,TRUE,"Mora x Segmento";#N/A,#N/A,TRUE,"Incob";#N/A,#N/A,TRUE,"Incob_res";#N/A,#N/A,TRUE,"Incob_suc1";#N/A,#N/A,TRUE,"Incob_seg1";#N/A,#N/A,TRUE,"Flujos";#N/A,#N/A,TRUE,"Flujo S Mes de Pago";#N/A,#N/A,TRUE,"Cob_MesOrig";#N/A,#N/A,TRUE,"Evoluc Mora";#N/A,#N/A,TRUE,"Mora_suc";#N/A,#N/A,TRUE,"Mora_seg"}</definedName>
    <definedName name="szszsz" hidden="1">{#N/A,#N/A,TRUE,"Portada";#N/A,#N/A,TRUE,"Resumen";"Grafico de Colocaciones",#N/A,TRUE,"Colocac";"Grafico Coloc rel con Tasa",#N/A,TRUE,"Coloc Tasas";"Grafico Coloc por Plazo",#N/A,TRUE,"Coloc Plazos";#N/A,#N/A,TRUE,"Coloc x plazo (Caps)";#N/A,#N/A,TRUE,"Coloc x plazo (Caps) Garba";#N/A,#N/A,TRUE,"Coloc x plazo (Caps) Compu";#N/A,#N/A,TRUE,"Compras";"Gráfico Compras 1",#N/A,TRUE,"Compras_gr1";"Grafico Compras 2",#N/A,TRUE,"Compras_gr2";"Grafico Compras 3",#N/A,TRUE,"Compras_gr3";#N/A,#N/A,TRUE,"Atrasos";#N/A,#N/A,TRUE,"Atr_ptf";#N/A,#N/A,TRUE,"Atr Rel LPD";#N/A,#N/A,TRUE,"Mora x Casa";#N/A,#N/A,TRUE,"Mora x Segmento";#N/A,#N/A,TRUE,"Incob";#N/A,#N/A,TRUE,"Incob_res";#N/A,#N/A,TRUE,"Incob_suc1";#N/A,#N/A,TRUE,"Incob_seg1";#N/A,#N/A,TRUE,"Flujos";#N/A,#N/A,TRUE,"Flujo S Mes de Pago";#N/A,#N/A,TRUE,"Cob_MesOrig";#N/A,#N/A,TRUE,"Evoluc Mora";#N/A,#N/A,TRUE,"Mora_suc";#N/A,#N/A,TRUE,"Mora_seg"}</definedName>
    <definedName name="t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t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ta" localSheetId="11" hidden="1">{"Estado de Cobranzas pag 1",#N/A,FALSE,"RESUMEN";"Estado de Cobranzas pag 2",#N/A,FALSE,"RESUMEN";"Estado de Cobranzas pag 3",#N/A,FALSE,"RESUMEN"}</definedName>
    <definedName name="ta" hidden="1">{"Estado de Cobranzas pag 1",#N/A,FALSE,"RESUMEN";"Estado de Cobranzas pag 2",#N/A,FALSE,"RESUMEN";"Estado de Cobranzas pag 3",#N/A,FALSE,"RESUMEN"}</definedName>
    <definedName name="tab_cur">[150]tab_cur!$A$1:$B$62</definedName>
    <definedName name="tabla" localSheetId="4">'[151]nueva reseña'!#REF!</definedName>
    <definedName name="tabla">'[151]nueva reseña'!#REF!</definedName>
    <definedName name="tabla1" localSheetId="4">#REF!</definedName>
    <definedName name="tabla1">#REF!</definedName>
    <definedName name="TABLE">[152]PAGE3!$B$15:$H$36</definedName>
    <definedName name="TABLE_A" localSheetId="4">#REF!</definedName>
    <definedName name="TABLE_A">#REF!</definedName>
    <definedName name="TABLE_B" localSheetId="4">#REF!</definedName>
    <definedName name="TABLE_B">#REF!</definedName>
    <definedName name="TABLE_C" localSheetId="4">#REF!</definedName>
    <definedName name="TABLE_C">#REF!</definedName>
    <definedName name="TAFRIT" localSheetId="4">#REF!</definedName>
    <definedName name="TAFRIT">#REF!</definedName>
    <definedName name="Talhão">[82]Listas!$D$6:$D$114</definedName>
    <definedName name="tArg">[103]Parámetros!$C$5</definedName>
    <definedName name="TARGETS">[124]PAGE2!$G$35:$I$39</definedName>
    <definedName name="tasastot" localSheetId="4">#REF!</definedName>
    <definedName name="tasastot">#REF!</definedName>
    <definedName name="TAsto" localSheetId="4">OFFSET(#REF!,0,0,COUNTA(#REF!),COUNTA(#REF!))</definedName>
    <definedName name="TAsto">OFFSET(#REF!,0,0,COUNTA(#REF!),COUNTA(#REF!))</definedName>
    <definedName name="taxburden_scenario" localSheetId="4">'[134]DRE - Proj'!#REF!</definedName>
    <definedName name="taxburden_scenario">'[134]DRE - Proj'!#REF!</definedName>
    <definedName name="TAXES">#N/A</definedName>
    <definedName name="tBra" localSheetId="4">[80]Parámetros!#REF!</definedName>
    <definedName name="tBra">[80]Parámetros!#REF!</definedName>
    <definedName name="TC">'[153]VNR 07'!$A$2:$X$30</definedName>
    <definedName name="TC300613FY">'[154]Deuda Estructural'!$L$7</definedName>
    <definedName name="TCEUR">'[155]Credit Suisse (CER)'!$D$8</definedName>
    <definedName name="TCUSD">'[155]Credit Suisse (CER)'!$D$7</definedName>
    <definedName name="tdolares" localSheetId="4">#REF!</definedName>
    <definedName name="tdolares">#REF!</definedName>
    <definedName name="TEM" localSheetId="4">#REF!</definedName>
    <definedName name="TEM">#REF!</definedName>
    <definedName name="tes" localSheetId="1" hidden="1">[29]MEX95IB!#REF!</definedName>
    <definedName name="tes" localSheetId="9" hidden="1">[29]MEX95IB!#REF!</definedName>
    <definedName name="tes" localSheetId="13" hidden="1">[29]MEX95IB!#REF!</definedName>
    <definedName name="tes" localSheetId="4" hidden="1">[29]MEX95IB!#REF!</definedName>
    <definedName name="tes" localSheetId="24" hidden="1">[29]MEX95IB!#REF!</definedName>
    <definedName name="tes" localSheetId="16" hidden="1">[29]MEX95IB!#REF!</definedName>
    <definedName name="tes" localSheetId="19" hidden="1">[29]MEX95IB!#REF!</definedName>
    <definedName name="tes" hidden="1">[29]MEX95IB!#REF!</definedName>
    <definedName name="test" localSheetId="24" hidden="1">{"IT",#N/A,FALSE,"GRAPHS";"Services",#N/A,FALSE,"GRAPHS";"Subsurface",#N/A,FALSE,"GRAPHS";"Production",#N/A,FALSE,"GRAPHS";"Facilities",#N/A,FALSE,"GRAPHS";"Pipeline &amp; Terminal",#N/A,FALSE,"GRAPHS";"Safety",#N/A,FALSE,"GRAPHS";"Commercial",#N/A,FALSE,"GRAPHS"}</definedName>
    <definedName name="test" hidden="1">{"IT",#N/A,FALSE,"GRAPHS";"Services",#N/A,FALSE,"GRAPHS";"Subsurface",#N/A,FALSE,"GRAPHS";"Production",#N/A,FALSE,"GRAPHS";"Facilities",#N/A,FALSE,"GRAPHS";"Pipeline &amp; Terminal",#N/A,FALSE,"GRAPHS";"Safety",#N/A,FALSE,"GRAPHS";"Commercial",#N/A,FALSE,"GRAPHS"}</definedName>
    <definedName name="Test_Targ">'[102]Non-Statistical Sampling'!$Y$26</definedName>
    <definedName name="TEST0" localSheetId="4">#REF!</definedName>
    <definedName name="TEST0">#REF!</definedName>
    <definedName name="TEST1" localSheetId="4">#REF!</definedName>
    <definedName name="TEST1">#REF!</definedName>
    <definedName name="TEST10" localSheetId="4">#REF!</definedName>
    <definedName name="TEST10">#REF!</definedName>
    <definedName name="TEST100" localSheetId="4">#REF!</definedName>
    <definedName name="TEST100">#REF!</definedName>
    <definedName name="TEST101" localSheetId="4">#REF!</definedName>
    <definedName name="TEST101">#REF!</definedName>
    <definedName name="TEST102" localSheetId="4">#REF!</definedName>
    <definedName name="TEST102">#REF!</definedName>
    <definedName name="TEST103" localSheetId="4">#REF!</definedName>
    <definedName name="TEST103">#REF!</definedName>
    <definedName name="TEST104" localSheetId="4">#REF!</definedName>
    <definedName name="TEST104">#REF!</definedName>
    <definedName name="TEST105" localSheetId="4">#REF!</definedName>
    <definedName name="TEST105">#REF!</definedName>
    <definedName name="TEST11" localSheetId="4">#REF!</definedName>
    <definedName name="TEST11">#REF!</definedName>
    <definedName name="TEST12" localSheetId="4">#REF!</definedName>
    <definedName name="TEST12">#REF!</definedName>
    <definedName name="TEST13" localSheetId="4">#REF!</definedName>
    <definedName name="TEST13">#REF!</definedName>
    <definedName name="TEST14" localSheetId="4">'[156]ORDENES LIBERTADOR'!#REF!</definedName>
    <definedName name="TEST14">'[156]ORDENES LIBERTADOR'!#REF!</definedName>
    <definedName name="TEST15" localSheetId="4">'[156]ORDENES LIBERTADOR'!#REF!</definedName>
    <definedName name="TEST15">'[156]ORDENES LIBERTADOR'!#REF!</definedName>
    <definedName name="TEST16" localSheetId="4">'[156]ORDENES LIBERTADOR'!#REF!</definedName>
    <definedName name="TEST16">'[156]ORDENES LIBERTADOR'!#REF!</definedName>
    <definedName name="TEST17" localSheetId="4">'[156]ORDENES LIBERTADOR'!#REF!</definedName>
    <definedName name="TEST17">'[156]ORDENES LIBERTADOR'!#REF!</definedName>
    <definedName name="TEST18" localSheetId="4">'[156]ORDENES LIBERTADOR'!#REF!</definedName>
    <definedName name="TEST18">'[156]ORDENES LIBERTADOR'!#REF!</definedName>
    <definedName name="TEST19" localSheetId="4">'[156]ORDENES LIBERTADOR'!#REF!</definedName>
    <definedName name="TEST19">'[156]ORDENES LIBERTADOR'!#REF!</definedName>
    <definedName name="TEST2" localSheetId="4">#REF!</definedName>
    <definedName name="TEST2">#REF!</definedName>
    <definedName name="TEST20" localSheetId="4">'[156]ORDENES LIBERTADOR'!#REF!</definedName>
    <definedName name="TEST20">'[156]ORDENES LIBERTADOR'!#REF!</definedName>
    <definedName name="TEST21" localSheetId="4">'[156]ORDENES LIBERTADOR'!#REF!</definedName>
    <definedName name="TEST21">'[156]ORDENES LIBERTADOR'!#REF!</definedName>
    <definedName name="TEST22" localSheetId="4">'[156]ORDENES LIBERTADOR'!#REF!</definedName>
    <definedName name="TEST22">'[156]ORDENES LIBERTADOR'!#REF!</definedName>
    <definedName name="TEST23" localSheetId="4">#REF!</definedName>
    <definedName name="TEST23">#REF!</definedName>
    <definedName name="TEST24" localSheetId="4">#REF!</definedName>
    <definedName name="TEST24">#REF!</definedName>
    <definedName name="TEST25" localSheetId="4">#REF!</definedName>
    <definedName name="TEST25">#REF!</definedName>
    <definedName name="TEST26" localSheetId="4">#REF!</definedName>
    <definedName name="TEST26">#REF!</definedName>
    <definedName name="TEST27" localSheetId="4">#REF!</definedName>
    <definedName name="TEST27">#REF!</definedName>
    <definedName name="TEST28" localSheetId="4">#REF!</definedName>
    <definedName name="TEST28">#REF!</definedName>
    <definedName name="TEST29" localSheetId="4">#REF!</definedName>
    <definedName name="TEST29">#REF!</definedName>
    <definedName name="TEST3" localSheetId="4">#REF!</definedName>
    <definedName name="TEST3">#REF!</definedName>
    <definedName name="TEST30" localSheetId="4">#REF!</definedName>
    <definedName name="TEST30">#REF!</definedName>
    <definedName name="TEST31" localSheetId="4">#REF!</definedName>
    <definedName name="TEST31">#REF!</definedName>
    <definedName name="TEST32" localSheetId="4">#REF!</definedName>
    <definedName name="TEST32">#REF!</definedName>
    <definedName name="TEST33" localSheetId="4">#REF!</definedName>
    <definedName name="TEST33">#REF!</definedName>
    <definedName name="TEST34" localSheetId="4">#REF!</definedName>
    <definedName name="TEST34">#REF!</definedName>
    <definedName name="TEST35" localSheetId="4">#REF!</definedName>
    <definedName name="TEST35">#REF!</definedName>
    <definedName name="TEST36" localSheetId="4">#REF!</definedName>
    <definedName name="TEST36">#REF!</definedName>
    <definedName name="TEST37" localSheetId="4">#REF!</definedName>
    <definedName name="TEST37">#REF!</definedName>
    <definedName name="TEST38" localSheetId="4">#REF!</definedName>
    <definedName name="TEST38">#REF!</definedName>
    <definedName name="TEST39" localSheetId="4">#REF!</definedName>
    <definedName name="TEST39">#REF!</definedName>
    <definedName name="TEST4" localSheetId="4">#REF!</definedName>
    <definedName name="TEST4">#REF!</definedName>
    <definedName name="TEST40" localSheetId="4">#REF!</definedName>
    <definedName name="TEST40">#REF!</definedName>
    <definedName name="TEST41" localSheetId="4">#REF!</definedName>
    <definedName name="TEST41">#REF!</definedName>
    <definedName name="TEST42" localSheetId="4">#REF!</definedName>
    <definedName name="TEST42">#REF!</definedName>
    <definedName name="TEST43" localSheetId="4">#REF!</definedName>
    <definedName name="TEST43">#REF!</definedName>
    <definedName name="TEST44" localSheetId="4">#REF!</definedName>
    <definedName name="TEST44">#REF!</definedName>
    <definedName name="TEST45" localSheetId="4">#REF!</definedName>
    <definedName name="TEST45">#REF!</definedName>
    <definedName name="TEST46" localSheetId="4">#REF!</definedName>
    <definedName name="TEST46">#REF!</definedName>
    <definedName name="TEST47" localSheetId="4">#REF!</definedName>
    <definedName name="TEST47">#REF!</definedName>
    <definedName name="TEST48" localSheetId="4">#REF!</definedName>
    <definedName name="TEST48">#REF!</definedName>
    <definedName name="TEST49" localSheetId="4">#REF!</definedName>
    <definedName name="TEST49">#REF!</definedName>
    <definedName name="TEST5" localSheetId="4">#REF!</definedName>
    <definedName name="TEST5">#REF!</definedName>
    <definedName name="TEST50" localSheetId="4">#REF!</definedName>
    <definedName name="TEST50">#REF!</definedName>
    <definedName name="TEST51" localSheetId="4">#REF!</definedName>
    <definedName name="TEST51">#REF!</definedName>
    <definedName name="TEST52" localSheetId="4">#REF!</definedName>
    <definedName name="TEST52">#REF!</definedName>
    <definedName name="TEST53" localSheetId="4">#REF!</definedName>
    <definedName name="TEST53">#REF!</definedName>
    <definedName name="TEST54" localSheetId="4">#REF!</definedName>
    <definedName name="TEST54">#REF!</definedName>
    <definedName name="TEST55" localSheetId="4">#REF!</definedName>
    <definedName name="TEST55">#REF!</definedName>
    <definedName name="TEST56" localSheetId="4">#REF!</definedName>
    <definedName name="TEST56">#REF!</definedName>
    <definedName name="TEST57" localSheetId="4">#REF!</definedName>
    <definedName name="TEST57">#REF!</definedName>
    <definedName name="TEST58" localSheetId="4">#REF!</definedName>
    <definedName name="TEST58">#REF!</definedName>
    <definedName name="TEST59" localSheetId="4">#REF!</definedName>
    <definedName name="TEST59">#REF!</definedName>
    <definedName name="TEST6" localSheetId="4">#REF!</definedName>
    <definedName name="TEST6">#REF!</definedName>
    <definedName name="TEST60" localSheetId="4">#REF!</definedName>
    <definedName name="TEST60">#REF!</definedName>
    <definedName name="TEST61" localSheetId="4">'[157]Mayor APSA'!#REF!</definedName>
    <definedName name="TEST61">'[157]Mayor APSA'!#REF!</definedName>
    <definedName name="TEST62" localSheetId="4">'[157]Mayor APSA'!#REF!</definedName>
    <definedName name="TEST62">'[157]Mayor APSA'!#REF!</definedName>
    <definedName name="TEST63" localSheetId="4">'[157]Mayor APSA'!#REF!</definedName>
    <definedName name="TEST63">'[157]Mayor APSA'!#REF!</definedName>
    <definedName name="TEST64" localSheetId="4">'[157]Mayor APSA'!#REF!</definedName>
    <definedName name="TEST64">'[157]Mayor APSA'!#REF!</definedName>
    <definedName name="TEST65" localSheetId="4">'[157]Mayor APSA'!#REF!</definedName>
    <definedName name="TEST65">'[157]Mayor APSA'!#REF!</definedName>
    <definedName name="TEST66" localSheetId="4">'[157]Mayor APSA'!#REF!</definedName>
    <definedName name="TEST66">'[157]Mayor APSA'!#REF!</definedName>
    <definedName name="TEST67" localSheetId="4">'[157]Mayor APSA'!#REF!</definedName>
    <definedName name="TEST67">'[157]Mayor APSA'!#REF!</definedName>
    <definedName name="TEST68" localSheetId="4">'[157]Mayor APSA'!#REF!</definedName>
    <definedName name="TEST68">'[157]Mayor APSA'!#REF!</definedName>
    <definedName name="TEST69" localSheetId="4">'[157]Mayor APSA'!#REF!</definedName>
    <definedName name="TEST69">'[157]Mayor APSA'!#REF!</definedName>
    <definedName name="TEST7" localSheetId="4">#REF!</definedName>
    <definedName name="TEST7">#REF!</definedName>
    <definedName name="TEST70" localSheetId="4">'[157]Mayor APSA'!#REF!</definedName>
    <definedName name="TEST70">'[157]Mayor APSA'!#REF!</definedName>
    <definedName name="TEST71" localSheetId="4">#REF!</definedName>
    <definedName name="TEST71">#REF!</definedName>
    <definedName name="TEST72" localSheetId="4">#REF!</definedName>
    <definedName name="TEST72">#REF!</definedName>
    <definedName name="TEST73" localSheetId="4">#REF!</definedName>
    <definedName name="TEST73">#REF!</definedName>
    <definedName name="TEST74" localSheetId="4">#REF!</definedName>
    <definedName name="TEST74">#REF!</definedName>
    <definedName name="TEST75" localSheetId="4">#REF!</definedName>
    <definedName name="TEST75">#REF!</definedName>
    <definedName name="TEST76" localSheetId="4">'[157]Mayor APSA'!#REF!</definedName>
    <definedName name="TEST76">'[157]Mayor APSA'!#REF!</definedName>
    <definedName name="TEST77" localSheetId="4">'[157]Mayor APSA'!#REF!</definedName>
    <definedName name="TEST77">'[157]Mayor APSA'!#REF!</definedName>
    <definedName name="TEST78" localSheetId="4">#REF!</definedName>
    <definedName name="TEST78">#REF!</definedName>
    <definedName name="TEST79" localSheetId="4">#REF!</definedName>
    <definedName name="TEST79">#REF!</definedName>
    <definedName name="TEST8" localSheetId="4">#REF!</definedName>
    <definedName name="TEST8">#REF!</definedName>
    <definedName name="TEST80" localSheetId="4">#REF!</definedName>
    <definedName name="TEST80">#REF!</definedName>
    <definedName name="TEST81" localSheetId="4">#REF!</definedName>
    <definedName name="TEST81">#REF!</definedName>
    <definedName name="TEST82" localSheetId="4">#REF!</definedName>
    <definedName name="TEST82">#REF!</definedName>
    <definedName name="TEST83" localSheetId="4">#REF!</definedName>
    <definedName name="TEST83">#REF!</definedName>
    <definedName name="TEST84" localSheetId="4">#REF!</definedName>
    <definedName name="TEST84">#REF!</definedName>
    <definedName name="TEST85" localSheetId="4">#REF!</definedName>
    <definedName name="TEST85">#REF!</definedName>
    <definedName name="TEST86" localSheetId="4">#REF!</definedName>
    <definedName name="TEST86">#REF!</definedName>
    <definedName name="TEST87" localSheetId="4">#REF!</definedName>
    <definedName name="TEST87">#REF!</definedName>
    <definedName name="TEST88" localSheetId="4">#REF!</definedName>
    <definedName name="TEST88">#REF!</definedName>
    <definedName name="TEST89" localSheetId="4">#REF!</definedName>
    <definedName name="TEST89">#REF!</definedName>
    <definedName name="TEST9" localSheetId="4">#REF!</definedName>
    <definedName name="TEST9">#REF!</definedName>
    <definedName name="TEST90" localSheetId="4">#REF!</definedName>
    <definedName name="TEST90">#REF!</definedName>
    <definedName name="TEST91" localSheetId="4">#REF!</definedName>
    <definedName name="TEST91">#REF!</definedName>
    <definedName name="TEST92" localSheetId="4">#REF!</definedName>
    <definedName name="TEST92">#REF!</definedName>
    <definedName name="TEST93" localSheetId="4">#REF!</definedName>
    <definedName name="TEST93">#REF!</definedName>
    <definedName name="TEST94" localSheetId="4">#REF!</definedName>
    <definedName name="TEST94">#REF!</definedName>
    <definedName name="TEST95" localSheetId="4">#REF!</definedName>
    <definedName name="TEST95">#REF!</definedName>
    <definedName name="TEST96" localSheetId="4">#REF!</definedName>
    <definedName name="TEST96">#REF!</definedName>
    <definedName name="TEST97" localSheetId="4">#REF!</definedName>
    <definedName name="TEST97">#REF!</definedName>
    <definedName name="TEST98" localSheetId="4">#REF!</definedName>
    <definedName name="TEST98">#REF!</definedName>
    <definedName name="TEST99" localSheetId="4">#REF!</definedName>
    <definedName name="TEST99">#REF!</definedName>
    <definedName name="testca" localSheetId="4">#REF!</definedName>
    <definedName name="testca">#REF!</definedName>
    <definedName name="testcapital" localSheetId="24" hidden="1">{"IT",#N/A,FALSE,"GRAPHS";"Services",#N/A,FALSE,"GRAPHS";"Subsurface",#N/A,FALSE,"GRAPHS";"Production",#N/A,FALSE,"GRAPHS";"Facilities",#N/A,FALSE,"GRAPHS";"Pipeline &amp; Terminal",#N/A,FALSE,"GRAPHS";"Safety",#N/A,FALSE,"GRAPHS";"Commercial",#N/A,FALSE,"GRAPHS"}</definedName>
    <definedName name="testcapital" hidden="1">{"IT",#N/A,FALSE,"GRAPHS";"Services",#N/A,FALSE,"GRAPHS";"Subsurface",#N/A,FALSE,"GRAPHS";"Production",#N/A,FALSE,"GRAPHS";"Facilities",#N/A,FALSE,"GRAPHS";"Pipeline &amp; Terminal",#N/A,FALSE,"GRAPHS";"Safety",#N/A,FALSE,"GRAPHS";"Commercial",#N/A,FALSE,"GRAPHS"}</definedName>
    <definedName name="teste">[158]PARAMETROS!$P$6</definedName>
    <definedName name="TESTHKEY" localSheetId="4">#REF!</definedName>
    <definedName name="TESTHKEY">#REF!</definedName>
    <definedName name="TESTKEYS" localSheetId="4">#REF!</definedName>
    <definedName name="TESTKEYS">#REF!</definedName>
    <definedName name="TESTVKEY" localSheetId="4">#REF!</definedName>
    <definedName name="TESTVKEY">#REF!</definedName>
    <definedName name="teterhtr" localSheetId="11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teterhtr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TextRefCopy1" localSheetId="4">'[159]Bce. (Aj)'!#REF!</definedName>
    <definedName name="TextRefCopy1">'[159]Bce. (Aj)'!#REF!</definedName>
    <definedName name="TextRefCopy10" localSheetId="4">#REF!</definedName>
    <definedName name="TextRefCopy10">#REF!</definedName>
    <definedName name="TextRefCopy11" localSheetId="4">#REF!</definedName>
    <definedName name="TextRefCopy11">#REF!</definedName>
    <definedName name="TextRefCopy12" localSheetId="4">#REF!</definedName>
    <definedName name="TextRefCopy12">#REF!</definedName>
    <definedName name="TextRefCopy13">[160]Patrimonio!$B$55</definedName>
    <definedName name="TextRefCopy2" localSheetId="4">#REF!</definedName>
    <definedName name="TextRefCopy2">#REF!</definedName>
    <definedName name="TextRefCopy3" localSheetId="4">#REF!</definedName>
    <definedName name="TextRefCopy3">#REF!</definedName>
    <definedName name="TextRefCopy4" localSheetId="4">#REF!</definedName>
    <definedName name="TextRefCopy4">#REF!</definedName>
    <definedName name="TextRefCopy5" localSheetId="4">#REF!</definedName>
    <definedName name="TextRefCopy5">#REF!</definedName>
    <definedName name="TextRefCopy6" localSheetId="4">#REF!</definedName>
    <definedName name="TextRefCopy6">#REF!</definedName>
    <definedName name="TextRefCopy7" localSheetId="4">'[51]Anexo I - Bs de uso'!#REF!</definedName>
    <definedName name="TextRefCopy7">'[51]Anexo I - Bs de uso'!#REF!</definedName>
    <definedName name="TextRefCopy8" localSheetId="4">'[51]Anexo I - Bs de uso'!#REF!</definedName>
    <definedName name="TextRefCopy8">'[51]Anexo I - Bs de uso'!#REF!</definedName>
    <definedName name="TextRefCopy9">'[51]Anexo IV - previsiones'!$E$24</definedName>
    <definedName name="TextRefCopyRangeCount" hidden="1">9</definedName>
    <definedName name="tfyt" localSheetId="4">#REF!</definedName>
    <definedName name="tfyt">#REF!</definedName>
    <definedName name="TickerEq" localSheetId="4">#REF!</definedName>
    <definedName name="TickerEq">#REF!</definedName>
    <definedName name="tipo" localSheetId="4">[114]Prices!#REF!</definedName>
    <definedName name="tipo">[114]Prices!#REF!</definedName>
    <definedName name="Tipo_Agua" localSheetId="4">#REF!</definedName>
    <definedName name="Tipo_Agua">#REF!</definedName>
    <definedName name="tipoOP" localSheetId="4">#REF!</definedName>
    <definedName name="tipoOP">#REF!</definedName>
    <definedName name="tipoopcion" localSheetId="4">#REF!</definedName>
    <definedName name="tipoopcion">#REF!</definedName>
    <definedName name="TIPOPROD">'[161] x tipo op '!$A$3:OFFSET('[161] x tipo op '!$F$3,'[161] x tipo op '!$H$4-3,0)</definedName>
    <definedName name="TITLE" localSheetId="4">#REF!</definedName>
    <definedName name="TITLE">#REF!</definedName>
    <definedName name="titulo" localSheetId="4">#REF!</definedName>
    <definedName name="titulo">#REF!</definedName>
    <definedName name="Títulos_a_imprimir_IM" localSheetId="4">#REF!</definedName>
    <definedName name="Títulos_a_imprimir_IM">#REF!</definedName>
    <definedName name="tjutmhg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tjutmhg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TKZIV_p1" localSheetId="4">#REF!</definedName>
    <definedName name="TKZIV_p1">#REF!</definedName>
    <definedName name="TKZIV_p2" localSheetId="4">#REF!</definedName>
    <definedName name="TKZIV_p2">#REF!</definedName>
    <definedName name="TKZIV_p3" localSheetId="4">#REF!</definedName>
    <definedName name="TKZIV_p3">#REF!</definedName>
    <definedName name="TM" localSheetId="4">'[46]MONTANTE 1'!#REF!</definedName>
    <definedName name="TM">'[46]MONTANTE 1'!#REF!</definedName>
    <definedName name="TMayor">OFFSET([162]Mayor!$L$18,0,0,COUNTA([162]Mayor!$I$18:$I$65501),1)</definedName>
    <definedName name="top" localSheetId="4">#REF!</definedName>
    <definedName name="top">#REF!</definedName>
    <definedName name="ToSubs">#N/A</definedName>
    <definedName name="TOT" localSheetId="4">'[46]MONTANTE 1'!#REF!</definedName>
    <definedName name="TOT">'[46]MONTANTE 1'!#REF!</definedName>
    <definedName name="TOTAL" localSheetId="4">'[46]MONTANTE 1'!#REF!</definedName>
    <definedName name="TOTAL">'[46]MONTANTE 1'!#REF!</definedName>
    <definedName name="TOTAL_OBRA" localSheetId="4">'[163]Curva Cert ARCOS E12'!#REF!</definedName>
    <definedName name="TOTAL_OBRA">'[163]Curva Cert ARCOS E12'!#REF!</definedName>
    <definedName name="Transparencia" localSheetId="4">#REF!</definedName>
    <definedName name="Transparencia">#REF!</definedName>
    <definedName name="TRAT_AGUA" localSheetId="4">#REF!</definedName>
    <definedName name="TRAT_AGUA">#REF!</definedName>
    <definedName name="TratC" localSheetId="4">#REF!</definedName>
    <definedName name="TratC">#REF!</definedName>
    <definedName name="tretre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tretre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Trigo" localSheetId="4">#REF!</definedName>
    <definedName name="Trigo">#REF!</definedName>
    <definedName name="TS" localSheetId="4">#REF!</definedName>
    <definedName name="TS">#REF!</definedName>
    <definedName name="tt" localSheetId="11" hidden="1">{#N/A,#N/A,FALSE,"INDICE";#N/A,#N/A,FALSE,"Anexo I";#N/A,#N/A,FALSE,"Anexo II";#N/A,#N/A,FALSE,"Anexo II descr";#N/A,#N/A,FALSE,"Anexo III";#N/A,#N/A,FALSE,"Anexo III descr"}</definedName>
    <definedName name="tt" hidden="1">{#N/A,#N/A,FALSE,"INDICE";#N/A,#N/A,FALSE,"Anexo I";#N/A,#N/A,FALSE,"Anexo II";#N/A,#N/A,FALSE,"Anexo II descr";#N/A,#N/A,FALSE,"Anexo III";#N/A,#N/A,FALSE,"Anexo III descr"}</definedName>
    <definedName name="TTDesiredLevelOfEvidenceItems">'[132]Global Data'!$B$92:$B$95</definedName>
    <definedName name="ttt" localSheetId="4" hidden="1">#REF!</definedName>
    <definedName name="ttt" hidden="1">#REF!</definedName>
    <definedName name="ttthh" localSheetId="11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ttthh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tttt" localSheetId="11" hidden="1">{"Estado de Cobranzas pag 1",#N/A,FALSE,"RESUMEN";"Estado de Cobranzas pag 2",#N/A,FALSE,"RESUMEN";"Estado de Cobranzas pag 3",#N/A,FALSE,"RESUMEN"}</definedName>
    <definedName name="tttt" hidden="1">{"Estado de Cobranzas pag 1",#N/A,FALSE,"RESUMEN";"Estado de Cobranzas pag 2",#N/A,FALSE,"RESUMEN";"Estado de Cobranzas pag 3",#N/A,FALSE,"RESUMEN"}</definedName>
    <definedName name="TUCUMAN" localSheetId="4">#REF!</definedName>
    <definedName name="TUCUMAN">#REF!</definedName>
    <definedName name="TWD" localSheetId="4">#REF!</definedName>
    <definedName name="TWD">#REF!</definedName>
    <definedName name="u" localSheetId="11" hidden="1">{"Estado de Cobranzas pag 1",#N/A,FALSE,"RESUMEN";"Estado de Cobranzas pag 2",#N/A,FALSE,"RESUMEN";"Estado de Cobranzas pag 3",#N/A,FALSE,"RESUMEN"}</definedName>
    <definedName name="u" hidden="1">{"Estado de Cobranzas pag 1",#N/A,FALSE,"RESUMEN";"Estado de Cobranzas pag 2",#N/A,FALSE,"RESUMEN";"Estado de Cobranzas pag 3",#N/A,FALSE,"RESUMEN"}</definedName>
    <definedName name="uityu" localSheetId="4">#REF!</definedName>
    <definedName name="uityu">#REF!</definedName>
    <definedName name="Umbral" localSheetId="4" hidden="1">#REF!</definedName>
    <definedName name="Umbral" hidden="1">#REF!</definedName>
    <definedName name="unnegocio" localSheetId="4">#REF!</definedName>
    <definedName name="unnegocio">#REF!</definedName>
    <definedName name="UNO" localSheetId="4">#REF!</definedName>
    <definedName name="UNO">#REF!</definedName>
    <definedName name="us" localSheetId="4">#REF!</definedName>
    <definedName name="us">#REF!</definedName>
    <definedName name="UTA" localSheetId="4">[45]Resumo!#REF!</definedName>
    <definedName name="UTA">[45]Resumo!#REF!</definedName>
    <definedName name="Utilizacion">[123]Prevision!$N$2:$N$12</definedName>
    <definedName name="utyuyu" localSheetId="4">#REF!</definedName>
    <definedName name="utyuyu">#REF!</definedName>
    <definedName name="uu" localSheetId="4">#REF!</definedName>
    <definedName name="uu">#REF!</definedName>
    <definedName name="uuu" localSheetId="4" hidden="1">#REF!</definedName>
    <definedName name="uuu" hidden="1">#REF!</definedName>
    <definedName name="uuuu" localSheetId="11" hidden="1">{"Rasnitz CF",#N/A,FALSE,"Germany - Rasnitz";"Rasnitz inputs",#N/A,FALSE,"Germany - Rasnitz"}</definedName>
    <definedName name="uuuu" hidden="1">{"Rasnitz CF",#N/A,FALSE,"Germany - Rasnitz";"Rasnitz inputs",#N/A,FALSE,"Germany - Rasnitz"}</definedName>
    <definedName name="uv" localSheetId="4">'[164]U-V'!#REF!</definedName>
    <definedName name="uv">'[164]U-V'!#REF!</definedName>
    <definedName name="uyy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uyy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v" localSheetId="24" hidden="1">{#N/A,#N/A,FALSE,"Output";#N/A,#N/A,FALSE,"Cover Sheet";#N/A,#N/A,FALSE,"Current Mkt. Projections"}</definedName>
    <definedName name="v" localSheetId="11" hidden="1">[165]AP!#REF!</definedName>
    <definedName name="v" localSheetId="10" hidden="1">[165]AP!#REF!</definedName>
    <definedName name="v" hidden="1">{#N/A,#N/A,FALSE,"Output";#N/A,#N/A,FALSE,"Cover Sheet";#N/A,#N/A,FALSE,"Current Mkt. Projections"}</definedName>
    <definedName name="Valeria" localSheetId="4">#REF!</definedName>
    <definedName name="Valeria">#REF!</definedName>
    <definedName name="valeria1" localSheetId="4">#REF!</definedName>
    <definedName name="valeria1">#REF!</definedName>
    <definedName name="Validacion">[87]Validación!$A$2:$G$107</definedName>
    <definedName name="Valuación" localSheetId="4">#REF!</definedName>
    <definedName name="Valuación">#REF!</definedName>
    <definedName name="vantas052011">'[66]ventas '!$AC$2:$AE$72</definedName>
    <definedName name="VARCAPCORR" localSheetId="4">#REF!</definedName>
    <definedName name="VARCAPCORR">#REF!</definedName>
    <definedName name="VARI" localSheetId="4">#REF!</definedName>
    <definedName name="VARI">#REF!</definedName>
    <definedName name="Variacion" localSheetId="4">[166]base!#REF!</definedName>
    <definedName name="Variacion">[166]base!#REF!</definedName>
    <definedName name="VARIOS96">'[38]#¡REF'!$A$1:$N$67</definedName>
    <definedName name="varios97">'[38]#¡REF'!$A$1:$N$81</definedName>
    <definedName name="VE" hidden="1">[111]composición!$G$8</definedName>
    <definedName name="ven" localSheetId="4">#REF!</definedName>
    <definedName name="ven">#REF!</definedName>
    <definedName name="vencimientos" localSheetId="4">#REF!</definedName>
    <definedName name="vencimientos">#REF!</definedName>
    <definedName name="ventas" localSheetId="4">#REF!</definedName>
    <definedName name="ventas">#REF!</definedName>
    <definedName name="ventas012011">'[66]ventas '!$J$2:$L$68</definedName>
    <definedName name="ventas022011">'[66]ventas '!$N$2:$P$68</definedName>
    <definedName name="ventas032011">'[66]ventas '!$S$2:$U$69</definedName>
    <definedName name="ventas042011">'[66]ventas '!$X$2:$Z$71</definedName>
    <definedName name="ventas062011">'[66]ventas '!$AG$2:$AI$71</definedName>
    <definedName name="ventas112011">'[66]ventas '!$B$3:$D$69</definedName>
    <definedName name="ventas122010">'[66]ventas '!$F$2:$H$68</definedName>
    <definedName name="ventasabril">'[66]ventas abril'!$A$1:$C$62</definedName>
    <definedName name="ventasdesdeabril" localSheetId="4">#REF!</definedName>
    <definedName name="ventasdesdeabril">#REF!</definedName>
    <definedName name="ventasdesdejulio" localSheetId="4">#REF!</definedName>
    <definedName name="ventasdesdejulio">#REF!</definedName>
    <definedName name="ventasmayo" localSheetId="4">#REF!</definedName>
    <definedName name="ventasmayo">#REF!</definedName>
    <definedName name="ventasposta" localSheetId="4">#REF!</definedName>
    <definedName name="ventasposta">#REF!</definedName>
    <definedName name="ventasposta2" localSheetId="4">#REF!</definedName>
    <definedName name="ventasposta2">#REF!</definedName>
    <definedName name="ventastotal">'[167]ventas por mes'!$A$1:$K$66</definedName>
    <definedName name="ventasvarias" localSheetId="4">#REF!</definedName>
    <definedName name="ventasvarias">#REF!</definedName>
    <definedName name="VERNI" hidden="1">[111]composición!$S$1:$S$65536</definedName>
    <definedName name="VEROG" hidden="1">[111]composición!$G$11</definedName>
    <definedName name="VERON" hidden="1">[168]XREF!$A$2:$IV$2</definedName>
    <definedName name="VERONI" hidden="1">[111]composición!$G$11</definedName>
    <definedName name="VERONICA" hidden="1">[111]composición!$G$11</definedName>
    <definedName name="VERSION" localSheetId="4">[45]Resumo!#REF!</definedName>
    <definedName name="VERSION">[45]Resumo!#REF!</definedName>
    <definedName name="VG" localSheetId="4" hidden="1">#REF!</definedName>
    <definedName name="VG" hidden="1">#REF!</definedName>
    <definedName name="vgtr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vgtr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vgvgvgcg" localSheetId="11" hidden="1">{"Gráfico s i pag 1",#N/A,FALSE,"Distrib Cobros s i";"Gráfico s i pag 2",#N/A,FALSE,"Distrib Cobros s i";"Gráfico s ii pag 1",#N/A,FALSE,"Distrib Cobros s ii";"Gráfico s ii pag 2",#N/A,FALSE,"Distrib Cobros s ii"}</definedName>
    <definedName name="vgvgvgcg" hidden="1">{"Gráfico s i pag 1",#N/A,FALSE,"Distrib Cobros s i";"Gráfico s i pag 2",#N/A,FALSE,"Distrib Cobros s i";"Gráfico s ii pag 1",#N/A,FALSE,"Distrib Cobros s ii";"Gráfico s ii pag 2",#N/A,FALSE,"Distrib Cobros s ii"}</definedName>
    <definedName name="VIEW_1" localSheetId="4">#REF!</definedName>
    <definedName name="VIEW_1">#REF!</definedName>
    <definedName name="VIEW_2" localSheetId="4">#REF!</definedName>
    <definedName name="VIEW_2">#REF!</definedName>
    <definedName name="VIEW_3" localSheetId="4">#REF!</definedName>
    <definedName name="VIEW_3">#REF!</definedName>
    <definedName name="VIEW_4" localSheetId="4">#REF!</definedName>
    <definedName name="VIEW_4">#REF!</definedName>
    <definedName name="vmadic" localSheetId="4">'[66]VMA '!#REF!</definedName>
    <definedName name="vmadic">'[66]VMA '!#REF!</definedName>
    <definedName name="vmaene" localSheetId="4">'[66]VMA '!#REF!</definedName>
    <definedName name="vmaene">'[66]VMA '!#REF!</definedName>
    <definedName name="vmaene2009" localSheetId="4">'[66]VMA '!#REF!</definedName>
    <definedName name="vmaene2009">'[66]VMA '!#REF!</definedName>
    <definedName name="vmamarzo">'[66]VMA '!$A$2:$I$63</definedName>
    <definedName name="vnvnbvn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vnvnbvn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vre" localSheetId="4">#REF!</definedName>
    <definedName name="vre">#REF!</definedName>
    <definedName name="vtas" localSheetId="4">#REF!</definedName>
    <definedName name="vtas">#REF!</definedName>
    <definedName name="vtas09010" localSheetId="4">#REF!</definedName>
    <definedName name="vtas09010">#REF!</definedName>
    <definedName name="VTOS" localSheetId="4">#REF!</definedName>
    <definedName name="VTOS">#REF!</definedName>
    <definedName name="VTOSDA" localSheetId="4">#REF!</definedName>
    <definedName name="VTOSDA">#REF!</definedName>
    <definedName name="vvbvb" localSheetId="11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vvbvb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w" localSheetId="4">#REF!</definedName>
    <definedName name="w">#REF!</definedName>
    <definedName name="WAD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WAD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WE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WE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wqewq" localSheetId="11" hidden="1">{"Estado de Cobranzas pag 1",#N/A,FALSE,"RESUMEN";"Estado de Cobranzas pag 2",#N/A,FALSE,"RESUMEN";"Estado de Cobranzas pag 3",#N/A,FALSE,"RESUMEN"}</definedName>
    <definedName name="wqewq" hidden="1">{"Estado de Cobranzas pag 1",#N/A,FALSE,"RESUMEN";"Estado de Cobranzas pag 2",#N/A,FALSE,"RESUMEN";"Estado de Cobranzas pag 3",#N/A,FALSE,"RESUMEN"}</definedName>
    <definedName name="wqwq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wqwq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wqwqwqwq" localSheetId="11" hidden="1">{#N/A,#N/A,TRUE,"Portada";#N/A,#N/A,TRUE,"Resumen";"Grafico de Colocaciones",#N/A,TRUE,"Colocac";"Grafico Coloc rel con Tasa",#N/A,TRUE,"Coloc Tasas";"Grafico Coloc por Plazo",#N/A,TRUE,"Coloc Plazos";#N/A,#N/A,TRUE,"Coloc x plazo (Caps)";#N/A,#N/A,TRUE,"Coloc x plazo (Caps) Garba";#N/A,#N/A,TRUE,"Coloc x plazo (Caps) Compu";#N/A,#N/A,TRUE,"Compras";"Gráfico Compras 1",#N/A,TRUE,"Compras_gr1";"Grafico Compras 2",#N/A,TRUE,"Compras_gr2";"Grafico Compras 3",#N/A,TRUE,"Compras_gr3";#N/A,#N/A,TRUE,"Atrasos";#N/A,#N/A,TRUE,"Atr_ptf";#N/A,#N/A,TRUE,"Atr Rel LPD";#N/A,#N/A,TRUE,"Mora x Casa";#N/A,#N/A,TRUE,"Mora x Segmento";#N/A,#N/A,TRUE,"Incob";#N/A,#N/A,TRUE,"Incob_res";#N/A,#N/A,TRUE,"Incob_suc1";#N/A,#N/A,TRUE,"Incob_seg1";#N/A,#N/A,TRUE,"Flujos";#N/A,#N/A,TRUE,"Flujo S Mes de Pago";#N/A,#N/A,TRUE,"Cob_MesOrig";#N/A,#N/A,TRUE,"Evoluc Mora";#N/A,#N/A,TRUE,"Mora_suc";#N/A,#N/A,TRUE,"Mora_seg"}</definedName>
    <definedName name="wqwqwqwq" hidden="1">{#N/A,#N/A,TRUE,"Portada";#N/A,#N/A,TRUE,"Resumen";"Grafico de Colocaciones",#N/A,TRUE,"Colocac";"Grafico Coloc rel con Tasa",#N/A,TRUE,"Coloc Tasas";"Grafico Coloc por Plazo",#N/A,TRUE,"Coloc Plazos";#N/A,#N/A,TRUE,"Coloc x plazo (Caps)";#N/A,#N/A,TRUE,"Coloc x plazo (Caps) Garba";#N/A,#N/A,TRUE,"Coloc x plazo (Caps) Compu";#N/A,#N/A,TRUE,"Compras";"Gráfico Compras 1",#N/A,TRUE,"Compras_gr1";"Grafico Compras 2",#N/A,TRUE,"Compras_gr2";"Grafico Compras 3",#N/A,TRUE,"Compras_gr3";#N/A,#N/A,TRUE,"Atrasos";#N/A,#N/A,TRUE,"Atr_ptf";#N/A,#N/A,TRUE,"Atr Rel LPD";#N/A,#N/A,TRUE,"Mora x Casa";#N/A,#N/A,TRUE,"Mora x Segmento";#N/A,#N/A,TRUE,"Incob";#N/A,#N/A,TRUE,"Incob_res";#N/A,#N/A,TRUE,"Incob_suc1";#N/A,#N/A,TRUE,"Incob_seg1";#N/A,#N/A,TRUE,"Flujos";#N/A,#N/A,TRUE,"Flujo S Mes de Pago";#N/A,#N/A,TRUE,"Cob_MesOrig";#N/A,#N/A,TRUE,"Evoluc Mora";#N/A,#N/A,TRUE,"Mora_suc";#N/A,#N/A,TRUE,"Mora_seg"}</definedName>
    <definedName name="wrn_eva" localSheetId="24" hidden="1">{"EVA",#N/A,FALSE,"EVA";"WACC",#N/A,FALSE,"WACC"}</definedName>
    <definedName name="wrn_eva" hidden="1">{"EVA",#N/A,FALSE,"EVA";"WACC",#N/A,FALSE,"WACC"}</definedName>
    <definedName name="wrn_otpt" localSheetId="24" hidden="1">{"DCF","UPSIDE CASE",FALSE,"Sheet1";"DCF","BASE CASE",FALSE,"Sheet1";"DCF","DOWNSIDE CASE",FALSE,"Sheet1"}</definedName>
    <definedName name="wrn_otpt" hidden="1">{"DCF","UPSIDE CASE",FALSE,"Sheet1";"DCF","BASE CASE",FALSE,"Sheet1";"DCF","DOWNSIDE CASE",FALSE,"Sheet1"}</definedName>
    <definedName name="wrn.2_5_99._.Scenarios." localSheetId="24" hidden="1">{#N/A,"Scenario 4; Book Value",FALSE,"Stream INPUTS";#N/A,"Scenario 4; Market Value",FALSE,"Stream INPUTS";#N/A,"Scenario 5; Book Value",FALSE,"Stream INPUTS";#N/A,"Scenario 5; Market Value",FALSE,"Stream INPUTS"}</definedName>
    <definedName name="wrn.2_5_99._.Scenarios." hidden="1">{#N/A,"Scenario 4; Book Value",FALSE,"Stream INPUTS";#N/A,"Scenario 4; Market Value",FALSE,"Stream INPUTS";#N/A,"Scenario 5; Book Value",FALSE,"Stream INPUTS";#N/A,"Scenario 5; Market Value",FALSE,"Stream INPUTS"}</definedName>
    <definedName name="wrn.4th._.dist.." localSheetId="11" hidden="1">{"4th. Dist CF",#N/A,FALSE,"Hungary - 4th dist.";"4th dist inputs",#N/A,FALSE,"Hungary - 4th dist."}</definedName>
    <definedName name="wrn.4th._.dist.." hidden="1">{"4th. Dist CF",#N/A,FALSE,"Hungary - 4th dist.";"4th dist inputs",#N/A,FALSE,"Hungary - 4th dist."}</definedName>
    <definedName name="wrn.Acquisition_matrix." localSheetId="24" hidden="1">{"Acq_matrix",#N/A,FALSE,"Acquisition Matrix"}</definedName>
    <definedName name="wrn.Acquisition_matrix." hidden="1">{"Acq_matrix",#N/A,FALSE,"Acquisition Matrix"}</definedName>
    <definedName name="wrn.adj95." localSheetId="24" hidden="1">{"adj95mult",#N/A,FALSE,"COMPCO";"adj95est",#N/A,FALSE,"COMPCO"}</definedName>
    <definedName name="wrn.adj95." hidden="1">{"adj95mult",#N/A,FALSE,"COMPCO";"adj95est",#N/A,FALSE,"COMPCO"}</definedName>
    <definedName name="wrn.adj95a" localSheetId="24" hidden="1">{"adj95mult",#N/A,FALSE,"COMPCO";"adj95est",#N/A,FALSE,"COMPCO"}</definedName>
    <definedName name="wrn.adj95a" hidden="1">{"adj95mult",#N/A,FALSE,"COMPCO";"adj95est",#N/A,FALSE,"COMPCO"}</definedName>
    <definedName name="wrn.Aging._.and._.Trend._.Analysis." localSheetId="24" hidden="1">{#N/A,#N/A,FALSE,"Aging Summary";#N/A,#N/A,FALSE,"Ratio Analysis";#N/A,#N/A,FALSE,"Test 120 Day Accts";#N/A,#N/A,FALSE,"Tickmarks"}</definedName>
    <definedName name="wrn.Aging._.and._.Trend._.Analysis." localSheetId="11" hidden="1">{#N/A,#N/A,FALSE,"Aging Summary";#N/A,#N/A,FALSE,"Ratio Analysis";#N/A,#N/A,FALSE,"Test 120 Day Accts";#N/A,#N/A,FALSE,"Tickmarks"}</definedName>
    <definedName name="wrn.Aging._.and._.Trend._.Analysis." localSheetId="10" hidden="1">{#N/A,#N/A,FALSE,"Aging Summary";#N/A,#N/A,FALSE,"Ratio Analysis";#N/A,#N/A,FALSE,"Test 120 Day Accts";#N/A,#N/A,FALSE,"Tickmarks"}</definedName>
    <definedName name="wrn.Aging._.and._.Trend._.Analysis." hidden="1">{#N/A,#N/A,FALSE,"Aging Summary";#N/A,#N/A,FALSE,"Ratio Analysis";#N/A,#N/A,FALSE,"Test 120 Day Accts";#N/A,#N/A,FALSE,"Tickmarks"}</definedName>
    <definedName name="wrn.Aging._.and._.Trend._.Analysis._1" localSheetId="24" hidden="1">{#N/A,#N/A,FALSE,"Aging Summary";#N/A,#N/A,FALSE,"Ratio Analysis";#N/A,#N/A,FALSE,"Test 120 Day Accts";#N/A,#N/A,FALSE,"Tickmarks"}</definedName>
    <definedName name="wrn.Aging._.and._.Trend._.Analysis._1" hidden="1">{#N/A,#N/A,FALSE,"Aging Summary";#N/A,#N/A,FALSE,"Ratio Analysis";#N/A,#N/A,FALSE,"Test 120 Day Accts";#N/A,#N/A,FALSE,"Tickmarks"}</definedName>
    <definedName name="wrn.all_sheets." localSheetId="24" hidden="1">{#N/A,#N/A,FALSE,"compcoval";#N/A,#N/A,FALSE,"optionval"}</definedName>
    <definedName name="wrn.all_sheets." hidden="1">{#N/A,#N/A,FALSE,"compcoval";#N/A,#N/A,FALSE,"optionval"}</definedName>
    <definedName name="wrn.All." localSheetId="24" hidden="1">{"Matrix",#N/A,FALSE,"ACQMTRX";"Fees",#N/A,FALSE,"ACQMTRX"}</definedName>
    <definedName name="wrn.all." localSheetId="11" hidden="1">{#N/A,#N/A,FALSE,"45th floor";#N/A,#N/A,FALSE,"46th floor ";#N/A,#N/A,FALSE,"MARCEAU";#N/A,#N/A,FALSE,"HAUSSMAN";#N/A,#N/A,FALSE,"SERBIE";#N/A,#N/A,FALSE,"BOISSIERE"}</definedName>
    <definedName name="wrn.all." localSheetId="10" hidden="1">{#N/A,#N/A,FALSE,"45th floor";#N/A,#N/A,FALSE,"46th floor ";#N/A,#N/A,FALSE,"MARCEAU";#N/A,#N/A,FALSE,"HAUSSMAN";#N/A,#N/A,FALSE,"SERBIE";#N/A,#N/A,FALSE,"BOISSIERE"}</definedName>
    <definedName name="wrn.All." hidden="1">{"Matrix",#N/A,FALSE,"ACQMTRX";"Fees",#N/A,FALSE,"ACQMTRX"}</definedName>
    <definedName name="wrn.ALL._.GRAPHS." localSheetId="24" hidden="1">{"IT",#N/A,FALSE,"GRAPHS";"Services",#N/A,FALSE,"GRAPHS";"Subsurface",#N/A,FALSE,"GRAPHS";"Production",#N/A,FALSE,"GRAPHS";"Facilities",#N/A,FALSE,"GRAPHS";"Pipeline &amp; Terminal",#N/A,FALSE,"GRAPHS";"Safety",#N/A,FALSE,"GRAPHS";"Commercial",#N/A,FALSE,"GRAPHS"}</definedName>
    <definedName name="wrn.ALL._.GRAPHS." hidden="1">{"IT",#N/A,FALSE,"GRAPHS";"Services",#N/A,FALSE,"GRAPHS";"Subsurface",#N/A,FALSE,"GRAPHS";"Production",#N/A,FALSE,"GRAPHS";"Facilities",#N/A,FALSE,"GRAPHS";"Pipeline &amp; Terminal",#N/A,FALSE,"GRAPHS";"Safety",#N/A,FALSE,"GRAPHS";"Commercial",#N/A,FALSE,"GRAPHS"}</definedName>
    <definedName name="wrn.All._.Scenarios." localSheetId="24" hidden="1">{#N/A,"Mine Allocated; Keep AC",FALSE,"Transaction Summary";#N/A,"Mine Allocated; Sell AC",FALSE,"Transaction Summary";#N/A,"Commodity; Keep AC",FALSE,"Transaction Summary";#N/A,"Commodity; Sell AC",FALSE,"Transaction Summary";#N/A,"Step-Up; Keep AC",FALSE,"Transaction Summary";#N/A,"Step-Up; Sell AC",FALSE,"Transaction Summary"}</definedName>
    <definedName name="wrn.All._.Scenarios." hidden="1">{#N/A,"Mine Allocated; Keep AC",FALSE,"Transaction Summary";#N/A,"Mine Allocated; Sell AC",FALSE,"Transaction Summary";#N/A,"Commodity; Keep AC",FALSE,"Transaction Summary";#N/A,"Commodity; Sell AC",FALSE,"Transaction Summary";#N/A,"Step-Up; Keep AC",FALSE,"Transaction Summary";#N/A,"Step-Up; Sell AC",FALSE,"Transaction Summary"}</definedName>
    <definedName name="wrn.All._.Stock_10_12_14." localSheetId="24" hidden="1">{"Has Gets","$10, All Stock, Purchase",FALSE,"Has Gets";"Has Gets","$10, All Stock, Pooling",FALSE,"Has Gets";"Has Gets","$12, All Stock, Purchase",FALSE,"Has Gets";"Has Gets","$12, All Stock, Pooling",FALSE,"Has Gets";"Has Gets","$14, All Stock, Purchase",FALSE,"Has Gets";"Has Gets","$14, All Stock, Pooling",FALSE,"Has Gets"}</definedName>
    <definedName name="wrn.All._.Stock_10_12_14." hidden="1">{"Has Gets","$10, All Stock, Purchase",FALSE,"Has Gets";"Has Gets","$10, All Stock, Pooling",FALSE,"Has Gets";"Has Gets","$12, All Stock, Purchase",FALSE,"Has Gets";"Has Gets","$12, All Stock, Pooling",FALSE,"Has Gets";"Has Gets","$14, All Stock, Purchase",FALSE,"Has Gets";"Has Gets","$14, All Stock, Pooling",FALSE,"Has Gets"}</definedName>
    <definedName name="wrn.AQC." localSheetId="11" hidden="1">{#N/A,#N/A,TRUE,"Portada";#N/A,#N/A,TRUE,"Resumen";"Grafico de Colocaciones",#N/A,TRUE,"Colocac";"Grafico Coloc rel con Tasa",#N/A,TRUE,"Coloc Tasas";"Grafico Coloc por Plazo",#N/A,TRUE,"Coloc Plazos";#N/A,#N/A,TRUE,"Coloc x plazo (Caps)";#N/A,#N/A,TRUE,"Coloc x plazo (Caps) Garba";#N/A,#N/A,TRUE,"Coloc x plazo (Caps) Compu";#N/A,#N/A,TRUE,"Compras";"Gráfico Compras 1",#N/A,TRUE,"Compras_gr1";"Grafico Compras 2",#N/A,TRUE,"Compras_gr2";"Grafico Compras 3",#N/A,TRUE,"Compras_gr3";#N/A,#N/A,TRUE,"Atrasos";#N/A,#N/A,TRUE,"Atr_ptf";#N/A,#N/A,TRUE,"Atr Rel LPD";#N/A,#N/A,TRUE,"Mora x Casa";#N/A,#N/A,TRUE,"Mora x Segmento";#N/A,#N/A,TRUE,"Incob";#N/A,#N/A,TRUE,"Incob_res";#N/A,#N/A,TRUE,"Incob_suc1";#N/A,#N/A,TRUE,"Incob_seg1";#N/A,#N/A,TRUE,"Flujos";#N/A,#N/A,TRUE,"Flujo S Mes de Pago";#N/A,#N/A,TRUE,"Cob_MesOrig";#N/A,#N/A,TRUE,"Evoluc Mora";#N/A,#N/A,TRUE,"Mora_suc";#N/A,#N/A,TRUE,"Mora_seg"}</definedName>
    <definedName name="wrn.AQC." hidden="1">{#N/A,#N/A,TRUE,"Portada";#N/A,#N/A,TRUE,"Resumen";"Grafico de Colocaciones",#N/A,TRUE,"Colocac";"Grafico Coloc rel con Tasa",#N/A,TRUE,"Coloc Tasas";"Grafico Coloc por Plazo",#N/A,TRUE,"Coloc Plazos";#N/A,#N/A,TRUE,"Coloc x plazo (Caps)";#N/A,#N/A,TRUE,"Coloc x plazo (Caps) Garba";#N/A,#N/A,TRUE,"Coloc x plazo (Caps) Compu";#N/A,#N/A,TRUE,"Compras";"Gráfico Compras 1",#N/A,TRUE,"Compras_gr1";"Grafico Compras 2",#N/A,TRUE,"Compras_gr2";"Grafico Compras 3",#N/A,TRUE,"Compras_gr3";#N/A,#N/A,TRUE,"Atrasos";#N/A,#N/A,TRUE,"Atr_ptf";#N/A,#N/A,TRUE,"Atr Rel LPD";#N/A,#N/A,TRUE,"Mora x Casa";#N/A,#N/A,TRUE,"Mora x Segmento";#N/A,#N/A,TRUE,"Incob";#N/A,#N/A,TRUE,"Incob_res";#N/A,#N/A,TRUE,"Incob_suc1";#N/A,#N/A,TRUE,"Incob_seg1";#N/A,#N/A,TRUE,"Flujos";#N/A,#N/A,TRUE,"Flujo S Mes de Pago";#N/A,#N/A,TRUE,"Cob_MesOrig";#N/A,#N/A,TRUE,"Evoluc Mora";#N/A,#N/A,TRUE,"Mora_suc";#N/A,#N/A,TRUE,"Mora_seg"}</definedName>
    <definedName name="wrn.AQC._.Mensual." localSheetId="11" hidden="1">{"prom_mutu",#N/A,FALSE,"graf_prom_coloc";"prom_colu",#N/A,FALSE,"graf_prom_coloc"}</definedName>
    <definedName name="wrn.AQC._.Mensual." hidden="1">{"prom_mutu",#N/A,FALSE,"graf_prom_coloc";"prom_colu",#N/A,FALSE,"graf_prom_coloc"}</definedName>
    <definedName name="wrn.AQUIROR._.DCF." localSheetId="24" hidden="1">{"AQUIRORDCF",#N/A,FALSE,"Merger consequences";"Acquirorassns",#N/A,FALSE,"Merger consequences"}</definedName>
    <definedName name="wrn.AQUIROR._.DCF." hidden="1">{"AQUIRORDCF",#N/A,FALSE,"Merger consequences";"Acquirorassns",#N/A,FALSE,"Merger consequences"}</definedName>
    <definedName name="wrn.Barandov." localSheetId="11" hidden="1">{"Barandov CF",#N/A,FALSE,"Czech - Barandov";"Barandov inputs",#N/A,FALSE,"Czech - Barandov"}</definedName>
    <definedName name="wrn.Barandov." hidden="1">{"Barandov CF",#N/A,FALSE,"Czech - Barandov";"Barandov inputs",#N/A,FALSE,"Czech - Barandov"}</definedName>
    <definedName name="wrn.Cash._.Flow._.LE." localSheetId="24" hidden="1">{#N/A,#N/A,FALSE,"Income Statement LE";#N/A,#N/A,FALSE,"Cash Flow LE";#N/A,#N/A,FALSE,"Balance Sheet"}</definedName>
    <definedName name="wrn.Cash._.Flow._.LE." hidden="1">{#N/A,#N/A,FALSE,"Income Statement LE";#N/A,#N/A,FALSE,"Cash Flow LE";#N/A,#N/A,FALSE,"Balance Sheet"}</definedName>
    <definedName name="wrn.compco." localSheetId="24" hidden="1">{"page1",#N/A,FALSE,"BHCOMPC5";"page2",#N/A,FALSE,"BHCOMPC5";"page3",#N/A,FALSE,"BHCOMPC5";"page4",#N/A,FALSE,"BHCOMPC5"}</definedName>
    <definedName name="wrn.compco." hidden="1">{"page1",#N/A,FALSE,"BHCOMPC5";"page2",#N/A,FALSE,"BHCOMPC5";"page3",#N/A,FALSE,"BHCOMPC5";"page4",#N/A,FALSE,"BHCOMPC5"}</definedName>
    <definedName name="wrn.compco2" localSheetId="24" hidden="1">{"mult96",#N/A,FALSE,"PETCOMP";"est96",#N/A,FALSE,"PETCOMP";"mult95",#N/A,FALSE,"PETCOMP";"est95",#N/A,FALSE,"PETCOMP";"multltm",#N/A,FALSE,"PETCOMP";"resultltm",#N/A,FALSE,"PETCOMP"}</definedName>
    <definedName name="wrn.compco2" hidden="1">{"mult96",#N/A,FALSE,"PETCOMP";"est96",#N/A,FALSE,"PETCOMP";"mult95",#N/A,FALSE,"PETCOMP";"est95",#N/A,FALSE,"PETCOMP";"multltm",#N/A,FALSE,"PETCOMP";"resultltm",#N/A,FALSE,"PETCOMP"}</definedName>
    <definedName name="wrn.Complete." localSheetId="24" hidden="1">{#N/A,#N/A,TRUE,"DCF Summary";#N/A,#N/A,TRUE,"Casema";#N/A,#N/A,TRUE,"UK";#N/A,#N/A,TRUE,"RCF";#N/A,#N/A,TRUE,"Intercable CZ";#N/A,#N/A,TRUE,"Interkabel P";#N/A,#N/A,TRUE,"LBO-Total";#N/A,#N/A,TRUE,"LBO-Casema"}</definedName>
    <definedName name="wrn.Complete." hidden="1">{#N/A,#N/A,TRUE,"DCF Summary";#N/A,#N/A,TRUE,"Casema";#N/A,#N/A,TRUE,"UK";#N/A,#N/A,TRUE,"RCF";#N/A,#N/A,TRUE,"Intercable CZ";#N/A,#N/A,TRUE,"Interkabel P";#N/A,#N/A,TRUE,"LBO-Total";#N/A,#N/A,TRUE,"LBO-Casema"}</definedName>
    <definedName name="wrn.Consolidated." localSheetId="11" hidden="1">{"Consolidated 100%",#N/A,FALSE,"BV - Consolidation";"Consolidated share",#N/A,FALSE,"BV - Consolidation"}</definedName>
    <definedName name="wrn.Consolidated." hidden="1">{"Consolidated 100%",#N/A,FALSE,"BV - Consolidation";"Consolidated share",#N/A,FALSE,"BV - Consolidation"}</definedName>
    <definedName name="wrn.Consolidated._.Latest._.Estimates." localSheetId="24" hidden="1">{#N/A,#N/A,TRUE,"NAI Consolidated w Volumes";#N/A,#N/A,TRUE,"Consolidated Samedan &amp; Subs";#N/A,#N/A,TRUE,"Onshore Consolidated";#N/A,#N/A,TRUE,"Offshore Consolidated";#N/A,#N/A,TRUE,"Int'l - Consolidated";#N/A,#N/A,TRUE,"Ardmore";#N/A,#N/A,TRUE,"NGM Consolidated";#N/A,#N/A,TRUE,"NTI";#N/A,#N/A,TRUE,"NPM Inc"}</definedName>
    <definedName name="wrn.Consolidated._.Latest._.Estimates." hidden="1">{#N/A,#N/A,TRUE,"NAI Consolidated w Volumes";#N/A,#N/A,TRUE,"Consolidated Samedan &amp; Subs";#N/A,#N/A,TRUE,"Onshore Consolidated";#N/A,#N/A,TRUE,"Offshore Consolidated";#N/A,#N/A,TRUE,"Int'l - Consolidated";#N/A,#N/A,TRUE,"Ardmore";#N/A,#N/A,TRUE,"NGM Consolidated";#N/A,#N/A,TRUE,"NTI";#N/A,#N/A,TRUE,"NPM Inc"}</definedName>
    <definedName name="wrn.DCF_Terminal_Value_qchm." localSheetId="24" hidden="1">{"qchm_dcf",#N/A,FALSE,"QCHMDCF2";"qchm_terminal",#N/A,FALSE,"QCHMDCF2"}</definedName>
    <definedName name="wrn.DCF_Terminal_Value_qchm." hidden="1">{"qchm_dcf",#N/A,FALSE,"QCHMDCF2";"qchm_terminal",#N/A,FALSE,"QCHMDCF2"}</definedName>
    <definedName name="wrn.DCF." localSheetId="24" hidden="1">{"DCF1",#N/A,FALSE,"SIERRA DCF";"MATRIX1",#N/A,FALSE,"SIERRA DCF"}</definedName>
    <definedName name="wrn.DCF." hidden="1">{"DCF1",#N/A,FALSE,"SIERRA DCF";"MATRIX1",#N/A,FALSE,"SIERRA DCF"}</definedName>
    <definedName name="wrn.DCF._.Only." localSheetId="24" hidden="1">{#N/A,#N/A,FALSE,"DCF Summary";#N/A,#N/A,FALSE,"Casema";#N/A,#N/A,FALSE,"Casema NoTel";#N/A,#N/A,FALSE,"UK";#N/A,#N/A,FALSE,"RCF";#N/A,#N/A,FALSE,"Intercable CZ";#N/A,#N/A,FALSE,"Interkabel P"}</definedName>
    <definedName name="wrn.DCF._.Only." hidden="1">{#N/A,#N/A,FALSE,"DCF Summary";#N/A,#N/A,FALSE,"Casema";#N/A,#N/A,FALSE,"Casema NoTel";#N/A,#N/A,FALSE,"UK";#N/A,#N/A,FALSE,"RCF";#N/A,#N/A,FALSE,"Intercable CZ";#N/A,#N/A,FALSE,"Interkabel P"}</definedName>
    <definedName name="wrn.djall." localSheetId="24" hidden="1">{"djcash",#N/A,FALSE,"DJann";"djinc",#N/A,FALSE,"DJann";"djtaxes",#N/A,FALSE,"DJann";"djbuspub",#N/A,FALSE,"DJann";"djwall",#N/A,FALSE,"DJann";"djcompprs",#N/A,FALSE,"DJann";"djteler",#N/A,FALSE,"DJann"}</definedName>
    <definedName name="wrn.djall." hidden="1">{"djcash",#N/A,FALSE,"DJann";"djinc",#N/A,FALSE,"DJann";"djtaxes",#N/A,FALSE,"DJann";"djbuspub",#N/A,FALSE,"DJann";"djwall",#N/A,FALSE,"DJann";"djcompprs",#N/A,FALSE,"DJann";"djteler",#N/A,FALSE,"DJann"}</definedName>
    <definedName name="wrn.Earnings._.Model." localSheetId="24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arnings._.Model.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conomic._.Value._.Added._.Analysis." localSheetId="24" hidden="1">{"EVA",#N/A,FALSE,"EVA";"WACC",#N/A,FALSE,"WACC"}</definedName>
    <definedName name="wrn.Economic._.Value._.Added._.Analysis." hidden="1">{"EVA",#N/A,FALSE,"EVA";"WACC",#N/A,FALSE,"WACC"}</definedName>
    <definedName name="wrn.ecpall." localSheetId="24" hidden="1">{"ecpcash",#N/A,FALSE,"ECPann";"ecpinc",#N/A,FALSE,"ECPann";"ecpindia",#N/A,FALSE,"ECPann";"ecpmun",#N/A,FALSE,"ECPann";"ecpphoenix",#N/A,FALSE,"ECPann";"ecpothe",#N/A,FALSE,"ECPann";"ecpbalsht",#N/A,FALSE,"ECPann"}</definedName>
    <definedName name="wrn.ecpall." hidden="1">{"ecpcash",#N/A,FALSE,"ECPann";"ecpinc",#N/A,FALSE,"ECPann";"ecpindia",#N/A,FALSE,"ECPann";"ecpmun",#N/A,FALSE,"ECPann";"ecpphoenix",#N/A,FALSE,"ECPann";"ecpothe",#N/A,FALSE,"ECPann";"ecpbalsht",#N/A,FALSE,"ECPann"}</definedName>
    <definedName name="wrn.ESTRATIFICACIONES.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wrn.ESTRATIFICACIONES.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wrn.External." localSheetId="24" hidden="1">{"External_Annual_Income",#N/A,FALSE,"External";"External_Quarterly_Income",#N/A,FALSE,"External"}</definedName>
    <definedName name="wrn.External." hidden="1">{"External_Annual_Income",#N/A,FALSE,"External";"External_Quarterly_Income",#N/A,FALSE,"External"}</definedName>
    <definedName name="wrn.final." localSheetId="11" hidden="1">{#N/A,#N/A,FALSE,"45th FINAL ";#N/A,#N/A,FALSE,"46th FINAL "}</definedName>
    <definedName name="wrn.final." hidden="1">{#N/A,#N/A,FALSE,"45th FINAL ";#N/A,#N/A,FALSE,"46th FINAL "}</definedName>
    <definedName name="wrn.fleck." localSheetId="24" hidden="1">{"first",#N/A,FALSE,"FLEXPAC2";"second",#N/A,FALSE,"FLEXPAC2"}</definedName>
    <definedName name="wrn.fleck." hidden="1">{"first",#N/A,FALSE,"FLEXPAC2";"second",#N/A,FALSE,"FLEXPAC2"}</definedName>
    <definedName name="wrn.fleckcompac." localSheetId="24" hidden="1">{"one",#N/A,FALSE,"FLEXPAC2";"two",#N/A,FALSE,"FLEXPAC2";"three",#N/A,FALSE,"FLEXPAC2"}</definedName>
    <definedName name="wrn.fleckcompac." hidden="1">{"one",#N/A,FALSE,"FLEXPAC2";"two",#N/A,FALSE,"FLEXPAC2";"three",#N/A,FALSE,"FLEXPAC2"}</definedName>
    <definedName name="wrn.full._.report." localSheetId="2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GCIall." localSheetId="24" hidden="1">{"gcicash",#N/A,FALSE,"GCIINC";"gciinc",#N/A,FALSE,"GCIINC";"gciexclusa",#N/A,FALSE,"GCIINC";"usatdy",#N/A,FALSE,"GCIINC"}</definedName>
    <definedName name="wrn.GCIall." hidden="1">{"gcicash",#N/A,FALSE,"GCIINC";"gciinc",#N/A,FALSE,"GCIINC";"gciexclusa",#N/A,FALSE,"GCIINC";"usatdy",#N/A,FALSE,"GCIINC"}</definedName>
    <definedName name="wrn.Gráficos." localSheetId="11" hidden="1">{"Gráfico s i pag 1",#N/A,FALSE,"Distrib Cobros s i";"Gráfico s i pag 2",#N/A,FALSE,"Distrib Cobros s i";"Gráfico s ii pag 1",#N/A,FALSE,"Distrib Cobros s ii";"Gráfico s ii pag 2",#N/A,FALSE,"Distrib Cobros s ii"}</definedName>
    <definedName name="wrn.Gráficos." hidden="1">{"Gráfico s i pag 1",#N/A,FALSE,"Distrib Cobros s i";"Gráfico s i pag 2",#N/A,FALSE,"Distrib Cobros s i";"Gráfico s ii pag 1",#N/A,FALSE,"Distrib Cobros s ii";"Gráfico s ii pag 2",#N/A,FALSE,"Distrib Cobros s ii"}</definedName>
    <definedName name="wrn.Gyor." localSheetId="11" hidden="1">{"Gyor CF",#N/A,FALSE,"Hungary - Gyor";"Gyor inputs",#N/A,FALSE,"Hungary - Gyor"}</definedName>
    <definedName name="wrn.Gyor." hidden="1">{"Gyor CF",#N/A,FALSE,"Hungary - Gyor";"Gyor inputs",#N/A,FALSE,"Hungary - Gyor"}</definedName>
    <definedName name="wrn.HANDOUT." localSheetId="24" hidden="1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wrn.HANDOUT." hidden="1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wrn.Income._.Statement." localSheetId="24" hidden="1">{#N/A,#N/A,FALSE,"Report Print"}</definedName>
    <definedName name="wrn.Income._.Statement." hidden="1">{#N/A,#N/A,FALSE,"Report Print"}</definedName>
    <definedName name="wrn.Indices._.y._.Separadores." localSheetId="11" hidden="1">{#N/A,#N/A,FALSE,"INDICE";#N/A,#N/A,FALSE,"Anexo I";#N/A,#N/A,FALSE,"Anexo II";#N/A,#N/A,FALSE,"Anexo II descr";#N/A,#N/A,FALSE,"Anexo III";#N/A,#N/A,FALSE,"Anexo III descr"}</definedName>
    <definedName name="wrn.Indices._.y._.Separadores." hidden="1">{#N/A,#N/A,FALSE,"INDICE";#N/A,#N/A,FALSE,"Anexo I";#N/A,#N/A,FALSE,"Anexo II";#N/A,#N/A,FALSE,"Anexo II descr";#N/A,#N/A,FALSE,"Anexo III";#N/A,#N/A,FALSE,"Anexo III descr"}</definedName>
    <definedName name="wrn.Informe._.Tablasy._.y._.Cuadros." localSheetId="11" hidden="1">{"Estado de Cobranzas pag 1",#N/A,FALSE,"RESUMEN";"Estado de Cobranzas pag 2",#N/A,FALSE,"RESUMEN";"Estado de Cobranzas pag 3",#N/A,FALSE,"RESUMEN"}</definedName>
    <definedName name="wrn.Informe._.Tablasy._.y._.Cuadros." hidden="1">{"Estado de Cobranzas pag 1",#N/A,FALSE,"RESUMEN";"Estado de Cobranzas pag 2",#N/A,FALSE,"RESUMEN";"Estado de Cobranzas pag 3",#N/A,FALSE,"RESUMEN"}</definedName>
    <definedName name="wrn.IQRCGMES." localSheetId="24" hidden="1">{#N/A,#N/A,FALSE,"CAPAS";#N/A,#N/A,FALSE,"BP-BOM";#N/A,#N/A,FALSE,"DRBOM";#N/A,#N/A,FALSE,"DRE-RAT";#N/A,#N/A,FALSE,"CAPAS II";#N/A,#N/A,FALSE,"DRE-2";#N/A,#N/A,FALSE,"DRE";#N/A,#N/A,FALSE,"BALPTR";#N/A,#N/A,FALSE,"MUTAC (3)";#N/A,#N/A,FALSE,"DOAR";#N/A,#N/A,FALSE,"ANEX-01";#N/A,#N/A,FALSE,"ANEX-02";#N/A,#N/A,FALSE,"ANEX-03";#N/A,#N/A,FALSE,"ANEX-04";#N/A,#N/A,FALSE,"ANEX-05";#N/A,#N/A,FALSE,"ANEX-5A";#N/A,#N/A,FALSE,"ANEX-06";#N/A,#N/A,FALSE,"ANEX-07";#N/A,#N/A,FALSE,"ANEX-08";#N/A,#N/A,FALSE,"ANEX-09";#N/A,#N/A,FALSE,"ANEX-10";#N/A,#N/A,FALSE,"ANEX-11";#N/A,#N/A,FALSE,"ANEX-12";#N/A,#N/A,FALSE,"ANEX-13";#N/A,#N/A,FALSE,"ANEX-14";#N/A,#N/A,FALSE,"EBITDA98";#N/A,#N/A,FALSE,"Demre-Semestral";#N/A,#N/A,FALSE,"English";#N/A,#N/A,FALSE,"DRE";#N/A,#N/A,FALSE,"ANEX-15";#N/A,#N/A,FALSE,"ANEX-15 A"}</definedName>
    <definedName name="wrn.IQRCGMES." hidden="1">{#N/A,#N/A,FALSE,"CAPAS";#N/A,#N/A,FALSE,"BP-BOM";#N/A,#N/A,FALSE,"DRBOM";#N/A,#N/A,FALSE,"DRE-RAT";#N/A,#N/A,FALSE,"CAPAS II";#N/A,#N/A,FALSE,"DRE-2";#N/A,#N/A,FALSE,"DRE";#N/A,#N/A,FALSE,"BALPTR";#N/A,#N/A,FALSE,"MUTAC (3)";#N/A,#N/A,FALSE,"DOAR";#N/A,#N/A,FALSE,"ANEX-01";#N/A,#N/A,FALSE,"ANEX-02";#N/A,#N/A,FALSE,"ANEX-03";#N/A,#N/A,FALSE,"ANEX-04";#N/A,#N/A,FALSE,"ANEX-05";#N/A,#N/A,FALSE,"ANEX-5A";#N/A,#N/A,FALSE,"ANEX-06";#N/A,#N/A,FALSE,"ANEX-07";#N/A,#N/A,FALSE,"ANEX-08";#N/A,#N/A,FALSE,"ANEX-09";#N/A,#N/A,FALSE,"ANEX-10";#N/A,#N/A,FALSE,"ANEX-11";#N/A,#N/A,FALSE,"ANEX-12";#N/A,#N/A,FALSE,"ANEX-13";#N/A,#N/A,FALSE,"ANEX-14";#N/A,#N/A,FALSE,"EBITDA98";#N/A,#N/A,FALSE,"Demre-Semestral";#N/A,#N/A,FALSE,"English";#N/A,#N/A,FALSE,"DRE";#N/A,#N/A,FALSE,"ANEX-15";#N/A,#N/A,FALSE,"ANEX-15 A"}</definedName>
    <definedName name="wrn.K3._.Annual." localSheetId="24" hidden="1">{"K3Cash",#N/A,FALSE,"Ann";"K3Income",#N/A,FALSE,"Ann";"K3Educ",#N/A,FALSE,"Ann";"K3media",#N/A,FALSE,"Ann";"K3Info",#N/A,FALSE,"Ann";"K3Valuation",#N/A,FALSE,"Ann"}</definedName>
    <definedName name="wrn.K3._.Annual." hidden="1">{"K3Cash",#N/A,FALSE,"Ann";"K3Income",#N/A,FALSE,"Ann";"K3Educ",#N/A,FALSE,"Ann";"K3media",#N/A,FALSE,"Ann";"K3Info",#N/A,FALSE,"Ann";"K3Valuation",#N/A,FALSE,"Ann"}</definedName>
    <definedName name="wrn.K3._.Quarterly." localSheetId="24" hidden="1">{"K3 first",#N/A,FALSE,"Qtr.";"K3 second",#N/A,FALSE,"Qtr.";"K3 Third",#N/A,FALSE,"Qtr.";"K3 Fourth",#N/A,FALSE,"Qtr.";"K3 Full",#N/A,FALSE,"Qtr."}</definedName>
    <definedName name="wrn.K3._.Quarterly." hidden="1">{"K3 first",#N/A,FALSE,"Qtr.";"K3 second",#N/A,FALSE,"Qtr.";"K3 Third",#N/A,FALSE,"Qtr.";"K3 Fourth",#N/A,FALSE,"Qtr.";"K3 Full",#N/A,FALSE,"Qtr."}</definedName>
    <definedName name="wrn.kriall." localSheetId="24" hidden="1">{"kricash",#N/A,FALSE,"INC";"kriinc",#N/A,FALSE,"INC";"krimiami",#N/A,FALSE,"INC";"kriother",#N/A,FALSE,"INC";"kripapers",#N/A,FALSE,"INC"}</definedName>
    <definedName name="wrn.kriall." hidden="1">{"kricash",#N/A,FALSE,"INC";"kriinc",#N/A,FALSE,"INC";"krimiami",#N/A,FALSE,"INC";"kriother",#N/A,FALSE,"INC";"kripapers",#N/A,FALSE,"INC"}</definedName>
    <definedName name="wrn.Master_Income." localSheetId="24" hidden="1">{"Annual_Income",#N/A,FALSE,"Master Model";"Quarterly_Income",#N/A,FALSE,"Master Model"}</definedName>
    <definedName name="wrn.Master_Income." hidden="1">{"Annual_Income",#N/A,FALSE,"Master Model";"Quarterly_Income",#N/A,FALSE,"Master Model"}</definedName>
    <definedName name="wrn.mhpall." localSheetId="24" hidden="1">{"mhpcash",#N/A,FALSE,"MHPNEWX";"mhpinc",#N/A,FALSE,"MHPNEWX";"mhptax",#N/A,FALSE,"MHPNEWX";"mhpbroad",#N/A,FALSE,"MHPNEWX";"mhpeduc",#N/A,FALSE,"MHPNEWX";"mhpfin",#N/A,FALSE,"MHPNEWX";"mhpinfo",#N/A,FALSE,"MHPNEWX"}</definedName>
    <definedName name="wrn.mhpall." hidden="1">{"mhpcash",#N/A,FALSE,"MHPNEWX";"mhpinc",#N/A,FALSE,"MHPNEWX";"mhptax",#N/A,FALSE,"MHPNEWX";"mhpbroad",#N/A,FALSE,"MHPNEWX";"mhpeduc",#N/A,FALSE,"MHPNEWX";"mhpfin",#N/A,FALSE,"MHPNEWX";"mhpinfo",#N/A,FALSE,"MHPNEWX"}</definedName>
    <definedName name="wrn.Most._.Likely._.Scenarios." localSheetId="24" hidden="1">{#N/A,"Mine Allocated, Keep AC",FALSE,"Stream INPUTS";#N/A,"All Preferred, Sell AC",FALSE,"Stream INPUTS";#N/A,"Step Up, Sell AC",FALSE,"Stream INPUTS";#N/A,"All Preferred, BRONCO buys AC",FALSE,"Stream INPUTS"}</definedName>
    <definedName name="wrn.Most._.Likely._.Scenarios." hidden="1">{#N/A,"Mine Allocated, Keep AC",FALSE,"Stream INPUTS";#N/A,"All Preferred, Sell AC",FALSE,"Stream INPUTS";#N/A,"Step Up, Sell AC",FALSE,"Stream INPUTS";#N/A,"All Preferred, BRONCO buys AC",FALSE,"Stream INPUTS"}</definedName>
    <definedName name="wrn.new." localSheetId="24" hidden="1">{"new1",#N/A,FALSE,"FLEXPAC2";"new2",#N/A,FALSE,"FLEXPAC2"}</definedName>
    <definedName name="wrn.new." hidden="1">{"new1",#N/A,FALSE,"FLEXPAC2";"new2",#N/A,FALSE,"FLEXPAC2"}</definedName>
    <definedName name="wrn.nytaann." localSheetId="24" hidden="1">{"nytacash",#N/A,FALSE,"GLOBEINC";"nytainc",#N/A,FALSE,"GLOBEINC";"nytanyt",#N/A,FALSE,"GLOBEINC";"nytareg",#N/A,FALSE,"GLOBEINC";"nytaglobe",#N/A,FALSE,"GLOBEINC";"nytapprttl",#N/A,FALSE,"GLOBEINC"}</definedName>
    <definedName name="wrn.nytaann." hidden="1">{"nytacash",#N/A,FALSE,"GLOBEINC";"nytainc",#N/A,FALSE,"GLOBEINC";"nytanyt",#N/A,FALSE,"GLOBEINC";"nytareg",#N/A,FALSE,"GLOBEINC";"nytaglobe",#N/A,FALSE,"GLOBEINC";"nytapprttl",#N/A,FALSE,"GLOBEINC"}</definedName>
    <definedName name="wrn.one." localSheetId="24" hidden="1">{"page1",#N/A,FALSE,"A";"page2",#N/A,FALSE,"A"}</definedName>
    <definedName name="wrn.one." hidden="1">{"page1",#N/A,FALSE,"A";"page2",#N/A,FALSE,"A"}</definedName>
    <definedName name="wrn.OUTPUT." localSheetId="24" hidden="1">{"DCF","UPSIDE CASE",FALSE,"Sheet1";"DCF","BASE CASE",FALSE,"Sheet1";"DCF","DOWNSIDE CASE",FALSE,"Sheet1"}</definedName>
    <definedName name="wrn.OUTPUT." hidden="1">{"DCF","UPSIDE CASE",FALSE,"Sheet1";"DCF","BASE CASE",FALSE,"Sheet1";"DCF","DOWNSIDE CASE",FALSE,"Sheet1"}</definedName>
    <definedName name="wrn.Print._.All._.Output." localSheetId="24" hidden="1">{"Public Market Overview",#N/A,TRUE,"PMO";"Transaction assumptions",#N/A,TRUE,"Transaction Inputs";"Pro forma I/S and S/CF",#N/A,TRUE,"IS and CF";"Goodwill calculations",#N/A,TRUE,"Asset Write-up";"Pro forma acc-dil",#N/A,TRUE,"ACC-DIL";"Public Market Overview",#N/A,TRUE,"PMO";"Trading comparables",#N/A,TRUE,"Public Market Stats";"Pro forma Credit Statistics",#N/A,TRUE,"Credit Stats";"At Various Prices (AVP)",#N/A,TRUE,"AVP";"Contribution Analysis",#N/A,TRUE,"Contribution";"Value creation",#N/A,TRUE,"Value Creation";"Trading comparables",#N/A,TRUE,"Peer Comparables Analysis"}</definedName>
    <definedName name="wrn.Print._.All._.Output." hidden="1">{"Public Market Overview",#N/A,TRUE,"PMO";"Transaction assumptions",#N/A,TRUE,"Transaction Inputs";"Pro forma I/S and S/CF",#N/A,TRUE,"IS and CF";"Goodwill calculations",#N/A,TRUE,"Asset Write-up";"Pro forma acc-dil",#N/A,TRUE,"ACC-DIL";"Public Market Overview",#N/A,TRUE,"PMO";"Trading comparables",#N/A,TRUE,"Public Market Stats";"Pro forma Credit Statistics",#N/A,TRUE,"Credit Stats";"At Various Prices (AVP)",#N/A,TRUE,"AVP";"Contribution Analysis",#N/A,TRUE,"Contribution";"Value creation",#N/A,TRUE,"Value Creation";"Trading comparables",#N/A,TRUE,"Peer Comparables Analysis"}</definedName>
    <definedName name="wrn.PRINT1." localSheetId="11" hidden="1">{"cf1.xls",#N/A,FALSE,"CF";"cfseg1.xls",#N/A,FALSE,"CF";"REV1.xls",#N/A,FALSE,"Rev";"REVANA1.XLS",#N/A,FALSE,"Rev";"IS1.xls",#N/A,FALSE,"IS";"ISQ1.xls",#N/A,FALSE,"IS"}</definedName>
    <definedName name="wrn.PRINT1." hidden="1">{"cf1.xls",#N/A,FALSE,"CF";"cfseg1.xls",#N/A,FALSE,"CF";"REV1.xls",#N/A,FALSE,"Rev";"REVANA1.XLS",#N/A,FALSE,"Rev";"IS1.xls",#N/A,FALSE,"IS";"ISQ1.xls",#N/A,FALSE,"IS"}</definedName>
    <definedName name="wrn.Printall." localSheetId="11" hidden="1">{"valuation",#N/A,TRUE,"A";"ISA",#N/A,TRUE,"IS";"ISQ",#N/A,TRUE,"IS";"IndustryA",#N/A,TRUE,"Rev";"idenA",#N/A,TRUE,"Rev";"idenQ",#N/A,TRUE,"Rev";"dispatchA",#N/A,TRUE,"Rev";"dispatchQ",#N/A,TRUE,"Rev";"integratedA",#N/A,TRUE,"Rev";"integratedQ",#N/A,TRUE,"Rev";"cellularA",#N/A,TRUE,"Rev";"cellularQ",#N/A,TRUE,"Rev";"AnalogA",#N/A,TRUE,"Rev";"CFA",#N/A,TRUE,"CF";"CFQ",#N/A,TRUE,"CF";"debtA",#N/A,TRUE,"CF";"debtQ",#N/A,TRUE,"CF";"BSA",#N/A,TRUE,"B"}</definedName>
    <definedName name="wrn.Printall." hidden="1">{"valuation",#N/A,TRUE,"A";"ISA",#N/A,TRUE,"IS";"ISQ",#N/A,TRUE,"IS";"IndustryA",#N/A,TRUE,"Rev";"idenA",#N/A,TRUE,"Rev";"idenQ",#N/A,TRUE,"Rev";"dispatchA",#N/A,TRUE,"Rev";"dispatchQ",#N/A,TRUE,"Rev";"integratedA",#N/A,TRUE,"Rev";"integratedQ",#N/A,TRUE,"Rev";"cellularA",#N/A,TRUE,"Rev";"cellularQ",#N/A,TRUE,"Rev";"AnalogA",#N/A,TRUE,"Rev";"CFA",#N/A,TRUE,"CF";"CFQ",#N/A,TRUE,"CF";"debtA",#N/A,TRUE,"CF";"debtQ",#N/A,TRUE,"CF";"BSA",#N/A,TRUE,"B"}</definedName>
    <definedName name="wrn.printqtr." localSheetId="24" hidden="1">{"nytasecond",#N/A,FALSE,"NYTQTRS";"nytafirst",#N/A,FALSE,"NYTQTRS";"nytathird",#N/A,FALSE,"NYTQTRS";"nytafourth",#N/A,FALSE,"NYTQTRS";"nytafull",#N/A,FALSE,"NYTQTRS"}</definedName>
    <definedName name="wrn.printqtr." hidden="1">{"nytasecond",#N/A,FALSE,"NYTQTRS";"nytafirst",#N/A,FALSE,"NYTQTRS";"nytathird",#N/A,FALSE,"NYTQTRS";"nytafourth",#N/A,FALSE,"NYTQTRS";"nytafull",#N/A,FALSE,"NYTQTRS"}</definedName>
    <definedName name="wrn.Rasnitz." localSheetId="11" hidden="1">{"Rasnitz CF",#N/A,FALSE,"Germany - Rasnitz";"Rasnitz inputs",#N/A,FALSE,"Germany - Rasnitz"}</definedName>
    <definedName name="wrn.Rasnitz." hidden="1">{"Rasnitz CF",#N/A,FALSE,"Germany - Rasnitz";"Rasnitz inputs",#N/A,FALSE,"Germany - Rasnitz"}</definedName>
    <definedName name="wrn.Report_Page." localSheetId="24" hidden="1">{"Annual_Income",#N/A,FALSE,"Report Page";"Balance_Cash_Flow",#N/A,FALSE,"Report Page";"Quarterly_Income",#N/A,FALSE,"Report Page"}</definedName>
    <definedName name="wrn.Report_Page." hidden="1">{"Annual_Income",#N/A,FALSE,"Report Page";"Balance_Cash_Flow",#N/A,FALSE,"Report Page";"Quarterly_Income",#N/A,FALSE,"Report Page"}</definedName>
    <definedName name="wrn.report." localSheetId="11" hidden="1">{#N/A,#N/A,FALSE,"Cashflow Analysis";#N/A,#N/A,FALSE,"PV";#N/A,#N/A,FALSE,"Sensitivity Analysis";#N/A,#N/A,FALSE,"Scenario A"}</definedName>
    <definedName name="wrn.report." hidden="1">{#N/A,#N/A,FALSE,"Cashflow Analysis";#N/A,#N/A,FALSE,"PV";#N/A,#N/A,FALSE,"Sensitivity Analysis";#N/A,#N/A,FALSE,"Scenario A"}</definedName>
    <definedName name="wrn.reporte." localSheetId="11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wrn.reporte.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wrn.RESULTADO." localSheetId="24" hidden="1">{#N/A,#N/A,FALSE,"DRE-2";#N/A,#N/A,FALSE,"DRE";#N/A,#N/A,FALSE,"ANEX-07";#N/A,#N/A,FALSE,"ANEX-08";#N/A,#N/A,FALSE,"ANEX-09";#N/A,#N/A,FALSE,"ANEX-10";#N/A,#N/A,FALSE,"ANEX-11";#N/A,#N/A,FALSE,"ANEX-12";#N/A,#N/A,FALSE,"ANEX-13";#N/A,#N/A,FALSE,"ANEX-14";#N/A,#N/A,FALSE,"BALPTR"}</definedName>
    <definedName name="wrn.RESULTADO." hidden="1">{#N/A,#N/A,FALSE,"DRE-2";#N/A,#N/A,FALSE,"DRE";#N/A,#N/A,FALSE,"ANEX-07";#N/A,#N/A,FALSE,"ANEX-08";#N/A,#N/A,FALSE,"ANEX-09";#N/A,#N/A,FALSE,"ANEX-10";#N/A,#N/A,FALSE,"ANEX-11";#N/A,#N/A,FALSE,"ANEX-12";#N/A,#N/A,FALSE,"ANEX-13";#N/A,#N/A,FALSE,"ANEX-14";#N/A,#N/A,FALSE,"BALPTR"}</definedName>
    <definedName name="wrn.sales." localSheetId="24" hidden="1">{"sales",#N/A,FALSE,"Sales";"sales existing",#N/A,FALSE,"Sales";"sales rd1",#N/A,FALSE,"Sales";"sales rd2",#N/A,FALSE,"Sales"}</definedName>
    <definedName name="wrn.sales." hidden="1">{"sales",#N/A,FALSE,"Sales";"sales existing",#N/A,FALSE,"Sales";"sales rd1",#N/A,FALSE,"Sales";"sales rd2",#N/A,FALSE,"Sales"}</definedName>
    <definedName name="wrn.Sell._.AC._.Scenarios." localSheetId="24" hidden="1">{#N/A,"Mine Allocated, Sell AC",FALSE,"INPUTS";#N/A,"All Preferred, Sell AC",FALSE,"INPUTS";#N/A,"Step Up, Sell AC",FALSE,"INPUTS"}</definedName>
    <definedName name="wrn.Sell._.AC._.Scenarios." hidden="1">{#N/A,"Mine Allocated, Sell AC",FALSE,"INPUTS";#N/A,"All Preferred, Sell AC",FALSE,"INPUTS";#N/A,"Step Up, Sell AC",FALSE,"INPUTS"}</definedName>
    <definedName name="wrn.Skala." localSheetId="11" hidden="1">{"Skala CF",#N/A,FALSE,"Hungary - 3rd dist. Skala";"Skala inputs",#N/A,FALSE,"Hungary - 3rd dist. Skala"}</definedName>
    <definedName name="wrn.Skala." hidden="1">{"Skala CF",#N/A,FALSE,"Hungary - 3rd dist. Skala";"Skala inputs",#N/A,FALSE,"Hungary - 3rd dist. Skala"}</definedName>
    <definedName name="wrn.sspall." localSheetId="24" hidden="1">{"sspcash",#N/A,FALSE,"EWSINCX";"sspinc",#N/A,FALSE,"EWSINCX";"ssptax",#N/A,FALSE,"EWSINCX";"ssppub",#N/A,FALSE,"EWSINCX";"sspperchgetc",#N/A,FALSE,"EWSINCX";"sspevan",#N/A,FALSE,"EWSINCX";"sspbroad",#N/A,FALSE,"EWSINCX";"sspbroadcont",#N/A,FALSE,"EWSINCX";"sspcable",#N/A,FALSE,"EWSINCX";"sspent",#N/A,FALSE,"EWSINCX"}</definedName>
    <definedName name="wrn.sspall." hidden="1">{"sspcash",#N/A,FALSE,"EWSINCX";"sspinc",#N/A,FALSE,"EWSINCX";"ssptax",#N/A,FALSE,"EWSINCX";"ssppub",#N/A,FALSE,"EWSINCX";"sspperchgetc",#N/A,FALSE,"EWSINCX";"sspevan",#N/A,FALSE,"EWSINCX";"sspbroad",#N/A,FALSE,"EWSINCX";"sspbroadcont",#N/A,FALSE,"EWSINCX";"sspcable",#N/A,FALSE,"EWSINCX";"sspent",#N/A,FALSE,"EWSINCX"}</definedName>
    <definedName name="wrn.Stodulki." localSheetId="11" hidden="1">{"Stodulki CF",#N/A,FALSE,"Czech - Stodulki";"Stodulki inputs",#N/A,FALSE,"Czech - Stodulki"}</definedName>
    <definedName name="wrn.Stodulki." hidden="1">{"Stodulki CF",#N/A,FALSE,"Czech - Stodulki";"Stodulki inputs",#N/A,FALSE,"Czech - Stodulki"}</definedName>
    <definedName name="wrn.Summary." localSheetId="24" hidden="1">{"Summary",#N/A,FALSE,"Model"}</definedName>
    <definedName name="wrn.Summary." hidden="1">{"Summary",#N/A,FALSE,"Model"}</definedName>
    <definedName name="wrn.TARGET._.DCF." localSheetId="24" hidden="1">{"targetdcf",#N/A,FALSE,"Merger consequences";"TARGETASSU",#N/A,FALSE,"Merger consequences";"TERMINAL VALUE",#N/A,FALSE,"Merger consequences"}</definedName>
    <definedName name="wrn.TARGET._.DCF." hidden="1">{"targetdcf",#N/A,FALSE,"Merger consequences";"TARGETASSU",#N/A,FALSE,"Merger consequences";"TERMINAL VALUE",#N/A,FALSE,"Merger consequences"}</definedName>
    <definedName name="wrn.test." localSheetId="24" hidden="1">{"Cash Flow",#N/A,FALSE,"Cash Flow"}</definedName>
    <definedName name="wrn.test." hidden="1">{"Cash Flow",#N/A,FALSE,"Cash Flow"}</definedName>
    <definedName name="wrn.TMCALL." localSheetId="24" hidden="1">{"tmccash",#N/A,FALSE,"INCX";"tmcinc",#N/A,FALSE,"INCX";"tmcpretx",#N/A,FALSE,"INCX";"tmcadrev",#N/A,FALSE,"INCX";"tmcbooks",#N/A,FALSE,"INCX"}</definedName>
    <definedName name="wrn.TMCALL." hidden="1">{"tmccash",#N/A,FALSE,"INCX";"tmcinc",#N/A,FALSE,"INCX";"tmcpretx",#N/A,FALSE,"INCX";"tmcadrev",#N/A,FALSE,"INCX";"tmcbooks",#N/A,FALSE,"INCX"}</definedName>
    <definedName name="wrn.trball." localSheetId="24" hidden="1">{"trbcash",#N/A,FALSE,"INCPF";"trbinc",#N/A,FALSE,"INCPF";"trbchic",#N/A,FALSE,"INCPF";"trbadrev",#N/A,FALSE,"INCPF";"trbstns",#N/A,FALSE,"INCPF";"trbtvstns",#N/A,FALSE,"INCPF"}</definedName>
    <definedName name="wrn.trball." hidden="1">{"trbcash",#N/A,FALSE,"INCPF";"trbinc",#N/A,FALSE,"INCPF";"trbchic",#N/A,FALSE,"INCPF";"trbadrev",#N/A,FALSE,"INCPF";"trbstns",#N/A,FALSE,"INCPF";"trbtvstns",#N/A,FALSE,"INCPF"}</definedName>
    <definedName name="wrn.Value." localSheetId="11" hidden="1">{#N/A,#N/A,FALSE,"Cashflow Analysis";#N/A,#N/A,FALSE,"Sensitivity Analysis";#N/A,#N/A,FALSE,"PV";#N/A,#N/A,FALSE,"Scenario B"}</definedName>
    <definedName name="wrn.Value." hidden="1">{#N/A,#N/A,FALSE,"Cashflow Analysis";#N/A,#N/A,FALSE,"Sensitivity Analysis";#N/A,#N/A,FALSE,"PV";#N/A,#N/A,FALSE,"Scenario B"}</definedName>
    <definedName name="wrn.Vokovice." localSheetId="11" hidden="1">{"Vokovice CF",#N/A,FALSE,"Czech - Vokovice";"Vokovice inputs",#N/A,FALSE,"Czech - Vokovice"}</definedName>
    <definedName name="wrn.Vokovice." hidden="1">{"Vokovice CF",#N/A,FALSE,"Czech - Vokovice";"Vokovice inputs",#N/A,FALSE,"Czech - Vokovice"}</definedName>
    <definedName name="wrn.Workbook." localSheetId="11" hidden="1">{"Consolidated 100%",#N/A,TRUE,"BV - Consolidation";"Consolidated share",#N/A,TRUE,"BV - Consolidation";"Barandov CF",#N/A,TRUE,"Czech - Barandov";"Stodulki CF",#N/A,TRUE,"Czech - Stodulki";"Barandov inputs",#N/A,TRUE,"Czech - Barandov";"Stodulki inputs",#N/A,TRUE,"Czech - Stodulki";"Vokovice CF",#N/A,TRUE,"Czech - Vokovice";"Vokovice inputs",#N/A,TRUE,"Czech - Vokovice";"Rasnitz CF",#N/A,TRUE,"Germany - Rasnitz";"Rasnitz inputs",#N/A,TRUE,"Germany - Rasnitz";"Skala CF",#N/A,TRUE,"Hungary - 3rd dist. Skala";"Skala inputs",#N/A,TRUE,"Hungary - 3rd dist. Skala";"4th. Dist CF",#N/A,TRUE,"Hungary - 4th dist.";"4th dist inputs",#N/A,TRUE,"Hungary - 4th dist.";"Gyor CF",#N/A,TRUE,"Hungary - Gyor";"Gyor inputs",#N/A,TRUE,"Hungary - Gyor";"Zabki CF",#N/A,TRUE,"Poland - Warsaw Zabki";"Zabki inputs",#N/A,TRUE,"Poland - Warsaw Zabki"}</definedName>
    <definedName name="wrn.Workbook." hidden="1">{"Consolidated 100%",#N/A,TRUE,"BV - Consolidation";"Consolidated share",#N/A,TRUE,"BV - Consolidation";"Barandov CF",#N/A,TRUE,"Czech - Barandov";"Stodulki CF",#N/A,TRUE,"Czech - Stodulki";"Barandov inputs",#N/A,TRUE,"Czech - Barandov";"Stodulki inputs",#N/A,TRUE,"Czech - Stodulki";"Vokovice CF",#N/A,TRUE,"Czech - Vokovice";"Vokovice inputs",#N/A,TRUE,"Czech - Vokovice";"Rasnitz CF",#N/A,TRUE,"Germany - Rasnitz";"Rasnitz inputs",#N/A,TRUE,"Germany - Rasnitz";"Skala CF",#N/A,TRUE,"Hungary - 3rd dist. Skala";"Skala inputs",#N/A,TRUE,"Hungary - 3rd dist. Skala";"4th. Dist CF",#N/A,TRUE,"Hungary - 4th dist.";"4th dist inputs",#N/A,TRUE,"Hungary - 4th dist.";"Gyor CF",#N/A,TRUE,"Hungary - Gyor";"Gyor inputs",#N/A,TRUE,"Hungary - Gyor";"Zabki CF",#N/A,TRUE,"Poland - Warsaw Zabki";"Zabki inputs",#N/A,TRUE,"Poland - Warsaw Zabki"}</definedName>
    <definedName name="wrn.wpoall." localSheetId="24" hidden="1">{"wpocash",#N/A,FALSE,"WPOALLT";"wpoinc",#N/A,FALSE,"WPOALLT";"wpoexcl",#N/A,FALSE,"WPOALLT";"wpocable",#N/A,FALSE,"WPOALLT";"wpobroad",#N/A,FALSE,"WPOALLT";"wpopost",#N/A,FALSE,"WPOALLT";"wponwsweek",#N/A,FALSE,"WPOALLT"}</definedName>
    <definedName name="wrn.wpoall." hidden="1">{"wpocash",#N/A,FALSE,"WPOALLT";"wpoinc",#N/A,FALSE,"WPOALLT";"wpoexcl",#N/A,FALSE,"WPOALLT";"wpocable",#N/A,FALSE,"WPOALLT";"wpobroad",#N/A,FALSE,"WPOALLT";"wpopost",#N/A,FALSE,"WPOALLT";"wponwsweek",#N/A,FALSE,"WPOALLT"}</definedName>
    <definedName name="wrn.Zabki." localSheetId="11" hidden="1">{"Zabki CF",#N/A,FALSE,"Poland - Warsaw Zabki";"Zabki inputs",#N/A,FALSE,"Poland - Warsaw Zabki"}</definedName>
    <definedName name="wrn.Zabki." hidden="1">{"Zabki CF",#N/A,FALSE,"Poland - Warsaw Zabki";"Zabki inputs",#N/A,FALSE,"Poland - Warsaw Zabki"}</definedName>
    <definedName name="wrn.דוח._.4." localSheetId="11" hidden="1">{"4-P1",#N/A,FALSE,"K";"4-P2",#N/A,FALSE,"K"}</definedName>
    <definedName name="wrn.דוח._.4." hidden="1">{"4-P1",#N/A,FALSE,"K";"4-P2",#N/A,FALSE,"K"}</definedName>
    <definedName name="wrn.דוח._.7א." localSheetId="11" hidden="1">{"7א-P1",#N/A,FALSE,"ראלי";"7א-P2",#N/A,FALSE,"ראלי";"7א-P3",#N/A,FALSE,"ראלי"}</definedName>
    <definedName name="wrn.דוח._.7א." hidden="1">{"7א-P1",#N/A,FALSE,"ראלי";"7א-P2",#N/A,FALSE,"ראלי";"7א-P3",#N/A,FALSE,"ראלי"}</definedName>
    <definedName name="wrn.דוח._.כספי." localSheetId="11" hidden="1">{"דוח כספי",#N/A,FALSE,"מאזנים";"דוח כספי",#N/A,FALSE,"דוח רוו""ה";"דוח כספי",#N/A,FALSE,"הון עצמי";"תזרים",#N/A,FALSE,"תזרים"}</definedName>
    <definedName name="wrn.דוח._.כספי." hidden="1">{"דוח כספי",#N/A,FALSE,"מאזנים";"דוח כספי",#N/A,FALSE,"דוח רוו""ה";"דוח כספי",#N/A,FALSE,"הון עצמי";"תזרים",#N/A,FALSE,"תזרים"}</definedName>
    <definedName name="wrn.דוח._.כספי._.בבלי." localSheetId="11" hidden="1">{"דוח כספי",#N/A,FALSE,"מאזנים";"דוח כספי בבלי",#N/A,FALSE,"דוח רוו""ה";"דוח כספי בבלי",#N/A,FALSE,"הון עצמי";"דוח כספי בבלי",#N/A,FALSE,"תזרים"}</definedName>
    <definedName name="wrn.דוח._.כספי._.בבלי." hidden="1">{"דוח כספי",#N/A,FALSE,"מאזנים";"דוח כספי בבלי",#N/A,FALSE,"דוח רוו""ה";"דוח כספי בבלי",#N/A,FALSE,"הון עצמי";"דוח כספי בבלי",#N/A,FALSE,"תזרים"}</definedName>
    <definedName name="wrn.ניירות._.עבודה." localSheetId="11" hidden="1">{"אביב גלעדי",#N/A,FALSE,"אביב גלעדי";"אילנות",#N/A,FALSE,"אילנות";"אינטרנשיונל",#N/A,FALSE,"אינטרנשיונל";"אלבר",#N/A,FALSE,"אלבר";"אל ים",#N/A,FALSE,"אל-ים";"אלקטרוניקס",#N/A,FALSE,"אלקטרוניקס";"אלרון",#N/A,FALSE,"אלרון";"ברטן",#N/A,FALSE,"ברטן";"גילת לווינים",#N/A,FALSE,"גילת לווינים";"גילת תקשורת",#N/A,FALSE,"גילת תקשורת";"ג'מיני בע""מ",#N/A,FALSE,"ג'מיני בע""מ";"ג'מיני 1",#N/A,FALSE,"ג'מיני שותפות 1";"ג'מיני 2",#N/A,FALSE,"ג'מיני שותפות 2";"ג'נרל מהנדסים",#N/A,FALSE,"ג'נרל מהנדסים";"די אי פי",#N/A,FALSE,"DEP";"DIC&amp;PEC",#N/A,FALSE,"DIC&amp;PEC";"המלט",#N/A,FALSE,"המלט";"HTC",#N/A,FALSE,"HTC";"טלעד",#N/A,FALSE,"טלעד";"טמבור",#N/A,FALSE,"טמבור";"טריידאנט",#N/A,FALSE,"טריידאנט";"ליבית",#N/A,FALSE,"ליבית";"לירז",#N/A,FALSE,"לירז";"מפעלי נייר",#N/A,FALSE,"מפעלי נייר";"מקסימה",#N/A,FALSE,"מקסימה";"נייס",#N/A,FALSE,"נייס";"נכסים",#N/A,FALSE,"נכסים";"סאיטקס",#N/A,FALSE,"סאיטקס";"סלקום",#N/A,FALSE,"סלקום";"פי אי סי",#N/A,FALSE,"פי אי סי";"פי אי סי",#N/A,FALSE,"פי אי סי  מימון";"פילוט",#N/A,FALSE,"פילוט";"קליל",#N/A,FALSE,"קליל";"רב בריח",#N/A,FALSE,"רב בריח";"שופרסל",#N/A,FALSE,"שופרסל";"תבל",#N/A,FALSE,"תבל";"תפרון",#N/A,FALSE,"תפרון"}</definedName>
    <definedName name="wrn.ניירות._.עבודה." hidden="1">{"אביב גלעדי",#N/A,FALSE,"אביב גלעדי";"אילנות",#N/A,FALSE,"אילנות";"אינטרנשיונל",#N/A,FALSE,"אינטרנשיונל";"אלבר",#N/A,FALSE,"אלבר";"אל ים",#N/A,FALSE,"אל-ים";"אלקטרוניקס",#N/A,FALSE,"אלקטרוניקס";"אלרון",#N/A,FALSE,"אלרון";"ברטן",#N/A,FALSE,"ברטן";"גילת לווינים",#N/A,FALSE,"גילת לווינים";"גילת תקשורת",#N/A,FALSE,"גילת תקשורת";"ג'מיני בע""מ",#N/A,FALSE,"ג'מיני בע""מ";"ג'מיני 1",#N/A,FALSE,"ג'מיני שותפות 1";"ג'מיני 2",#N/A,FALSE,"ג'מיני שותפות 2";"ג'נרל מהנדסים",#N/A,FALSE,"ג'נרל מהנדסים";"די אי פי",#N/A,FALSE,"DEP";"DIC&amp;PEC",#N/A,FALSE,"DIC&amp;PEC";"המלט",#N/A,FALSE,"המלט";"HTC",#N/A,FALSE,"HTC";"טלעד",#N/A,FALSE,"טלעד";"טמבור",#N/A,FALSE,"טמבור";"טריידאנט",#N/A,FALSE,"טריידאנט";"ליבית",#N/A,FALSE,"ליבית";"לירז",#N/A,FALSE,"לירז";"מפעלי נייר",#N/A,FALSE,"מפעלי נייר";"מקסימה",#N/A,FALSE,"מקסימה";"נייס",#N/A,FALSE,"נייס";"נכסים",#N/A,FALSE,"נכסים";"סאיטקס",#N/A,FALSE,"סאיטקס";"סלקום",#N/A,FALSE,"סלקום";"פי אי סי",#N/A,FALSE,"פי אי סי";"פי אי סי",#N/A,FALSE,"פי אי סי  מימון";"פילוט",#N/A,FALSE,"פילוט";"קליל",#N/A,FALSE,"קליל";"רב בריח",#N/A,FALSE,"רב בריח";"שופרסל",#N/A,FALSE,"שופרסל";"תבל",#N/A,FALSE,"תבל";"תפרון",#N/A,FALSE,"תפרון"}</definedName>
    <definedName name="wt_1" localSheetId="4">[69]HASA!#REF!</definedName>
    <definedName name="wt_1">[69]HASA!#REF!</definedName>
    <definedName name="wt_2" localSheetId="4">[69]HASA!#REF!</definedName>
    <definedName name="wt_2">[69]HASA!#REF!</definedName>
    <definedName name="www" localSheetId="4">#REF!</definedName>
    <definedName name="www">#REF!</definedName>
    <definedName name="wwwwwww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wwwwwww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x" localSheetId="24" hidden="1">{#N/A,#N/A,FALSE,"NAI 2002 Inc Stmt";#N/A,#N/A,FALSE,"NAI 2002 Cash Flow";#N/A,#N/A,FALSE,"NAI 2002 Capex";#N/A,#N/A,FALSE,"NAI 2002 Detail of Expenses"}</definedName>
    <definedName name="X" localSheetId="11">#REF!</definedName>
    <definedName name="X" localSheetId="10">#REF!</definedName>
    <definedName name="x" hidden="1">{#N/A,#N/A,FALSE,"NAI 2002 Inc Stmt";#N/A,#N/A,FALSE,"NAI 2002 Cash Flow";#N/A,#N/A,FALSE,"NAI 2002 Capex";#N/A,#N/A,FALSE,"NAI 2002 Detail of Expenses"}</definedName>
    <definedName name="xdxdxdxd" localSheetId="11" hidden="1">{"prom_mutu",#N/A,FALSE,"graf_prom_coloc";"prom_colu",#N/A,FALSE,"graf_prom_coloc"}</definedName>
    <definedName name="xdxdxdxd" hidden="1">{"prom_mutu",#N/A,FALSE,"graf_prom_coloc";"prom_colu",#N/A,FALSE,"graf_prom_coloc"}</definedName>
    <definedName name="xref" localSheetId="4" hidden="1">#REF!</definedName>
    <definedName name="xref" hidden="1">#REF!</definedName>
    <definedName name="XREF_COLUMN_1" localSheetId="4" hidden="1">#REF!</definedName>
    <definedName name="XREF_COLUMN_1" hidden="1">#REF!</definedName>
    <definedName name="XREF_COLUMN_10" localSheetId="4" hidden="1">#REF!</definedName>
    <definedName name="XREF_COLUMN_10" hidden="1">#REF!</definedName>
    <definedName name="XREF_COLUMN_11" localSheetId="4" hidden="1">#REF!</definedName>
    <definedName name="XREF_COLUMN_11" hidden="1">#REF!</definedName>
    <definedName name="XREF_COLUMN_12" localSheetId="4" hidden="1">#REF!</definedName>
    <definedName name="XREF_COLUMN_12" hidden="1">#REF!</definedName>
    <definedName name="XREF_COLUMN_13" localSheetId="4" hidden="1">'[169]2.1.01.02.01.06'!#REF!</definedName>
    <definedName name="XREF_COLUMN_13" hidden="1">'[169]2.1.01.02.01.06'!#REF!</definedName>
    <definedName name="XREF_COLUMN_14" localSheetId="4" hidden="1">#REF!</definedName>
    <definedName name="XREF_COLUMN_14" hidden="1">#REF!</definedName>
    <definedName name="XREF_COLUMN_15" localSheetId="4" hidden="1">#REF!</definedName>
    <definedName name="XREF_COLUMN_15" hidden="1">#REF!</definedName>
    <definedName name="XREF_COLUMN_16" localSheetId="4" hidden="1">'[170]Selección partidas que suman'!#REF!</definedName>
    <definedName name="XREF_COLUMN_16" hidden="1">'[170]Selección partidas que suman'!#REF!</definedName>
    <definedName name="XREF_COLUMN_17" localSheetId="4" hidden="1">'[171]Previsión Incob.'!#REF!</definedName>
    <definedName name="XREF_COLUMN_17" hidden="1">'[171]Previsión Incob.'!#REF!</definedName>
    <definedName name="XREF_COLUMN_18" localSheetId="4" hidden="1">#REF!</definedName>
    <definedName name="XREF_COLUMN_18" hidden="1">#REF!</definedName>
    <definedName name="XREF_COLUMN_19" localSheetId="4" hidden="1">#REF!</definedName>
    <definedName name="XREF_COLUMN_19" hidden="1">#REF!</definedName>
    <definedName name="XREF_COLUMN_2" localSheetId="4" hidden="1">#REF!</definedName>
    <definedName name="XREF_COLUMN_2" hidden="1">#REF!</definedName>
    <definedName name="XREF_COLUMN_20" localSheetId="4" hidden="1">#REF!</definedName>
    <definedName name="XREF_COLUMN_20" hidden="1">#REF!</definedName>
    <definedName name="XREF_COLUMN_21" localSheetId="4" hidden="1">'[170]Conciliaciones Bancarias'!#REF!</definedName>
    <definedName name="XREF_COLUMN_21" hidden="1">'[170]Conciliaciones Bancarias'!#REF!</definedName>
    <definedName name="XREF_COLUMN_22" localSheetId="4" hidden="1">#REF!</definedName>
    <definedName name="XREF_COLUMN_22" hidden="1">#REF!</definedName>
    <definedName name="XREF_COLUMN_23" localSheetId="4" hidden="1">'[170]Conciliaciones Bancarias'!#REF!</definedName>
    <definedName name="XREF_COLUMN_23" hidden="1">'[170]Conciliaciones Bancarias'!#REF!</definedName>
    <definedName name="XREF_COLUMN_24" localSheetId="4" hidden="1">'[170]Conciliaciones Bancarias'!#REF!</definedName>
    <definedName name="XREF_COLUMN_24" hidden="1">'[170]Conciliaciones Bancarias'!#REF!</definedName>
    <definedName name="XREF_COLUMN_25" localSheetId="4" hidden="1">'[170]Conciliaciones Bancarias'!#REF!</definedName>
    <definedName name="XREF_COLUMN_25" hidden="1">'[170]Conciliaciones Bancarias'!#REF!</definedName>
    <definedName name="XREF_COLUMN_26" localSheetId="4" hidden="1">'[170]Conciliaciones Bancarias'!#REF!</definedName>
    <definedName name="XREF_COLUMN_26" hidden="1">'[170]Conciliaciones Bancarias'!#REF!</definedName>
    <definedName name="XREF_COLUMN_27" localSheetId="4" hidden="1">#REF!</definedName>
    <definedName name="XREF_COLUMN_27" hidden="1">#REF!</definedName>
    <definedName name="XREF_COLUMN_28" localSheetId="4" hidden="1">'[170]Conciliaciones Bancarias'!#REF!</definedName>
    <definedName name="XREF_COLUMN_28" hidden="1">'[170]Conciliaciones Bancarias'!#REF!</definedName>
    <definedName name="XREF_COLUMN_29" localSheetId="4" hidden="1">'[170]Conciliaciones Bancarias'!#REF!</definedName>
    <definedName name="XREF_COLUMN_29" hidden="1">'[170]Conciliaciones Bancarias'!#REF!</definedName>
    <definedName name="XREF_COLUMN_3" localSheetId="4" hidden="1">#REF!</definedName>
    <definedName name="XREF_COLUMN_3" hidden="1">#REF!</definedName>
    <definedName name="XREF_COLUMN_30" localSheetId="4" hidden="1">'[170]Conciliaciones Bancarias'!#REF!</definedName>
    <definedName name="XREF_COLUMN_30" hidden="1">'[170]Conciliaciones Bancarias'!#REF!</definedName>
    <definedName name="XREF_COLUMN_31" localSheetId="4" hidden="1">'[170]Conciliaciones Bancarias'!#REF!</definedName>
    <definedName name="XREF_COLUMN_31" hidden="1">'[170]Conciliaciones Bancarias'!#REF!</definedName>
    <definedName name="XREF_COLUMN_32" localSheetId="4" hidden="1">'[170]Conciliaciones Bancarias'!#REF!</definedName>
    <definedName name="XREF_COLUMN_32" hidden="1">'[170]Conciliaciones Bancarias'!#REF!</definedName>
    <definedName name="XREF_COLUMN_33" localSheetId="4" hidden="1">'[170]Conciliaciones Bancarias'!#REF!</definedName>
    <definedName name="XREF_COLUMN_33" hidden="1">'[170]Conciliaciones Bancarias'!#REF!</definedName>
    <definedName name="XREF_COLUMN_34" localSheetId="4" hidden="1">'[170]Conciliaciones Bancarias'!#REF!</definedName>
    <definedName name="XREF_COLUMN_34" hidden="1">'[170]Conciliaciones Bancarias'!#REF!</definedName>
    <definedName name="XREF_COLUMN_35" localSheetId="4" hidden="1">'[170]Conciliaciones Bancarias'!#REF!</definedName>
    <definedName name="XREF_COLUMN_35" hidden="1">'[170]Conciliaciones Bancarias'!#REF!</definedName>
    <definedName name="XREF_COLUMN_36" localSheetId="4" hidden="1">'[170]Conciliaciones Bancarias'!#REF!</definedName>
    <definedName name="XREF_COLUMN_36" hidden="1">'[170]Conciliaciones Bancarias'!#REF!</definedName>
    <definedName name="XREF_COLUMN_37" localSheetId="4" hidden="1">'[170]Conciliaciones Bancarias'!#REF!</definedName>
    <definedName name="XREF_COLUMN_37" hidden="1">'[170]Conciliaciones Bancarias'!#REF!</definedName>
    <definedName name="XREF_COLUMN_38" localSheetId="4" hidden="1">'[170]Conciliaciones Bancarias'!#REF!</definedName>
    <definedName name="XREF_COLUMN_38" hidden="1">'[170]Conciliaciones Bancarias'!#REF!</definedName>
    <definedName name="XREF_COLUMN_39" localSheetId="4" hidden="1">'[170]Conciliaciones Bancarias'!#REF!</definedName>
    <definedName name="XREF_COLUMN_39" hidden="1">'[170]Conciliaciones Bancarias'!#REF!</definedName>
    <definedName name="XREF_COLUMN_4" localSheetId="4" hidden="1">#REF!</definedName>
    <definedName name="XREF_COLUMN_4" hidden="1">#REF!</definedName>
    <definedName name="XREF_COLUMN_40" localSheetId="4" hidden="1">#REF!</definedName>
    <definedName name="XREF_COLUMN_40" hidden="1">#REF!</definedName>
    <definedName name="XREF_COLUMN_41" localSheetId="4" hidden="1">#REF!</definedName>
    <definedName name="XREF_COLUMN_41" hidden="1">#REF!</definedName>
    <definedName name="XREF_COLUMN_42" localSheetId="4" hidden="1">#REF!</definedName>
    <definedName name="XREF_COLUMN_42" hidden="1">#REF!</definedName>
    <definedName name="XREF_COLUMN_43" localSheetId="4" hidden="1">#REF!</definedName>
    <definedName name="XREF_COLUMN_43" hidden="1">#REF!</definedName>
    <definedName name="XREF_COLUMN_44" localSheetId="4" hidden="1">'[172]P.G.'!#REF!</definedName>
    <definedName name="XREF_COLUMN_44" hidden="1">'[172]P.G.'!#REF!</definedName>
    <definedName name="XREF_COLUMN_45" localSheetId="4" hidden="1">#REF!</definedName>
    <definedName name="XREF_COLUMN_45" hidden="1">#REF!</definedName>
    <definedName name="XREF_COLUMN_46" localSheetId="4" hidden="1">#REF!</definedName>
    <definedName name="XREF_COLUMN_46" hidden="1">#REF!</definedName>
    <definedName name="XREF_COLUMN_47" localSheetId="4" hidden="1">#REF!</definedName>
    <definedName name="XREF_COLUMN_47" hidden="1">#REF!</definedName>
    <definedName name="XREF_COLUMN_48" localSheetId="4" hidden="1">#REF!</definedName>
    <definedName name="XREF_COLUMN_48" hidden="1">#REF!</definedName>
    <definedName name="XREF_COLUMN_49" localSheetId="4" hidden="1">#REF!</definedName>
    <definedName name="XREF_COLUMN_49" hidden="1">#REF!</definedName>
    <definedName name="XREF_COLUMN_5" localSheetId="4" hidden="1">#REF!</definedName>
    <definedName name="XREF_COLUMN_5" hidden="1">#REF!</definedName>
    <definedName name="XREF_COLUMN_50" localSheetId="4" hidden="1">#REF!</definedName>
    <definedName name="XREF_COLUMN_50" hidden="1">#REF!</definedName>
    <definedName name="XREF_COLUMN_51" localSheetId="4" hidden="1">#REF!</definedName>
    <definedName name="XREF_COLUMN_51" hidden="1">#REF!</definedName>
    <definedName name="XREF_COLUMN_52" localSheetId="4" hidden="1">#REF!</definedName>
    <definedName name="XREF_COLUMN_52" hidden="1">#REF!</definedName>
    <definedName name="XREF_COLUMN_6" localSheetId="4" hidden="1">'[51]Anexo I - Bs de uso'!#REF!</definedName>
    <definedName name="XREF_COLUMN_6" hidden="1">'[51]Anexo I - Bs de uso'!#REF!</definedName>
    <definedName name="XREF_COLUMN_63" localSheetId="4" hidden="1">#REF!</definedName>
    <definedName name="XREF_COLUMN_63" hidden="1">#REF!</definedName>
    <definedName name="XREF_COLUMN_64" localSheetId="4" hidden="1">#REF!</definedName>
    <definedName name="XREF_COLUMN_64" hidden="1">#REF!</definedName>
    <definedName name="XREF_COLUMN_65" localSheetId="4" hidden="1">#REF!</definedName>
    <definedName name="XREF_COLUMN_65" hidden="1">#REF!</definedName>
    <definedName name="XREF_COLUMN_66" localSheetId="4" hidden="1">#REF!</definedName>
    <definedName name="XREF_COLUMN_66" hidden="1">#REF!</definedName>
    <definedName name="XREF_COLUMN_67" localSheetId="4" hidden="1">#REF!</definedName>
    <definedName name="XREF_COLUMN_67" hidden="1">#REF!</definedName>
    <definedName name="XREF_COLUMN_68" localSheetId="4" hidden="1">#REF!</definedName>
    <definedName name="XREF_COLUMN_68" hidden="1">#REF!</definedName>
    <definedName name="XREF_COLUMN_7" localSheetId="4" hidden="1">'[51]Anexo I - Bs de uso'!#REF!</definedName>
    <definedName name="XREF_COLUMN_7" hidden="1">'[51]Anexo I - Bs de uso'!#REF!</definedName>
    <definedName name="XREF_COLUMN_71" localSheetId="4" hidden="1">#REF!</definedName>
    <definedName name="XREF_COLUMN_71" hidden="1">#REF!</definedName>
    <definedName name="XREF_COLUMN_72" localSheetId="4" hidden="1">#REF!</definedName>
    <definedName name="XREF_COLUMN_72" hidden="1">#REF!</definedName>
    <definedName name="XREF_COLUMN_73" localSheetId="4" hidden="1">#REF!</definedName>
    <definedName name="XREF_COLUMN_73" hidden="1">#REF!</definedName>
    <definedName name="XREF_COLUMN_74" localSheetId="4" hidden="1">#REF!</definedName>
    <definedName name="XREF_COLUMN_74" hidden="1">#REF!</definedName>
    <definedName name="XREF_COLUMN_75" localSheetId="4" hidden="1">#REF!</definedName>
    <definedName name="XREF_COLUMN_75" hidden="1">#REF!</definedName>
    <definedName name="XREF_COLUMN_76" localSheetId="4" hidden="1">#REF!</definedName>
    <definedName name="XREF_COLUMN_76" hidden="1">#REF!</definedName>
    <definedName name="XREF_COLUMN_77" localSheetId="4" hidden="1">#REF!</definedName>
    <definedName name="XREF_COLUMN_77" hidden="1">#REF!</definedName>
    <definedName name="XREF_COLUMN_8" localSheetId="4" hidden="1">#REF!</definedName>
    <definedName name="XREF_COLUMN_8" hidden="1">#REF!</definedName>
    <definedName name="XREF_COLUMN_83" localSheetId="4" hidden="1">#REF!</definedName>
    <definedName name="XREF_COLUMN_83" hidden="1">#REF!</definedName>
    <definedName name="XREF_COLUMN_9" localSheetId="4" hidden="1">#REF!</definedName>
    <definedName name="XREF_COLUMN_9" hidden="1">#REF!</definedName>
    <definedName name="XRefActiveRow" localSheetId="4" hidden="1">#REF!</definedName>
    <definedName name="XRefActiveRow" hidden="1">#REF!</definedName>
    <definedName name="XRefColumnsCount" hidden="1">3</definedName>
    <definedName name="XRefCopy1" localSheetId="4" hidden="1">#REF!</definedName>
    <definedName name="XRefCopy1" hidden="1">#REF!</definedName>
    <definedName name="XRefCopy10" localSheetId="4" hidden="1">#REF!</definedName>
    <definedName name="XRefCopy10" hidden="1">#REF!</definedName>
    <definedName name="XRefCopy100" localSheetId="4" hidden="1">'[173]GMP-11'!#REF!</definedName>
    <definedName name="XRefCopy100" hidden="1">'[173]GMP-11'!#REF!</definedName>
    <definedName name="XRefCopy100Row" localSheetId="4" hidden="1">#REF!</definedName>
    <definedName name="XRefCopy100Row" hidden="1">#REF!</definedName>
    <definedName name="XRefCopy101" localSheetId="4" hidden="1">'[171]Cruce de listados c_GL'!#REF!</definedName>
    <definedName name="XRefCopy101" hidden="1">'[171]Cruce de listados c_GL'!#REF!</definedName>
    <definedName name="XRefCopy101Row" localSheetId="4" hidden="1">#REF!</definedName>
    <definedName name="XRefCopy101Row" hidden="1">#REF!</definedName>
    <definedName name="XRefCopy102" localSheetId="4" hidden="1">#REF!</definedName>
    <definedName name="XRefCopy102" hidden="1">#REF!</definedName>
    <definedName name="XRefCopy102Row" localSheetId="4" hidden="1">#REF!</definedName>
    <definedName name="XRefCopy102Row" hidden="1">#REF!</definedName>
    <definedName name="XRefCopy103" localSheetId="4" hidden="1">'[174]Gastos de lanzamiento'!#REF!</definedName>
    <definedName name="XRefCopy103" hidden="1">'[174]Gastos de lanzamiento'!#REF!</definedName>
    <definedName name="XRefCopy103Row" localSheetId="4" hidden="1">#REF!</definedName>
    <definedName name="XRefCopy103Row" hidden="1">#REF!</definedName>
    <definedName name="XRefCopy104" localSheetId="4" hidden="1">'[173]GMP-1'!#REF!</definedName>
    <definedName name="XRefCopy104" hidden="1">'[173]GMP-1'!#REF!</definedName>
    <definedName name="XRefCopy104Row" localSheetId="4" hidden="1">#REF!</definedName>
    <definedName name="XRefCopy104Row" hidden="1">#REF!</definedName>
    <definedName name="XRefCopy105" localSheetId="4" hidden="1">'[171]Deudores pendientes de fact.'!#REF!</definedName>
    <definedName name="XRefCopy105" hidden="1">'[171]Deudores pendientes de fact.'!#REF!</definedName>
    <definedName name="XRefCopy105Row" localSheetId="4" hidden="1">#REF!</definedName>
    <definedName name="XRefCopy105Row" hidden="1">#REF!</definedName>
    <definedName name="XRefCopy106" localSheetId="4" hidden="1">'[173]GMP-1'!#REF!</definedName>
    <definedName name="XRefCopy106" hidden="1">'[173]GMP-1'!#REF!</definedName>
    <definedName name="XRefCopy106Row" localSheetId="4" hidden="1">#REF!</definedName>
    <definedName name="XRefCopy106Row" hidden="1">#REF!</definedName>
    <definedName name="XRefCopy107" localSheetId="4" hidden="1">'[173]GMP-1'!#REF!</definedName>
    <definedName name="XRefCopy107" hidden="1">'[173]GMP-1'!#REF!</definedName>
    <definedName name="XRefCopy107Row" localSheetId="4" hidden="1">[175]XREF!#REF!</definedName>
    <definedName name="XRefCopy107Row" hidden="1">[175]XREF!#REF!</definedName>
    <definedName name="XRefCopy108" localSheetId="4" hidden="1">'[174]Gastos de lanzamiento'!#REF!</definedName>
    <definedName name="XRefCopy108" hidden="1">'[174]Gastos de lanzamiento'!#REF!</definedName>
    <definedName name="XRefCopy108Row" localSheetId="4" hidden="1">[175]XREF!#REF!</definedName>
    <definedName name="XRefCopy108Row" hidden="1">[175]XREF!#REF!</definedName>
    <definedName name="XRefCopy109" localSheetId="4" hidden="1">'[174]Gastos de lanzamiento'!#REF!</definedName>
    <definedName name="XRefCopy109" hidden="1">'[174]Gastos de lanzamiento'!#REF!</definedName>
    <definedName name="XRefCopy109Row" localSheetId="4" hidden="1">#REF!</definedName>
    <definedName name="XRefCopy109Row" hidden="1">#REF!</definedName>
    <definedName name="XRefCopy10Row" localSheetId="4" hidden="1">[176]XREF!#REF!</definedName>
    <definedName name="XRefCopy10Row" hidden="1">[176]XREF!#REF!</definedName>
    <definedName name="XRefCopy11" localSheetId="4" hidden="1">#REF!</definedName>
    <definedName name="XRefCopy11" hidden="1">#REF!</definedName>
    <definedName name="XRefCopy110" localSheetId="4" hidden="1">'[170]Conciliaciones Bancarias'!#REF!</definedName>
    <definedName name="XRefCopy110" hidden="1">'[170]Conciliaciones Bancarias'!#REF!</definedName>
    <definedName name="XRefCopy110Row" localSheetId="4" hidden="1">#REF!</definedName>
    <definedName name="XRefCopy110Row" hidden="1">#REF!</definedName>
    <definedName name="XRefCopy111" localSheetId="4" hidden="1">'[174]Gastos de lanzamiento'!#REF!</definedName>
    <definedName name="XRefCopy111" hidden="1">'[174]Gastos de lanzamiento'!#REF!</definedName>
    <definedName name="XRefCopy111Row" localSheetId="4" hidden="1">#REF!</definedName>
    <definedName name="XRefCopy111Row" hidden="1">#REF!</definedName>
    <definedName name="XRefCopy112" localSheetId="4" hidden="1">'[174]Gastos de lanzamiento'!#REF!</definedName>
    <definedName name="XRefCopy112" hidden="1">'[174]Gastos de lanzamiento'!#REF!</definedName>
    <definedName name="XRefCopy112Row" localSheetId="4" hidden="1">#REF!</definedName>
    <definedName name="XRefCopy112Row" hidden="1">#REF!</definedName>
    <definedName name="XRefCopy113" localSheetId="4" hidden="1">'[174]Gastos de lanzamiento'!#REF!</definedName>
    <definedName name="XRefCopy113" hidden="1">'[174]Gastos de lanzamiento'!#REF!</definedName>
    <definedName name="XRefCopy113Row" localSheetId="4" hidden="1">#REF!</definedName>
    <definedName name="XRefCopy113Row" hidden="1">#REF!</definedName>
    <definedName name="XRefCopy114" localSheetId="4" hidden="1">'[174]Gastos de lanzamiento'!#REF!</definedName>
    <definedName name="XRefCopy114" hidden="1">'[174]Gastos de lanzamiento'!#REF!</definedName>
    <definedName name="XRefCopy114Row" localSheetId="4" hidden="1">#REF!</definedName>
    <definedName name="XRefCopy114Row" hidden="1">#REF!</definedName>
    <definedName name="XRefCopy115" localSheetId="4" hidden="1">'[174]Gastos de lanzamiento'!#REF!</definedName>
    <definedName name="XRefCopy115" hidden="1">'[174]Gastos de lanzamiento'!#REF!</definedName>
    <definedName name="XRefCopy115Row" localSheetId="4" hidden="1">#REF!</definedName>
    <definedName name="XRefCopy115Row" hidden="1">#REF!</definedName>
    <definedName name="XRefCopy116" localSheetId="4" hidden="1">'[174]Gastos de lanzamiento'!#REF!</definedName>
    <definedName name="XRefCopy116" hidden="1">'[174]Gastos de lanzamiento'!#REF!</definedName>
    <definedName name="XRefCopy116Row" localSheetId="4" hidden="1">#REF!</definedName>
    <definedName name="XRefCopy116Row" hidden="1">#REF!</definedName>
    <definedName name="XRefCopy117" localSheetId="4" hidden="1">'[171]Previsión Incob.'!#REF!</definedName>
    <definedName name="XRefCopy117" hidden="1">'[171]Previsión Incob.'!#REF!</definedName>
    <definedName name="XRefCopy117Row" localSheetId="4" hidden="1">#REF!</definedName>
    <definedName name="XRefCopy117Row" hidden="1">#REF!</definedName>
    <definedName name="XRefCopy118" localSheetId="4" hidden="1">'[174]Gastos de lanzamiento'!#REF!</definedName>
    <definedName name="XRefCopy118" hidden="1">'[174]Gastos de lanzamiento'!#REF!</definedName>
    <definedName name="XRefCopy118Row" localSheetId="4" hidden="1">#REF!</definedName>
    <definedName name="XRefCopy118Row" hidden="1">#REF!</definedName>
    <definedName name="XRefCopy119" localSheetId="4" hidden="1">'[174]Gastos de lanzamiento'!#REF!</definedName>
    <definedName name="XRefCopy119" hidden="1">'[174]Gastos de lanzamiento'!#REF!</definedName>
    <definedName name="XRefCopy119Row" localSheetId="4" hidden="1">#REF!</definedName>
    <definedName name="XRefCopy119Row" hidden="1">#REF!</definedName>
    <definedName name="XRefCopy11Row" localSheetId="4" hidden="1">#REF!</definedName>
    <definedName name="XRefCopy11Row" hidden="1">#REF!</definedName>
    <definedName name="XRefCopy12" localSheetId="4" hidden="1">'[51]Anexo I - Bs de uso'!#REF!</definedName>
    <definedName name="XRefCopy12" hidden="1">'[51]Anexo I - Bs de uso'!#REF!</definedName>
    <definedName name="XRefCopy120" localSheetId="4" hidden="1">'[174]Gastos de lanzamiento'!#REF!</definedName>
    <definedName name="XRefCopy120" hidden="1">'[174]Gastos de lanzamiento'!#REF!</definedName>
    <definedName name="XRefCopy120Row" localSheetId="4" hidden="1">#REF!</definedName>
    <definedName name="XRefCopy120Row" hidden="1">#REF!</definedName>
    <definedName name="XRefCopy121" localSheetId="4" hidden="1">'[174]Gastos de lanzamiento'!#REF!</definedName>
    <definedName name="XRefCopy121" hidden="1">'[174]Gastos de lanzamiento'!#REF!</definedName>
    <definedName name="XRefCopy121Row" localSheetId="4" hidden="1">#REF!</definedName>
    <definedName name="XRefCopy121Row" hidden="1">#REF!</definedName>
    <definedName name="XRefCopy122" localSheetId="4" hidden="1">'[171]Cruce de listados c_GL'!#REF!</definedName>
    <definedName name="XRefCopy122" hidden="1">'[171]Cruce de listados c_GL'!#REF!</definedName>
    <definedName name="XRefCopy122Row" localSheetId="4" hidden="1">#REF!</definedName>
    <definedName name="XRefCopy122Row" hidden="1">#REF!</definedName>
    <definedName name="XRefCopy123" localSheetId="4" hidden="1">'[174]Gastos de lanzamiento'!#REF!</definedName>
    <definedName name="XRefCopy123" hidden="1">'[174]Gastos de lanzamiento'!#REF!</definedName>
    <definedName name="XRefCopy123Row" localSheetId="4" hidden="1">#REF!</definedName>
    <definedName name="XRefCopy123Row" hidden="1">#REF!</definedName>
    <definedName name="XRefCopy124" localSheetId="4" hidden="1">'[174]Gastos de lanzamiento'!#REF!</definedName>
    <definedName name="XRefCopy124" hidden="1">'[174]Gastos de lanzamiento'!#REF!</definedName>
    <definedName name="XRefCopy124Row" localSheetId="4" hidden="1">#REF!</definedName>
    <definedName name="XRefCopy124Row" hidden="1">#REF!</definedName>
    <definedName name="XRefCopy125" localSheetId="4" hidden="1">'[171]Cruce de listados c_GL'!#REF!</definedName>
    <definedName name="XRefCopy125" hidden="1">'[171]Cruce de listados c_GL'!#REF!</definedName>
    <definedName name="XRefCopy125Row" localSheetId="4" hidden="1">#REF!</definedName>
    <definedName name="XRefCopy125Row" hidden="1">#REF!</definedName>
    <definedName name="XRefCopy126" localSheetId="4" hidden="1">'[171]Cruce de listados c_GL'!#REF!</definedName>
    <definedName name="XRefCopy126" hidden="1">'[171]Cruce de listados c_GL'!#REF!</definedName>
    <definedName name="XRefCopy126Row" localSheetId="4" hidden="1">#REF!</definedName>
    <definedName name="XRefCopy126Row" hidden="1">#REF!</definedName>
    <definedName name="XRefCopy127" localSheetId="4" hidden="1">'[174]Gastos de lanzamiento'!#REF!</definedName>
    <definedName name="XRefCopy127" hidden="1">'[174]Gastos de lanzamiento'!#REF!</definedName>
    <definedName name="XRefCopy127Row" localSheetId="4" hidden="1">#REF!</definedName>
    <definedName name="XRefCopy127Row" hidden="1">#REF!</definedName>
    <definedName name="XRefCopy128" localSheetId="4" hidden="1">'[174]Gastos de lanzamiento'!#REF!</definedName>
    <definedName name="XRefCopy128" hidden="1">'[174]Gastos de lanzamiento'!#REF!</definedName>
    <definedName name="XRefCopy128Row" localSheetId="4" hidden="1">#REF!</definedName>
    <definedName name="XRefCopy128Row" hidden="1">#REF!</definedName>
    <definedName name="XRefCopy129" localSheetId="4" hidden="1">'[171]Cruce de listados c_GL'!#REF!</definedName>
    <definedName name="XRefCopy129" hidden="1">'[171]Cruce de listados c_GL'!#REF!</definedName>
    <definedName name="XRefCopy129Row" localSheetId="4" hidden="1">#REF!</definedName>
    <definedName name="XRefCopy129Row" hidden="1">#REF!</definedName>
    <definedName name="XRefCopy12Row" localSheetId="4" hidden="1">[177]XREF!#REF!</definedName>
    <definedName name="XRefCopy12Row" hidden="1">[177]XREF!#REF!</definedName>
    <definedName name="XRefCopy13" localSheetId="4" hidden="1">'[51]Anexo I - Bs de uso'!#REF!</definedName>
    <definedName name="XRefCopy13" hidden="1">'[51]Anexo I - Bs de uso'!#REF!</definedName>
    <definedName name="XRefCopy130" localSheetId="4" hidden="1">'[170]Conciliaciones Bancarias'!#REF!</definedName>
    <definedName name="XRefCopy130" hidden="1">'[170]Conciliaciones Bancarias'!#REF!</definedName>
    <definedName name="XRefCopy130Row" localSheetId="4" hidden="1">#REF!</definedName>
    <definedName name="XRefCopy130Row" hidden="1">#REF!</definedName>
    <definedName name="XRefCopy131" localSheetId="4" hidden="1">'[171]Cruce de listados c_GL'!#REF!</definedName>
    <definedName name="XRefCopy131" hidden="1">'[171]Cruce de listados c_GL'!#REF!</definedName>
    <definedName name="XRefCopy131Row" localSheetId="4" hidden="1">#REF!</definedName>
    <definedName name="XRefCopy131Row" hidden="1">#REF!</definedName>
    <definedName name="XRefCopy132" localSheetId="4" hidden="1">'[174]Gastos de lanzamiento'!#REF!</definedName>
    <definedName name="XRefCopy132" hidden="1">'[174]Gastos de lanzamiento'!#REF!</definedName>
    <definedName name="XRefCopy132Row" localSheetId="4" hidden="1">#REF!</definedName>
    <definedName name="XRefCopy132Row" hidden="1">#REF!</definedName>
    <definedName name="XRefCopy133" localSheetId="4" hidden="1">'[174]Gastos de lanzamiento'!#REF!</definedName>
    <definedName name="XRefCopy133" hidden="1">'[174]Gastos de lanzamiento'!#REF!</definedName>
    <definedName name="XRefCopy133Row" localSheetId="4" hidden="1">#REF!</definedName>
    <definedName name="XRefCopy133Row" hidden="1">#REF!</definedName>
    <definedName name="XRefCopy134" localSheetId="4" hidden="1">'[171]Previsión Incob.'!#REF!</definedName>
    <definedName name="XRefCopy134" hidden="1">'[171]Previsión Incob.'!#REF!</definedName>
    <definedName name="XRefCopy134Row" localSheetId="4" hidden="1">#REF!</definedName>
    <definedName name="XRefCopy134Row" hidden="1">#REF!</definedName>
    <definedName name="XRefCopy135" localSheetId="4" hidden="1">'[174]Gastos de lanzamiento'!#REF!</definedName>
    <definedName name="XRefCopy135" hidden="1">'[174]Gastos de lanzamiento'!#REF!</definedName>
    <definedName name="XRefCopy135Row" localSheetId="4" hidden="1">#REF!</definedName>
    <definedName name="XRefCopy135Row" hidden="1">#REF!</definedName>
    <definedName name="XRefCopy136" localSheetId="4" hidden="1">'[174]Gastos de lanzamiento'!#REF!</definedName>
    <definedName name="XRefCopy136" hidden="1">'[174]Gastos de lanzamiento'!#REF!</definedName>
    <definedName name="XRefCopy136Row" localSheetId="4" hidden="1">#REF!</definedName>
    <definedName name="XRefCopy136Row" hidden="1">#REF!</definedName>
    <definedName name="XRefCopy137" localSheetId="4" hidden="1">'[173]GMP-1'!#REF!</definedName>
    <definedName name="XRefCopy137" hidden="1">'[173]GMP-1'!#REF!</definedName>
    <definedName name="XRefCopy137Row" localSheetId="4" hidden="1">#REF!</definedName>
    <definedName name="XRefCopy137Row" hidden="1">#REF!</definedName>
    <definedName name="XRefCopy138" localSheetId="4" hidden="1">'[171]Previsión Incob.'!#REF!</definedName>
    <definedName name="XRefCopy138" hidden="1">'[171]Previsión Incob.'!#REF!</definedName>
    <definedName name="XRefCopy138Row" localSheetId="4" hidden="1">#REF!</definedName>
    <definedName name="XRefCopy138Row" hidden="1">#REF!</definedName>
    <definedName name="XRefCopy139" localSheetId="4" hidden="1">'[174]Gastos de lanzamiento'!#REF!</definedName>
    <definedName name="XRefCopy139" hidden="1">'[174]Gastos de lanzamiento'!#REF!</definedName>
    <definedName name="XRefCopy139Row" localSheetId="4" hidden="1">#REF!</definedName>
    <definedName name="XRefCopy139Row" hidden="1">#REF!</definedName>
    <definedName name="XRefCopy13Row" localSheetId="4" hidden="1">[177]XREF!#REF!</definedName>
    <definedName name="XRefCopy13Row" hidden="1">[177]XREF!#REF!</definedName>
    <definedName name="XRefCopy14" localSheetId="4" hidden="1">#REF!</definedName>
    <definedName name="XRefCopy14" hidden="1">#REF!</definedName>
    <definedName name="XRefCopy140" localSheetId="4" hidden="1">'[174]Gastos de lanzamiento'!#REF!</definedName>
    <definedName name="XRefCopy140" hidden="1">'[174]Gastos de lanzamiento'!#REF!</definedName>
    <definedName name="XRefCopy140Row" localSheetId="4" hidden="1">#REF!</definedName>
    <definedName name="XRefCopy140Row" hidden="1">#REF!</definedName>
    <definedName name="XRefCopy141" localSheetId="4" hidden="1">'[171]Previsión Incob.'!#REF!</definedName>
    <definedName name="XRefCopy141" hidden="1">'[171]Previsión Incob.'!#REF!</definedName>
    <definedName name="XRefCopy141Row" localSheetId="4" hidden="1">#REF!</definedName>
    <definedName name="XRefCopy141Row" hidden="1">#REF!</definedName>
    <definedName name="XRefCopy142" localSheetId="4" hidden="1">'[174]Gastos de lanzamiento'!#REF!</definedName>
    <definedName name="XRefCopy142" hidden="1">'[174]Gastos de lanzamiento'!#REF!</definedName>
    <definedName name="XRefCopy142Row" localSheetId="4" hidden="1">#REF!</definedName>
    <definedName name="XRefCopy142Row" hidden="1">#REF!</definedName>
    <definedName name="XRefCopy143" localSheetId="4" hidden="1">'[174]Gastos de lanzamiento'!#REF!</definedName>
    <definedName name="XRefCopy143" hidden="1">'[174]Gastos de lanzamiento'!#REF!</definedName>
    <definedName name="XRefCopy143Row" localSheetId="4" hidden="1">#REF!</definedName>
    <definedName name="XRefCopy143Row" hidden="1">#REF!</definedName>
    <definedName name="XRefCopy144" localSheetId="4" hidden="1">#REF!</definedName>
    <definedName name="XRefCopy144" hidden="1">#REF!</definedName>
    <definedName name="XRefCopy144Row" localSheetId="4" hidden="1">#REF!</definedName>
    <definedName name="XRefCopy144Row" hidden="1">#REF!</definedName>
    <definedName name="XRefCopy145" localSheetId="4" hidden="1">'[171]Previsión Incob.'!#REF!</definedName>
    <definedName name="XRefCopy145" hidden="1">'[171]Previsión Incob.'!#REF!</definedName>
    <definedName name="XRefCopy145Row" localSheetId="4" hidden="1">#REF!</definedName>
    <definedName name="XRefCopy145Row" hidden="1">#REF!</definedName>
    <definedName name="XRefCopy146" localSheetId="4" hidden="1">#REF!</definedName>
    <definedName name="XRefCopy146" hidden="1">#REF!</definedName>
    <definedName name="XRefCopy146Row" localSheetId="4" hidden="1">#REF!</definedName>
    <definedName name="XRefCopy146Row" hidden="1">#REF!</definedName>
    <definedName name="XRefCopy147" localSheetId="4" hidden="1">#REF!</definedName>
    <definedName name="XRefCopy147" hidden="1">#REF!</definedName>
    <definedName name="XRefCopy147Row" localSheetId="4" hidden="1">#REF!</definedName>
    <definedName name="XRefCopy147Row" hidden="1">#REF!</definedName>
    <definedName name="XRefCopy148" localSheetId="4" hidden="1">[178]Caja!#REF!</definedName>
    <definedName name="XRefCopy148" hidden="1">[178]Caja!#REF!</definedName>
    <definedName name="XRefCopy148Row" localSheetId="4" hidden="1">#REF!</definedName>
    <definedName name="XRefCopy148Row" hidden="1">#REF!</definedName>
    <definedName name="XRefCopy149" localSheetId="4" hidden="1">'[170]Selección partidas que suman'!#REF!</definedName>
    <definedName name="XRefCopy149" hidden="1">'[170]Selección partidas que suman'!#REF!</definedName>
    <definedName name="XRefCopy149Row" localSheetId="4" hidden="1">#REF!</definedName>
    <definedName name="XRefCopy149Row" hidden="1">#REF!</definedName>
    <definedName name="XRefCopy14Row" localSheetId="4" hidden="1">#REF!</definedName>
    <definedName name="XRefCopy14Row" hidden="1">#REF!</definedName>
    <definedName name="XRefCopy15" localSheetId="4" hidden="1">'[51]Anexo I - Bs de uso'!#REF!</definedName>
    <definedName name="XRefCopy15" hidden="1">'[51]Anexo I - Bs de uso'!#REF!</definedName>
    <definedName name="XRefCopy150" localSheetId="4" hidden="1">#REF!</definedName>
    <definedName name="XRefCopy150" hidden="1">#REF!</definedName>
    <definedName name="XRefCopy150Row" localSheetId="4" hidden="1">#REF!</definedName>
    <definedName name="XRefCopy150Row" hidden="1">#REF!</definedName>
    <definedName name="XRefCopy151" localSheetId="4" hidden="1">#REF!</definedName>
    <definedName name="XRefCopy151" hidden="1">#REF!</definedName>
    <definedName name="XRefCopy151Row" localSheetId="4" hidden="1">#REF!</definedName>
    <definedName name="XRefCopy151Row" hidden="1">#REF!</definedName>
    <definedName name="XRefCopy152" localSheetId="4" hidden="1">#REF!</definedName>
    <definedName name="XRefCopy152" hidden="1">#REF!</definedName>
    <definedName name="XRefCopy152Row" localSheetId="4" hidden="1">#REF!</definedName>
    <definedName name="XRefCopy152Row" hidden="1">#REF!</definedName>
    <definedName name="XRefCopy153" localSheetId="4" hidden="1">'[174]Gastos de lanzamiento'!#REF!</definedName>
    <definedName name="XRefCopy153" hidden="1">'[174]Gastos de lanzamiento'!#REF!</definedName>
    <definedName name="XRefCopy153Row" localSheetId="4" hidden="1">#REF!</definedName>
    <definedName name="XRefCopy153Row" hidden="1">#REF!</definedName>
    <definedName name="XRefCopy154" localSheetId="4" hidden="1">#REF!</definedName>
    <definedName name="XRefCopy154" hidden="1">#REF!</definedName>
    <definedName name="XRefCopy154Row" localSheetId="4" hidden="1">#REF!</definedName>
    <definedName name="XRefCopy154Row" hidden="1">#REF!</definedName>
    <definedName name="XRefCopy155" localSheetId="4" hidden="1">'[173]GMP-1'!#REF!</definedName>
    <definedName name="XRefCopy155" hidden="1">'[173]GMP-1'!#REF!</definedName>
    <definedName name="XRefCopy155Row" localSheetId="4" hidden="1">[171]XREF!#REF!</definedName>
    <definedName name="XRefCopy155Row" hidden="1">[171]XREF!#REF!</definedName>
    <definedName name="XRefCopy156" localSheetId="4" hidden="1">#REF!</definedName>
    <definedName name="XRefCopy156" hidden="1">#REF!</definedName>
    <definedName name="XRefCopy156Row" localSheetId="4" hidden="1">#REF!</definedName>
    <definedName name="XRefCopy156Row" hidden="1">#REF!</definedName>
    <definedName name="XRefCopy157" localSheetId="4" hidden="1">'[170]Conciliaciones Bancarias'!#REF!</definedName>
    <definedName name="XRefCopy157" hidden="1">'[170]Conciliaciones Bancarias'!#REF!</definedName>
    <definedName name="XRefCopy157Row" localSheetId="4" hidden="1">#REF!</definedName>
    <definedName name="XRefCopy157Row" hidden="1">#REF!</definedName>
    <definedName name="XRefCopy158" localSheetId="4" hidden="1">'[170]Conciliaciones Bancarias'!#REF!</definedName>
    <definedName name="XRefCopy158" hidden="1">'[170]Conciliaciones Bancarias'!#REF!</definedName>
    <definedName name="XRefCopy158Row" localSheetId="4" hidden="1">[171]XREF!#REF!</definedName>
    <definedName name="XRefCopy158Row" hidden="1">[171]XREF!#REF!</definedName>
    <definedName name="XRefCopy159" localSheetId="4" hidden="1">'[174]Gastos de lanzamiento'!#REF!</definedName>
    <definedName name="XRefCopy159" hidden="1">'[174]Gastos de lanzamiento'!#REF!</definedName>
    <definedName name="XRefCopy159Row" localSheetId="4" hidden="1">[179]XREF!#REF!</definedName>
    <definedName name="XRefCopy159Row" hidden="1">[179]XREF!#REF!</definedName>
    <definedName name="XRefCopy15Row" localSheetId="4" hidden="1">[177]XREF!#REF!</definedName>
    <definedName name="XRefCopy15Row" hidden="1">[177]XREF!#REF!</definedName>
    <definedName name="XRefCopy16" localSheetId="4" hidden="1">'[51]Anexo I - Bs de uso'!#REF!</definedName>
    <definedName name="XRefCopy16" hidden="1">'[51]Anexo I - Bs de uso'!#REF!</definedName>
    <definedName name="XRefCopy160" localSheetId="4" hidden="1">'[170]Conciliaciones Bancarias'!#REF!</definedName>
    <definedName name="XRefCopy160" hidden="1">'[170]Conciliaciones Bancarias'!#REF!</definedName>
    <definedName name="XRefCopy160Row" localSheetId="4" hidden="1">#REF!</definedName>
    <definedName name="XRefCopy160Row" hidden="1">#REF!</definedName>
    <definedName name="XRefCopy161" localSheetId="4" hidden="1">'[174]Gastos de lanzamiento'!#REF!</definedName>
    <definedName name="XRefCopy161" hidden="1">'[174]Gastos de lanzamiento'!#REF!</definedName>
    <definedName name="XRefCopy161Row" localSheetId="4" hidden="1">#REF!</definedName>
    <definedName name="XRefCopy161Row" hidden="1">#REF!</definedName>
    <definedName name="XRefCopy162" localSheetId="4" hidden="1">'[174]Gastos de lanzamiento'!#REF!</definedName>
    <definedName name="XRefCopy162" hidden="1">'[174]Gastos de lanzamiento'!#REF!</definedName>
    <definedName name="XRefCopy162Row" localSheetId="4" hidden="1">#REF!</definedName>
    <definedName name="XRefCopy162Row" hidden="1">#REF!</definedName>
    <definedName name="XRefCopy163" localSheetId="4" hidden="1">'[173]GMP-1'!#REF!</definedName>
    <definedName name="XRefCopy163" hidden="1">'[173]GMP-1'!#REF!</definedName>
    <definedName name="XRefCopy163Row" localSheetId="4" hidden="1">#REF!</definedName>
    <definedName name="XRefCopy163Row" hidden="1">#REF!</definedName>
    <definedName name="XRefCopy164" localSheetId="4" hidden="1">'[173]GMP-1'!#REF!</definedName>
    <definedName name="XRefCopy164" hidden="1">'[173]GMP-1'!#REF!</definedName>
    <definedName name="XRefCopy164Row" localSheetId="4" hidden="1">[171]XREF!#REF!</definedName>
    <definedName name="XRefCopy164Row" hidden="1">[171]XREF!#REF!</definedName>
    <definedName name="XRefCopy165" localSheetId="4" hidden="1">'[174]Gastos de lanzamiento'!#REF!</definedName>
    <definedName name="XRefCopy165" hidden="1">'[174]Gastos de lanzamiento'!#REF!</definedName>
    <definedName name="XRefCopy165Row" localSheetId="4" hidden="1">#REF!</definedName>
    <definedName name="XRefCopy165Row" hidden="1">#REF!</definedName>
    <definedName name="XRefCopy166" localSheetId="4" hidden="1">#REF!</definedName>
    <definedName name="XRefCopy166" hidden="1">#REF!</definedName>
    <definedName name="XRefCopy166Row" localSheetId="4" hidden="1">#REF!</definedName>
    <definedName name="XRefCopy166Row" hidden="1">#REF!</definedName>
    <definedName name="XRefCopy167" localSheetId="4" hidden="1">#REF!</definedName>
    <definedName name="XRefCopy167" hidden="1">#REF!</definedName>
    <definedName name="XRefCopy167Row" localSheetId="4" hidden="1">#REF!</definedName>
    <definedName name="XRefCopy167Row" hidden="1">#REF!</definedName>
    <definedName name="XRefCopy168" localSheetId="4" hidden="1">'[171]Cruce de listados c_GL'!#REF!</definedName>
    <definedName name="XRefCopy168" hidden="1">'[171]Cruce de listados c_GL'!#REF!</definedName>
    <definedName name="XRefCopy168Row" localSheetId="4" hidden="1">[171]XREF!#REF!</definedName>
    <definedName name="XRefCopy168Row" hidden="1">[171]XREF!#REF!</definedName>
    <definedName name="XRefCopy169" localSheetId="4" hidden="1">'[170]Conciliaciones Bancarias'!#REF!</definedName>
    <definedName name="XRefCopy169" hidden="1">'[170]Conciliaciones Bancarias'!#REF!</definedName>
    <definedName name="XRefCopy169Row" localSheetId="4" hidden="1">#REF!</definedName>
    <definedName name="XRefCopy169Row" hidden="1">#REF!</definedName>
    <definedName name="XRefCopy16Row" localSheetId="4" hidden="1">[177]XREF!#REF!</definedName>
    <definedName name="XRefCopy16Row" hidden="1">[177]XREF!#REF!</definedName>
    <definedName name="XRefCopy17" localSheetId="4" hidden="1">'[169]2.1.01.02.01.05'!#REF!</definedName>
    <definedName name="XRefCopy17" hidden="1">'[169]2.1.01.02.01.05'!#REF!</definedName>
    <definedName name="XRefCopy170" localSheetId="4" hidden="1">'[174]Gastos de lanzamiento'!#REF!</definedName>
    <definedName name="XRefCopy170" hidden="1">'[174]Gastos de lanzamiento'!#REF!</definedName>
    <definedName name="XRefCopy170Row" localSheetId="4" hidden="1">#REF!</definedName>
    <definedName name="XRefCopy170Row" hidden="1">#REF!</definedName>
    <definedName name="XRefCopy171" localSheetId="4" hidden="1">'[174]Gastos de lanzamiento'!#REF!</definedName>
    <definedName name="XRefCopy171" hidden="1">'[174]Gastos de lanzamiento'!#REF!</definedName>
    <definedName name="XRefCopy171Row" localSheetId="4" hidden="1">#REF!</definedName>
    <definedName name="XRefCopy171Row" hidden="1">#REF!</definedName>
    <definedName name="XRefCopy172" localSheetId="4" hidden="1">'[174]Gastos de lanzamiento'!#REF!</definedName>
    <definedName name="XRefCopy172" hidden="1">'[174]Gastos de lanzamiento'!#REF!</definedName>
    <definedName name="XRefCopy172Row" localSheetId="4" hidden="1">#REF!</definedName>
    <definedName name="XRefCopy172Row" hidden="1">#REF!</definedName>
    <definedName name="XRefCopy173" localSheetId="4" hidden="1">'[174]Gastos de lanzamiento'!#REF!</definedName>
    <definedName name="XRefCopy173" hidden="1">'[174]Gastos de lanzamiento'!#REF!</definedName>
    <definedName name="XRefCopy173Row" localSheetId="4" hidden="1">#REF!</definedName>
    <definedName name="XRefCopy173Row" hidden="1">#REF!</definedName>
    <definedName name="XRefCopy174" localSheetId="4" hidden="1">'[170]Conciliaciones Bancarias'!#REF!</definedName>
    <definedName name="XRefCopy174" hidden="1">'[170]Conciliaciones Bancarias'!#REF!</definedName>
    <definedName name="XRefCopy174Row" localSheetId="4" hidden="1">[171]XREF!#REF!</definedName>
    <definedName name="XRefCopy174Row" hidden="1">[171]XREF!#REF!</definedName>
    <definedName name="XRefCopy175" localSheetId="4" hidden="1">'[170]Conciliaciones Bancarias'!#REF!</definedName>
    <definedName name="XRefCopy175" hidden="1">'[170]Conciliaciones Bancarias'!#REF!</definedName>
    <definedName name="XRefCopy175Row" localSheetId="4" hidden="1">#REF!</definedName>
    <definedName name="XRefCopy175Row" hidden="1">#REF!</definedName>
    <definedName name="XRefCopy176" localSheetId="4" hidden="1">'[170]Conciliaciones Bancarias'!#REF!</definedName>
    <definedName name="XRefCopy176" hidden="1">'[170]Conciliaciones Bancarias'!#REF!</definedName>
    <definedName name="XRefCopy176Row" localSheetId="4" hidden="1">[171]XREF!#REF!</definedName>
    <definedName name="XRefCopy176Row" hidden="1">[171]XREF!#REF!</definedName>
    <definedName name="XRefCopy177" localSheetId="4" hidden="1">'[174]Gastos de lanzamiento'!#REF!</definedName>
    <definedName name="XRefCopy177" hidden="1">'[174]Gastos de lanzamiento'!#REF!</definedName>
    <definedName name="XRefCopy177Row" localSheetId="4" hidden="1">[171]XREF!#REF!</definedName>
    <definedName name="XRefCopy177Row" hidden="1">[171]XREF!#REF!</definedName>
    <definedName name="XRefCopy178" localSheetId="4" hidden="1">'[173]GMP-5'!#REF!</definedName>
    <definedName name="XRefCopy178" hidden="1">'[173]GMP-5'!#REF!</definedName>
    <definedName name="XRefCopy178Row" localSheetId="4" hidden="1">#REF!</definedName>
    <definedName name="XRefCopy178Row" hidden="1">#REF!</definedName>
    <definedName name="XRefCopy179" localSheetId="4" hidden="1">'[174]Gastos de lanzamiento'!#REF!</definedName>
    <definedName name="XRefCopy179" hidden="1">'[174]Gastos de lanzamiento'!#REF!</definedName>
    <definedName name="XRefCopy179Row" localSheetId="4" hidden="1">[171]XREF!#REF!</definedName>
    <definedName name="XRefCopy179Row" hidden="1">[171]XREF!#REF!</definedName>
    <definedName name="XRefCopy17Row" localSheetId="4" hidden="1">#REF!</definedName>
    <definedName name="XRefCopy17Row" hidden="1">#REF!</definedName>
    <definedName name="XRefCopy18" localSheetId="4" hidden="1">'[51]nota 3'!#REF!</definedName>
    <definedName name="XRefCopy18" hidden="1">'[51]nota 3'!#REF!</definedName>
    <definedName name="XRefCopy180" localSheetId="4" hidden="1">'[174]Gastos de lanzamiento'!#REF!</definedName>
    <definedName name="XRefCopy180" hidden="1">'[174]Gastos de lanzamiento'!#REF!</definedName>
    <definedName name="XRefCopy180Row" localSheetId="4" hidden="1">#REF!</definedName>
    <definedName name="XRefCopy180Row" hidden="1">#REF!</definedName>
    <definedName name="XRefCopy181" localSheetId="4" hidden="1">'[170]Conciliaciones Bancarias'!#REF!</definedName>
    <definedName name="XRefCopy181" hidden="1">'[170]Conciliaciones Bancarias'!#REF!</definedName>
    <definedName name="XRefCopy181Row" localSheetId="4" hidden="1">#REF!</definedName>
    <definedName name="XRefCopy181Row" hidden="1">#REF!</definedName>
    <definedName name="XRefCopy182" localSheetId="4" hidden="1">'[174]Gastos de lanzamiento'!#REF!</definedName>
    <definedName name="XRefCopy182" hidden="1">'[174]Gastos de lanzamiento'!#REF!</definedName>
    <definedName name="XRefCopy182Row" localSheetId="4" hidden="1">[171]XREF!#REF!</definedName>
    <definedName name="XRefCopy182Row" hidden="1">[171]XREF!#REF!</definedName>
    <definedName name="XRefCopy183" localSheetId="4" hidden="1">'[174]Gastos de lanzamiento'!#REF!</definedName>
    <definedName name="XRefCopy183" hidden="1">'[174]Gastos de lanzamiento'!#REF!</definedName>
    <definedName name="XRefCopy183Row" localSheetId="4" hidden="1">#REF!</definedName>
    <definedName name="XRefCopy183Row" hidden="1">#REF!</definedName>
    <definedName name="XRefCopy184" localSheetId="4" hidden="1">'[174]Gastos de lanzamiento'!#REF!</definedName>
    <definedName name="XRefCopy184" hidden="1">'[174]Gastos de lanzamiento'!#REF!</definedName>
    <definedName name="XRefCopy184Row" localSheetId="4" hidden="1">#REF!</definedName>
    <definedName name="XRefCopy184Row" hidden="1">#REF!</definedName>
    <definedName name="XRefCopy185" localSheetId="4" hidden="1">'[174]Gastos de lanzamiento'!#REF!</definedName>
    <definedName name="XRefCopy185" hidden="1">'[174]Gastos de lanzamiento'!#REF!</definedName>
    <definedName name="XRefCopy185Row" localSheetId="4" hidden="1">[171]XREF!#REF!</definedName>
    <definedName name="XRefCopy185Row" hidden="1">[171]XREF!#REF!</definedName>
    <definedName name="XRefCopy186" localSheetId="4" hidden="1">'[170]Conciliaciones Bancarias'!#REF!</definedName>
    <definedName name="XRefCopy186" hidden="1">'[170]Conciliaciones Bancarias'!#REF!</definedName>
    <definedName name="XRefCopy186Row" localSheetId="4" hidden="1">#REF!</definedName>
    <definedName name="XRefCopy186Row" hidden="1">#REF!</definedName>
    <definedName name="XRefCopy187" localSheetId="4" hidden="1">'[174]Gastos de lanzamiento'!#REF!</definedName>
    <definedName name="XRefCopy187" hidden="1">'[174]Gastos de lanzamiento'!#REF!</definedName>
    <definedName name="XRefCopy187Row" localSheetId="4" hidden="1">#REF!</definedName>
    <definedName name="XRefCopy187Row" hidden="1">#REF!</definedName>
    <definedName name="XRefCopy188" localSheetId="4" hidden="1">#REF!</definedName>
    <definedName name="XRefCopy188" hidden="1">#REF!</definedName>
    <definedName name="XRefCopy188Row" localSheetId="4" hidden="1">#REF!</definedName>
    <definedName name="XRefCopy188Row" hidden="1">#REF!</definedName>
    <definedName name="XRefCopy189" localSheetId="4" hidden="1">'[180]Conciliaciones Bancarias'!#REF!</definedName>
    <definedName name="XRefCopy189" hidden="1">'[180]Conciliaciones Bancarias'!#REF!</definedName>
    <definedName name="XRefCopy189Row" localSheetId="4" hidden="1">#REF!</definedName>
    <definedName name="XRefCopy189Row" hidden="1">#REF!</definedName>
    <definedName name="XRefCopy18Row" localSheetId="4" hidden="1">[177]XREF!#REF!</definedName>
    <definedName name="XRefCopy18Row" hidden="1">[177]XREF!#REF!</definedName>
    <definedName name="XRefCopy19" localSheetId="4" hidden="1">#REF!</definedName>
    <definedName name="XRefCopy19" hidden="1">#REF!</definedName>
    <definedName name="XRefCopy190" localSheetId="4" hidden="1">'[180]Conciliaciones Bancarias'!#REF!</definedName>
    <definedName name="XRefCopy190" hidden="1">'[180]Conciliaciones Bancarias'!#REF!</definedName>
    <definedName name="XRefCopy190Row" localSheetId="4" hidden="1">#REF!</definedName>
    <definedName name="XRefCopy190Row" hidden="1">#REF!</definedName>
    <definedName name="XRefCopy191" localSheetId="4" hidden="1">'[171]Previsión Incob.'!#REF!</definedName>
    <definedName name="XRefCopy191" hidden="1">'[171]Previsión Incob.'!#REF!</definedName>
    <definedName name="XRefCopy191Row" localSheetId="4" hidden="1">[171]XREF!#REF!</definedName>
    <definedName name="XRefCopy191Row" hidden="1">[171]XREF!#REF!</definedName>
    <definedName name="XRefCopy192" localSheetId="4" hidden="1">'[170]Conciliaciones Bancarias'!#REF!</definedName>
    <definedName name="XRefCopy192" hidden="1">'[170]Conciliaciones Bancarias'!#REF!</definedName>
    <definedName name="XRefCopy192Row" localSheetId="4" hidden="1">[171]XREF!#REF!</definedName>
    <definedName name="XRefCopy192Row" hidden="1">[171]XREF!#REF!</definedName>
    <definedName name="XRefCopy193" localSheetId="4" hidden="1">#REF!</definedName>
    <definedName name="XRefCopy193" hidden="1">#REF!</definedName>
    <definedName name="XRefCopy193Row" localSheetId="4" hidden="1">[171]XREF!#REF!</definedName>
    <definedName name="XRefCopy193Row" hidden="1">[171]XREF!#REF!</definedName>
    <definedName name="XRefCopy194" localSheetId="4" hidden="1">'[170]Conciliaciones Bancarias'!#REF!</definedName>
    <definedName name="XRefCopy194" hidden="1">'[170]Conciliaciones Bancarias'!#REF!</definedName>
    <definedName name="XRefCopy194Row" localSheetId="4" hidden="1">#REF!</definedName>
    <definedName name="XRefCopy194Row" hidden="1">#REF!</definedName>
    <definedName name="XRefCopy195" localSheetId="4" hidden="1">#REF!</definedName>
    <definedName name="XRefCopy195" hidden="1">#REF!</definedName>
    <definedName name="XRefCopy195Row" localSheetId="4" hidden="1">#REF!</definedName>
    <definedName name="XRefCopy195Row" hidden="1">#REF!</definedName>
    <definedName name="XRefCopy196" localSheetId="4" hidden="1">#REF!</definedName>
    <definedName name="XRefCopy196" hidden="1">#REF!</definedName>
    <definedName name="XRefCopy196Row" localSheetId="4" hidden="1">#REF!</definedName>
    <definedName name="XRefCopy196Row" hidden="1">#REF!</definedName>
    <definedName name="XRefCopy197" localSheetId="4" hidden="1">'[170]Selección partidas que suman'!#REF!</definedName>
    <definedName name="XRefCopy197" hidden="1">'[170]Selección partidas que suman'!#REF!</definedName>
    <definedName name="XRefCopy197Row" localSheetId="4" hidden="1">#REF!</definedName>
    <definedName name="XRefCopy197Row" hidden="1">#REF!</definedName>
    <definedName name="XRefCopy198" localSheetId="4" hidden="1">#REF!</definedName>
    <definedName name="XRefCopy198" hidden="1">#REF!</definedName>
    <definedName name="XRefCopy199" localSheetId="4" hidden="1">'[173]GMP-1'!#REF!</definedName>
    <definedName name="XRefCopy199" hidden="1">'[173]GMP-1'!#REF!</definedName>
    <definedName name="XRefCopy199Row" localSheetId="4" hidden="1">#REF!</definedName>
    <definedName name="XRefCopy199Row" hidden="1">#REF!</definedName>
    <definedName name="XRefCopy19Row" localSheetId="4" hidden="1">[177]XREF!#REF!</definedName>
    <definedName name="XRefCopy19Row" hidden="1">[177]XREF!#REF!</definedName>
    <definedName name="XRefCopy1Row" localSheetId="4" hidden="1">#REF!</definedName>
    <definedName name="XRefCopy1Row" hidden="1">#REF!</definedName>
    <definedName name="XRefCopy2" localSheetId="4" hidden="1">#REF!</definedName>
    <definedName name="XRefCopy2" hidden="1">#REF!</definedName>
    <definedName name="XRefCopy20" localSheetId="4" hidden="1">#REF!</definedName>
    <definedName name="XRefCopy20" hidden="1">#REF!</definedName>
    <definedName name="XRefCopy200" localSheetId="4" hidden="1">'[171]Previsión Incob.'!#REF!</definedName>
    <definedName name="XRefCopy200" hidden="1">'[171]Previsión Incob.'!#REF!</definedName>
    <definedName name="XRefCopy200Row" localSheetId="4" hidden="1">#REF!</definedName>
    <definedName name="XRefCopy200Row" hidden="1">#REF!</definedName>
    <definedName name="XRefCopy201" localSheetId="4" hidden="1">#REF!</definedName>
    <definedName name="XRefCopy201" hidden="1">#REF!</definedName>
    <definedName name="XRefCopy201Row" localSheetId="4" hidden="1">#REF!</definedName>
    <definedName name="XRefCopy201Row" hidden="1">#REF!</definedName>
    <definedName name="XRefCopy202" localSheetId="4" hidden="1">'[174]Gastos de lanzamiento'!#REF!</definedName>
    <definedName name="XRefCopy202" hidden="1">'[174]Gastos de lanzamiento'!#REF!</definedName>
    <definedName name="XRefCopy202Row" localSheetId="4" hidden="1">#REF!</definedName>
    <definedName name="XRefCopy202Row" hidden="1">#REF!</definedName>
    <definedName name="XRefCopy203" localSheetId="4" hidden="1">'[170]Selección partidas que suman'!#REF!</definedName>
    <definedName name="XRefCopy203" hidden="1">'[170]Selección partidas que suman'!#REF!</definedName>
    <definedName name="XRefCopy203Row" localSheetId="4" hidden="1">#REF!</definedName>
    <definedName name="XRefCopy203Row" hidden="1">#REF!</definedName>
    <definedName name="XRefCopy204" localSheetId="4" hidden="1">#REF!</definedName>
    <definedName name="XRefCopy204" hidden="1">#REF!</definedName>
    <definedName name="XRefCopy204Row" localSheetId="4" hidden="1">#REF!</definedName>
    <definedName name="XRefCopy204Row" hidden="1">#REF!</definedName>
    <definedName name="XRefCopy205" localSheetId="4" hidden="1">#REF!</definedName>
    <definedName name="XRefCopy205" hidden="1">#REF!</definedName>
    <definedName name="XRefCopy205Row" localSheetId="4" hidden="1">[171]XREF!#REF!</definedName>
    <definedName name="XRefCopy205Row" hidden="1">[171]XREF!#REF!</definedName>
    <definedName name="XRefCopy206" localSheetId="4" hidden="1">#REF!</definedName>
    <definedName name="XRefCopy206" hidden="1">#REF!</definedName>
    <definedName name="XRefCopy206Row" localSheetId="4" hidden="1">#REF!</definedName>
    <definedName name="XRefCopy206Row" hidden="1">#REF!</definedName>
    <definedName name="XRefCopy207" localSheetId="4" hidden="1">'[170]Conciliaciones Bancarias'!#REF!</definedName>
    <definedName name="XRefCopy207" hidden="1">'[170]Conciliaciones Bancarias'!#REF!</definedName>
    <definedName name="XRefCopy207Row" localSheetId="4" hidden="1">#REF!</definedName>
    <definedName name="XRefCopy207Row" hidden="1">#REF!</definedName>
    <definedName name="XRefCopy208" localSheetId="4" hidden="1">'[174]Gastos de lanzamiento'!#REF!</definedName>
    <definedName name="XRefCopy208" hidden="1">'[174]Gastos de lanzamiento'!#REF!</definedName>
    <definedName name="XRefCopy208Row" localSheetId="4" hidden="1">#REF!</definedName>
    <definedName name="XRefCopy208Row" hidden="1">#REF!</definedName>
    <definedName name="XRefCopy209" localSheetId="4" hidden="1">#REF!</definedName>
    <definedName name="XRefCopy209" hidden="1">#REF!</definedName>
    <definedName name="XRefCopy209Row" localSheetId="4" hidden="1">#REF!</definedName>
    <definedName name="XRefCopy209Row" hidden="1">#REF!</definedName>
    <definedName name="XRefCopy20Row" localSheetId="4" hidden="1">#REF!</definedName>
    <definedName name="XRefCopy20Row" hidden="1">#REF!</definedName>
    <definedName name="XRefCopy21" localSheetId="4" hidden="1">#REF!</definedName>
    <definedName name="XRefCopy21" hidden="1">#REF!</definedName>
    <definedName name="XRefCopy210" localSheetId="4" hidden="1">#REF!</definedName>
    <definedName name="XRefCopy210" hidden="1">#REF!</definedName>
    <definedName name="XRefCopy210Row" localSheetId="4" hidden="1">#REF!</definedName>
    <definedName name="XRefCopy210Row" hidden="1">#REF!</definedName>
    <definedName name="XRefCopy211" localSheetId="4" hidden="1">'[174]Gastos de lanzamiento'!#REF!</definedName>
    <definedName name="XRefCopy211" hidden="1">'[174]Gastos de lanzamiento'!#REF!</definedName>
    <definedName name="XRefCopy211Row" localSheetId="4" hidden="1">#REF!</definedName>
    <definedName name="XRefCopy211Row" hidden="1">#REF!</definedName>
    <definedName name="XRefCopy212" localSheetId="4" hidden="1">'[170]Conciliaciones Bancarias'!#REF!</definedName>
    <definedName name="XRefCopy212" hidden="1">'[170]Conciliaciones Bancarias'!#REF!</definedName>
    <definedName name="XRefCopy212Row" localSheetId="4" hidden="1">[171]XREF!#REF!</definedName>
    <definedName name="XRefCopy212Row" hidden="1">[171]XREF!#REF!</definedName>
    <definedName name="XRefCopy213" localSheetId="4" hidden="1">'[174]Gastos de lanzamiento'!#REF!</definedName>
    <definedName name="XRefCopy213" hidden="1">'[174]Gastos de lanzamiento'!#REF!</definedName>
    <definedName name="XRefCopy213Row" localSheetId="4" hidden="1">#REF!</definedName>
    <definedName name="XRefCopy213Row" hidden="1">#REF!</definedName>
    <definedName name="XRefCopy214" localSheetId="4" hidden="1">#REF!</definedName>
    <definedName name="XRefCopy214" hidden="1">#REF!</definedName>
    <definedName name="XRefCopy214Row" localSheetId="4" hidden="1">#REF!</definedName>
    <definedName name="XRefCopy214Row" hidden="1">#REF!</definedName>
    <definedName name="XRefCopy215" localSheetId="4" hidden="1">#REF!</definedName>
    <definedName name="XRefCopy215" hidden="1">#REF!</definedName>
    <definedName name="XRefCopy215Row" localSheetId="4" hidden="1">#REF!</definedName>
    <definedName name="XRefCopy215Row" hidden="1">#REF!</definedName>
    <definedName name="XRefCopy216" localSheetId="4" hidden="1">#REF!</definedName>
    <definedName name="XRefCopy216" hidden="1">#REF!</definedName>
    <definedName name="XRefCopy216Row" localSheetId="4" hidden="1">#REF!</definedName>
    <definedName name="XRefCopy216Row" hidden="1">#REF!</definedName>
    <definedName name="XRefCopy217" localSheetId="4" hidden="1">'[180]Conciliaciones Bancarias'!#REF!</definedName>
    <definedName name="XRefCopy217" hidden="1">'[180]Conciliaciones Bancarias'!#REF!</definedName>
    <definedName name="XRefCopy217Row" localSheetId="4" hidden="1">#REF!</definedName>
    <definedName name="XRefCopy217Row" hidden="1">#REF!</definedName>
    <definedName name="XRefCopy218" localSheetId="4" hidden="1">'[170]Conciliaciones Bancarias'!#REF!</definedName>
    <definedName name="XRefCopy218" hidden="1">'[170]Conciliaciones Bancarias'!#REF!</definedName>
    <definedName name="XRefCopy218Row" localSheetId="4" hidden="1">#REF!</definedName>
    <definedName name="XRefCopy218Row" hidden="1">#REF!</definedName>
    <definedName name="XRefCopy219" localSheetId="4" hidden="1">'[170]Conciliaciones Bancarias'!#REF!</definedName>
    <definedName name="XRefCopy219" hidden="1">'[170]Conciliaciones Bancarias'!#REF!</definedName>
    <definedName name="XRefCopy219Row" localSheetId="4" hidden="1">#REF!</definedName>
    <definedName name="XRefCopy219Row" hidden="1">#REF!</definedName>
    <definedName name="XRefCopy21Row" localSheetId="4" hidden="1">#REF!</definedName>
    <definedName name="XRefCopy21Row" hidden="1">#REF!</definedName>
    <definedName name="XRefCopy22" localSheetId="4" hidden="1">#REF!</definedName>
    <definedName name="XRefCopy22" hidden="1">#REF!</definedName>
    <definedName name="XRefCopy220" localSheetId="4" hidden="1">#REF!</definedName>
    <definedName name="XRefCopy220" hidden="1">#REF!</definedName>
    <definedName name="XRefCopy220Row" localSheetId="4" hidden="1">#REF!</definedName>
    <definedName name="XRefCopy220Row" hidden="1">#REF!</definedName>
    <definedName name="XRefCopy221" localSheetId="4" hidden="1">#REF!</definedName>
    <definedName name="XRefCopy221" hidden="1">#REF!</definedName>
    <definedName name="XRefCopy221Row" localSheetId="4" hidden="1">#REF!</definedName>
    <definedName name="XRefCopy221Row" hidden="1">#REF!</definedName>
    <definedName name="XRefCopy222" localSheetId="4" hidden="1">#REF!</definedName>
    <definedName name="XRefCopy222" hidden="1">#REF!</definedName>
    <definedName name="XRefCopy222Row" localSheetId="4" hidden="1">#REF!</definedName>
    <definedName name="XRefCopy222Row" hidden="1">#REF!</definedName>
    <definedName name="XRefCopy223" localSheetId="4" hidden="1">'[171]Previsión Incob.'!#REF!</definedName>
    <definedName name="XRefCopy223" hidden="1">'[171]Previsión Incob.'!#REF!</definedName>
    <definedName name="XRefCopy223Row" localSheetId="4" hidden="1">[171]XREF!#REF!</definedName>
    <definedName name="XRefCopy223Row" hidden="1">[171]XREF!#REF!</definedName>
    <definedName name="XRefCopy224" localSheetId="4" hidden="1">'[173]GMP-1'!#REF!</definedName>
    <definedName name="XRefCopy224" hidden="1">'[173]GMP-1'!#REF!</definedName>
    <definedName name="XRefCopy224Row" localSheetId="4" hidden="1">#REF!</definedName>
    <definedName name="XRefCopy224Row" hidden="1">#REF!</definedName>
    <definedName name="XRefCopy225" localSheetId="4" hidden="1">'[180]Conciliaciones Bancarias'!#REF!</definedName>
    <definedName name="XRefCopy225" hidden="1">'[180]Conciliaciones Bancarias'!#REF!</definedName>
    <definedName name="XRefCopy225Row" localSheetId="4" hidden="1">#REF!</definedName>
    <definedName name="XRefCopy225Row" hidden="1">#REF!</definedName>
    <definedName name="XRefCopy226" localSheetId="4" hidden="1">#REF!</definedName>
    <definedName name="XRefCopy226" hidden="1">#REF!</definedName>
    <definedName name="XRefCopy226Row" localSheetId="4" hidden="1">#REF!</definedName>
    <definedName name="XRefCopy226Row" hidden="1">#REF!</definedName>
    <definedName name="XRefCopy227" localSheetId="4" hidden="1">#REF!</definedName>
    <definedName name="XRefCopy227" hidden="1">#REF!</definedName>
    <definedName name="XRefCopy227Row" localSheetId="4" hidden="1">[171]XREF!#REF!</definedName>
    <definedName name="XRefCopy227Row" hidden="1">[171]XREF!#REF!</definedName>
    <definedName name="XRefCopy228" localSheetId="4" hidden="1">#REF!</definedName>
    <definedName name="XRefCopy228" hidden="1">#REF!</definedName>
    <definedName name="XRefCopy228Row" localSheetId="4" hidden="1">#REF!</definedName>
    <definedName name="XRefCopy228Row" hidden="1">#REF!</definedName>
    <definedName name="XRefCopy229" localSheetId="4" hidden="1">#REF!</definedName>
    <definedName name="XRefCopy229" hidden="1">#REF!</definedName>
    <definedName name="XRefCopy229Row" localSheetId="4" hidden="1">#REF!</definedName>
    <definedName name="XRefCopy229Row" hidden="1">#REF!</definedName>
    <definedName name="XRefCopy22Row" localSheetId="4" hidden="1">#REF!</definedName>
    <definedName name="XRefCopy22Row" hidden="1">#REF!</definedName>
    <definedName name="XRefCopy23" localSheetId="4" hidden="1">#REF!</definedName>
    <definedName name="XRefCopy23" hidden="1">#REF!</definedName>
    <definedName name="XRefCopy230" localSheetId="4" hidden="1">#REF!</definedName>
    <definedName name="XRefCopy230" hidden="1">#REF!</definedName>
    <definedName name="XRefCopy230Row" localSheetId="4" hidden="1">[171]XREF!#REF!</definedName>
    <definedName name="XRefCopy230Row" hidden="1">[171]XREF!#REF!</definedName>
    <definedName name="XRefCopy231" localSheetId="4" hidden="1">#REF!</definedName>
    <definedName name="XRefCopy231" hidden="1">#REF!</definedName>
    <definedName name="XRefCopy231Row" localSheetId="4" hidden="1">#REF!</definedName>
    <definedName name="XRefCopy231Row" hidden="1">#REF!</definedName>
    <definedName name="XRefCopy232" localSheetId="4" hidden="1">#REF!</definedName>
    <definedName name="XRefCopy232" hidden="1">#REF!</definedName>
    <definedName name="XRefCopy232Row" localSheetId="4" hidden="1">#REF!</definedName>
    <definedName name="XRefCopy232Row" hidden="1">#REF!</definedName>
    <definedName name="XRefCopy233" localSheetId="4" hidden="1">'[170]Conciliaciones Bancarias'!#REF!</definedName>
    <definedName name="XRefCopy233" hidden="1">'[170]Conciliaciones Bancarias'!#REF!</definedName>
    <definedName name="XRefCopy233Row" localSheetId="4" hidden="1">[171]XREF!#REF!</definedName>
    <definedName name="XRefCopy233Row" hidden="1">[171]XREF!#REF!</definedName>
    <definedName name="XRefCopy234" localSheetId="4" hidden="1">#REF!</definedName>
    <definedName name="XRefCopy234" hidden="1">#REF!</definedName>
    <definedName name="XRefCopy234Row" localSheetId="4" hidden="1">#REF!</definedName>
    <definedName name="XRefCopy234Row" hidden="1">#REF!</definedName>
    <definedName name="XRefCopy235" localSheetId="4" hidden="1">#REF!</definedName>
    <definedName name="XRefCopy235" hidden="1">#REF!</definedName>
    <definedName name="XRefCopy235Row" localSheetId="4" hidden="1">#REF!</definedName>
    <definedName name="XRefCopy235Row" hidden="1">#REF!</definedName>
    <definedName name="XRefCopy236" localSheetId="4" hidden="1">#REF!</definedName>
    <definedName name="XRefCopy236" hidden="1">#REF!</definedName>
    <definedName name="XRefCopy236Row" localSheetId="4" hidden="1">#REF!</definedName>
    <definedName name="XRefCopy236Row" hidden="1">#REF!</definedName>
    <definedName name="XRefCopy237" localSheetId="4" hidden="1">'[170]Conciliaciones Bancarias'!#REF!</definedName>
    <definedName name="XRefCopy237" hidden="1">'[170]Conciliaciones Bancarias'!#REF!</definedName>
    <definedName name="XRefCopy237Row" localSheetId="4" hidden="1">#REF!</definedName>
    <definedName name="XRefCopy237Row" hidden="1">#REF!</definedName>
    <definedName name="XRefCopy238" localSheetId="4" hidden="1">'[173]GMP-5'!#REF!</definedName>
    <definedName name="XRefCopy238" hidden="1">'[173]GMP-5'!#REF!</definedName>
    <definedName name="XRefCopy238Row" localSheetId="4" hidden="1">[171]XREF!#REF!</definedName>
    <definedName name="XRefCopy238Row" hidden="1">[171]XREF!#REF!</definedName>
    <definedName name="XRefCopy239" localSheetId="4" hidden="1">'[180]Conciliaciones Bancarias'!#REF!</definedName>
    <definedName name="XRefCopy239" hidden="1">'[180]Conciliaciones Bancarias'!#REF!</definedName>
    <definedName name="XRefCopy239Row" localSheetId="4" hidden="1">#REF!</definedName>
    <definedName name="XRefCopy239Row" hidden="1">#REF!</definedName>
    <definedName name="XRefCopy23Row" localSheetId="4" hidden="1">#REF!</definedName>
    <definedName name="XRefCopy23Row" hidden="1">#REF!</definedName>
    <definedName name="XRefCopy24" localSheetId="4" hidden="1">#REF!</definedName>
    <definedName name="XRefCopy24" hidden="1">#REF!</definedName>
    <definedName name="XRefCopy240" localSheetId="4" hidden="1">#REF!</definedName>
    <definedName name="XRefCopy240" hidden="1">#REF!</definedName>
    <definedName name="XRefCopy240Row" localSheetId="4" hidden="1">#REF!</definedName>
    <definedName name="XRefCopy240Row" hidden="1">#REF!</definedName>
    <definedName name="XRefCopy241" localSheetId="4" hidden="1">#REF!</definedName>
    <definedName name="XRefCopy241" hidden="1">#REF!</definedName>
    <definedName name="XRefCopy241Row" localSheetId="4" hidden="1">#REF!</definedName>
    <definedName name="XRefCopy241Row" hidden="1">#REF!</definedName>
    <definedName name="XRefCopy242" localSheetId="4" hidden="1">'[171]Previsión Incob.'!#REF!</definedName>
    <definedName name="XRefCopy242" hidden="1">'[171]Previsión Incob.'!#REF!</definedName>
    <definedName name="XRefCopy242Row" localSheetId="4" hidden="1">[171]XREF!#REF!</definedName>
    <definedName name="XRefCopy242Row" hidden="1">[171]XREF!#REF!</definedName>
    <definedName name="XRefCopy243" localSheetId="4" hidden="1">'[180]Conciliaciones Bancarias'!#REF!</definedName>
    <definedName name="XRefCopy243" hidden="1">'[180]Conciliaciones Bancarias'!#REF!</definedName>
    <definedName name="XRefCopy243Row" localSheetId="4" hidden="1">#REF!</definedName>
    <definedName name="XRefCopy243Row" hidden="1">#REF!</definedName>
    <definedName name="XRefCopy244" localSheetId="4" hidden="1">#REF!</definedName>
    <definedName name="XRefCopy244" hidden="1">#REF!</definedName>
    <definedName name="XRefCopy244Row" localSheetId="4" hidden="1">#REF!</definedName>
    <definedName name="XRefCopy244Row" hidden="1">#REF!</definedName>
    <definedName name="XRefCopy245Row" localSheetId="4" hidden="1">#REF!</definedName>
    <definedName name="XRefCopy245Row" hidden="1">#REF!</definedName>
    <definedName name="XRefCopy246" localSheetId="4" hidden="1">#REF!</definedName>
    <definedName name="XRefCopy246" hidden="1">#REF!</definedName>
    <definedName name="XRefCopy246Row" localSheetId="4" hidden="1">#REF!</definedName>
    <definedName name="XRefCopy246Row" hidden="1">#REF!</definedName>
    <definedName name="XRefCopy247" localSheetId="4" hidden="1">#REF!</definedName>
    <definedName name="XRefCopy247" hidden="1">#REF!</definedName>
    <definedName name="XRefCopy247Row" localSheetId="4" hidden="1">#REF!</definedName>
    <definedName name="XRefCopy247Row" hidden="1">#REF!</definedName>
    <definedName name="XRefCopy248" localSheetId="4" hidden="1">'[181]Previsión Incob'!#REF!</definedName>
    <definedName name="XRefCopy248" hidden="1">'[181]Previsión Incob'!#REF!</definedName>
    <definedName name="XRefCopy248Row" localSheetId="4" hidden="1">#REF!</definedName>
    <definedName name="XRefCopy248Row" hidden="1">#REF!</definedName>
    <definedName name="XRefCopy249" localSheetId="4" hidden="1">'[180]Conciliaciones Bancarias'!#REF!</definedName>
    <definedName name="XRefCopy249" hidden="1">'[180]Conciliaciones Bancarias'!#REF!</definedName>
    <definedName name="XRefCopy249Row" localSheetId="4" hidden="1">#REF!</definedName>
    <definedName name="XRefCopy249Row" hidden="1">#REF!</definedName>
    <definedName name="XRefCopy24Row" localSheetId="4" hidden="1">#REF!</definedName>
    <definedName name="XRefCopy24Row" hidden="1">#REF!</definedName>
    <definedName name="XRefCopy25" localSheetId="4" hidden="1">#REF!</definedName>
    <definedName name="XRefCopy25" hidden="1">#REF!</definedName>
    <definedName name="XRefCopy250" localSheetId="4" hidden="1">'[170]Conciliaciones Bancarias'!#REF!</definedName>
    <definedName name="XRefCopy250" hidden="1">'[170]Conciliaciones Bancarias'!#REF!</definedName>
    <definedName name="XRefCopy250Row" localSheetId="4" hidden="1">#REF!</definedName>
    <definedName name="XRefCopy250Row" hidden="1">#REF!</definedName>
    <definedName name="XRefCopy251" localSheetId="4" hidden="1">#REF!</definedName>
    <definedName name="XRefCopy251" hidden="1">#REF!</definedName>
    <definedName name="XRefCopy251Row" localSheetId="4" hidden="1">#REF!</definedName>
    <definedName name="XRefCopy251Row" hidden="1">#REF!</definedName>
    <definedName name="XRefCopy252" localSheetId="4" hidden="1">'[174]Gastos de lanzamiento'!#REF!</definedName>
    <definedName name="XRefCopy252" hidden="1">'[174]Gastos de lanzamiento'!#REF!</definedName>
    <definedName name="XRefCopy252Row" localSheetId="4" hidden="1">#REF!</definedName>
    <definedName name="XRefCopy252Row" hidden="1">#REF!</definedName>
    <definedName name="XRefCopy253" localSheetId="4" hidden="1">#REF!</definedName>
    <definedName name="XRefCopy253" hidden="1">#REF!</definedName>
    <definedName name="XRefCopy253Row" localSheetId="4" hidden="1">#REF!</definedName>
    <definedName name="XRefCopy253Row" hidden="1">#REF!</definedName>
    <definedName name="XRefCopy254" localSheetId="4" hidden="1">#REF!</definedName>
    <definedName name="XRefCopy254" hidden="1">#REF!</definedName>
    <definedName name="XRefCopy254Row" localSheetId="4" hidden="1">#REF!</definedName>
    <definedName name="XRefCopy254Row" hidden="1">#REF!</definedName>
    <definedName name="XRefCopy255" localSheetId="4" hidden="1">#REF!</definedName>
    <definedName name="XRefCopy255" hidden="1">#REF!</definedName>
    <definedName name="XRefCopy255Row" localSheetId="4" hidden="1">#REF!</definedName>
    <definedName name="XRefCopy255Row" hidden="1">#REF!</definedName>
    <definedName name="XRefCopy256" localSheetId="4" hidden="1">#REF!</definedName>
    <definedName name="XRefCopy256" hidden="1">#REF!</definedName>
    <definedName name="XRefCopy256Row" localSheetId="4" hidden="1">#REF!</definedName>
    <definedName name="XRefCopy256Row" hidden="1">#REF!</definedName>
    <definedName name="XRefCopy257" localSheetId="4" hidden="1">#REF!</definedName>
    <definedName name="XRefCopy257" hidden="1">#REF!</definedName>
    <definedName name="XRefCopy257Row" localSheetId="4" hidden="1">[171]XREF!#REF!</definedName>
    <definedName name="XRefCopy257Row" hidden="1">[171]XREF!#REF!</definedName>
    <definedName name="XRefCopy258" localSheetId="4" hidden="1">#REF!</definedName>
    <definedName name="XRefCopy258" hidden="1">#REF!</definedName>
    <definedName name="XRefCopy258Row" localSheetId="4" hidden="1">#REF!</definedName>
    <definedName name="XRefCopy258Row" hidden="1">#REF!</definedName>
    <definedName name="XRefCopy259" localSheetId="4" hidden="1">#REF!</definedName>
    <definedName name="XRefCopy259" hidden="1">#REF!</definedName>
    <definedName name="XRefCopy259Row" localSheetId="4" hidden="1">[171]XREF!#REF!</definedName>
    <definedName name="XRefCopy259Row" hidden="1">[171]XREF!#REF!</definedName>
    <definedName name="XRefCopy25Row" localSheetId="4" hidden="1">#REF!</definedName>
    <definedName name="XRefCopy25Row" hidden="1">#REF!</definedName>
    <definedName name="XRefCopy26" localSheetId="4" hidden="1">#REF!</definedName>
    <definedName name="XRefCopy26" hidden="1">#REF!</definedName>
    <definedName name="XRefCopy260" localSheetId="4" hidden="1">#REF!</definedName>
    <definedName name="XRefCopy260" hidden="1">#REF!</definedName>
    <definedName name="XRefCopy260Row" localSheetId="4" hidden="1">#REF!</definedName>
    <definedName name="XRefCopy260Row" hidden="1">#REF!</definedName>
    <definedName name="XRefCopy261" localSheetId="4" hidden="1">'[180]Conciliaciones Bancarias'!#REF!</definedName>
    <definedName name="XRefCopy261" hidden="1">'[180]Conciliaciones Bancarias'!#REF!</definedName>
    <definedName name="XRefCopy261Row" localSheetId="4" hidden="1">[180]XREF!#REF!</definedName>
    <definedName name="XRefCopy261Row" hidden="1">[180]XREF!#REF!</definedName>
    <definedName name="XRefCopy262" localSheetId="4" hidden="1">'[170]Conciliaciones Bancarias'!#REF!</definedName>
    <definedName name="XRefCopy262" hidden="1">'[170]Conciliaciones Bancarias'!#REF!</definedName>
    <definedName name="XRefCopy262Row" localSheetId="4" hidden="1">[170]XREF!#REF!</definedName>
    <definedName name="XRefCopy262Row" hidden="1">[170]XREF!#REF!</definedName>
    <definedName name="XRefCopy263" localSheetId="4" hidden="1">#REF!</definedName>
    <definedName name="XRefCopy263" hidden="1">#REF!</definedName>
    <definedName name="XRefCopy263Row" localSheetId="4" hidden="1">#REF!</definedName>
    <definedName name="XRefCopy263Row" hidden="1">#REF!</definedName>
    <definedName name="XRefCopy264" localSheetId="4" hidden="1">#REF!</definedName>
    <definedName name="XRefCopy264" hidden="1">#REF!</definedName>
    <definedName name="XRefCopy264Row" localSheetId="4" hidden="1">#REF!</definedName>
    <definedName name="XRefCopy264Row" hidden="1">#REF!</definedName>
    <definedName name="XRefCopy265" localSheetId="4" hidden="1">#REF!</definedName>
    <definedName name="XRefCopy265" hidden="1">#REF!</definedName>
    <definedName name="XRefCopy265Row" localSheetId="4" hidden="1">#REF!</definedName>
    <definedName name="XRefCopy265Row" hidden="1">#REF!</definedName>
    <definedName name="XRefCopy266" localSheetId="4" hidden="1">#REF!</definedName>
    <definedName name="XRefCopy266" hidden="1">#REF!</definedName>
    <definedName name="XRefCopy266Row" localSheetId="4" hidden="1">#REF!</definedName>
    <definedName name="XRefCopy266Row" hidden="1">#REF!</definedName>
    <definedName name="XRefCopy267" localSheetId="4" hidden="1">'[173]GMP-5'!#REF!</definedName>
    <definedName name="XRefCopy267" hidden="1">'[173]GMP-5'!#REF!</definedName>
    <definedName name="XRefCopy267Row" localSheetId="4" hidden="1">[174]XREF!#REF!</definedName>
    <definedName name="XRefCopy267Row" hidden="1">[174]XREF!#REF!</definedName>
    <definedName name="XRefCopy268" localSheetId="4" hidden="1">#REF!</definedName>
    <definedName name="XRefCopy268" hidden="1">#REF!</definedName>
    <definedName name="XRefCopy268Row" localSheetId="4" hidden="1">#REF!</definedName>
    <definedName name="XRefCopy268Row" hidden="1">#REF!</definedName>
    <definedName name="XRefCopy269" localSheetId="4" hidden="1">#REF!</definedName>
    <definedName name="XRefCopy269" hidden="1">#REF!</definedName>
    <definedName name="XRefCopy269Row" localSheetId="4" hidden="1">#REF!</definedName>
    <definedName name="XRefCopy269Row" hidden="1">#REF!</definedName>
    <definedName name="XRefCopy26Row" localSheetId="4" hidden="1">#REF!</definedName>
    <definedName name="XRefCopy26Row" hidden="1">#REF!</definedName>
    <definedName name="XRefCopy27" localSheetId="4" hidden="1">#REF!</definedName>
    <definedName name="XRefCopy27" hidden="1">#REF!</definedName>
    <definedName name="XRefCopy270" localSheetId="4" hidden="1">#REF!</definedName>
    <definedName name="XRefCopy270" hidden="1">#REF!</definedName>
    <definedName name="XRefCopy270Row" localSheetId="4" hidden="1">#REF!</definedName>
    <definedName name="XRefCopy270Row" hidden="1">#REF!</definedName>
    <definedName name="XRefCopy271" localSheetId="4" hidden="1">#REF!</definedName>
    <definedName name="XRefCopy271" hidden="1">#REF!</definedName>
    <definedName name="XRefCopy271Row" localSheetId="4" hidden="1">#REF!</definedName>
    <definedName name="XRefCopy271Row" hidden="1">#REF!</definedName>
    <definedName name="XRefCopy272" localSheetId="4" hidden="1">'[173]GMP-5'!#REF!</definedName>
    <definedName name="XRefCopy272" hidden="1">'[173]GMP-5'!#REF!</definedName>
    <definedName name="XRefCopy272Row" localSheetId="4" hidden="1">#REF!</definedName>
    <definedName name="XRefCopy272Row" hidden="1">#REF!</definedName>
    <definedName name="XRefCopy274" localSheetId="4" hidden="1">#REF!</definedName>
    <definedName name="XRefCopy274" hidden="1">#REF!</definedName>
    <definedName name="XRefCopy274Row" localSheetId="4" hidden="1">#REF!</definedName>
    <definedName name="XRefCopy274Row" hidden="1">#REF!</definedName>
    <definedName name="XRefCopy275" localSheetId="4" hidden="1">#REF!</definedName>
    <definedName name="XRefCopy275" hidden="1">#REF!</definedName>
    <definedName name="XRefCopy275Row" localSheetId="4" hidden="1">#REF!</definedName>
    <definedName name="XRefCopy275Row" hidden="1">#REF!</definedName>
    <definedName name="XRefCopy276" localSheetId="4" hidden="1">#REF!</definedName>
    <definedName name="XRefCopy276" hidden="1">#REF!</definedName>
    <definedName name="XRefCopy276Row" localSheetId="4" hidden="1">#REF!</definedName>
    <definedName name="XRefCopy276Row" hidden="1">#REF!</definedName>
    <definedName name="XRefCopy277" localSheetId="4" hidden="1">#REF!</definedName>
    <definedName name="XRefCopy277" hidden="1">#REF!</definedName>
    <definedName name="XRefCopy277Row" localSheetId="4" hidden="1">[171]XREF!#REF!</definedName>
    <definedName name="XRefCopy277Row" hidden="1">[171]XREF!#REF!</definedName>
    <definedName name="XRefCopy278" localSheetId="4" hidden="1">#REF!</definedName>
    <definedName name="XRefCopy278" hidden="1">#REF!</definedName>
    <definedName name="XRefCopy278Row" localSheetId="4" hidden="1">[171]XREF!#REF!</definedName>
    <definedName name="XRefCopy278Row" hidden="1">[171]XREF!#REF!</definedName>
    <definedName name="XRefCopy279" localSheetId="4" hidden="1">#REF!</definedName>
    <definedName name="XRefCopy279" hidden="1">#REF!</definedName>
    <definedName name="XRefCopy279Row" localSheetId="4" hidden="1">#REF!</definedName>
    <definedName name="XRefCopy279Row" hidden="1">#REF!</definedName>
    <definedName name="XRefCopy27Row" localSheetId="4" hidden="1">#REF!</definedName>
    <definedName name="XRefCopy27Row" hidden="1">#REF!</definedName>
    <definedName name="XRefCopy28" localSheetId="4" hidden="1">#REF!</definedName>
    <definedName name="XRefCopy28" hidden="1">#REF!</definedName>
    <definedName name="XRefCopy280" localSheetId="4" hidden="1">'[174]Gastos de lanzamiento'!#REF!</definedName>
    <definedName name="XRefCopy280" hidden="1">'[174]Gastos de lanzamiento'!#REF!</definedName>
    <definedName name="XRefCopy280Row" localSheetId="4" hidden="1">[170]XREF!#REF!</definedName>
    <definedName name="XRefCopy280Row" hidden="1">[170]XREF!#REF!</definedName>
    <definedName name="XRefCopy281" localSheetId="4" hidden="1">#REF!</definedName>
    <definedName name="XRefCopy281" hidden="1">#REF!</definedName>
    <definedName name="XRefCopy281Row" localSheetId="4" hidden="1">[171]XREF!#REF!</definedName>
    <definedName name="XRefCopy281Row" hidden="1">[171]XREF!#REF!</definedName>
    <definedName name="XRefCopy282" localSheetId="4" hidden="1">#REF!</definedName>
    <definedName name="XRefCopy282" hidden="1">#REF!</definedName>
    <definedName name="XRefCopy282Row" localSheetId="4" hidden="1">[171]XREF!#REF!</definedName>
    <definedName name="XRefCopy282Row" hidden="1">[171]XREF!#REF!</definedName>
    <definedName name="XRefCopy283" localSheetId="4" hidden="1">'[182]GMP-5'!#REF!</definedName>
    <definedName name="XRefCopy283" hidden="1">'[182]GMP-5'!#REF!</definedName>
    <definedName name="XRefCopy283Row" localSheetId="4" hidden="1">#REF!</definedName>
    <definedName name="XRefCopy283Row" hidden="1">#REF!</definedName>
    <definedName name="XRefCopy284" localSheetId="4" hidden="1">#REF!</definedName>
    <definedName name="XRefCopy284" hidden="1">#REF!</definedName>
    <definedName name="XRefCopy284Row" localSheetId="4" hidden="1">#REF!</definedName>
    <definedName name="XRefCopy284Row" hidden="1">#REF!</definedName>
    <definedName name="XRefCopy285" localSheetId="4" hidden="1">#REF!</definedName>
    <definedName name="XRefCopy285" hidden="1">#REF!</definedName>
    <definedName name="XRefCopy285Row" localSheetId="4" hidden="1">[171]XREF!#REF!</definedName>
    <definedName name="XRefCopy285Row" hidden="1">[171]XREF!#REF!</definedName>
    <definedName name="XRefCopy286Row" localSheetId="4" hidden="1">[171]XREF!#REF!</definedName>
    <definedName name="XRefCopy286Row" hidden="1">[171]XREF!#REF!</definedName>
    <definedName name="XRefCopy288" localSheetId="4" hidden="1">'[173]GMP-5'!#REF!</definedName>
    <definedName name="XRefCopy288" hidden="1">'[173]GMP-5'!#REF!</definedName>
    <definedName name="XRefCopy288Row" localSheetId="4" hidden="1">[171]XREF!#REF!</definedName>
    <definedName name="XRefCopy288Row" hidden="1">[171]XREF!#REF!</definedName>
    <definedName name="XRefCopy289" localSheetId="4" hidden="1">'[173]GMP-5'!#REF!</definedName>
    <definedName name="XRefCopy289" hidden="1">'[173]GMP-5'!#REF!</definedName>
    <definedName name="XRefCopy289Row" localSheetId="4" hidden="1">#REF!</definedName>
    <definedName name="XRefCopy289Row" hidden="1">#REF!</definedName>
    <definedName name="XRefCopy28Row" localSheetId="4" hidden="1">#REF!</definedName>
    <definedName name="XRefCopy28Row" hidden="1">#REF!</definedName>
    <definedName name="XRefCopy29" localSheetId="4" hidden="1">#REF!</definedName>
    <definedName name="XRefCopy29" hidden="1">#REF!</definedName>
    <definedName name="XRefCopy290Row" localSheetId="4" hidden="1">[171]XREF!#REF!</definedName>
    <definedName name="XRefCopy290Row" hidden="1">[171]XREF!#REF!</definedName>
    <definedName name="XRefCopy291Row" localSheetId="4" hidden="1">[171]XREF!#REF!</definedName>
    <definedName name="XRefCopy291Row" hidden="1">[171]XREF!#REF!</definedName>
    <definedName name="XRefCopy292" localSheetId="4" hidden="1">[183]BEAL!#REF!</definedName>
    <definedName name="XRefCopy292" hidden="1">[183]BEAL!#REF!</definedName>
    <definedName name="XRefCopy292Row" localSheetId="4" hidden="1">[171]XREF!#REF!</definedName>
    <definedName name="XRefCopy292Row" hidden="1">[171]XREF!#REF!</definedName>
    <definedName name="XRefCopy293" localSheetId="4" hidden="1">'[182]GMP-5'!#REF!</definedName>
    <definedName name="XRefCopy293" hidden="1">'[182]GMP-5'!#REF!</definedName>
    <definedName name="XRefCopy293Row" localSheetId="4" hidden="1">[171]XREF!#REF!</definedName>
    <definedName name="XRefCopy293Row" hidden="1">[171]XREF!#REF!</definedName>
    <definedName name="XRefCopy294Row" localSheetId="4" hidden="1">[171]XREF!#REF!</definedName>
    <definedName name="XRefCopy294Row" hidden="1">[171]XREF!#REF!</definedName>
    <definedName name="XRefCopy295Row" localSheetId="4" hidden="1">[171]XREF!#REF!</definedName>
    <definedName name="XRefCopy295Row" hidden="1">[171]XREF!#REF!</definedName>
    <definedName name="XRefCopy296Row" localSheetId="4" hidden="1">[171]XREF!#REF!</definedName>
    <definedName name="XRefCopy296Row" hidden="1">[171]XREF!#REF!</definedName>
    <definedName name="XRefCopy297Row" localSheetId="4" hidden="1">[171]XREF!#REF!</definedName>
    <definedName name="XRefCopy297Row" hidden="1">[171]XREF!#REF!</definedName>
    <definedName name="XRefCopy298Row" localSheetId="4" hidden="1">[171]XREF!#REF!</definedName>
    <definedName name="XRefCopy298Row" hidden="1">[171]XREF!#REF!</definedName>
    <definedName name="XRefCopy299Row" localSheetId="4" hidden="1">[171]XREF!#REF!</definedName>
    <definedName name="XRefCopy299Row" hidden="1">[171]XREF!#REF!</definedName>
    <definedName name="XRefCopy29Row" localSheetId="4" hidden="1">#REF!</definedName>
    <definedName name="XRefCopy29Row" hidden="1">#REF!</definedName>
    <definedName name="XRefCopy2Row" localSheetId="4" hidden="1">[177]XREF!#REF!</definedName>
    <definedName name="XRefCopy2Row" hidden="1">[177]XREF!#REF!</definedName>
    <definedName name="XRefCopy3" localSheetId="4" hidden="1">#REF!</definedName>
    <definedName name="XRefCopy3" hidden="1">#REF!</definedName>
    <definedName name="XRefCopy30" localSheetId="4" hidden="1">#REF!</definedName>
    <definedName name="XRefCopy30" hidden="1">#REF!</definedName>
    <definedName name="XRefCopy300Row" localSheetId="4" hidden="1">[171]XREF!#REF!</definedName>
    <definedName name="XRefCopy300Row" hidden="1">[171]XREF!#REF!</definedName>
    <definedName name="XRefCopy301Row" localSheetId="4" hidden="1">[171]XREF!#REF!</definedName>
    <definedName name="XRefCopy301Row" hidden="1">[171]XREF!#REF!</definedName>
    <definedName name="XRefCopy302Row" localSheetId="4" hidden="1">[171]XREF!#REF!</definedName>
    <definedName name="XRefCopy302Row" hidden="1">[171]XREF!#REF!</definedName>
    <definedName name="XRefCopy303Row" localSheetId="4" hidden="1">[171]XREF!#REF!</definedName>
    <definedName name="XRefCopy303Row" hidden="1">[171]XREF!#REF!</definedName>
    <definedName name="XRefCopy304Row" localSheetId="4" hidden="1">[171]XREF!#REF!</definedName>
    <definedName name="XRefCopy304Row" hidden="1">[171]XREF!#REF!</definedName>
    <definedName name="XRefCopy305Row" localSheetId="4" hidden="1">[171]XREF!#REF!</definedName>
    <definedName name="XRefCopy305Row" hidden="1">[171]XREF!#REF!</definedName>
    <definedName name="XRefCopy308Row" localSheetId="4" hidden="1">[171]XREF!#REF!</definedName>
    <definedName name="XRefCopy308Row" hidden="1">[171]XREF!#REF!</definedName>
    <definedName name="XRefCopy30Row" localSheetId="4" hidden="1">[184]XREF!#REF!</definedName>
    <definedName name="XRefCopy30Row" hidden="1">[184]XREF!#REF!</definedName>
    <definedName name="XRefCopy31" localSheetId="4" hidden="1">#REF!</definedName>
    <definedName name="XRefCopy31" hidden="1">#REF!</definedName>
    <definedName name="XRefCopy310Row" localSheetId="4" hidden="1">[171]XREF!#REF!</definedName>
    <definedName name="XRefCopy310Row" hidden="1">[171]XREF!#REF!</definedName>
    <definedName name="XRefCopy311Row" localSheetId="4" hidden="1">[171]XREF!#REF!</definedName>
    <definedName name="XRefCopy311Row" hidden="1">[171]XREF!#REF!</definedName>
    <definedName name="XRefCopy312Row" localSheetId="4" hidden="1">[171]XREF!#REF!</definedName>
    <definedName name="XRefCopy312Row" hidden="1">[171]XREF!#REF!</definedName>
    <definedName name="XRefCopy314Row" localSheetId="4" hidden="1">[171]XREF!#REF!</definedName>
    <definedName name="XRefCopy314Row" hidden="1">[171]XREF!#REF!</definedName>
    <definedName name="XRefCopy315" localSheetId="4" hidden="1">#REF!</definedName>
    <definedName name="XRefCopy315" hidden="1">#REF!</definedName>
    <definedName name="XRefCopy315Row" localSheetId="4" hidden="1">[171]XREF!#REF!</definedName>
    <definedName name="XRefCopy315Row" hidden="1">[171]XREF!#REF!</definedName>
    <definedName name="XRefCopy316Row" localSheetId="4" hidden="1">[171]XREF!#REF!</definedName>
    <definedName name="XRefCopy316Row" hidden="1">[171]XREF!#REF!</definedName>
    <definedName name="XRefCopy31Row" localSheetId="4" hidden="1">#REF!</definedName>
    <definedName name="XRefCopy31Row" hidden="1">#REF!</definedName>
    <definedName name="XRefCopy32" localSheetId="4" hidden="1">#REF!</definedName>
    <definedName name="XRefCopy32" hidden="1">#REF!</definedName>
    <definedName name="XRefCopy327" localSheetId="4" hidden="1">#REF!</definedName>
    <definedName name="XRefCopy327" hidden="1">#REF!</definedName>
    <definedName name="XRefCopy327Row" localSheetId="4" hidden="1">[185]XREF!#REF!</definedName>
    <definedName name="XRefCopy327Row" hidden="1">[185]XREF!#REF!</definedName>
    <definedName name="XRefCopy328" localSheetId="4" hidden="1">#REF!</definedName>
    <definedName name="XRefCopy328" hidden="1">#REF!</definedName>
    <definedName name="XRefCopy329" localSheetId="4" hidden="1">#REF!</definedName>
    <definedName name="XRefCopy329" hidden="1">#REF!</definedName>
    <definedName name="XRefCopy329Row" localSheetId="4" hidden="1">[185]XREF!#REF!</definedName>
    <definedName name="XRefCopy329Row" hidden="1">[185]XREF!#REF!</definedName>
    <definedName name="XRefCopy32Row" localSheetId="4" hidden="1">#REF!</definedName>
    <definedName name="XRefCopy32Row" hidden="1">#REF!</definedName>
    <definedName name="XRefCopy33" localSheetId="4" hidden="1">#REF!</definedName>
    <definedName name="XRefCopy33" hidden="1">#REF!</definedName>
    <definedName name="XRefCopy330" localSheetId="4" hidden="1">#REF!</definedName>
    <definedName name="XRefCopy330" hidden="1">#REF!</definedName>
    <definedName name="XRefCopy330Row" localSheetId="4" hidden="1">[185]XREF!#REF!</definedName>
    <definedName name="XRefCopy330Row" hidden="1">[185]XREF!#REF!</definedName>
    <definedName name="XRefCopy331" localSheetId="4" hidden="1">#REF!</definedName>
    <definedName name="XRefCopy331" hidden="1">#REF!</definedName>
    <definedName name="XRefCopy331Row" localSheetId="4" hidden="1">[171]XREF!#REF!</definedName>
    <definedName name="XRefCopy331Row" hidden="1">[171]XREF!#REF!</definedName>
    <definedName name="XRefCopy332" localSheetId="4" hidden="1">#REF!</definedName>
    <definedName name="XRefCopy332" hidden="1">#REF!</definedName>
    <definedName name="XRefCopy332Row" localSheetId="4" hidden="1">[185]XREF!#REF!</definedName>
    <definedName name="XRefCopy332Row" hidden="1">[185]XREF!#REF!</definedName>
    <definedName name="XRefCopy333" localSheetId="4" hidden="1">#REF!</definedName>
    <definedName name="XRefCopy333" hidden="1">#REF!</definedName>
    <definedName name="XRefCopy333Row" localSheetId="4" hidden="1">[185]XREF!#REF!</definedName>
    <definedName name="XRefCopy333Row" hidden="1">[185]XREF!#REF!</definedName>
    <definedName name="XRefCopy334" localSheetId="4" hidden="1">#REF!</definedName>
    <definedName name="XRefCopy334" hidden="1">#REF!</definedName>
    <definedName name="XRefCopy334Row" localSheetId="4" hidden="1">[185]XREF!#REF!</definedName>
    <definedName name="XRefCopy334Row" hidden="1">[185]XREF!#REF!</definedName>
    <definedName name="XRefCopy335" localSheetId="4" hidden="1">#REF!</definedName>
    <definedName name="XRefCopy335" hidden="1">#REF!</definedName>
    <definedName name="XRefCopy335Row" localSheetId="4" hidden="1">[185]XREF!#REF!</definedName>
    <definedName name="XRefCopy335Row" hidden="1">[185]XREF!#REF!</definedName>
    <definedName name="XRefCopy336" localSheetId="4" hidden="1">#REF!</definedName>
    <definedName name="XRefCopy336" hidden="1">#REF!</definedName>
    <definedName name="XRefCopy336Row" localSheetId="4" hidden="1">[185]XREF!#REF!</definedName>
    <definedName name="XRefCopy336Row" hidden="1">[185]XREF!#REF!</definedName>
    <definedName name="XRefCopy337" localSheetId="4" hidden="1">#REF!</definedName>
    <definedName name="XRefCopy337" hidden="1">#REF!</definedName>
    <definedName name="XRefCopy337Row" localSheetId="4" hidden="1">[185]XREF!#REF!</definedName>
    <definedName name="XRefCopy337Row" hidden="1">[185]XREF!#REF!</definedName>
    <definedName name="XRefCopy338" localSheetId="4" hidden="1">#REF!</definedName>
    <definedName name="XRefCopy338" hidden="1">#REF!</definedName>
    <definedName name="XRefCopy338Row" localSheetId="4" hidden="1">[185]XREF!#REF!</definedName>
    <definedName name="XRefCopy338Row" hidden="1">[185]XREF!#REF!</definedName>
    <definedName name="XRefCopy339Row" localSheetId="4" hidden="1">[185]XREF!#REF!</definedName>
    <definedName name="XRefCopy339Row" hidden="1">[185]XREF!#REF!</definedName>
    <definedName name="XRefCopy33Row" localSheetId="4" hidden="1">#REF!</definedName>
    <definedName name="XRefCopy33Row" hidden="1">#REF!</definedName>
    <definedName name="XRefCopy34" localSheetId="4" hidden="1">#REF!</definedName>
    <definedName name="XRefCopy34" hidden="1">#REF!</definedName>
    <definedName name="XRefCopy340Row" localSheetId="4" hidden="1">[185]XREF!#REF!</definedName>
    <definedName name="XRefCopy340Row" hidden="1">[185]XREF!#REF!</definedName>
    <definedName name="XRefCopy341Row" localSheetId="4" hidden="1">[185]XREF!#REF!</definedName>
    <definedName name="XRefCopy341Row" hidden="1">[185]XREF!#REF!</definedName>
    <definedName name="XRefCopy342Row" localSheetId="4" hidden="1">[185]XREF!#REF!</definedName>
    <definedName name="XRefCopy342Row" hidden="1">[185]XREF!#REF!</definedName>
    <definedName name="XRefCopy343Row" localSheetId="4" hidden="1">[185]XREF!#REF!</definedName>
    <definedName name="XRefCopy343Row" hidden="1">[185]XREF!#REF!</definedName>
    <definedName name="XRefCopy344Row" localSheetId="4" hidden="1">[185]XREF!#REF!</definedName>
    <definedName name="XRefCopy344Row" hidden="1">[185]XREF!#REF!</definedName>
    <definedName name="XRefCopy347Row" localSheetId="4" hidden="1">[185]XREF!#REF!</definedName>
    <definedName name="XRefCopy347Row" hidden="1">[185]XREF!#REF!</definedName>
    <definedName name="XRefCopy34Row" localSheetId="4" hidden="1">#REF!</definedName>
    <definedName name="XRefCopy34Row" hidden="1">#REF!</definedName>
    <definedName name="XRefCopy35" localSheetId="4" hidden="1">'[51]Anexo IV - previsiones'!#REF!</definedName>
    <definedName name="XRefCopy35" hidden="1">'[51]Anexo IV - previsiones'!#REF!</definedName>
    <definedName name="XRefCopy351Row" localSheetId="4" hidden="1">[185]XREF!#REF!</definedName>
    <definedName name="XRefCopy351Row" hidden="1">[185]XREF!#REF!</definedName>
    <definedName name="XRefCopy353" localSheetId="4" hidden="1">#REF!</definedName>
    <definedName name="XRefCopy353" hidden="1">#REF!</definedName>
    <definedName name="XRefCopy353Row" localSheetId="4" hidden="1">[185]XREF!#REF!</definedName>
    <definedName name="XRefCopy353Row" hidden="1">[185]XREF!#REF!</definedName>
    <definedName name="XRefCopy358" localSheetId="4" hidden="1">#REF!</definedName>
    <definedName name="XRefCopy358" hidden="1">#REF!</definedName>
    <definedName name="XRefCopy359" localSheetId="4" hidden="1">#REF!</definedName>
    <definedName name="XRefCopy359" hidden="1">#REF!</definedName>
    <definedName name="XRefCopy35Row" localSheetId="4" hidden="1">[184]XREF!#REF!</definedName>
    <definedName name="XRefCopy35Row" hidden="1">[184]XREF!#REF!</definedName>
    <definedName name="XRefCopy36" localSheetId="4" hidden="1">#REF!</definedName>
    <definedName name="XRefCopy36" hidden="1">#REF!</definedName>
    <definedName name="XRefCopy36Row" localSheetId="4" hidden="1">#REF!</definedName>
    <definedName name="XRefCopy36Row" hidden="1">#REF!</definedName>
    <definedName name="XRefCopy37" localSheetId="4" hidden="1">#REF!</definedName>
    <definedName name="XRefCopy37" hidden="1">#REF!</definedName>
    <definedName name="XRefCopy37Row" localSheetId="4" hidden="1">#REF!</definedName>
    <definedName name="XRefCopy37Row" hidden="1">#REF!</definedName>
    <definedName name="XRefCopy38" localSheetId="4" hidden="1">[186]analisis!#REF!</definedName>
    <definedName name="XRefCopy38" hidden="1">[186]analisis!#REF!</definedName>
    <definedName name="XRefCopy38Row" localSheetId="4" hidden="1">[187]XREF!#REF!</definedName>
    <definedName name="XRefCopy38Row" hidden="1">[187]XREF!#REF!</definedName>
    <definedName name="XRefCopy39" localSheetId="4" hidden="1">#REF!</definedName>
    <definedName name="XRefCopy39" hidden="1">#REF!</definedName>
    <definedName name="XRefCopy39Row" localSheetId="4" hidden="1">[184]XREF!#REF!</definedName>
    <definedName name="XRefCopy39Row" hidden="1">[184]XREF!#REF!</definedName>
    <definedName name="XRefCopy3Row" localSheetId="4" hidden="1">#REF!</definedName>
    <definedName name="XRefCopy3Row" hidden="1">#REF!</definedName>
    <definedName name="XRefCopy4" localSheetId="4" hidden="1">#REF!</definedName>
    <definedName name="XRefCopy4" hidden="1">#REF!</definedName>
    <definedName name="XRefCopy40" localSheetId="4" hidden="1">#REF!</definedName>
    <definedName name="XRefCopy40" hidden="1">#REF!</definedName>
    <definedName name="XRefCopy40Row" localSheetId="4" hidden="1">#REF!</definedName>
    <definedName name="XRefCopy40Row" hidden="1">#REF!</definedName>
    <definedName name="XRefCopy41" localSheetId="4" hidden="1">#REF!</definedName>
    <definedName name="XRefCopy41" hidden="1">#REF!</definedName>
    <definedName name="XRefCopy41Row" localSheetId="4" hidden="1">[187]XREF!#REF!</definedName>
    <definedName name="XRefCopy41Row" hidden="1">[187]XREF!#REF!</definedName>
    <definedName name="XRefCopy42" localSheetId="4" hidden="1">'[169]2.1.01.02.01.06'!#REF!</definedName>
    <definedName name="XRefCopy42" hidden="1">'[169]2.1.01.02.01.06'!#REF!</definedName>
    <definedName name="XRefCopy42Row" localSheetId="4" hidden="1">#REF!</definedName>
    <definedName name="XRefCopy42Row" hidden="1">#REF!</definedName>
    <definedName name="XRefCopy43" localSheetId="4" hidden="1">'[51]nota 3'!#REF!</definedName>
    <definedName name="XRefCopy43" hidden="1">'[51]nota 3'!#REF!</definedName>
    <definedName name="XRefCopy43Row" localSheetId="4" hidden="1">[184]XREF!#REF!</definedName>
    <definedName name="XRefCopy43Row" hidden="1">[184]XREF!#REF!</definedName>
    <definedName name="XRefCopy44" localSheetId="4" hidden="1">#REF!</definedName>
    <definedName name="XRefCopy44" hidden="1">#REF!</definedName>
    <definedName name="XRefCopy44Row" localSheetId="4" hidden="1">#REF!</definedName>
    <definedName name="XRefCopy44Row" hidden="1">#REF!</definedName>
    <definedName name="XRefCopy45" localSheetId="4" hidden="1">'[171]Cruce de listados c_GL'!#REF!</definedName>
    <definedName name="XRefCopy45" hidden="1">'[171]Cruce de listados c_GL'!#REF!</definedName>
    <definedName name="XRefCopy45Row" localSheetId="4" hidden="1">#REF!</definedName>
    <definedName name="XRefCopy45Row" hidden="1">#REF!</definedName>
    <definedName name="XRefCopy46" localSheetId="4" hidden="1">#REF!</definedName>
    <definedName name="XRefCopy46" hidden="1">#REF!</definedName>
    <definedName name="XRefCopy46Row" localSheetId="4" hidden="1">#REF!</definedName>
    <definedName name="XRefCopy46Row" hidden="1">#REF!</definedName>
    <definedName name="XRefCopy47" localSheetId="4" hidden="1">#REF!</definedName>
    <definedName name="XRefCopy47" hidden="1">#REF!</definedName>
    <definedName name="XRefCopy47Row" localSheetId="4" hidden="1">[184]XREF!#REF!</definedName>
    <definedName name="XRefCopy47Row" hidden="1">[184]XREF!#REF!</definedName>
    <definedName name="XRefCopy48" localSheetId="4" hidden="1">#REF!</definedName>
    <definedName name="XRefCopy48" hidden="1">#REF!</definedName>
    <definedName name="XRefCopy48Row" localSheetId="4" hidden="1">#REF!</definedName>
    <definedName name="XRefCopy48Row" hidden="1">#REF!</definedName>
    <definedName name="XRefCopy49" localSheetId="4" hidden="1">'[171]Cruce de listados c_GL'!#REF!</definedName>
    <definedName name="XRefCopy49" hidden="1">'[171]Cruce de listados c_GL'!#REF!</definedName>
    <definedName name="XRefCopy49Row" localSheetId="4" hidden="1">#REF!</definedName>
    <definedName name="XRefCopy49Row" hidden="1">#REF!</definedName>
    <definedName name="XRefCopy4Row" localSheetId="4" hidden="1">#REF!</definedName>
    <definedName name="XRefCopy4Row" hidden="1">#REF!</definedName>
    <definedName name="XRefCopy5" localSheetId="4" hidden="1">#REF!</definedName>
    <definedName name="XRefCopy5" hidden="1">#REF!</definedName>
    <definedName name="XRefCopy50" localSheetId="4" hidden="1">#REF!</definedName>
    <definedName name="XRefCopy50" hidden="1">#REF!</definedName>
    <definedName name="XRefCopy50Row" localSheetId="4" hidden="1">#REF!</definedName>
    <definedName name="XRefCopy50Row" hidden="1">#REF!</definedName>
    <definedName name="XRefCopy51" localSheetId="4" hidden="1">[188]MMA!#REF!</definedName>
    <definedName name="XRefCopy51" hidden="1">[188]MMA!#REF!</definedName>
    <definedName name="XRefCopy51Row" localSheetId="4" hidden="1">#REF!</definedName>
    <definedName name="XRefCopy51Row" hidden="1">#REF!</definedName>
    <definedName name="XRefCopy52" localSheetId="4" hidden="1">[188]MMA!#REF!</definedName>
    <definedName name="XRefCopy52" hidden="1">[188]MMA!#REF!</definedName>
    <definedName name="XRefCopy52Row" localSheetId="4" hidden="1">#REF!</definedName>
    <definedName name="XRefCopy52Row" hidden="1">#REF!</definedName>
    <definedName name="XRefCopy53" localSheetId="4" hidden="1">#REF!</definedName>
    <definedName name="XRefCopy53" hidden="1">#REF!</definedName>
    <definedName name="XRefCopy53Row" localSheetId="4" hidden="1">#REF!</definedName>
    <definedName name="XRefCopy53Row" hidden="1">#REF!</definedName>
    <definedName name="XRefCopy54" localSheetId="4" hidden="1">'[171]Cruce de listados c_GL'!#REF!</definedName>
    <definedName name="XRefCopy54" hidden="1">'[171]Cruce de listados c_GL'!#REF!</definedName>
    <definedName name="XRefCopy54Row" localSheetId="4" hidden="1">[184]XREF!#REF!</definedName>
    <definedName name="XRefCopy54Row" hidden="1">[184]XREF!#REF!</definedName>
    <definedName name="XRefCopy55" localSheetId="4" hidden="1">'[171]Previsión Incob.'!#REF!</definedName>
    <definedName name="XRefCopy55" hidden="1">'[171]Previsión Incob.'!#REF!</definedName>
    <definedName name="XRefCopy55Row" localSheetId="4" hidden="1">[184]XREF!#REF!</definedName>
    <definedName name="XRefCopy55Row" hidden="1">[184]XREF!#REF!</definedName>
    <definedName name="XRefCopy56" localSheetId="4" hidden="1">'[171]Previsión Incob.'!#REF!</definedName>
    <definedName name="XRefCopy56" hidden="1">'[171]Previsión Incob.'!#REF!</definedName>
    <definedName name="XRefCopy56Row" localSheetId="4" hidden="1">[184]XREF!#REF!</definedName>
    <definedName name="XRefCopy56Row" hidden="1">[184]XREF!#REF!</definedName>
    <definedName name="XRefCopy57" localSheetId="4" hidden="1">'[171]Previsión Incob.'!#REF!</definedName>
    <definedName name="XRefCopy57" hidden="1">'[171]Previsión Incob.'!#REF!</definedName>
    <definedName name="XRefCopy57Row" localSheetId="4" hidden="1">[184]XREF!#REF!</definedName>
    <definedName name="XRefCopy57Row" hidden="1">[184]XREF!#REF!</definedName>
    <definedName name="XRefCopy58" localSheetId="4" hidden="1">'[170]Conciliaciones Bancarias'!#REF!</definedName>
    <definedName name="XRefCopy58" hidden="1">'[170]Conciliaciones Bancarias'!#REF!</definedName>
    <definedName name="XRefCopy58Row" localSheetId="4" hidden="1">[184]XREF!#REF!</definedName>
    <definedName name="XRefCopy58Row" hidden="1">[184]XREF!#REF!</definedName>
    <definedName name="XRefCopy59" localSheetId="4" hidden="1">'[170]Conciliaciones Bancarias'!#REF!</definedName>
    <definedName name="XRefCopy59" hidden="1">'[170]Conciliaciones Bancarias'!#REF!</definedName>
    <definedName name="XRefCopy59Row" localSheetId="4" hidden="1">[184]XREF!#REF!</definedName>
    <definedName name="XRefCopy59Row" hidden="1">[184]XREF!#REF!</definedName>
    <definedName name="XRefCopy5Row" localSheetId="4" hidden="1">#REF!</definedName>
    <definedName name="XRefCopy5Row" hidden="1">#REF!</definedName>
    <definedName name="XRefCopy6" localSheetId="4" hidden="1">'[51]Anexo I - Bs de uso'!#REF!</definedName>
    <definedName name="XRefCopy6" hidden="1">'[51]Anexo I - Bs de uso'!#REF!</definedName>
    <definedName name="XRefCopy60" localSheetId="4" hidden="1">'[170]Conciliaciones Bancarias'!#REF!</definedName>
    <definedName name="XRefCopy60" hidden="1">'[170]Conciliaciones Bancarias'!#REF!</definedName>
    <definedName name="XRefCopy60Row" localSheetId="4" hidden="1">#REF!</definedName>
    <definedName name="XRefCopy60Row" hidden="1">#REF!</definedName>
    <definedName name="XRefCopy61" localSheetId="4" hidden="1">'[170]Conciliaciones Bancarias'!#REF!</definedName>
    <definedName name="XRefCopy61" hidden="1">'[170]Conciliaciones Bancarias'!#REF!</definedName>
    <definedName name="XRefCopy61Row" localSheetId="4" hidden="1">#REF!</definedName>
    <definedName name="XRefCopy61Row" hidden="1">#REF!</definedName>
    <definedName name="XRefCopy62" localSheetId="4" hidden="1">#REF!</definedName>
    <definedName name="XRefCopy62" hidden="1">#REF!</definedName>
    <definedName name="XRefCopy62Row" localSheetId="4" hidden="1">#REF!</definedName>
    <definedName name="XRefCopy62Row" hidden="1">#REF!</definedName>
    <definedName name="XRefCopy63" localSheetId="4" hidden="1">'[170]Conciliaciones Bancarias'!#REF!</definedName>
    <definedName name="XRefCopy63" hidden="1">'[170]Conciliaciones Bancarias'!#REF!</definedName>
    <definedName name="XRefCopy63Row" localSheetId="4" hidden="1">#REF!</definedName>
    <definedName name="XRefCopy63Row" hidden="1">#REF!</definedName>
    <definedName name="XRefCopy64" localSheetId="4" hidden="1">#REF!</definedName>
    <definedName name="XRefCopy64" hidden="1">#REF!</definedName>
    <definedName name="XRefCopy64Row" localSheetId="4" hidden="1">#REF!</definedName>
    <definedName name="XRefCopy64Row" hidden="1">#REF!</definedName>
    <definedName name="XRefCopy65" localSheetId="4" hidden="1">'[171]Cruce de listados c_GL'!#REF!</definedName>
    <definedName name="XRefCopy65" hidden="1">'[171]Cruce de listados c_GL'!#REF!</definedName>
    <definedName name="XRefCopy65Row" localSheetId="4" hidden="1">#REF!</definedName>
    <definedName name="XRefCopy65Row" hidden="1">#REF!</definedName>
    <definedName name="XRefCopy66" localSheetId="4" hidden="1">#REF!</definedName>
    <definedName name="XRefCopy66" hidden="1">#REF!</definedName>
    <definedName name="XRefCopy66Row" localSheetId="4" hidden="1">#REF!</definedName>
    <definedName name="XRefCopy66Row" hidden="1">#REF!</definedName>
    <definedName name="XRefCopy67" localSheetId="4" hidden="1">#REF!</definedName>
    <definedName name="XRefCopy67" hidden="1">#REF!</definedName>
    <definedName name="XRefCopy67Row" localSheetId="4" hidden="1">#REF!</definedName>
    <definedName name="XRefCopy67Row" hidden="1">#REF!</definedName>
    <definedName name="XRefCopy68" localSheetId="4" hidden="1">'[173]GMP-2'!#REF!</definedName>
    <definedName name="XRefCopy68" hidden="1">'[173]GMP-2'!#REF!</definedName>
    <definedName name="XRefCopy68Row" localSheetId="4" hidden="1">#REF!</definedName>
    <definedName name="XRefCopy68Row" hidden="1">#REF!</definedName>
    <definedName name="XRefCopy69" localSheetId="4" hidden="1">'[170]Conciliaciones Bancarias'!#REF!</definedName>
    <definedName name="XRefCopy69" hidden="1">'[170]Conciliaciones Bancarias'!#REF!</definedName>
    <definedName name="XRefCopy69Row" localSheetId="4" hidden="1">#REF!</definedName>
    <definedName name="XRefCopy69Row" hidden="1">#REF!</definedName>
    <definedName name="XRefCopy6Row" localSheetId="4" hidden="1">[189]XREF!#REF!</definedName>
    <definedName name="XRefCopy6Row" hidden="1">[189]XREF!#REF!</definedName>
    <definedName name="XRefCopy7" localSheetId="4" hidden="1">'[51]Anexo I - Bs de uso'!#REF!</definedName>
    <definedName name="XRefCopy7" hidden="1">'[51]Anexo I - Bs de uso'!#REF!</definedName>
    <definedName name="XRefCopy70" localSheetId="4" hidden="1">'[171]Cruce de listados c_GL'!#REF!</definedName>
    <definedName name="XRefCopy70" hidden="1">'[171]Cruce de listados c_GL'!#REF!</definedName>
    <definedName name="XRefCopy70Row" localSheetId="4" hidden="1">#REF!</definedName>
    <definedName name="XRefCopy70Row" hidden="1">#REF!</definedName>
    <definedName name="XRefCopy71" localSheetId="4" hidden="1">'[171]Cruce de listados c_GL'!#REF!</definedName>
    <definedName name="XRefCopy71" hidden="1">'[171]Cruce de listados c_GL'!#REF!</definedName>
    <definedName name="XRefCopy71Row" localSheetId="4" hidden="1">#REF!</definedName>
    <definedName name="XRefCopy71Row" hidden="1">#REF!</definedName>
    <definedName name="XRefCopy72" localSheetId="4" hidden="1">'[170]Conciliaciones Bancarias'!#REF!</definedName>
    <definedName name="XRefCopy72" hidden="1">'[170]Conciliaciones Bancarias'!#REF!</definedName>
    <definedName name="XRefCopy72Row" localSheetId="4" hidden="1">#REF!</definedName>
    <definedName name="XRefCopy72Row" hidden="1">#REF!</definedName>
    <definedName name="XRefCopy73" localSheetId="4" hidden="1">'[174]Gastos de lanzamiento'!#REF!</definedName>
    <definedName name="XRefCopy73" hidden="1">'[174]Gastos de lanzamiento'!#REF!</definedName>
    <definedName name="XRefCopy73Row" localSheetId="4" hidden="1">#REF!</definedName>
    <definedName name="XRefCopy73Row" hidden="1">#REF!</definedName>
    <definedName name="XRefCopy74" localSheetId="4" hidden="1">'[171]Cruce de listados c_GL'!#REF!</definedName>
    <definedName name="XRefCopy74" hidden="1">'[171]Cruce de listados c_GL'!#REF!</definedName>
    <definedName name="XRefCopy74Row" localSheetId="4" hidden="1">#REF!</definedName>
    <definedName name="XRefCopy74Row" hidden="1">#REF!</definedName>
    <definedName name="XRefCopy75" localSheetId="4" hidden="1">#REF!</definedName>
    <definedName name="XRefCopy75" hidden="1">#REF!</definedName>
    <definedName name="XRefCopy75Row" localSheetId="4" hidden="1">#REF!</definedName>
    <definedName name="XRefCopy75Row" hidden="1">#REF!</definedName>
    <definedName name="XRefCopy76" localSheetId="4" hidden="1">'[171]Cruce de listados c_GL'!#REF!</definedName>
    <definedName name="XRefCopy76" hidden="1">'[171]Cruce de listados c_GL'!#REF!</definedName>
    <definedName name="XRefCopy76Row" localSheetId="4" hidden="1">#REF!</definedName>
    <definedName name="XRefCopy76Row" hidden="1">#REF!</definedName>
    <definedName name="XRefCopy77" localSheetId="4" hidden="1">'[171]Previsión Incob.'!#REF!</definedName>
    <definedName name="XRefCopy77" hidden="1">'[171]Previsión Incob.'!#REF!</definedName>
    <definedName name="XRefCopy77Row" localSheetId="4" hidden="1">#REF!</definedName>
    <definedName name="XRefCopy77Row" hidden="1">#REF!</definedName>
    <definedName name="XRefCopy78" localSheetId="4" hidden="1">'[174]Gastos de lanzamiento'!#REF!</definedName>
    <definedName name="XRefCopy78" hidden="1">'[174]Gastos de lanzamiento'!#REF!</definedName>
    <definedName name="XRefCopy78Row" localSheetId="4" hidden="1">#REF!</definedName>
    <definedName name="XRefCopy78Row" hidden="1">#REF!</definedName>
    <definedName name="XRefCopy79" localSheetId="4" hidden="1">'[170]Conciliaciones Bancarias'!#REF!</definedName>
    <definedName name="XRefCopy79" hidden="1">'[170]Conciliaciones Bancarias'!#REF!</definedName>
    <definedName name="XRefCopy79Row" localSheetId="4" hidden="1">#REF!</definedName>
    <definedName name="XRefCopy79Row" hidden="1">#REF!</definedName>
    <definedName name="XRefCopy7Row" localSheetId="4" hidden="1">#REF!</definedName>
    <definedName name="XRefCopy7Row" hidden="1">#REF!</definedName>
    <definedName name="XRefCopy8" localSheetId="4" hidden="1">'[190]GAN-3|1 Prev Inc'!#REF!</definedName>
    <definedName name="XRefCopy8" hidden="1">'[190]GAN-3|1 Prev Inc'!#REF!</definedName>
    <definedName name="XRefCopy80" localSheetId="4" hidden="1">'[174]Gastos de lanzamiento'!#REF!</definedName>
    <definedName name="XRefCopy80" hidden="1">'[174]Gastos de lanzamiento'!#REF!</definedName>
    <definedName name="XRefCopy80Row" localSheetId="4" hidden="1">#REF!</definedName>
    <definedName name="XRefCopy80Row" hidden="1">#REF!</definedName>
    <definedName name="XRefCopy81" localSheetId="4" hidden="1">'[174]Gastos de lanzamiento'!#REF!</definedName>
    <definedName name="XRefCopy81" hidden="1">'[174]Gastos de lanzamiento'!#REF!</definedName>
    <definedName name="XRefCopy81Row" localSheetId="4" hidden="1">#REF!</definedName>
    <definedName name="XRefCopy81Row" hidden="1">#REF!</definedName>
    <definedName name="XRefCopy82" localSheetId="4" hidden="1">'[173]GMP-1'!#REF!</definedName>
    <definedName name="XRefCopy82" hidden="1">'[173]GMP-1'!#REF!</definedName>
    <definedName name="XRefCopy82Row" localSheetId="4" hidden="1">#REF!</definedName>
    <definedName name="XRefCopy82Row" hidden="1">#REF!</definedName>
    <definedName name="XRefCopy83" localSheetId="4" hidden="1">'[173]GMP-1'!#REF!</definedName>
    <definedName name="XRefCopy83" hidden="1">'[173]GMP-1'!#REF!</definedName>
    <definedName name="XRefCopy83Row" localSheetId="4" hidden="1">#REF!</definedName>
    <definedName name="XRefCopy83Row" hidden="1">#REF!</definedName>
    <definedName name="XRefCopy84" localSheetId="4" hidden="1">'[174]Gastos de lanzamiento'!#REF!</definedName>
    <definedName name="XRefCopy84" hidden="1">'[174]Gastos de lanzamiento'!#REF!</definedName>
    <definedName name="XRefCopy84Row" localSheetId="4" hidden="1">#REF!</definedName>
    <definedName name="XRefCopy84Row" hidden="1">#REF!</definedName>
    <definedName name="XRefCopy85" localSheetId="4" hidden="1">'[174]Gastos de lanzamiento'!#REF!</definedName>
    <definedName name="XRefCopy85" hidden="1">'[174]Gastos de lanzamiento'!#REF!</definedName>
    <definedName name="XRefCopy85Row" localSheetId="4" hidden="1">#REF!</definedName>
    <definedName name="XRefCopy85Row" hidden="1">#REF!</definedName>
    <definedName name="XRefCopy86" localSheetId="4" hidden="1">'[171]Previsión Incob.'!#REF!</definedName>
    <definedName name="XRefCopy86" hidden="1">'[171]Previsión Incob.'!#REF!</definedName>
    <definedName name="XRefCopy86Row" localSheetId="4" hidden="1">#REF!</definedName>
    <definedName name="XRefCopy86Row" hidden="1">#REF!</definedName>
    <definedName name="XRefCopy87" localSheetId="4" hidden="1">'[174]Gastos de lanzamiento'!#REF!</definedName>
    <definedName name="XRefCopy87" hidden="1">'[174]Gastos de lanzamiento'!#REF!</definedName>
    <definedName name="XRefCopy87Row" localSheetId="4" hidden="1">#REF!</definedName>
    <definedName name="XRefCopy87Row" hidden="1">#REF!</definedName>
    <definedName name="XRefCopy88" localSheetId="4" hidden="1">'[171]Previsión Incob.'!#REF!</definedName>
    <definedName name="XRefCopy88" hidden="1">'[171]Previsión Incob.'!#REF!</definedName>
    <definedName name="XRefCopy88Row" localSheetId="4" hidden="1">#REF!</definedName>
    <definedName name="XRefCopy88Row" hidden="1">#REF!</definedName>
    <definedName name="XRefCopy89" localSheetId="4" hidden="1">'[171]Previsión Incob.'!#REF!</definedName>
    <definedName name="XRefCopy89" hidden="1">'[171]Previsión Incob.'!#REF!</definedName>
    <definedName name="XRefCopy89Row" localSheetId="4" hidden="1">#REF!</definedName>
    <definedName name="XRefCopy89Row" hidden="1">#REF!</definedName>
    <definedName name="XRefCopy8Row" localSheetId="4" hidden="1">#REF!</definedName>
    <definedName name="XRefCopy8Row" hidden="1">#REF!</definedName>
    <definedName name="XRefCopy9" localSheetId="4" hidden="1">'[51]Anexo I - Bs de uso'!#REF!</definedName>
    <definedName name="XRefCopy9" hidden="1">'[51]Anexo I - Bs de uso'!#REF!</definedName>
    <definedName name="XRefCopy90" localSheetId="4" hidden="1">'[174]Gastos de lanzamiento'!#REF!</definedName>
    <definedName name="XRefCopy90" hidden="1">'[174]Gastos de lanzamiento'!#REF!</definedName>
    <definedName name="XRefCopy90Row" localSheetId="4" hidden="1">#REF!</definedName>
    <definedName name="XRefCopy90Row" hidden="1">#REF!</definedName>
    <definedName name="XRefCopy91" localSheetId="4" hidden="1">#REF!</definedName>
    <definedName name="XRefCopy91" hidden="1">#REF!</definedName>
    <definedName name="XRefCopy91Row" localSheetId="4" hidden="1">#REF!</definedName>
    <definedName name="XRefCopy91Row" hidden="1">#REF!</definedName>
    <definedName name="XRefCopy92" localSheetId="4" hidden="1">'[173]GMP-1'!#REF!</definedName>
    <definedName name="XRefCopy92" hidden="1">'[173]GMP-1'!#REF!</definedName>
    <definedName name="XRefCopy92Row" localSheetId="4" hidden="1">#REF!</definedName>
    <definedName name="XRefCopy92Row" hidden="1">#REF!</definedName>
    <definedName name="XRefCopy93" localSheetId="4" hidden="1">'[174]Gastos de lanzamiento'!#REF!</definedName>
    <definedName name="XRefCopy93" hidden="1">'[174]Gastos de lanzamiento'!#REF!</definedName>
    <definedName name="XRefCopy93Row" localSheetId="4" hidden="1">#REF!</definedName>
    <definedName name="XRefCopy93Row" hidden="1">#REF!</definedName>
    <definedName name="XRefCopy94" localSheetId="4" hidden="1">'[174]Gastos de lanzamiento'!#REF!</definedName>
    <definedName name="XRefCopy94" hidden="1">'[174]Gastos de lanzamiento'!#REF!</definedName>
    <definedName name="XRefCopy94Row" localSheetId="4" hidden="1">#REF!</definedName>
    <definedName name="XRefCopy94Row" hidden="1">#REF!</definedName>
    <definedName name="XRefCopy95" localSheetId="4" hidden="1">#REF!</definedName>
    <definedName name="XRefCopy95" hidden="1">#REF!</definedName>
    <definedName name="XRefCopy95Row" localSheetId="4" hidden="1">#REF!</definedName>
    <definedName name="XRefCopy95Row" hidden="1">#REF!</definedName>
    <definedName name="XRefCopy96" localSheetId="4" hidden="1">#REF!</definedName>
    <definedName name="XRefCopy96" hidden="1">#REF!</definedName>
    <definedName name="XRefCopy96Row" localSheetId="4" hidden="1">#REF!</definedName>
    <definedName name="XRefCopy96Row" hidden="1">#REF!</definedName>
    <definedName name="XRefCopy97" localSheetId="4" hidden="1">#REF!</definedName>
    <definedName name="XRefCopy97" hidden="1">#REF!</definedName>
    <definedName name="XRefCopy97Row" localSheetId="4" hidden="1">#REF!</definedName>
    <definedName name="XRefCopy97Row" hidden="1">#REF!</definedName>
    <definedName name="XRefCopy98" localSheetId="4" hidden="1">#REF!</definedName>
    <definedName name="XRefCopy98" hidden="1">#REF!</definedName>
    <definedName name="XRefCopy98Row" localSheetId="4" hidden="1">#REF!</definedName>
    <definedName name="XRefCopy98Row" hidden="1">#REF!</definedName>
    <definedName name="XRefCopy99" localSheetId="4" hidden="1">'[174]Gastos de lanzamiento'!#REF!</definedName>
    <definedName name="XRefCopy99" hidden="1">'[174]Gastos de lanzamiento'!#REF!</definedName>
    <definedName name="XRefCopy99Row" localSheetId="4" hidden="1">#REF!</definedName>
    <definedName name="XRefCopy99Row" hidden="1">#REF!</definedName>
    <definedName name="XRefCopy9Row" localSheetId="4" hidden="1">#REF!</definedName>
    <definedName name="XRefCopy9Row" hidden="1">#REF!</definedName>
    <definedName name="XRefCopyRangeCount" hidden="1">3</definedName>
    <definedName name="xrefi" localSheetId="4" hidden="1">#REF!</definedName>
    <definedName name="xrefi" hidden="1">#REF!</definedName>
    <definedName name="XRefPaste1" localSheetId="4" hidden="1">#REF!</definedName>
    <definedName name="XRefPaste1" hidden="1">#REF!</definedName>
    <definedName name="XRefPaste10" localSheetId="4" hidden="1">#REF!</definedName>
    <definedName name="XRefPaste10" hidden="1">#REF!</definedName>
    <definedName name="XRefPaste100" localSheetId="4" hidden="1">#REF!</definedName>
    <definedName name="XRefPaste100" hidden="1">#REF!</definedName>
    <definedName name="XRefPaste100Row" localSheetId="4" hidden="1">[191]XREF!#REF!</definedName>
    <definedName name="XRefPaste100Row" hidden="1">[191]XREF!#REF!</definedName>
    <definedName name="XRefPaste101" localSheetId="4" hidden="1">'[173]GMP-9'!#REF!</definedName>
    <definedName name="XRefPaste101" hidden="1">'[173]GMP-9'!#REF!</definedName>
    <definedName name="XRefPaste101Row" localSheetId="4" hidden="1">[192]XREF!#REF!</definedName>
    <definedName name="XRefPaste101Row" hidden="1">[192]XREF!#REF!</definedName>
    <definedName name="XRefPaste102" localSheetId="4" hidden="1">[192]TPO!#REF!</definedName>
    <definedName name="XRefPaste102" hidden="1">[192]TPO!#REF!</definedName>
    <definedName name="XRefPaste102Row" localSheetId="4" hidden="1">[192]XREF!#REF!</definedName>
    <definedName name="XRefPaste102Row" hidden="1">[192]XREF!#REF!</definedName>
    <definedName name="XRefPaste103" localSheetId="4" hidden="1">'[173]GMP-1'!#REF!</definedName>
    <definedName name="XRefPaste103" hidden="1">'[173]GMP-1'!#REF!</definedName>
    <definedName name="XRefPaste103Row" localSheetId="4" hidden="1">#REF!</definedName>
    <definedName name="XRefPaste103Row" hidden="1">#REF!</definedName>
    <definedName name="XRefPaste104" localSheetId="4" hidden="1">'[173]GMP-9'!#REF!</definedName>
    <definedName name="XRefPaste104" hidden="1">'[173]GMP-9'!#REF!</definedName>
    <definedName name="XRefPaste104Row" localSheetId="4" hidden="1">[171]XREF!#REF!</definedName>
    <definedName name="XRefPaste104Row" hidden="1">[171]XREF!#REF!</definedName>
    <definedName name="XRefPaste105" localSheetId="4" hidden="1">'[170]Conciliaciones Bancarias'!#REF!</definedName>
    <definedName name="XRefPaste105" hidden="1">'[170]Conciliaciones Bancarias'!#REF!</definedName>
    <definedName name="XRefPaste105Row" localSheetId="4" hidden="1">#REF!</definedName>
    <definedName name="XRefPaste105Row" hidden="1">#REF!</definedName>
    <definedName name="XRefPaste106" localSheetId="4" hidden="1">'[173]GMP-9'!#REF!</definedName>
    <definedName name="XRefPaste106" hidden="1">'[173]GMP-9'!#REF!</definedName>
    <definedName name="XRefPaste106Row" localSheetId="4" hidden="1">[192]XREF!#REF!</definedName>
    <definedName name="XRefPaste106Row" hidden="1">[192]XREF!#REF!</definedName>
    <definedName name="XRefPaste107" localSheetId="4" hidden="1">#REF!</definedName>
    <definedName name="XRefPaste107" hidden="1">#REF!</definedName>
    <definedName name="XRefPaste107Row" localSheetId="4" hidden="1">[191]XREF!#REF!</definedName>
    <definedName name="XRefPaste107Row" hidden="1">[191]XREF!#REF!</definedName>
    <definedName name="XRefPaste108" localSheetId="4" hidden="1">'[173]GMP-2'!#REF!</definedName>
    <definedName name="XRefPaste108" hidden="1">'[173]GMP-2'!#REF!</definedName>
    <definedName name="XRefPaste108Row" localSheetId="4" hidden="1">[171]XREF!#REF!</definedName>
    <definedName name="XRefPaste108Row" hidden="1">[171]XREF!#REF!</definedName>
    <definedName name="XRefPaste109" localSheetId="4" hidden="1">#REF!</definedName>
    <definedName name="XRefPaste109" hidden="1">#REF!</definedName>
    <definedName name="XRefPaste109Row" localSheetId="4" hidden="1">[192]XREF!#REF!</definedName>
    <definedName name="XRefPaste109Row" hidden="1">[192]XREF!#REF!</definedName>
    <definedName name="XRefPaste10Row" localSheetId="4" hidden="1">#REF!</definedName>
    <definedName name="XRefPaste10Row" hidden="1">#REF!</definedName>
    <definedName name="XRefPaste11" localSheetId="4" hidden="1">#REF!</definedName>
    <definedName name="XRefPaste11" hidden="1">#REF!</definedName>
    <definedName name="XRefPaste110" localSheetId="4" hidden="1">#REF!</definedName>
    <definedName name="XRefPaste110" hidden="1">#REF!</definedName>
    <definedName name="XRefPaste110Row" localSheetId="4" hidden="1">[192]XREF!#REF!</definedName>
    <definedName name="XRefPaste110Row" hidden="1">[192]XREF!#REF!</definedName>
    <definedName name="XRefPaste111" localSheetId="4" hidden="1">#REF!</definedName>
    <definedName name="XRefPaste111" hidden="1">#REF!</definedName>
    <definedName name="XRefPaste111Row" localSheetId="4" hidden="1">[171]XREF!#REF!</definedName>
    <definedName name="XRefPaste111Row" hidden="1">[171]XREF!#REF!</definedName>
    <definedName name="XRefPaste112" localSheetId="4" hidden="1">'[173]GMP-2'!#REF!</definedName>
    <definedName name="XRefPaste112" hidden="1">'[173]GMP-2'!#REF!</definedName>
    <definedName name="XRefPaste112Row" localSheetId="4" hidden="1">[192]XREF!#REF!</definedName>
    <definedName name="XRefPaste112Row" hidden="1">[192]XREF!#REF!</definedName>
    <definedName name="XRefPaste113" localSheetId="4" hidden="1">#REF!</definedName>
    <definedName name="XRefPaste113" hidden="1">#REF!</definedName>
    <definedName name="XRefPaste113Row" localSheetId="4" hidden="1">[192]XREF!#REF!</definedName>
    <definedName name="XRefPaste113Row" hidden="1">[192]XREF!#REF!</definedName>
    <definedName name="XRefPaste114" localSheetId="4" hidden="1">#REF!</definedName>
    <definedName name="XRefPaste114" hidden="1">#REF!</definedName>
    <definedName name="XRefPaste114Row" localSheetId="4" hidden="1">[171]XREF!#REF!</definedName>
    <definedName name="XRefPaste114Row" hidden="1">[171]XREF!#REF!</definedName>
    <definedName name="XRefPaste115" localSheetId="4" hidden="1">#REF!</definedName>
    <definedName name="XRefPaste115" hidden="1">#REF!</definedName>
    <definedName name="XRefPaste115Row" localSheetId="4" hidden="1">[192]XREF!#REF!</definedName>
    <definedName name="XRefPaste115Row" hidden="1">[192]XREF!#REF!</definedName>
    <definedName name="XRefPaste116" localSheetId="4" hidden="1">#REF!</definedName>
    <definedName name="XRefPaste116" hidden="1">#REF!</definedName>
    <definedName name="XRefPaste116Row" localSheetId="4" hidden="1">[192]XREF!#REF!</definedName>
    <definedName name="XRefPaste116Row" hidden="1">[192]XREF!#REF!</definedName>
    <definedName name="XRefPaste117" localSheetId="4" hidden="1">#REF!</definedName>
    <definedName name="XRefPaste117" hidden="1">#REF!</definedName>
    <definedName name="XRefPaste117Row" localSheetId="4" hidden="1">[171]XREF!#REF!</definedName>
    <definedName name="XRefPaste117Row" hidden="1">[171]XREF!#REF!</definedName>
    <definedName name="XRefPaste118" localSheetId="4" hidden="1">#REF!</definedName>
    <definedName name="XRefPaste118" hidden="1">#REF!</definedName>
    <definedName name="XRefPaste118Row" localSheetId="4" hidden="1">[192]XREF!#REF!</definedName>
    <definedName name="XRefPaste118Row" hidden="1">[192]XREF!#REF!</definedName>
    <definedName name="XRefPaste119" localSheetId="4" hidden="1">#REF!</definedName>
    <definedName name="XRefPaste119" hidden="1">#REF!</definedName>
    <definedName name="XRefPaste119Row" localSheetId="4" hidden="1">[171]XREF!#REF!</definedName>
    <definedName name="XRefPaste119Row" hidden="1">[171]XREF!#REF!</definedName>
    <definedName name="XRefPaste11Row" localSheetId="4" hidden="1">#REF!</definedName>
    <definedName name="XRefPaste11Row" hidden="1">#REF!</definedName>
    <definedName name="XRefPaste12" localSheetId="4" hidden="1">#REF!</definedName>
    <definedName name="XRefPaste12" hidden="1">#REF!</definedName>
    <definedName name="XRefPaste120" localSheetId="4" hidden="1">[178]Caja!#REF!</definedName>
    <definedName name="XRefPaste120" hidden="1">[178]Caja!#REF!</definedName>
    <definedName name="XRefPaste120Row" localSheetId="4" hidden="1">[171]XREF!#REF!</definedName>
    <definedName name="XRefPaste120Row" hidden="1">[171]XREF!#REF!</definedName>
    <definedName name="XRefPaste121" localSheetId="4" hidden="1">[178]Caja!#REF!</definedName>
    <definedName name="XRefPaste121" hidden="1">[178]Caja!#REF!</definedName>
    <definedName name="XRefPaste121Row" localSheetId="4" hidden="1">#REF!</definedName>
    <definedName name="XRefPaste121Row" hidden="1">#REF!</definedName>
    <definedName name="XRefPaste122" localSheetId="4" hidden="1">[178]Caja!#REF!</definedName>
    <definedName name="XRefPaste122" hidden="1">[178]Caja!#REF!</definedName>
    <definedName name="XRefPaste122Row" localSheetId="4" hidden="1">#REF!</definedName>
    <definedName name="XRefPaste122Row" hidden="1">#REF!</definedName>
    <definedName name="XRefPaste123" localSheetId="4" hidden="1">#REF!</definedName>
    <definedName name="XRefPaste123" hidden="1">#REF!</definedName>
    <definedName name="XRefPaste123Row" localSheetId="4" hidden="1">#REF!</definedName>
    <definedName name="XRefPaste123Row" hidden="1">#REF!</definedName>
    <definedName name="XRefPaste124" localSheetId="4" hidden="1">#REF!</definedName>
    <definedName name="XRefPaste124" hidden="1">#REF!</definedName>
    <definedName name="XRefPaste124Row" localSheetId="4" hidden="1">#REF!</definedName>
    <definedName name="XRefPaste124Row" hidden="1">#REF!</definedName>
    <definedName name="XRefPaste125" localSheetId="4" hidden="1">[178]Caja!#REF!</definedName>
    <definedName name="XRefPaste125" hidden="1">[178]Caja!#REF!</definedName>
    <definedName name="XRefPaste125Row" localSheetId="4" hidden="1">#REF!</definedName>
    <definedName name="XRefPaste125Row" hidden="1">#REF!</definedName>
    <definedName name="XRefPaste126" localSheetId="4" hidden="1">'[173]GMP-2'!#REF!</definedName>
    <definedName name="XRefPaste126" hidden="1">'[173]GMP-2'!#REF!</definedName>
    <definedName name="XRefPaste126Row" localSheetId="4" hidden="1">#REF!</definedName>
    <definedName name="XRefPaste126Row" hidden="1">#REF!</definedName>
    <definedName name="XRefPaste127" localSheetId="4" hidden="1">'[173]GMP-1'!#REF!</definedName>
    <definedName name="XRefPaste127" hidden="1">'[173]GMP-1'!#REF!</definedName>
    <definedName name="XRefPaste127Row" localSheetId="4" hidden="1">#REF!</definedName>
    <definedName name="XRefPaste127Row" hidden="1">#REF!</definedName>
    <definedName name="XRefPaste128" localSheetId="4" hidden="1">'[173]GMP-1'!#REF!</definedName>
    <definedName name="XRefPaste128" hidden="1">'[173]GMP-1'!#REF!</definedName>
    <definedName name="XRefPaste128Row" localSheetId="4" hidden="1">#REF!</definedName>
    <definedName name="XRefPaste128Row" hidden="1">#REF!</definedName>
    <definedName name="XRefPaste129" localSheetId="4" hidden="1">'[173]GMP-1'!#REF!</definedName>
    <definedName name="XRefPaste129" hidden="1">'[173]GMP-1'!#REF!</definedName>
    <definedName name="XRefPaste129Row" localSheetId="4" hidden="1">[171]XREF!#REF!</definedName>
    <definedName name="XRefPaste129Row" hidden="1">[171]XREF!#REF!</definedName>
    <definedName name="XRefPaste12Row" localSheetId="4" hidden="1">#REF!</definedName>
    <definedName name="XRefPaste12Row" hidden="1">#REF!</definedName>
    <definedName name="XRefPaste13" localSheetId="4" hidden="1">#REF!</definedName>
    <definedName name="XRefPaste13" hidden="1">#REF!</definedName>
    <definedName name="XRefPaste130" localSheetId="4" hidden="1">[178]Caja!#REF!</definedName>
    <definedName name="XRefPaste130" hidden="1">[178]Caja!#REF!</definedName>
    <definedName name="XRefPaste130Row" localSheetId="4" hidden="1">#REF!</definedName>
    <definedName name="XRefPaste130Row" hidden="1">#REF!</definedName>
    <definedName name="XRefPaste131" localSheetId="4" hidden="1">'[173]GMP-9'!#REF!</definedName>
    <definedName name="XRefPaste131" hidden="1">'[173]GMP-9'!#REF!</definedName>
    <definedName name="XRefPaste131Row" localSheetId="4" hidden="1">[193]XREF!#REF!</definedName>
    <definedName name="XRefPaste131Row" hidden="1">[193]XREF!#REF!</definedName>
    <definedName name="XRefPaste132" localSheetId="4" hidden="1">'[182]GMP-2'!#REF!</definedName>
    <definedName name="XRefPaste132" hidden="1">'[182]GMP-2'!#REF!</definedName>
    <definedName name="XRefPaste132Row" localSheetId="4" hidden="1">#REF!</definedName>
    <definedName name="XRefPaste132Row" hidden="1">#REF!</definedName>
    <definedName name="XRefPaste133" localSheetId="4" hidden="1">#REF!</definedName>
    <definedName name="XRefPaste133" hidden="1">#REF!</definedName>
    <definedName name="XRefPaste133Row" localSheetId="4" hidden="1">[171]XREF!#REF!</definedName>
    <definedName name="XRefPaste133Row" hidden="1">[171]XREF!#REF!</definedName>
    <definedName name="XRefPaste134" localSheetId="4" hidden="1">'[173]GMP-1'!#REF!</definedName>
    <definedName name="XRefPaste134" hidden="1">'[173]GMP-1'!#REF!</definedName>
    <definedName name="XRefPaste134Row" localSheetId="4" hidden="1">[171]XREF!#REF!</definedName>
    <definedName name="XRefPaste134Row" hidden="1">[171]XREF!#REF!</definedName>
    <definedName name="XRefPaste135" localSheetId="4" hidden="1">'[173]GMP-1'!#REF!</definedName>
    <definedName name="XRefPaste135" hidden="1">'[173]GMP-1'!#REF!</definedName>
    <definedName name="XRefPaste135Row" localSheetId="4" hidden="1">[171]XREF!#REF!</definedName>
    <definedName name="XRefPaste135Row" hidden="1">[171]XREF!#REF!</definedName>
    <definedName name="XRefPaste136" localSheetId="4" hidden="1">[178]Caja!#REF!</definedName>
    <definedName name="XRefPaste136" hidden="1">[178]Caja!#REF!</definedName>
    <definedName name="XRefPaste136Row" localSheetId="4" hidden="1">[179]XREF!#REF!</definedName>
    <definedName name="XRefPaste136Row" hidden="1">[179]XREF!#REF!</definedName>
    <definedName name="XRefPaste137" localSheetId="4" hidden="1">#REF!</definedName>
    <definedName name="XRefPaste137" hidden="1">#REF!</definedName>
    <definedName name="XRefPaste137Row" localSheetId="4" hidden="1">[171]XREF!#REF!</definedName>
    <definedName name="XRefPaste137Row" hidden="1">[171]XREF!#REF!</definedName>
    <definedName name="XRefPaste138" localSheetId="4" hidden="1">#REF!</definedName>
    <definedName name="XRefPaste138" hidden="1">#REF!</definedName>
    <definedName name="XRefPaste138Row" localSheetId="4" hidden="1">#REF!</definedName>
    <definedName name="XRefPaste138Row" hidden="1">#REF!</definedName>
    <definedName name="XRefPaste139" localSheetId="4" hidden="1">'[174]Gastos de lanzamiento'!#REF!</definedName>
    <definedName name="XRefPaste139" hidden="1">'[174]Gastos de lanzamiento'!#REF!</definedName>
    <definedName name="XRefPaste139Row" localSheetId="4" hidden="1">[179]XREF!#REF!</definedName>
    <definedName name="XRefPaste139Row" hidden="1">[179]XREF!#REF!</definedName>
    <definedName name="XRefPaste13Row" localSheetId="4" hidden="1">#REF!</definedName>
    <definedName name="XRefPaste13Row" hidden="1">#REF!</definedName>
    <definedName name="XRefPaste14" localSheetId="4" hidden="1">#REF!</definedName>
    <definedName name="XRefPaste14" hidden="1">#REF!</definedName>
    <definedName name="XRefPaste140" localSheetId="4" hidden="1">'[173]GMP-1'!#REF!</definedName>
    <definedName name="XRefPaste140" hidden="1">'[173]GMP-1'!#REF!</definedName>
    <definedName name="XRefPaste140Row" localSheetId="4" hidden="1">#REF!</definedName>
    <definedName name="XRefPaste140Row" hidden="1">#REF!</definedName>
    <definedName name="XRefPaste141" localSheetId="4" hidden="1">'[174]Gastos de lanzamiento'!#REF!</definedName>
    <definedName name="XRefPaste141" hidden="1">'[174]Gastos de lanzamiento'!#REF!</definedName>
    <definedName name="XRefPaste141Row" localSheetId="4" hidden="1">[171]XREF!#REF!</definedName>
    <definedName name="XRefPaste141Row" hidden="1">[171]XREF!#REF!</definedName>
    <definedName name="XRefPaste142" localSheetId="4" hidden="1">'[173]GMP-9'!#REF!</definedName>
    <definedName name="XRefPaste142" hidden="1">'[173]GMP-9'!#REF!</definedName>
    <definedName name="XRefPaste142Row" localSheetId="4" hidden="1">#REF!</definedName>
    <definedName name="XRefPaste142Row" hidden="1">#REF!</definedName>
    <definedName name="XRefPaste143" localSheetId="4" hidden="1">'[173]GMP-5'!#REF!</definedName>
    <definedName name="XRefPaste143" hidden="1">'[173]GMP-5'!#REF!</definedName>
    <definedName name="XRefPaste143Row" localSheetId="4" hidden="1">#REF!</definedName>
    <definedName name="XRefPaste143Row" hidden="1">#REF!</definedName>
    <definedName name="XRefPaste144" localSheetId="4" hidden="1">'[173]GMP-5'!#REF!</definedName>
    <definedName name="XRefPaste144" hidden="1">'[173]GMP-5'!#REF!</definedName>
    <definedName name="XRefPaste144Row" localSheetId="4" hidden="1">#REF!</definedName>
    <definedName name="XRefPaste144Row" hidden="1">#REF!</definedName>
    <definedName name="XRefPaste145" localSheetId="4" hidden="1">'[173]GMP-5'!#REF!</definedName>
    <definedName name="XRefPaste145" hidden="1">'[173]GMP-5'!#REF!</definedName>
    <definedName name="XRefPaste145Row" localSheetId="4" hidden="1">#REF!</definedName>
    <definedName name="XRefPaste145Row" hidden="1">#REF!</definedName>
    <definedName name="XRefPaste146" localSheetId="4" hidden="1">'[173]GMP-5'!#REF!</definedName>
    <definedName name="XRefPaste146" hidden="1">'[173]GMP-5'!#REF!</definedName>
    <definedName name="XRefPaste146Row" localSheetId="4" hidden="1">#REF!</definedName>
    <definedName name="XRefPaste146Row" hidden="1">#REF!</definedName>
    <definedName name="XRefPaste147" localSheetId="4" hidden="1">'[173]GMP-5'!#REF!</definedName>
    <definedName name="XRefPaste147" hidden="1">'[173]GMP-5'!#REF!</definedName>
    <definedName name="XRefPaste147Row" localSheetId="4" hidden="1">#REF!</definedName>
    <definedName name="XRefPaste147Row" hidden="1">#REF!</definedName>
    <definedName name="XRefPaste148" localSheetId="4" hidden="1">'[173]GMP-5'!#REF!</definedName>
    <definedName name="XRefPaste148" hidden="1">'[173]GMP-5'!#REF!</definedName>
    <definedName name="XRefPaste148Row" localSheetId="4" hidden="1">#REF!</definedName>
    <definedName name="XRefPaste148Row" hidden="1">#REF!</definedName>
    <definedName name="XRefPaste149" localSheetId="4" hidden="1">'[173]GMP-5'!#REF!</definedName>
    <definedName name="XRefPaste149" hidden="1">'[173]GMP-5'!#REF!</definedName>
    <definedName name="XRefPaste149Row" localSheetId="4" hidden="1">#REF!</definedName>
    <definedName name="XRefPaste149Row" hidden="1">#REF!</definedName>
    <definedName name="XRefPaste14Row" localSheetId="4" hidden="1">#REF!</definedName>
    <definedName name="XRefPaste14Row" hidden="1">#REF!</definedName>
    <definedName name="XRefPaste15" localSheetId="4" hidden="1">#REF!</definedName>
    <definedName name="XRefPaste15" hidden="1">#REF!</definedName>
    <definedName name="XRefPaste150" localSheetId="4" hidden="1">'[173]GMP-5'!#REF!</definedName>
    <definedName name="XRefPaste150" hidden="1">'[173]GMP-5'!#REF!</definedName>
    <definedName name="XRefPaste150Row" localSheetId="4" hidden="1">#REF!</definedName>
    <definedName name="XRefPaste150Row" hidden="1">#REF!</definedName>
    <definedName name="XRefPaste151" localSheetId="4" hidden="1">'[170]Selección partidas que suman'!#REF!</definedName>
    <definedName name="XRefPaste151" hidden="1">'[170]Selección partidas que suman'!#REF!</definedName>
    <definedName name="XRefPaste151Row" localSheetId="4" hidden="1">#REF!</definedName>
    <definedName name="XRefPaste151Row" hidden="1">#REF!</definedName>
    <definedName name="XRefPaste152" localSheetId="4" hidden="1">'[173]GMP-1'!#REF!</definedName>
    <definedName name="XRefPaste152" hidden="1">'[173]GMP-1'!#REF!</definedName>
    <definedName name="XRefPaste152Row" localSheetId="4" hidden="1">#REF!</definedName>
    <definedName name="XRefPaste152Row" hidden="1">#REF!</definedName>
    <definedName name="XRefPaste153" localSheetId="4" hidden="1">'[173]GMP-5'!#REF!</definedName>
    <definedName name="XRefPaste153" hidden="1">'[173]GMP-5'!#REF!</definedName>
    <definedName name="XRefPaste153Row" localSheetId="4" hidden="1">#REF!</definedName>
    <definedName name="XRefPaste153Row" hidden="1">#REF!</definedName>
    <definedName name="XRefPaste154" localSheetId="4" hidden="1">'[173]GMP-1'!#REF!</definedName>
    <definedName name="XRefPaste154" hidden="1">'[173]GMP-1'!#REF!</definedName>
    <definedName name="XRefPaste154Row" localSheetId="4" hidden="1">#REF!</definedName>
    <definedName name="XRefPaste154Row" hidden="1">#REF!</definedName>
    <definedName name="XRefPaste155" localSheetId="4" hidden="1">'[173]GMP-1'!#REF!</definedName>
    <definedName name="XRefPaste155" hidden="1">'[173]GMP-1'!#REF!</definedName>
    <definedName name="XRefPaste155Row" localSheetId="4" hidden="1">#REF!</definedName>
    <definedName name="XRefPaste155Row" hidden="1">#REF!</definedName>
    <definedName name="XRefPaste156" localSheetId="4" hidden="1">'[173]GMP-5'!#REF!</definedName>
    <definedName name="XRefPaste156" hidden="1">'[173]GMP-5'!#REF!</definedName>
    <definedName name="XRefPaste156Row" localSheetId="4" hidden="1">#REF!</definedName>
    <definedName name="XRefPaste156Row" hidden="1">#REF!</definedName>
    <definedName name="XRefPaste157" localSheetId="4" hidden="1">'[173]GMP-1'!#REF!</definedName>
    <definedName name="XRefPaste157" hidden="1">'[173]GMP-1'!#REF!</definedName>
    <definedName name="XRefPaste157Row" localSheetId="4" hidden="1">#REF!</definedName>
    <definedName name="XRefPaste157Row" hidden="1">#REF!</definedName>
    <definedName name="XRefPaste158" localSheetId="4" hidden="1">'[173]GMP-1'!#REF!</definedName>
    <definedName name="XRefPaste158" hidden="1">'[173]GMP-1'!#REF!</definedName>
    <definedName name="XRefPaste158Row" localSheetId="4" hidden="1">#REF!</definedName>
    <definedName name="XRefPaste158Row" hidden="1">#REF!</definedName>
    <definedName name="XRefPaste159" localSheetId="4" hidden="1">#REF!</definedName>
    <definedName name="XRefPaste159" hidden="1">#REF!</definedName>
    <definedName name="XRefPaste159Row" localSheetId="4" hidden="1">#REF!</definedName>
    <definedName name="XRefPaste159Row" hidden="1">#REF!</definedName>
    <definedName name="XRefPaste15Row" localSheetId="4" hidden="1">#REF!</definedName>
    <definedName name="XRefPaste15Row" hidden="1">#REF!</definedName>
    <definedName name="XRefPaste16" localSheetId="4" hidden="1">#REF!</definedName>
    <definedName name="XRefPaste16" hidden="1">#REF!</definedName>
    <definedName name="XRefPaste160" localSheetId="4" hidden="1">'[173]GMP-5'!#REF!</definedName>
    <definedName name="XRefPaste160" hidden="1">'[173]GMP-5'!#REF!</definedName>
    <definedName name="XRefPaste160Row" localSheetId="4" hidden="1">#REF!</definedName>
    <definedName name="XRefPaste160Row" hidden="1">#REF!</definedName>
    <definedName name="XRefPaste161" localSheetId="4" hidden="1">'[174]Gastos de lanzamiento'!#REF!</definedName>
    <definedName name="XRefPaste161" hidden="1">'[174]Gastos de lanzamiento'!#REF!</definedName>
    <definedName name="XRefPaste161Row" localSheetId="4" hidden="1">#REF!</definedName>
    <definedName name="XRefPaste161Row" hidden="1">#REF!</definedName>
    <definedName name="XRefPaste162" localSheetId="4" hidden="1">'[173]GMP-1'!#REF!</definedName>
    <definedName name="XRefPaste162" hidden="1">'[173]GMP-1'!#REF!</definedName>
    <definedName name="XRefPaste162Row" localSheetId="4" hidden="1">#REF!</definedName>
    <definedName name="XRefPaste162Row" hidden="1">#REF!</definedName>
    <definedName name="XRefPaste163" localSheetId="4" hidden="1">'[181]Previsión Incob'!#REF!</definedName>
    <definedName name="XRefPaste163" hidden="1">'[181]Previsión Incob'!#REF!</definedName>
    <definedName name="XRefPaste163Row" localSheetId="4" hidden="1">#REF!</definedName>
    <definedName name="XRefPaste163Row" hidden="1">#REF!</definedName>
    <definedName name="XRefPaste164" localSheetId="4" hidden="1">'[173]GMP-1'!#REF!</definedName>
    <definedName name="XRefPaste164" hidden="1">'[173]GMP-1'!#REF!</definedName>
    <definedName name="XRefPaste164Row" localSheetId="4" hidden="1">#REF!</definedName>
    <definedName name="XRefPaste164Row" hidden="1">#REF!</definedName>
    <definedName name="XRefPaste165" localSheetId="4" hidden="1">'[173]GMP-1'!#REF!</definedName>
    <definedName name="XRefPaste165" hidden="1">'[173]GMP-1'!#REF!</definedName>
    <definedName name="XRefPaste165Row" localSheetId="4" hidden="1">#REF!</definedName>
    <definedName name="XRefPaste165Row" hidden="1">#REF!</definedName>
    <definedName name="XRefPaste166" localSheetId="4" hidden="1">'[173]GMP-1'!#REF!</definedName>
    <definedName name="XRefPaste166" hidden="1">'[173]GMP-1'!#REF!</definedName>
    <definedName name="XRefPaste166Row" localSheetId="4" hidden="1">#REF!</definedName>
    <definedName name="XRefPaste166Row" hidden="1">#REF!</definedName>
    <definedName name="XRefPaste167" localSheetId="4" hidden="1">'[173]GMP-1'!#REF!</definedName>
    <definedName name="XRefPaste167" hidden="1">'[173]GMP-1'!#REF!</definedName>
    <definedName name="XRefPaste167Row" localSheetId="4" hidden="1">#REF!</definedName>
    <definedName name="XRefPaste167Row" hidden="1">#REF!</definedName>
    <definedName name="XRefPaste168" localSheetId="4" hidden="1">'[173]GMP-1'!#REF!</definedName>
    <definedName name="XRefPaste168" hidden="1">'[173]GMP-1'!#REF!</definedName>
    <definedName name="XRefPaste168Row" localSheetId="4" hidden="1">#REF!</definedName>
    <definedName name="XRefPaste168Row" hidden="1">#REF!</definedName>
    <definedName name="XRefPaste169" localSheetId="4" hidden="1">'[173]GMP-1'!#REF!</definedName>
    <definedName name="XRefPaste169" hidden="1">'[173]GMP-1'!#REF!</definedName>
    <definedName name="XRefPaste169Row" localSheetId="4" hidden="1">#REF!</definedName>
    <definedName name="XRefPaste169Row" hidden="1">#REF!</definedName>
    <definedName name="XRefPaste16Row" localSheetId="4" hidden="1">#REF!</definedName>
    <definedName name="XRefPaste16Row" hidden="1">#REF!</definedName>
    <definedName name="XRefPaste17" localSheetId="4" hidden="1">#REF!</definedName>
    <definedName name="XRefPaste17" hidden="1">#REF!</definedName>
    <definedName name="XRefPaste170" localSheetId="4" hidden="1">'[173]GMP-1'!#REF!</definedName>
    <definedName name="XRefPaste170" hidden="1">'[173]GMP-1'!#REF!</definedName>
    <definedName name="XRefPaste170Row" localSheetId="4" hidden="1">#REF!</definedName>
    <definedName name="XRefPaste170Row" hidden="1">#REF!</definedName>
    <definedName name="XRefPaste171" localSheetId="4" hidden="1">'[173]GMP-1'!#REF!</definedName>
    <definedName name="XRefPaste171" hidden="1">'[173]GMP-1'!#REF!</definedName>
    <definedName name="XRefPaste171Row" localSheetId="4" hidden="1">#REF!</definedName>
    <definedName name="XRefPaste171Row" hidden="1">#REF!</definedName>
    <definedName name="XRefPaste172" localSheetId="4" hidden="1">'[173]GMP-1'!#REF!</definedName>
    <definedName name="XRefPaste172" hidden="1">'[173]GMP-1'!#REF!</definedName>
    <definedName name="XRefPaste172Row" localSheetId="4" hidden="1">#REF!</definedName>
    <definedName name="XRefPaste172Row" hidden="1">#REF!</definedName>
    <definedName name="XRefPaste173" localSheetId="4" hidden="1">'[173]GMP-1'!#REF!</definedName>
    <definedName name="XRefPaste173" hidden="1">'[173]GMP-1'!#REF!</definedName>
    <definedName name="XRefPaste173Row" localSheetId="4" hidden="1">#REF!</definedName>
    <definedName name="XRefPaste173Row" hidden="1">#REF!</definedName>
    <definedName name="XRefPaste174" localSheetId="4" hidden="1">'[173]GMP-1'!#REF!</definedName>
    <definedName name="XRefPaste174" hidden="1">'[173]GMP-1'!#REF!</definedName>
    <definedName name="XRefPaste174Row" localSheetId="4" hidden="1">#REF!</definedName>
    <definedName name="XRefPaste174Row" hidden="1">#REF!</definedName>
    <definedName name="XRefPaste175" localSheetId="4" hidden="1">'[173]GMP-1'!#REF!</definedName>
    <definedName name="XRefPaste175" hidden="1">'[173]GMP-1'!#REF!</definedName>
    <definedName name="XRefPaste175Row" localSheetId="4" hidden="1">#REF!</definedName>
    <definedName name="XRefPaste175Row" hidden="1">#REF!</definedName>
    <definedName name="XRefPaste176" localSheetId="4" hidden="1">'[173]GMP-1'!#REF!</definedName>
    <definedName name="XRefPaste176" hidden="1">'[173]GMP-1'!#REF!</definedName>
    <definedName name="XRefPaste176Row" localSheetId="4" hidden="1">#REF!</definedName>
    <definedName name="XRefPaste176Row" hidden="1">#REF!</definedName>
    <definedName name="XRefPaste177" localSheetId="4" hidden="1">'[173]GMP-1'!#REF!</definedName>
    <definedName name="XRefPaste177" hidden="1">'[173]GMP-1'!#REF!</definedName>
    <definedName name="XRefPaste177Row" localSheetId="4" hidden="1">[171]XREF!#REF!</definedName>
    <definedName name="XRefPaste177Row" hidden="1">[171]XREF!#REF!</definedName>
    <definedName name="XRefPaste178" localSheetId="4" hidden="1">'[173]GMP-1'!#REF!</definedName>
    <definedName name="XRefPaste178" hidden="1">'[173]GMP-1'!#REF!</definedName>
    <definedName name="XRefPaste178Row" localSheetId="4" hidden="1">#REF!</definedName>
    <definedName name="XRefPaste178Row" hidden="1">#REF!</definedName>
    <definedName name="XRefPaste179" localSheetId="4" hidden="1">'[173]GMP-1'!#REF!</definedName>
    <definedName name="XRefPaste179" hidden="1">'[173]GMP-1'!#REF!</definedName>
    <definedName name="XRefPaste179Row" localSheetId="4" hidden="1">#REF!</definedName>
    <definedName name="XRefPaste179Row" hidden="1">#REF!</definedName>
    <definedName name="XRefPaste17Row" localSheetId="4" hidden="1">#REF!</definedName>
    <definedName name="XRefPaste17Row" hidden="1">#REF!</definedName>
    <definedName name="XRefPaste18" localSheetId="4" hidden="1">'[51]Nota 5 soc art 33'!#REF!</definedName>
    <definedName name="XRefPaste18" hidden="1">'[51]Nota 5 soc art 33'!#REF!</definedName>
    <definedName name="XRefPaste180" localSheetId="4" hidden="1">'[173]GMP-1'!#REF!</definedName>
    <definedName name="XRefPaste180" hidden="1">'[173]GMP-1'!#REF!</definedName>
    <definedName name="XRefPaste180Row" localSheetId="4" hidden="1">[171]XREF!#REF!</definedName>
    <definedName name="XRefPaste180Row" hidden="1">[171]XREF!#REF!</definedName>
    <definedName name="XRefPaste181" localSheetId="4" hidden="1">'[173]GMP-1'!#REF!</definedName>
    <definedName name="XRefPaste181" hidden="1">'[173]GMP-1'!#REF!</definedName>
    <definedName name="XRefPaste181Row" localSheetId="4" hidden="1">[171]XREF!#REF!</definedName>
    <definedName name="XRefPaste181Row" hidden="1">[171]XREF!#REF!</definedName>
    <definedName name="XRefPaste182" localSheetId="4" hidden="1">'[173]GMP-1'!#REF!</definedName>
    <definedName name="XRefPaste182" hidden="1">'[173]GMP-1'!#REF!</definedName>
    <definedName name="XRefPaste182Row" localSheetId="4" hidden="1">[171]XREF!#REF!</definedName>
    <definedName name="XRefPaste182Row" hidden="1">[171]XREF!#REF!</definedName>
    <definedName name="XRefPaste183" localSheetId="4" hidden="1">'[173]GMP-1'!#REF!</definedName>
    <definedName name="XRefPaste183" hidden="1">'[173]GMP-1'!#REF!</definedName>
    <definedName name="XRefPaste183Row" localSheetId="4" hidden="1">[171]XREF!#REF!</definedName>
    <definedName name="XRefPaste183Row" hidden="1">[171]XREF!#REF!</definedName>
    <definedName name="XRefPaste184" localSheetId="4" hidden="1">'[173]GMP-1'!#REF!</definedName>
    <definedName name="XRefPaste184" hidden="1">'[173]GMP-1'!#REF!</definedName>
    <definedName name="XRefPaste184Row" localSheetId="4" hidden="1">[171]XREF!#REF!</definedName>
    <definedName name="XRefPaste184Row" hidden="1">[171]XREF!#REF!</definedName>
    <definedName name="XRefPaste185" localSheetId="4" hidden="1">'[173]GMP-1'!#REF!</definedName>
    <definedName name="XRefPaste185" hidden="1">'[173]GMP-1'!#REF!</definedName>
    <definedName name="XRefPaste185Row" localSheetId="4" hidden="1">[171]XREF!#REF!</definedName>
    <definedName name="XRefPaste185Row" hidden="1">[171]XREF!#REF!</definedName>
    <definedName name="XRefPaste186" localSheetId="4" hidden="1">'[173]GMP-1'!#REF!</definedName>
    <definedName name="XRefPaste186" hidden="1">'[173]GMP-1'!#REF!</definedName>
    <definedName name="XRefPaste186Row" localSheetId="4" hidden="1">[171]XREF!#REF!</definedName>
    <definedName name="XRefPaste186Row" hidden="1">[171]XREF!#REF!</definedName>
    <definedName name="XRefPaste187" localSheetId="4" hidden="1">'[173]GMP-1'!#REF!</definedName>
    <definedName name="XRefPaste187" hidden="1">'[173]GMP-1'!#REF!</definedName>
    <definedName name="XRefPaste187Row" localSheetId="4" hidden="1">[171]XREF!#REF!</definedName>
    <definedName name="XRefPaste187Row" hidden="1">[171]XREF!#REF!</definedName>
    <definedName name="XRefPaste188" localSheetId="4" hidden="1">'[173]GMP-1'!#REF!</definedName>
    <definedName name="XRefPaste188" hidden="1">'[173]GMP-1'!#REF!</definedName>
    <definedName name="XRefPaste188Row" localSheetId="4" hidden="1">#REF!</definedName>
    <definedName name="XRefPaste188Row" hidden="1">#REF!</definedName>
    <definedName name="XRefPaste189" localSheetId="4" hidden="1">'[173]GMP-1'!#REF!</definedName>
    <definedName name="XRefPaste189" hidden="1">'[173]GMP-1'!#REF!</definedName>
    <definedName name="XRefPaste189Row" localSheetId="4" hidden="1">[171]XREF!#REF!</definedName>
    <definedName name="XRefPaste189Row" hidden="1">[171]XREF!#REF!</definedName>
    <definedName name="XRefPaste18Row" localSheetId="4" hidden="1">#REF!</definedName>
    <definedName name="XRefPaste18Row" hidden="1">#REF!</definedName>
    <definedName name="XRefPaste19" localSheetId="4" hidden="1">#REF!</definedName>
    <definedName name="XRefPaste19" hidden="1">#REF!</definedName>
    <definedName name="XRefPaste190" localSheetId="4" hidden="1">'[173]GMP-1'!#REF!</definedName>
    <definedName name="XRefPaste190" hidden="1">'[173]GMP-1'!#REF!</definedName>
    <definedName name="XRefPaste190Row" localSheetId="4" hidden="1">[171]XREF!#REF!</definedName>
    <definedName name="XRefPaste190Row" hidden="1">[171]XREF!#REF!</definedName>
    <definedName name="XRefPaste191" localSheetId="4" hidden="1">'[173]GMP-1'!#REF!</definedName>
    <definedName name="XRefPaste191" hidden="1">'[173]GMP-1'!#REF!</definedName>
    <definedName name="XRefPaste191Row" localSheetId="4" hidden="1">#REF!</definedName>
    <definedName name="XRefPaste191Row" hidden="1">#REF!</definedName>
    <definedName name="XRefPaste192" localSheetId="4" hidden="1">'[173]GMP-1'!#REF!</definedName>
    <definedName name="XRefPaste192" hidden="1">'[173]GMP-1'!#REF!</definedName>
    <definedName name="XRefPaste192Row" localSheetId="4" hidden="1">#REF!</definedName>
    <definedName name="XRefPaste192Row" hidden="1">#REF!</definedName>
    <definedName name="XRefPaste193Row" localSheetId="4" hidden="1">[171]XREF!#REF!</definedName>
    <definedName name="XRefPaste193Row" hidden="1">[171]XREF!#REF!</definedName>
    <definedName name="XRefPaste194" localSheetId="4" hidden="1">'[173]GMP-1'!#REF!</definedName>
    <definedName name="XRefPaste194" hidden="1">'[173]GMP-1'!#REF!</definedName>
    <definedName name="XRefPaste194Row" localSheetId="4" hidden="1">#REF!</definedName>
    <definedName name="XRefPaste194Row" hidden="1">#REF!</definedName>
    <definedName name="XRefPaste195" localSheetId="4" hidden="1">'[173]GMP-1'!#REF!</definedName>
    <definedName name="XRefPaste195" hidden="1">'[173]GMP-1'!#REF!</definedName>
    <definedName name="XRefPaste195Row" localSheetId="4" hidden="1">#REF!</definedName>
    <definedName name="XRefPaste195Row" hidden="1">#REF!</definedName>
    <definedName name="XRefPaste196Row" localSheetId="4" hidden="1">#REF!</definedName>
    <definedName name="XRefPaste196Row" hidden="1">#REF!</definedName>
    <definedName name="XRefPaste197" localSheetId="4" hidden="1">'[173]GMP-1'!#REF!</definedName>
    <definedName name="XRefPaste197" hidden="1">'[173]GMP-1'!#REF!</definedName>
    <definedName name="XRefPaste197Row" localSheetId="4" hidden="1">#REF!</definedName>
    <definedName name="XRefPaste197Row" hidden="1">#REF!</definedName>
    <definedName name="XRefPaste198" localSheetId="4" hidden="1">'[173]GMP-1'!#REF!</definedName>
    <definedName name="XRefPaste198" hidden="1">'[173]GMP-1'!#REF!</definedName>
    <definedName name="XRefPaste198Row" localSheetId="4" hidden="1">#REF!</definedName>
    <definedName name="XRefPaste198Row" hidden="1">#REF!</definedName>
    <definedName name="XRefPaste199Row" localSheetId="4" hidden="1">#REF!</definedName>
    <definedName name="XRefPaste199Row" hidden="1">#REF!</definedName>
    <definedName name="XRefPaste19Row" localSheetId="4" hidden="1">#REF!</definedName>
    <definedName name="XRefPaste19Row" hidden="1">#REF!</definedName>
    <definedName name="XRefPaste1Row" localSheetId="4" hidden="1">#REF!</definedName>
    <definedName name="XRefPaste1Row" hidden="1">#REF!</definedName>
    <definedName name="XRefPaste2" localSheetId="4" hidden="1">#REF!</definedName>
    <definedName name="XRefPaste2" hidden="1">#REF!</definedName>
    <definedName name="XRefPaste20" localSheetId="4" hidden="1">'[51]Anexo IV - previsiones'!#REF!</definedName>
    <definedName name="XRefPaste20" hidden="1">'[51]Anexo IV - previsiones'!#REF!</definedName>
    <definedName name="XRefPaste200" localSheetId="4" hidden="1">'[173]GMP-1'!#REF!</definedName>
    <definedName name="XRefPaste200" hidden="1">'[173]GMP-1'!#REF!</definedName>
    <definedName name="XRefPaste200Row" localSheetId="4" hidden="1">#REF!</definedName>
    <definedName name="XRefPaste200Row" hidden="1">#REF!</definedName>
    <definedName name="XRefPaste201" localSheetId="4" hidden="1">'[173]GMP-1'!#REF!</definedName>
    <definedName name="XRefPaste201" hidden="1">'[173]GMP-1'!#REF!</definedName>
    <definedName name="XRefPaste201Row" localSheetId="4" hidden="1">#REF!</definedName>
    <definedName name="XRefPaste201Row" hidden="1">#REF!</definedName>
    <definedName name="XRefPaste202" localSheetId="4" hidden="1">'[173]GMP-1'!#REF!</definedName>
    <definedName name="XRefPaste202" hidden="1">'[173]GMP-1'!#REF!</definedName>
    <definedName name="XRefPaste202Row" localSheetId="4" hidden="1">#REF!</definedName>
    <definedName name="XRefPaste202Row" hidden="1">#REF!</definedName>
    <definedName name="XRefPaste203" localSheetId="4" hidden="1">'[173]GMP-1'!#REF!</definedName>
    <definedName name="XRefPaste203" hidden="1">'[173]GMP-1'!#REF!</definedName>
    <definedName name="XRefPaste203Row" localSheetId="4" hidden="1">#REF!</definedName>
    <definedName name="XRefPaste203Row" hidden="1">#REF!</definedName>
    <definedName name="XRefPaste204" localSheetId="4" hidden="1">'[173]GMP-1'!#REF!</definedName>
    <definedName name="XRefPaste204" hidden="1">'[173]GMP-1'!#REF!</definedName>
    <definedName name="XRefPaste204Row" localSheetId="4" hidden="1">#REF!</definedName>
    <definedName name="XRefPaste204Row" hidden="1">#REF!</definedName>
    <definedName name="XRefPaste205" localSheetId="4" hidden="1">'[173]GMP-1'!#REF!</definedName>
    <definedName name="XRefPaste205" hidden="1">'[173]GMP-1'!#REF!</definedName>
    <definedName name="XRefPaste205Row" localSheetId="4" hidden="1">#REF!</definedName>
    <definedName name="XRefPaste205Row" hidden="1">#REF!</definedName>
    <definedName name="XRefPaste206" localSheetId="4" hidden="1">'[173]GMP-1'!#REF!</definedName>
    <definedName name="XRefPaste206" hidden="1">'[173]GMP-1'!#REF!</definedName>
    <definedName name="XRefPaste206Row" localSheetId="4" hidden="1">#REF!</definedName>
    <definedName name="XRefPaste206Row" hidden="1">#REF!</definedName>
    <definedName name="XRefPaste207" localSheetId="4" hidden="1">'[173]GMP-1'!#REF!</definedName>
    <definedName name="XRefPaste207" hidden="1">'[173]GMP-1'!#REF!</definedName>
    <definedName name="XRefPaste207Row" localSheetId="4" hidden="1">#REF!</definedName>
    <definedName name="XRefPaste207Row" hidden="1">#REF!</definedName>
    <definedName name="XRefPaste208" localSheetId="4" hidden="1">'[173]GMP-1'!#REF!</definedName>
    <definedName name="XRefPaste208" hidden="1">'[173]GMP-1'!#REF!</definedName>
    <definedName name="XRefPaste208Row" localSheetId="4" hidden="1">#REF!</definedName>
    <definedName name="XRefPaste208Row" hidden="1">#REF!</definedName>
    <definedName name="XRefPaste209" localSheetId="4" hidden="1">'[173]GMP-1'!#REF!</definedName>
    <definedName name="XRefPaste209" hidden="1">'[173]GMP-1'!#REF!</definedName>
    <definedName name="XRefPaste209Row" localSheetId="4" hidden="1">#REF!</definedName>
    <definedName name="XRefPaste209Row" hidden="1">#REF!</definedName>
    <definedName name="XRefPaste20Row" localSheetId="4" hidden="1">#REF!</definedName>
    <definedName name="XRefPaste20Row" hidden="1">#REF!</definedName>
    <definedName name="XRefPaste21" hidden="1">[194]Lead!$K$8</definedName>
    <definedName name="XRefPaste210" localSheetId="4" hidden="1">'[173]GMP-1'!#REF!</definedName>
    <definedName name="XRefPaste210" hidden="1">'[173]GMP-1'!#REF!</definedName>
    <definedName name="XRefPaste210Row" localSheetId="4" hidden="1">#REF!</definedName>
    <definedName name="XRefPaste210Row" hidden="1">#REF!</definedName>
    <definedName name="XRefPaste211" localSheetId="4" hidden="1">'[173]GMP-1'!#REF!</definedName>
    <definedName name="XRefPaste211" hidden="1">'[173]GMP-1'!#REF!</definedName>
    <definedName name="XRefPaste211Row" localSheetId="4" hidden="1">#REF!</definedName>
    <definedName name="XRefPaste211Row" hidden="1">#REF!</definedName>
    <definedName name="XRefPaste212" localSheetId="4" hidden="1">'[173]GMP-1'!#REF!</definedName>
    <definedName name="XRefPaste212" hidden="1">'[173]GMP-1'!#REF!</definedName>
    <definedName name="XRefPaste212Row" localSheetId="4" hidden="1">#REF!</definedName>
    <definedName name="XRefPaste212Row" hidden="1">#REF!</definedName>
    <definedName name="XRefPaste213" localSheetId="4" hidden="1">'[173]GMP-1'!#REF!</definedName>
    <definedName name="XRefPaste213" hidden="1">'[173]GMP-1'!#REF!</definedName>
    <definedName name="XRefPaste213Row" localSheetId="4" hidden="1">#REF!</definedName>
    <definedName name="XRefPaste213Row" hidden="1">#REF!</definedName>
    <definedName name="XRefPaste214" localSheetId="4" hidden="1">'[173]GMP-1'!#REF!</definedName>
    <definedName name="XRefPaste214" hidden="1">'[173]GMP-1'!#REF!</definedName>
    <definedName name="XRefPaste214Row" localSheetId="4" hidden="1">#REF!</definedName>
    <definedName name="XRefPaste214Row" hidden="1">#REF!</definedName>
    <definedName name="XRefPaste215" localSheetId="4" hidden="1">'[173]GMP-1'!#REF!</definedName>
    <definedName name="XRefPaste215" hidden="1">'[173]GMP-1'!#REF!</definedName>
    <definedName name="XRefPaste215Row" localSheetId="4" hidden="1">#REF!</definedName>
    <definedName name="XRefPaste215Row" hidden="1">#REF!</definedName>
    <definedName name="XRefPaste216" localSheetId="4" hidden="1">'[173]GMP-1'!#REF!</definedName>
    <definedName name="XRefPaste216" hidden="1">'[173]GMP-1'!#REF!</definedName>
    <definedName name="XRefPaste216Row" localSheetId="4" hidden="1">#REF!</definedName>
    <definedName name="XRefPaste216Row" hidden="1">#REF!</definedName>
    <definedName name="XRefPaste217" localSheetId="4" hidden="1">'[173]GMP-1'!#REF!</definedName>
    <definedName name="XRefPaste217" hidden="1">'[173]GMP-1'!#REF!</definedName>
    <definedName name="XRefPaste217Row" localSheetId="4" hidden="1">#REF!</definedName>
    <definedName name="XRefPaste217Row" hidden="1">#REF!</definedName>
    <definedName name="XRefPaste218" localSheetId="4" hidden="1">'[173]GMP-1'!#REF!</definedName>
    <definedName name="XRefPaste218" hidden="1">'[173]GMP-1'!#REF!</definedName>
    <definedName name="XRefPaste218Row" localSheetId="4" hidden="1">#REF!</definedName>
    <definedName name="XRefPaste218Row" hidden="1">#REF!</definedName>
    <definedName name="XRefPaste219Row" localSheetId="4" hidden="1">#REF!</definedName>
    <definedName name="XRefPaste219Row" hidden="1">#REF!</definedName>
    <definedName name="XRefPaste21Row" localSheetId="4" hidden="1">#REF!</definedName>
    <definedName name="XRefPaste21Row" hidden="1">#REF!</definedName>
    <definedName name="XRefPaste22" localSheetId="4" hidden="1">[195]Clientes!#REF!</definedName>
    <definedName name="XRefPaste22" hidden="1">[195]Clientes!#REF!</definedName>
    <definedName name="XRefPaste220" localSheetId="4" hidden="1">'[173]GMP-1'!#REF!</definedName>
    <definedName name="XRefPaste220" hidden="1">'[173]GMP-1'!#REF!</definedName>
    <definedName name="XRefPaste220Row" localSheetId="4" hidden="1">#REF!</definedName>
    <definedName name="XRefPaste220Row" hidden="1">#REF!</definedName>
    <definedName name="XRefPaste221Row" localSheetId="4" hidden="1">#REF!</definedName>
    <definedName name="XRefPaste221Row" hidden="1">#REF!</definedName>
    <definedName name="XRefPaste222" localSheetId="4" hidden="1">'[173]GMP-1'!#REF!</definedName>
    <definedName name="XRefPaste222" hidden="1">'[173]GMP-1'!#REF!</definedName>
    <definedName name="XRefPaste222Row" localSheetId="4" hidden="1">#REF!</definedName>
    <definedName name="XRefPaste222Row" hidden="1">#REF!</definedName>
    <definedName name="XRefPaste223" localSheetId="4" hidden="1">'[173]GMP-1'!#REF!</definedName>
    <definedName name="XRefPaste223" hidden="1">'[173]GMP-1'!#REF!</definedName>
    <definedName name="XRefPaste223Row" localSheetId="4" hidden="1">#REF!</definedName>
    <definedName name="XRefPaste223Row" hidden="1">#REF!</definedName>
    <definedName name="XRefPaste224" localSheetId="4" hidden="1">'[173]GMP-1'!#REF!</definedName>
    <definedName name="XRefPaste224" hidden="1">'[173]GMP-1'!#REF!</definedName>
    <definedName name="XRefPaste224Row" localSheetId="4" hidden="1">#REF!</definedName>
    <definedName name="XRefPaste224Row" hidden="1">#REF!</definedName>
    <definedName name="XRefPaste225" localSheetId="4" hidden="1">'[173]GMP-1'!#REF!</definedName>
    <definedName name="XRefPaste225" hidden="1">'[173]GMP-1'!#REF!</definedName>
    <definedName name="XRefPaste225Row" localSheetId="4" hidden="1">#REF!</definedName>
    <definedName name="XRefPaste225Row" hidden="1">#REF!</definedName>
    <definedName name="XRefPaste226" localSheetId="4" hidden="1">'[173]GMP-1'!#REF!</definedName>
    <definedName name="XRefPaste226" hidden="1">'[173]GMP-1'!#REF!</definedName>
    <definedName name="XRefPaste226Row" localSheetId="4" hidden="1">#REF!</definedName>
    <definedName name="XRefPaste226Row" hidden="1">#REF!</definedName>
    <definedName name="XRefPaste227" localSheetId="4" hidden="1">'[173]GMP-1'!#REF!</definedName>
    <definedName name="XRefPaste227" hidden="1">'[173]GMP-1'!#REF!</definedName>
    <definedName name="XRefPaste227Row" localSheetId="4" hidden="1">#REF!</definedName>
    <definedName name="XRefPaste227Row" hidden="1">#REF!</definedName>
    <definedName name="XRefPaste228" localSheetId="4" hidden="1">'[173]GMP-1'!#REF!</definedName>
    <definedName name="XRefPaste228" hidden="1">'[173]GMP-1'!#REF!</definedName>
    <definedName name="XRefPaste228Row" localSheetId="4" hidden="1">#REF!</definedName>
    <definedName name="XRefPaste228Row" hidden="1">#REF!</definedName>
    <definedName name="XRefPaste229" localSheetId="4" hidden="1">'[173]GMP-1'!#REF!</definedName>
    <definedName name="XRefPaste229" hidden="1">'[173]GMP-1'!#REF!</definedName>
    <definedName name="XRefPaste229Row" localSheetId="4" hidden="1">#REF!</definedName>
    <definedName name="XRefPaste229Row" hidden="1">#REF!</definedName>
    <definedName name="XRefPaste22Row" localSheetId="4" hidden="1">[184]XREF!#REF!</definedName>
    <definedName name="XRefPaste22Row" hidden="1">[184]XREF!#REF!</definedName>
    <definedName name="XRefPaste23" localSheetId="4" hidden="1">#REF!</definedName>
    <definedName name="XRefPaste23" hidden="1">#REF!</definedName>
    <definedName name="XRefPaste230" localSheetId="4" hidden="1">'[173]GMP-1'!#REF!</definedName>
    <definedName name="XRefPaste230" hidden="1">'[173]GMP-1'!#REF!</definedName>
    <definedName name="XRefPaste230Row" localSheetId="4" hidden="1">#REF!</definedName>
    <definedName name="XRefPaste230Row" hidden="1">#REF!</definedName>
    <definedName name="XRefPaste231" localSheetId="4" hidden="1">'[173]GMP-1'!#REF!</definedName>
    <definedName name="XRefPaste231" hidden="1">'[173]GMP-1'!#REF!</definedName>
    <definedName name="XRefPaste231Row" localSheetId="4" hidden="1">#REF!</definedName>
    <definedName name="XRefPaste231Row" hidden="1">#REF!</definedName>
    <definedName name="XRefPaste232" localSheetId="4" hidden="1">'[173]GMP-1'!#REF!</definedName>
    <definedName name="XRefPaste232" hidden="1">'[173]GMP-1'!#REF!</definedName>
    <definedName name="XRefPaste232Row" localSheetId="4" hidden="1">#REF!</definedName>
    <definedName name="XRefPaste232Row" hidden="1">#REF!</definedName>
    <definedName name="XRefPaste233" localSheetId="4" hidden="1">'[173]GMP-1'!#REF!</definedName>
    <definedName name="XRefPaste233" hidden="1">'[173]GMP-1'!#REF!</definedName>
    <definedName name="XRefPaste233Row" localSheetId="4" hidden="1">#REF!</definedName>
    <definedName name="XRefPaste233Row" hidden="1">#REF!</definedName>
    <definedName name="XRefPaste234" localSheetId="4" hidden="1">'[173]GMP-1'!#REF!</definedName>
    <definedName name="XRefPaste234" hidden="1">'[173]GMP-1'!#REF!</definedName>
    <definedName name="XRefPaste234Row" localSheetId="4" hidden="1">#REF!</definedName>
    <definedName name="XRefPaste234Row" hidden="1">#REF!</definedName>
    <definedName name="XRefPaste235" localSheetId="4" hidden="1">'[173]GMP-1'!#REF!</definedName>
    <definedName name="XRefPaste235" hidden="1">'[173]GMP-1'!#REF!</definedName>
    <definedName name="XRefPaste235Row" localSheetId="4" hidden="1">#REF!</definedName>
    <definedName name="XRefPaste235Row" hidden="1">#REF!</definedName>
    <definedName name="XRefPaste236" localSheetId="4" hidden="1">'[173]GMP-1'!#REF!</definedName>
    <definedName name="XRefPaste236" hidden="1">'[173]GMP-1'!#REF!</definedName>
    <definedName name="XRefPaste236Row" localSheetId="4" hidden="1">#REF!</definedName>
    <definedName name="XRefPaste236Row" hidden="1">#REF!</definedName>
    <definedName name="XRefPaste237" localSheetId="4" hidden="1">'[173]GMP-1'!#REF!</definedName>
    <definedName name="XRefPaste237" hidden="1">'[173]GMP-1'!#REF!</definedName>
    <definedName name="XRefPaste237Row" localSheetId="4" hidden="1">#REF!</definedName>
    <definedName name="XRefPaste237Row" hidden="1">#REF!</definedName>
    <definedName name="XRefPaste238" localSheetId="4" hidden="1">'[173]GMP-1'!#REF!</definedName>
    <definedName name="XRefPaste238" hidden="1">'[173]GMP-1'!#REF!</definedName>
    <definedName name="XRefPaste238Row" localSheetId="4" hidden="1">#REF!</definedName>
    <definedName name="XRefPaste238Row" hidden="1">#REF!</definedName>
    <definedName name="XRefPaste239" localSheetId="4" hidden="1">'[173]GMP-1'!#REF!</definedName>
    <definedName name="XRefPaste239" hidden="1">'[173]GMP-1'!#REF!</definedName>
    <definedName name="XRefPaste239Row" localSheetId="4" hidden="1">#REF!</definedName>
    <definedName name="XRefPaste239Row" hidden="1">#REF!</definedName>
    <definedName name="XRefPaste23Row" localSheetId="4" hidden="1">[184]XREF!#REF!</definedName>
    <definedName name="XRefPaste23Row" hidden="1">[184]XREF!#REF!</definedName>
    <definedName name="XRefPaste24" localSheetId="4" hidden="1">#REF!</definedName>
    <definedName name="XRefPaste24" hidden="1">#REF!</definedName>
    <definedName name="XRefPaste240" localSheetId="4" hidden="1">'[173]GMP-1'!#REF!</definedName>
    <definedName name="XRefPaste240" hidden="1">'[173]GMP-1'!#REF!</definedName>
    <definedName name="XRefPaste240Row" localSheetId="4" hidden="1">#REF!</definedName>
    <definedName name="XRefPaste240Row" hidden="1">#REF!</definedName>
    <definedName name="XRefPaste241" localSheetId="4" hidden="1">'[173]GMP-1'!#REF!</definedName>
    <definedName name="XRefPaste241" hidden="1">'[173]GMP-1'!#REF!</definedName>
    <definedName name="XRefPaste241Row" localSheetId="4" hidden="1">#REF!</definedName>
    <definedName name="XRefPaste241Row" hidden="1">#REF!</definedName>
    <definedName name="XRefPaste242" localSheetId="4" hidden="1">'[173]GMP-1'!#REF!</definedName>
    <definedName name="XRefPaste242" hidden="1">'[173]GMP-1'!#REF!</definedName>
    <definedName name="XRefPaste242Row" localSheetId="4" hidden="1">#REF!</definedName>
    <definedName name="XRefPaste242Row" hidden="1">#REF!</definedName>
    <definedName name="XRefPaste243" localSheetId="4" hidden="1">'[173]GMP-1'!#REF!</definedName>
    <definedName name="XRefPaste243" hidden="1">'[173]GMP-1'!#REF!</definedName>
    <definedName name="XRefPaste243Row" localSheetId="4" hidden="1">#REF!</definedName>
    <definedName name="XRefPaste243Row" hidden="1">#REF!</definedName>
    <definedName name="XRefPaste244Row" localSheetId="4" hidden="1">#REF!</definedName>
    <definedName name="XRefPaste244Row" hidden="1">#REF!</definedName>
    <definedName name="XRefPaste245" localSheetId="4" hidden="1">'[173]GMP-1'!#REF!</definedName>
    <definedName name="XRefPaste245" hidden="1">'[173]GMP-1'!#REF!</definedName>
    <definedName name="XRefPaste245Row" localSheetId="4" hidden="1">#REF!</definedName>
    <definedName name="XRefPaste245Row" hidden="1">#REF!</definedName>
    <definedName name="XRefPaste246Row" localSheetId="4" hidden="1">#REF!</definedName>
    <definedName name="XRefPaste246Row" hidden="1">#REF!</definedName>
    <definedName name="XRefPaste247" localSheetId="4" hidden="1">'[173]GMP-1'!#REF!</definedName>
    <definedName name="XRefPaste247" hidden="1">'[173]GMP-1'!#REF!</definedName>
    <definedName name="XRefPaste248" localSheetId="4" hidden="1">'[173]GMP-1'!#REF!</definedName>
    <definedName name="XRefPaste248" hidden="1">'[173]GMP-1'!#REF!</definedName>
    <definedName name="XRefPaste249" localSheetId="4" hidden="1">'[173]GMP-1'!#REF!</definedName>
    <definedName name="XRefPaste249" hidden="1">'[173]GMP-1'!#REF!</definedName>
    <definedName name="XRefPaste24Row" localSheetId="4" hidden="1">[187]XREF!#REF!</definedName>
    <definedName name="XRefPaste24Row" hidden="1">[187]XREF!#REF!</definedName>
    <definedName name="XRefPaste25" localSheetId="4" hidden="1">#REF!</definedName>
    <definedName name="XRefPaste25" hidden="1">#REF!</definedName>
    <definedName name="XRefPaste250" localSheetId="4" hidden="1">'[173]GMP-1'!#REF!</definedName>
    <definedName name="XRefPaste250" hidden="1">'[173]GMP-1'!#REF!</definedName>
    <definedName name="XRefPaste251" localSheetId="4" hidden="1">'[173]GMP-1'!#REF!</definedName>
    <definedName name="XRefPaste251" hidden="1">'[173]GMP-1'!#REF!</definedName>
    <definedName name="XRefPaste251Row" localSheetId="4" hidden="1">[170]XREF!#REF!</definedName>
    <definedName name="XRefPaste251Row" hidden="1">[170]XREF!#REF!</definedName>
    <definedName name="XRefPaste254" localSheetId="4" hidden="1">'[173]GMP-5'!#REF!</definedName>
    <definedName name="XRefPaste254" hidden="1">'[173]GMP-5'!#REF!</definedName>
    <definedName name="XRefPaste254Row" localSheetId="4" hidden="1">[174]XREF!#REF!</definedName>
    <definedName name="XRefPaste254Row" hidden="1">[174]XREF!#REF!</definedName>
    <definedName name="XRefPaste257" localSheetId="4" hidden="1">'[182]GMP-5'!#REF!</definedName>
    <definedName name="XRefPaste257" hidden="1">'[182]GMP-5'!#REF!</definedName>
    <definedName name="XRefPaste25Row" localSheetId="4" hidden="1">#REF!</definedName>
    <definedName name="XRefPaste25Row" hidden="1">#REF!</definedName>
    <definedName name="XRefPaste26" localSheetId="4" hidden="1">#REF!</definedName>
    <definedName name="XRefPaste26" hidden="1">#REF!</definedName>
    <definedName name="XRefPaste262" localSheetId="4" hidden="1">'[173]GMP-5'!#REF!</definedName>
    <definedName name="XRefPaste262" hidden="1">'[173]GMP-5'!#REF!</definedName>
    <definedName name="XRefPaste263" localSheetId="4" hidden="1">'[182]GMP-5'!#REF!</definedName>
    <definedName name="XRefPaste263" hidden="1">'[182]GMP-5'!#REF!</definedName>
    <definedName name="XRefPaste264" localSheetId="4" hidden="1">'[182]GMP-5'!#REF!</definedName>
    <definedName name="XRefPaste264" hidden="1">'[182]GMP-5'!#REF!</definedName>
    <definedName name="XRefPaste267Row" localSheetId="4" hidden="1">[170]XREF!#REF!</definedName>
    <definedName name="XRefPaste267Row" hidden="1">[170]XREF!#REF!</definedName>
    <definedName name="XRefPaste26Row" localSheetId="4" hidden="1">#REF!</definedName>
    <definedName name="XRefPaste26Row" hidden="1">#REF!</definedName>
    <definedName name="XRefPaste27" localSheetId="4" hidden="1">#REF!</definedName>
    <definedName name="XRefPaste27" hidden="1">#REF!</definedName>
    <definedName name="XRefPaste27Row" localSheetId="4" hidden="1">#REF!</definedName>
    <definedName name="XRefPaste27Row" hidden="1">#REF!</definedName>
    <definedName name="XRefPaste28" localSheetId="4" hidden="1">'[51]nota 3'!#REF!</definedName>
    <definedName name="XRefPaste28" hidden="1">'[51]nota 3'!#REF!</definedName>
    <definedName name="XRefPaste28Row" localSheetId="4" hidden="1">#REF!</definedName>
    <definedName name="XRefPaste28Row" hidden="1">#REF!</definedName>
    <definedName name="XRefPaste29" localSheetId="4" hidden="1">[195]Clientes!#REF!</definedName>
    <definedName name="XRefPaste29" hidden="1">[195]Clientes!#REF!</definedName>
    <definedName name="XRefPaste29Row" localSheetId="4" hidden="1">[184]XREF!#REF!</definedName>
    <definedName name="XRefPaste29Row" hidden="1">[184]XREF!#REF!</definedName>
    <definedName name="XRefPaste2Row" localSheetId="4" hidden="1">#REF!</definedName>
    <definedName name="XRefPaste2Row" hidden="1">#REF!</definedName>
    <definedName name="XRefPaste3" localSheetId="4" hidden="1">'[51]Anexo I - Bs de uso'!#REF!</definedName>
    <definedName name="XRefPaste3" hidden="1">'[51]Anexo I - Bs de uso'!#REF!</definedName>
    <definedName name="XRefPaste30" localSheetId="4" hidden="1">[195]Clientes!#REF!</definedName>
    <definedName name="XRefPaste30" hidden="1">[195]Clientes!#REF!</definedName>
    <definedName name="XRefPaste30Row" localSheetId="4" hidden="1">#REF!</definedName>
    <definedName name="XRefPaste30Row" hidden="1">#REF!</definedName>
    <definedName name="XRefPaste31" localSheetId="4" hidden="1">#REF!</definedName>
    <definedName name="XRefPaste31" hidden="1">#REF!</definedName>
    <definedName name="XRefPaste31Row" localSheetId="4" hidden="1">#REF!</definedName>
    <definedName name="XRefPaste31Row" hidden="1">#REF!</definedName>
    <definedName name="XRefPaste32" localSheetId="4" hidden="1">'[173]GMP-2'!#REF!</definedName>
    <definedName name="XRefPaste32" hidden="1">'[173]GMP-2'!#REF!</definedName>
    <definedName name="XRefPaste32Row" localSheetId="4" hidden="1">#REF!</definedName>
    <definedName name="XRefPaste32Row" hidden="1">#REF!</definedName>
    <definedName name="XRefPaste33" localSheetId="4" hidden="1">'[171]Previsión Incob.'!#REF!</definedName>
    <definedName name="XRefPaste33" hidden="1">'[171]Previsión Incob.'!#REF!</definedName>
    <definedName name="XRefPaste33Row" localSheetId="4" hidden="1">#REF!</definedName>
    <definedName name="XRefPaste33Row" hidden="1">#REF!</definedName>
    <definedName name="XRefPaste34" localSheetId="4" hidden="1">'[173]GMP-2'!#REF!</definedName>
    <definedName name="XRefPaste34" hidden="1">'[173]GMP-2'!#REF!</definedName>
    <definedName name="XRefPaste34Row" localSheetId="4" hidden="1">#REF!</definedName>
    <definedName name="XRefPaste34Row" hidden="1">#REF!</definedName>
    <definedName name="XRefPaste35" localSheetId="4" hidden="1">'[196]Conciliaciones Bancarias'!#REF!</definedName>
    <definedName name="XRefPaste35" hidden="1">'[196]Conciliaciones Bancarias'!#REF!</definedName>
    <definedName name="XRefPaste35Row" localSheetId="4" hidden="1">#REF!</definedName>
    <definedName name="XRefPaste35Row" hidden="1">#REF!</definedName>
    <definedName name="XRefPaste36" localSheetId="4" hidden="1">'[173]GMP-2'!#REF!</definedName>
    <definedName name="XRefPaste36" hidden="1">'[173]GMP-2'!#REF!</definedName>
    <definedName name="XRefPaste36Row" localSheetId="4" hidden="1">#REF!</definedName>
    <definedName name="XRefPaste36Row" hidden="1">#REF!</definedName>
    <definedName name="XRefPaste37" localSheetId="4" hidden="1">'[170]Conciliaciones Bancarias'!#REF!</definedName>
    <definedName name="XRefPaste37" hidden="1">'[170]Conciliaciones Bancarias'!#REF!</definedName>
    <definedName name="XRefPaste37Row" localSheetId="4" hidden="1">#REF!</definedName>
    <definedName name="XRefPaste37Row" hidden="1">#REF!</definedName>
    <definedName name="XRefPaste38" localSheetId="4" hidden="1">'[170]Selección partidas que suman'!#REF!</definedName>
    <definedName name="XRefPaste38" hidden="1">'[170]Selección partidas que suman'!#REF!</definedName>
    <definedName name="XRefPaste38Row" localSheetId="4" hidden="1">#REF!</definedName>
    <definedName name="XRefPaste38Row" hidden="1">#REF!</definedName>
    <definedName name="XRefPaste39" localSheetId="4" hidden="1">'[170]Conciliaciones Bancarias'!#REF!</definedName>
    <definedName name="XRefPaste39" hidden="1">'[170]Conciliaciones Bancarias'!#REF!</definedName>
    <definedName name="XRefPaste39Row" localSheetId="4" hidden="1">#REF!</definedName>
    <definedName name="XRefPaste39Row" hidden="1">#REF!</definedName>
    <definedName name="XRefPaste3Row" localSheetId="4" hidden="1">[177]XREF!#REF!</definedName>
    <definedName name="XRefPaste3Row" hidden="1">[177]XREF!#REF!</definedName>
    <definedName name="XRefPaste4" localSheetId="4" hidden="1">#REF!</definedName>
    <definedName name="XRefPaste4" hidden="1">#REF!</definedName>
    <definedName name="XRefPaste40" localSheetId="4" hidden="1">'[173]GMP-4'!#REF!</definedName>
    <definedName name="XRefPaste40" hidden="1">'[173]GMP-4'!#REF!</definedName>
    <definedName name="XRefPaste40Row" localSheetId="4" hidden="1">#REF!</definedName>
    <definedName name="XRefPaste40Row" hidden="1">#REF!</definedName>
    <definedName name="XRefPaste41" localSheetId="4" hidden="1">'[171]Previsión Incob.'!#REF!</definedName>
    <definedName name="XRefPaste41" hidden="1">'[171]Previsión Incob.'!#REF!</definedName>
    <definedName name="XRefPaste41Row" localSheetId="4" hidden="1">#REF!</definedName>
    <definedName name="XRefPaste41Row" hidden="1">#REF!</definedName>
    <definedName name="XRefPaste42" localSheetId="4" hidden="1">'[171]Previsión Incob.'!#REF!</definedName>
    <definedName name="XRefPaste42" hidden="1">'[171]Previsión Incob.'!#REF!</definedName>
    <definedName name="XRefPaste42Row" localSheetId="4" hidden="1">#REF!</definedName>
    <definedName name="XRefPaste42Row" hidden="1">#REF!</definedName>
    <definedName name="XRefPaste43" localSheetId="4" hidden="1">'[51]Anexo IV - previsiones'!#REF!</definedName>
    <definedName name="XRefPaste43" hidden="1">'[51]Anexo IV - previsiones'!#REF!</definedName>
    <definedName name="XRefPaste43Row" localSheetId="4" hidden="1">#REF!</definedName>
    <definedName name="XRefPaste43Row" hidden="1">#REF!</definedName>
    <definedName name="XRefPaste44" localSheetId="4" hidden="1">'[51]Anexo IV - previsiones'!#REF!</definedName>
    <definedName name="XRefPaste44" hidden="1">'[51]Anexo IV - previsiones'!#REF!</definedName>
    <definedName name="XRefPaste44Row" localSheetId="4" hidden="1">#REF!</definedName>
    <definedName name="XRefPaste44Row" hidden="1">#REF!</definedName>
    <definedName name="XRefPaste45" localSheetId="4" hidden="1">'[196]Conciliaciones Bancarias'!#REF!</definedName>
    <definedName name="XRefPaste45" hidden="1">'[196]Conciliaciones Bancarias'!#REF!</definedName>
    <definedName name="XRefPaste45Row" localSheetId="4" hidden="1">#REF!</definedName>
    <definedName name="XRefPaste45Row" hidden="1">#REF!</definedName>
    <definedName name="XRefPaste46" localSheetId="4" hidden="1">'[170]Conciliaciones Bancarias'!#REF!</definedName>
    <definedName name="XRefPaste46" hidden="1">'[170]Conciliaciones Bancarias'!#REF!</definedName>
    <definedName name="XRefPaste46Row" localSheetId="4" hidden="1">#REF!</definedName>
    <definedName name="XRefPaste46Row" hidden="1">#REF!</definedName>
    <definedName name="XRefPaste47" localSheetId="4" hidden="1">'[51]Nota 5 soc art 33'!#REF!</definedName>
    <definedName name="XRefPaste47" hidden="1">'[51]Nota 5 soc art 33'!#REF!</definedName>
    <definedName name="XRefPaste47Row" localSheetId="4" hidden="1">#REF!</definedName>
    <definedName name="XRefPaste47Row" hidden="1">#REF!</definedName>
    <definedName name="XRefPaste48" localSheetId="4" hidden="1">'[51]Nota 5 soc art 33'!#REF!</definedName>
    <definedName name="XRefPaste48" hidden="1">'[51]Nota 5 soc art 33'!#REF!</definedName>
    <definedName name="XRefPaste48Row" localSheetId="4" hidden="1">#REF!</definedName>
    <definedName name="XRefPaste48Row" hidden="1">#REF!</definedName>
    <definedName name="XRefPaste49" localSheetId="4" hidden="1">'[51]nota 3'!#REF!</definedName>
    <definedName name="XRefPaste49" hidden="1">'[51]nota 3'!#REF!</definedName>
    <definedName name="XRefPaste49Row" localSheetId="4" hidden="1">#REF!</definedName>
    <definedName name="XRefPaste49Row" hidden="1">#REF!</definedName>
    <definedName name="XRefPaste4Row" localSheetId="4" hidden="1">#REF!</definedName>
    <definedName name="XRefPaste4Row" hidden="1">#REF!</definedName>
    <definedName name="XRefPaste5" localSheetId="4" hidden="1">#REF!</definedName>
    <definedName name="XRefPaste5" hidden="1">#REF!</definedName>
    <definedName name="XRefPaste50" localSheetId="4" hidden="1">#REF!</definedName>
    <definedName name="XRefPaste50" hidden="1">#REF!</definedName>
    <definedName name="XRefPaste50Row" localSheetId="4" hidden="1">#REF!</definedName>
    <definedName name="XRefPaste50Row" hidden="1">#REF!</definedName>
    <definedName name="XRefPaste51" localSheetId="4" hidden="1">#REF!</definedName>
    <definedName name="XRefPaste51" hidden="1">#REF!</definedName>
    <definedName name="XRefPaste51Row" localSheetId="4" hidden="1">#REF!</definedName>
    <definedName name="XRefPaste51Row" hidden="1">#REF!</definedName>
    <definedName name="XRefPaste52" localSheetId="4" hidden="1">#REF!</definedName>
    <definedName name="XRefPaste52" hidden="1">#REF!</definedName>
    <definedName name="XRefPaste52Row" localSheetId="4" hidden="1">#REF!</definedName>
    <definedName name="XRefPaste52Row" hidden="1">#REF!</definedName>
    <definedName name="XRefPaste53" localSheetId="4" hidden="1">#REF!</definedName>
    <definedName name="XRefPaste53" hidden="1">#REF!</definedName>
    <definedName name="XRefPaste53Row" localSheetId="4" hidden="1">#REF!</definedName>
    <definedName name="XRefPaste53Row" hidden="1">#REF!</definedName>
    <definedName name="XRefPaste54" localSheetId="4" hidden="1">[196]Lead!#REF!</definedName>
    <definedName name="XRefPaste54" hidden="1">[196]Lead!#REF!</definedName>
    <definedName name="XRefPaste54Row" localSheetId="4" hidden="1">#REF!</definedName>
    <definedName name="XRefPaste54Row" hidden="1">#REF!</definedName>
    <definedName name="XRefPaste55" localSheetId="4" hidden="1">#REF!</definedName>
    <definedName name="XRefPaste55" hidden="1">#REF!</definedName>
    <definedName name="XRefPaste55Row" localSheetId="4" hidden="1">#REF!</definedName>
    <definedName name="XRefPaste55Row" hidden="1">#REF!</definedName>
    <definedName name="XRefPaste56" localSheetId="4" hidden="1">#REF!</definedName>
    <definedName name="XRefPaste56" hidden="1">#REF!</definedName>
    <definedName name="XRefPaste56Row" localSheetId="4" hidden="1">#REF!</definedName>
    <definedName name="XRefPaste56Row" hidden="1">#REF!</definedName>
    <definedName name="XRefPaste57" localSheetId="4" hidden="1">#REF!</definedName>
    <definedName name="XRefPaste57" hidden="1">#REF!</definedName>
    <definedName name="XRefPaste57Row" localSheetId="4" hidden="1">#REF!</definedName>
    <definedName name="XRefPaste57Row" hidden="1">#REF!</definedName>
    <definedName name="XRefPaste58" localSheetId="4" hidden="1">#REF!</definedName>
    <definedName name="XRefPaste58" hidden="1">#REF!</definedName>
    <definedName name="XRefPaste58Row" localSheetId="4" hidden="1">#REF!</definedName>
    <definedName name="XRefPaste58Row" hidden="1">#REF!</definedName>
    <definedName name="XRefPaste59" localSheetId="4" hidden="1">#REF!</definedName>
    <definedName name="XRefPaste59" hidden="1">#REF!</definedName>
    <definedName name="XRefPaste59Row" localSheetId="4" hidden="1">#REF!</definedName>
    <definedName name="XRefPaste59Row" hidden="1">#REF!</definedName>
    <definedName name="XRefPaste5Row" localSheetId="4" hidden="1">#REF!</definedName>
    <definedName name="XRefPaste5Row" hidden="1">#REF!</definedName>
    <definedName name="XRefPaste6" localSheetId="4" hidden="1">#REF!</definedName>
    <definedName name="XRefPaste6" hidden="1">#REF!</definedName>
    <definedName name="XRefPaste60" localSheetId="4" hidden="1">#REF!</definedName>
    <definedName name="XRefPaste60" hidden="1">#REF!</definedName>
    <definedName name="XRefPaste60Row" localSheetId="4" hidden="1">#REF!</definedName>
    <definedName name="XRefPaste60Row" hidden="1">#REF!</definedName>
    <definedName name="XRefPaste61" localSheetId="4" hidden="1">'[173]GMP-2'!#REF!</definedName>
    <definedName name="XRefPaste61" hidden="1">'[173]GMP-2'!#REF!</definedName>
    <definedName name="XRefPaste61Row" localSheetId="4" hidden="1">#REF!</definedName>
    <definedName name="XRefPaste61Row" hidden="1">#REF!</definedName>
    <definedName name="XRefPaste62" localSheetId="4" hidden="1">#REF!</definedName>
    <definedName name="XRefPaste62" hidden="1">#REF!</definedName>
    <definedName name="XRefPaste62Row" localSheetId="4" hidden="1">#REF!</definedName>
    <definedName name="XRefPaste62Row" hidden="1">#REF!</definedName>
    <definedName name="XRefPaste63" localSheetId="4" hidden="1">#REF!</definedName>
    <definedName name="XRefPaste63" hidden="1">#REF!</definedName>
    <definedName name="XRefPaste63Row" localSheetId="4" hidden="1">#REF!</definedName>
    <definedName name="XRefPaste63Row" hidden="1">#REF!</definedName>
    <definedName name="XRefPaste64" localSheetId="4" hidden="1">#REF!</definedName>
    <definedName name="XRefPaste64" hidden="1">#REF!</definedName>
    <definedName name="XRefPaste64Row" localSheetId="4" hidden="1">#REF!</definedName>
    <definedName name="XRefPaste64Row" hidden="1">#REF!</definedName>
    <definedName name="XRefPaste65" localSheetId="4" hidden="1">#REF!</definedName>
    <definedName name="XRefPaste65" hidden="1">#REF!</definedName>
    <definedName name="XRefPaste65Row" localSheetId="4" hidden="1">#REF!</definedName>
    <definedName name="XRefPaste65Row" hidden="1">#REF!</definedName>
    <definedName name="XRefPaste66" localSheetId="4" hidden="1">#REF!</definedName>
    <definedName name="XRefPaste66" hidden="1">#REF!</definedName>
    <definedName name="XRefPaste66Row" localSheetId="4" hidden="1">#REF!</definedName>
    <definedName name="XRefPaste66Row" hidden="1">#REF!</definedName>
    <definedName name="XRefPaste67" localSheetId="4" hidden="1">#REF!</definedName>
    <definedName name="XRefPaste67" hidden="1">#REF!</definedName>
    <definedName name="XRefPaste67Row" localSheetId="4" hidden="1">#REF!</definedName>
    <definedName name="XRefPaste67Row" hidden="1">#REF!</definedName>
    <definedName name="XRefPaste68" localSheetId="4" hidden="1">#REF!</definedName>
    <definedName name="XRefPaste68" hidden="1">#REF!</definedName>
    <definedName name="XRefPaste68Row" localSheetId="4" hidden="1">#REF!</definedName>
    <definedName name="XRefPaste68Row" hidden="1">#REF!</definedName>
    <definedName name="XRefPaste69" localSheetId="4" hidden="1">#REF!</definedName>
    <definedName name="XRefPaste69" hidden="1">#REF!</definedName>
    <definedName name="XRefPaste69Row" localSheetId="4" hidden="1">#REF!</definedName>
    <definedName name="XRefPaste69Row" hidden="1">#REF!</definedName>
    <definedName name="XRefPaste6Row" localSheetId="4" hidden="1">#REF!</definedName>
    <definedName name="XRefPaste6Row" hidden="1">#REF!</definedName>
    <definedName name="XRefPaste7" localSheetId="4" hidden="1">#REF!</definedName>
    <definedName name="XRefPaste7" hidden="1">#REF!</definedName>
    <definedName name="XRefPaste70" localSheetId="4" hidden="1">#REF!</definedName>
    <definedName name="XRefPaste70" hidden="1">#REF!</definedName>
    <definedName name="XRefPaste70Row" localSheetId="4" hidden="1">#REF!</definedName>
    <definedName name="XRefPaste70Row" hidden="1">#REF!</definedName>
    <definedName name="XRefPaste71" localSheetId="4" hidden="1">#REF!</definedName>
    <definedName name="XRefPaste71" hidden="1">#REF!</definedName>
    <definedName name="XRefPaste71Row" localSheetId="4" hidden="1">#REF!</definedName>
    <definedName name="XRefPaste71Row" hidden="1">#REF!</definedName>
    <definedName name="XRefPaste72" localSheetId="4" hidden="1">#REF!</definedName>
    <definedName name="XRefPaste72" hidden="1">#REF!</definedName>
    <definedName name="XRefPaste72Row" localSheetId="4" hidden="1">#REF!</definedName>
    <definedName name="XRefPaste72Row" hidden="1">#REF!</definedName>
    <definedName name="XRefPaste73" localSheetId="4" hidden="1">#REF!</definedName>
    <definedName name="XRefPaste73" hidden="1">#REF!</definedName>
    <definedName name="XRefPaste73Row" localSheetId="4" hidden="1">#REF!</definedName>
    <definedName name="XRefPaste73Row" hidden="1">#REF!</definedName>
    <definedName name="XRefPaste74" localSheetId="4" hidden="1">#REF!</definedName>
    <definedName name="XRefPaste74" hidden="1">#REF!</definedName>
    <definedName name="XRefPaste74Row" localSheetId="4" hidden="1">#REF!</definedName>
    <definedName name="XRefPaste74Row" hidden="1">#REF!</definedName>
    <definedName name="XRefPaste75" localSheetId="4" hidden="1">#REF!</definedName>
    <definedName name="XRefPaste75" hidden="1">#REF!</definedName>
    <definedName name="XRefPaste75Row" localSheetId="4" hidden="1">#REF!</definedName>
    <definedName name="XRefPaste75Row" hidden="1">#REF!</definedName>
    <definedName name="XRefPaste76" localSheetId="4" hidden="1">[188]MMA!#REF!</definedName>
    <definedName name="XRefPaste76" hidden="1">[188]MMA!#REF!</definedName>
    <definedName name="XRefPaste76Row" localSheetId="4" hidden="1">#REF!</definedName>
    <definedName name="XRefPaste76Row" hidden="1">#REF!</definedName>
    <definedName name="XRefPaste77" localSheetId="4" hidden="1">#REF!</definedName>
    <definedName name="XRefPaste77" hidden="1">#REF!</definedName>
    <definedName name="XRefPaste77Row" localSheetId="4" hidden="1">#REF!</definedName>
    <definedName name="XRefPaste77Row" hidden="1">#REF!</definedName>
    <definedName name="XRefPaste78" localSheetId="4" hidden="1">#REF!</definedName>
    <definedName name="XRefPaste78" hidden="1">#REF!</definedName>
    <definedName name="XRefPaste78Row" localSheetId="4" hidden="1">#REF!</definedName>
    <definedName name="XRefPaste78Row" hidden="1">#REF!</definedName>
    <definedName name="XRefPaste79" localSheetId="4" hidden="1">#REF!</definedName>
    <definedName name="XRefPaste79" hidden="1">#REF!</definedName>
    <definedName name="XRefPaste79Row" localSheetId="4" hidden="1">#REF!</definedName>
    <definedName name="XRefPaste79Row" hidden="1">#REF!</definedName>
    <definedName name="XRefPaste7Row" localSheetId="4" hidden="1">[177]XREF!#REF!</definedName>
    <definedName name="XRefPaste7Row" hidden="1">[177]XREF!#REF!</definedName>
    <definedName name="XRefPaste8" localSheetId="4" hidden="1">#REF!</definedName>
    <definedName name="XRefPaste8" hidden="1">#REF!</definedName>
    <definedName name="XRefPaste80" localSheetId="4" hidden="1">#REF!</definedName>
    <definedName name="XRefPaste80" hidden="1">#REF!</definedName>
    <definedName name="XRefPaste80Row" localSheetId="4" hidden="1">#REF!</definedName>
    <definedName name="XRefPaste80Row" hidden="1">#REF!</definedName>
    <definedName name="XRefPaste81" localSheetId="4" hidden="1">#REF!</definedName>
    <definedName name="XRefPaste81" hidden="1">#REF!</definedName>
    <definedName name="XRefPaste81Row" localSheetId="4" hidden="1">#REF!</definedName>
    <definedName name="XRefPaste81Row" hidden="1">#REF!</definedName>
    <definedName name="XRefPaste82" localSheetId="4" hidden="1">#REF!</definedName>
    <definedName name="XRefPaste82" hidden="1">#REF!</definedName>
    <definedName name="XRefPaste82Row" localSheetId="4" hidden="1">#REF!</definedName>
    <definedName name="XRefPaste82Row" hidden="1">#REF!</definedName>
    <definedName name="XRefPaste83" localSheetId="4" hidden="1">#REF!</definedName>
    <definedName name="XRefPaste83" hidden="1">#REF!</definedName>
    <definedName name="XRefPaste83Row" localSheetId="4" hidden="1">#REF!</definedName>
    <definedName name="XRefPaste83Row" hidden="1">#REF!</definedName>
    <definedName name="XRefPaste84" localSheetId="4" hidden="1">#REF!</definedName>
    <definedName name="XRefPaste84" hidden="1">#REF!</definedName>
    <definedName name="XRefPaste84Row" localSheetId="4" hidden="1">#REF!</definedName>
    <definedName name="XRefPaste84Row" hidden="1">#REF!</definedName>
    <definedName name="XRefPaste85" localSheetId="4" hidden="1">#REF!</definedName>
    <definedName name="XRefPaste85" hidden="1">#REF!</definedName>
    <definedName name="XRefPaste85Row" localSheetId="4" hidden="1">#REF!</definedName>
    <definedName name="XRefPaste85Row" hidden="1">#REF!</definedName>
    <definedName name="XRefPaste86" localSheetId="4" hidden="1">'[173]GMP-1'!#REF!</definedName>
    <definedName name="XRefPaste86" hidden="1">'[173]GMP-1'!#REF!</definedName>
    <definedName name="XRefPaste86Row" localSheetId="4" hidden="1">#REF!</definedName>
    <definedName name="XRefPaste86Row" hidden="1">#REF!</definedName>
    <definedName name="XRefPaste87" localSheetId="4" hidden="1">'[173]GMP-1'!#REF!</definedName>
    <definedName name="XRefPaste87" hidden="1">'[173]GMP-1'!#REF!</definedName>
    <definedName name="XRefPaste87Row" localSheetId="4" hidden="1">#REF!</definedName>
    <definedName name="XRefPaste87Row" hidden="1">#REF!</definedName>
    <definedName name="XRefPaste88" localSheetId="4" hidden="1">'[173]GMP-1'!#REF!</definedName>
    <definedName name="XRefPaste88" hidden="1">'[173]GMP-1'!#REF!</definedName>
    <definedName name="XRefPaste88Row" localSheetId="4" hidden="1">#REF!</definedName>
    <definedName name="XRefPaste88Row" hidden="1">#REF!</definedName>
    <definedName name="XRefPaste89" localSheetId="4" hidden="1">#REF!</definedName>
    <definedName name="XRefPaste89" hidden="1">#REF!</definedName>
    <definedName name="XRefPaste89Row" localSheetId="4" hidden="1">#REF!</definedName>
    <definedName name="XRefPaste89Row" hidden="1">#REF!</definedName>
    <definedName name="XRefPaste8Row" localSheetId="4" hidden="1">#REF!</definedName>
    <definedName name="XRefPaste8Row" hidden="1">#REF!</definedName>
    <definedName name="XRefPaste9" localSheetId="4" hidden="1">#REF!</definedName>
    <definedName name="XRefPaste9" hidden="1">#REF!</definedName>
    <definedName name="XRefPaste90" localSheetId="4" hidden="1">#REF!</definedName>
    <definedName name="XRefPaste90" hidden="1">#REF!</definedName>
    <definedName name="XRefPaste90Row" localSheetId="4" hidden="1">#REF!</definedName>
    <definedName name="XRefPaste90Row" hidden="1">#REF!</definedName>
    <definedName name="XRefPaste91" localSheetId="4" hidden="1">#REF!</definedName>
    <definedName name="XRefPaste91" hidden="1">#REF!</definedName>
    <definedName name="XRefPaste91Row" localSheetId="4" hidden="1">#REF!</definedName>
    <definedName name="XRefPaste91Row" hidden="1">#REF!</definedName>
    <definedName name="XRefPaste92" localSheetId="4" hidden="1">'[173]GMP-1'!#REF!</definedName>
    <definedName name="XRefPaste92" hidden="1">'[173]GMP-1'!#REF!</definedName>
    <definedName name="XRefPaste92Row" localSheetId="4" hidden="1">#REF!</definedName>
    <definedName name="XRefPaste92Row" hidden="1">#REF!</definedName>
    <definedName name="XRefPaste93" localSheetId="4" hidden="1">'[173]GMP-1'!#REF!</definedName>
    <definedName name="XRefPaste93" hidden="1">'[173]GMP-1'!#REF!</definedName>
    <definedName name="XRefPaste93Row" localSheetId="4" hidden="1">[191]XREF!#REF!</definedName>
    <definedName name="XRefPaste93Row" hidden="1">[191]XREF!#REF!</definedName>
    <definedName name="XRefPaste94" localSheetId="4" hidden="1">'[173]GMP-1'!#REF!</definedName>
    <definedName name="XRefPaste94" hidden="1">'[173]GMP-1'!#REF!</definedName>
    <definedName name="XRefPaste94Row" localSheetId="4" hidden="1">[191]XREF!#REF!</definedName>
    <definedName name="XRefPaste94Row" hidden="1">[191]XREF!#REF!</definedName>
    <definedName name="XRefPaste95" localSheetId="4" hidden="1">#REF!</definedName>
    <definedName name="XRefPaste95" hidden="1">#REF!</definedName>
    <definedName name="XRefPaste95Row" localSheetId="4" hidden="1">[191]XREF!#REF!</definedName>
    <definedName name="XRefPaste95Row" hidden="1">[191]XREF!#REF!</definedName>
    <definedName name="XRefPaste96" localSheetId="4" hidden="1">'[173]GMP-1'!#REF!</definedName>
    <definedName name="XRefPaste96" hidden="1">'[173]GMP-1'!#REF!</definedName>
    <definedName name="XRefPaste96Row" localSheetId="4" hidden="1">[191]XREF!#REF!</definedName>
    <definedName name="XRefPaste96Row" hidden="1">[191]XREF!#REF!</definedName>
    <definedName name="XRefPaste97" localSheetId="4" hidden="1">#REF!</definedName>
    <definedName name="XRefPaste97" hidden="1">#REF!</definedName>
    <definedName name="XRefPaste97Row" localSheetId="4" hidden="1">[191]XREF!#REF!</definedName>
    <definedName name="XRefPaste97Row" hidden="1">[191]XREF!#REF!</definedName>
    <definedName name="XRefPaste98" localSheetId="4" hidden="1">#REF!</definedName>
    <definedName name="XRefPaste98" hidden="1">#REF!</definedName>
    <definedName name="XRefPaste98Row" localSheetId="4" hidden="1">[191]XREF!#REF!</definedName>
    <definedName name="XRefPaste98Row" hidden="1">[191]XREF!#REF!</definedName>
    <definedName name="XRefPaste99" localSheetId="4" hidden="1">'[173]GMP-1'!#REF!</definedName>
    <definedName name="XRefPaste99" hidden="1">'[173]GMP-1'!#REF!</definedName>
    <definedName name="XRefPaste99Row" localSheetId="4" hidden="1">[171]XREF!#REF!</definedName>
    <definedName name="XRefPaste99Row" hidden="1">[171]XREF!#REF!</definedName>
    <definedName name="XRefPaste9Row" localSheetId="4" hidden="1">#REF!</definedName>
    <definedName name="XRefPaste9Row" hidden="1">#REF!</definedName>
    <definedName name="XRefPasteRangeCount" hidden="1">4</definedName>
    <definedName name="XSHOP1" localSheetId="4">#REF!</definedName>
    <definedName name="XSHOP1">#REF!</definedName>
    <definedName name="XSHOP2" localSheetId="4">#REF!</definedName>
    <definedName name="XSHOP2">#REF!</definedName>
    <definedName name="XSHOP3" localSheetId="4">#REF!</definedName>
    <definedName name="XSHOP3">#REF!</definedName>
    <definedName name="XSHOP4" localSheetId="4">#REF!</definedName>
    <definedName name="XSHOP4">#REF!</definedName>
    <definedName name="XSHOP5" localSheetId="4">#REF!</definedName>
    <definedName name="XSHOP5">#REF!</definedName>
    <definedName name="XSHOP6" localSheetId="4">#REF!</definedName>
    <definedName name="XSHOP6">#REF!</definedName>
    <definedName name="XSHOP7" localSheetId="4">#REF!</definedName>
    <definedName name="XSHOP7">#REF!</definedName>
    <definedName name="XSHOP8" localSheetId="4">#REF!</definedName>
    <definedName name="XSHOP8">#REF!</definedName>
    <definedName name="xx" localSheetId="24" hidden="1">{#N/A,#N/A,FALSE,"NAI Cash Flow"}</definedName>
    <definedName name="xx" localSheetId="11">#REF!</definedName>
    <definedName name="xx" localSheetId="10">#REF!</definedName>
    <definedName name="xx" hidden="1">{#N/A,#N/A,FALSE,"NAI Cash Flow"}</definedName>
    <definedName name="xxx" localSheetId="24" hidden="1">{#N/A,#N/A,FALSE,"Onshore 2002 Comparative Forec";#N/A,#N/A,FALSE,"Onshore Div 4";#N/A,#N/A,FALSE,"Co. 64-LaTex "}</definedName>
    <definedName name="xxx" localSheetId="11">#REF!</definedName>
    <definedName name="xxx" localSheetId="10">#REF!</definedName>
    <definedName name="xxx" hidden="1">{#N/A,#N/A,FALSE,"Onshore 2002 Comparative Forec";#N/A,#N/A,FALSE,"Onshore Div 4";#N/A,#N/A,FALSE,"Co. 64-LaTex "}</definedName>
    <definedName name="XXXX">'[197]Datos del Balance'!$B$10</definedName>
    <definedName name="XXXXX" localSheetId="24" hidden="1">{#N/A,#N/A,FALSE,"Aging Summary";#N/A,#N/A,FALSE,"Ratio Analysis";#N/A,#N/A,FALSE,"Test 120 Day Accts";#N/A,#N/A,FALSE,"Tickmarks"}</definedName>
    <definedName name="XXXXX" hidden="1">{#N/A,#N/A,FALSE,"Aging Summary";#N/A,#N/A,FALSE,"Ratio Analysis";#N/A,#N/A,FALSE,"Test 120 Day Accts";#N/A,#N/A,FALSE,"Tickmarks"}</definedName>
    <definedName name="XXXXX_1" localSheetId="24" hidden="1">{#N/A,#N/A,FALSE,"Aging Summary";#N/A,#N/A,FALSE,"Ratio Analysis";#N/A,#N/A,FALSE,"Test 120 Day Accts";#N/A,#N/A,FALSE,"Tickmarks"}</definedName>
    <definedName name="XXXXX_1" hidden="1">{#N/A,#N/A,FALSE,"Aging Summary";#N/A,#N/A,FALSE,"Ratio Analysis";#N/A,#N/A,FALSE,"Test 120 Day Accts";#N/A,#N/A,FALSE,"Tickmarks"}</definedName>
    <definedName name="xxxxxx" localSheetId="24" hidden="1">{#N/A,#N/A,FALSE,"Offshore 2002 Comparative Fore ";#N/A,#N/A,FALSE,"Offshore Div 6";#N/A,#N/A,FALSE,"Deepwater Div 9"}</definedName>
    <definedName name="xxxxxx" hidden="1">{#N/A,#N/A,FALSE,"Offshore 2002 Comparative Fore ";#N/A,#N/A,FALSE,"Offshore Div 6";#N/A,#N/A,FALSE,"Deepwater Div 9"}</definedName>
    <definedName name="xxxxxxx" hidden="1">'[198]Pg Am'!$G$16</definedName>
    <definedName name="xxxxxxxxxx" localSheetId="24" hidden="1">{#N/A,#N/A,FALSE,"Int'l 2002 Comparative Fore";#N/A,#N/A,FALSE,"Int'l - Consolidated";#N/A,#N/A,FALSE,"Co 05 - Tunisia";#N/A,#N/A,FALSE,"Co 06 - Machala Power";#N/A,#N/A,FALSE,"Co. 07 - Samedan of  N Africa";#N/A,#N/A,FALSE,"Co. 08 - Samedan Transfer Sub";#N/A,#N/A,FALSE,"Co. 11 - Samedan Mediterranean";#N/A,#N/A,FALSE,"Co. 12 - Samedan International";#N/A,#N/A,FALSE,"Co. 13 - China";#N/A,#N/A,FALSE,"Co. 14 - EDC Portugal";#N/A,#N/A,FALSE,"Co. 17 - EDC Argentina (Home)";#N/A,#N/A,FALSE,"Co. 18 - EDC Argentina (Branch)";#N/A,#N/A,FALSE,"Co. 19 - EDC Ecuador";#N/A,#N/A,FALSE,"Co. 21 - U.K. Limited";#N/A,#N/A,FALSE,"Co. 22 - EDC Europe ";#N/A,#N/A,FALSE,"Co. 23 - EDC Australia";#N/A,#N/A,FALSE,"Co. 28 - EDC Denmark";#N/A,#N/A,FALSE,"Co. 38 - Viet Nam";#N/A,#N/A,FALSE,"Co. 39-Ireland";#N/A,#N/A,FALSE,"Co.61 - Netherlands"}</definedName>
    <definedName name="xxxxxxxxxx" hidden="1">{#N/A,#N/A,FALSE,"Int'l 2002 Comparative Fore";#N/A,#N/A,FALSE,"Int'l - Consolidated";#N/A,#N/A,FALSE,"Co 05 - Tunisia";#N/A,#N/A,FALSE,"Co 06 - Machala Power";#N/A,#N/A,FALSE,"Co. 07 - Samedan of  N Africa";#N/A,#N/A,FALSE,"Co. 08 - Samedan Transfer Sub";#N/A,#N/A,FALSE,"Co. 11 - Samedan Mediterranean";#N/A,#N/A,FALSE,"Co. 12 - Samedan International";#N/A,#N/A,FALSE,"Co. 13 - China";#N/A,#N/A,FALSE,"Co. 14 - EDC Portugal";#N/A,#N/A,FALSE,"Co. 17 - EDC Argentina (Home)";#N/A,#N/A,FALSE,"Co. 18 - EDC Argentina (Branch)";#N/A,#N/A,FALSE,"Co. 19 - EDC Ecuador";#N/A,#N/A,FALSE,"Co. 21 - U.K. Limited";#N/A,#N/A,FALSE,"Co. 22 - EDC Europe ";#N/A,#N/A,FALSE,"Co. 23 - EDC Australia";#N/A,#N/A,FALSE,"Co. 28 - EDC Denmark";#N/A,#N/A,FALSE,"Co. 38 - Viet Nam";#N/A,#N/A,FALSE,"Co. 39-Ireland";#N/A,#N/A,FALSE,"Co.61 - Netherlands"}</definedName>
    <definedName name="xxxxxxxxxxxx" localSheetId="24" hidden="1">{#N/A,#N/A,FALSE,"NGM Consolidated";#N/A,#N/A,FALSE,"NGM";#N/A,#N/A,FALSE,"NGP"}</definedName>
    <definedName name="xxxxxxxxxxxx" hidden="1">{#N/A,#N/A,FALSE,"NGM Consolidated";#N/A,#N/A,FALSE,"NGM";#N/A,#N/A,FALSE,"NGP"}</definedName>
    <definedName name="xxxxxxxxxxxxxxxxxx" localSheetId="4">[45]Resumo!#REF!</definedName>
    <definedName name="xxxxxxxxxxxxxxxxxx">[45]Resumo!#REF!</definedName>
    <definedName name="xxxxxxxxxxxxxxxxxxxxx" localSheetId="24" hidden="1">{#N/A,#N/A,FALSE,"NTI";#N/A,#N/A,FALSE,"Co 04 - Pipeline Corp";#N/A,#N/A,FALSE,"Gasdel Pipeline";#N/A,#N/A,FALSE,"Producers Service Inc";#N/A,#N/A,FALSE,"HGC Inc";#N/A,#N/A,FALSE,"HIPS Inc"}</definedName>
    <definedName name="xxxxxxxxxxxxxxxxxxxxx" hidden="1">{#N/A,#N/A,FALSE,"NTI";#N/A,#N/A,FALSE,"Co 04 - Pipeline Corp";#N/A,#N/A,FALSE,"Gasdel Pipeline";#N/A,#N/A,FALSE,"Producers Service Inc";#N/A,#N/A,FALSE,"HGC Inc";#N/A,#N/A,FALSE,"HIPS Inc"}</definedName>
    <definedName name="xxxxxxxxxxxxxxxxxxxxxxxxxx" localSheetId="24" hidden="1">{#N/A,#N/A,FALSE,"NAI";#N/A,#N/A,FALSE,"NAI Eliminations";#N/A,#N/A,FALSE,"Ardmore";#N/A,#N/A,FALSE,"NPM Inc";#N/A,#N/A,FALSE,"Co 45 - Royalty Corp";#N/A,#N/A,FALSE,"Samedan Eliminations (10-49)"}</definedName>
    <definedName name="xxxxxxxxxxxxxxxxxxxxxxxxxx" hidden="1">{#N/A,#N/A,FALSE,"NAI";#N/A,#N/A,FALSE,"NAI Eliminations";#N/A,#N/A,FALSE,"Ardmore";#N/A,#N/A,FALSE,"NPM Inc";#N/A,#N/A,FALSE,"Co 45 - Royalty Corp";#N/A,#N/A,FALSE,"Samedan Eliminations (10-49)"}</definedName>
    <definedName name="xzxzxz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xzxzxz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xzxzxzx" localSheetId="11" hidden="1">{#N/A,#N/A,TRUE,"Portada";#N/A,#N/A,TRUE,"Resumen";"Grafico de Colocaciones",#N/A,TRUE,"Colocac";"Grafico Coloc rel con Tasa",#N/A,TRUE,"Coloc Tasas";"Grafico Coloc por Plazo",#N/A,TRUE,"Coloc Plazos";#N/A,#N/A,TRUE,"Coloc x plazo (Caps)";#N/A,#N/A,TRUE,"Coloc x plazo (Caps) Garba";#N/A,#N/A,TRUE,"Coloc x plazo (Caps) Compu";#N/A,#N/A,TRUE,"Compras";"Gráfico Compras 1",#N/A,TRUE,"Compras_gr1";"Grafico Compras 2",#N/A,TRUE,"Compras_gr2";"Grafico Compras 3",#N/A,TRUE,"Compras_gr3";#N/A,#N/A,TRUE,"Atrasos";#N/A,#N/A,TRUE,"Atr_ptf";#N/A,#N/A,TRUE,"Atr Rel LPD";#N/A,#N/A,TRUE,"Mora x Casa";#N/A,#N/A,TRUE,"Mora x Segmento";#N/A,#N/A,TRUE,"Incob";#N/A,#N/A,TRUE,"Incob_res";#N/A,#N/A,TRUE,"Incob_suc1";#N/A,#N/A,TRUE,"Incob_seg1";#N/A,#N/A,TRUE,"Flujos";#N/A,#N/A,TRUE,"Flujo S Mes de Pago";#N/A,#N/A,TRUE,"Cob_MesOrig";#N/A,#N/A,TRUE,"Evoluc Mora";#N/A,#N/A,TRUE,"Mora_suc";#N/A,#N/A,TRUE,"Mora_seg"}</definedName>
    <definedName name="xzxzxzx" hidden="1">{#N/A,#N/A,TRUE,"Portada";#N/A,#N/A,TRUE,"Resumen";"Grafico de Colocaciones",#N/A,TRUE,"Colocac";"Grafico Coloc rel con Tasa",#N/A,TRUE,"Coloc Tasas";"Grafico Coloc por Plazo",#N/A,TRUE,"Coloc Plazos";#N/A,#N/A,TRUE,"Coloc x plazo (Caps)";#N/A,#N/A,TRUE,"Coloc x plazo (Caps) Garba";#N/A,#N/A,TRUE,"Coloc x plazo (Caps) Compu";#N/A,#N/A,TRUE,"Compras";"Gráfico Compras 1",#N/A,TRUE,"Compras_gr1";"Grafico Compras 2",#N/A,TRUE,"Compras_gr2";"Grafico Compras 3",#N/A,TRUE,"Compras_gr3";#N/A,#N/A,TRUE,"Atrasos";#N/A,#N/A,TRUE,"Atr_ptf";#N/A,#N/A,TRUE,"Atr Rel LPD";#N/A,#N/A,TRUE,"Mora x Casa";#N/A,#N/A,TRUE,"Mora x Segmento";#N/A,#N/A,TRUE,"Incob";#N/A,#N/A,TRUE,"Incob_res";#N/A,#N/A,TRUE,"Incob_suc1";#N/A,#N/A,TRUE,"Incob_seg1";#N/A,#N/A,TRUE,"Flujos";#N/A,#N/A,TRUE,"Flujo S Mes de Pago";#N/A,#N/A,TRUE,"Cob_MesOrig";#N/A,#N/A,TRUE,"Evoluc Mora";#N/A,#N/A,TRUE,"Mora_suc";#N/A,#N/A,TRUE,"Mora_seg"}</definedName>
    <definedName name="y" localSheetId="4">#REF!</definedName>
    <definedName name="y">#REF!</definedName>
    <definedName name="yani" localSheetId="4" hidden="1">#REF!</definedName>
    <definedName name="yani" hidden="1">#REF!</definedName>
    <definedName name="YesNo">'1a. Shoppings Models'!$S$6:$T$6</definedName>
    <definedName name="yiuyui" localSheetId="4">#REF!</definedName>
    <definedName name="yiuyui">#REF!</definedName>
    <definedName name="YO" localSheetId="4">#REF!</definedName>
    <definedName name="YO">#REF!</definedName>
    <definedName name="yrtyt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yrtyt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yryr" localSheetId="11" hidden="1">{"prom_mutu",#N/A,FALSE,"graf_prom_coloc";"prom_colu",#N/A,FALSE,"graf_prom_coloc"}</definedName>
    <definedName name="yryr" hidden="1">{"prom_mutu",#N/A,FALSE,"graf_prom_coloc";"prom_colu",#N/A,FALSE,"graf_prom_coloc"}</definedName>
    <definedName name="yryryruty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yryryruty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YTD" localSheetId="4">#REF!</definedName>
    <definedName name="YTD">#REF!</definedName>
    <definedName name="ytnyt" localSheetId="11" hidden="1">{#N/A,#N/A,FALSE,"INDICE";#N/A,#N/A,FALSE,"Anexo I";#N/A,#N/A,FALSE,"Anexo II";#N/A,#N/A,FALSE,"Anexo II descr";#N/A,#N/A,FALSE,"Anexo III";#N/A,#N/A,FALSE,"Anexo III descr"}</definedName>
    <definedName name="ytnyt" hidden="1">{#N/A,#N/A,FALSE,"INDICE";#N/A,#N/A,FALSE,"Anexo I";#N/A,#N/A,FALSE,"Anexo II";#N/A,#N/A,FALSE,"Anexo II descr";#N/A,#N/A,FALSE,"Anexo III";#N/A,#N/A,FALSE,"Anexo III descr"}</definedName>
    <definedName name="ytryryry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ytryryry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ytrytr" localSheetId="11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ytrytr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ytyryr" localSheetId="11" hidden="1">{#N/A,#N/A,TRUE,"Portada";#N/A,#N/A,TRUE,"Resumen";"Grafico de Colocaciones",#N/A,TRUE,"Colocac";"Grafico Coloc rel con Tasa",#N/A,TRUE,"Coloc Tasas";"Grafico Coloc por Plazo",#N/A,TRUE,"Coloc Plazos";#N/A,#N/A,TRUE,"Coloc x plazo (Caps)";#N/A,#N/A,TRUE,"Coloc x plazo (Caps) Garba";#N/A,#N/A,TRUE,"Coloc x plazo (Caps) Compu";#N/A,#N/A,TRUE,"Compras";"Gráfico Compras 1",#N/A,TRUE,"Compras_gr1";"Grafico Compras 2",#N/A,TRUE,"Compras_gr2";"Grafico Compras 3",#N/A,TRUE,"Compras_gr3";#N/A,#N/A,TRUE,"Atrasos";#N/A,#N/A,TRUE,"Atr_ptf";#N/A,#N/A,TRUE,"Atr Rel LPD";#N/A,#N/A,TRUE,"Mora x Casa";#N/A,#N/A,TRUE,"Mora x Segmento";#N/A,#N/A,TRUE,"Incob";#N/A,#N/A,TRUE,"Incob_res";#N/A,#N/A,TRUE,"Incob_suc1";#N/A,#N/A,TRUE,"Incob_seg1";#N/A,#N/A,TRUE,"Flujos";#N/A,#N/A,TRUE,"Flujo S Mes de Pago";#N/A,#N/A,TRUE,"Cob_MesOrig";#N/A,#N/A,TRUE,"Evoluc Mora";#N/A,#N/A,TRUE,"Mora_suc";#N/A,#N/A,TRUE,"Mora_seg"}</definedName>
    <definedName name="ytyryr" hidden="1">{#N/A,#N/A,TRUE,"Portada";#N/A,#N/A,TRUE,"Resumen";"Grafico de Colocaciones",#N/A,TRUE,"Colocac";"Grafico Coloc rel con Tasa",#N/A,TRUE,"Coloc Tasas";"Grafico Coloc por Plazo",#N/A,TRUE,"Coloc Plazos";#N/A,#N/A,TRUE,"Coloc x plazo (Caps)";#N/A,#N/A,TRUE,"Coloc x plazo (Caps) Garba";#N/A,#N/A,TRUE,"Coloc x plazo (Caps) Compu";#N/A,#N/A,TRUE,"Compras";"Gráfico Compras 1",#N/A,TRUE,"Compras_gr1";"Grafico Compras 2",#N/A,TRUE,"Compras_gr2";"Grafico Compras 3",#N/A,TRUE,"Compras_gr3";#N/A,#N/A,TRUE,"Atrasos";#N/A,#N/A,TRUE,"Atr_ptf";#N/A,#N/A,TRUE,"Atr Rel LPD";#N/A,#N/A,TRUE,"Mora x Casa";#N/A,#N/A,TRUE,"Mora x Segmento";#N/A,#N/A,TRUE,"Incob";#N/A,#N/A,TRUE,"Incob_res";#N/A,#N/A,TRUE,"Incob_suc1";#N/A,#N/A,TRUE,"Incob_seg1";#N/A,#N/A,TRUE,"Flujos";#N/A,#N/A,TRUE,"Flujo S Mes de Pago";#N/A,#N/A,TRUE,"Cob_MesOrig";#N/A,#N/A,TRUE,"Evoluc Mora";#N/A,#N/A,TRUE,"Mora_suc";#N/A,#N/A,TRUE,"Mora_seg"}</definedName>
    <definedName name="ytytyrty" localSheetId="11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ytytyrty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ytytytyt" localSheetId="11" hidden="1">{"Gráfico s i pag 1",#N/A,FALSE,"Distrib Cobros s i";"Gráfico s i pag 2",#N/A,FALSE,"Distrib Cobros s i";"Gráfico s ii pag 1",#N/A,FALSE,"Distrib Cobros s ii";"Gráfico s ii pag 2",#N/A,FALSE,"Distrib Cobros s ii"}</definedName>
    <definedName name="ytytytyt" hidden="1">{"Gráfico s i pag 1",#N/A,FALSE,"Distrib Cobros s i";"Gráfico s i pag 2",#N/A,FALSE,"Distrib Cobros s i";"Gráfico s ii pag 1",#N/A,FALSE,"Distrib Cobros s ii";"Gráfico s ii pag 2",#N/A,FALSE,"Distrib Cobros s ii"}</definedName>
    <definedName name="yu" localSheetId="4">#REF!</definedName>
    <definedName name="yu">#REF!</definedName>
    <definedName name="yuy" localSheetId="4">#REF!</definedName>
    <definedName name="yuy">#REF!</definedName>
    <definedName name="yuytu" localSheetId="4">#REF!</definedName>
    <definedName name="yuytu">#REF!</definedName>
    <definedName name="yy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yy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yyy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yyy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yyyy" localSheetId="11" hidden="1">{"Vokovice CF",#N/A,FALSE,"Czech - Vokovice";"Vokovice inputs",#N/A,FALSE,"Czech - Vokovice"}</definedName>
    <definedName name="yyyy" hidden="1">{"Vokovice CF",#N/A,FALSE,"Czech - Vokovice";"Vokovice inputs",#N/A,FALSE,"Czech - Vokovice"}</definedName>
    <definedName name="yyyyy" localSheetId="11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yyyyy" hidden="1">{"bancard",#N/A,FALSE,"ATRASO AL 31-7";"bancard",#N/A,FALSE,"X MONTO DEUDA";"cart total",#N/A,FALSE,"X MONTO DEUDA";"credipaz",#N/A,FALSE,"X MONTO DEUDA";"credipaz",#N/A,FALSE,"X CAP ORIG";"crediventas",#N/A,FALSE,"X CAP ORIG";"total",#N/A,FALSE,"X CAP ORIG";"bancard",#N/A,FALSE,"X CANT CUO";"credipaz",#N/A,FALSE,"X MONTO CUOT";"cart total",#N/A,FALSE,"X CANT CUO";"credipaz",#N/A,FALSE,"X CANT CUO";"bancard",#N/A,FALSE,"X MONTO CUOT";"total",#N/A,FALSE,"X MONTO CUOT";"credipaz",#N/A,FALSE,"X  T.D.M.";"bancard",#N/A,FALSE,"X  T.D.M.";"total",#N/A,FALSE,"X  T.D.M.";"bancard",#N/A,FALSE,"ANTIG";"credipaz",#N/A,FALSE,"ANTIG";"total",#N/A,FALSE,"ANTIG";"bancard",#N/A,FALSE,"VIDA REM";"credipaz",#N/A,FALSE,"VIDA REM";"total",#N/A,FALSE,"VIDA REM";"credipaz",#N/A,FALSE,"ATRASO AL 31-7";"total",#N/A,FALSE,"ATRASO AL 31-7";"bancard",#N/A,FALSE,"ATRASOS S HIST";"credipaz",#N/A,FALSE,"ATRASOS S HIST";"total",#N/A,FALSE,"ATRASOS S HIST"}</definedName>
    <definedName name="yyyyyy" localSheetId="11" hidden="1">{"Estado de Cobranzas pag 1",#N/A,FALSE,"RESUMEN";"Estado de Cobranzas pag 2",#N/A,FALSE,"RESUMEN";"Estado de Cobranzas pag 3",#N/A,FALSE,"RESUMEN"}</definedName>
    <definedName name="yyyyyy" hidden="1">{"Estado de Cobranzas pag 1",#N/A,FALSE,"RESUMEN";"Estado de Cobranzas pag 2",#N/A,FALSE,"RESUMEN";"Estado de Cobranzas pag 3",#N/A,FALSE,"RESUMEN"}</definedName>
    <definedName name="yyyyyyy" localSheetId="11" hidden="1">{"Estado de Cobranzas pag 1",#N/A,FALSE,"RESUMEN";"Estado de Cobranzas pag 2",#N/A,FALSE,"RESUMEN";"Estado de Cobranzas pag 3",#N/A,FALSE,"RESUMEN"}</definedName>
    <definedName name="yyyyyyy" hidden="1">{"Estado de Cobranzas pag 1",#N/A,FALSE,"RESUMEN";"Estado de Cobranzas pag 2",#N/A,FALSE,"RESUMEN";"Estado de Cobranzas pag 3",#N/A,FALSE,"RESUMEN"}</definedName>
    <definedName name="z" localSheetId="4">#REF!</definedName>
    <definedName name="z">#REF!</definedName>
    <definedName name="ZONA" localSheetId="4">[45]Resumo!#REF!</definedName>
    <definedName name="ZONA">[45]Resumo!#REF!</definedName>
    <definedName name="zz_Distribución" localSheetId="4">#REF!</definedName>
    <definedName name="zz_Distribución">#REF!</definedName>
    <definedName name="zzz" localSheetId="24" hidden="1">{#N/A,#N/A,FALSE,"NAI 2002 Inc Stmt";#N/A,#N/A,FALSE,"NAI 2002 Cash Flow";#N/A,#N/A,FALSE,"NAI 2002 Capex";#N/A,#N/A,FALSE,"NAI 2002 Detail of Expenses"}</definedName>
    <definedName name="zzz" hidden="1">{#N/A,#N/A,FALSE,"NAI 2002 Inc Stmt";#N/A,#N/A,FALSE,"NAI 2002 Cash Flow";#N/A,#N/A,FALSE,"NAI 2002 Capex";#N/A,#N/A,FALSE,"NAI 2002 Detail of Expenses"}</definedName>
    <definedName name="zzzz" localSheetId="11" hidden="1">{"Consolidated 100%",#N/A,TRUE,"BV - Consolidation";"Consolidated share",#N/A,TRUE,"BV - Consolidation";"Barandov CF",#N/A,TRUE,"Czech - Barandov";"Stodulki CF",#N/A,TRUE,"Czech - Stodulki";"Barandov inputs",#N/A,TRUE,"Czech - Barandov";"Stodulki inputs",#N/A,TRUE,"Czech - Stodulki";"Vokovice CF",#N/A,TRUE,"Czech - Vokovice";"Vokovice inputs",#N/A,TRUE,"Czech - Vokovice";"Rasnitz CF",#N/A,TRUE,"Germany - Rasnitz";"Rasnitz inputs",#N/A,TRUE,"Germany - Rasnitz";"Skala CF",#N/A,TRUE,"Hungary - 3rd dist. Skala";"Skala inputs",#N/A,TRUE,"Hungary - 3rd dist. Skala";"4th. Dist CF",#N/A,TRUE,"Hungary - 4th dist.";"4th dist inputs",#N/A,TRUE,"Hungary - 4th dist.";"Gyor CF",#N/A,TRUE,"Hungary - Gyor";"Gyor inputs",#N/A,TRUE,"Hungary - Gyor";"Zabki CF",#N/A,TRUE,"Poland - Warsaw Zabki";"Zabki inputs",#N/A,TRUE,"Poland - Warsaw Zabki"}</definedName>
    <definedName name="zzzz" hidden="1">{"Consolidated 100%",#N/A,TRUE,"BV - Consolidation";"Consolidated share",#N/A,TRUE,"BV - Consolidation";"Barandov CF",#N/A,TRUE,"Czech - Barandov";"Stodulki CF",#N/A,TRUE,"Czech - Stodulki";"Barandov inputs",#N/A,TRUE,"Czech - Barandov";"Stodulki inputs",#N/A,TRUE,"Czech - Stodulki";"Vokovice CF",#N/A,TRUE,"Czech - Vokovice";"Vokovice inputs",#N/A,TRUE,"Czech - Vokovice";"Rasnitz CF",#N/A,TRUE,"Germany - Rasnitz";"Rasnitz inputs",#N/A,TRUE,"Germany - Rasnitz";"Skala CF",#N/A,TRUE,"Hungary - 3rd dist. Skala";"Skala inputs",#N/A,TRUE,"Hungary - 3rd dist. Skala";"4th. Dist CF",#N/A,TRUE,"Hungary - 4th dist.";"4th dist inputs",#N/A,TRUE,"Hungary - 4th dist.";"Gyor CF",#N/A,TRUE,"Hungary - Gyor";"Gyor inputs",#N/A,TRUE,"Hungary - Gyor";"Zabki CF",#N/A,TRUE,"Poland - Warsaw Zabki";"Zabki inputs",#N/A,TRUE,"Poland - Warsaw Zabki"}</definedName>
    <definedName name="zzzzzzzzzzzzzz" localSheetId="4">#REF!</definedName>
    <definedName name="zzzzzzzzzzzzzz">#REF!</definedName>
    <definedName name="באור_18" localSheetId="4">#REF!</definedName>
    <definedName name="באור_18">#REF!</definedName>
    <definedName name="ביאור_1" localSheetId="4">#REF!</definedName>
    <definedName name="ביאור_1">#REF!</definedName>
    <definedName name="ביאור_10" localSheetId="4">#REF!</definedName>
    <definedName name="ביאור_10">#REF!</definedName>
    <definedName name="ביאור_11" localSheetId="4">#REF!</definedName>
    <definedName name="ביאור_11">#REF!</definedName>
    <definedName name="ביאור_12" localSheetId="4">#REF!</definedName>
    <definedName name="ביאור_12">#REF!</definedName>
    <definedName name="ביאור_13" localSheetId="4">#REF!</definedName>
    <definedName name="ביאור_13">#REF!</definedName>
    <definedName name="ביאור_14" localSheetId="4">#REF!</definedName>
    <definedName name="ביאור_14">#REF!</definedName>
    <definedName name="ביאור_15" localSheetId="4">#REF!</definedName>
    <definedName name="ביאור_15">#REF!</definedName>
    <definedName name="ביאור_16" localSheetId="4">#REF!</definedName>
    <definedName name="ביאור_16">#REF!</definedName>
    <definedName name="ביאור_17" localSheetId="4">#REF!</definedName>
    <definedName name="ביאור_17">#REF!</definedName>
    <definedName name="ביאור_19" localSheetId="4">#REF!</definedName>
    <definedName name="ביאור_19">#REF!</definedName>
    <definedName name="ביאור_2" localSheetId="4">#REF!</definedName>
    <definedName name="ביאור_2">#REF!</definedName>
    <definedName name="ביאור_20" localSheetId="4">#REF!</definedName>
    <definedName name="ביאור_20">#REF!</definedName>
    <definedName name="ביאור_20_ב" localSheetId="4">#REF!</definedName>
    <definedName name="ביאור_20_ב">#REF!</definedName>
    <definedName name="ביאור_20_ג" localSheetId="4">#REF!</definedName>
    <definedName name="ביאור_20_ג">#REF!</definedName>
    <definedName name="ביאור_21" localSheetId="4">#REF!</definedName>
    <definedName name="ביאור_21">#REF!</definedName>
    <definedName name="ביאור_21_ב" localSheetId="4">#REF!</definedName>
    <definedName name="ביאור_21_ב">#REF!</definedName>
    <definedName name="ביאור_21_ג" localSheetId="4">#REF!</definedName>
    <definedName name="ביאור_21_ג">#REF!</definedName>
    <definedName name="ביאור_22" localSheetId="4">#REF!</definedName>
    <definedName name="ביאור_22">#REF!</definedName>
    <definedName name="ביאור_23" localSheetId="4">#REF!</definedName>
    <definedName name="ביאור_23">#REF!</definedName>
    <definedName name="ביאור_23ב" localSheetId="4">#REF!</definedName>
    <definedName name="ביאור_23ב">#REF!</definedName>
    <definedName name="ביאור_24_א" localSheetId="4">#REF!</definedName>
    <definedName name="ביאור_24_א">#REF!</definedName>
    <definedName name="ביאור_24_ב" localSheetId="4">#REF!</definedName>
    <definedName name="ביאור_24_ב">#REF!</definedName>
    <definedName name="ביאור_24_ג" localSheetId="4">#REF!</definedName>
    <definedName name="ביאור_24_ג">#REF!</definedName>
    <definedName name="ביאור_25" localSheetId="4">#REF!</definedName>
    <definedName name="ביאור_25">#REF!</definedName>
    <definedName name="ביאור_26" localSheetId="4">#REF!</definedName>
    <definedName name="ביאור_26">#REF!</definedName>
    <definedName name="ביאור_27" localSheetId="4">#REF!</definedName>
    <definedName name="ביאור_27">#REF!</definedName>
    <definedName name="ביאור_28" localSheetId="4">#REF!</definedName>
    <definedName name="ביאור_28">#REF!</definedName>
    <definedName name="ביאור_29" localSheetId="4">#REF!</definedName>
    <definedName name="ביאור_29">#REF!</definedName>
    <definedName name="ביאור_2ב" localSheetId="4">#REF!</definedName>
    <definedName name="ביאור_2ב">#REF!</definedName>
    <definedName name="ביאור_3" localSheetId="4">#REF!</definedName>
    <definedName name="ביאור_3">#REF!</definedName>
    <definedName name="ביאור_3.1" localSheetId="4">#REF!</definedName>
    <definedName name="ביאור_3.1">#REF!</definedName>
    <definedName name="ביאור_30" localSheetId="4">#REF!</definedName>
    <definedName name="ביאור_30">#REF!</definedName>
    <definedName name="ביאור_31" localSheetId="4">#REF!</definedName>
    <definedName name="ביאור_31">#REF!</definedName>
    <definedName name="ביאור_32" localSheetId="4">#REF!</definedName>
    <definedName name="ביאור_32">#REF!</definedName>
    <definedName name="ביאור_32_ב" localSheetId="4">#REF!</definedName>
    <definedName name="ביאור_32_ב">#REF!</definedName>
    <definedName name="ביאור_32_ג" localSheetId="4">#REF!</definedName>
    <definedName name="ביאור_32_ג">#REF!</definedName>
    <definedName name="ביאור_33" localSheetId="4">#REF!</definedName>
    <definedName name="ביאור_33">#REF!</definedName>
    <definedName name="ביאור_34" localSheetId="4">#REF!</definedName>
    <definedName name="ביאור_34">#REF!</definedName>
    <definedName name="ביאור_35" localSheetId="4">#REF!</definedName>
    <definedName name="ביאור_35">#REF!</definedName>
    <definedName name="ביאור_36" localSheetId="4">#REF!</definedName>
    <definedName name="ביאור_36">#REF!</definedName>
    <definedName name="ביאור_37" localSheetId="4">#REF!</definedName>
    <definedName name="ביאור_37">#REF!</definedName>
    <definedName name="ביאור_38" localSheetId="4">#REF!</definedName>
    <definedName name="ביאור_38">#REF!</definedName>
    <definedName name="ביאור_39" localSheetId="4">#REF!</definedName>
    <definedName name="ביאור_39">#REF!</definedName>
    <definedName name="ביאור_4" localSheetId="4">#REF!</definedName>
    <definedName name="ביאור_4">#REF!</definedName>
    <definedName name="ביאור_40" localSheetId="4">#REF!</definedName>
    <definedName name="ביאור_40">#REF!</definedName>
    <definedName name="ביאור_41" localSheetId="4">#REF!</definedName>
    <definedName name="ביאור_41">#REF!</definedName>
    <definedName name="ביאור_5" localSheetId="4">#REF!</definedName>
    <definedName name="ביאור_5">#REF!</definedName>
    <definedName name="ביאור_6" localSheetId="4">#REF!</definedName>
    <definedName name="ביאור_6">#REF!</definedName>
    <definedName name="ביאור_7" localSheetId="4">#REF!</definedName>
    <definedName name="ביאור_7">#REF!</definedName>
    <definedName name="ביאור_8" localSheetId="4">#REF!</definedName>
    <definedName name="ביאור_8">#REF!</definedName>
    <definedName name="ביאור_9" localSheetId="4">#REF!</definedName>
    <definedName name="ביאור_9">#REF!</definedName>
    <definedName name="דוח4" localSheetId="4">#REF!</definedName>
    <definedName name="דוח4">#REF!</definedName>
    <definedName name="דוח4א" localSheetId="4">#REF!</definedName>
    <definedName name="דוח4א">#REF!</definedName>
    <definedName name="דוח4ב" localSheetId="4">#REF!</definedName>
    <definedName name="דוח4ב">#REF!</definedName>
    <definedName name="דוח4ג" localSheetId="4">#REF!</definedName>
    <definedName name="דוח4ג">#REF!</definedName>
    <definedName name="דוח7_P1" localSheetId="4">#REF!</definedName>
    <definedName name="דוח7_P1">#REF!</definedName>
    <definedName name="דוח7_P2" localSheetId="4">#REF!</definedName>
    <definedName name="דוח7_P2">#REF!</definedName>
    <definedName name="דוח7_P3" localSheetId="4">#REF!</definedName>
    <definedName name="דוח7_P3">#REF!</definedName>
    <definedName name="דוח7א_P1" localSheetId="4">#REF!</definedName>
    <definedName name="דוח7א_P1">#REF!</definedName>
    <definedName name="דוח7א_P2" localSheetId="4">#REF!</definedName>
    <definedName name="דוח7א_P2">#REF!</definedName>
    <definedName name="דוח7א_P3" localSheetId="4">#REF!</definedName>
    <definedName name="דוח7א_P3">#REF!</definedName>
    <definedName name="דסקש" localSheetId="4">#REF!</definedName>
    <definedName name="דסקש">#REF!</definedName>
    <definedName name="הדפסה">'[199]תזרים מאוחד'!$A$3:$N$138,'[199]תזרים מאוחד'!$R$3:$R$138</definedName>
    <definedName name="הדפסת_דוח_7_ראלי" localSheetId="4">[200]!הדפסת_דוח_7_ראלי</definedName>
    <definedName name="הדפסת_דוח_7_ראלי">[200]!הדפסת_דוח_7_ראלי</definedName>
    <definedName name="הון_הפרש_מקורי" localSheetId="4">#REF!</definedName>
    <definedName name="הון_הפרש_מקורי">#REF!</definedName>
    <definedName name="הצמדה">[75]Tables!$K$4:$K$7</definedName>
    <definedName name="השקעות_שוטפות_כולל_נגזרים" localSheetId="4">#REF!</definedName>
    <definedName name="השקעות_שוטפות_כולל_נגזרים">#REF!</definedName>
    <definedName name="התאמתרווח" localSheetId="4">#REF!</definedName>
    <definedName name="התאמתרווח">#REF!</definedName>
    <definedName name="חודש_הדוח">[201]כללי!$B$11</definedName>
    <definedName name="חךחל" localSheetId="4">#REF!</definedName>
    <definedName name="חךחל">#REF!</definedName>
    <definedName name="חשבון_השקעה" localSheetId="4">#REF!</definedName>
    <definedName name="חשבון_השקעה">#REF!</definedName>
    <definedName name="חשיפה_ז" localSheetId="4">[202]!הדפסת_דוח_7_ראלי</definedName>
    <definedName name="חשיפה_ז">[202]!הדפסת_דוח_7_ראלי</definedName>
    <definedName name="טבלה_שלמה" localSheetId="4">#REF!</definedName>
    <definedName name="טבלה_שלמה">#REF!</definedName>
    <definedName name="טבלה1" localSheetId="4">#REF!</definedName>
    <definedName name="טבלה1">#REF!</definedName>
    <definedName name="טכנו_כתאל" localSheetId="4">#REF!</definedName>
    <definedName name="טכנו_כתאל">#REF!</definedName>
    <definedName name="טכנו_כתש" localSheetId="4">#REF!</definedName>
    <definedName name="טכנו_כתש">#REF!</definedName>
    <definedName name="לשרעשך" localSheetId="4">#REF!</definedName>
    <definedName name="לשרעשך">#REF!</definedName>
    <definedName name="מאזן" localSheetId="4">#REF!</definedName>
    <definedName name="מאזן">#REF!</definedName>
    <definedName name="מדד_בסיס">[201]כללי!$B$1</definedName>
    <definedName name="מדד_סגירה">[201]כללי!$B$2</definedName>
    <definedName name="סחירות_כתאל" localSheetId="4">#REF!</definedName>
    <definedName name="סחירות_כתאל">#REF!</definedName>
    <definedName name="סחירות_כתש" localSheetId="4">#REF!</definedName>
    <definedName name="סחירות_כתש">#REF!</definedName>
    <definedName name="פקודות1" localSheetId="4">#REF!</definedName>
    <definedName name="פקודות1">#REF!</definedName>
    <definedName name="רכוש_קבוע" localSheetId="4">#REF!</definedName>
    <definedName name="רכוש_קבוע">#REF!</definedName>
    <definedName name="שב498" localSheetId="4">#REF!</definedName>
    <definedName name="שב498">#REF!</definedName>
    <definedName name="שווישוק_כת" localSheetId="4">#REF!</definedName>
    <definedName name="שווישוק_כת">#REF!</definedName>
    <definedName name="שווישוק_כתאל" localSheetId="4">#REF!</definedName>
    <definedName name="שווישוק_כתאל">#REF!</definedName>
    <definedName name="שערי_ניע">[203]S!$D$1:$T$32</definedName>
  </definedNames>
  <calcPr calcId="191029"/>
  <fileRecoveryPr autoRecover="0"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33" i="61" l="1"/>
  <c r="C33" i="61"/>
  <c r="I7" i="29"/>
  <c r="M64" i="18"/>
  <c r="N64" i="18" s="1"/>
  <c r="E8" i="30"/>
  <c r="J46" i="18"/>
  <c r="J71" i="18"/>
  <c r="J64" i="18"/>
  <c r="K330" i="15"/>
  <c r="K331" i="15" s="1"/>
  <c r="K332" i="15" s="1"/>
  <c r="K333" i="15" s="1"/>
  <c r="K334" i="15" s="1"/>
  <c r="K335" i="15" s="1"/>
  <c r="K336" i="15" s="1"/>
  <c r="K337" i="15" s="1"/>
  <c r="K338" i="15" s="1"/>
  <c r="K339" i="15" s="1"/>
  <c r="K340" i="15" s="1"/>
  <c r="K341" i="15" s="1"/>
  <c r="K342" i="15" s="1"/>
  <c r="K343" i="15" s="1"/>
  <c r="M21" i="9"/>
  <c r="N21" i="9"/>
  <c r="O21" i="9" s="1"/>
  <c r="P21" i="9" s="1"/>
  <c r="Q21" i="9" s="1"/>
  <c r="L21" i="9"/>
  <c r="J61" i="18"/>
  <c r="J29" i="11"/>
  <c r="J24" i="11"/>
  <c r="J6" i="11"/>
  <c r="J16" i="11"/>
  <c r="J7" i="11"/>
  <c r="J20" i="11"/>
  <c r="J21" i="11" s="1"/>
  <c r="H51" i="56"/>
  <c r="H21" i="57"/>
  <c r="H13" i="57"/>
  <c r="M28" i="29" l="1"/>
  <c r="I43" i="6" l="1"/>
  <c r="I42" i="6"/>
  <c r="J45" i="9"/>
  <c r="K45" i="9"/>
  <c r="E6" i="6"/>
  <c r="F6" i="6"/>
  <c r="E7" i="6"/>
  <c r="F7" i="6"/>
  <c r="E8" i="6"/>
  <c r="F8" i="6"/>
  <c r="E9" i="6"/>
  <c r="F9" i="6"/>
  <c r="E10" i="6"/>
  <c r="F10" i="6"/>
  <c r="E11" i="6"/>
  <c r="F11" i="6"/>
  <c r="E12" i="6"/>
  <c r="F12" i="6"/>
  <c r="E13" i="6"/>
  <c r="F13" i="6"/>
  <c r="E14" i="6"/>
  <c r="F14" i="6"/>
  <c r="E15" i="6"/>
  <c r="F15" i="6"/>
  <c r="E16" i="6"/>
  <c r="F16" i="6"/>
  <c r="E17" i="6"/>
  <c r="F17" i="6"/>
  <c r="E18" i="6"/>
  <c r="F18" i="6"/>
  <c r="E19" i="6"/>
  <c r="F19" i="6"/>
  <c r="E20" i="6"/>
  <c r="F20" i="6"/>
  <c r="E21" i="6"/>
  <c r="F21" i="6"/>
  <c r="E22" i="6"/>
  <c r="F22" i="6"/>
  <c r="E23" i="6"/>
  <c r="F23" i="6"/>
  <c r="E24" i="6"/>
  <c r="F24" i="6"/>
  <c r="E25" i="6"/>
  <c r="F25" i="6"/>
  <c r="E26" i="6"/>
  <c r="F26" i="6"/>
  <c r="E27" i="6"/>
  <c r="F27" i="6"/>
  <c r="E28" i="6"/>
  <c r="F28" i="6"/>
  <c r="E29" i="6"/>
  <c r="F29" i="6"/>
  <c r="E30" i="6"/>
  <c r="F30" i="6"/>
  <c r="E31" i="6"/>
  <c r="F31" i="6"/>
  <c r="E32" i="6"/>
  <c r="F32" i="6"/>
  <c r="E33" i="6"/>
  <c r="F33" i="6"/>
  <c r="E34" i="6"/>
  <c r="F34" i="6"/>
  <c r="E35" i="6"/>
  <c r="F35" i="6"/>
  <c r="E36" i="6"/>
  <c r="F36" i="6"/>
  <c r="E37" i="6"/>
  <c r="F37" i="6"/>
  <c r="E38" i="6"/>
  <c r="F38" i="6"/>
  <c r="E39" i="6"/>
  <c r="F39" i="6"/>
  <c r="E40" i="6"/>
  <c r="F40" i="6"/>
  <c r="E41" i="6"/>
  <c r="F41" i="6"/>
  <c r="E42" i="6"/>
  <c r="F42" i="6"/>
  <c r="E43" i="6"/>
  <c r="F43" i="6"/>
  <c r="E44" i="6"/>
  <c r="F44" i="6"/>
  <c r="E45" i="6"/>
  <c r="F45" i="6"/>
  <c r="E46" i="6"/>
  <c r="F46" i="6"/>
  <c r="E47" i="6"/>
  <c r="F47" i="6"/>
  <c r="E48" i="6"/>
  <c r="F48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6" i="6"/>
  <c r="I28" i="56"/>
  <c r="I29" i="56"/>
  <c r="I30" i="56"/>
  <c r="I26" i="56"/>
  <c r="I31" i="56"/>
  <c r="I27" i="56"/>
  <c r="I37" i="56"/>
  <c r="I40" i="56"/>
  <c r="K38" i="56"/>
  <c r="J38" i="56"/>
  <c r="K37" i="56"/>
  <c r="J37" i="56"/>
  <c r="I34" i="56"/>
  <c r="H31" i="56"/>
  <c r="H34" i="56"/>
  <c r="L40" i="18"/>
  <c r="M40" i="18"/>
  <c r="N40" i="18" s="1"/>
  <c r="O40" i="18" s="1"/>
  <c r="P40" i="18" s="1"/>
  <c r="L39" i="18"/>
  <c r="M39" i="18"/>
  <c r="N39" i="18"/>
  <c r="O39" i="18" s="1"/>
  <c r="P39" i="18" s="1"/>
  <c r="K40" i="18"/>
  <c r="K39" i="18"/>
  <c r="C58" i="6"/>
  <c r="D58" i="6"/>
  <c r="C60" i="6"/>
  <c r="D60" i="6"/>
  <c r="C61" i="6"/>
  <c r="D61" i="6"/>
  <c r="B61" i="6"/>
  <c r="B59" i="6"/>
  <c r="B60" i="6"/>
  <c r="B58" i="6"/>
  <c r="R33" i="9"/>
  <c r="S33" i="9"/>
  <c r="T33" i="9"/>
  <c r="U33" i="9"/>
  <c r="V33" i="9"/>
  <c r="W33" i="9"/>
  <c r="L26" i="9"/>
  <c r="M26" i="9" s="1"/>
  <c r="N26" i="9" s="1"/>
  <c r="O26" i="9" s="1"/>
  <c r="P26" i="9" s="1"/>
  <c r="Q26" i="9" s="1"/>
  <c r="K26" i="9"/>
  <c r="J26" i="9"/>
  <c r="K28" i="9"/>
  <c r="J28" i="9"/>
  <c r="P6" i="61"/>
  <c r="P5" i="61"/>
  <c r="E34" i="3"/>
  <c r="D34" i="3"/>
  <c r="K20" i="57"/>
  <c r="K23" i="57" s="1"/>
  <c r="K29" i="57" s="1"/>
  <c r="K8" i="57"/>
  <c r="K13" i="57" s="1"/>
  <c r="J17" i="9"/>
  <c r="J18" i="9" s="1"/>
  <c r="J21" i="9"/>
  <c r="J22" i="9"/>
  <c r="J29" i="9"/>
  <c r="J6" i="9"/>
  <c r="I124" i="20" s="1"/>
  <c r="I125" i="20" s="1"/>
  <c r="I145" i="20" s="1"/>
  <c r="J7" i="9"/>
  <c r="J8" i="9"/>
  <c r="J11" i="9"/>
  <c r="K17" i="9"/>
  <c r="K18" i="9" s="1"/>
  <c r="J14" i="11" s="1"/>
  <c r="K21" i="9"/>
  <c r="K22" i="9"/>
  <c r="K29" i="9"/>
  <c r="K6" i="9"/>
  <c r="K7" i="9"/>
  <c r="K8" i="9"/>
  <c r="K11" i="9"/>
  <c r="L11" i="9" s="1"/>
  <c r="M11" i="9" s="1"/>
  <c r="N11" i="9" s="1"/>
  <c r="O11" i="9" s="1"/>
  <c r="P11" i="9" s="1"/>
  <c r="Q11" i="9" s="1"/>
  <c r="I6" i="9"/>
  <c r="I7" i="9"/>
  <c r="I8" i="9"/>
  <c r="I11" i="9"/>
  <c r="I2" i="18"/>
  <c r="J2" i="18" s="1"/>
  <c r="H235" i="15"/>
  <c r="I48" i="15"/>
  <c r="I235" i="15"/>
  <c r="H236" i="15"/>
  <c r="I49" i="15"/>
  <c r="I236" i="15"/>
  <c r="H237" i="15"/>
  <c r="I50" i="15"/>
  <c r="I237" i="15"/>
  <c r="H238" i="15"/>
  <c r="I51" i="15"/>
  <c r="I238" i="15"/>
  <c r="H239" i="15"/>
  <c r="I52" i="15"/>
  <c r="I239" i="15"/>
  <c r="H240" i="15"/>
  <c r="I53" i="15"/>
  <c r="I240" i="15"/>
  <c r="H242" i="15"/>
  <c r="I55" i="15"/>
  <c r="I242" i="15"/>
  <c r="H243" i="15"/>
  <c r="I56" i="15"/>
  <c r="I243" i="15"/>
  <c r="H244" i="15"/>
  <c r="I57" i="15"/>
  <c r="I244" i="15"/>
  <c r="H245" i="15"/>
  <c r="I58" i="15"/>
  <c r="I245" i="15"/>
  <c r="H246" i="15"/>
  <c r="I59" i="15"/>
  <c r="I246" i="15"/>
  <c r="H247" i="15"/>
  <c r="I60" i="15"/>
  <c r="I247" i="15"/>
  <c r="H248" i="15"/>
  <c r="I61" i="15"/>
  <c r="I248" i="15"/>
  <c r="H249" i="15"/>
  <c r="I62" i="15"/>
  <c r="I249" i="15"/>
  <c r="H6" i="18"/>
  <c r="H5" i="18"/>
  <c r="I6" i="18"/>
  <c r="I53" i="18" s="1"/>
  <c r="I5" i="18"/>
  <c r="G20" i="57"/>
  <c r="H23" i="57"/>
  <c r="H22" i="18"/>
  <c r="H21" i="18"/>
  <c r="I22" i="18"/>
  <c r="I59" i="18" s="1"/>
  <c r="I21" i="18"/>
  <c r="H20" i="18"/>
  <c r="H61" i="18" s="1"/>
  <c r="I20" i="18"/>
  <c r="H7" i="18"/>
  <c r="I7" i="18"/>
  <c r="J36" i="9" s="1"/>
  <c r="H10" i="18"/>
  <c r="H55" i="18" s="1"/>
  <c r="I10" i="18"/>
  <c r="H11" i="18"/>
  <c r="H56" i="18" s="1"/>
  <c r="I11" i="18"/>
  <c r="H12" i="18"/>
  <c r="I12" i="18"/>
  <c r="H14" i="18"/>
  <c r="I14" i="18"/>
  <c r="G13" i="57"/>
  <c r="G15" i="57" s="1"/>
  <c r="G8" i="57"/>
  <c r="H8" i="57"/>
  <c r="O8" i="57"/>
  <c r="O13" i="57"/>
  <c r="P13" i="57"/>
  <c r="Q13" i="57"/>
  <c r="R13" i="57"/>
  <c r="S13" i="57"/>
  <c r="T13" i="57"/>
  <c r="G31" i="3"/>
  <c r="D35" i="3"/>
  <c r="D33" i="3"/>
  <c r="D32" i="3"/>
  <c r="D31" i="3"/>
  <c r="E36" i="3"/>
  <c r="E35" i="3"/>
  <c r="E33" i="3"/>
  <c r="E32" i="3"/>
  <c r="E31" i="3"/>
  <c r="F36" i="3"/>
  <c r="F35" i="3"/>
  <c r="F34" i="3"/>
  <c r="F33" i="3"/>
  <c r="F32" i="3"/>
  <c r="F31" i="3"/>
  <c r="H38" i="3"/>
  <c r="H36" i="3"/>
  <c r="U37" i="3"/>
  <c r="U39" i="3"/>
  <c r="H34" i="3"/>
  <c r="H33" i="3"/>
  <c r="H32" i="3"/>
  <c r="H31" i="3"/>
  <c r="P34" i="3"/>
  <c r="P37" i="3" s="1"/>
  <c r="P39" i="3" s="1"/>
  <c r="I34" i="3"/>
  <c r="I37" i="3" s="1"/>
  <c r="I39" i="3" s="1"/>
  <c r="I40" i="3" s="1"/>
  <c r="E30" i="3"/>
  <c r="G38" i="3"/>
  <c r="G36" i="3"/>
  <c r="G34" i="3"/>
  <c r="D30" i="3"/>
  <c r="C41" i="3"/>
  <c r="M29" i="29"/>
  <c r="M22" i="29" s="1"/>
  <c r="D17" i="30" s="1"/>
  <c r="I18" i="26"/>
  <c r="I26" i="26" s="1"/>
  <c r="E13" i="29" s="1"/>
  <c r="E22" i="29" s="1"/>
  <c r="E29" i="29" s="1"/>
  <c r="E38" i="29" s="1"/>
  <c r="L18" i="61"/>
  <c r="L8" i="61"/>
  <c r="E21" i="61"/>
  <c r="L61" i="18"/>
  <c r="E6" i="61"/>
  <c r="F6" i="61"/>
  <c r="G6" i="61"/>
  <c r="G14" i="61" s="1"/>
  <c r="H6" i="61"/>
  <c r="H14" i="61" s="1"/>
  <c r="L59" i="18"/>
  <c r="M59" i="18" s="1"/>
  <c r="N59" i="18" s="1"/>
  <c r="O59" i="18" s="1"/>
  <c r="P59" i="18" s="1"/>
  <c r="D6" i="61"/>
  <c r="CM16" i="61"/>
  <c r="CK85" i="61"/>
  <c r="I23" i="18"/>
  <c r="K46" i="9" s="1"/>
  <c r="H23" i="18"/>
  <c r="J46" i="9" s="1"/>
  <c r="CP53" i="61"/>
  <c r="CO48" i="61"/>
  <c r="CO53" i="61"/>
  <c r="CN48" i="61"/>
  <c r="CN53" i="61"/>
  <c r="CM48" i="61"/>
  <c r="CM53" i="61"/>
  <c r="CL48" i="61"/>
  <c r="CL53" i="61"/>
  <c r="E5" i="20"/>
  <c r="E6" i="20"/>
  <c r="D5" i="20"/>
  <c r="D6" i="20"/>
  <c r="F5" i="20"/>
  <c r="F6" i="20"/>
  <c r="G5" i="20"/>
  <c r="G6" i="20"/>
  <c r="H5" i="20"/>
  <c r="H6" i="20"/>
  <c r="I5" i="20"/>
  <c r="I6" i="20"/>
  <c r="J10" i="11"/>
  <c r="J15" i="11"/>
  <c r="CP57" i="61"/>
  <c r="CP58" i="61"/>
  <c r="CO57" i="61"/>
  <c r="CO58" i="61"/>
  <c r="CO59" i="61"/>
  <c r="CN57" i="61"/>
  <c r="CN58" i="61"/>
  <c r="CN59" i="61"/>
  <c r="CM57" i="61"/>
  <c r="CM58" i="61"/>
  <c r="CM59" i="61"/>
  <c r="CL57" i="61"/>
  <c r="CL58" i="61"/>
  <c r="CL59" i="61"/>
  <c r="CL63" i="61"/>
  <c r="G42" i="61"/>
  <c r="H42" i="61" s="1"/>
  <c r="G43" i="61"/>
  <c r="H43" i="61" s="1"/>
  <c r="D44" i="61"/>
  <c r="D43" i="61"/>
  <c r="D42" i="61"/>
  <c r="D41" i="61"/>
  <c r="B40" i="61"/>
  <c r="D40" i="61" s="1"/>
  <c r="K15" i="61"/>
  <c r="F14" i="61"/>
  <c r="E14" i="61"/>
  <c r="D14" i="61"/>
  <c r="K14" i="61"/>
  <c r="K31" i="11"/>
  <c r="M56" i="9"/>
  <c r="F116" i="33"/>
  <c r="G116" i="33"/>
  <c r="F117" i="33"/>
  <c r="G117" i="33"/>
  <c r="F118" i="33"/>
  <c r="G118" i="33"/>
  <c r="F119" i="33"/>
  <c r="G119" i="33"/>
  <c r="F120" i="33"/>
  <c r="G120" i="33"/>
  <c r="F121" i="33"/>
  <c r="G121" i="33"/>
  <c r="F122" i="33"/>
  <c r="G122" i="33"/>
  <c r="F123" i="33"/>
  <c r="G123" i="33"/>
  <c r="F124" i="33"/>
  <c r="G124" i="33"/>
  <c r="F125" i="33"/>
  <c r="G125" i="33"/>
  <c r="F126" i="33"/>
  <c r="G126" i="33"/>
  <c r="F127" i="33"/>
  <c r="G127" i="33"/>
  <c r="F128" i="33"/>
  <c r="G128" i="33"/>
  <c r="F129" i="33"/>
  <c r="G129" i="33"/>
  <c r="F130" i="33"/>
  <c r="G130" i="33"/>
  <c r="F131" i="33"/>
  <c r="G131" i="33"/>
  <c r="F132" i="33"/>
  <c r="G132" i="33"/>
  <c r="F133" i="33"/>
  <c r="G133" i="33"/>
  <c r="F134" i="33"/>
  <c r="G134" i="33"/>
  <c r="F135" i="33"/>
  <c r="G135" i="33"/>
  <c r="F136" i="33"/>
  <c r="G136" i="33"/>
  <c r="F137" i="33"/>
  <c r="G137" i="33"/>
  <c r="F138" i="33"/>
  <c r="G138" i="33"/>
  <c r="F139" i="33"/>
  <c r="G139" i="33"/>
  <c r="K43" i="15"/>
  <c r="L43" i="15" s="1"/>
  <c r="K42" i="15"/>
  <c r="K41" i="15"/>
  <c r="K40" i="15"/>
  <c r="K39" i="15"/>
  <c r="K38" i="15"/>
  <c r="K37" i="15"/>
  <c r="L37" i="15" s="1"/>
  <c r="K36" i="15"/>
  <c r="L36" i="15" s="1"/>
  <c r="M36" i="15" s="1"/>
  <c r="N36" i="15" s="1"/>
  <c r="O36" i="15" s="1"/>
  <c r="P36" i="15" s="1"/>
  <c r="K34" i="15"/>
  <c r="L34" i="15" s="1"/>
  <c r="K33" i="15"/>
  <c r="K32" i="15"/>
  <c r="L32" i="15" s="1"/>
  <c r="M32" i="15" s="1"/>
  <c r="N32" i="15" s="1"/>
  <c r="O32" i="15" s="1"/>
  <c r="P32" i="15" s="1"/>
  <c r="K31" i="15"/>
  <c r="Y60" i="60"/>
  <c r="X60" i="60"/>
  <c r="W60" i="60"/>
  <c r="V60" i="60"/>
  <c r="U60" i="60"/>
  <c r="T60" i="60"/>
  <c r="S60" i="60"/>
  <c r="R60" i="60"/>
  <c r="Q60" i="60"/>
  <c r="P60" i="60"/>
  <c r="O60" i="60"/>
  <c r="N60" i="60"/>
  <c r="M60" i="60"/>
  <c r="L60" i="60"/>
  <c r="K60" i="60"/>
  <c r="J60" i="60"/>
  <c r="I60" i="60"/>
  <c r="H60" i="60"/>
  <c r="G60" i="60"/>
  <c r="F60" i="60"/>
  <c r="E60" i="60"/>
  <c r="D60" i="60"/>
  <c r="C60" i="60"/>
  <c r="Y43" i="60"/>
  <c r="X43" i="60"/>
  <c r="W43" i="60"/>
  <c r="V43" i="60"/>
  <c r="U43" i="60"/>
  <c r="T43" i="60"/>
  <c r="S43" i="60"/>
  <c r="R43" i="60"/>
  <c r="Q43" i="60"/>
  <c r="P43" i="60"/>
  <c r="O43" i="60"/>
  <c r="N43" i="60"/>
  <c r="M43" i="60"/>
  <c r="L43" i="60"/>
  <c r="K43" i="60"/>
  <c r="J43" i="60"/>
  <c r="I43" i="60"/>
  <c r="H43" i="60"/>
  <c r="G43" i="60"/>
  <c r="F43" i="60"/>
  <c r="E43" i="60"/>
  <c r="D43" i="60"/>
  <c r="C43" i="60"/>
  <c r="Y42" i="60"/>
  <c r="X42" i="60"/>
  <c r="W42" i="60"/>
  <c r="V42" i="60"/>
  <c r="U42" i="60"/>
  <c r="T42" i="60"/>
  <c r="S42" i="60"/>
  <c r="R42" i="60"/>
  <c r="Q42" i="60"/>
  <c r="P42" i="60"/>
  <c r="O42" i="60"/>
  <c r="N42" i="60"/>
  <c r="M42" i="60"/>
  <c r="L42" i="60"/>
  <c r="K42" i="60"/>
  <c r="J42" i="60"/>
  <c r="I42" i="60"/>
  <c r="H42" i="60"/>
  <c r="G42" i="60"/>
  <c r="F42" i="60"/>
  <c r="E42" i="60"/>
  <c r="D42" i="60"/>
  <c r="C42" i="60"/>
  <c r="Y23" i="60"/>
  <c r="X23" i="60"/>
  <c r="W23" i="60"/>
  <c r="V23" i="60"/>
  <c r="U23" i="60"/>
  <c r="T23" i="60"/>
  <c r="S23" i="60"/>
  <c r="R23" i="60"/>
  <c r="Q23" i="60"/>
  <c r="P23" i="60"/>
  <c r="O23" i="60"/>
  <c r="N23" i="60"/>
  <c r="M23" i="60"/>
  <c r="L23" i="60"/>
  <c r="K23" i="60"/>
  <c r="J23" i="60"/>
  <c r="I23" i="60"/>
  <c r="H23" i="60"/>
  <c r="G23" i="60"/>
  <c r="F23" i="60"/>
  <c r="E23" i="60"/>
  <c r="D23" i="60"/>
  <c r="C23" i="60"/>
  <c r="Y22" i="60"/>
  <c r="X22" i="60"/>
  <c r="W22" i="60"/>
  <c r="V22" i="60"/>
  <c r="U22" i="60"/>
  <c r="T22" i="60"/>
  <c r="S22" i="60"/>
  <c r="R22" i="60"/>
  <c r="Q22" i="60"/>
  <c r="P22" i="60"/>
  <c r="O22" i="60"/>
  <c r="N22" i="60"/>
  <c r="M22" i="60"/>
  <c r="L22" i="60"/>
  <c r="K22" i="60"/>
  <c r="J22" i="60"/>
  <c r="I22" i="60"/>
  <c r="H22" i="60"/>
  <c r="G22" i="60"/>
  <c r="F22" i="60"/>
  <c r="E22" i="60"/>
  <c r="D22" i="60"/>
  <c r="C22" i="60"/>
  <c r="Y20" i="60"/>
  <c r="X20" i="60"/>
  <c r="W20" i="60"/>
  <c r="V20" i="60"/>
  <c r="U20" i="60"/>
  <c r="T20" i="60"/>
  <c r="S20" i="60"/>
  <c r="R20" i="60"/>
  <c r="Q20" i="60"/>
  <c r="P20" i="60"/>
  <c r="O20" i="60"/>
  <c r="N20" i="60"/>
  <c r="M20" i="60"/>
  <c r="L20" i="60"/>
  <c r="K20" i="60"/>
  <c r="J20" i="60"/>
  <c r="I20" i="60"/>
  <c r="H20" i="60"/>
  <c r="G20" i="60"/>
  <c r="F20" i="60"/>
  <c r="E20" i="60"/>
  <c r="D20" i="60"/>
  <c r="C20" i="60"/>
  <c r="K107" i="16"/>
  <c r="K108" i="16"/>
  <c r="K109" i="16" s="1"/>
  <c r="K110" i="16" s="1"/>
  <c r="K111" i="16" s="1"/>
  <c r="K112" i="16" s="1"/>
  <c r="K113" i="16" s="1"/>
  <c r="K114" i="16" s="1"/>
  <c r="L88" i="16"/>
  <c r="L107" i="16"/>
  <c r="L108" i="16" s="1"/>
  <c r="L109" i="16" s="1"/>
  <c r="L110" i="16"/>
  <c r="L111" i="16" s="1"/>
  <c r="L112" i="16" s="1"/>
  <c r="L113" i="16" s="1"/>
  <c r="L114" i="16" s="1"/>
  <c r="O329" i="15"/>
  <c r="P329" i="15" s="1"/>
  <c r="K206" i="15"/>
  <c r="F21" i="61"/>
  <c r="I20" i="26"/>
  <c r="I28" i="26" s="1"/>
  <c r="E15" i="29" s="1"/>
  <c r="E24" i="29" s="1"/>
  <c r="E31" i="29" s="1"/>
  <c r="E40" i="29" s="1"/>
  <c r="I19" i="26"/>
  <c r="I27" i="26" s="1"/>
  <c r="E14" i="29" s="1"/>
  <c r="E23" i="29" s="1"/>
  <c r="E30" i="29" s="1"/>
  <c r="E39" i="29" s="1"/>
  <c r="I17" i="26"/>
  <c r="I25" i="26" s="1"/>
  <c r="E12" i="29" s="1"/>
  <c r="E21" i="29" s="1"/>
  <c r="E28" i="29" s="1"/>
  <c r="E37" i="29" s="1"/>
  <c r="I16" i="26"/>
  <c r="I24" i="26" s="1"/>
  <c r="E11" i="29" s="1"/>
  <c r="E20" i="29" s="1"/>
  <c r="E27" i="29" s="1"/>
  <c r="E36" i="29" s="1"/>
  <c r="H36" i="18"/>
  <c r="I36" i="18"/>
  <c r="J36" i="18"/>
  <c r="H37" i="18"/>
  <c r="I37" i="18"/>
  <c r="J37" i="18"/>
  <c r="J34" i="18"/>
  <c r="K34" i="18" s="1"/>
  <c r="L34" i="18" s="1"/>
  <c r="M34" i="18" s="1"/>
  <c r="N34" i="18" s="1"/>
  <c r="O34" i="18" s="1"/>
  <c r="P34" i="18" s="1"/>
  <c r="L54" i="18"/>
  <c r="L29" i="15"/>
  <c r="L30" i="15"/>
  <c r="L31" i="15"/>
  <c r="L33" i="15"/>
  <c r="L38" i="15"/>
  <c r="L39" i="15"/>
  <c r="L40" i="15"/>
  <c r="L41" i="15"/>
  <c r="L42" i="15"/>
  <c r="L24" i="16"/>
  <c r="L28" i="16"/>
  <c r="L30" i="16"/>
  <c r="L31" i="16"/>
  <c r="M31" i="16" s="1"/>
  <c r="L32" i="16"/>
  <c r="H31" i="18"/>
  <c r="H60" i="18" s="1"/>
  <c r="H29" i="18"/>
  <c r="I31" i="18"/>
  <c r="I29" i="18"/>
  <c r="J31" i="18"/>
  <c r="M54" i="18"/>
  <c r="M29" i="15"/>
  <c r="M30" i="15"/>
  <c r="M31" i="15"/>
  <c r="N31" i="15" s="1"/>
  <c r="M33" i="15"/>
  <c r="N33" i="15" s="1"/>
  <c r="O33" i="15" s="1"/>
  <c r="P33" i="15" s="1"/>
  <c r="M34" i="15"/>
  <c r="N34" i="15" s="1"/>
  <c r="O34" i="15" s="1"/>
  <c r="M37" i="15"/>
  <c r="N37" i="15" s="1"/>
  <c r="M38" i="15"/>
  <c r="M39" i="15"/>
  <c r="N39" i="15" s="1"/>
  <c r="O39" i="15" s="1"/>
  <c r="P39" i="15" s="1"/>
  <c r="M40" i="15"/>
  <c r="N40" i="15" s="1"/>
  <c r="M41" i="15"/>
  <c r="M42" i="15"/>
  <c r="M43" i="15"/>
  <c r="N43" i="15" s="1"/>
  <c r="O43" i="15" s="1"/>
  <c r="P43" i="15" s="1"/>
  <c r="M24" i="16"/>
  <c r="M107" i="16"/>
  <c r="M108" i="16"/>
  <c r="M109" i="16" s="1"/>
  <c r="M110" i="16" s="1"/>
  <c r="M111" i="16" s="1"/>
  <c r="M112" i="16" s="1"/>
  <c r="M113" i="16" s="1"/>
  <c r="M114" i="16" s="1"/>
  <c r="M28" i="16"/>
  <c r="M30" i="16"/>
  <c r="N30" i="16" s="1"/>
  <c r="M32" i="16"/>
  <c r="N32" i="16" s="1"/>
  <c r="O32" i="16" s="1"/>
  <c r="P32" i="16" s="1"/>
  <c r="N54" i="18"/>
  <c r="O54" i="18" s="1"/>
  <c r="P54" i="18" s="1"/>
  <c r="N29" i="15"/>
  <c r="O29" i="15" s="1"/>
  <c r="P29" i="15" s="1"/>
  <c r="N330" i="15"/>
  <c r="N30" i="15"/>
  <c r="N331" i="15"/>
  <c r="N332" i="15"/>
  <c r="N333" i="15" s="1"/>
  <c r="N334" i="15" s="1"/>
  <c r="N336" i="15" s="1"/>
  <c r="N337" i="15" s="1"/>
  <c r="N338" i="15" s="1"/>
  <c r="N339" i="15" s="1"/>
  <c r="N340" i="15" s="1"/>
  <c r="N341" i="15" s="1"/>
  <c r="N342" i="15" s="1"/>
  <c r="N343" i="15" s="1"/>
  <c r="N38" i="15"/>
  <c r="O38" i="15" s="1"/>
  <c r="P38" i="15" s="1"/>
  <c r="N41" i="15"/>
  <c r="N42" i="15"/>
  <c r="N24" i="16"/>
  <c r="O24" i="16" s="1"/>
  <c r="N28" i="16"/>
  <c r="N31" i="16"/>
  <c r="O330" i="15"/>
  <c r="O331" i="15" s="1"/>
  <c r="O332" i="15" s="1"/>
  <c r="O333" i="15" s="1"/>
  <c r="O334" i="15" s="1"/>
  <c r="O336" i="15" s="1"/>
  <c r="O30" i="15"/>
  <c r="P30" i="15" s="1"/>
  <c r="O31" i="15"/>
  <c r="P31" i="15" s="1"/>
  <c r="O337" i="15"/>
  <c r="O338" i="15" s="1"/>
  <c r="O339" i="15" s="1"/>
  <c r="O340" i="15" s="1"/>
  <c r="O341" i="15" s="1"/>
  <c r="O342" i="15" s="1"/>
  <c r="O343" i="15" s="1"/>
  <c r="O37" i="15"/>
  <c r="P37" i="15" s="1"/>
  <c r="O40" i="15"/>
  <c r="P40" i="15" s="1"/>
  <c r="O41" i="15"/>
  <c r="O42" i="15"/>
  <c r="P42" i="15" s="1"/>
  <c r="O28" i="16"/>
  <c r="P28" i="16" s="1"/>
  <c r="O30" i="16"/>
  <c r="P30" i="16" s="1"/>
  <c r="O31" i="16"/>
  <c r="P31" i="16" s="1"/>
  <c r="P330" i="15"/>
  <c r="P331" i="15" s="1"/>
  <c r="P332" i="15"/>
  <c r="P333" i="15" s="1"/>
  <c r="P334" i="15" s="1"/>
  <c r="P336" i="15" s="1"/>
  <c r="P337" i="15" s="1"/>
  <c r="P34" i="15"/>
  <c r="P338" i="15"/>
  <c r="P339" i="15" s="1"/>
  <c r="P340" i="15" s="1"/>
  <c r="P341" i="15" s="1"/>
  <c r="P342" i="15" s="1"/>
  <c r="P343" i="15" s="1"/>
  <c r="P41" i="15"/>
  <c r="P24" i="16"/>
  <c r="J25" i="18"/>
  <c r="K25" i="18"/>
  <c r="L25" i="18" s="1"/>
  <c r="M25" i="18" s="1"/>
  <c r="N25" i="18" s="1"/>
  <c r="O25" i="18" s="1"/>
  <c r="P25" i="18" s="1"/>
  <c r="J26" i="18"/>
  <c r="K26" i="18" s="1"/>
  <c r="L26" i="18"/>
  <c r="M26" i="18" s="1"/>
  <c r="N26" i="18" s="1"/>
  <c r="O26" i="18" s="1"/>
  <c r="P26" i="18" s="1"/>
  <c r="J27" i="18"/>
  <c r="K27" i="18" s="1"/>
  <c r="L27" i="18" s="1"/>
  <c r="M27" i="18" s="1"/>
  <c r="N27" i="18" s="1"/>
  <c r="O27" i="18" s="1"/>
  <c r="P27" i="18" s="1"/>
  <c r="J28" i="18"/>
  <c r="K28" i="18" s="1"/>
  <c r="L28" i="18" s="1"/>
  <c r="M28" i="18" s="1"/>
  <c r="N28" i="18" s="1"/>
  <c r="O28" i="18" s="1"/>
  <c r="P28" i="18" s="1"/>
  <c r="I62" i="18"/>
  <c r="J9" i="18"/>
  <c r="H9" i="18"/>
  <c r="I9" i="18"/>
  <c r="H33" i="18"/>
  <c r="I33" i="18"/>
  <c r="J33" i="18"/>
  <c r="H34" i="18"/>
  <c r="I34" i="18"/>
  <c r="H35" i="18"/>
  <c r="I35" i="18"/>
  <c r="J35" i="18"/>
  <c r="H24" i="18"/>
  <c r="I24" i="18"/>
  <c r="J24" i="18"/>
  <c r="H25" i="18"/>
  <c r="I25" i="18"/>
  <c r="H26" i="18"/>
  <c r="I26" i="18"/>
  <c r="H27" i="18"/>
  <c r="I27" i="18"/>
  <c r="H28" i="18"/>
  <c r="I28" i="18"/>
  <c r="H30" i="18"/>
  <c r="I30" i="18"/>
  <c r="J30" i="18"/>
  <c r="H32" i="18"/>
  <c r="I32" i="18"/>
  <c r="J32" i="18"/>
  <c r="H8" i="18"/>
  <c r="I8" i="18"/>
  <c r="J8" i="18"/>
  <c r="H13" i="18"/>
  <c r="H43" i="18" s="1"/>
  <c r="I13" i="18"/>
  <c r="I43" i="18" s="1"/>
  <c r="J13" i="18"/>
  <c r="H15" i="18"/>
  <c r="I15" i="18"/>
  <c r="J15" i="18"/>
  <c r="H16" i="18"/>
  <c r="I16" i="18"/>
  <c r="J16" i="18"/>
  <c r="H17" i="18"/>
  <c r="I17" i="18"/>
  <c r="J17" i="18"/>
  <c r="H18" i="18"/>
  <c r="I18" i="18"/>
  <c r="J18" i="18"/>
  <c r="H19" i="18"/>
  <c r="I19" i="18"/>
  <c r="J19" i="18"/>
  <c r="G26" i="26"/>
  <c r="G27" i="26"/>
  <c r="G24" i="26"/>
  <c r="H19" i="26"/>
  <c r="H27" i="26" s="1"/>
  <c r="G19" i="26"/>
  <c r="G17" i="26"/>
  <c r="G25" i="26" s="1"/>
  <c r="H17" i="26"/>
  <c r="H25" i="26" s="1"/>
  <c r="H16" i="26"/>
  <c r="H24" i="26" s="1"/>
  <c r="G16" i="26"/>
  <c r="H20" i="26"/>
  <c r="H28" i="26" s="1"/>
  <c r="G20" i="26"/>
  <c r="G28" i="26" s="1"/>
  <c r="G18" i="26"/>
  <c r="H18" i="26"/>
  <c r="H26" i="26" s="1"/>
  <c r="D8" i="26"/>
  <c r="H13" i="26"/>
  <c r="I13" i="26"/>
  <c r="G13" i="26"/>
  <c r="L349" i="15"/>
  <c r="L350" i="15" s="1"/>
  <c r="L351" i="15" s="1"/>
  <c r="L352" i="15" s="1"/>
  <c r="L353" i="15" s="1"/>
  <c r="L354" i="15" s="1"/>
  <c r="L355" i="15" s="1"/>
  <c r="L356" i="15" s="1"/>
  <c r="L357" i="15" s="1"/>
  <c r="L358" i="15" s="1"/>
  <c r="L359" i="15" s="1"/>
  <c r="L360" i="15" s="1"/>
  <c r="L361" i="15" s="1"/>
  <c r="L362" i="15" s="1"/>
  <c r="L363" i="15" s="1"/>
  <c r="K349" i="15"/>
  <c r="K350" i="15"/>
  <c r="K351" i="15"/>
  <c r="K352" i="15" s="1"/>
  <c r="K353" i="15" s="1"/>
  <c r="K354" i="15" s="1"/>
  <c r="K355" i="15" s="1"/>
  <c r="K356" i="15"/>
  <c r="K357" i="15" s="1"/>
  <c r="K358" i="15"/>
  <c r="K359" i="15"/>
  <c r="K360" i="15" s="1"/>
  <c r="K361" i="15" s="1"/>
  <c r="K362" i="15" s="1"/>
  <c r="K363" i="15" s="1"/>
  <c r="I49" i="59"/>
  <c r="I56" i="59" s="1"/>
  <c r="I58" i="59"/>
  <c r="K58" i="59" s="1"/>
  <c r="L49" i="59"/>
  <c r="L56" i="59" s="1"/>
  <c r="L58" i="59" s="1"/>
  <c r="M58" i="59"/>
  <c r="J49" i="59"/>
  <c r="J56" i="59"/>
  <c r="J58" i="59"/>
  <c r="C49" i="59"/>
  <c r="F49" i="59"/>
  <c r="F56" i="59" s="1"/>
  <c r="F58" i="59"/>
  <c r="D49" i="59"/>
  <c r="D56" i="59"/>
  <c r="D58" i="59" s="1"/>
  <c r="M57" i="59"/>
  <c r="K57" i="59"/>
  <c r="G57" i="59"/>
  <c r="E57" i="59"/>
  <c r="M55" i="59"/>
  <c r="K55" i="59"/>
  <c r="G55" i="59"/>
  <c r="E55" i="59"/>
  <c r="M54" i="59"/>
  <c r="K54" i="59"/>
  <c r="G54" i="59"/>
  <c r="E54" i="59"/>
  <c r="M53" i="59"/>
  <c r="K53" i="59"/>
  <c r="G53" i="59"/>
  <c r="E53" i="59"/>
  <c r="M52" i="59"/>
  <c r="K52" i="59"/>
  <c r="G52" i="59"/>
  <c r="E52" i="59"/>
  <c r="M51" i="59"/>
  <c r="K51" i="59"/>
  <c r="G51" i="59"/>
  <c r="E51" i="59"/>
  <c r="M50" i="59"/>
  <c r="K50" i="59"/>
  <c r="G50" i="59"/>
  <c r="E50" i="59"/>
  <c r="M49" i="59"/>
  <c r="K49" i="59"/>
  <c r="G49" i="59"/>
  <c r="M48" i="59"/>
  <c r="K48" i="59"/>
  <c r="G48" i="59"/>
  <c r="E48" i="59"/>
  <c r="M47" i="59"/>
  <c r="K47" i="59"/>
  <c r="G47" i="59"/>
  <c r="E47" i="59"/>
  <c r="I42" i="59"/>
  <c r="M42" i="59" s="1"/>
  <c r="L42" i="59"/>
  <c r="J42" i="59"/>
  <c r="K42" i="59" s="1"/>
  <c r="C42" i="59"/>
  <c r="F42" i="59"/>
  <c r="D42" i="59"/>
  <c r="M41" i="59"/>
  <c r="K41" i="59"/>
  <c r="G41" i="59"/>
  <c r="E41" i="59"/>
  <c r="M40" i="59"/>
  <c r="K40" i="59"/>
  <c r="G40" i="59"/>
  <c r="E40" i="59"/>
  <c r="M39" i="59"/>
  <c r="K39" i="59"/>
  <c r="G39" i="59"/>
  <c r="E39" i="59"/>
  <c r="M38" i="59"/>
  <c r="K38" i="59"/>
  <c r="G38" i="59"/>
  <c r="E38" i="59"/>
  <c r="M37" i="59"/>
  <c r="K37" i="59"/>
  <c r="G37" i="59"/>
  <c r="E37" i="59"/>
  <c r="M36" i="59"/>
  <c r="K36" i="59"/>
  <c r="G36" i="59"/>
  <c r="E36" i="59"/>
  <c r="M35" i="59"/>
  <c r="K35" i="59"/>
  <c r="G35" i="59"/>
  <c r="E35" i="59"/>
  <c r="I29" i="59"/>
  <c r="K29" i="59" s="1"/>
  <c r="L29" i="59"/>
  <c r="M29" i="59"/>
  <c r="J29" i="59"/>
  <c r="C29" i="59"/>
  <c r="F29" i="59"/>
  <c r="D29" i="59"/>
  <c r="M28" i="59"/>
  <c r="K28" i="59"/>
  <c r="G28" i="59"/>
  <c r="E28" i="59"/>
  <c r="M27" i="59"/>
  <c r="K27" i="59"/>
  <c r="G27" i="59"/>
  <c r="E27" i="59"/>
  <c r="M26" i="59"/>
  <c r="K26" i="59"/>
  <c r="G26" i="59"/>
  <c r="E26" i="59"/>
  <c r="M25" i="59"/>
  <c r="K25" i="59"/>
  <c r="G25" i="59"/>
  <c r="E25" i="59"/>
  <c r="M24" i="59"/>
  <c r="K24" i="59"/>
  <c r="G24" i="59"/>
  <c r="E24" i="59"/>
  <c r="M23" i="59"/>
  <c r="K23" i="59"/>
  <c r="G23" i="59"/>
  <c r="E23" i="59"/>
  <c r="M22" i="59"/>
  <c r="K22" i="59"/>
  <c r="G22" i="59"/>
  <c r="E22" i="59"/>
  <c r="M21" i="59"/>
  <c r="K21" i="59"/>
  <c r="G21" i="59"/>
  <c r="E21" i="59"/>
  <c r="M20" i="59"/>
  <c r="K20" i="59"/>
  <c r="G20" i="59"/>
  <c r="E20" i="59"/>
  <c r="M19" i="59"/>
  <c r="K19" i="59"/>
  <c r="G19" i="59"/>
  <c r="E19" i="59"/>
  <c r="M18" i="59"/>
  <c r="K18" i="59"/>
  <c r="G18" i="59"/>
  <c r="E18" i="59"/>
  <c r="M17" i="59"/>
  <c r="K17" i="59"/>
  <c r="G17" i="59"/>
  <c r="E17" i="59"/>
  <c r="M16" i="59"/>
  <c r="K16" i="59"/>
  <c r="G16" i="59"/>
  <c r="E16" i="59"/>
  <c r="M15" i="59"/>
  <c r="K15" i="59"/>
  <c r="G15" i="59"/>
  <c r="E15" i="59"/>
  <c r="M10" i="59"/>
  <c r="K10" i="59"/>
  <c r="G10" i="59"/>
  <c r="E10" i="59"/>
  <c r="M9" i="59"/>
  <c r="K9" i="59"/>
  <c r="G9" i="59"/>
  <c r="E9" i="59"/>
  <c r="M8" i="59"/>
  <c r="K8" i="59"/>
  <c r="G8" i="59"/>
  <c r="E8" i="59"/>
  <c r="M7" i="59"/>
  <c r="K7" i="59"/>
  <c r="G7" i="59"/>
  <c r="E7" i="59"/>
  <c r="M6" i="59"/>
  <c r="K6" i="59"/>
  <c r="G6" i="59"/>
  <c r="E6" i="59"/>
  <c r="M5" i="59"/>
  <c r="K5" i="59"/>
  <c r="G5" i="59"/>
  <c r="E5" i="59"/>
  <c r="J50" i="16"/>
  <c r="J37" i="16"/>
  <c r="J24" i="16"/>
  <c r="J10" i="16"/>
  <c r="K37" i="16"/>
  <c r="L37" i="16" s="1"/>
  <c r="M37" i="16"/>
  <c r="N37" i="16" s="1"/>
  <c r="O37" i="16" s="1"/>
  <c r="P37" i="16" s="1"/>
  <c r="J52" i="16"/>
  <c r="J39" i="16"/>
  <c r="J26" i="16"/>
  <c r="K26" i="16" s="1"/>
  <c r="L26" i="16" s="1"/>
  <c r="M26" i="16" s="1"/>
  <c r="J12" i="16"/>
  <c r="K12" i="16" s="1"/>
  <c r="J66" i="16"/>
  <c r="K39" i="16"/>
  <c r="L39" i="16" s="1"/>
  <c r="M39" i="16" s="1"/>
  <c r="N39" i="16" s="1"/>
  <c r="O39" i="16" s="1"/>
  <c r="P39" i="16" s="1"/>
  <c r="L12" i="16"/>
  <c r="M12" i="16" s="1"/>
  <c r="N12" i="16" s="1"/>
  <c r="O12" i="16" s="1"/>
  <c r="P12" i="16" s="1"/>
  <c r="N26" i="16"/>
  <c r="O26" i="16"/>
  <c r="P26" i="16" s="1"/>
  <c r="J41" i="16"/>
  <c r="K41" i="16"/>
  <c r="L41" i="16" s="1"/>
  <c r="M41" i="16" s="1"/>
  <c r="N41" i="16" s="1"/>
  <c r="O41" i="16" s="1"/>
  <c r="P41" i="16" s="1"/>
  <c r="J28" i="16"/>
  <c r="J14" i="16"/>
  <c r="K14" i="16" s="1"/>
  <c r="L14" i="16"/>
  <c r="M14" i="16"/>
  <c r="N14" i="16" s="1"/>
  <c r="O14" i="16" s="1"/>
  <c r="P14" i="16" s="1"/>
  <c r="J55" i="16"/>
  <c r="J42" i="16"/>
  <c r="K42" i="16" s="1"/>
  <c r="L42" i="16" s="1"/>
  <c r="J29" i="16"/>
  <c r="J15" i="16"/>
  <c r="K15" i="16" s="1"/>
  <c r="L15" i="16" s="1"/>
  <c r="M15" i="16" s="1"/>
  <c r="N15" i="16" s="1"/>
  <c r="K29" i="16"/>
  <c r="L29" i="16"/>
  <c r="M29" i="16" s="1"/>
  <c r="N29" i="16" s="1"/>
  <c r="M42" i="16"/>
  <c r="N42" i="16" s="1"/>
  <c r="O42" i="16" s="1"/>
  <c r="P42" i="16" s="1"/>
  <c r="O29" i="16"/>
  <c r="P29" i="16" s="1"/>
  <c r="O15" i="16"/>
  <c r="P15" i="16" s="1"/>
  <c r="K43" i="16"/>
  <c r="L43" i="16" s="1"/>
  <c r="M43" i="16" s="1"/>
  <c r="N43" i="16" s="1"/>
  <c r="O43" i="16" s="1"/>
  <c r="P43" i="16" s="1"/>
  <c r="J30" i="16"/>
  <c r="J16" i="16"/>
  <c r="K16" i="16" s="1"/>
  <c r="L16" i="16" s="1"/>
  <c r="M16" i="16"/>
  <c r="N16" i="16" s="1"/>
  <c r="O16" i="16" s="1"/>
  <c r="P16" i="16" s="1"/>
  <c r="J57" i="16"/>
  <c r="J44" i="16"/>
  <c r="K44" i="16" s="1"/>
  <c r="L44" i="16" s="1"/>
  <c r="J31" i="16"/>
  <c r="J17" i="16"/>
  <c r="K17" i="16"/>
  <c r="L17" i="16" s="1"/>
  <c r="M17" i="16" s="1"/>
  <c r="N17" i="16" s="1"/>
  <c r="O17" i="16" s="1"/>
  <c r="P17" i="16" s="1"/>
  <c r="M44" i="16"/>
  <c r="N44" i="16" s="1"/>
  <c r="O44" i="16" s="1"/>
  <c r="P44" i="16" s="1"/>
  <c r="J58" i="16"/>
  <c r="J45" i="16"/>
  <c r="J32" i="16"/>
  <c r="J18" i="16"/>
  <c r="K18" i="16" s="1"/>
  <c r="L18" i="16" s="1"/>
  <c r="M18" i="16" s="1"/>
  <c r="N18" i="16" s="1"/>
  <c r="O18" i="16" s="1"/>
  <c r="P18" i="16" s="1"/>
  <c r="J72" i="16"/>
  <c r="K45" i="16"/>
  <c r="L45" i="16" s="1"/>
  <c r="M45" i="16" s="1"/>
  <c r="N45" i="16" s="1"/>
  <c r="O45" i="16"/>
  <c r="P45" i="16" s="1"/>
  <c r="K33" i="16"/>
  <c r="J19" i="16"/>
  <c r="K19" i="16"/>
  <c r="L19" i="16"/>
  <c r="M19" i="16"/>
  <c r="N19" i="16" s="1"/>
  <c r="O19" i="16" s="1"/>
  <c r="P19" i="16" s="1"/>
  <c r="L93" i="16"/>
  <c r="L95" i="16"/>
  <c r="K38" i="16"/>
  <c r="L38" i="16"/>
  <c r="M38" i="16" s="1"/>
  <c r="N38" i="16" s="1"/>
  <c r="O38" i="16" s="1"/>
  <c r="P38" i="16" s="1"/>
  <c r="K40" i="16"/>
  <c r="L40" i="16"/>
  <c r="M40" i="16"/>
  <c r="N40" i="16" s="1"/>
  <c r="O40" i="16" s="1"/>
  <c r="P40" i="16" s="1"/>
  <c r="K25" i="16"/>
  <c r="L25" i="16"/>
  <c r="M25" i="16" s="1"/>
  <c r="N25" i="16" s="1"/>
  <c r="O25" i="16" s="1"/>
  <c r="P25" i="16"/>
  <c r="K27" i="16"/>
  <c r="L27" i="16" s="1"/>
  <c r="M27" i="16" s="1"/>
  <c r="N27" i="16" s="1"/>
  <c r="O27" i="16" s="1"/>
  <c r="P27" i="16" s="1"/>
  <c r="J11" i="16"/>
  <c r="K11" i="16" s="1"/>
  <c r="L11" i="16" s="1"/>
  <c r="M11" i="16"/>
  <c r="N11" i="16" s="1"/>
  <c r="O11" i="16" s="1"/>
  <c r="P11" i="16" s="1"/>
  <c r="J13" i="16"/>
  <c r="K13" i="16"/>
  <c r="L13" i="16" s="1"/>
  <c r="M13" i="16" s="1"/>
  <c r="N13" i="16" s="1"/>
  <c r="O13" i="16" s="1"/>
  <c r="P13" i="16" s="1"/>
  <c r="H178" i="15"/>
  <c r="H179" i="15"/>
  <c r="H180" i="15"/>
  <c r="H181" i="15"/>
  <c r="H201" i="15" s="1"/>
  <c r="H182" i="15"/>
  <c r="H183" i="15"/>
  <c r="H185" i="15"/>
  <c r="H186" i="15"/>
  <c r="H187" i="15"/>
  <c r="H188" i="15"/>
  <c r="H208" i="15" s="1"/>
  <c r="H189" i="15"/>
  <c r="H209" i="15" s="1"/>
  <c r="H190" i="15"/>
  <c r="H191" i="15"/>
  <c r="H192" i="15"/>
  <c r="I10" i="15"/>
  <c r="I178" i="15" s="1"/>
  <c r="I11" i="15"/>
  <c r="I179" i="15"/>
  <c r="I12" i="15"/>
  <c r="I13" i="15"/>
  <c r="I181" i="15"/>
  <c r="I14" i="15"/>
  <c r="I182" i="15" s="1"/>
  <c r="I15" i="15"/>
  <c r="I183" i="15"/>
  <c r="I17" i="15"/>
  <c r="I18" i="15"/>
  <c r="I186" i="15"/>
  <c r="I19" i="15"/>
  <c r="I94" i="15" s="1"/>
  <c r="I20" i="15"/>
  <c r="I188" i="15"/>
  <c r="I21" i="15"/>
  <c r="I189" i="15"/>
  <c r="I209" i="15" s="1"/>
  <c r="I22" i="15"/>
  <c r="I190" i="15"/>
  <c r="I23" i="15"/>
  <c r="I191" i="15" s="1"/>
  <c r="I211" i="15"/>
  <c r="I24" i="15"/>
  <c r="I192" i="15"/>
  <c r="Q305" i="15"/>
  <c r="B88" i="16"/>
  <c r="B98" i="16" s="1"/>
  <c r="B50" i="16"/>
  <c r="B92" i="16" s="1"/>
  <c r="B102" i="16" s="1"/>
  <c r="B51" i="16"/>
  <c r="B52" i="16"/>
  <c r="B94" i="16"/>
  <c r="B53" i="16"/>
  <c r="B95" i="16" s="1"/>
  <c r="B54" i="16"/>
  <c r="B96" i="16"/>
  <c r="B97" i="16"/>
  <c r="B57" i="16"/>
  <c r="B99" i="16" s="1"/>
  <c r="B58" i="16"/>
  <c r="B100" i="16"/>
  <c r="C88" i="16"/>
  <c r="C50" i="16"/>
  <c r="C92" i="16" s="1"/>
  <c r="C102" i="16" s="1"/>
  <c r="C51" i="16"/>
  <c r="C93" i="16" s="1"/>
  <c r="C52" i="16"/>
  <c r="C94" i="16"/>
  <c r="C53" i="16"/>
  <c r="C95" i="16" s="1"/>
  <c r="C54" i="16"/>
  <c r="C96" i="16" s="1"/>
  <c r="C97" i="16"/>
  <c r="C98" i="16"/>
  <c r="C57" i="16"/>
  <c r="C99" i="16" s="1"/>
  <c r="C58" i="16"/>
  <c r="C100" i="16" s="1"/>
  <c r="D88" i="16"/>
  <c r="D50" i="16"/>
  <c r="D92" i="16"/>
  <c r="D51" i="16"/>
  <c r="D93" i="16" s="1"/>
  <c r="D52" i="16"/>
  <c r="D94" i="16" s="1"/>
  <c r="D53" i="16"/>
  <c r="D95" i="16" s="1"/>
  <c r="D54" i="16"/>
  <c r="D96" i="16"/>
  <c r="D55" i="16"/>
  <c r="D97" i="16" s="1"/>
  <c r="D56" i="16"/>
  <c r="D98" i="16"/>
  <c r="D99" i="16"/>
  <c r="D58" i="16"/>
  <c r="D100" i="16"/>
  <c r="D102" i="16"/>
  <c r="E88" i="16"/>
  <c r="E37" i="16"/>
  <c r="E10" i="16"/>
  <c r="F10" i="16" s="1"/>
  <c r="E24" i="16"/>
  <c r="E65" i="16"/>
  <c r="E51" i="16" s="1"/>
  <c r="E93" i="16" s="1"/>
  <c r="E38" i="16"/>
  <c r="F38" i="16" s="1"/>
  <c r="G38" i="16" s="1"/>
  <c r="E11" i="16"/>
  <c r="F11" i="16" s="1"/>
  <c r="E25" i="16"/>
  <c r="E39" i="16"/>
  <c r="F39" i="16" s="1"/>
  <c r="G39" i="16" s="1"/>
  <c r="E12" i="16"/>
  <c r="F12" i="16" s="1"/>
  <c r="G12" i="16" s="1"/>
  <c r="E26" i="16"/>
  <c r="E40" i="16"/>
  <c r="F40" i="16" s="1"/>
  <c r="G40" i="16" s="1"/>
  <c r="E13" i="16"/>
  <c r="F13" i="16" s="1"/>
  <c r="E27" i="16"/>
  <c r="E41" i="16"/>
  <c r="E14" i="16"/>
  <c r="F14" i="16" s="1"/>
  <c r="G14" i="16" s="1"/>
  <c r="E28" i="16"/>
  <c r="E69" i="16"/>
  <c r="E55" i="16" s="1"/>
  <c r="E97" i="16" s="1"/>
  <c r="E42" i="16"/>
  <c r="F42" i="16" s="1"/>
  <c r="G42" i="16" s="1"/>
  <c r="E15" i="16"/>
  <c r="F15" i="16" s="1"/>
  <c r="E29" i="16"/>
  <c r="E56" i="16"/>
  <c r="E98" i="16" s="1"/>
  <c r="E71" i="16"/>
  <c r="E57" i="16"/>
  <c r="E99" i="16" s="1"/>
  <c r="E58" i="16"/>
  <c r="E100" i="16"/>
  <c r="F88" i="16"/>
  <c r="F106" i="16"/>
  <c r="F77" i="16"/>
  <c r="F37" i="16"/>
  <c r="G37" i="16" s="1"/>
  <c r="F24" i="16"/>
  <c r="F107" i="16"/>
  <c r="F78" i="16"/>
  <c r="F65" i="16"/>
  <c r="F51" i="16" s="1"/>
  <c r="F93" i="16" s="1"/>
  <c r="F25" i="16"/>
  <c r="F108" i="16"/>
  <c r="F79" i="16"/>
  <c r="G79" i="16" s="1"/>
  <c r="G66" i="16" s="1"/>
  <c r="G52" i="16" s="1"/>
  <c r="G94" i="16" s="1"/>
  <c r="F66" i="16"/>
  <c r="F52" i="16" s="1"/>
  <c r="F94" i="16" s="1"/>
  <c r="F26" i="16"/>
  <c r="F109" i="16"/>
  <c r="F80" i="16"/>
  <c r="F27" i="16"/>
  <c r="F110" i="16"/>
  <c r="F81" i="16"/>
  <c r="F68" i="16"/>
  <c r="F41" i="16"/>
  <c r="G41" i="16" s="1"/>
  <c r="F28" i="16"/>
  <c r="F54" i="16" s="1"/>
  <c r="F96" i="16" s="1"/>
  <c r="F111" i="16"/>
  <c r="F82" i="16"/>
  <c r="F69" i="16"/>
  <c r="F55" i="16" s="1"/>
  <c r="F97" i="16" s="1"/>
  <c r="F29" i="16"/>
  <c r="F71" i="16"/>
  <c r="F57" i="16" s="1"/>
  <c r="F99" i="16" s="1"/>
  <c r="F58" i="16"/>
  <c r="F100" i="16"/>
  <c r="G88" i="16"/>
  <c r="G106" i="16"/>
  <c r="G10" i="16"/>
  <c r="G24" i="16"/>
  <c r="G107" i="16"/>
  <c r="G78" i="16" s="1"/>
  <c r="G65" i="16" s="1"/>
  <c r="G51" i="16" s="1"/>
  <c r="G93" i="16" s="1"/>
  <c r="G11" i="16"/>
  <c r="G25" i="16"/>
  <c r="G108" i="16"/>
  <c r="G26" i="16"/>
  <c r="G109" i="16"/>
  <c r="G13" i="16"/>
  <c r="G27" i="16"/>
  <c r="G110" i="16"/>
  <c r="G81" i="16" s="1"/>
  <c r="G68" i="16" s="1"/>
  <c r="G28" i="16"/>
  <c r="G111" i="16"/>
  <c r="G82" i="16" s="1"/>
  <c r="G69" i="16" s="1"/>
  <c r="G55" i="16" s="1"/>
  <c r="G97" i="16" s="1"/>
  <c r="G15" i="16"/>
  <c r="G29" i="16"/>
  <c r="G71" i="16"/>
  <c r="G57" i="16" s="1"/>
  <c r="G99" i="16"/>
  <c r="G58" i="16"/>
  <c r="G100" i="16" s="1"/>
  <c r="I37" i="16"/>
  <c r="H37" i="16"/>
  <c r="H50" i="16" s="1"/>
  <c r="H92" i="16" s="1"/>
  <c r="I10" i="16"/>
  <c r="H10" i="16" s="1"/>
  <c r="H51" i="16"/>
  <c r="I39" i="16"/>
  <c r="I52" i="16" s="1"/>
  <c r="H39" i="16"/>
  <c r="H52" i="16" s="1"/>
  <c r="H94" i="16" s="1"/>
  <c r="I12" i="16"/>
  <c r="H12" i="16" s="1"/>
  <c r="H53" i="16"/>
  <c r="I41" i="16"/>
  <c r="H41" i="16"/>
  <c r="I14" i="16"/>
  <c r="H14" i="16" s="1"/>
  <c r="H54" i="16"/>
  <c r="H96" i="16" s="1"/>
  <c r="I42" i="16"/>
  <c r="H42" i="16" s="1"/>
  <c r="H55" i="16" s="1"/>
  <c r="I15" i="16"/>
  <c r="H15" i="16"/>
  <c r="I16" i="16"/>
  <c r="H16" i="16"/>
  <c r="H56" i="16" s="1"/>
  <c r="I44" i="16"/>
  <c r="I57" i="16" s="1"/>
  <c r="H44" i="16"/>
  <c r="H57" i="16" s="1"/>
  <c r="H99" i="16" s="1"/>
  <c r="I17" i="16"/>
  <c r="H17" i="16" s="1"/>
  <c r="I45" i="16"/>
  <c r="H45" i="16" s="1"/>
  <c r="H58" i="16" s="1"/>
  <c r="I18" i="16"/>
  <c r="H18" i="16"/>
  <c r="I50" i="16"/>
  <c r="I51" i="16"/>
  <c r="I53" i="16"/>
  <c r="I54" i="16"/>
  <c r="I56" i="16"/>
  <c r="I58" i="16"/>
  <c r="J51" i="16"/>
  <c r="J53" i="16"/>
  <c r="J54" i="16"/>
  <c r="J56" i="16"/>
  <c r="H84" i="16"/>
  <c r="I19" i="16"/>
  <c r="I59" i="16" s="1"/>
  <c r="J59" i="16"/>
  <c r="H92" i="15"/>
  <c r="H93" i="15"/>
  <c r="I93" i="15"/>
  <c r="H94" i="15"/>
  <c r="H95" i="15"/>
  <c r="I95" i="15"/>
  <c r="H96" i="15"/>
  <c r="I96" i="15"/>
  <c r="H97" i="15"/>
  <c r="I97" i="15"/>
  <c r="H98" i="15"/>
  <c r="I98" i="15"/>
  <c r="H99" i="15"/>
  <c r="I99" i="15"/>
  <c r="J92" i="15"/>
  <c r="H85" i="15"/>
  <c r="I85" i="15"/>
  <c r="H86" i="15"/>
  <c r="I86" i="15"/>
  <c r="H87" i="15"/>
  <c r="H88" i="15"/>
  <c r="I88" i="15"/>
  <c r="H89" i="15"/>
  <c r="I89" i="15"/>
  <c r="H90" i="15"/>
  <c r="I90" i="15"/>
  <c r="J90" i="15"/>
  <c r="J186" i="15"/>
  <c r="J187" i="15"/>
  <c r="J207" i="15" s="1"/>
  <c r="J188" i="15"/>
  <c r="J208" i="15" s="1"/>
  <c r="J189" i="15"/>
  <c r="J190" i="15"/>
  <c r="J191" i="15"/>
  <c r="J192" i="15"/>
  <c r="J185" i="15"/>
  <c r="J178" i="15"/>
  <c r="J179" i="15"/>
  <c r="J180" i="15"/>
  <c r="J200" i="15" s="1"/>
  <c r="J181" i="15"/>
  <c r="J182" i="15"/>
  <c r="J202" i="15" s="1"/>
  <c r="J183" i="15"/>
  <c r="H277" i="15"/>
  <c r="H260" i="15"/>
  <c r="H279" i="15" s="1"/>
  <c r="K279" i="15" s="1"/>
  <c r="I260" i="15"/>
  <c r="I279" i="15"/>
  <c r="J260" i="15"/>
  <c r="J279" i="15"/>
  <c r="H282" i="15"/>
  <c r="H283" i="15"/>
  <c r="I283" i="15"/>
  <c r="I284" i="15"/>
  <c r="J285" i="15"/>
  <c r="H286" i="15"/>
  <c r="K286" i="15" s="1"/>
  <c r="I272" i="15"/>
  <c r="I274" i="15"/>
  <c r="H273" i="15"/>
  <c r="H274" i="15"/>
  <c r="H275" i="15"/>
  <c r="H267" i="15"/>
  <c r="I267" i="15"/>
  <c r="I286" i="15" s="1"/>
  <c r="H254" i="15"/>
  <c r="I254" i="15"/>
  <c r="I273" i="15" s="1"/>
  <c r="H255" i="15"/>
  <c r="I255" i="15"/>
  <c r="J255" i="15"/>
  <c r="J274" i="15" s="1"/>
  <c r="H256" i="15"/>
  <c r="I256" i="15"/>
  <c r="I275" i="15" s="1"/>
  <c r="H257" i="15"/>
  <c r="H276" i="15" s="1"/>
  <c r="I257" i="15"/>
  <c r="I276" i="15" s="1"/>
  <c r="H258" i="15"/>
  <c r="I258" i="15"/>
  <c r="I277" i="15" s="1"/>
  <c r="J258" i="15"/>
  <c r="J277" i="15" s="1"/>
  <c r="H259" i="15"/>
  <c r="I259" i="15"/>
  <c r="H261" i="15"/>
  <c r="H280" i="15" s="1"/>
  <c r="I261" i="15"/>
  <c r="I280" i="15" s="1"/>
  <c r="H262" i="15"/>
  <c r="H281" i="15" s="1"/>
  <c r="I262" i="15"/>
  <c r="I281" i="15" s="1"/>
  <c r="H263" i="15"/>
  <c r="I263" i="15"/>
  <c r="I282" i="15" s="1"/>
  <c r="J263" i="15"/>
  <c r="J282" i="15" s="1"/>
  <c r="H264" i="15"/>
  <c r="I264" i="15"/>
  <c r="H265" i="15"/>
  <c r="H284" i="15" s="1"/>
  <c r="I265" i="15"/>
  <c r="H266" i="15"/>
  <c r="H285" i="15" s="1"/>
  <c r="K285" i="15" s="1"/>
  <c r="I266" i="15"/>
  <c r="I285" i="15" s="1"/>
  <c r="J266" i="15"/>
  <c r="I253" i="15"/>
  <c r="J253" i="15"/>
  <c r="J272" i="15" s="1"/>
  <c r="H253" i="15"/>
  <c r="H272" i="15" s="1"/>
  <c r="J236" i="15"/>
  <c r="J237" i="15"/>
  <c r="J238" i="15"/>
  <c r="J239" i="15"/>
  <c r="J240" i="15"/>
  <c r="J242" i="15"/>
  <c r="J243" i="15"/>
  <c r="J244" i="15"/>
  <c r="J245" i="15"/>
  <c r="J246" i="15"/>
  <c r="J247" i="15"/>
  <c r="J248" i="15"/>
  <c r="J235" i="15"/>
  <c r="J249" i="15"/>
  <c r="J198" i="15"/>
  <c r="J203" i="15"/>
  <c r="I204" i="15"/>
  <c r="J206" i="15"/>
  <c r="J210" i="15"/>
  <c r="K210" i="15" s="1"/>
  <c r="I140" i="15"/>
  <c r="J141" i="15"/>
  <c r="K141" i="15" s="1"/>
  <c r="J142" i="15"/>
  <c r="J146" i="15"/>
  <c r="K146" i="15" s="1"/>
  <c r="J147" i="15"/>
  <c r="J149" i="15"/>
  <c r="K149" i="15" s="1"/>
  <c r="J150" i="15"/>
  <c r="J153" i="15"/>
  <c r="K153" i="15" s="1"/>
  <c r="I154" i="15"/>
  <c r="H150" i="15"/>
  <c r="H151" i="15"/>
  <c r="G112" i="58"/>
  <c r="G100" i="58"/>
  <c r="G88" i="58"/>
  <c r="G76" i="58"/>
  <c r="G64" i="58"/>
  <c r="G52" i="58"/>
  <c r="G40" i="58"/>
  <c r="H64" i="18" s="1"/>
  <c r="H88" i="16" s="1"/>
  <c r="H77" i="16" s="1"/>
  <c r="G28" i="58"/>
  <c r="I64" i="18" s="1"/>
  <c r="G16" i="58"/>
  <c r="G4" i="58"/>
  <c r="K64" i="18" s="1"/>
  <c r="N195" i="15"/>
  <c r="M195" i="15"/>
  <c r="O194" i="15"/>
  <c r="P194" i="15"/>
  <c r="J194" i="15"/>
  <c r="J209" i="15" s="1"/>
  <c r="H194" i="15"/>
  <c r="H143" i="15" s="1"/>
  <c r="C112" i="58"/>
  <c r="C100" i="58"/>
  <c r="C88" i="58"/>
  <c r="C76" i="58"/>
  <c r="C64" i="58"/>
  <c r="C52" i="58"/>
  <c r="C40" i="58"/>
  <c r="C28" i="58"/>
  <c r="I194" i="15" s="1"/>
  <c r="I150" i="15" s="1"/>
  <c r="I358" i="15" s="1"/>
  <c r="C16" i="58"/>
  <c r="C4" i="58"/>
  <c r="K194" i="15" s="1"/>
  <c r="J80" i="15"/>
  <c r="J267" i="15" s="1"/>
  <c r="J286" i="15" s="1"/>
  <c r="J79" i="15"/>
  <c r="J98" i="15" s="1"/>
  <c r="J78" i="15"/>
  <c r="J265" i="15" s="1"/>
  <c r="J284" i="15" s="1"/>
  <c r="J77" i="15"/>
  <c r="J76" i="15"/>
  <c r="J95" i="15" s="1"/>
  <c r="J75" i="15"/>
  <c r="J74" i="15"/>
  <c r="J261" i="15" s="1"/>
  <c r="J280" i="15" s="1"/>
  <c r="J73" i="15"/>
  <c r="J71" i="15"/>
  <c r="J70" i="15"/>
  <c r="J89" i="15" s="1"/>
  <c r="J69" i="15"/>
  <c r="J68" i="15"/>
  <c r="J87" i="15" s="1"/>
  <c r="J66" i="15"/>
  <c r="J85" i="15" s="1"/>
  <c r="J103" i="15" s="1"/>
  <c r="J67" i="15"/>
  <c r="J81" i="15" s="1"/>
  <c r="J49" i="18" s="1"/>
  <c r="K48" i="15"/>
  <c r="L48" i="15"/>
  <c r="M48" i="15"/>
  <c r="N48" i="15"/>
  <c r="O48" i="15"/>
  <c r="P48" i="15" s="1"/>
  <c r="K49" i="15"/>
  <c r="L49" i="15"/>
  <c r="M49" i="15" s="1"/>
  <c r="N49" i="15" s="1"/>
  <c r="O49" i="15" s="1"/>
  <c r="P49" i="15" s="1"/>
  <c r="K50" i="15"/>
  <c r="L50" i="15" s="1"/>
  <c r="M50" i="15"/>
  <c r="N50" i="15"/>
  <c r="O50" i="15" s="1"/>
  <c r="P50" i="15" s="1"/>
  <c r="K51" i="15"/>
  <c r="L51" i="15" s="1"/>
  <c r="M51" i="15" s="1"/>
  <c r="N51" i="15" s="1"/>
  <c r="O51" i="15" s="1"/>
  <c r="P51" i="15" s="1"/>
  <c r="K52" i="15"/>
  <c r="L52" i="15"/>
  <c r="M52" i="15"/>
  <c r="N52" i="15" s="1"/>
  <c r="O52" i="15" s="1"/>
  <c r="P52" i="15" s="1"/>
  <c r="K53" i="15"/>
  <c r="L53" i="15" s="1"/>
  <c r="M53" i="15" s="1"/>
  <c r="N53" i="15" s="1"/>
  <c r="O53" i="15" s="1"/>
  <c r="P53" i="15" s="1"/>
  <c r="K54" i="15"/>
  <c r="L54" i="15" s="1"/>
  <c r="M54" i="15" s="1"/>
  <c r="N54" i="15" s="1"/>
  <c r="O54" i="15" s="1"/>
  <c r="P54" i="15" s="1"/>
  <c r="K55" i="15"/>
  <c r="L55" i="15" s="1"/>
  <c r="M55" i="15" s="1"/>
  <c r="N55" i="15" s="1"/>
  <c r="O55" i="15" s="1"/>
  <c r="P55" i="15" s="1"/>
  <c r="K56" i="15"/>
  <c r="L56" i="15"/>
  <c r="M56" i="15"/>
  <c r="N56" i="15" s="1"/>
  <c r="O56" i="15" s="1"/>
  <c r="P56" i="15" s="1"/>
  <c r="K57" i="15"/>
  <c r="L57" i="15" s="1"/>
  <c r="M57" i="15" s="1"/>
  <c r="N57" i="15" s="1"/>
  <c r="O57" i="15" s="1"/>
  <c r="P57" i="15" s="1"/>
  <c r="K58" i="15"/>
  <c r="L58" i="15" s="1"/>
  <c r="M58" i="15" s="1"/>
  <c r="N58" i="15" s="1"/>
  <c r="O58" i="15" s="1"/>
  <c r="P58" i="15" s="1"/>
  <c r="K59" i="15"/>
  <c r="L59" i="15" s="1"/>
  <c r="M59" i="15" s="1"/>
  <c r="N59" i="15" s="1"/>
  <c r="O59" i="15" s="1"/>
  <c r="P59" i="15" s="1"/>
  <c r="K60" i="15"/>
  <c r="L60" i="15"/>
  <c r="M60" i="15"/>
  <c r="N60" i="15" s="1"/>
  <c r="O60" i="15" s="1"/>
  <c r="P60" i="15" s="1"/>
  <c r="K61" i="15"/>
  <c r="L61" i="15" s="1"/>
  <c r="M61" i="15" s="1"/>
  <c r="N61" i="15" s="1"/>
  <c r="O61" i="15" s="1"/>
  <c r="P61" i="15" s="1"/>
  <c r="K62" i="15"/>
  <c r="L62" i="15" s="1"/>
  <c r="M62" i="15" s="1"/>
  <c r="N62" i="15" s="1"/>
  <c r="O62" i="15" s="1"/>
  <c r="P62" i="15" s="1"/>
  <c r="J44" i="15"/>
  <c r="K44" i="15" s="1"/>
  <c r="K35" i="15"/>
  <c r="L35" i="15"/>
  <c r="M35" i="15"/>
  <c r="N35" i="15"/>
  <c r="O35" i="15" s="1"/>
  <c r="P35" i="15" s="1"/>
  <c r="L44" i="15"/>
  <c r="M44" i="15" s="1"/>
  <c r="N44" i="15" s="1"/>
  <c r="O44" i="15" s="1"/>
  <c r="P44" i="15" s="1"/>
  <c r="J25" i="15"/>
  <c r="K25" i="15" s="1"/>
  <c r="L25" i="15" s="1"/>
  <c r="M25" i="15"/>
  <c r="N25" i="15" s="1"/>
  <c r="O25" i="15" s="1"/>
  <c r="P25" i="15" s="1"/>
  <c r="K10" i="15"/>
  <c r="L10" i="15" s="1"/>
  <c r="M10" i="15" s="1"/>
  <c r="N10" i="15" s="1"/>
  <c r="O10" i="15" s="1"/>
  <c r="P10" i="15" s="1"/>
  <c r="K11" i="15"/>
  <c r="L11" i="15" s="1"/>
  <c r="M11" i="15" s="1"/>
  <c r="N11" i="15" s="1"/>
  <c r="O11" i="15" s="1"/>
  <c r="P11" i="15" s="1"/>
  <c r="K12" i="15"/>
  <c r="L12" i="15" s="1"/>
  <c r="M12" i="15" s="1"/>
  <c r="N12" i="15" s="1"/>
  <c r="O12" i="15"/>
  <c r="P12" i="15" s="1"/>
  <c r="K13" i="15"/>
  <c r="L13" i="15"/>
  <c r="M13" i="15"/>
  <c r="N13" i="15" s="1"/>
  <c r="O13" i="15" s="1"/>
  <c r="P13" i="15" s="1"/>
  <c r="K14" i="15"/>
  <c r="L14" i="15" s="1"/>
  <c r="M14" i="15" s="1"/>
  <c r="N14" i="15" s="1"/>
  <c r="O14" i="15" s="1"/>
  <c r="P14" i="15" s="1"/>
  <c r="K15" i="15"/>
  <c r="L15" i="15" s="1"/>
  <c r="M15" i="15" s="1"/>
  <c r="N15" i="15" s="1"/>
  <c r="O15" i="15" s="1"/>
  <c r="P15" i="15" s="1"/>
  <c r="K16" i="15"/>
  <c r="L16" i="15" s="1"/>
  <c r="M16" i="15" s="1"/>
  <c r="N16" i="15" s="1"/>
  <c r="O16" i="15" s="1"/>
  <c r="P16" i="15" s="1"/>
  <c r="K17" i="15"/>
  <c r="L17" i="15"/>
  <c r="M17" i="15"/>
  <c r="N17" i="15" s="1"/>
  <c r="O17" i="15" s="1"/>
  <c r="P17" i="15" s="1"/>
  <c r="K18" i="15"/>
  <c r="L18" i="15" s="1"/>
  <c r="M18" i="15" s="1"/>
  <c r="N18" i="15" s="1"/>
  <c r="O18" i="15" s="1"/>
  <c r="P18" i="15" s="1"/>
  <c r="K19" i="15"/>
  <c r="L19" i="15" s="1"/>
  <c r="M19" i="15" s="1"/>
  <c r="N19" i="15" s="1"/>
  <c r="O19" i="15" s="1"/>
  <c r="P19" i="15" s="1"/>
  <c r="K20" i="15"/>
  <c r="L20" i="15" s="1"/>
  <c r="M20" i="15" s="1"/>
  <c r="N20" i="15" s="1"/>
  <c r="O20" i="15" s="1"/>
  <c r="P20" i="15" s="1"/>
  <c r="K21" i="15"/>
  <c r="L21" i="15"/>
  <c r="M21" i="15"/>
  <c r="N21" i="15" s="1"/>
  <c r="O21" i="15" s="1"/>
  <c r="P21" i="15" s="1"/>
  <c r="K22" i="15"/>
  <c r="L22" i="15" s="1"/>
  <c r="M22" i="15" s="1"/>
  <c r="N22" i="15" s="1"/>
  <c r="O22" i="15" s="1"/>
  <c r="P22" i="15" s="1"/>
  <c r="K23" i="15"/>
  <c r="L23" i="15" s="1"/>
  <c r="M23" i="15" s="1"/>
  <c r="N23" i="15" s="1"/>
  <c r="O23" i="15" s="1"/>
  <c r="P23" i="15" s="1"/>
  <c r="K24" i="15"/>
  <c r="L24" i="15" s="1"/>
  <c r="M24" i="15" s="1"/>
  <c r="N24" i="15" s="1"/>
  <c r="O24" i="15" s="1"/>
  <c r="P24" i="15" s="1"/>
  <c r="K2" i="18"/>
  <c r="L2" i="18"/>
  <c r="M2" i="18"/>
  <c r="N2" i="18" s="1"/>
  <c r="O2" i="18" s="1"/>
  <c r="P2" i="18" s="1"/>
  <c r="H81" i="15"/>
  <c r="H49" i="18"/>
  <c r="I16" i="15"/>
  <c r="I54" i="15"/>
  <c r="I81" i="15"/>
  <c r="I49" i="18" s="1"/>
  <c r="S35" i="18"/>
  <c r="T35" i="18"/>
  <c r="U35" i="18"/>
  <c r="W31" i="18"/>
  <c r="W35" i="18" s="1"/>
  <c r="S36" i="18"/>
  <c r="T36" i="18"/>
  <c r="U36" i="18"/>
  <c r="W36" i="18"/>
  <c r="D7" i="20"/>
  <c r="D30" i="30"/>
  <c r="D29" i="30"/>
  <c r="R42" i="33"/>
  <c r="W4" i="33"/>
  <c r="D3" i="33" s="1"/>
  <c r="G4" i="33" s="1"/>
  <c r="R65" i="33"/>
  <c r="W5" i="33"/>
  <c r="D4" i="33"/>
  <c r="F5" i="33" s="1"/>
  <c r="G5" i="33"/>
  <c r="R85" i="33"/>
  <c r="W6" i="33"/>
  <c r="D5" i="33" s="1"/>
  <c r="G6" i="33" s="1"/>
  <c r="R107" i="33"/>
  <c r="W7" i="33"/>
  <c r="D6" i="33" s="1"/>
  <c r="R129" i="33"/>
  <c r="W8" i="33"/>
  <c r="D7" i="33" s="1"/>
  <c r="G8" i="33" s="1"/>
  <c r="R150" i="33"/>
  <c r="W9" i="33"/>
  <c r="D8" i="33" s="1"/>
  <c r="R173" i="33"/>
  <c r="W10" i="33"/>
  <c r="D9" i="33" s="1"/>
  <c r="G10" i="33" s="1"/>
  <c r="R195" i="33"/>
  <c r="W11" i="33"/>
  <c r="D10" i="33" s="1"/>
  <c r="R216" i="33"/>
  <c r="W12" i="33"/>
  <c r="D11" i="33" s="1"/>
  <c r="G12" i="33" s="1"/>
  <c r="R238" i="33"/>
  <c r="W13" i="33"/>
  <c r="D12" i="33"/>
  <c r="F13" i="33" s="1"/>
  <c r="G13" i="33"/>
  <c r="R259" i="33"/>
  <c r="W14" i="33"/>
  <c r="D13" i="33" s="1"/>
  <c r="G14" i="33" s="1"/>
  <c r="R280" i="33"/>
  <c r="W15" i="33"/>
  <c r="D14" i="33" s="1"/>
  <c r="R300" i="33"/>
  <c r="W16" i="33"/>
  <c r="D15" i="33" s="1"/>
  <c r="G16" i="33" s="1"/>
  <c r="R322" i="33"/>
  <c r="W17" i="33"/>
  <c r="D16" i="33" s="1"/>
  <c r="R342" i="33"/>
  <c r="W18" i="33"/>
  <c r="D17" i="33" s="1"/>
  <c r="G18" i="33" s="1"/>
  <c r="R365" i="33"/>
  <c r="W19" i="33"/>
  <c r="D18" i="33" s="1"/>
  <c r="R386" i="33"/>
  <c r="W20" i="33"/>
  <c r="D19" i="33" s="1"/>
  <c r="G20" i="33" s="1"/>
  <c r="R408" i="33"/>
  <c r="W21" i="33"/>
  <c r="D20" i="33"/>
  <c r="F21" i="33" s="1"/>
  <c r="G21" i="33"/>
  <c r="R431" i="33"/>
  <c r="W22" i="33"/>
  <c r="D21" i="33" s="1"/>
  <c r="G22" i="33" s="1"/>
  <c r="R451" i="33"/>
  <c r="W23" i="33"/>
  <c r="D22" i="33" s="1"/>
  <c r="R474" i="33"/>
  <c r="W24" i="33"/>
  <c r="D23" i="33" s="1"/>
  <c r="G24" i="33" s="1"/>
  <c r="R496" i="33"/>
  <c r="W25" i="33"/>
  <c r="D24" i="33" s="1"/>
  <c r="R516" i="33"/>
  <c r="W26" i="33"/>
  <c r="D25" i="33" s="1"/>
  <c r="G26" i="33" s="1"/>
  <c r="R538" i="33"/>
  <c r="W27" i="33"/>
  <c r="D26" i="33" s="1"/>
  <c r="R558" i="33"/>
  <c r="W28" i="33"/>
  <c r="D27" i="33" s="1"/>
  <c r="G28" i="33" s="1"/>
  <c r="R578" i="33"/>
  <c r="W29" i="33"/>
  <c r="D28" i="33"/>
  <c r="F29" i="33" s="1"/>
  <c r="G29" i="33"/>
  <c r="R600" i="33"/>
  <c r="W30" i="33"/>
  <c r="D29" i="33" s="1"/>
  <c r="G30" i="33" s="1"/>
  <c r="R623" i="33"/>
  <c r="W31" i="33"/>
  <c r="D30" i="33" s="1"/>
  <c r="R643" i="33"/>
  <c r="W32" i="33"/>
  <c r="D31" i="33" s="1"/>
  <c r="G32" i="33" s="1"/>
  <c r="R666" i="33"/>
  <c r="W33" i="33"/>
  <c r="D32" i="33" s="1"/>
  <c r="R688" i="33"/>
  <c r="W34" i="33"/>
  <c r="D33" i="33" s="1"/>
  <c r="G34" i="33" s="1"/>
  <c r="R709" i="33"/>
  <c r="W35" i="33"/>
  <c r="D34" i="33" s="1"/>
  <c r="R732" i="33"/>
  <c r="W36" i="33"/>
  <c r="D35" i="33" s="1"/>
  <c r="G36" i="33" s="1"/>
  <c r="R753" i="33"/>
  <c r="W37" i="33"/>
  <c r="D36" i="33"/>
  <c r="F37" i="33" s="1"/>
  <c r="G37" i="33"/>
  <c r="R774" i="33"/>
  <c r="W38" i="33"/>
  <c r="D37" i="33" s="1"/>
  <c r="G38" i="33" s="1"/>
  <c r="R796" i="33"/>
  <c r="W39" i="33"/>
  <c r="D38" i="33" s="1"/>
  <c r="R816" i="33"/>
  <c r="W40" i="33"/>
  <c r="D39" i="33" s="1"/>
  <c r="G40" i="33" s="1"/>
  <c r="R837" i="33"/>
  <c r="W41" i="33"/>
  <c r="D40" i="33" s="1"/>
  <c r="R858" i="33"/>
  <c r="W42" i="33"/>
  <c r="D41" i="33" s="1"/>
  <c r="G42" i="33" s="1"/>
  <c r="R880" i="33"/>
  <c r="W43" i="33"/>
  <c r="D42" i="33" s="1"/>
  <c r="R901" i="33"/>
  <c r="W44" i="33"/>
  <c r="D43" i="33" s="1"/>
  <c r="G44" i="33" s="1"/>
  <c r="R924" i="33"/>
  <c r="W45" i="33"/>
  <c r="D44" i="33"/>
  <c r="F45" i="33" s="1"/>
  <c r="G45" i="33"/>
  <c r="R945" i="33"/>
  <c r="W46" i="33"/>
  <c r="D45" i="33" s="1"/>
  <c r="G46" i="33" s="1"/>
  <c r="R967" i="33"/>
  <c r="W47" i="33"/>
  <c r="D46" i="33" s="1"/>
  <c r="R990" i="33"/>
  <c r="W48" i="33"/>
  <c r="D47" i="33" s="1"/>
  <c r="G48" i="33" s="1"/>
  <c r="R1010" i="33"/>
  <c r="W49" i="33"/>
  <c r="D48" i="33" s="1"/>
  <c r="R1032" i="33"/>
  <c r="W50" i="33"/>
  <c r="D49" i="33" s="1"/>
  <c r="G50" i="33" s="1"/>
  <c r="R1053" i="33"/>
  <c r="W51" i="33"/>
  <c r="D50" i="33" s="1"/>
  <c r="R1072" i="33"/>
  <c r="W52" i="33"/>
  <c r="D51" i="33" s="1"/>
  <c r="G52" i="33" s="1"/>
  <c r="R1094" i="33"/>
  <c r="W53" i="33"/>
  <c r="D52" i="33"/>
  <c r="F53" i="33" s="1"/>
  <c r="G53" i="33"/>
  <c r="R1115" i="33"/>
  <c r="W54" i="33"/>
  <c r="D53" i="33" s="1"/>
  <c r="G54" i="33" s="1"/>
  <c r="R1135" i="33"/>
  <c r="W55" i="33"/>
  <c r="D54" i="33" s="1"/>
  <c r="R1157" i="33"/>
  <c r="W56" i="33"/>
  <c r="D55" i="33" s="1"/>
  <c r="G56" i="33" s="1"/>
  <c r="R1180" i="33"/>
  <c r="W57" i="33"/>
  <c r="D56" i="33" s="1"/>
  <c r="R1201" i="33"/>
  <c r="W58" i="33"/>
  <c r="D57" i="33" s="1"/>
  <c r="G58" i="33" s="1"/>
  <c r="R1223" i="33"/>
  <c r="W59" i="33"/>
  <c r="D58" i="33" s="1"/>
  <c r="R1245" i="33"/>
  <c r="W60" i="33"/>
  <c r="D59" i="33" s="1"/>
  <c r="G60" i="33" s="1"/>
  <c r="R1266" i="33"/>
  <c r="W61" i="33"/>
  <c r="D60" i="33"/>
  <c r="F61" i="33" s="1"/>
  <c r="G61" i="33"/>
  <c r="R1288" i="33"/>
  <c r="W62" i="33"/>
  <c r="D61" i="33" s="1"/>
  <c r="G62" i="33" s="1"/>
  <c r="R1308" i="33"/>
  <c r="W63" i="33"/>
  <c r="D62" i="33" s="1"/>
  <c r="R1329" i="33"/>
  <c r="W64" i="33"/>
  <c r="D63" i="33" s="1"/>
  <c r="G64" i="33" s="1"/>
  <c r="R1351" i="33"/>
  <c r="W65" i="33"/>
  <c r="D64" i="33" s="1"/>
  <c r="R1372" i="33"/>
  <c r="W66" i="33"/>
  <c r="D65" i="33" s="1"/>
  <c r="G66" i="33" s="1"/>
  <c r="R1394" i="33"/>
  <c r="W67" i="33"/>
  <c r="D66" i="33" s="1"/>
  <c r="R1416" i="33"/>
  <c r="W68" i="33"/>
  <c r="D67" i="33" s="1"/>
  <c r="G68" i="33" s="1"/>
  <c r="R1437" i="33"/>
  <c r="W69" i="33"/>
  <c r="D68" i="33"/>
  <c r="F69" i="33" s="1"/>
  <c r="G69" i="33"/>
  <c r="R1460" i="33"/>
  <c r="W70" i="33"/>
  <c r="D69" i="33" s="1"/>
  <c r="G70" i="33" s="1"/>
  <c r="R1482" i="33"/>
  <c r="W71" i="33"/>
  <c r="D70" i="33" s="1"/>
  <c r="R1503" i="33"/>
  <c r="W72" i="33"/>
  <c r="D71" i="33" s="1"/>
  <c r="G72" i="33" s="1"/>
  <c r="R1525" i="33"/>
  <c r="W73" i="33"/>
  <c r="D72" i="33" s="1"/>
  <c r="R1547" i="33"/>
  <c r="W74" i="33"/>
  <c r="D73" i="33" s="1"/>
  <c r="R1569" i="33"/>
  <c r="W75" i="33"/>
  <c r="D74" i="33" s="1"/>
  <c r="R1589" i="33"/>
  <c r="W76" i="33"/>
  <c r="D75" i="33" s="1"/>
  <c r="R1612" i="33"/>
  <c r="W77" i="33"/>
  <c r="D76" i="33" s="1"/>
  <c r="R1631" i="33"/>
  <c r="W78" i="33"/>
  <c r="D77" i="33" s="1"/>
  <c r="R1654" i="33"/>
  <c r="W79" i="33"/>
  <c r="D78" i="33" s="1"/>
  <c r="R1676" i="33"/>
  <c r="W80" i="33"/>
  <c r="D79" i="33" s="1"/>
  <c r="G80" i="33" s="1"/>
  <c r="R1697" i="33"/>
  <c r="W81" i="33"/>
  <c r="D80" i="33" s="1"/>
  <c r="R1720" i="33"/>
  <c r="W82" i="33"/>
  <c r="D81" i="33" s="1"/>
  <c r="R1741" i="33"/>
  <c r="W83" i="33"/>
  <c r="D82" i="33" s="1"/>
  <c r="R1763" i="33"/>
  <c r="W84" i="33"/>
  <c r="D83" i="33" s="1"/>
  <c r="R1785" i="33"/>
  <c r="W85" i="33"/>
  <c r="D84" i="33" s="1"/>
  <c r="R1805" i="33"/>
  <c r="W86" i="33"/>
  <c r="D85" i="33" s="1"/>
  <c r="R1827" i="33"/>
  <c r="W87" i="33"/>
  <c r="D86" i="33" s="1"/>
  <c r="R1847" i="33"/>
  <c r="W88" i="33"/>
  <c r="D87" i="33" s="1"/>
  <c r="G88" i="33" s="1"/>
  <c r="R1868" i="33"/>
  <c r="W89" i="33"/>
  <c r="D88" i="33" s="1"/>
  <c r="R1889" i="33"/>
  <c r="W90" i="33"/>
  <c r="D89" i="33" s="1"/>
  <c r="R1912" i="33"/>
  <c r="W91" i="33"/>
  <c r="D90" i="33" s="1"/>
  <c r="R1933" i="33"/>
  <c r="W92" i="33"/>
  <c r="D91" i="33" s="1"/>
  <c r="R1955" i="33"/>
  <c r="W93" i="33"/>
  <c r="D92" i="33" s="1"/>
  <c r="R1978" i="33"/>
  <c r="W94" i="33"/>
  <c r="D93" i="33" s="1"/>
  <c r="R1998" i="33"/>
  <c r="W95" i="33"/>
  <c r="D94" i="33" s="1"/>
  <c r="R2021" i="33"/>
  <c r="W96" i="33"/>
  <c r="D95" i="33" s="1"/>
  <c r="G96" i="33" s="1"/>
  <c r="R2043" i="33"/>
  <c r="W97" i="33"/>
  <c r="D96" i="33" s="1"/>
  <c r="R2063" i="33"/>
  <c r="W98" i="33"/>
  <c r="D97" i="33" s="1"/>
  <c r="R2085" i="33"/>
  <c r="W99" i="33"/>
  <c r="D98" i="33" s="1"/>
  <c r="R2105" i="33"/>
  <c r="W100" i="33"/>
  <c r="D99" i="33" s="1"/>
  <c r="R2126" i="33"/>
  <c r="W101" i="33"/>
  <c r="D100" i="33" s="1"/>
  <c r="R2147" i="33"/>
  <c r="W102" i="33"/>
  <c r="D101" i="33" s="1"/>
  <c r="R2170" i="33"/>
  <c r="W103" i="33"/>
  <c r="D102" i="33" s="1"/>
  <c r="R2190" i="33"/>
  <c r="W104" i="33"/>
  <c r="D103" i="33" s="1"/>
  <c r="G104" i="33" s="1"/>
  <c r="R2213" i="33"/>
  <c r="W105" i="33"/>
  <c r="D104" i="33" s="1"/>
  <c r="R2235" i="33"/>
  <c r="W106" i="33"/>
  <c r="D105" i="33" s="1"/>
  <c r="R2256" i="33"/>
  <c r="W107" i="33"/>
  <c r="D106" i="33" s="1"/>
  <c r="R2279" i="33"/>
  <c r="W108" i="33"/>
  <c r="D107" i="33" s="1"/>
  <c r="R2300" i="33"/>
  <c r="W109" i="33"/>
  <c r="D108" i="33" s="1"/>
  <c r="R2321" i="33"/>
  <c r="W110" i="33"/>
  <c r="D109" i="33" s="1"/>
  <c r="G111" i="33"/>
  <c r="G112" i="33"/>
  <c r="G113" i="33"/>
  <c r="G114" i="33"/>
  <c r="G115" i="33"/>
  <c r="R22" i="33"/>
  <c r="W3" i="33" s="1"/>
  <c r="D2" i="33" s="1"/>
  <c r="F4" i="33"/>
  <c r="F6" i="33"/>
  <c r="F8" i="33"/>
  <c r="F10" i="33"/>
  <c r="F12" i="33"/>
  <c r="F14" i="33"/>
  <c r="F16" i="33"/>
  <c r="F18" i="33"/>
  <c r="F20" i="33"/>
  <c r="F22" i="33"/>
  <c r="F24" i="33"/>
  <c r="F26" i="33"/>
  <c r="F28" i="33"/>
  <c r="F30" i="33"/>
  <c r="F32" i="33"/>
  <c r="F34" i="33"/>
  <c r="F36" i="33"/>
  <c r="F38" i="33"/>
  <c r="F40" i="33"/>
  <c r="F42" i="33"/>
  <c r="F44" i="33"/>
  <c r="F46" i="33"/>
  <c r="F48" i="33"/>
  <c r="F50" i="33"/>
  <c r="F52" i="33"/>
  <c r="F54" i="33"/>
  <c r="F56" i="33"/>
  <c r="F58" i="33"/>
  <c r="F60" i="33"/>
  <c r="F64" i="33"/>
  <c r="F66" i="33"/>
  <c r="F68" i="33"/>
  <c r="F80" i="33"/>
  <c r="F88" i="33"/>
  <c r="F111" i="33"/>
  <c r="F112" i="33"/>
  <c r="F113" i="33"/>
  <c r="F114" i="33"/>
  <c r="F115" i="33"/>
  <c r="Q65" i="33"/>
  <c r="V5" i="33"/>
  <c r="Q42" i="33"/>
  <c r="V4" i="33"/>
  <c r="Z4" i="33" s="1"/>
  <c r="Q85" i="33"/>
  <c r="V6" i="33" s="1"/>
  <c r="Q107" i="33"/>
  <c r="V7" i="33"/>
  <c r="Q129" i="33"/>
  <c r="V8" i="33" s="1"/>
  <c r="Z8" i="33" s="1"/>
  <c r="Q150" i="33"/>
  <c r="V9" i="33"/>
  <c r="Q173" i="33"/>
  <c r="V10" i="33"/>
  <c r="Z10" i="33"/>
  <c r="Q195" i="33"/>
  <c r="V11" i="33"/>
  <c r="Z11" i="33" s="1"/>
  <c r="Q216" i="33"/>
  <c r="V12" i="33" s="1"/>
  <c r="Z12" i="33" s="1"/>
  <c r="Q238" i="33"/>
  <c r="V13" i="33"/>
  <c r="Q259" i="33"/>
  <c r="V14" i="33" s="1"/>
  <c r="Q280" i="33"/>
  <c r="V15" i="33"/>
  <c r="Q300" i="33"/>
  <c r="V16" i="33" s="1"/>
  <c r="Z16" i="33" s="1"/>
  <c r="Q322" i="33"/>
  <c r="V17" i="33"/>
  <c r="Z17" i="33" s="1"/>
  <c r="Q342" i="33"/>
  <c r="V18" i="33"/>
  <c r="Z18" i="33"/>
  <c r="Q365" i="33"/>
  <c r="V19" i="33"/>
  <c r="Z19" i="33" s="1"/>
  <c r="Q386" i="33"/>
  <c r="V20" i="33" s="1"/>
  <c r="Q408" i="33"/>
  <c r="V21" i="33"/>
  <c r="Z21" i="33" s="1"/>
  <c r="Q431" i="33"/>
  <c r="V22" i="33" s="1"/>
  <c r="Q451" i="33"/>
  <c r="V23" i="33"/>
  <c r="Q474" i="33"/>
  <c r="V24" i="33" s="1"/>
  <c r="Z24" i="33" s="1"/>
  <c r="Q496" i="33"/>
  <c r="V25" i="33"/>
  <c r="Q516" i="33"/>
  <c r="V26" i="33"/>
  <c r="Z26" i="33"/>
  <c r="Q538" i="33"/>
  <c r="V27" i="33"/>
  <c r="Z27" i="33" s="1"/>
  <c r="Q558" i="33"/>
  <c r="V28" i="33" s="1"/>
  <c r="Z28" i="33" s="1"/>
  <c r="Q578" i="33"/>
  <c r="V29" i="33"/>
  <c r="Q600" i="33"/>
  <c r="V30" i="33" s="1"/>
  <c r="Q623" i="33"/>
  <c r="V31" i="33"/>
  <c r="Q643" i="33"/>
  <c r="V32" i="33" s="1"/>
  <c r="Z32" i="33" s="1"/>
  <c r="Q666" i="33"/>
  <c r="V33" i="33"/>
  <c r="Z33" i="33" s="1"/>
  <c r="Q688" i="33"/>
  <c r="V34" i="33"/>
  <c r="Z34" i="33"/>
  <c r="Q709" i="33"/>
  <c r="V35" i="33"/>
  <c r="Z35" i="33" s="1"/>
  <c r="Q732" i="33"/>
  <c r="V36" i="33" s="1"/>
  <c r="Q753" i="33"/>
  <c r="V37" i="33"/>
  <c r="Z37" i="33" s="1"/>
  <c r="Q774" i="33"/>
  <c r="V38" i="33" s="1"/>
  <c r="Q796" i="33"/>
  <c r="V39" i="33"/>
  <c r="Q816" i="33"/>
  <c r="V40" i="33" s="1"/>
  <c r="Z40" i="33" s="1"/>
  <c r="Q837" i="33"/>
  <c r="V41" i="33"/>
  <c r="Q858" i="33"/>
  <c r="V42" i="33"/>
  <c r="Z42" i="33"/>
  <c r="Q880" i="33"/>
  <c r="V43" i="33"/>
  <c r="Z43" i="33" s="1"/>
  <c r="Q901" i="33"/>
  <c r="V44" i="33" s="1"/>
  <c r="Z44" i="33" s="1"/>
  <c r="Q924" i="33"/>
  <c r="V45" i="33"/>
  <c r="Q945" i="33"/>
  <c r="V46" i="33" s="1"/>
  <c r="Q967" i="33"/>
  <c r="V47" i="33"/>
  <c r="Q990" i="33"/>
  <c r="V48" i="33" s="1"/>
  <c r="Z48" i="33" s="1"/>
  <c r="Q1010" i="33"/>
  <c r="V49" i="33"/>
  <c r="Z49" i="33" s="1"/>
  <c r="Q1032" i="33"/>
  <c r="V50" i="33"/>
  <c r="Z50" i="33"/>
  <c r="Q1053" i="33"/>
  <c r="V51" i="33"/>
  <c r="Z51" i="33" s="1"/>
  <c r="Q1072" i="33"/>
  <c r="V52" i="33" s="1"/>
  <c r="Q1094" i="33"/>
  <c r="V53" i="33"/>
  <c r="Z53" i="33" s="1"/>
  <c r="Q1115" i="33"/>
  <c r="V54" i="33" s="1"/>
  <c r="Q1135" i="33"/>
  <c r="V55" i="33"/>
  <c r="Q1157" i="33"/>
  <c r="V56" i="33" s="1"/>
  <c r="Z56" i="33" s="1"/>
  <c r="Q1180" i="33"/>
  <c r="V57" i="33"/>
  <c r="Q1201" i="33"/>
  <c r="V58" i="33"/>
  <c r="Z58" i="33"/>
  <c r="Q1223" i="33"/>
  <c r="V59" i="33"/>
  <c r="Z59" i="33" s="1"/>
  <c r="Q1245" i="33"/>
  <c r="V60" i="33" s="1"/>
  <c r="Z60" i="33" s="1"/>
  <c r="Q1266" i="33"/>
  <c r="V61" i="33"/>
  <c r="Q1288" i="33"/>
  <c r="V62" i="33" s="1"/>
  <c r="Q1308" i="33"/>
  <c r="V63" i="33"/>
  <c r="Q1329" i="33"/>
  <c r="V64" i="33" s="1"/>
  <c r="Z64" i="33" s="1"/>
  <c r="Q1351" i="33"/>
  <c r="V65" i="33"/>
  <c r="Z65" i="33" s="1"/>
  <c r="Q1372" i="33"/>
  <c r="V66" i="33"/>
  <c r="Z66" i="33"/>
  <c r="Q1394" i="33"/>
  <c r="V67" i="33"/>
  <c r="Z67" i="33" s="1"/>
  <c r="Q1416" i="33"/>
  <c r="V68" i="33" s="1"/>
  <c r="Q1437" i="33"/>
  <c r="V69" i="33"/>
  <c r="Z69" i="33" s="1"/>
  <c r="Q1460" i="33"/>
  <c r="V70" i="33" s="1"/>
  <c r="Q1482" i="33"/>
  <c r="V71" i="33"/>
  <c r="Q1503" i="33"/>
  <c r="V72" i="33" s="1"/>
  <c r="Z72" i="33" s="1"/>
  <c r="Q1525" i="33"/>
  <c r="V73" i="33"/>
  <c r="Q1547" i="33"/>
  <c r="V74" i="33"/>
  <c r="Z74" i="33"/>
  <c r="Q1569" i="33"/>
  <c r="V75" i="33"/>
  <c r="Q1589" i="33"/>
  <c r="V76" i="33" s="1"/>
  <c r="Z76" i="33" s="1"/>
  <c r="Q1612" i="33"/>
  <c r="V77" i="33"/>
  <c r="Q1631" i="33"/>
  <c r="V78" i="33" s="1"/>
  <c r="Q1654" i="33"/>
  <c r="V79" i="33"/>
  <c r="Q1676" i="33"/>
  <c r="V80" i="33" s="1"/>
  <c r="Z80" i="33" s="1"/>
  <c r="Q1697" i="33"/>
  <c r="V81" i="33"/>
  <c r="Z81" i="33" s="1"/>
  <c r="Q1720" i="33"/>
  <c r="V82" i="33"/>
  <c r="Z82" i="33"/>
  <c r="Q1741" i="33"/>
  <c r="V83" i="33"/>
  <c r="Q1763" i="33"/>
  <c r="V84" i="33" s="1"/>
  <c r="Z84" i="33" s="1"/>
  <c r="Q1785" i="33"/>
  <c r="V85" i="33"/>
  <c r="Z85" i="33" s="1"/>
  <c r="Q1805" i="33"/>
  <c r="V86" i="33" s="1"/>
  <c r="Q1827" i="33"/>
  <c r="V87" i="33"/>
  <c r="Q1847" i="33"/>
  <c r="V88" i="33" s="1"/>
  <c r="Z88" i="33" s="1"/>
  <c r="Q1868" i="33"/>
  <c r="V89" i="33"/>
  <c r="Q1889" i="33"/>
  <c r="V90" i="33"/>
  <c r="Z90" i="33"/>
  <c r="Q1912" i="33"/>
  <c r="V91" i="33"/>
  <c r="Q1933" i="33"/>
  <c r="V92" i="33" s="1"/>
  <c r="Z92" i="33" s="1"/>
  <c r="Q1955" i="33"/>
  <c r="V93" i="33"/>
  <c r="Q1978" i="33"/>
  <c r="V94" i="33" s="1"/>
  <c r="Q1998" i="33"/>
  <c r="V95" i="33"/>
  <c r="Q2021" i="33"/>
  <c r="V96" i="33" s="1"/>
  <c r="Z96" i="33" s="1"/>
  <c r="Q2043" i="33"/>
  <c r="V97" i="33"/>
  <c r="Z97" i="33" s="1"/>
  <c r="Q2063" i="33"/>
  <c r="V98" i="33"/>
  <c r="Z98" i="33"/>
  <c r="Q2085" i="33"/>
  <c r="V99" i="33"/>
  <c r="Z99" i="33" s="1"/>
  <c r="Q2105" i="33"/>
  <c r="V100" i="33" s="1"/>
  <c r="Z100" i="33" s="1"/>
  <c r="Q2126" i="33"/>
  <c r="V101" i="33"/>
  <c r="Z101" i="33" s="1"/>
  <c r="Q2147" i="33"/>
  <c r="V102" i="33" s="1"/>
  <c r="Q2170" i="33"/>
  <c r="V103" i="33"/>
  <c r="Q2190" i="33"/>
  <c r="V104" i="33" s="1"/>
  <c r="Z104" i="33" s="1"/>
  <c r="Q2213" i="33"/>
  <c r="V105" i="33"/>
  <c r="Q2235" i="33"/>
  <c r="V106" i="33"/>
  <c r="Z106" i="33"/>
  <c r="Q2256" i="33"/>
  <c r="V107" i="33"/>
  <c r="Q2279" i="33"/>
  <c r="V108" i="33" s="1"/>
  <c r="Z108" i="33" s="1"/>
  <c r="Q2300" i="33"/>
  <c r="V109" i="33"/>
  <c r="Q2321" i="33"/>
  <c r="V110" i="33" s="1"/>
  <c r="Q22" i="33"/>
  <c r="V3" i="33"/>
  <c r="P65" i="33"/>
  <c r="U5" i="33" s="1"/>
  <c r="P42" i="33"/>
  <c r="U4" i="33" s="1"/>
  <c r="P85" i="33"/>
  <c r="U6" i="33"/>
  <c r="P107" i="33"/>
  <c r="U7" i="33" s="1"/>
  <c r="Y7" i="33" s="1"/>
  <c r="P129" i="33"/>
  <c r="U8" i="33"/>
  <c r="Y8" i="33" s="1"/>
  <c r="P150" i="33"/>
  <c r="U9" i="33"/>
  <c r="P173" i="33"/>
  <c r="U10" i="33"/>
  <c r="Y10" i="33" s="1"/>
  <c r="P195" i="33"/>
  <c r="U11" i="33" s="1"/>
  <c r="Y11" i="33" s="1"/>
  <c r="P216" i="33"/>
  <c r="U12" i="33"/>
  <c r="Y12" i="33" s="1"/>
  <c r="P238" i="33"/>
  <c r="U13" i="33" s="1"/>
  <c r="P259" i="33"/>
  <c r="U14" i="33"/>
  <c r="P280" i="33"/>
  <c r="U15" i="33" s="1"/>
  <c r="Y15" i="33" s="1"/>
  <c r="P300" i="33"/>
  <c r="U16" i="33"/>
  <c r="P322" i="33"/>
  <c r="U17" i="33"/>
  <c r="Y17" i="33"/>
  <c r="P342" i="33"/>
  <c r="U18" i="33"/>
  <c r="Y18" i="33" s="1"/>
  <c r="P365" i="33"/>
  <c r="U19" i="33" s="1"/>
  <c r="Y19" i="33" s="1"/>
  <c r="P386" i="33"/>
  <c r="U20" i="33"/>
  <c r="P408" i="33"/>
  <c r="U21" i="33" s="1"/>
  <c r="P431" i="33"/>
  <c r="U22" i="33"/>
  <c r="P451" i="33"/>
  <c r="U23" i="33" s="1"/>
  <c r="Y23" i="33" s="1"/>
  <c r="P474" i="33"/>
  <c r="U24" i="33"/>
  <c r="Y24" i="33" s="1"/>
  <c r="P496" i="33"/>
  <c r="U25" i="33"/>
  <c r="P516" i="33"/>
  <c r="U26" i="33"/>
  <c r="Y26" i="33" s="1"/>
  <c r="P538" i="33"/>
  <c r="U27" i="33" s="1"/>
  <c r="Y27" i="33" s="1"/>
  <c r="P558" i="33"/>
  <c r="U28" i="33"/>
  <c r="Y28" i="33" s="1"/>
  <c r="P578" i="33"/>
  <c r="U29" i="33" s="1"/>
  <c r="P600" i="33"/>
  <c r="U30" i="33"/>
  <c r="P623" i="33"/>
  <c r="U31" i="33" s="1"/>
  <c r="Y31" i="33" s="1"/>
  <c r="P643" i="33"/>
  <c r="U32" i="33"/>
  <c r="P666" i="33"/>
  <c r="U33" i="33"/>
  <c r="Y33" i="33"/>
  <c r="P688" i="33"/>
  <c r="U34" i="33"/>
  <c r="Y34" i="33" s="1"/>
  <c r="P709" i="33"/>
  <c r="U35" i="33" s="1"/>
  <c r="Y35" i="33" s="1"/>
  <c r="P732" i="33"/>
  <c r="U36" i="33"/>
  <c r="P753" i="33"/>
  <c r="U37" i="33" s="1"/>
  <c r="P774" i="33"/>
  <c r="U38" i="33"/>
  <c r="P796" i="33"/>
  <c r="U39" i="33" s="1"/>
  <c r="Y39" i="33" s="1"/>
  <c r="P816" i="33"/>
  <c r="U40" i="33"/>
  <c r="Y40" i="33" s="1"/>
  <c r="P837" i="33"/>
  <c r="U41" i="33"/>
  <c r="P858" i="33"/>
  <c r="U42" i="33"/>
  <c r="Y42" i="33" s="1"/>
  <c r="P880" i="33"/>
  <c r="U43" i="33" s="1"/>
  <c r="Y43" i="33" s="1"/>
  <c r="P901" i="33"/>
  <c r="U44" i="33"/>
  <c r="Y44" i="33" s="1"/>
  <c r="P924" i="33"/>
  <c r="U45" i="33" s="1"/>
  <c r="P945" i="33"/>
  <c r="U46" i="33"/>
  <c r="P967" i="33"/>
  <c r="U47" i="33" s="1"/>
  <c r="Y47" i="33" s="1"/>
  <c r="P990" i="33"/>
  <c r="U48" i="33"/>
  <c r="P1010" i="33"/>
  <c r="U49" i="33"/>
  <c r="Y49" i="33"/>
  <c r="P1032" i="33"/>
  <c r="U50" i="33"/>
  <c r="Y50" i="33" s="1"/>
  <c r="P1053" i="33"/>
  <c r="U51" i="33" s="1"/>
  <c r="Y51" i="33" s="1"/>
  <c r="P1072" i="33"/>
  <c r="U52" i="33"/>
  <c r="P1094" i="33"/>
  <c r="U53" i="33" s="1"/>
  <c r="P1115" i="33"/>
  <c r="U54" i="33"/>
  <c r="P1135" i="33"/>
  <c r="U55" i="33" s="1"/>
  <c r="Y55" i="33" s="1"/>
  <c r="P1157" i="33"/>
  <c r="U56" i="33"/>
  <c r="Y56" i="33" s="1"/>
  <c r="P1180" i="33"/>
  <c r="U57" i="33"/>
  <c r="P1201" i="33"/>
  <c r="U58" i="33"/>
  <c r="Y58" i="33" s="1"/>
  <c r="P1223" i="33"/>
  <c r="U59" i="33" s="1"/>
  <c r="Y59" i="33" s="1"/>
  <c r="P1245" i="33"/>
  <c r="U60" i="33"/>
  <c r="Y60" i="33" s="1"/>
  <c r="P1266" i="33"/>
  <c r="U61" i="33" s="1"/>
  <c r="P1288" i="33"/>
  <c r="U62" i="33"/>
  <c r="P1308" i="33"/>
  <c r="U63" i="33" s="1"/>
  <c r="Y63" i="33" s="1"/>
  <c r="P1329" i="33"/>
  <c r="U64" i="33"/>
  <c r="P1351" i="33"/>
  <c r="U65" i="33"/>
  <c r="Y65" i="33"/>
  <c r="P1372" i="33"/>
  <c r="U66" i="33"/>
  <c r="Y66" i="33" s="1"/>
  <c r="P1394" i="33"/>
  <c r="U67" i="33" s="1"/>
  <c r="Y67" i="33" s="1"/>
  <c r="P1416" i="33"/>
  <c r="U68" i="33"/>
  <c r="P1437" i="33"/>
  <c r="U69" i="33" s="1"/>
  <c r="P1460" i="33"/>
  <c r="U70" i="33"/>
  <c r="P1482" i="33"/>
  <c r="U71" i="33" s="1"/>
  <c r="Y71" i="33" s="1"/>
  <c r="P1503" i="33"/>
  <c r="U72" i="33"/>
  <c r="Y72" i="33" s="1"/>
  <c r="P1525" i="33"/>
  <c r="U73" i="33"/>
  <c r="P1547" i="33"/>
  <c r="U74" i="33"/>
  <c r="Y74" i="33" s="1"/>
  <c r="P1569" i="33"/>
  <c r="U75" i="33" s="1"/>
  <c r="P1589" i="33"/>
  <c r="U76" i="33"/>
  <c r="Y76" i="33" s="1"/>
  <c r="P1612" i="33"/>
  <c r="U77" i="33" s="1"/>
  <c r="P1631" i="33"/>
  <c r="U78" i="33"/>
  <c r="P1654" i="33"/>
  <c r="U79" i="33" s="1"/>
  <c r="Y79" i="33" s="1"/>
  <c r="P1676" i="33"/>
  <c r="U80" i="33"/>
  <c r="P1697" i="33"/>
  <c r="U81" i="33"/>
  <c r="Y81" i="33"/>
  <c r="P1720" i="33"/>
  <c r="U82" i="33"/>
  <c r="Y82" i="33" s="1"/>
  <c r="P1741" i="33"/>
  <c r="U83" i="33" s="1"/>
  <c r="Y83" i="33" s="1"/>
  <c r="P1763" i="33"/>
  <c r="U84" i="33"/>
  <c r="P1785" i="33"/>
  <c r="U85" i="33" s="1"/>
  <c r="P1805" i="33"/>
  <c r="U86" i="33"/>
  <c r="P1827" i="33"/>
  <c r="U87" i="33" s="1"/>
  <c r="P1847" i="33"/>
  <c r="U88" i="33"/>
  <c r="Y88" i="33" s="1"/>
  <c r="P1868" i="33"/>
  <c r="U89" i="33"/>
  <c r="Y89" i="33"/>
  <c r="P1889" i="33"/>
  <c r="U90" i="33"/>
  <c r="Y90" i="33" s="1"/>
  <c r="P1912" i="33"/>
  <c r="U91" i="33" s="1"/>
  <c r="P1933" i="33"/>
  <c r="U92" i="33"/>
  <c r="Y92" i="33" s="1"/>
  <c r="P1955" i="33"/>
  <c r="U93" i="33" s="1"/>
  <c r="P1978" i="33"/>
  <c r="U94" i="33"/>
  <c r="P1998" i="33"/>
  <c r="U95" i="33" s="1"/>
  <c r="P2021" i="33"/>
  <c r="U96" i="33"/>
  <c r="P2043" i="33"/>
  <c r="U97" i="33"/>
  <c r="Y97" i="33"/>
  <c r="P2063" i="33"/>
  <c r="U98" i="33"/>
  <c r="Y98" i="33" s="1"/>
  <c r="P2085" i="33"/>
  <c r="U99" i="33" s="1"/>
  <c r="P2105" i="33"/>
  <c r="U100" i="33"/>
  <c r="P2126" i="33"/>
  <c r="U101" i="33" s="1"/>
  <c r="P2147" i="33"/>
  <c r="U102" i="33"/>
  <c r="P2170" i="33"/>
  <c r="U103" i="33" s="1"/>
  <c r="P2190" i="33"/>
  <c r="U104" i="33"/>
  <c r="Y104" i="33" s="1"/>
  <c r="P2213" i="33"/>
  <c r="U105" i="33"/>
  <c r="P2235" i="33"/>
  <c r="U106" i="33"/>
  <c r="Y106" i="33" s="1"/>
  <c r="P2256" i="33"/>
  <c r="U107" i="33" s="1"/>
  <c r="P2279" i="33"/>
  <c r="U108" i="33"/>
  <c r="Y108" i="33" s="1"/>
  <c r="P2300" i="33"/>
  <c r="U109" i="33" s="1"/>
  <c r="P2321" i="33"/>
  <c r="U110" i="33"/>
  <c r="P22" i="33"/>
  <c r="U3" i="33" s="1"/>
  <c r="R23" i="33"/>
  <c r="R24" i="33"/>
  <c r="R25" i="33"/>
  <c r="R26" i="33"/>
  <c r="R27" i="33"/>
  <c r="R28" i="33"/>
  <c r="R29" i="33"/>
  <c r="R30" i="33"/>
  <c r="R31" i="33"/>
  <c r="R32" i="33"/>
  <c r="R33" i="33"/>
  <c r="R34" i="33"/>
  <c r="R35" i="33"/>
  <c r="R36" i="33"/>
  <c r="R37" i="33"/>
  <c r="R38" i="33"/>
  <c r="R39" i="33"/>
  <c r="R40" i="33"/>
  <c r="R41" i="33"/>
  <c r="R43" i="33"/>
  <c r="R44" i="33"/>
  <c r="R45" i="33"/>
  <c r="R46" i="33"/>
  <c r="R47" i="33"/>
  <c r="R48" i="33"/>
  <c r="R49" i="33"/>
  <c r="R50" i="33"/>
  <c r="R51" i="33"/>
  <c r="R52" i="33"/>
  <c r="R53" i="33"/>
  <c r="R54" i="33"/>
  <c r="R55" i="33"/>
  <c r="R56" i="33"/>
  <c r="R57" i="33"/>
  <c r="R58" i="33"/>
  <c r="R59" i="33"/>
  <c r="R60" i="33"/>
  <c r="R61" i="33"/>
  <c r="R62" i="33"/>
  <c r="R63" i="33"/>
  <c r="R64" i="33"/>
  <c r="R66" i="33"/>
  <c r="R67" i="33"/>
  <c r="R68" i="33"/>
  <c r="R69" i="33"/>
  <c r="R70" i="33"/>
  <c r="R71" i="33"/>
  <c r="R72" i="33"/>
  <c r="R73" i="33"/>
  <c r="R74" i="33"/>
  <c r="R75" i="33"/>
  <c r="R76" i="33"/>
  <c r="R77" i="33"/>
  <c r="R78" i="33"/>
  <c r="R79" i="33"/>
  <c r="R80" i="33"/>
  <c r="R81" i="33"/>
  <c r="R82" i="33"/>
  <c r="R83" i="33"/>
  <c r="R84" i="33"/>
  <c r="R86" i="33"/>
  <c r="R87" i="33"/>
  <c r="R88" i="33"/>
  <c r="R89" i="33"/>
  <c r="R90" i="33"/>
  <c r="R91" i="33"/>
  <c r="R92" i="33"/>
  <c r="R93" i="33"/>
  <c r="R94" i="33"/>
  <c r="R95" i="33"/>
  <c r="R96" i="33"/>
  <c r="R97" i="33"/>
  <c r="R98" i="33"/>
  <c r="R99" i="33"/>
  <c r="R100" i="33"/>
  <c r="R101" i="33"/>
  <c r="R102" i="33"/>
  <c r="R103" i="33"/>
  <c r="R104" i="33"/>
  <c r="R105" i="33"/>
  <c r="R106" i="33"/>
  <c r="R108" i="33"/>
  <c r="R109" i="33"/>
  <c r="R110" i="33"/>
  <c r="R111" i="33"/>
  <c r="R112" i="33"/>
  <c r="R113" i="33"/>
  <c r="R114" i="33"/>
  <c r="R115" i="33"/>
  <c r="R116" i="33"/>
  <c r="R117" i="33"/>
  <c r="R118" i="33"/>
  <c r="R119" i="33"/>
  <c r="R120" i="33"/>
  <c r="R121" i="33"/>
  <c r="R122" i="33"/>
  <c r="R123" i="33"/>
  <c r="R124" i="33"/>
  <c r="R125" i="33"/>
  <c r="R126" i="33"/>
  <c r="R127" i="33"/>
  <c r="R128" i="33"/>
  <c r="R130" i="33"/>
  <c r="R131" i="33"/>
  <c r="R132" i="33"/>
  <c r="R133" i="33"/>
  <c r="R134" i="33"/>
  <c r="R135" i="33"/>
  <c r="R136" i="33"/>
  <c r="R137" i="33"/>
  <c r="R138" i="33"/>
  <c r="R139" i="33"/>
  <c r="R140" i="33"/>
  <c r="R141" i="33"/>
  <c r="R142" i="33"/>
  <c r="R143" i="33"/>
  <c r="R144" i="33"/>
  <c r="R145" i="33"/>
  <c r="R146" i="33"/>
  <c r="R147" i="33"/>
  <c r="R148" i="33"/>
  <c r="R149" i="33"/>
  <c r="R151" i="33"/>
  <c r="R152" i="33"/>
  <c r="R153" i="33"/>
  <c r="R154" i="33"/>
  <c r="R155" i="33"/>
  <c r="R156" i="33"/>
  <c r="R157" i="33"/>
  <c r="R158" i="33"/>
  <c r="R159" i="33"/>
  <c r="R160" i="33"/>
  <c r="R161" i="33"/>
  <c r="R162" i="33"/>
  <c r="R163" i="33"/>
  <c r="R164" i="33"/>
  <c r="R165" i="33"/>
  <c r="R166" i="33"/>
  <c r="R167" i="33"/>
  <c r="R168" i="33"/>
  <c r="R169" i="33"/>
  <c r="R170" i="33"/>
  <c r="R171" i="33"/>
  <c r="R172" i="33"/>
  <c r="R174" i="33"/>
  <c r="R175" i="33"/>
  <c r="R176" i="33"/>
  <c r="R177" i="33"/>
  <c r="R178" i="33"/>
  <c r="R179" i="33"/>
  <c r="R180" i="33"/>
  <c r="R181" i="33"/>
  <c r="R182" i="33"/>
  <c r="R183" i="33"/>
  <c r="R184" i="33"/>
  <c r="R185" i="33"/>
  <c r="R186" i="33"/>
  <c r="R187" i="33"/>
  <c r="R188" i="33"/>
  <c r="R189" i="33"/>
  <c r="R190" i="33"/>
  <c r="R191" i="33"/>
  <c r="R192" i="33"/>
  <c r="R193" i="33"/>
  <c r="R194" i="33"/>
  <c r="R196" i="33"/>
  <c r="R197" i="33"/>
  <c r="R198" i="33"/>
  <c r="R199" i="33"/>
  <c r="R200" i="33"/>
  <c r="R201" i="33"/>
  <c r="R202" i="33"/>
  <c r="R203" i="33"/>
  <c r="R204" i="33"/>
  <c r="R205" i="33"/>
  <c r="R206" i="33"/>
  <c r="R207" i="33"/>
  <c r="R208" i="33"/>
  <c r="R209" i="33"/>
  <c r="R210" i="33"/>
  <c r="R211" i="33"/>
  <c r="R212" i="33"/>
  <c r="R213" i="33"/>
  <c r="R214" i="33"/>
  <c r="R215" i="33"/>
  <c r="R217" i="33"/>
  <c r="R218" i="33"/>
  <c r="R219" i="33"/>
  <c r="R220" i="33"/>
  <c r="R221" i="33"/>
  <c r="R222" i="33"/>
  <c r="R223" i="33"/>
  <c r="R224" i="33"/>
  <c r="R225" i="33"/>
  <c r="R226" i="33"/>
  <c r="R227" i="33"/>
  <c r="R228" i="33"/>
  <c r="R229" i="33"/>
  <c r="R230" i="33"/>
  <c r="R231" i="33"/>
  <c r="R232" i="33"/>
  <c r="R233" i="33"/>
  <c r="R234" i="33"/>
  <c r="R235" i="33"/>
  <c r="R236" i="33"/>
  <c r="R237" i="33"/>
  <c r="R239" i="33"/>
  <c r="R240" i="33"/>
  <c r="R241" i="33"/>
  <c r="R242" i="33"/>
  <c r="R243" i="33"/>
  <c r="R244" i="33"/>
  <c r="R245" i="33"/>
  <c r="R246" i="33"/>
  <c r="R247" i="33"/>
  <c r="R248" i="33"/>
  <c r="R249" i="33"/>
  <c r="R250" i="33"/>
  <c r="R251" i="33"/>
  <c r="R252" i="33"/>
  <c r="R253" i="33"/>
  <c r="R254" i="33"/>
  <c r="R255" i="33"/>
  <c r="R256" i="33"/>
  <c r="R257" i="33"/>
  <c r="R258" i="33"/>
  <c r="R260" i="33"/>
  <c r="R261" i="33"/>
  <c r="R262" i="33"/>
  <c r="R263" i="33"/>
  <c r="R264" i="33"/>
  <c r="R265" i="33"/>
  <c r="R266" i="33"/>
  <c r="R267" i="33"/>
  <c r="R268" i="33"/>
  <c r="R269" i="33"/>
  <c r="R270" i="33"/>
  <c r="R271" i="33"/>
  <c r="R272" i="33"/>
  <c r="R273" i="33"/>
  <c r="R274" i="33"/>
  <c r="R275" i="33"/>
  <c r="R276" i="33"/>
  <c r="R277" i="33"/>
  <c r="R278" i="33"/>
  <c r="R279" i="33"/>
  <c r="R281" i="33"/>
  <c r="R282" i="33"/>
  <c r="R283" i="33"/>
  <c r="R284" i="33"/>
  <c r="R285" i="33"/>
  <c r="R286" i="33"/>
  <c r="R287" i="33"/>
  <c r="R288" i="33"/>
  <c r="R289" i="33"/>
  <c r="R290" i="33"/>
  <c r="R291" i="33"/>
  <c r="R292" i="33"/>
  <c r="R293" i="33"/>
  <c r="R294" i="33"/>
  <c r="R295" i="33"/>
  <c r="R296" i="33"/>
  <c r="R297" i="33"/>
  <c r="R298" i="33"/>
  <c r="R299" i="33"/>
  <c r="R301" i="33"/>
  <c r="R302" i="33"/>
  <c r="R303" i="33"/>
  <c r="R304" i="33"/>
  <c r="R305" i="33"/>
  <c r="R306" i="33"/>
  <c r="R307" i="33"/>
  <c r="R308" i="33"/>
  <c r="R309" i="33"/>
  <c r="R310" i="33"/>
  <c r="R311" i="33"/>
  <c r="R312" i="33"/>
  <c r="R313" i="33"/>
  <c r="R314" i="33"/>
  <c r="R315" i="33"/>
  <c r="R316" i="33"/>
  <c r="R317" i="33"/>
  <c r="R318" i="33"/>
  <c r="R319" i="33"/>
  <c r="R320" i="33"/>
  <c r="R321" i="33"/>
  <c r="R323" i="33"/>
  <c r="R324" i="33"/>
  <c r="R325" i="33"/>
  <c r="R326" i="33"/>
  <c r="R327" i="33"/>
  <c r="R328" i="33"/>
  <c r="R329" i="33"/>
  <c r="R330" i="33"/>
  <c r="R331" i="33"/>
  <c r="R332" i="33"/>
  <c r="R333" i="33"/>
  <c r="R334" i="33"/>
  <c r="R335" i="33"/>
  <c r="R336" i="33"/>
  <c r="R337" i="33"/>
  <c r="R338" i="33"/>
  <c r="R339" i="33"/>
  <c r="R340" i="33"/>
  <c r="R341" i="33"/>
  <c r="R343" i="33"/>
  <c r="R344" i="33"/>
  <c r="R345" i="33"/>
  <c r="R346" i="33"/>
  <c r="R347" i="33"/>
  <c r="R348" i="33"/>
  <c r="R349" i="33"/>
  <c r="R350" i="33"/>
  <c r="R351" i="33"/>
  <c r="R352" i="33"/>
  <c r="R353" i="33"/>
  <c r="R354" i="33"/>
  <c r="R355" i="33"/>
  <c r="R356" i="33"/>
  <c r="R357" i="33"/>
  <c r="R358" i="33"/>
  <c r="R359" i="33"/>
  <c r="R360" i="33"/>
  <c r="R361" i="33"/>
  <c r="R362" i="33"/>
  <c r="R363" i="33"/>
  <c r="R364" i="33"/>
  <c r="R366" i="33"/>
  <c r="R367" i="33"/>
  <c r="R368" i="33"/>
  <c r="R369" i="33"/>
  <c r="R370" i="33"/>
  <c r="R371" i="33"/>
  <c r="R372" i="33"/>
  <c r="R373" i="33"/>
  <c r="R374" i="33"/>
  <c r="R375" i="33"/>
  <c r="R376" i="33"/>
  <c r="R377" i="33"/>
  <c r="R378" i="33"/>
  <c r="R379" i="33"/>
  <c r="R380" i="33"/>
  <c r="R381" i="33"/>
  <c r="R382" i="33"/>
  <c r="R383" i="33"/>
  <c r="R384" i="33"/>
  <c r="R385" i="33"/>
  <c r="R387" i="33"/>
  <c r="R388" i="33"/>
  <c r="R389" i="33"/>
  <c r="R390" i="33"/>
  <c r="R391" i="33"/>
  <c r="R392" i="33"/>
  <c r="R393" i="33"/>
  <c r="R394" i="33"/>
  <c r="R395" i="33"/>
  <c r="R396" i="33"/>
  <c r="R397" i="33"/>
  <c r="R398" i="33"/>
  <c r="R399" i="33"/>
  <c r="R400" i="33"/>
  <c r="R401" i="33"/>
  <c r="R402" i="33"/>
  <c r="R403" i="33"/>
  <c r="R404" i="33"/>
  <c r="R405" i="33"/>
  <c r="R406" i="33"/>
  <c r="R407" i="33"/>
  <c r="R409" i="33"/>
  <c r="R410" i="33"/>
  <c r="R411" i="33"/>
  <c r="R412" i="33"/>
  <c r="R413" i="33"/>
  <c r="R414" i="33"/>
  <c r="R415" i="33"/>
  <c r="R416" i="33"/>
  <c r="R417" i="33"/>
  <c r="R418" i="33"/>
  <c r="R419" i="33"/>
  <c r="R420" i="33"/>
  <c r="R421" i="33"/>
  <c r="R422" i="33"/>
  <c r="R423" i="33"/>
  <c r="R424" i="33"/>
  <c r="R425" i="33"/>
  <c r="R426" i="33"/>
  <c r="R427" i="33"/>
  <c r="R428" i="33"/>
  <c r="R429" i="33"/>
  <c r="R430" i="33"/>
  <c r="R432" i="33"/>
  <c r="R433" i="33"/>
  <c r="R434" i="33"/>
  <c r="R435" i="33"/>
  <c r="R436" i="33"/>
  <c r="R437" i="33"/>
  <c r="R438" i="33"/>
  <c r="R439" i="33"/>
  <c r="R440" i="33"/>
  <c r="R441" i="33"/>
  <c r="R442" i="33"/>
  <c r="R443" i="33"/>
  <c r="R444" i="33"/>
  <c r="R445" i="33"/>
  <c r="R446" i="33"/>
  <c r="R447" i="33"/>
  <c r="R448" i="33"/>
  <c r="R449" i="33"/>
  <c r="R450" i="33"/>
  <c r="R452" i="33"/>
  <c r="R453" i="33"/>
  <c r="R454" i="33"/>
  <c r="R455" i="33"/>
  <c r="R456" i="33"/>
  <c r="R457" i="33"/>
  <c r="R458" i="33"/>
  <c r="R459" i="33"/>
  <c r="R460" i="33"/>
  <c r="R461" i="33"/>
  <c r="R462" i="33"/>
  <c r="R463" i="33"/>
  <c r="R464" i="33"/>
  <c r="R465" i="33"/>
  <c r="R466" i="33"/>
  <c r="R467" i="33"/>
  <c r="R468" i="33"/>
  <c r="R469" i="33"/>
  <c r="R470" i="33"/>
  <c r="R471" i="33"/>
  <c r="R472" i="33"/>
  <c r="R473" i="33"/>
  <c r="R475" i="33"/>
  <c r="R476" i="33"/>
  <c r="R477" i="33"/>
  <c r="R478" i="33"/>
  <c r="R479" i="33"/>
  <c r="R480" i="33"/>
  <c r="R481" i="33"/>
  <c r="R482" i="33"/>
  <c r="R483" i="33"/>
  <c r="R484" i="33"/>
  <c r="R485" i="33"/>
  <c r="R486" i="33"/>
  <c r="R487" i="33"/>
  <c r="R488" i="33"/>
  <c r="R489" i="33"/>
  <c r="R490" i="33"/>
  <c r="R491" i="33"/>
  <c r="R492" i="33"/>
  <c r="R493" i="33"/>
  <c r="R494" i="33"/>
  <c r="R495" i="33"/>
  <c r="R497" i="33"/>
  <c r="R498" i="33"/>
  <c r="R499" i="33"/>
  <c r="R500" i="33"/>
  <c r="R501" i="33"/>
  <c r="R502" i="33"/>
  <c r="R503" i="33"/>
  <c r="R504" i="33"/>
  <c r="R505" i="33"/>
  <c r="R506" i="33"/>
  <c r="R507" i="33"/>
  <c r="R508" i="33"/>
  <c r="R509" i="33"/>
  <c r="R510" i="33"/>
  <c r="R511" i="33"/>
  <c r="R512" i="33"/>
  <c r="R513" i="33"/>
  <c r="R514" i="33"/>
  <c r="R515" i="33"/>
  <c r="R517" i="33"/>
  <c r="R518" i="33"/>
  <c r="R519" i="33"/>
  <c r="R520" i="33"/>
  <c r="R521" i="33"/>
  <c r="R522" i="33"/>
  <c r="R523" i="33"/>
  <c r="R524" i="33"/>
  <c r="R525" i="33"/>
  <c r="R526" i="33"/>
  <c r="R527" i="33"/>
  <c r="R528" i="33"/>
  <c r="R529" i="33"/>
  <c r="R530" i="33"/>
  <c r="R531" i="33"/>
  <c r="R532" i="33"/>
  <c r="R533" i="33"/>
  <c r="R534" i="33"/>
  <c r="R535" i="33"/>
  <c r="R536" i="33"/>
  <c r="R537" i="33"/>
  <c r="R539" i="33"/>
  <c r="R540" i="33"/>
  <c r="R541" i="33"/>
  <c r="R542" i="33"/>
  <c r="R543" i="33"/>
  <c r="R544" i="33"/>
  <c r="R545" i="33"/>
  <c r="R546" i="33"/>
  <c r="R547" i="33"/>
  <c r="R548" i="33"/>
  <c r="R549" i="33"/>
  <c r="R550" i="33"/>
  <c r="R551" i="33"/>
  <c r="R552" i="33"/>
  <c r="R553" i="33"/>
  <c r="R554" i="33"/>
  <c r="R555" i="33"/>
  <c r="R556" i="33"/>
  <c r="R557" i="33"/>
  <c r="R559" i="33"/>
  <c r="R560" i="33"/>
  <c r="R561" i="33"/>
  <c r="R562" i="33"/>
  <c r="R563" i="33"/>
  <c r="R564" i="33"/>
  <c r="R565" i="33"/>
  <c r="R566" i="33"/>
  <c r="R567" i="33"/>
  <c r="R568" i="33"/>
  <c r="R569" i="33"/>
  <c r="R570" i="33"/>
  <c r="R571" i="33"/>
  <c r="R572" i="33"/>
  <c r="R573" i="33"/>
  <c r="R574" i="33"/>
  <c r="R575" i="33"/>
  <c r="R576" i="33"/>
  <c r="R577" i="33"/>
  <c r="R579" i="33"/>
  <c r="R580" i="33"/>
  <c r="R581" i="33"/>
  <c r="R582" i="33"/>
  <c r="R583" i="33"/>
  <c r="R584" i="33"/>
  <c r="R585" i="33"/>
  <c r="R586" i="33"/>
  <c r="R587" i="33"/>
  <c r="R588" i="33"/>
  <c r="R589" i="33"/>
  <c r="R590" i="33"/>
  <c r="R591" i="33"/>
  <c r="R592" i="33"/>
  <c r="R593" i="33"/>
  <c r="R594" i="33"/>
  <c r="R595" i="33"/>
  <c r="R596" i="33"/>
  <c r="R597" i="33"/>
  <c r="R598" i="33"/>
  <c r="R599" i="33"/>
  <c r="R601" i="33"/>
  <c r="R602" i="33"/>
  <c r="R603" i="33"/>
  <c r="R604" i="33"/>
  <c r="R605" i="33"/>
  <c r="R606" i="33"/>
  <c r="R607" i="33"/>
  <c r="R608" i="33"/>
  <c r="R609" i="33"/>
  <c r="R610" i="33"/>
  <c r="R611" i="33"/>
  <c r="R612" i="33"/>
  <c r="R613" i="33"/>
  <c r="R614" i="33"/>
  <c r="R615" i="33"/>
  <c r="R616" i="33"/>
  <c r="R617" i="33"/>
  <c r="R618" i="33"/>
  <c r="R619" i="33"/>
  <c r="R620" i="33"/>
  <c r="R621" i="33"/>
  <c r="R622" i="33"/>
  <c r="R624" i="33"/>
  <c r="R625" i="33"/>
  <c r="R626" i="33"/>
  <c r="R627" i="33"/>
  <c r="R628" i="33"/>
  <c r="R629" i="33"/>
  <c r="R630" i="33"/>
  <c r="R631" i="33"/>
  <c r="R632" i="33"/>
  <c r="R633" i="33"/>
  <c r="R634" i="33"/>
  <c r="R635" i="33"/>
  <c r="R636" i="33"/>
  <c r="R637" i="33"/>
  <c r="R638" i="33"/>
  <c r="R639" i="33"/>
  <c r="R640" i="33"/>
  <c r="R641" i="33"/>
  <c r="R642" i="33"/>
  <c r="R644" i="33"/>
  <c r="R645" i="33"/>
  <c r="R646" i="33"/>
  <c r="R647" i="33"/>
  <c r="R648" i="33"/>
  <c r="R649" i="33"/>
  <c r="R650" i="33"/>
  <c r="R651" i="33"/>
  <c r="R652" i="33"/>
  <c r="R653" i="33"/>
  <c r="R654" i="33"/>
  <c r="R655" i="33"/>
  <c r="R656" i="33"/>
  <c r="R657" i="33"/>
  <c r="R658" i="33"/>
  <c r="R659" i="33"/>
  <c r="R660" i="33"/>
  <c r="R661" i="33"/>
  <c r="R662" i="33"/>
  <c r="R663" i="33"/>
  <c r="R664" i="33"/>
  <c r="R665" i="33"/>
  <c r="R667" i="33"/>
  <c r="R668" i="33"/>
  <c r="R669" i="33"/>
  <c r="R670" i="33"/>
  <c r="R671" i="33"/>
  <c r="R672" i="33"/>
  <c r="R673" i="33"/>
  <c r="R674" i="33"/>
  <c r="R675" i="33"/>
  <c r="R676" i="33"/>
  <c r="R677" i="33"/>
  <c r="R678" i="33"/>
  <c r="R679" i="33"/>
  <c r="R680" i="33"/>
  <c r="R681" i="33"/>
  <c r="R682" i="33"/>
  <c r="R683" i="33"/>
  <c r="R684" i="33"/>
  <c r="R685" i="33"/>
  <c r="R686" i="33"/>
  <c r="R687" i="33"/>
  <c r="R689" i="33"/>
  <c r="R690" i="33"/>
  <c r="R691" i="33"/>
  <c r="R692" i="33"/>
  <c r="R693" i="33"/>
  <c r="R694" i="33"/>
  <c r="R695" i="33"/>
  <c r="R696" i="33"/>
  <c r="R697" i="33"/>
  <c r="R698" i="33"/>
  <c r="R699" i="33"/>
  <c r="R700" i="33"/>
  <c r="R701" i="33"/>
  <c r="R702" i="33"/>
  <c r="R703" i="33"/>
  <c r="R704" i="33"/>
  <c r="R705" i="33"/>
  <c r="R706" i="33"/>
  <c r="R707" i="33"/>
  <c r="R708" i="33"/>
  <c r="R710" i="33"/>
  <c r="R711" i="33"/>
  <c r="R712" i="33"/>
  <c r="R713" i="33"/>
  <c r="R714" i="33"/>
  <c r="R715" i="33"/>
  <c r="R716" i="33"/>
  <c r="R717" i="33"/>
  <c r="R718" i="33"/>
  <c r="R719" i="33"/>
  <c r="R720" i="33"/>
  <c r="R721" i="33"/>
  <c r="R722" i="33"/>
  <c r="R723" i="33"/>
  <c r="R724" i="33"/>
  <c r="R725" i="33"/>
  <c r="R726" i="33"/>
  <c r="R727" i="33"/>
  <c r="R728" i="33"/>
  <c r="R729" i="33"/>
  <c r="R730" i="33"/>
  <c r="R731" i="33"/>
  <c r="R733" i="33"/>
  <c r="R734" i="33"/>
  <c r="R735" i="33"/>
  <c r="R736" i="33"/>
  <c r="R737" i="33"/>
  <c r="R738" i="33"/>
  <c r="R739" i="33"/>
  <c r="R740" i="33"/>
  <c r="R741" i="33"/>
  <c r="R742" i="33"/>
  <c r="R743" i="33"/>
  <c r="R744" i="33"/>
  <c r="R745" i="33"/>
  <c r="R746" i="33"/>
  <c r="R747" i="33"/>
  <c r="R748" i="33"/>
  <c r="R749" i="33"/>
  <c r="R750" i="33"/>
  <c r="R751" i="33"/>
  <c r="R752" i="33"/>
  <c r="R754" i="33"/>
  <c r="R755" i="33"/>
  <c r="R756" i="33"/>
  <c r="R757" i="33"/>
  <c r="R758" i="33"/>
  <c r="R759" i="33"/>
  <c r="R760" i="33"/>
  <c r="R761" i="33"/>
  <c r="R762" i="33"/>
  <c r="R763" i="33"/>
  <c r="R764" i="33"/>
  <c r="R765" i="33"/>
  <c r="R766" i="33"/>
  <c r="R767" i="33"/>
  <c r="R768" i="33"/>
  <c r="R769" i="33"/>
  <c r="R770" i="33"/>
  <c r="R771" i="33"/>
  <c r="R772" i="33"/>
  <c r="R773" i="33"/>
  <c r="R775" i="33"/>
  <c r="R776" i="33"/>
  <c r="R777" i="33"/>
  <c r="R778" i="33"/>
  <c r="R779" i="33"/>
  <c r="R780" i="33"/>
  <c r="R781" i="33"/>
  <c r="R782" i="33"/>
  <c r="R783" i="33"/>
  <c r="R784" i="33"/>
  <c r="R785" i="33"/>
  <c r="R786" i="33"/>
  <c r="R787" i="33"/>
  <c r="R788" i="33"/>
  <c r="R789" i="33"/>
  <c r="R790" i="33"/>
  <c r="R791" i="33"/>
  <c r="R792" i="33"/>
  <c r="R793" i="33"/>
  <c r="R794" i="33"/>
  <c r="R795" i="33"/>
  <c r="R797" i="33"/>
  <c r="R798" i="33"/>
  <c r="R799" i="33"/>
  <c r="R800" i="33"/>
  <c r="R801" i="33"/>
  <c r="R802" i="33"/>
  <c r="R803" i="33"/>
  <c r="R804" i="33"/>
  <c r="R805" i="33"/>
  <c r="R806" i="33"/>
  <c r="R807" i="33"/>
  <c r="R808" i="33"/>
  <c r="R809" i="33"/>
  <c r="R810" i="33"/>
  <c r="R811" i="33"/>
  <c r="R812" i="33"/>
  <c r="R813" i="33"/>
  <c r="R814" i="33"/>
  <c r="R815" i="33"/>
  <c r="R817" i="33"/>
  <c r="R818" i="33"/>
  <c r="R819" i="33"/>
  <c r="R820" i="33"/>
  <c r="R821" i="33"/>
  <c r="R822" i="33"/>
  <c r="R823" i="33"/>
  <c r="R824" i="33"/>
  <c r="R825" i="33"/>
  <c r="R826" i="33"/>
  <c r="R827" i="33"/>
  <c r="R828" i="33"/>
  <c r="R829" i="33"/>
  <c r="R830" i="33"/>
  <c r="R831" i="33"/>
  <c r="R832" i="33"/>
  <c r="R833" i="33"/>
  <c r="R834" i="33"/>
  <c r="R835" i="33"/>
  <c r="R836" i="33"/>
  <c r="R838" i="33"/>
  <c r="R839" i="33"/>
  <c r="R840" i="33"/>
  <c r="R841" i="33"/>
  <c r="R842" i="33"/>
  <c r="R843" i="33"/>
  <c r="R844" i="33"/>
  <c r="R845" i="33"/>
  <c r="R846" i="33"/>
  <c r="R847" i="33"/>
  <c r="R848" i="33"/>
  <c r="R849" i="33"/>
  <c r="R850" i="33"/>
  <c r="R851" i="33"/>
  <c r="R852" i="33"/>
  <c r="R853" i="33"/>
  <c r="R854" i="33"/>
  <c r="R855" i="33"/>
  <c r="R856" i="33"/>
  <c r="R857" i="33"/>
  <c r="R859" i="33"/>
  <c r="R860" i="33"/>
  <c r="R861" i="33"/>
  <c r="R862" i="33"/>
  <c r="R863" i="33"/>
  <c r="R864" i="33"/>
  <c r="R865" i="33"/>
  <c r="R866" i="33"/>
  <c r="R867" i="33"/>
  <c r="R868" i="33"/>
  <c r="R869" i="33"/>
  <c r="R870" i="33"/>
  <c r="R871" i="33"/>
  <c r="R872" i="33"/>
  <c r="R873" i="33"/>
  <c r="R874" i="33"/>
  <c r="R875" i="33"/>
  <c r="R876" i="33"/>
  <c r="R877" i="33"/>
  <c r="R878" i="33"/>
  <c r="R879" i="33"/>
  <c r="R881" i="33"/>
  <c r="R882" i="33"/>
  <c r="R883" i="33"/>
  <c r="R884" i="33"/>
  <c r="R885" i="33"/>
  <c r="R886" i="33"/>
  <c r="R887" i="33"/>
  <c r="R888" i="33"/>
  <c r="R889" i="33"/>
  <c r="R890" i="33"/>
  <c r="R891" i="33"/>
  <c r="R892" i="33"/>
  <c r="R893" i="33"/>
  <c r="R894" i="33"/>
  <c r="R895" i="33"/>
  <c r="R896" i="33"/>
  <c r="R897" i="33"/>
  <c r="R898" i="33"/>
  <c r="R899" i="33"/>
  <c r="R900" i="33"/>
  <c r="R902" i="33"/>
  <c r="R903" i="33"/>
  <c r="R904" i="33"/>
  <c r="R905" i="33"/>
  <c r="R906" i="33"/>
  <c r="R907" i="33"/>
  <c r="R908" i="33"/>
  <c r="R909" i="33"/>
  <c r="R910" i="33"/>
  <c r="R911" i="33"/>
  <c r="R912" i="33"/>
  <c r="R913" i="33"/>
  <c r="R914" i="33"/>
  <c r="R915" i="33"/>
  <c r="R916" i="33"/>
  <c r="R917" i="33"/>
  <c r="R918" i="33"/>
  <c r="R919" i="33"/>
  <c r="R920" i="33"/>
  <c r="R921" i="33"/>
  <c r="R922" i="33"/>
  <c r="R923" i="33"/>
  <c r="R925" i="33"/>
  <c r="R926" i="33"/>
  <c r="R927" i="33"/>
  <c r="R928" i="33"/>
  <c r="R929" i="33"/>
  <c r="R930" i="33"/>
  <c r="R931" i="33"/>
  <c r="R932" i="33"/>
  <c r="R933" i="33"/>
  <c r="R934" i="33"/>
  <c r="R935" i="33"/>
  <c r="R936" i="33"/>
  <c r="R937" i="33"/>
  <c r="R938" i="33"/>
  <c r="R939" i="33"/>
  <c r="R940" i="33"/>
  <c r="R941" i="33"/>
  <c r="R942" i="33"/>
  <c r="R943" i="33"/>
  <c r="R944" i="33"/>
  <c r="R946" i="33"/>
  <c r="R947" i="33"/>
  <c r="R948" i="33"/>
  <c r="R949" i="33"/>
  <c r="R950" i="33"/>
  <c r="R951" i="33"/>
  <c r="R952" i="33"/>
  <c r="R953" i="33"/>
  <c r="R954" i="33"/>
  <c r="R955" i="33"/>
  <c r="R956" i="33"/>
  <c r="R957" i="33"/>
  <c r="R958" i="33"/>
  <c r="R959" i="33"/>
  <c r="R960" i="33"/>
  <c r="R961" i="33"/>
  <c r="R962" i="33"/>
  <c r="R963" i="33"/>
  <c r="R964" i="33"/>
  <c r="R965" i="33"/>
  <c r="R966" i="33"/>
  <c r="R968" i="33"/>
  <c r="R969" i="33"/>
  <c r="R970" i="33"/>
  <c r="R971" i="33"/>
  <c r="R972" i="33"/>
  <c r="R973" i="33"/>
  <c r="R974" i="33"/>
  <c r="R975" i="33"/>
  <c r="R976" i="33"/>
  <c r="R977" i="33"/>
  <c r="R978" i="33"/>
  <c r="R979" i="33"/>
  <c r="R980" i="33"/>
  <c r="R981" i="33"/>
  <c r="R982" i="33"/>
  <c r="R983" i="33"/>
  <c r="R984" i="33"/>
  <c r="R985" i="33"/>
  <c r="R986" i="33"/>
  <c r="R987" i="33"/>
  <c r="R988" i="33"/>
  <c r="R989" i="33"/>
  <c r="R991" i="33"/>
  <c r="R992" i="33"/>
  <c r="R993" i="33"/>
  <c r="R994" i="33"/>
  <c r="R995" i="33"/>
  <c r="R996" i="33"/>
  <c r="R997" i="33"/>
  <c r="R998" i="33"/>
  <c r="R999" i="33"/>
  <c r="R1000" i="33"/>
  <c r="R1001" i="33"/>
  <c r="R1002" i="33"/>
  <c r="R1003" i="33"/>
  <c r="R1004" i="33"/>
  <c r="R1005" i="33"/>
  <c r="R1006" i="33"/>
  <c r="R1007" i="33"/>
  <c r="R1008" i="33"/>
  <c r="R1009" i="33"/>
  <c r="R1011" i="33"/>
  <c r="R1012" i="33"/>
  <c r="R1013" i="33"/>
  <c r="R1014" i="33"/>
  <c r="R1015" i="33"/>
  <c r="R1016" i="33"/>
  <c r="R1017" i="33"/>
  <c r="R1018" i="33"/>
  <c r="R1019" i="33"/>
  <c r="R1020" i="33"/>
  <c r="R1021" i="33"/>
  <c r="R1022" i="33"/>
  <c r="R1023" i="33"/>
  <c r="R1024" i="33"/>
  <c r="R1025" i="33"/>
  <c r="R1026" i="33"/>
  <c r="R1027" i="33"/>
  <c r="R1028" i="33"/>
  <c r="R1029" i="33"/>
  <c r="R1030" i="33"/>
  <c r="R1031" i="33"/>
  <c r="R1033" i="33"/>
  <c r="R1034" i="33"/>
  <c r="R1035" i="33"/>
  <c r="R1036" i="33"/>
  <c r="R1037" i="33"/>
  <c r="R1038" i="33"/>
  <c r="R1039" i="33"/>
  <c r="R1040" i="33"/>
  <c r="R1041" i="33"/>
  <c r="R1042" i="33"/>
  <c r="R1043" i="33"/>
  <c r="R1044" i="33"/>
  <c r="R1045" i="33"/>
  <c r="R1046" i="33"/>
  <c r="R1047" i="33"/>
  <c r="R1048" i="33"/>
  <c r="R1049" i="33"/>
  <c r="R1050" i="33"/>
  <c r="R1051" i="33"/>
  <c r="R1052" i="33"/>
  <c r="R1054" i="33"/>
  <c r="R1055" i="33"/>
  <c r="R1056" i="33"/>
  <c r="R1057" i="33"/>
  <c r="R1058" i="33"/>
  <c r="R1059" i="33"/>
  <c r="R1060" i="33"/>
  <c r="R1061" i="33"/>
  <c r="R1062" i="33"/>
  <c r="R1063" i="33"/>
  <c r="R1064" i="33"/>
  <c r="R1065" i="33"/>
  <c r="R1066" i="33"/>
  <c r="R1067" i="33"/>
  <c r="R1068" i="33"/>
  <c r="R1069" i="33"/>
  <c r="R1070" i="33"/>
  <c r="R1071" i="33"/>
  <c r="R1073" i="33"/>
  <c r="R1074" i="33"/>
  <c r="R1075" i="33"/>
  <c r="R1076" i="33"/>
  <c r="R1077" i="33"/>
  <c r="R1078" i="33"/>
  <c r="R1079" i="33"/>
  <c r="R1080" i="33"/>
  <c r="R1081" i="33"/>
  <c r="R1082" i="33"/>
  <c r="R1083" i="33"/>
  <c r="R1084" i="33"/>
  <c r="R1085" i="33"/>
  <c r="R1086" i="33"/>
  <c r="R1087" i="33"/>
  <c r="R1088" i="33"/>
  <c r="R1089" i="33"/>
  <c r="R1090" i="33"/>
  <c r="R1091" i="33"/>
  <c r="R1092" i="33"/>
  <c r="R1093" i="33"/>
  <c r="R1095" i="33"/>
  <c r="R1096" i="33"/>
  <c r="R1097" i="33"/>
  <c r="R1098" i="33"/>
  <c r="R1099" i="33"/>
  <c r="R1100" i="33"/>
  <c r="R1101" i="33"/>
  <c r="R1102" i="33"/>
  <c r="R1103" i="33"/>
  <c r="R1104" i="33"/>
  <c r="R1105" i="33"/>
  <c r="R1106" i="33"/>
  <c r="R1107" i="33"/>
  <c r="R1108" i="33"/>
  <c r="R1109" i="33"/>
  <c r="R1110" i="33"/>
  <c r="R1111" i="33"/>
  <c r="R1112" i="33"/>
  <c r="R1113" i="33"/>
  <c r="R1114" i="33"/>
  <c r="R1116" i="33"/>
  <c r="R1117" i="33"/>
  <c r="R1118" i="33"/>
  <c r="R1119" i="33"/>
  <c r="R1120" i="33"/>
  <c r="R1121" i="33"/>
  <c r="R1122" i="33"/>
  <c r="R1123" i="33"/>
  <c r="R1124" i="33"/>
  <c r="R1125" i="33"/>
  <c r="R1126" i="33"/>
  <c r="R1127" i="33"/>
  <c r="R1128" i="33"/>
  <c r="R1129" i="33"/>
  <c r="R1130" i="33"/>
  <c r="R1131" i="33"/>
  <c r="R1132" i="33"/>
  <c r="R1133" i="33"/>
  <c r="R1134" i="33"/>
  <c r="R1136" i="33"/>
  <c r="R1137" i="33"/>
  <c r="R1138" i="33"/>
  <c r="R1139" i="33"/>
  <c r="R1140" i="33"/>
  <c r="R1141" i="33"/>
  <c r="R1142" i="33"/>
  <c r="R1143" i="33"/>
  <c r="R1144" i="33"/>
  <c r="R1145" i="33"/>
  <c r="R1146" i="33"/>
  <c r="R1147" i="33"/>
  <c r="R1148" i="33"/>
  <c r="R1149" i="33"/>
  <c r="R1150" i="33"/>
  <c r="R1151" i="33"/>
  <c r="R1152" i="33"/>
  <c r="R1153" i="33"/>
  <c r="R1154" i="33"/>
  <c r="R1155" i="33"/>
  <c r="R1156" i="33"/>
  <c r="R1158" i="33"/>
  <c r="R1159" i="33"/>
  <c r="R1160" i="33"/>
  <c r="R1161" i="33"/>
  <c r="R1162" i="33"/>
  <c r="R1163" i="33"/>
  <c r="R1164" i="33"/>
  <c r="R1165" i="33"/>
  <c r="R1166" i="33"/>
  <c r="R1167" i="33"/>
  <c r="R1168" i="33"/>
  <c r="R1169" i="33"/>
  <c r="R1170" i="33"/>
  <c r="R1171" i="33"/>
  <c r="R1172" i="33"/>
  <c r="R1173" i="33"/>
  <c r="R1174" i="33"/>
  <c r="R1175" i="33"/>
  <c r="R1176" i="33"/>
  <c r="R1177" i="33"/>
  <c r="R1178" i="33"/>
  <c r="R1179" i="33"/>
  <c r="R1181" i="33"/>
  <c r="R1182" i="33"/>
  <c r="R1183" i="33"/>
  <c r="R1184" i="33"/>
  <c r="R1185" i="33"/>
  <c r="R1186" i="33"/>
  <c r="R1187" i="33"/>
  <c r="R1188" i="33"/>
  <c r="R1189" i="33"/>
  <c r="R1190" i="33"/>
  <c r="R1191" i="33"/>
  <c r="R1192" i="33"/>
  <c r="R1193" i="33"/>
  <c r="R1194" i="33"/>
  <c r="R1195" i="33"/>
  <c r="R1196" i="33"/>
  <c r="R1197" i="33"/>
  <c r="R1198" i="33"/>
  <c r="R1199" i="33"/>
  <c r="R1200" i="33"/>
  <c r="R1202" i="33"/>
  <c r="R1203" i="33"/>
  <c r="R1204" i="33"/>
  <c r="R1205" i="33"/>
  <c r="R1206" i="33"/>
  <c r="R1207" i="33"/>
  <c r="R1208" i="33"/>
  <c r="R1209" i="33"/>
  <c r="R1210" i="33"/>
  <c r="R1211" i="33"/>
  <c r="R1212" i="33"/>
  <c r="R1213" i="33"/>
  <c r="R1214" i="33"/>
  <c r="R1215" i="33"/>
  <c r="R1216" i="33"/>
  <c r="R1217" i="33"/>
  <c r="R1218" i="33"/>
  <c r="R1219" i="33"/>
  <c r="R1220" i="33"/>
  <c r="R1221" i="33"/>
  <c r="R1222" i="33"/>
  <c r="R1224" i="33"/>
  <c r="R1225" i="33"/>
  <c r="R1226" i="33"/>
  <c r="R1227" i="33"/>
  <c r="R1228" i="33"/>
  <c r="R1229" i="33"/>
  <c r="R1230" i="33"/>
  <c r="R1231" i="33"/>
  <c r="R1232" i="33"/>
  <c r="R1233" i="33"/>
  <c r="R1234" i="33"/>
  <c r="R1235" i="33"/>
  <c r="R1236" i="33"/>
  <c r="R1237" i="33"/>
  <c r="R1238" i="33"/>
  <c r="R1239" i="33"/>
  <c r="R1240" i="33"/>
  <c r="R1241" i="33"/>
  <c r="R1242" i="33"/>
  <c r="R1243" i="33"/>
  <c r="R1244" i="33"/>
  <c r="R1246" i="33"/>
  <c r="R1247" i="33"/>
  <c r="R1248" i="33"/>
  <c r="R1249" i="33"/>
  <c r="R1250" i="33"/>
  <c r="R1251" i="33"/>
  <c r="R1252" i="33"/>
  <c r="R1253" i="33"/>
  <c r="R1254" i="33"/>
  <c r="R1255" i="33"/>
  <c r="R1256" i="33"/>
  <c r="R1257" i="33"/>
  <c r="R1258" i="33"/>
  <c r="R1259" i="33"/>
  <c r="R1260" i="33"/>
  <c r="R1261" i="33"/>
  <c r="R1262" i="33"/>
  <c r="R1263" i="33"/>
  <c r="R1264" i="33"/>
  <c r="R1265" i="33"/>
  <c r="R1267" i="33"/>
  <c r="R1268" i="33"/>
  <c r="R1269" i="33"/>
  <c r="R1270" i="33"/>
  <c r="R1271" i="33"/>
  <c r="R1272" i="33"/>
  <c r="R1273" i="33"/>
  <c r="R1274" i="33"/>
  <c r="R1275" i="33"/>
  <c r="R1276" i="33"/>
  <c r="R1277" i="33"/>
  <c r="R1278" i="33"/>
  <c r="R1279" i="33"/>
  <c r="R1280" i="33"/>
  <c r="R1281" i="33"/>
  <c r="R1282" i="33"/>
  <c r="R1283" i="33"/>
  <c r="R1284" i="33"/>
  <c r="R1285" i="33"/>
  <c r="R1286" i="33"/>
  <c r="R1287" i="33"/>
  <c r="R1289" i="33"/>
  <c r="R1290" i="33"/>
  <c r="R1291" i="33"/>
  <c r="R1292" i="33"/>
  <c r="R1293" i="33"/>
  <c r="R1294" i="33"/>
  <c r="R1295" i="33"/>
  <c r="R1296" i="33"/>
  <c r="R1297" i="33"/>
  <c r="R1298" i="33"/>
  <c r="R1299" i="33"/>
  <c r="R1300" i="33"/>
  <c r="R1301" i="33"/>
  <c r="R1302" i="33"/>
  <c r="R1303" i="33"/>
  <c r="R1304" i="33"/>
  <c r="R1305" i="33"/>
  <c r="R1306" i="33"/>
  <c r="R1307" i="33"/>
  <c r="R1309" i="33"/>
  <c r="R1310" i="33"/>
  <c r="R1311" i="33"/>
  <c r="R1312" i="33"/>
  <c r="R1313" i="33"/>
  <c r="R1314" i="33"/>
  <c r="R1315" i="33"/>
  <c r="R1316" i="33"/>
  <c r="R1317" i="33"/>
  <c r="R1318" i="33"/>
  <c r="R1319" i="33"/>
  <c r="R1320" i="33"/>
  <c r="R1321" i="33"/>
  <c r="R1322" i="33"/>
  <c r="R1323" i="33"/>
  <c r="R1324" i="33"/>
  <c r="R1325" i="33"/>
  <c r="R1326" i="33"/>
  <c r="R1327" i="33"/>
  <c r="R1328" i="33"/>
  <c r="R1330" i="33"/>
  <c r="R1331" i="33"/>
  <c r="R1332" i="33"/>
  <c r="R1333" i="33"/>
  <c r="R1334" i="33"/>
  <c r="R1335" i="33"/>
  <c r="R1336" i="33"/>
  <c r="R1337" i="33"/>
  <c r="R1338" i="33"/>
  <c r="R1339" i="33"/>
  <c r="R1340" i="33"/>
  <c r="R1341" i="33"/>
  <c r="R1342" i="33"/>
  <c r="R1343" i="33"/>
  <c r="R1344" i="33"/>
  <c r="R1345" i="33"/>
  <c r="R1346" i="33"/>
  <c r="R1347" i="33"/>
  <c r="R1348" i="33"/>
  <c r="R1349" i="33"/>
  <c r="R1350" i="33"/>
  <c r="R1352" i="33"/>
  <c r="R1353" i="33"/>
  <c r="R1354" i="33"/>
  <c r="R1355" i="33"/>
  <c r="R1356" i="33"/>
  <c r="R1357" i="33"/>
  <c r="R1358" i="33"/>
  <c r="R1359" i="33"/>
  <c r="R1360" i="33"/>
  <c r="R1361" i="33"/>
  <c r="R1362" i="33"/>
  <c r="R1363" i="33"/>
  <c r="R1364" i="33"/>
  <c r="R1365" i="33"/>
  <c r="R1366" i="33"/>
  <c r="R1367" i="33"/>
  <c r="R1368" i="33"/>
  <c r="R1369" i="33"/>
  <c r="R1370" i="33"/>
  <c r="R1371" i="33"/>
  <c r="R1373" i="33"/>
  <c r="R1374" i="33"/>
  <c r="R1375" i="33"/>
  <c r="R1376" i="33"/>
  <c r="R1377" i="33"/>
  <c r="R1378" i="33"/>
  <c r="R1379" i="33"/>
  <c r="R1380" i="33"/>
  <c r="R1381" i="33"/>
  <c r="R1382" i="33"/>
  <c r="R1383" i="33"/>
  <c r="R1384" i="33"/>
  <c r="R1385" i="33"/>
  <c r="R1386" i="33"/>
  <c r="R1387" i="33"/>
  <c r="R1388" i="33"/>
  <c r="R1389" i="33"/>
  <c r="R1390" i="33"/>
  <c r="R1391" i="33"/>
  <c r="R1392" i="33"/>
  <c r="R1393" i="33"/>
  <c r="R1395" i="33"/>
  <c r="R1396" i="33"/>
  <c r="R1397" i="33"/>
  <c r="R1398" i="33"/>
  <c r="R1399" i="33"/>
  <c r="R1400" i="33"/>
  <c r="R1401" i="33"/>
  <c r="R1402" i="33"/>
  <c r="R1403" i="33"/>
  <c r="R1404" i="33"/>
  <c r="R1405" i="33"/>
  <c r="R1406" i="33"/>
  <c r="R1407" i="33"/>
  <c r="R1408" i="33"/>
  <c r="R1409" i="33"/>
  <c r="R1410" i="33"/>
  <c r="R1411" i="33"/>
  <c r="R1412" i="33"/>
  <c r="R1413" i="33"/>
  <c r="R1414" i="33"/>
  <c r="R1415" i="33"/>
  <c r="R1417" i="33"/>
  <c r="R1418" i="33"/>
  <c r="R1419" i="33"/>
  <c r="R1420" i="33"/>
  <c r="R1421" i="33"/>
  <c r="R1422" i="33"/>
  <c r="R1423" i="33"/>
  <c r="R1424" i="33"/>
  <c r="R1425" i="33"/>
  <c r="R1426" i="33"/>
  <c r="R1427" i="33"/>
  <c r="R1428" i="33"/>
  <c r="R1429" i="33"/>
  <c r="R1430" i="33"/>
  <c r="R1431" i="33"/>
  <c r="R1432" i="33"/>
  <c r="R1433" i="33"/>
  <c r="R1434" i="33"/>
  <c r="R1435" i="33"/>
  <c r="R1436" i="33"/>
  <c r="R1438" i="33"/>
  <c r="R1439" i="33"/>
  <c r="R1440" i="33"/>
  <c r="R1441" i="33"/>
  <c r="R1442" i="33"/>
  <c r="R1443" i="33"/>
  <c r="R1444" i="33"/>
  <c r="R1445" i="33"/>
  <c r="R1446" i="33"/>
  <c r="R1447" i="33"/>
  <c r="R1448" i="33"/>
  <c r="R1449" i="33"/>
  <c r="R1450" i="33"/>
  <c r="R1451" i="33"/>
  <c r="R1452" i="33"/>
  <c r="R1453" i="33"/>
  <c r="R1454" i="33"/>
  <c r="R1455" i="33"/>
  <c r="R1456" i="33"/>
  <c r="R1457" i="33"/>
  <c r="R1458" i="33"/>
  <c r="R1459" i="33"/>
  <c r="R1461" i="33"/>
  <c r="R1462" i="33"/>
  <c r="R1463" i="33"/>
  <c r="R1464" i="33"/>
  <c r="R1465" i="33"/>
  <c r="R1466" i="33"/>
  <c r="R1467" i="33"/>
  <c r="R1468" i="33"/>
  <c r="R1469" i="33"/>
  <c r="R1470" i="33"/>
  <c r="R1471" i="33"/>
  <c r="R1472" i="33"/>
  <c r="R1473" i="33"/>
  <c r="R1474" i="33"/>
  <c r="R1475" i="33"/>
  <c r="R1476" i="33"/>
  <c r="R1477" i="33"/>
  <c r="R1478" i="33"/>
  <c r="R1479" i="33"/>
  <c r="R1480" i="33"/>
  <c r="R1481" i="33"/>
  <c r="R1483" i="33"/>
  <c r="R1484" i="33"/>
  <c r="R1485" i="33"/>
  <c r="R1486" i="33"/>
  <c r="R1487" i="33"/>
  <c r="R1488" i="33"/>
  <c r="R1489" i="33"/>
  <c r="R1490" i="33"/>
  <c r="R1491" i="33"/>
  <c r="R1492" i="33"/>
  <c r="R1493" i="33"/>
  <c r="R1494" i="33"/>
  <c r="R1495" i="33"/>
  <c r="R1496" i="33"/>
  <c r="R1497" i="33"/>
  <c r="R1498" i="33"/>
  <c r="R1499" i="33"/>
  <c r="R1500" i="33"/>
  <c r="R1501" i="33"/>
  <c r="R1502" i="33"/>
  <c r="R1504" i="33"/>
  <c r="R1505" i="33"/>
  <c r="R1506" i="33"/>
  <c r="R1507" i="33"/>
  <c r="R1508" i="33"/>
  <c r="R1509" i="33"/>
  <c r="R1510" i="33"/>
  <c r="R1511" i="33"/>
  <c r="R1512" i="33"/>
  <c r="R1513" i="33"/>
  <c r="R1514" i="33"/>
  <c r="R1515" i="33"/>
  <c r="R1516" i="33"/>
  <c r="R1517" i="33"/>
  <c r="R1518" i="33"/>
  <c r="R1519" i="33"/>
  <c r="R1520" i="33"/>
  <c r="R1521" i="33"/>
  <c r="R1522" i="33"/>
  <c r="R1523" i="33"/>
  <c r="R1524" i="33"/>
  <c r="R1526" i="33"/>
  <c r="R1527" i="33"/>
  <c r="R1528" i="33"/>
  <c r="R1529" i="33"/>
  <c r="R1530" i="33"/>
  <c r="R1531" i="33"/>
  <c r="R1532" i="33"/>
  <c r="R1533" i="33"/>
  <c r="R1534" i="33"/>
  <c r="R1535" i="33"/>
  <c r="R1536" i="33"/>
  <c r="R1537" i="33"/>
  <c r="R1538" i="33"/>
  <c r="R1539" i="33"/>
  <c r="R1540" i="33"/>
  <c r="R1541" i="33"/>
  <c r="R1542" i="33"/>
  <c r="R1543" i="33"/>
  <c r="R1544" i="33"/>
  <c r="R1545" i="33"/>
  <c r="R1546" i="33"/>
  <c r="R1548" i="33"/>
  <c r="R1549" i="33"/>
  <c r="R1550" i="33"/>
  <c r="R1551" i="33"/>
  <c r="R1552" i="33"/>
  <c r="R1553" i="33"/>
  <c r="R1554" i="33"/>
  <c r="R1555" i="33"/>
  <c r="R1556" i="33"/>
  <c r="R1557" i="33"/>
  <c r="R1558" i="33"/>
  <c r="R1559" i="33"/>
  <c r="R1560" i="33"/>
  <c r="R1561" i="33"/>
  <c r="R1562" i="33"/>
  <c r="R1563" i="33"/>
  <c r="R1564" i="33"/>
  <c r="R1565" i="33"/>
  <c r="R1566" i="33"/>
  <c r="R1567" i="33"/>
  <c r="R1568" i="33"/>
  <c r="R1570" i="33"/>
  <c r="R1571" i="33"/>
  <c r="R1572" i="33"/>
  <c r="R1573" i="33"/>
  <c r="R1574" i="33"/>
  <c r="R1575" i="33"/>
  <c r="R1576" i="33"/>
  <c r="R1577" i="33"/>
  <c r="R1578" i="33"/>
  <c r="R1579" i="33"/>
  <c r="R1580" i="33"/>
  <c r="R1581" i="33"/>
  <c r="R1582" i="33"/>
  <c r="R1583" i="33"/>
  <c r="R1584" i="33"/>
  <c r="R1585" i="33"/>
  <c r="R1586" i="33"/>
  <c r="R1587" i="33"/>
  <c r="R1588" i="33"/>
  <c r="R1590" i="33"/>
  <c r="R1591" i="33"/>
  <c r="R1592" i="33"/>
  <c r="R1593" i="33"/>
  <c r="R1594" i="33"/>
  <c r="R1595" i="33"/>
  <c r="R1596" i="33"/>
  <c r="R1597" i="33"/>
  <c r="R1598" i="33"/>
  <c r="R1599" i="33"/>
  <c r="R1600" i="33"/>
  <c r="R1601" i="33"/>
  <c r="R1602" i="33"/>
  <c r="R1603" i="33"/>
  <c r="R1604" i="33"/>
  <c r="R1605" i="33"/>
  <c r="R1606" i="33"/>
  <c r="R1607" i="33"/>
  <c r="R1608" i="33"/>
  <c r="R1609" i="33"/>
  <c r="R1610" i="33"/>
  <c r="R1611" i="33"/>
  <c r="R1613" i="33"/>
  <c r="R1614" i="33"/>
  <c r="R1615" i="33"/>
  <c r="R1616" i="33"/>
  <c r="R1617" i="33"/>
  <c r="R1618" i="33"/>
  <c r="R1619" i="33"/>
  <c r="R1620" i="33"/>
  <c r="R1621" i="33"/>
  <c r="R1622" i="33"/>
  <c r="R1623" i="33"/>
  <c r="R1624" i="33"/>
  <c r="R1625" i="33"/>
  <c r="R1626" i="33"/>
  <c r="R1627" i="33"/>
  <c r="R1628" i="33"/>
  <c r="R1629" i="33"/>
  <c r="R1630" i="33"/>
  <c r="R1632" i="33"/>
  <c r="R1633" i="33"/>
  <c r="R1634" i="33"/>
  <c r="R1635" i="33"/>
  <c r="R1636" i="33"/>
  <c r="R1637" i="33"/>
  <c r="R1638" i="33"/>
  <c r="R1639" i="33"/>
  <c r="R1640" i="33"/>
  <c r="R1641" i="33"/>
  <c r="R1642" i="33"/>
  <c r="R1643" i="33"/>
  <c r="R1644" i="33"/>
  <c r="R1645" i="33"/>
  <c r="R1646" i="33"/>
  <c r="R1647" i="33"/>
  <c r="R1648" i="33"/>
  <c r="R1649" i="33"/>
  <c r="R1650" i="33"/>
  <c r="R1651" i="33"/>
  <c r="R1652" i="33"/>
  <c r="R1653" i="33"/>
  <c r="R1655" i="33"/>
  <c r="R1656" i="33"/>
  <c r="R1657" i="33"/>
  <c r="R1658" i="33"/>
  <c r="R1659" i="33"/>
  <c r="R1660" i="33"/>
  <c r="R1661" i="33"/>
  <c r="R1662" i="33"/>
  <c r="R1663" i="33"/>
  <c r="R1664" i="33"/>
  <c r="R1665" i="33"/>
  <c r="R1666" i="33"/>
  <c r="R1667" i="33"/>
  <c r="R1668" i="33"/>
  <c r="R1669" i="33"/>
  <c r="R1670" i="33"/>
  <c r="R1671" i="33"/>
  <c r="R1672" i="33"/>
  <c r="R1673" i="33"/>
  <c r="R1674" i="33"/>
  <c r="R1675" i="33"/>
  <c r="R1677" i="33"/>
  <c r="R1678" i="33"/>
  <c r="R1679" i="33"/>
  <c r="R1680" i="33"/>
  <c r="R1681" i="33"/>
  <c r="R1682" i="33"/>
  <c r="R1683" i="33"/>
  <c r="R1684" i="33"/>
  <c r="R1685" i="33"/>
  <c r="R1686" i="33"/>
  <c r="R1687" i="33"/>
  <c r="R1688" i="33"/>
  <c r="R1689" i="33"/>
  <c r="R1690" i="33"/>
  <c r="R1691" i="33"/>
  <c r="R1692" i="33"/>
  <c r="R1693" i="33"/>
  <c r="R1694" i="33"/>
  <c r="R1695" i="33"/>
  <c r="R1696" i="33"/>
  <c r="R1698" i="33"/>
  <c r="R1699" i="33"/>
  <c r="R1700" i="33"/>
  <c r="R1701" i="33"/>
  <c r="R1702" i="33"/>
  <c r="R1703" i="33"/>
  <c r="R1704" i="33"/>
  <c r="R1705" i="33"/>
  <c r="R1706" i="33"/>
  <c r="R1707" i="33"/>
  <c r="R1708" i="33"/>
  <c r="R1709" i="33"/>
  <c r="R1710" i="33"/>
  <c r="R1711" i="33"/>
  <c r="R1712" i="33"/>
  <c r="R1713" i="33"/>
  <c r="R1714" i="33"/>
  <c r="R1715" i="33"/>
  <c r="R1716" i="33"/>
  <c r="R1717" i="33"/>
  <c r="R1718" i="33"/>
  <c r="R1719" i="33"/>
  <c r="R1721" i="33"/>
  <c r="R1722" i="33"/>
  <c r="R1723" i="33"/>
  <c r="R1724" i="33"/>
  <c r="R1725" i="33"/>
  <c r="R1726" i="33"/>
  <c r="R1727" i="33"/>
  <c r="R1728" i="33"/>
  <c r="R1729" i="33"/>
  <c r="R1730" i="33"/>
  <c r="R1731" i="33"/>
  <c r="R1732" i="33"/>
  <c r="R1733" i="33"/>
  <c r="R1734" i="33"/>
  <c r="R1735" i="33"/>
  <c r="R1736" i="33"/>
  <c r="R1737" i="33"/>
  <c r="R1738" i="33"/>
  <c r="R1739" i="33"/>
  <c r="R1740" i="33"/>
  <c r="R1742" i="33"/>
  <c r="R1743" i="33"/>
  <c r="R1744" i="33"/>
  <c r="R1745" i="33"/>
  <c r="R1746" i="33"/>
  <c r="R1747" i="33"/>
  <c r="R1748" i="33"/>
  <c r="R1749" i="33"/>
  <c r="R1750" i="33"/>
  <c r="R1751" i="33"/>
  <c r="R1752" i="33"/>
  <c r="R1753" i="33"/>
  <c r="R1754" i="33"/>
  <c r="R1755" i="33"/>
  <c r="R1756" i="33"/>
  <c r="R1757" i="33"/>
  <c r="R1758" i="33"/>
  <c r="R1759" i="33"/>
  <c r="R1760" i="33"/>
  <c r="R1761" i="33"/>
  <c r="R1762" i="33"/>
  <c r="R1764" i="33"/>
  <c r="R1765" i="33"/>
  <c r="R1766" i="33"/>
  <c r="R1767" i="33"/>
  <c r="R1768" i="33"/>
  <c r="R1769" i="33"/>
  <c r="R1770" i="33"/>
  <c r="R1771" i="33"/>
  <c r="R1772" i="33"/>
  <c r="R1773" i="33"/>
  <c r="R1774" i="33"/>
  <c r="R1775" i="33"/>
  <c r="R1776" i="33"/>
  <c r="R1777" i="33"/>
  <c r="R1778" i="33"/>
  <c r="R1779" i="33"/>
  <c r="R1780" i="33"/>
  <c r="R1781" i="33"/>
  <c r="R1782" i="33"/>
  <c r="R1783" i="33"/>
  <c r="R1784" i="33"/>
  <c r="R1786" i="33"/>
  <c r="R1787" i="33"/>
  <c r="R1788" i="33"/>
  <c r="R1789" i="33"/>
  <c r="R1790" i="33"/>
  <c r="R1791" i="33"/>
  <c r="R1792" i="33"/>
  <c r="R1793" i="33"/>
  <c r="R1794" i="33"/>
  <c r="R1795" i="33"/>
  <c r="R1796" i="33"/>
  <c r="R1797" i="33"/>
  <c r="R1798" i="33"/>
  <c r="R1799" i="33"/>
  <c r="R1800" i="33"/>
  <c r="R1801" i="33"/>
  <c r="R1802" i="33"/>
  <c r="R1803" i="33"/>
  <c r="R1804" i="33"/>
  <c r="R1806" i="33"/>
  <c r="R1807" i="33"/>
  <c r="R1808" i="33"/>
  <c r="R1809" i="33"/>
  <c r="R1810" i="33"/>
  <c r="R1811" i="33"/>
  <c r="R1812" i="33"/>
  <c r="R1813" i="33"/>
  <c r="R1814" i="33"/>
  <c r="R1815" i="33"/>
  <c r="R1816" i="33"/>
  <c r="R1817" i="33"/>
  <c r="R1818" i="33"/>
  <c r="R1819" i="33"/>
  <c r="R1820" i="33"/>
  <c r="R1821" i="33"/>
  <c r="R1822" i="33"/>
  <c r="R1823" i="33"/>
  <c r="R1824" i="33"/>
  <c r="R1825" i="33"/>
  <c r="R1826" i="33"/>
  <c r="R1828" i="33"/>
  <c r="R1829" i="33"/>
  <c r="R1830" i="33"/>
  <c r="R1831" i="33"/>
  <c r="R1832" i="33"/>
  <c r="R1833" i="33"/>
  <c r="R1834" i="33"/>
  <c r="R1835" i="33"/>
  <c r="R1836" i="33"/>
  <c r="R1837" i="33"/>
  <c r="R1838" i="33"/>
  <c r="R1839" i="33"/>
  <c r="R1840" i="33"/>
  <c r="R1841" i="33"/>
  <c r="R1842" i="33"/>
  <c r="R1843" i="33"/>
  <c r="R1844" i="33"/>
  <c r="R1845" i="33"/>
  <c r="R1846" i="33"/>
  <c r="R1848" i="33"/>
  <c r="R1849" i="33"/>
  <c r="R1850" i="33"/>
  <c r="R1851" i="33"/>
  <c r="R1852" i="33"/>
  <c r="R1853" i="33"/>
  <c r="R1854" i="33"/>
  <c r="R1855" i="33"/>
  <c r="R1856" i="33"/>
  <c r="R1857" i="33"/>
  <c r="R1858" i="33"/>
  <c r="R1859" i="33"/>
  <c r="R1860" i="33"/>
  <c r="R1861" i="33"/>
  <c r="R1862" i="33"/>
  <c r="R1863" i="33"/>
  <c r="R1864" i="33"/>
  <c r="R1865" i="33"/>
  <c r="R1866" i="33"/>
  <c r="R1867" i="33"/>
  <c r="R1869" i="33"/>
  <c r="R1870" i="33"/>
  <c r="R1871" i="33"/>
  <c r="R1872" i="33"/>
  <c r="R1873" i="33"/>
  <c r="R1874" i="33"/>
  <c r="R1875" i="33"/>
  <c r="R1876" i="33"/>
  <c r="R1877" i="33"/>
  <c r="R1878" i="33"/>
  <c r="R1879" i="33"/>
  <c r="R1880" i="33"/>
  <c r="R1881" i="33"/>
  <c r="R1882" i="33"/>
  <c r="R1883" i="33"/>
  <c r="R1884" i="33"/>
  <c r="R1885" i="33"/>
  <c r="R1886" i="33"/>
  <c r="R1887" i="33"/>
  <c r="R1888" i="33"/>
  <c r="R1890" i="33"/>
  <c r="R1891" i="33"/>
  <c r="R1892" i="33"/>
  <c r="R1893" i="33"/>
  <c r="R1894" i="33"/>
  <c r="R1895" i="33"/>
  <c r="R1896" i="33"/>
  <c r="R1897" i="33"/>
  <c r="R1898" i="33"/>
  <c r="R1899" i="33"/>
  <c r="R1900" i="33"/>
  <c r="R1901" i="33"/>
  <c r="R1902" i="33"/>
  <c r="R1903" i="33"/>
  <c r="R1904" i="33"/>
  <c r="R1905" i="33"/>
  <c r="R1906" i="33"/>
  <c r="R1907" i="33"/>
  <c r="R1908" i="33"/>
  <c r="R1909" i="33"/>
  <c r="R1910" i="33"/>
  <c r="R1911" i="33"/>
  <c r="R1913" i="33"/>
  <c r="R1914" i="33"/>
  <c r="R1915" i="33"/>
  <c r="R1916" i="33"/>
  <c r="R1917" i="33"/>
  <c r="R1918" i="33"/>
  <c r="R1919" i="33"/>
  <c r="R1920" i="33"/>
  <c r="R1921" i="33"/>
  <c r="R1922" i="33"/>
  <c r="R1923" i="33"/>
  <c r="R1924" i="33"/>
  <c r="R1925" i="33"/>
  <c r="R1926" i="33"/>
  <c r="R1927" i="33"/>
  <c r="R1928" i="33"/>
  <c r="R1929" i="33"/>
  <c r="R1930" i="33"/>
  <c r="R1931" i="33"/>
  <c r="R1932" i="33"/>
  <c r="R1934" i="33"/>
  <c r="R1935" i="33"/>
  <c r="R1936" i="33"/>
  <c r="R1937" i="33"/>
  <c r="R1938" i="33"/>
  <c r="R1939" i="33"/>
  <c r="R1940" i="33"/>
  <c r="R1941" i="33"/>
  <c r="R1942" i="33"/>
  <c r="R1943" i="33"/>
  <c r="R1944" i="33"/>
  <c r="R1945" i="33"/>
  <c r="R1946" i="33"/>
  <c r="R1947" i="33"/>
  <c r="R1948" i="33"/>
  <c r="R1949" i="33"/>
  <c r="R1950" i="33"/>
  <c r="R1951" i="33"/>
  <c r="R1952" i="33"/>
  <c r="R1953" i="33"/>
  <c r="R1954" i="33"/>
  <c r="R1956" i="33"/>
  <c r="R1957" i="33"/>
  <c r="R1958" i="33"/>
  <c r="R1959" i="33"/>
  <c r="R1960" i="33"/>
  <c r="R1961" i="33"/>
  <c r="R1962" i="33"/>
  <c r="R1963" i="33"/>
  <c r="R1964" i="33"/>
  <c r="R1965" i="33"/>
  <c r="R1966" i="33"/>
  <c r="R1967" i="33"/>
  <c r="R1968" i="33"/>
  <c r="R1969" i="33"/>
  <c r="R1970" i="33"/>
  <c r="R1971" i="33"/>
  <c r="R1972" i="33"/>
  <c r="R1973" i="33"/>
  <c r="R1974" i="33"/>
  <c r="R1975" i="33"/>
  <c r="R1976" i="33"/>
  <c r="R1977" i="33"/>
  <c r="R1979" i="33"/>
  <c r="R1980" i="33"/>
  <c r="R1981" i="33"/>
  <c r="R1982" i="33"/>
  <c r="R1983" i="33"/>
  <c r="R1984" i="33"/>
  <c r="R1985" i="33"/>
  <c r="R1986" i="33"/>
  <c r="R1987" i="33"/>
  <c r="R1988" i="33"/>
  <c r="R1989" i="33"/>
  <c r="R1990" i="33"/>
  <c r="R1991" i="33"/>
  <c r="R1992" i="33"/>
  <c r="R1993" i="33"/>
  <c r="R1994" i="33"/>
  <c r="R1995" i="33"/>
  <c r="R1996" i="33"/>
  <c r="R1997" i="33"/>
  <c r="R1999" i="33"/>
  <c r="R2000" i="33"/>
  <c r="R2001" i="33"/>
  <c r="R2002" i="33"/>
  <c r="R2003" i="33"/>
  <c r="R2004" i="33"/>
  <c r="R2005" i="33"/>
  <c r="R2006" i="33"/>
  <c r="R2007" i="33"/>
  <c r="R2008" i="33"/>
  <c r="R2009" i="33"/>
  <c r="R2010" i="33"/>
  <c r="R2011" i="33"/>
  <c r="R2012" i="33"/>
  <c r="R2013" i="33"/>
  <c r="R2014" i="33"/>
  <c r="R2015" i="33"/>
  <c r="R2016" i="33"/>
  <c r="R2017" i="33"/>
  <c r="R2018" i="33"/>
  <c r="R2019" i="33"/>
  <c r="R2020" i="33"/>
  <c r="R2022" i="33"/>
  <c r="R2023" i="33"/>
  <c r="R2024" i="33"/>
  <c r="R2025" i="33"/>
  <c r="R2026" i="33"/>
  <c r="R2027" i="33"/>
  <c r="R2028" i="33"/>
  <c r="R2029" i="33"/>
  <c r="R2030" i="33"/>
  <c r="R2031" i="33"/>
  <c r="R2032" i="33"/>
  <c r="R2033" i="33"/>
  <c r="R2034" i="33"/>
  <c r="R2035" i="33"/>
  <c r="R2036" i="33"/>
  <c r="R2037" i="33"/>
  <c r="R2038" i="33"/>
  <c r="R2039" i="33"/>
  <c r="R2040" i="33"/>
  <c r="R2041" i="33"/>
  <c r="R2042" i="33"/>
  <c r="R2044" i="33"/>
  <c r="R2045" i="33"/>
  <c r="R2046" i="33"/>
  <c r="R2047" i="33"/>
  <c r="R2048" i="33"/>
  <c r="R2049" i="33"/>
  <c r="R2050" i="33"/>
  <c r="R2051" i="33"/>
  <c r="R2052" i="33"/>
  <c r="R2053" i="33"/>
  <c r="R2054" i="33"/>
  <c r="R2055" i="33"/>
  <c r="R2056" i="33"/>
  <c r="R2057" i="33"/>
  <c r="R2058" i="33"/>
  <c r="R2059" i="33"/>
  <c r="R2060" i="33"/>
  <c r="R2061" i="33"/>
  <c r="R2062" i="33"/>
  <c r="R2064" i="33"/>
  <c r="R2065" i="33"/>
  <c r="R2066" i="33"/>
  <c r="R2067" i="33"/>
  <c r="R2068" i="33"/>
  <c r="R2069" i="33"/>
  <c r="R2070" i="33"/>
  <c r="R2071" i="33"/>
  <c r="R2072" i="33"/>
  <c r="R2073" i="33"/>
  <c r="R2074" i="33"/>
  <c r="R2075" i="33"/>
  <c r="R2076" i="33"/>
  <c r="R2077" i="33"/>
  <c r="R2078" i="33"/>
  <c r="R2079" i="33"/>
  <c r="R2080" i="33"/>
  <c r="R2081" i="33"/>
  <c r="R2082" i="33"/>
  <c r="R2083" i="33"/>
  <c r="R2084" i="33"/>
  <c r="R2086" i="33"/>
  <c r="R2087" i="33"/>
  <c r="R2088" i="33"/>
  <c r="R2089" i="33"/>
  <c r="R2090" i="33"/>
  <c r="R2091" i="33"/>
  <c r="R2092" i="33"/>
  <c r="R2093" i="33"/>
  <c r="R2094" i="33"/>
  <c r="R2095" i="33"/>
  <c r="R2096" i="33"/>
  <c r="R2097" i="33"/>
  <c r="R2098" i="33"/>
  <c r="R2099" i="33"/>
  <c r="R2100" i="33"/>
  <c r="R2101" i="33"/>
  <c r="R2102" i="33"/>
  <c r="R2103" i="33"/>
  <c r="R2104" i="33"/>
  <c r="R2106" i="33"/>
  <c r="R2107" i="33"/>
  <c r="R2108" i="33"/>
  <c r="R2109" i="33"/>
  <c r="R2110" i="33"/>
  <c r="R2111" i="33"/>
  <c r="R2112" i="33"/>
  <c r="R2113" i="33"/>
  <c r="R2114" i="33"/>
  <c r="R2115" i="33"/>
  <c r="R2116" i="33"/>
  <c r="R2117" i="33"/>
  <c r="R2118" i="33"/>
  <c r="R2119" i="33"/>
  <c r="R2120" i="33"/>
  <c r="R2121" i="33"/>
  <c r="R2122" i="33"/>
  <c r="R2123" i="33"/>
  <c r="R2124" i="33"/>
  <c r="R2125" i="33"/>
  <c r="R2127" i="33"/>
  <c r="R2128" i="33"/>
  <c r="R2129" i="33"/>
  <c r="R2130" i="33"/>
  <c r="R2131" i="33"/>
  <c r="R2132" i="33"/>
  <c r="R2133" i="33"/>
  <c r="R2134" i="33"/>
  <c r="R2135" i="33"/>
  <c r="R2136" i="33"/>
  <c r="R2137" i="33"/>
  <c r="R2138" i="33"/>
  <c r="R2139" i="33"/>
  <c r="R2140" i="33"/>
  <c r="R2141" i="33"/>
  <c r="R2142" i="33"/>
  <c r="R2143" i="33"/>
  <c r="R2144" i="33"/>
  <c r="R2145" i="33"/>
  <c r="R2146" i="33"/>
  <c r="R2148" i="33"/>
  <c r="R2149" i="33"/>
  <c r="R2150" i="33"/>
  <c r="R2151" i="33"/>
  <c r="R2152" i="33"/>
  <c r="R2153" i="33"/>
  <c r="R2154" i="33"/>
  <c r="R2155" i="33"/>
  <c r="R2156" i="33"/>
  <c r="R2157" i="33"/>
  <c r="R2158" i="33"/>
  <c r="R2159" i="33"/>
  <c r="R2160" i="33"/>
  <c r="R2161" i="33"/>
  <c r="R2162" i="33"/>
  <c r="R2163" i="33"/>
  <c r="R2164" i="33"/>
  <c r="R2165" i="33"/>
  <c r="R2166" i="33"/>
  <c r="R2167" i="33"/>
  <c r="R2168" i="33"/>
  <c r="R2169" i="33"/>
  <c r="R2171" i="33"/>
  <c r="R2172" i="33"/>
  <c r="R2173" i="33"/>
  <c r="R2174" i="33"/>
  <c r="R2175" i="33"/>
  <c r="R2176" i="33"/>
  <c r="R2177" i="33"/>
  <c r="R2178" i="33"/>
  <c r="R2179" i="33"/>
  <c r="R2180" i="33"/>
  <c r="R2181" i="33"/>
  <c r="R2182" i="33"/>
  <c r="R2183" i="33"/>
  <c r="R2184" i="33"/>
  <c r="R2185" i="33"/>
  <c r="R2186" i="33"/>
  <c r="R2187" i="33"/>
  <c r="R2188" i="33"/>
  <c r="R2189" i="33"/>
  <c r="R2191" i="33"/>
  <c r="R2192" i="33"/>
  <c r="R2193" i="33"/>
  <c r="R2194" i="33"/>
  <c r="R2195" i="33"/>
  <c r="R2196" i="33"/>
  <c r="R2197" i="33"/>
  <c r="R2198" i="33"/>
  <c r="R2199" i="33"/>
  <c r="R2200" i="33"/>
  <c r="R2201" i="33"/>
  <c r="R2202" i="33"/>
  <c r="R2203" i="33"/>
  <c r="R2204" i="33"/>
  <c r="R2205" i="33"/>
  <c r="R2206" i="33"/>
  <c r="R2207" i="33"/>
  <c r="R2208" i="33"/>
  <c r="R2209" i="33"/>
  <c r="R2210" i="33"/>
  <c r="R2211" i="33"/>
  <c r="R2212" i="33"/>
  <c r="R2214" i="33"/>
  <c r="R2215" i="33"/>
  <c r="R2216" i="33"/>
  <c r="R2217" i="33"/>
  <c r="R2218" i="33"/>
  <c r="R2219" i="33"/>
  <c r="R2220" i="33"/>
  <c r="R2221" i="33"/>
  <c r="R2222" i="33"/>
  <c r="R2223" i="33"/>
  <c r="R2224" i="33"/>
  <c r="R2225" i="33"/>
  <c r="R2226" i="33"/>
  <c r="R2227" i="33"/>
  <c r="R2228" i="33"/>
  <c r="R2229" i="33"/>
  <c r="R2230" i="33"/>
  <c r="R2231" i="33"/>
  <c r="R2232" i="33"/>
  <c r="R2233" i="33"/>
  <c r="R2234" i="33"/>
  <c r="R2236" i="33"/>
  <c r="R2237" i="33"/>
  <c r="R2238" i="33"/>
  <c r="R2239" i="33"/>
  <c r="R2240" i="33"/>
  <c r="R2241" i="33"/>
  <c r="R2242" i="33"/>
  <c r="R2243" i="33"/>
  <c r="R2244" i="33"/>
  <c r="R2245" i="33"/>
  <c r="R2246" i="33"/>
  <c r="R2247" i="33"/>
  <c r="R2248" i="33"/>
  <c r="R2249" i="33"/>
  <c r="R2250" i="33"/>
  <c r="R2251" i="33"/>
  <c r="R2252" i="33"/>
  <c r="R2253" i="33"/>
  <c r="R2254" i="33"/>
  <c r="R2255" i="33"/>
  <c r="R2257" i="33"/>
  <c r="R2258" i="33"/>
  <c r="R2259" i="33"/>
  <c r="R2260" i="33"/>
  <c r="R2261" i="33"/>
  <c r="R2262" i="33"/>
  <c r="R2263" i="33"/>
  <c r="R2264" i="33"/>
  <c r="R2265" i="33"/>
  <c r="R2266" i="33"/>
  <c r="R2267" i="33"/>
  <c r="R2268" i="33"/>
  <c r="R2269" i="33"/>
  <c r="R2270" i="33"/>
  <c r="R2271" i="33"/>
  <c r="R2272" i="33"/>
  <c r="R2273" i="33"/>
  <c r="R2274" i="33"/>
  <c r="R2275" i="33"/>
  <c r="R2276" i="33"/>
  <c r="R2277" i="33"/>
  <c r="R2278" i="33"/>
  <c r="R2280" i="33"/>
  <c r="R2281" i="33"/>
  <c r="R2282" i="33"/>
  <c r="R2283" i="33"/>
  <c r="R2284" i="33"/>
  <c r="R2285" i="33"/>
  <c r="R2286" i="33"/>
  <c r="R2287" i="33"/>
  <c r="R2288" i="33"/>
  <c r="R2289" i="33"/>
  <c r="R2290" i="33"/>
  <c r="R2291" i="33"/>
  <c r="R2292" i="33"/>
  <c r="R2293" i="33"/>
  <c r="R2294" i="33"/>
  <c r="R2295" i="33"/>
  <c r="R2296" i="33"/>
  <c r="R2297" i="33"/>
  <c r="R2298" i="33"/>
  <c r="R2299" i="33"/>
  <c r="R2301" i="33"/>
  <c r="R2302" i="33"/>
  <c r="R2303" i="33"/>
  <c r="R2304" i="33"/>
  <c r="R2305" i="33"/>
  <c r="R2306" i="33"/>
  <c r="R2307" i="33"/>
  <c r="R2308" i="33"/>
  <c r="R2309" i="33"/>
  <c r="R2310" i="33"/>
  <c r="R2311" i="33"/>
  <c r="R2312" i="33"/>
  <c r="R2313" i="33"/>
  <c r="R2314" i="33"/>
  <c r="R2315" i="33"/>
  <c r="R2316" i="33"/>
  <c r="R2317" i="33"/>
  <c r="R2318" i="33"/>
  <c r="R2319" i="33"/>
  <c r="R2320" i="33"/>
  <c r="R21" i="33"/>
  <c r="Q23" i="33"/>
  <c r="Q24" i="33"/>
  <c r="Q25" i="33"/>
  <c r="Q26" i="33"/>
  <c r="Q27" i="33"/>
  <c r="Q28" i="33"/>
  <c r="Q29" i="33"/>
  <c r="Q30" i="33"/>
  <c r="Q31" i="33"/>
  <c r="Q32" i="33"/>
  <c r="Q33" i="33"/>
  <c r="Q34" i="33"/>
  <c r="Q35" i="33"/>
  <c r="Q36" i="33"/>
  <c r="Q37" i="33"/>
  <c r="Q38" i="33"/>
  <c r="Q39" i="33"/>
  <c r="Q40" i="33"/>
  <c r="Q41" i="33"/>
  <c r="Q43" i="33"/>
  <c r="Q44" i="33"/>
  <c r="Q45" i="33"/>
  <c r="Q46" i="33"/>
  <c r="Q47" i="33"/>
  <c r="Q48" i="33"/>
  <c r="Q49" i="33"/>
  <c r="Q50" i="33"/>
  <c r="Q51" i="33"/>
  <c r="Q52" i="33"/>
  <c r="Q53" i="33"/>
  <c r="Q54" i="33"/>
  <c r="Q55" i="33"/>
  <c r="Q56" i="33"/>
  <c r="Q57" i="33"/>
  <c r="Q58" i="33"/>
  <c r="Q59" i="33"/>
  <c r="Q60" i="33"/>
  <c r="Q61" i="33"/>
  <c r="Q62" i="33"/>
  <c r="Q63" i="33"/>
  <c r="Q64" i="33"/>
  <c r="Q66" i="33"/>
  <c r="Q67" i="33"/>
  <c r="Q68" i="33"/>
  <c r="Q69" i="33"/>
  <c r="Q70" i="33"/>
  <c r="Q71" i="33"/>
  <c r="Q72" i="33"/>
  <c r="Q73" i="33"/>
  <c r="Q74" i="33"/>
  <c r="Q75" i="33"/>
  <c r="Q76" i="33"/>
  <c r="Q77" i="33"/>
  <c r="Q78" i="33"/>
  <c r="Q79" i="33"/>
  <c r="Q80" i="33"/>
  <c r="Q81" i="33"/>
  <c r="Q82" i="33"/>
  <c r="Q83" i="33"/>
  <c r="Q84" i="33"/>
  <c r="Q86" i="33"/>
  <c r="Q87" i="33"/>
  <c r="Q88" i="33"/>
  <c r="Q89" i="33"/>
  <c r="Q90" i="33"/>
  <c r="Q91" i="33"/>
  <c r="Q92" i="33"/>
  <c r="Q93" i="33"/>
  <c r="Q94" i="33"/>
  <c r="Q95" i="33"/>
  <c r="Q96" i="33"/>
  <c r="Q97" i="33"/>
  <c r="Q98" i="33"/>
  <c r="Q99" i="33"/>
  <c r="Q100" i="33"/>
  <c r="Q101" i="33"/>
  <c r="Q102" i="33"/>
  <c r="Q103" i="33"/>
  <c r="Q104" i="33"/>
  <c r="Q105" i="33"/>
  <c r="Q106" i="33"/>
  <c r="Q108" i="33"/>
  <c r="Q109" i="33"/>
  <c r="Q110" i="33"/>
  <c r="Q111" i="33"/>
  <c r="Q112" i="33"/>
  <c r="Q113" i="33"/>
  <c r="Q114" i="33"/>
  <c r="Q115" i="33"/>
  <c r="Q116" i="33"/>
  <c r="Q117" i="33"/>
  <c r="Q118" i="33"/>
  <c r="Q119" i="33"/>
  <c r="Q120" i="33"/>
  <c r="Q121" i="33"/>
  <c r="Q122" i="33"/>
  <c r="Q123" i="33"/>
  <c r="Q124" i="33"/>
  <c r="Q125" i="33"/>
  <c r="Q126" i="33"/>
  <c r="Q127" i="33"/>
  <c r="Q128" i="33"/>
  <c r="Q130" i="33"/>
  <c r="Q131" i="33"/>
  <c r="Q132" i="33"/>
  <c r="Q133" i="33"/>
  <c r="Q134" i="33"/>
  <c r="Q135" i="33"/>
  <c r="Q136" i="33"/>
  <c r="Q137" i="33"/>
  <c r="Q138" i="33"/>
  <c r="Q139" i="33"/>
  <c r="Q140" i="33"/>
  <c r="Q141" i="33"/>
  <c r="Q142" i="33"/>
  <c r="Q143" i="33"/>
  <c r="Q144" i="33"/>
  <c r="Q145" i="33"/>
  <c r="Q146" i="33"/>
  <c r="Q147" i="33"/>
  <c r="Q148" i="33"/>
  <c r="Q149" i="33"/>
  <c r="Q151" i="33"/>
  <c r="Q152" i="33"/>
  <c r="Q153" i="33"/>
  <c r="Q154" i="33"/>
  <c r="Q155" i="33"/>
  <c r="Q156" i="33"/>
  <c r="Q157" i="33"/>
  <c r="Q158" i="33"/>
  <c r="Q159" i="33"/>
  <c r="Q160" i="33"/>
  <c r="Q161" i="33"/>
  <c r="Q162" i="33"/>
  <c r="Q163" i="33"/>
  <c r="Q164" i="33"/>
  <c r="Q165" i="33"/>
  <c r="Q166" i="33"/>
  <c r="Q167" i="33"/>
  <c r="Q168" i="33"/>
  <c r="Q169" i="33"/>
  <c r="Q170" i="33"/>
  <c r="Q171" i="33"/>
  <c r="Q172" i="33"/>
  <c r="Q174" i="33"/>
  <c r="Q175" i="33"/>
  <c r="Q176" i="33"/>
  <c r="Q177" i="33"/>
  <c r="Q178" i="33"/>
  <c r="Q179" i="33"/>
  <c r="Q180" i="33"/>
  <c r="Q181" i="33"/>
  <c r="Q182" i="33"/>
  <c r="Q183" i="33"/>
  <c r="Q184" i="33"/>
  <c r="Q185" i="33"/>
  <c r="Q186" i="33"/>
  <c r="Q187" i="33"/>
  <c r="Q188" i="33"/>
  <c r="Q189" i="33"/>
  <c r="Q190" i="33"/>
  <c r="Q191" i="33"/>
  <c r="Q192" i="33"/>
  <c r="Q193" i="33"/>
  <c r="Q194" i="33"/>
  <c r="Q196" i="33"/>
  <c r="Q197" i="33"/>
  <c r="Q198" i="33"/>
  <c r="Q199" i="33"/>
  <c r="Q200" i="33"/>
  <c r="Q201" i="33"/>
  <c r="Q202" i="33"/>
  <c r="Q203" i="33"/>
  <c r="Q204" i="33"/>
  <c r="Q205" i="33"/>
  <c r="Q206" i="33"/>
  <c r="Q207" i="33"/>
  <c r="Q208" i="33"/>
  <c r="Q209" i="33"/>
  <c r="Q210" i="33"/>
  <c r="Q211" i="33"/>
  <c r="Q212" i="33"/>
  <c r="Q213" i="33"/>
  <c r="Q214" i="33"/>
  <c r="Q215" i="33"/>
  <c r="Q217" i="33"/>
  <c r="Q218" i="33"/>
  <c r="Q219" i="33"/>
  <c r="Q220" i="33"/>
  <c r="Q221" i="33"/>
  <c r="Q222" i="33"/>
  <c r="Q223" i="33"/>
  <c r="Q224" i="33"/>
  <c r="Q225" i="33"/>
  <c r="Q226" i="33"/>
  <c r="Q227" i="33"/>
  <c r="Q228" i="33"/>
  <c r="Q229" i="33"/>
  <c r="Q230" i="33"/>
  <c r="Q231" i="33"/>
  <c r="Q232" i="33"/>
  <c r="Q233" i="33"/>
  <c r="Q234" i="33"/>
  <c r="Q235" i="33"/>
  <c r="Q236" i="33"/>
  <c r="Q237" i="33"/>
  <c r="Q239" i="33"/>
  <c r="Q240" i="33"/>
  <c r="Q241" i="33"/>
  <c r="Q242" i="33"/>
  <c r="Q243" i="33"/>
  <c r="Q244" i="33"/>
  <c r="Q245" i="33"/>
  <c r="Q246" i="33"/>
  <c r="Q247" i="33"/>
  <c r="Q248" i="33"/>
  <c r="Q249" i="33"/>
  <c r="Q250" i="33"/>
  <c r="Q251" i="33"/>
  <c r="Q252" i="33"/>
  <c r="Q253" i="33"/>
  <c r="Q254" i="33"/>
  <c r="Q255" i="33"/>
  <c r="Q256" i="33"/>
  <c r="Q257" i="33"/>
  <c r="Q258" i="33"/>
  <c r="Q260" i="33"/>
  <c r="Q261" i="33"/>
  <c r="Q262" i="33"/>
  <c r="Q263" i="33"/>
  <c r="Q264" i="33"/>
  <c r="Q265" i="33"/>
  <c r="Q266" i="33"/>
  <c r="Q267" i="33"/>
  <c r="Q268" i="33"/>
  <c r="Q269" i="33"/>
  <c r="Q270" i="33"/>
  <c r="Q271" i="33"/>
  <c r="Q272" i="33"/>
  <c r="Q273" i="33"/>
  <c r="Q274" i="33"/>
  <c r="Q275" i="33"/>
  <c r="Q276" i="33"/>
  <c r="Q277" i="33"/>
  <c r="Q278" i="33"/>
  <c r="Q279" i="33"/>
  <c r="Q281" i="33"/>
  <c r="Q282" i="33"/>
  <c r="Q283" i="33"/>
  <c r="Q284" i="33"/>
  <c r="Q285" i="33"/>
  <c r="Q286" i="33"/>
  <c r="Q287" i="33"/>
  <c r="Q288" i="33"/>
  <c r="Q289" i="33"/>
  <c r="Q290" i="33"/>
  <c r="Q291" i="33"/>
  <c r="Q292" i="33"/>
  <c r="Q293" i="33"/>
  <c r="Q294" i="33"/>
  <c r="Q295" i="33"/>
  <c r="Q296" i="33"/>
  <c r="Q297" i="33"/>
  <c r="Q298" i="33"/>
  <c r="Q299" i="33"/>
  <c r="Q301" i="33"/>
  <c r="Q302" i="33"/>
  <c r="Q303" i="33"/>
  <c r="Q304" i="33"/>
  <c r="Q305" i="33"/>
  <c r="Q306" i="33"/>
  <c r="Q307" i="33"/>
  <c r="Q308" i="33"/>
  <c r="Q309" i="33"/>
  <c r="Q310" i="33"/>
  <c r="Q311" i="33"/>
  <c r="Q312" i="33"/>
  <c r="Q313" i="33"/>
  <c r="Q314" i="33"/>
  <c r="Q315" i="33"/>
  <c r="Q316" i="33"/>
  <c r="Q317" i="33"/>
  <c r="Q318" i="33"/>
  <c r="Q319" i="33"/>
  <c r="Q320" i="33"/>
  <c r="Q321" i="33"/>
  <c r="Q323" i="33"/>
  <c r="Q324" i="33"/>
  <c r="Q325" i="33"/>
  <c r="Q326" i="33"/>
  <c r="Q327" i="33"/>
  <c r="Q328" i="33"/>
  <c r="Q329" i="33"/>
  <c r="Q330" i="33"/>
  <c r="Q331" i="33"/>
  <c r="Q332" i="33"/>
  <c r="Q333" i="33"/>
  <c r="Q334" i="33"/>
  <c r="Q335" i="33"/>
  <c r="Q336" i="33"/>
  <c r="Q337" i="33"/>
  <c r="Q338" i="33"/>
  <c r="Q339" i="33"/>
  <c r="Q340" i="33"/>
  <c r="Q341" i="33"/>
  <c r="Q343" i="33"/>
  <c r="Q344" i="33"/>
  <c r="Q345" i="33"/>
  <c r="Q346" i="33"/>
  <c r="Q347" i="33"/>
  <c r="Q348" i="33"/>
  <c r="Q349" i="33"/>
  <c r="Q350" i="33"/>
  <c r="Q351" i="33"/>
  <c r="Q352" i="33"/>
  <c r="Q353" i="33"/>
  <c r="Q354" i="33"/>
  <c r="Q355" i="33"/>
  <c r="Q356" i="33"/>
  <c r="Q357" i="33"/>
  <c r="Q358" i="33"/>
  <c r="Q359" i="33"/>
  <c r="Q360" i="33"/>
  <c r="Q361" i="33"/>
  <c r="Q362" i="33"/>
  <c r="Q363" i="33"/>
  <c r="Q364" i="33"/>
  <c r="Q366" i="33"/>
  <c r="Q367" i="33"/>
  <c r="Q368" i="33"/>
  <c r="Q369" i="33"/>
  <c r="Q370" i="33"/>
  <c r="Q371" i="33"/>
  <c r="Q372" i="33"/>
  <c r="Q373" i="33"/>
  <c r="Q374" i="33"/>
  <c r="Q375" i="33"/>
  <c r="Q376" i="33"/>
  <c r="Q377" i="33"/>
  <c r="Q378" i="33"/>
  <c r="Q379" i="33"/>
  <c r="Q380" i="33"/>
  <c r="Q381" i="33"/>
  <c r="Q382" i="33"/>
  <c r="Q383" i="33"/>
  <c r="Q384" i="33"/>
  <c r="Q385" i="33"/>
  <c r="Q387" i="33"/>
  <c r="Q388" i="33"/>
  <c r="Q389" i="33"/>
  <c r="Q390" i="33"/>
  <c r="Q391" i="33"/>
  <c r="Q392" i="33"/>
  <c r="Q393" i="33"/>
  <c r="Q394" i="33"/>
  <c r="Q395" i="33"/>
  <c r="Q396" i="33"/>
  <c r="Q397" i="33"/>
  <c r="Q398" i="33"/>
  <c r="Q399" i="33"/>
  <c r="Q400" i="33"/>
  <c r="Q401" i="33"/>
  <c r="Q402" i="33"/>
  <c r="Q403" i="33"/>
  <c r="Q404" i="33"/>
  <c r="Q405" i="33"/>
  <c r="Q406" i="33"/>
  <c r="Q407" i="33"/>
  <c r="Q409" i="33"/>
  <c r="Q410" i="33"/>
  <c r="Q411" i="33"/>
  <c r="Q412" i="33"/>
  <c r="Q413" i="33"/>
  <c r="Q414" i="33"/>
  <c r="Q415" i="33"/>
  <c r="Q416" i="33"/>
  <c r="Q417" i="33"/>
  <c r="Q418" i="33"/>
  <c r="Q419" i="33"/>
  <c r="Q420" i="33"/>
  <c r="Q421" i="33"/>
  <c r="Q422" i="33"/>
  <c r="Q423" i="33"/>
  <c r="Q424" i="33"/>
  <c r="Q425" i="33"/>
  <c r="Q426" i="33"/>
  <c r="Q427" i="33"/>
  <c r="Q428" i="33"/>
  <c r="Q429" i="33"/>
  <c r="Q430" i="33"/>
  <c r="Q432" i="33"/>
  <c r="Q433" i="33"/>
  <c r="Q434" i="33"/>
  <c r="Q435" i="33"/>
  <c r="Q436" i="33"/>
  <c r="Q437" i="33"/>
  <c r="Q438" i="33"/>
  <c r="Q439" i="33"/>
  <c r="Q440" i="33"/>
  <c r="Q441" i="33"/>
  <c r="Q442" i="33"/>
  <c r="Q443" i="33"/>
  <c r="Q444" i="33"/>
  <c r="Q445" i="33"/>
  <c r="Q446" i="33"/>
  <c r="Q447" i="33"/>
  <c r="Q448" i="33"/>
  <c r="Q449" i="33"/>
  <c r="Q450" i="33"/>
  <c r="Q452" i="33"/>
  <c r="Q453" i="33"/>
  <c r="Q454" i="33"/>
  <c r="Q455" i="33"/>
  <c r="Q456" i="33"/>
  <c r="Q457" i="33"/>
  <c r="Q458" i="33"/>
  <c r="Q459" i="33"/>
  <c r="Q460" i="33"/>
  <c r="Q461" i="33"/>
  <c r="Q462" i="33"/>
  <c r="Q463" i="33"/>
  <c r="Q464" i="33"/>
  <c r="Q465" i="33"/>
  <c r="Q466" i="33"/>
  <c r="Q467" i="33"/>
  <c r="Q468" i="33"/>
  <c r="Q469" i="33"/>
  <c r="Q470" i="33"/>
  <c r="Q471" i="33"/>
  <c r="Q472" i="33"/>
  <c r="Q473" i="33"/>
  <c r="Q475" i="33"/>
  <c r="Q476" i="33"/>
  <c r="Q477" i="33"/>
  <c r="Q478" i="33"/>
  <c r="Q479" i="33"/>
  <c r="Q480" i="33"/>
  <c r="Q481" i="33"/>
  <c r="Q482" i="33"/>
  <c r="Q483" i="33"/>
  <c r="Q484" i="33"/>
  <c r="Q485" i="33"/>
  <c r="Q486" i="33"/>
  <c r="Q487" i="33"/>
  <c r="Q488" i="33"/>
  <c r="Q489" i="33"/>
  <c r="Q490" i="33"/>
  <c r="Q491" i="33"/>
  <c r="Q492" i="33"/>
  <c r="Q493" i="33"/>
  <c r="Q494" i="33"/>
  <c r="Q495" i="33"/>
  <c r="Q497" i="33"/>
  <c r="Q498" i="33"/>
  <c r="Q499" i="33"/>
  <c r="Q500" i="33"/>
  <c r="Q501" i="33"/>
  <c r="Q502" i="33"/>
  <c r="Q503" i="33"/>
  <c r="Q504" i="33"/>
  <c r="Q505" i="33"/>
  <c r="Q506" i="33"/>
  <c r="Q507" i="33"/>
  <c r="Q508" i="33"/>
  <c r="Q509" i="33"/>
  <c r="Q510" i="33"/>
  <c r="Q511" i="33"/>
  <c r="Q512" i="33"/>
  <c r="Q513" i="33"/>
  <c r="Q514" i="33"/>
  <c r="Q515" i="33"/>
  <c r="Q517" i="33"/>
  <c r="Q518" i="33"/>
  <c r="Q519" i="33"/>
  <c r="Q520" i="33"/>
  <c r="Q521" i="33"/>
  <c r="Q522" i="33"/>
  <c r="Q523" i="33"/>
  <c r="Q524" i="33"/>
  <c r="Q525" i="33"/>
  <c r="Q526" i="33"/>
  <c r="Q527" i="33"/>
  <c r="Q528" i="33"/>
  <c r="Q529" i="33"/>
  <c r="Q530" i="33"/>
  <c r="Q531" i="33"/>
  <c r="Q532" i="33"/>
  <c r="Q533" i="33"/>
  <c r="Q534" i="33"/>
  <c r="Q535" i="33"/>
  <c r="Q536" i="33"/>
  <c r="Q537" i="33"/>
  <c r="Q539" i="33"/>
  <c r="Q540" i="33"/>
  <c r="Q541" i="33"/>
  <c r="Q542" i="33"/>
  <c r="Q543" i="33"/>
  <c r="Q544" i="33"/>
  <c r="Q545" i="33"/>
  <c r="Q546" i="33"/>
  <c r="Q547" i="33"/>
  <c r="Q548" i="33"/>
  <c r="Q549" i="33"/>
  <c r="Q550" i="33"/>
  <c r="Q551" i="33"/>
  <c r="Q552" i="33"/>
  <c r="Q553" i="33"/>
  <c r="Q554" i="33"/>
  <c r="Q555" i="33"/>
  <c r="Q556" i="33"/>
  <c r="Q557" i="33"/>
  <c r="Q559" i="33"/>
  <c r="Q560" i="33"/>
  <c r="Q561" i="33"/>
  <c r="Q562" i="33"/>
  <c r="Q563" i="33"/>
  <c r="Q564" i="33"/>
  <c r="Q565" i="33"/>
  <c r="Q566" i="33"/>
  <c r="Q567" i="33"/>
  <c r="Q568" i="33"/>
  <c r="Q569" i="33"/>
  <c r="Q570" i="33"/>
  <c r="Q571" i="33"/>
  <c r="Q572" i="33"/>
  <c r="Q573" i="33"/>
  <c r="Q574" i="33"/>
  <c r="Q575" i="33"/>
  <c r="Q576" i="33"/>
  <c r="Q577" i="33"/>
  <c r="Q579" i="33"/>
  <c r="Q580" i="33"/>
  <c r="Q581" i="33"/>
  <c r="Q582" i="33"/>
  <c r="Q583" i="33"/>
  <c r="Q584" i="33"/>
  <c r="Q585" i="33"/>
  <c r="Q586" i="33"/>
  <c r="Q587" i="33"/>
  <c r="Q588" i="33"/>
  <c r="Q589" i="33"/>
  <c r="Q590" i="33"/>
  <c r="Q591" i="33"/>
  <c r="Q592" i="33"/>
  <c r="Q593" i="33"/>
  <c r="Q594" i="33"/>
  <c r="Q595" i="33"/>
  <c r="Q596" i="33"/>
  <c r="Q597" i="33"/>
  <c r="Q598" i="33"/>
  <c r="Q599" i="33"/>
  <c r="Q601" i="33"/>
  <c r="Q602" i="33"/>
  <c r="Q603" i="33"/>
  <c r="Q604" i="33"/>
  <c r="Q605" i="33"/>
  <c r="Q606" i="33"/>
  <c r="Q607" i="33"/>
  <c r="Q608" i="33"/>
  <c r="Q609" i="33"/>
  <c r="Q610" i="33"/>
  <c r="Q611" i="33"/>
  <c r="Q612" i="33"/>
  <c r="Q613" i="33"/>
  <c r="Q614" i="33"/>
  <c r="Q615" i="33"/>
  <c r="Q616" i="33"/>
  <c r="Q617" i="33"/>
  <c r="Q618" i="33"/>
  <c r="Q619" i="33"/>
  <c r="Q620" i="33"/>
  <c r="Q621" i="33"/>
  <c r="Q622" i="33"/>
  <c r="Q624" i="33"/>
  <c r="Q625" i="33"/>
  <c r="Q626" i="33"/>
  <c r="Q627" i="33"/>
  <c r="Q628" i="33"/>
  <c r="Q629" i="33"/>
  <c r="Q630" i="33"/>
  <c r="Q631" i="33"/>
  <c r="Q632" i="33"/>
  <c r="Q633" i="33"/>
  <c r="Q634" i="33"/>
  <c r="Q635" i="33"/>
  <c r="Q636" i="33"/>
  <c r="Q637" i="33"/>
  <c r="Q638" i="33"/>
  <c r="Q639" i="33"/>
  <c r="Q640" i="33"/>
  <c r="Q641" i="33"/>
  <c r="Q642" i="33"/>
  <c r="Q644" i="33"/>
  <c r="Q645" i="33"/>
  <c r="Q646" i="33"/>
  <c r="Q647" i="33"/>
  <c r="Q648" i="33"/>
  <c r="Q649" i="33"/>
  <c r="Q650" i="33"/>
  <c r="Q651" i="33"/>
  <c r="Q652" i="33"/>
  <c r="Q653" i="33"/>
  <c r="Q654" i="33"/>
  <c r="Q655" i="33"/>
  <c r="Q656" i="33"/>
  <c r="Q657" i="33"/>
  <c r="Q658" i="33"/>
  <c r="Q659" i="33"/>
  <c r="Q660" i="33"/>
  <c r="Q661" i="33"/>
  <c r="Q662" i="33"/>
  <c r="Q663" i="33"/>
  <c r="Q664" i="33"/>
  <c r="Q665" i="33"/>
  <c r="Q667" i="33"/>
  <c r="Q668" i="33"/>
  <c r="Q669" i="33"/>
  <c r="Q670" i="33"/>
  <c r="Q671" i="33"/>
  <c r="Q672" i="33"/>
  <c r="Q673" i="33"/>
  <c r="Q674" i="33"/>
  <c r="Q675" i="33"/>
  <c r="Q676" i="33"/>
  <c r="Q677" i="33"/>
  <c r="Q678" i="33"/>
  <c r="Q679" i="33"/>
  <c r="Q680" i="33"/>
  <c r="Q681" i="33"/>
  <c r="Q682" i="33"/>
  <c r="Q683" i="33"/>
  <c r="Q684" i="33"/>
  <c r="Q685" i="33"/>
  <c r="Q686" i="33"/>
  <c r="Q687" i="33"/>
  <c r="Q689" i="33"/>
  <c r="Q690" i="33"/>
  <c r="Q691" i="33"/>
  <c r="Q692" i="33"/>
  <c r="Q693" i="33"/>
  <c r="Q694" i="33"/>
  <c r="Q695" i="33"/>
  <c r="Q696" i="33"/>
  <c r="Q697" i="33"/>
  <c r="Q698" i="33"/>
  <c r="Q699" i="33"/>
  <c r="Q700" i="33"/>
  <c r="Q701" i="33"/>
  <c r="Q702" i="33"/>
  <c r="Q703" i="33"/>
  <c r="Q704" i="33"/>
  <c r="Q705" i="33"/>
  <c r="Q706" i="33"/>
  <c r="Q707" i="33"/>
  <c r="Q708" i="33"/>
  <c r="Q710" i="33"/>
  <c r="Q711" i="33"/>
  <c r="Q712" i="33"/>
  <c r="Q713" i="33"/>
  <c r="Q714" i="33"/>
  <c r="Q715" i="33"/>
  <c r="Q716" i="33"/>
  <c r="Q717" i="33"/>
  <c r="Q718" i="33"/>
  <c r="Q719" i="33"/>
  <c r="Q720" i="33"/>
  <c r="Q721" i="33"/>
  <c r="Q722" i="33"/>
  <c r="Q723" i="33"/>
  <c r="Q724" i="33"/>
  <c r="Q725" i="33"/>
  <c r="Q726" i="33"/>
  <c r="Q727" i="33"/>
  <c r="Q728" i="33"/>
  <c r="Q729" i="33"/>
  <c r="Q730" i="33"/>
  <c r="Q731" i="33"/>
  <c r="Q733" i="33"/>
  <c r="Q734" i="33"/>
  <c r="Q735" i="33"/>
  <c r="Q736" i="33"/>
  <c r="Q737" i="33"/>
  <c r="Q738" i="33"/>
  <c r="Q739" i="33"/>
  <c r="Q740" i="33"/>
  <c r="Q741" i="33"/>
  <c r="Q742" i="33"/>
  <c r="Q743" i="33"/>
  <c r="Q744" i="33"/>
  <c r="Q745" i="33"/>
  <c r="Q746" i="33"/>
  <c r="Q747" i="33"/>
  <c r="Q748" i="33"/>
  <c r="Q749" i="33"/>
  <c r="Q750" i="33"/>
  <c r="Q751" i="33"/>
  <c r="Q752" i="33"/>
  <c r="Q754" i="33"/>
  <c r="Q755" i="33"/>
  <c r="Q756" i="33"/>
  <c r="Q757" i="33"/>
  <c r="Q758" i="33"/>
  <c r="Q759" i="33"/>
  <c r="Q760" i="33"/>
  <c r="Q761" i="33"/>
  <c r="Q762" i="33"/>
  <c r="Q763" i="33"/>
  <c r="Q764" i="33"/>
  <c r="Q765" i="33"/>
  <c r="Q766" i="33"/>
  <c r="Q767" i="33"/>
  <c r="Q768" i="33"/>
  <c r="Q769" i="33"/>
  <c r="Q770" i="33"/>
  <c r="Q771" i="33"/>
  <c r="Q772" i="33"/>
  <c r="Q773" i="33"/>
  <c r="Q775" i="33"/>
  <c r="Q776" i="33"/>
  <c r="Q777" i="33"/>
  <c r="Q778" i="33"/>
  <c r="Q779" i="33"/>
  <c r="Q780" i="33"/>
  <c r="Q781" i="33"/>
  <c r="Q782" i="33"/>
  <c r="Q783" i="33"/>
  <c r="Q784" i="33"/>
  <c r="Q785" i="33"/>
  <c r="Q786" i="33"/>
  <c r="Q787" i="33"/>
  <c r="Q788" i="33"/>
  <c r="Q789" i="33"/>
  <c r="Q790" i="33"/>
  <c r="Q791" i="33"/>
  <c r="Q792" i="33"/>
  <c r="Q793" i="33"/>
  <c r="Q794" i="33"/>
  <c r="Q795" i="33"/>
  <c r="Q797" i="33"/>
  <c r="Q798" i="33"/>
  <c r="Q799" i="33"/>
  <c r="Q800" i="33"/>
  <c r="Q801" i="33"/>
  <c r="Q802" i="33"/>
  <c r="Q803" i="33"/>
  <c r="Q804" i="33"/>
  <c r="Q805" i="33"/>
  <c r="Q806" i="33"/>
  <c r="Q807" i="33"/>
  <c r="Q808" i="33"/>
  <c r="Q809" i="33"/>
  <c r="Q810" i="33"/>
  <c r="Q811" i="33"/>
  <c r="Q812" i="33"/>
  <c r="Q813" i="33"/>
  <c r="Q814" i="33"/>
  <c r="Q815" i="33"/>
  <c r="Q817" i="33"/>
  <c r="Q818" i="33"/>
  <c r="Q819" i="33"/>
  <c r="Q820" i="33"/>
  <c r="Q821" i="33"/>
  <c r="Q822" i="33"/>
  <c r="Q823" i="33"/>
  <c r="Q824" i="33"/>
  <c r="Q825" i="33"/>
  <c r="Q826" i="33"/>
  <c r="Q827" i="33"/>
  <c r="Q828" i="33"/>
  <c r="Q829" i="33"/>
  <c r="Q830" i="33"/>
  <c r="Q831" i="33"/>
  <c r="Q832" i="33"/>
  <c r="Q833" i="33"/>
  <c r="Q834" i="33"/>
  <c r="Q835" i="33"/>
  <c r="Q836" i="33"/>
  <c r="Q838" i="33"/>
  <c r="Q839" i="33"/>
  <c r="Q840" i="33"/>
  <c r="Q841" i="33"/>
  <c r="Q842" i="33"/>
  <c r="Q843" i="33"/>
  <c r="Q844" i="33"/>
  <c r="Q845" i="33"/>
  <c r="Q846" i="33"/>
  <c r="Q847" i="33"/>
  <c r="Q848" i="33"/>
  <c r="Q849" i="33"/>
  <c r="Q850" i="33"/>
  <c r="Q851" i="33"/>
  <c r="Q852" i="33"/>
  <c r="Q853" i="33"/>
  <c r="Q854" i="33"/>
  <c r="Q855" i="33"/>
  <c r="Q856" i="33"/>
  <c r="Q857" i="33"/>
  <c r="Q859" i="33"/>
  <c r="Q860" i="33"/>
  <c r="Q861" i="33"/>
  <c r="Q862" i="33"/>
  <c r="Q863" i="33"/>
  <c r="Q864" i="33"/>
  <c r="Q865" i="33"/>
  <c r="Q866" i="33"/>
  <c r="Q867" i="33"/>
  <c r="Q868" i="33"/>
  <c r="Q869" i="33"/>
  <c r="Q870" i="33"/>
  <c r="Q871" i="33"/>
  <c r="Q872" i="33"/>
  <c r="Q873" i="33"/>
  <c r="Q874" i="33"/>
  <c r="Q875" i="33"/>
  <c r="Q876" i="33"/>
  <c r="Q877" i="33"/>
  <c r="Q878" i="33"/>
  <c r="Q879" i="33"/>
  <c r="Q881" i="33"/>
  <c r="Q882" i="33"/>
  <c r="Q883" i="33"/>
  <c r="Q884" i="33"/>
  <c r="Q885" i="33"/>
  <c r="Q886" i="33"/>
  <c r="Q887" i="33"/>
  <c r="Q888" i="33"/>
  <c r="Q889" i="33"/>
  <c r="Q890" i="33"/>
  <c r="Q891" i="33"/>
  <c r="Q892" i="33"/>
  <c r="Q893" i="33"/>
  <c r="Q894" i="33"/>
  <c r="Q895" i="33"/>
  <c r="Q896" i="33"/>
  <c r="Q897" i="33"/>
  <c r="Q898" i="33"/>
  <c r="Q899" i="33"/>
  <c r="Q900" i="33"/>
  <c r="Q902" i="33"/>
  <c r="Q903" i="33"/>
  <c r="Q904" i="33"/>
  <c r="Q905" i="33"/>
  <c r="Q906" i="33"/>
  <c r="Q907" i="33"/>
  <c r="Q908" i="33"/>
  <c r="Q909" i="33"/>
  <c r="Q910" i="33"/>
  <c r="Q911" i="33"/>
  <c r="Q912" i="33"/>
  <c r="Q913" i="33"/>
  <c r="Q914" i="33"/>
  <c r="Q915" i="33"/>
  <c r="Q916" i="33"/>
  <c r="Q917" i="33"/>
  <c r="Q918" i="33"/>
  <c r="Q919" i="33"/>
  <c r="Q920" i="33"/>
  <c r="Q921" i="33"/>
  <c r="Q922" i="33"/>
  <c r="Q923" i="33"/>
  <c r="Q925" i="33"/>
  <c r="Q926" i="33"/>
  <c r="Q927" i="33"/>
  <c r="Q928" i="33"/>
  <c r="Q929" i="33"/>
  <c r="Q930" i="33"/>
  <c r="Q931" i="33"/>
  <c r="Q932" i="33"/>
  <c r="Q933" i="33"/>
  <c r="Q934" i="33"/>
  <c r="Q935" i="33"/>
  <c r="Q936" i="33"/>
  <c r="Q937" i="33"/>
  <c r="Q938" i="33"/>
  <c r="Q939" i="33"/>
  <c r="Q940" i="33"/>
  <c r="Q941" i="33"/>
  <c r="Q942" i="33"/>
  <c r="Q943" i="33"/>
  <c r="Q944" i="33"/>
  <c r="Q946" i="33"/>
  <c r="Q947" i="33"/>
  <c r="Q948" i="33"/>
  <c r="Q949" i="33"/>
  <c r="Q950" i="33"/>
  <c r="Q951" i="33"/>
  <c r="Q952" i="33"/>
  <c r="Q953" i="33"/>
  <c r="Q954" i="33"/>
  <c r="Q955" i="33"/>
  <c r="Q956" i="33"/>
  <c r="Q957" i="33"/>
  <c r="Q958" i="33"/>
  <c r="Q959" i="33"/>
  <c r="Q960" i="33"/>
  <c r="Q961" i="33"/>
  <c r="Q962" i="33"/>
  <c r="Q963" i="33"/>
  <c r="Q964" i="33"/>
  <c r="Q965" i="33"/>
  <c r="Q966" i="33"/>
  <c r="Q968" i="33"/>
  <c r="Q969" i="33"/>
  <c r="Q970" i="33"/>
  <c r="Q971" i="33"/>
  <c r="Q972" i="33"/>
  <c r="Q973" i="33"/>
  <c r="Q974" i="33"/>
  <c r="Q975" i="33"/>
  <c r="Q976" i="33"/>
  <c r="Q977" i="33"/>
  <c r="Q978" i="33"/>
  <c r="Q979" i="33"/>
  <c r="Q980" i="33"/>
  <c r="Q981" i="33"/>
  <c r="Q982" i="33"/>
  <c r="Q983" i="33"/>
  <c r="Q984" i="33"/>
  <c r="Q985" i="33"/>
  <c r="Q986" i="33"/>
  <c r="Q987" i="33"/>
  <c r="Q988" i="33"/>
  <c r="Q989" i="33"/>
  <c r="Q991" i="33"/>
  <c r="Q992" i="33"/>
  <c r="Q993" i="33"/>
  <c r="Q994" i="33"/>
  <c r="Q995" i="33"/>
  <c r="Q996" i="33"/>
  <c r="Q997" i="33"/>
  <c r="Q998" i="33"/>
  <c r="Q999" i="33"/>
  <c r="Q1000" i="33"/>
  <c r="Q1001" i="33"/>
  <c r="Q1002" i="33"/>
  <c r="Q1003" i="33"/>
  <c r="Q1004" i="33"/>
  <c r="Q1005" i="33"/>
  <c r="Q1006" i="33"/>
  <c r="Q1007" i="33"/>
  <c r="Q1008" i="33"/>
  <c r="Q1009" i="33"/>
  <c r="Q1011" i="33"/>
  <c r="Q1012" i="33"/>
  <c r="Q1013" i="33"/>
  <c r="Q1014" i="33"/>
  <c r="Q1015" i="33"/>
  <c r="Q1016" i="33"/>
  <c r="Q1017" i="33"/>
  <c r="Q1018" i="33"/>
  <c r="Q1019" i="33"/>
  <c r="Q1020" i="33"/>
  <c r="Q1021" i="33"/>
  <c r="Q1022" i="33"/>
  <c r="Q1023" i="33"/>
  <c r="Q1024" i="33"/>
  <c r="Q1025" i="33"/>
  <c r="Q1026" i="33"/>
  <c r="Q1027" i="33"/>
  <c r="Q1028" i="33"/>
  <c r="Q1029" i="33"/>
  <c r="Q1030" i="33"/>
  <c r="Q1031" i="33"/>
  <c r="Q1033" i="33"/>
  <c r="Q1034" i="33"/>
  <c r="Q1035" i="33"/>
  <c r="Q1036" i="33"/>
  <c r="Q1037" i="33"/>
  <c r="Q1038" i="33"/>
  <c r="Q1039" i="33"/>
  <c r="Q1040" i="33"/>
  <c r="Q1041" i="33"/>
  <c r="Q1042" i="33"/>
  <c r="Q1043" i="33"/>
  <c r="Q1044" i="33"/>
  <c r="Q1045" i="33"/>
  <c r="Q1046" i="33"/>
  <c r="Q1047" i="33"/>
  <c r="Q1048" i="33"/>
  <c r="Q1049" i="33"/>
  <c r="Q1050" i="33"/>
  <c r="Q1051" i="33"/>
  <c r="Q1052" i="33"/>
  <c r="Q1054" i="33"/>
  <c r="Q1055" i="33"/>
  <c r="Q1056" i="33"/>
  <c r="Q1057" i="33"/>
  <c r="Q1058" i="33"/>
  <c r="Q1059" i="33"/>
  <c r="Q1060" i="33"/>
  <c r="Q1061" i="33"/>
  <c r="Q1062" i="33"/>
  <c r="Q1063" i="33"/>
  <c r="Q1064" i="33"/>
  <c r="Q1065" i="33"/>
  <c r="Q1066" i="33"/>
  <c r="Q1067" i="33"/>
  <c r="Q1068" i="33"/>
  <c r="Q1069" i="33"/>
  <c r="Q1070" i="33"/>
  <c r="Q1071" i="33"/>
  <c r="Q1073" i="33"/>
  <c r="Q1074" i="33"/>
  <c r="Q1075" i="33"/>
  <c r="Q1076" i="33"/>
  <c r="Q1077" i="33"/>
  <c r="Q1078" i="33"/>
  <c r="Q1079" i="33"/>
  <c r="Q1080" i="33"/>
  <c r="Q1081" i="33"/>
  <c r="Q1082" i="33"/>
  <c r="Q1083" i="33"/>
  <c r="Q1084" i="33"/>
  <c r="Q1085" i="33"/>
  <c r="Q1086" i="33"/>
  <c r="Q1087" i="33"/>
  <c r="Q1088" i="33"/>
  <c r="Q1089" i="33"/>
  <c r="Q1090" i="33"/>
  <c r="Q1091" i="33"/>
  <c r="Q1092" i="33"/>
  <c r="Q1093" i="33"/>
  <c r="Q1095" i="33"/>
  <c r="Q1096" i="33"/>
  <c r="Q1097" i="33"/>
  <c r="Q1098" i="33"/>
  <c r="Q1099" i="33"/>
  <c r="Q1100" i="33"/>
  <c r="Q1101" i="33"/>
  <c r="Q1102" i="33"/>
  <c r="Q1103" i="33"/>
  <c r="Q1104" i="33"/>
  <c r="Q1105" i="33"/>
  <c r="Q1106" i="33"/>
  <c r="Q1107" i="33"/>
  <c r="Q1108" i="33"/>
  <c r="Q1109" i="33"/>
  <c r="Q1110" i="33"/>
  <c r="Q1111" i="33"/>
  <c r="Q1112" i="33"/>
  <c r="Q1113" i="33"/>
  <c r="Q1114" i="33"/>
  <c r="Q1116" i="33"/>
  <c r="Q1117" i="33"/>
  <c r="Q1118" i="33"/>
  <c r="Q1119" i="33"/>
  <c r="Q1120" i="33"/>
  <c r="Q1121" i="33"/>
  <c r="Q1122" i="33"/>
  <c r="Q1123" i="33"/>
  <c r="Q1124" i="33"/>
  <c r="Q1125" i="33"/>
  <c r="Q1126" i="33"/>
  <c r="Q1127" i="33"/>
  <c r="Q1128" i="33"/>
  <c r="Q1129" i="33"/>
  <c r="Q1130" i="33"/>
  <c r="Q1131" i="33"/>
  <c r="Q1132" i="33"/>
  <c r="Q1133" i="33"/>
  <c r="Q1134" i="33"/>
  <c r="Q1136" i="33"/>
  <c r="Q1137" i="33"/>
  <c r="Q1138" i="33"/>
  <c r="Q1139" i="33"/>
  <c r="Q1140" i="33"/>
  <c r="Q1141" i="33"/>
  <c r="Q1142" i="33"/>
  <c r="Q1143" i="33"/>
  <c r="Q1144" i="33"/>
  <c r="Q1145" i="33"/>
  <c r="Q1146" i="33"/>
  <c r="Q1147" i="33"/>
  <c r="Q1148" i="33"/>
  <c r="Q1149" i="33"/>
  <c r="Q1150" i="33"/>
  <c r="Q1151" i="33"/>
  <c r="Q1152" i="33"/>
  <c r="Q1153" i="33"/>
  <c r="Q1154" i="33"/>
  <c r="Q1155" i="33"/>
  <c r="Q1156" i="33"/>
  <c r="Q1158" i="33"/>
  <c r="Q1159" i="33"/>
  <c r="Q1160" i="33"/>
  <c r="Q1161" i="33"/>
  <c r="Q1162" i="33"/>
  <c r="Q1163" i="33"/>
  <c r="Q1164" i="33"/>
  <c r="Q1165" i="33"/>
  <c r="Q1166" i="33"/>
  <c r="Q1167" i="33"/>
  <c r="Q1168" i="33"/>
  <c r="Q1169" i="33"/>
  <c r="Q1170" i="33"/>
  <c r="Q1171" i="33"/>
  <c r="Q1172" i="33"/>
  <c r="Q1173" i="33"/>
  <c r="Q1174" i="33"/>
  <c r="Q1175" i="33"/>
  <c r="Q1176" i="33"/>
  <c r="Q1177" i="33"/>
  <c r="Q1178" i="33"/>
  <c r="Q1179" i="33"/>
  <c r="Q1181" i="33"/>
  <c r="Q1182" i="33"/>
  <c r="Q1183" i="33"/>
  <c r="Q1184" i="33"/>
  <c r="Q1185" i="33"/>
  <c r="Q1186" i="33"/>
  <c r="Q1187" i="33"/>
  <c r="Q1188" i="33"/>
  <c r="Q1189" i="33"/>
  <c r="Q1190" i="33"/>
  <c r="Q1191" i="33"/>
  <c r="Q1192" i="33"/>
  <c r="Q1193" i="33"/>
  <c r="Q1194" i="33"/>
  <c r="Q1195" i="33"/>
  <c r="Q1196" i="33"/>
  <c r="Q1197" i="33"/>
  <c r="Q1198" i="33"/>
  <c r="Q1199" i="33"/>
  <c r="Q1200" i="33"/>
  <c r="Q1202" i="33"/>
  <c r="Q1203" i="33"/>
  <c r="Q1204" i="33"/>
  <c r="Q1205" i="33"/>
  <c r="Q1206" i="33"/>
  <c r="Q1207" i="33"/>
  <c r="Q1208" i="33"/>
  <c r="Q1209" i="33"/>
  <c r="Q1210" i="33"/>
  <c r="Q1211" i="33"/>
  <c r="Q1212" i="33"/>
  <c r="Q1213" i="33"/>
  <c r="Q1214" i="33"/>
  <c r="Q1215" i="33"/>
  <c r="Q1216" i="33"/>
  <c r="Q1217" i="33"/>
  <c r="Q1218" i="33"/>
  <c r="Q1219" i="33"/>
  <c r="Q1220" i="33"/>
  <c r="Q1221" i="33"/>
  <c r="Q1222" i="33"/>
  <c r="Q1224" i="33"/>
  <c r="Q1225" i="33"/>
  <c r="Q1226" i="33"/>
  <c r="Q1227" i="33"/>
  <c r="Q1228" i="33"/>
  <c r="Q1229" i="33"/>
  <c r="Q1230" i="33"/>
  <c r="Q1231" i="33"/>
  <c r="Q1232" i="33"/>
  <c r="Q1233" i="33"/>
  <c r="Q1234" i="33"/>
  <c r="Q1235" i="33"/>
  <c r="Q1236" i="33"/>
  <c r="Q1237" i="33"/>
  <c r="Q1238" i="33"/>
  <c r="Q1239" i="33"/>
  <c r="Q1240" i="33"/>
  <c r="Q1241" i="33"/>
  <c r="Q1242" i="33"/>
  <c r="Q1243" i="33"/>
  <c r="Q1244" i="33"/>
  <c r="Q1246" i="33"/>
  <c r="Q1247" i="33"/>
  <c r="Q1248" i="33"/>
  <c r="Q1249" i="33"/>
  <c r="Q1250" i="33"/>
  <c r="Q1251" i="33"/>
  <c r="Q1252" i="33"/>
  <c r="Q1253" i="33"/>
  <c r="Q1254" i="33"/>
  <c r="Q1255" i="33"/>
  <c r="Q1256" i="33"/>
  <c r="Q1257" i="33"/>
  <c r="Q1258" i="33"/>
  <c r="Q1259" i="33"/>
  <c r="Q1260" i="33"/>
  <c r="Q1261" i="33"/>
  <c r="Q1262" i="33"/>
  <c r="Q1263" i="33"/>
  <c r="Q1264" i="33"/>
  <c r="Q1265" i="33"/>
  <c r="Q1267" i="33"/>
  <c r="Q1268" i="33"/>
  <c r="Q1269" i="33"/>
  <c r="Q1270" i="33"/>
  <c r="Q1271" i="33"/>
  <c r="Q1272" i="33"/>
  <c r="Q1273" i="33"/>
  <c r="Q1274" i="33"/>
  <c r="Q1275" i="33"/>
  <c r="Q1276" i="33"/>
  <c r="Q1277" i="33"/>
  <c r="Q1278" i="33"/>
  <c r="Q1279" i="33"/>
  <c r="Q1280" i="33"/>
  <c r="Q1281" i="33"/>
  <c r="Q1282" i="33"/>
  <c r="Q1283" i="33"/>
  <c r="Q1284" i="33"/>
  <c r="Q1285" i="33"/>
  <c r="Q1286" i="33"/>
  <c r="Q1287" i="33"/>
  <c r="Q1289" i="33"/>
  <c r="Q1290" i="33"/>
  <c r="Q1291" i="33"/>
  <c r="Q1292" i="33"/>
  <c r="Q1293" i="33"/>
  <c r="Q1294" i="33"/>
  <c r="Q1295" i="33"/>
  <c r="Q1296" i="33"/>
  <c r="Q1297" i="33"/>
  <c r="Q1298" i="33"/>
  <c r="Q1299" i="33"/>
  <c r="Q1300" i="33"/>
  <c r="Q1301" i="33"/>
  <c r="Q1302" i="33"/>
  <c r="Q1303" i="33"/>
  <c r="Q1304" i="33"/>
  <c r="Q1305" i="33"/>
  <c r="Q1306" i="33"/>
  <c r="Q1307" i="33"/>
  <c r="Q1309" i="33"/>
  <c r="Q1310" i="33"/>
  <c r="Q1311" i="33"/>
  <c r="Q1312" i="33"/>
  <c r="Q1313" i="33"/>
  <c r="Q1314" i="33"/>
  <c r="Q1315" i="33"/>
  <c r="Q1316" i="33"/>
  <c r="Q1317" i="33"/>
  <c r="Q1318" i="33"/>
  <c r="Q1319" i="33"/>
  <c r="Q1320" i="33"/>
  <c r="Q1321" i="33"/>
  <c r="Q1322" i="33"/>
  <c r="Q1323" i="33"/>
  <c r="Q1324" i="33"/>
  <c r="Q1325" i="33"/>
  <c r="Q1326" i="33"/>
  <c r="Q1327" i="33"/>
  <c r="Q1328" i="33"/>
  <c r="Q1330" i="33"/>
  <c r="Q1331" i="33"/>
  <c r="Q1332" i="33"/>
  <c r="Q1333" i="33"/>
  <c r="Q1334" i="33"/>
  <c r="Q1335" i="33"/>
  <c r="Q1336" i="33"/>
  <c r="Q1337" i="33"/>
  <c r="Q1338" i="33"/>
  <c r="Q1339" i="33"/>
  <c r="Q1340" i="33"/>
  <c r="Q1341" i="33"/>
  <c r="Q1342" i="33"/>
  <c r="Q1343" i="33"/>
  <c r="Q1344" i="33"/>
  <c r="Q1345" i="33"/>
  <c r="Q1346" i="33"/>
  <c r="Q1347" i="33"/>
  <c r="Q1348" i="33"/>
  <c r="Q1349" i="33"/>
  <c r="Q1350" i="33"/>
  <c r="Q1352" i="33"/>
  <c r="Q1353" i="33"/>
  <c r="Q1354" i="33"/>
  <c r="Q1355" i="33"/>
  <c r="Q1356" i="33"/>
  <c r="Q1357" i="33"/>
  <c r="Q1358" i="33"/>
  <c r="Q1359" i="33"/>
  <c r="Q1360" i="33"/>
  <c r="Q1361" i="33"/>
  <c r="Q1362" i="33"/>
  <c r="Q1363" i="33"/>
  <c r="Q1364" i="33"/>
  <c r="Q1365" i="33"/>
  <c r="Q1366" i="33"/>
  <c r="Q1367" i="33"/>
  <c r="Q1368" i="33"/>
  <c r="Q1369" i="33"/>
  <c r="Q1370" i="33"/>
  <c r="Q1371" i="33"/>
  <c r="Q1373" i="33"/>
  <c r="Q1374" i="33"/>
  <c r="Q1375" i="33"/>
  <c r="Q1376" i="33"/>
  <c r="Q1377" i="33"/>
  <c r="Q1378" i="33"/>
  <c r="Q1379" i="33"/>
  <c r="Q1380" i="33"/>
  <c r="Q1381" i="33"/>
  <c r="Q1382" i="33"/>
  <c r="Q1383" i="33"/>
  <c r="Q1384" i="33"/>
  <c r="Q1385" i="33"/>
  <c r="Q1386" i="33"/>
  <c r="Q1387" i="33"/>
  <c r="Q1388" i="33"/>
  <c r="Q1389" i="33"/>
  <c r="Q1390" i="33"/>
  <c r="Q1391" i="33"/>
  <c r="Q1392" i="33"/>
  <c r="Q1393" i="33"/>
  <c r="Q1395" i="33"/>
  <c r="Q1396" i="33"/>
  <c r="Q1397" i="33"/>
  <c r="Q1398" i="33"/>
  <c r="Q1399" i="33"/>
  <c r="Q1400" i="33"/>
  <c r="Q1401" i="33"/>
  <c r="Q1402" i="33"/>
  <c r="Q1403" i="33"/>
  <c r="Q1404" i="33"/>
  <c r="Q1405" i="33"/>
  <c r="Q1406" i="33"/>
  <c r="Q1407" i="33"/>
  <c r="Q1408" i="33"/>
  <c r="Q1409" i="33"/>
  <c r="Q1410" i="33"/>
  <c r="Q1411" i="33"/>
  <c r="Q1412" i="33"/>
  <c r="Q1413" i="33"/>
  <c r="Q1414" i="33"/>
  <c r="Q1415" i="33"/>
  <c r="Q1417" i="33"/>
  <c r="Q1418" i="33"/>
  <c r="Q1419" i="33"/>
  <c r="Q1420" i="33"/>
  <c r="Q1421" i="33"/>
  <c r="Q1422" i="33"/>
  <c r="Q1423" i="33"/>
  <c r="Q1424" i="33"/>
  <c r="Q1425" i="33"/>
  <c r="Q1426" i="33"/>
  <c r="Q1427" i="33"/>
  <c r="Q1428" i="33"/>
  <c r="Q1429" i="33"/>
  <c r="Q1430" i="33"/>
  <c r="Q1431" i="33"/>
  <c r="Q1432" i="33"/>
  <c r="Q1433" i="33"/>
  <c r="Q1434" i="33"/>
  <c r="Q1435" i="33"/>
  <c r="Q1436" i="33"/>
  <c r="Q1438" i="33"/>
  <c r="Q1439" i="33"/>
  <c r="Q1440" i="33"/>
  <c r="Q1441" i="33"/>
  <c r="Q1442" i="33"/>
  <c r="Q1443" i="33"/>
  <c r="Q1444" i="33"/>
  <c r="Q1445" i="33"/>
  <c r="Q1446" i="33"/>
  <c r="Q1447" i="33"/>
  <c r="Q1448" i="33"/>
  <c r="Q1449" i="33"/>
  <c r="Q1450" i="33"/>
  <c r="Q1451" i="33"/>
  <c r="Q1452" i="33"/>
  <c r="Q1453" i="33"/>
  <c r="Q1454" i="33"/>
  <c r="Q1455" i="33"/>
  <c r="Q1456" i="33"/>
  <c r="Q1457" i="33"/>
  <c r="Q1458" i="33"/>
  <c r="Q1459" i="33"/>
  <c r="Q1461" i="33"/>
  <c r="Q1462" i="33"/>
  <c r="Q1463" i="33"/>
  <c r="Q1464" i="33"/>
  <c r="Q1465" i="33"/>
  <c r="Q1466" i="33"/>
  <c r="Q1467" i="33"/>
  <c r="Q1468" i="33"/>
  <c r="Q1469" i="33"/>
  <c r="Q1470" i="33"/>
  <c r="Q1471" i="33"/>
  <c r="Q1472" i="33"/>
  <c r="Q1473" i="33"/>
  <c r="Q1474" i="33"/>
  <c r="Q1475" i="33"/>
  <c r="Q1476" i="33"/>
  <c r="Q1477" i="33"/>
  <c r="Q1478" i="33"/>
  <c r="Q1479" i="33"/>
  <c r="Q1480" i="33"/>
  <c r="Q1481" i="33"/>
  <c r="Q1483" i="33"/>
  <c r="Q1484" i="33"/>
  <c r="Q1485" i="33"/>
  <c r="Q1486" i="33"/>
  <c r="Q1487" i="33"/>
  <c r="Q1488" i="33"/>
  <c r="Q1489" i="33"/>
  <c r="Q1490" i="33"/>
  <c r="Q1491" i="33"/>
  <c r="Q1492" i="33"/>
  <c r="Q1493" i="33"/>
  <c r="Q1494" i="33"/>
  <c r="Q1495" i="33"/>
  <c r="Q1496" i="33"/>
  <c r="Q1497" i="33"/>
  <c r="Q1498" i="33"/>
  <c r="Q1499" i="33"/>
  <c r="Q1500" i="33"/>
  <c r="Q1501" i="33"/>
  <c r="Q1502" i="33"/>
  <c r="Q1504" i="33"/>
  <c r="Q1505" i="33"/>
  <c r="Q1506" i="33"/>
  <c r="Q1507" i="33"/>
  <c r="Q1508" i="33"/>
  <c r="Q1509" i="33"/>
  <c r="Q1510" i="33"/>
  <c r="Q1511" i="33"/>
  <c r="Q1512" i="33"/>
  <c r="Q1513" i="33"/>
  <c r="Q1514" i="33"/>
  <c r="Q1515" i="33"/>
  <c r="Q1516" i="33"/>
  <c r="Q1517" i="33"/>
  <c r="Q1518" i="33"/>
  <c r="Q1519" i="33"/>
  <c r="Q1520" i="33"/>
  <c r="Q1521" i="33"/>
  <c r="Q1522" i="33"/>
  <c r="Q1523" i="33"/>
  <c r="Q1524" i="33"/>
  <c r="Q1526" i="33"/>
  <c r="Q1527" i="33"/>
  <c r="Q1528" i="33"/>
  <c r="Q1529" i="33"/>
  <c r="Q1530" i="33"/>
  <c r="Q1531" i="33"/>
  <c r="Q1532" i="33"/>
  <c r="Q1533" i="33"/>
  <c r="Q1534" i="33"/>
  <c r="Q1535" i="33"/>
  <c r="Q1536" i="33"/>
  <c r="Q1537" i="33"/>
  <c r="Q1538" i="33"/>
  <c r="Q1539" i="33"/>
  <c r="Q1540" i="33"/>
  <c r="Q1541" i="33"/>
  <c r="Q1542" i="33"/>
  <c r="Q1543" i="33"/>
  <c r="Q1544" i="33"/>
  <c r="Q1545" i="33"/>
  <c r="Q1546" i="33"/>
  <c r="Q1548" i="33"/>
  <c r="Q1549" i="33"/>
  <c r="Q1550" i="33"/>
  <c r="Q1551" i="33"/>
  <c r="Q1552" i="33"/>
  <c r="Q1553" i="33"/>
  <c r="Q1554" i="33"/>
  <c r="Q1555" i="33"/>
  <c r="Q1556" i="33"/>
  <c r="Q1557" i="33"/>
  <c r="Q1558" i="33"/>
  <c r="Q1559" i="33"/>
  <c r="Q1560" i="33"/>
  <c r="Q1561" i="33"/>
  <c r="Q1562" i="33"/>
  <c r="Q1563" i="33"/>
  <c r="Q1564" i="33"/>
  <c r="Q1565" i="33"/>
  <c r="Q1566" i="33"/>
  <c r="Q1567" i="33"/>
  <c r="Q1568" i="33"/>
  <c r="Q1570" i="33"/>
  <c r="Q1571" i="33"/>
  <c r="Q1572" i="33"/>
  <c r="Q1573" i="33"/>
  <c r="Q1574" i="33"/>
  <c r="Q1575" i="33"/>
  <c r="Q1576" i="33"/>
  <c r="Q1577" i="33"/>
  <c r="Q1578" i="33"/>
  <c r="Q1579" i="33"/>
  <c r="Q1580" i="33"/>
  <c r="Q1581" i="33"/>
  <c r="Q1582" i="33"/>
  <c r="Q1583" i="33"/>
  <c r="Q1584" i="33"/>
  <c r="Q1585" i="33"/>
  <c r="Q1586" i="33"/>
  <c r="Q1587" i="33"/>
  <c r="Q1588" i="33"/>
  <c r="Q1590" i="33"/>
  <c r="Q1591" i="33"/>
  <c r="Q1592" i="33"/>
  <c r="Q1593" i="33"/>
  <c r="Q1594" i="33"/>
  <c r="Q1595" i="33"/>
  <c r="Q1596" i="33"/>
  <c r="Q1597" i="33"/>
  <c r="Q1598" i="33"/>
  <c r="Q1599" i="33"/>
  <c r="Q1600" i="33"/>
  <c r="Q1601" i="33"/>
  <c r="Q1602" i="33"/>
  <c r="Q1603" i="33"/>
  <c r="Q1604" i="33"/>
  <c r="Q1605" i="33"/>
  <c r="Q1606" i="33"/>
  <c r="Q1607" i="33"/>
  <c r="Q1608" i="33"/>
  <c r="Q1609" i="33"/>
  <c r="Q1610" i="33"/>
  <c r="Q1611" i="33"/>
  <c r="Q1613" i="33"/>
  <c r="Q1614" i="33"/>
  <c r="Q1615" i="33"/>
  <c r="Q1616" i="33"/>
  <c r="Q1617" i="33"/>
  <c r="Q1618" i="33"/>
  <c r="Q1619" i="33"/>
  <c r="Q1620" i="33"/>
  <c r="Q1621" i="33"/>
  <c r="Q1622" i="33"/>
  <c r="Q1623" i="33"/>
  <c r="Q1624" i="33"/>
  <c r="Q1625" i="33"/>
  <c r="Q1626" i="33"/>
  <c r="Q1627" i="33"/>
  <c r="Q1628" i="33"/>
  <c r="Q1629" i="33"/>
  <c r="Q1630" i="33"/>
  <c r="Q1632" i="33"/>
  <c r="Q1633" i="33"/>
  <c r="Q1634" i="33"/>
  <c r="Q1635" i="33"/>
  <c r="Q1636" i="33"/>
  <c r="Q1637" i="33"/>
  <c r="Q1638" i="33"/>
  <c r="Q1639" i="33"/>
  <c r="Q1640" i="33"/>
  <c r="Q1641" i="33"/>
  <c r="Q1642" i="33"/>
  <c r="Q1643" i="33"/>
  <c r="Q1644" i="33"/>
  <c r="Q1645" i="33"/>
  <c r="Q1646" i="33"/>
  <c r="Q1647" i="33"/>
  <c r="Q1648" i="33"/>
  <c r="Q1649" i="33"/>
  <c r="Q1650" i="33"/>
  <c r="Q1651" i="33"/>
  <c r="Q1652" i="33"/>
  <c r="Q1653" i="33"/>
  <c r="Q1655" i="33"/>
  <c r="Q1656" i="33"/>
  <c r="Q1657" i="33"/>
  <c r="Q1658" i="33"/>
  <c r="Q1659" i="33"/>
  <c r="Q1660" i="33"/>
  <c r="Q1661" i="33"/>
  <c r="Q1662" i="33"/>
  <c r="Q1663" i="33"/>
  <c r="Q1664" i="33"/>
  <c r="Q1665" i="33"/>
  <c r="Q1666" i="33"/>
  <c r="Q1667" i="33"/>
  <c r="Q1668" i="33"/>
  <c r="Q1669" i="33"/>
  <c r="Q1670" i="33"/>
  <c r="Q1671" i="33"/>
  <c r="Q1672" i="33"/>
  <c r="Q1673" i="33"/>
  <c r="Q1674" i="33"/>
  <c r="Q1675" i="33"/>
  <c r="Q1677" i="33"/>
  <c r="Q1678" i="33"/>
  <c r="Q1679" i="33"/>
  <c r="Q1680" i="33"/>
  <c r="Q1681" i="33"/>
  <c r="Q1682" i="33"/>
  <c r="Q1683" i="33"/>
  <c r="Q1684" i="33"/>
  <c r="Q1685" i="33"/>
  <c r="Q1686" i="33"/>
  <c r="Q1687" i="33"/>
  <c r="Q1688" i="33"/>
  <c r="Q1689" i="33"/>
  <c r="Q1690" i="33"/>
  <c r="Q1691" i="33"/>
  <c r="Q1692" i="33"/>
  <c r="Q1693" i="33"/>
  <c r="Q1694" i="33"/>
  <c r="Q1695" i="33"/>
  <c r="Q1696" i="33"/>
  <c r="Q1698" i="33"/>
  <c r="Q1699" i="33"/>
  <c r="Q1700" i="33"/>
  <c r="Q1701" i="33"/>
  <c r="Q1702" i="33"/>
  <c r="Q1703" i="33"/>
  <c r="Q1704" i="33"/>
  <c r="Q1705" i="33"/>
  <c r="Q1706" i="33"/>
  <c r="Q1707" i="33"/>
  <c r="Q1708" i="33"/>
  <c r="Q1709" i="33"/>
  <c r="Q1710" i="33"/>
  <c r="Q1711" i="33"/>
  <c r="Q1712" i="33"/>
  <c r="Q1713" i="33"/>
  <c r="Q1714" i="33"/>
  <c r="Q1715" i="33"/>
  <c r="Q1716" i="33"/>
  <c r="Q1717" i="33"/>
  <c r="Q1718" i="33"/>
  <c r="Q1719" i="33"/>
  <c r="Q1721" i="33"/>
  <c r="Q1722" i="33"/>
  <c r="Q1723" i="33"/>
  <c r="Q1724" i="33"/>
  <c r="Q1725" i="33"/>
  <c r="Q1726" i="33"/>
  <c r="Q1727" i="33"/>
  <c r="Q1728" i="33"/>
  <c r="Q1729" i="33"/>
  <c r="Q1730" i="33"/>
  <c r="Q1731" i="33"/>
  <c r="Q1732" i="33"/>
  <c r="Q1733" i="33"/>
  <c r="Q1734" i="33"/>
  <c r="Q1735" i="33"/>
  <c r="Q1736" i="33"/>
  <c r="Q1737" i="33"/>
  <c r="Q1738" i="33"/>
  <c r="Q1739" i="33"/>
  <c r="Q1740" i="33"/>
  <c r="Q1742" i="33"/>
  <c r="Q1743" i="33"/>
  <c r="Q1744" i="33"/>
  <c r="Q1745" i="33"/>
  <c r="Q1746" i="33"/>
  <c r="Q1747" i="33"/>
  <c r="Q1748" i="33"/>
  <c r="Q1749" i="33"/>
  <c r="Q1750" i="33"/>
  <c r="Q1751" i="33"/>
  <c r="Q1752" i="33"/>
  <c r="Q1753" i="33"/>
  <c r="Q1754" i="33"/>
  <c r="Q1755" i="33"/>
  <c r="Q1756" i="33"/>
  <c r="Q1757" i="33"/>
  <c r="Q1758" i="33"/>
  <c r="Q1759" i="33"/>
  <c r="Q1760" i="33"/>
  <c r="Q1761" i="33"/>
  <c r="Q1762" i="33"/>
  <c r="Q1764" i="33"/>
  <c r="Q1765" i="33"/>
  <c r="Q1766" i="33"/>
  <c r="Q1767" i="33"/>
  <c r="Q1768" i="33"/>
  <c r="Q1769" i="33"/>
  <c r="Q1770" i="33"/>
  <c r="Q1771" i="33"/>
  <c r="Q1772" i="33"/>
  <c r="Q1773" i="33"/>
  <c r="Q1774" i="33"/>
  <c r="Q1775" i="33"/>
  <c r="Q1776" i="33"/>
  <c r="Q1777" i="33"/>
  <c r="Q1778" i="33"/>
  <c r="Q1779" i="33"/>
  <c r="Q1780" i="33"/>
  <c r="Q1781" i="33"/>
  <c r="Q1782" i="33"/>
  <c r="Q1783" i="33"/>
  <c r="Q1784" i="33"/>
  <c r="Q1786" i="33"/>
  <c r="Q1787" i="33"/>
  <c r="Q1788" i="33"/>
  <c r="Q1789" i="33"/>
  <c r="Q1790" i="33"/>
  <c r="Q1791" i="33"/>
  <c r="Q1792" i="33"/>
  <c r="Q1793" i="33"/>
  <c r="Q1794" i="33"/>
  <c r="Q1795" i="33"/>
  <c r="Q1796" i="33"/>
  <c r="Q1797" i="33"/>
  <c r="Q1798" i="33"/>
  <c r="Q1799" i="33"/>
  <c r="Q1800" i="33"/>
  <c r="Q1801" i="33"/>
  <c r="Q1802" i="33"/>
  <c r="Q1803" i="33"/>
  <c r="Q1804" i="33"/>
  <c r="Q1806" i="33"/>
  <c r="Q1807" i="33"/>
  <c r="Q1808" i="33"/>
  <c r="Q1809" i="33"/>
  <c r="Q1810" i="33"/>
  <c r="Q1811" i="33"/>
  <c r="Q1812" i="33"/>
  <c r="Q1813" i="33"/>
  <c r="Q1814" i="33"/>
  <c r="Q1815" i="33"/>
  <c r="Q1816" i="33"/>
  <c r="Q1817" i="33"/>
  <c r="Q1818" i="33"/>
  <c r="Q1819" i="33"/>
  <c r="Q1820" i="33"/>
  <c r="Q1821" i="33"/>
  <c r="Q1822" i="33"/>
  <c r="Q1823" i="33"/>
  <c r="Q1824" i="33"/>
  <c r="Q1825" i="33"/>
  <c r="Q1826" i="33"/>
  <c r="Q1828" i="33"/>
  <c r="Q1829" i="33"/>
  <c r="Q1830" i="33"/>
  <c r="Q1831" i="33"/>
  <c r="Q1832" i="33"/>
  <c r="Q1833" i="33"/>
  <c r="Q1834" i="33"/>
  <c r="Q1835" i="33"/>
  <c r="Q1836" i="33"/>
  <c r="Q1837" i="33"/>
  <c r="Q1838" i="33"/>
  <c r="Q1839" i="33"/>
  <c r="Q1840" i="33"/>
  <c r="Q1841" i="33"/>
  <c r="Q1842" i="33"/>
  <c r="Q1843" i="33"/>
  <c r="Q1844" i="33"/>
  <c r="Q1845" i="33"/>
  <c r="Q1846" i="33"/>
  <c r="Q1848" i="33"/>
  <c r="Q1849" i="33"/>
  <c r="Q1850" i="33"/>
  <c r="Q1851" i="33"/>
  <c r="Q1852" i="33"/>
  <c r="Q1853" i="33"/>
  <c r="Q1854" i="33"/>
  <c r="Q1855" i="33"/>
  <c r="Q1856" i="33"/>
  <c r="Q1857" i="33"/>
  <c r="Q1858" i="33"/>
  <c r="Q1859" i="33"/>
  <c r="Q1860" i="33"/>
  <c r="Q1861" i="33"/>
  <c r="Q1862" i="33"/>
  <c r="Q1863" i="33"/>
  <c r="Q1864" i="33"/>
  <c r="Q1865" i="33"/>
  <c r="Q1866" i="33"/>
  <c r="Q1867" i="33"/>
  <c r="Q1869" i="33"/>
  <c r="Q1870" i="33"/>
  <c r="Q1871" i="33"/>
  <c r="Q1872" i="33"/>
  <c r="Q1873" i="33"/>
  <c r="Q1874" i="33"/>
  <c r="Q1875" i="33"/>
  <c r="Q1876" i="33"/>
  <c r="Q1877" i="33"/>
  <c r="Q1878" i="33"/>
  <c r="Q1879" i="33"/>
  <c r="Q1880" i="33"/>
  <c r="Q1881" i="33"/>
  <c r="Q1882" i="33"/>
  <c r="Q1883" i="33"/>
  <c r="Q1884" i="33"/>
  <c r="Q1885" i="33"/>
  <c r="Q1886" i="33"/>
  <c r="Q1887" i="33"/>
  <c r="Q1888" i="33"/>
  <c r="Q1890" i="33"/>
  <c r="Q1891" i="33"/>
  <c r="Q1892" i="33"/>
  <c r="Q1893" i="33"/>
  <c r="Q1894" i="33"/>
  <c r="Q1895" i="33"/>
  <c r="Q1896" i="33"/>
  <c r="Q1897" i="33"/>
  <c r="Q1898" i="33"/>
  <c r="Q1899" i="33"/>
  <c r="Q1900" i="33"/>
  <c r="Q1901" i="33"/>
  <c r="Q1902" i="33"/>
  <c r="Q1903" i="33"/>
  <c r="Q1904" i="33"/>
  <c r="Q1905" i="33"/>
  <c r="Q1906" i="33"/>
  <c r="Q1907" i="33"/>
  <c r="Q1908" i="33"/>
  <c r="Q1909" i="33"/>
  <c r="Q1910" i="33"/>
  <c r="Q1911" i="33"/>
  <c r="Q1913" i="33"/>
  <c r="Q1914" i="33"/>
  <c r="Q1915" i="33"/>
  <c r="Q1916" i="33"/>
  <c r="Q1917" i="33"/>
  <c r="Q1918" i="33"/>
  <c r="Q1919" i="33"/>
  <c r="Q1920" i="33"/>
  <c r="Q1921" i="33"/>
  <c r="Q1922" i="33"/>
  <c r="Q1923" i="33"/>
  <c r="Q1924" i="33"/>
  <c r="Q1925" i="33"/>
  <c r="Q1926" i="33"/>
  <c r="Q1927" i="33"/>
  <c r="Q1928" i="33"/>
  <c r="Q1929" i="33"/>
  <c r="Q1930" i="33"/>
  <c r="Q1931" i="33"/>
  <c r="Q1932" i="33"/>
  <c r="Q1934" i="33"/>
  <c r="Q1935" i="33"/>
  <c r="Q1936" i="33"/>
  <c r="Q1937" i="33"/>
  <c r="Q1938" i="33"/>
  <c r="Q1939" i="33"/>
  <c r="Q1940" i="33"/>
  <c r="Q1941" i="33"/>
  <c r="Q1942" i="33"/>
  <c r="Q1943" i="33"/>
  <c r="Q1944" i="33"/>
  <c r="Q1945" i="33"/>
  <c r="Q1946" i="33"/>
  <c r="Q1947" i="33"/>
  <c r="Q1948" i="33"/>
  <c r="Q1949" i="33"/>
  <c r="Q1950" i="33"/>
  <c r="Q1951" i="33"/>
  <c r="Q1952" i="33"/>
  <c r="Q1953" i="33"/>
  <c r="Q1954" i="33"/>
  <c r="Q1956" i="33"/>
  <c r="Q1957" i="33"/>
  <c r="Q1958" i="33"/>
  <c r="Q1959" i="33"/>
  <c r="Q1960" i="33"/>
  <c r="Q1961" i="33"/>
  <c r="Q1962" i="33"/>
  <c r="Q1963" i="33"/>
  <c r="Q1964" i="33"/>
  <c r="Q1965" i="33"/>
  <c r="Q1966" i="33"/>
  <c r="Q1967" i="33"/>
  <c r="Q1968" i="33"/>
  <c r="Q1969" i="33"/>
  <c r="Q1970" i="33"/>
  <c r="Q1971" i="33"/>
  <c r="Q1972" i="33"/>
  <c r="Q1973" i="33"/>
  <c r="Q1974" i="33"/>
  <c r="Q1975" i="33"/>
  <c r="Q1976" i="33"/>
  <c r="Q1977" i="33"/>
  <c r="Q1979" i="33"/>
  <c r="Q1980" i="33"/>
  <c r="Q1981" i="33"/>
  <c r="Q1982" i="33"/>
  <c r="Q1983" i="33"/>
  <c r="Q1984" i="33"/>
  <c r="Q1985" i="33"/>
  <c r="Q1986" i="33"/>
  <c r="Q1987" i="33"/>
  <c r="Q1988" i="33"/>
  <c r="Q1989" i="33"/>
  <c r="Q1990" i="33"/>
  <c r="Q1991" i="33"/>
  <c r="Q1992" i="33"/>
  <c r="Q1993" i="33"/>
  <c r="Q1994" i="33"/>
  <c r="Q1995" i="33"/>
  <c r="Q1996" i="33"/>
  <c r="Q1997" i="33"/>
  <c r="Q1999" i="33"/>
  <c r="Q2000" i="33"/>
  <c r="Q2001" i="33"/>
  <c r="Q2002" i="33"/>
  <c r="Q2003" i="33"/>
  <c r="Q2004" i="33"/>
  <c r="Q2005" i="33"/>
  <c r="Q2006" i="33"/>
  <c r="Q2007" i="33"/>
  <c r="Q2008" i="33"/>
  <c r="Q2009" i="33"/>
  <c r="Q2010" i="33"/>
  <c r="Q2011" i="33"/>
  <c r="Q2012" i="33"/>
  <c r="Q2013" i="33"/>
  <c r="Q2014" i="33"/>
  <c r="Q2015" i="33"/>
  <c r="Q2016" i="33"/>
  <c r="Q2017" i="33"/>
  <c r="Q2018" i="33"/>
  <c r="Q2019" i="33"/>
  <c r="Q2020" i="33"/>
  <c r="Q2022" i="33"/>
  <c r="Q2023" i="33"/>
  <c r="Q2024" i="33"/>
  <c r="Q2025" i="33"/>
  <c r="Q2026" i="33"/>
  <c r="Q2027" i="33"/>
  <c r="Q2028" i="33"/>
  <c r="Q2029" i="33"/>
  <c r="Q2030" i="33"/>
  <c r="Q2031" i="33"/>
  <c r="Q2032" i="33"/>
  <c r="Q2033" i="33"/>
  <c r="Q2034" i="33"/>
  <c r="Q2035" i="33"/>
  <c r="Q2036" i="33"/>
  <c r="Q2037" i="33"/>
  <c r="Q2038" i="33"/>
  <c r="Q2039" i="33"/>
  <c r="Q2040" i="33"/>
  <c r="Q2041" i="33"/>
  <c r="Q2042" i="33"/>
  <c r="Q2044" i="33"/>
  <c r="Q2045" i="33"/>
  <c r="Q2046" i="33"/>
  <c r="Q2047" i="33"/>
  <c r="Q2048" i="33"/>
  <c r="Q2049" i="33"/>
  <c r="Q2050" i="33"/>
  <c r="Q2051" i="33"/>
  <c r="Q2052" i="33"/>
  <c r="Q2053" i="33"/>
  <c r="Q2054" i="33"/>
  <c r="Q2055" i="33"/>
  <c r="Q2056" i="33"/>
  <c r="Q2057" i="33"/>
  <c r="Q2058" i="33"/>
  <c r="Q2059" i="33"/>
  <c r="Q2060" i="33"/>
  <c r="Q2061" i="33"/>
  <c r="Q2062" i="33"/>
  <c r="Q2064" i="33"/>
  <c r="Q2065" i="33"/>
  <c r="Q2066" i="33"/>
  <c r="Q2067" i="33"/>
  <c r="Q2068" i="33"/>
  <c r="Q2069" i="33"/>
  <c r="Q2070" i="33"/>
  <c r="Q2071" i="33"/>
  <c r="Q2072" i="33"/>
  <c r="Q2073" i="33"/>
  <c r="Q2074" i="33"/>
  <c r="Q2075" i="33"/>
  <c r="Q2076" i="33"/>
  <c r="Q2077" i="33"/>
  <c r="Q2078" i="33"/>
  <c r="Q2079" i="33"/>
  <c r="Q2080" i="33"/>
  <c r="Q2081" i="33"/>
  <c r="Q2082" i="33"/>
  <c r="Q2083" i="33"/>
  <c r="Q2084" i="33"/>
  <c r="Q2086" i="33"/>
  <c r="Q2087" i="33"/>
  <c r="Q2088" i="33"/>
  <c r="Q2089" i="33"/>
  <c r="Q2090" i="33"/>
  <c r="Q2091" i="33"/>
  <c r="Q2092" i="33"/>
  <c r="Q2093" i="33"/>
  <c r="Q2094" i="33"/>
  <c r="Q2095" i="33"/>
  <c r="Q2096" i="33"/>
  <c r="Q2097" i="33"/>
  <c r="Q2098" i="33"/>
  <c r="Q2099" i="33"/>
  <c r="Q2100" i="33"/>
  <c r="Q2101" i="33"/>
  <c r="Q2102" i="33"/>
  <c r="Q2103" i="33"/>
  <c r="Q2104" i="33"/>
  <c r="Q2106" i="33"/>
  <c r="Q2107" i="33"/>
  <c r="Q2108" i="33"/>
  <c r="Q2109" i="33"/>
  <c r="Q2110" i="33"/>
  <c r="Q2111" i="33"/>
  <c r="Q2112" i="33"/>
  <c r="Q2113" i="33"/>
  <c r="Q2114" i="33"/>
  <c r="Q2115" i="33"/>
  <c r="Q2116" i="33"/>
  <c r="Q2117" i="33"/>
  <c r="Q2118" i="33"/>
  <c r="Q2119" i="33"/>
  <c r="Q2120" i="33"/>
  <c r="Q2121" i="33"/>
  <c r="Q2122" i="33"/>
  <c r="Q2123" i="33"/>
  <c r="Q2124" i="33"/>
  <c r="Q2125" i="33"/>
  <c r="Q2127" i="33"/>
  <c r="Q2128" i="33"/>
  <c r="Q2129" i="33"/>
  <c r="Q2130" i="33"/>
  <c r="Q2131" i="33"/>
  <c r="Q2132" i="33"/>
  <c r="Q2133" i="33"/>
  <c r="Q2134" i="33"/>
  <c r="Q2135" i="33"/>
  <c r="Q2136" i="33"/>
  <c r="Q2137" i="33"/>
  <c r="Q2138" i="33"/>
  <c r="Q2139" i="33"/>
  <c r="Q2140" i="33"/>
  <c r="Q2141" i="33"/>
  <c r="Q2142" i="33"/>
  <c r="Q2143" i="33"/>
  <c r="Q2144" i="33"/>
  <c r="Q2145" i="33"/>
  <c r="Q2146" i="33"/>
  <c r="Q2148" i="33"/>
  <c r="Q2149" i="33"/>
  <c r="Q2150" i="33"/>
  <c r="Q2151" i="33"/>
  <c r="Q2152" i="33"/>
  <c r="Q2153" i="33"/>
  <c r="Q2154" i="33"/>
  <c r="Q2155" i="33"/>
  <c r="Q2156" i="33"/>
  <c r="Q2157" i="33"/>
  <c r="Q2158" i="33"/>
  <c r="Q2159" i="33"/>
  <c r="Q2160" i="33"/>
  <c r="Q2161" i="33"/>
  <c r="Q2162" i="33"/>
  <c r="Q2163" i="33"/>
  <c r="Q2164" i="33"/>
  <c r="Q2165" i="33"/>
  <c r="Q2166" i="33"/>
  <c r="Q2167" i="33"/>
  <c r="Q2168" i="33"/>
  <c r="Q2169" i="33"/>
  <c r="Q2171" i="33"/>
  <c r="Q2172" i="33"/>
  <c r="Q2173" i="33"/>
  <c r="Q2174" i="33"/>
  <c r="Q2175" i="33"/>
  <c r="Q2176" i="33"/>
  <c r="Q2177" i="33"/>
  <c r="Q2178" i="33"/>
  <c r="Q2179" i="33"/>
  <c r="Q2180" i="33"/>
  <c r="Q2181" i="33"/>
  <c r="Q2182" i="33"/>
  <c r="Q2183" i="33"/>
  <c r="Q2184" i="33"/>
  <c r="Q2185" i="33"/>
  <c r="Q2186" i="33"/>
  <c r="Q2187" i="33"/>
  <c r="Q2188" i="33"/>
  <c r="Q2189" i="33"/>
  <c r="Q2191" i="33"/>
  <c r="Q2192" i="33"/>
  <c r="Q2193" i="33"/>
  <c r="Q2194" i="33"/>
  <c r="Q2195" i="33"/>
  <c r="Q2196" i="33"/>
  <c r="Q2197" i="33"/>
  <c r="Q2198" i="33"/>
  <c r="Q2199" i="33"/>
  <c r="Q2200" i="33"/>
  <c r="Q2201" i="33"/>
  <c r="Q2202" i="33"/>
  <c r="Q2203" i="33"/>
  <c r="Q2204" i="33"/>
  <c r="Q2205" i="33"/>
  <c r="Q2206" i="33"/>
  <c r="Q2207" i="33"/>
  <c r="Q2208" i="33"/>
  <c r="Q2209" i="33"/>
  <c r="Q2210" i="33"/>
  <c r="Q2211" i="33"/>
  <c r="Q2212" i="33"/>
  <c r="Q2214" i="33"/>
  <c r="Q2215" i="33"/>
  <c r="Q2216" i="33"/>
  <c r="Q2217" i="33"/>
  <c r="Q2218" i="33"/>
  <c r="Q2219" i="33"/>
  <c r="Q2220" i="33"/>
  <c r="Q2221" i="33"/>
  <c r="Q2222" i="33"/>
  <c r="Q2223" i="33"/>
  <c r="Q2224" i="33"/>
  <c r="Q2225" i="33"/>
  <c r="Q2226" i="33"/>
  <c r="Q2227" i="33"/>
  <c r="Q2228" i="33"/>
  <c r="Q2229" i="33"/>
  <c r="Q2230" i="33"/>
  <c r="Q2231" i="33"/>
  <c r="Q2232" i="33"/>
  <c r="Q2233" i="33"/>
  <c r="Q2234" i="33"/>
  <c r="Q2236" i="33"/>
  <c r="Q2237" i="33"/>
  <c r="Q2238" i="33"/>
  <c r="Q2239" i="33"/>
  <c r="Q2240" i="33"/>
  <c r="Q2241" i="33"/>
  <c r="Q2242" i="33"/>
  <c r="Q2243" i="33"/>
  <c r="Q2244" i="33"/>
  <c r="Q2245" i="33"/>
  <c r="Q2246" i="33"/>
  <c r="Q2247" i="33"/>
  <c r="Q2248" i="33"/>
  <c r="Q2249" i="33"/>
  <c r="Q2250" i="33"/>
  <c r="Q2251" i="33"/>
  <c r="Q2252" i="33"/>
  <c r="Q2253" i="33"/>
  <c r="Q2254" i="33"/>
  <c r="Q2255" i="33"/>
  <c r="Q2257" i="33"/>
  <c r="Q2258" i="33"/>
  <c r="Q2259" i="33"/>
  <c r="Q2260" i="33"/>
  <c r="Q2261" i="33"/>
  <c r="Q2262" i="33"/>
  <c r="Q2263" i="33"/>
  <c r="Q2264" i="33"/>
  <c r="Q2265" i="33"/>
  <c r="Q2266" i="33"/>
  <c r="Q2267" i="33"/>
  <c r="Q2268" i="33"/>
  <c r="Q2269" i="33"/>
  <c r="Q2270" i="33"/>
  <c r="Q2271" i="33"/>
  <c r="Q2272" i="33"/>
  <c r="Q2273" i="33"/>
  <c r="Q2274" i="33"/>
  <c r="Q2275" i="33"/>
  <c r="Q2276" i="33"/>
  <c r="Q2277" i="33"/>
  <c r="Q2278" i="33"/>
  <c r="Q2280" i="33"/>
  <c r="Q2281" i="33"/>
  <c r="Q2282" i="33"/>
  <c r="Q2283" i="33"/>
  <c r="Q2284" i="33"/>
  <c r="Q2285" i="33"/>
  <c r="Q2286" i="33"/>
  <c r="Q2287" i="33"/>
  <c r="Q2288" i="33"/>
  <c r="Q2289" i="33"/>
  <c r="Q2290" i="33"/>
  <c r="Q2291" i="33"/>
  <c r="Q2292" i="33"/>
  <c r="Q2293" i="33"/>
  <c r="Q2294" i="33"/>
  <c r="Q2295" i="33"/>
  <c r="Q2296" i="33"/>
  <c r="Q2297" i="33"/>
  <c r="Q2298" i="33"/>
  <c r="Q2299" i="33"/>
  <c r="Q2301" i="33"/>
  <c r="Q2302" i="33"/>
  <c r="Q2303" i="33"/>
  <c r="Q2304" i="33"/>
  <c r="Q2305" i="33"/>
  <c r="Q2306" i="33"/>
  <c r="Q2307" i="33"/>
  <c r="Q2308" i="33"/>
  <c r="Q2309" i="33"/>
  <c r="Q2310" i="33"/>
  <c r="Q2311" i="33"/>
  <c r="Q2312" i="33"/>
  <c r="Q2313" i="33"/>
  <c r="Q2314" i="33"/>
  <c r="Q2315" i="33"/>
  <c r="Q2316" i="33"/>
  <c r="Q2317" i="33"/>
  <c r="Q2318" i="33"/>
  <c r="Q2319" i="33"/>
  <c r="Q2320" i="33"/>
  <c r="Q21" i="33"/>
  <c r="P21" i="33"/>
  <c r="P588" i="33"/>
  <c r="P589" i="33"/>
  <c r="P590" i="33"/>
  <c r="P591" i="33"/>
  <c r="P592" i="33"/>
  <c r="P593" i="33"/>
  <c r="P594" i="33"/>
  <c r="P595" i="33"/>
  <c r="P596" i="33"/>
  <c r="P597" i="33"/>
  <c r="P598" i="33"/>
  <c r="P599" i="33"/>
  <c r="P601" i="33"/>
  <c r="P602" i="33"/>
  <c r="P603" i="33"/>
  <c r="P604" i="33"/>
  <c r="P605" i="33"/>
  <c r="P606" i="33"/>
  <c r="P607" i="33"/>
  <c r="P608" i="33"/>
  <c r="P609" i="33"/>
  <c r="P610" i="33"/>
  <c r="P611" i="33"/>
  <c r="P612" i="33"/>
  <c r="P613" i="33"/>
  <c r="P614" i="33"/>
  <c r="P615" i="33"/>
  <c r="P616" i="33"/>
  <c r="P617" i="33"/>
  <c r="P618" i="33"/>
  <c r="P619" i="33"/>
  <c r="P620" i="33"/>
  <c r="P621" i="33"/>
  <c r="P622" i="33"/>
  <c r="P624" i="33"/>
  <c r="P625" i="33"/>
  <c r="P626" i="33"/>
  <c r="P627" i="33"/>
  <c r="P628" i="33"/>
  <c r="P629" i="33"/>
  <c r="P630" i="33"/>
  <c r="P631" i="33"/>
  <c r="P632" i="33"/>
  <c r="P633" i="33"/>
  <c r="P634" i="33"/>
  <c r="P635" i="33"/>
  <c r="P636" i="33"/>
  <c r="P637" i="33"/>
  <c r="P638" i="33"/>
  <c r="P639" i="33"/>
  <c r="P640" i="33"/>
  <c r="P641" i="33"/>
  <c r="P642" i="33"/>
  <c r="P644" i="33"/>
  <c r="P645" i="33"/>
  <c r="P646" i="33"/>
  <c r="P647" i="33"/>
  <c r="P648" i="33"/>
  <c r="P649" i="33"/>
  <c r="P650" i="33"/>
  <c r="P651" i="33"/>
  <c r="P652" i="33"/>
  <c r="P653" i="33"/>
  <c r="P654" i="33"/>
  <c r="P655" i="33"/>
  <c r="P656" i="33"/>
  <c r="P657" i="33"/>
  <c r="P658" i="33"/>
  <c r="P659" i="33"/>
  <c r="P660" i="33"/>
  <c r="P661" i="33"/>
  <c r="P662" i="33"/>
  <c r="P663" i="33"/>
  <c r="P664" i="33"/>
  <c r="P665" i="33"/>
  <c r="P667" i="33"/>
  <c r="P668" i="33"/>
  <c r="P669" i="33"/>
  <c r="P670" i="33"/>
  <c r="P671" i="33"/>
  <c r="P672" i="33"/>
  <c r="P673" i="33"/>
  <c r="P674" i="33"/>
  <c r="P675" i="33"/>
  <c r="P676" i="33"/>
  <c r="P677" i="33"/>
  <c r="P678" i="33"/>
  <c r="P679" i="33"/>
  <c r="P680" i="33"/>
  <c r="P681" i="33"/>
  <c r="P682" i="33"/>
  <c r="P683" i="33"/>
  <c r="P684" i="33"/>
  <c r="P685" i="33"/>
  <c r="P686" i="33"/>
  <c r="P687" i="33"/>
  <c r="P689" i="33"/>
  <c r="P690" i="33"/>
  <c r="P691" i="33"/>
  <c r="P692" i="33"/>
  <c r="P693" i="33"/>
  <c r="P694" i="33"/>
  <c r="P695" i="33"/>
  <c r="P696" i="33"/>
  <c r="P697" i="33"/>
  <c r="P698" i="33"/>
  <c r="P699" i="33"/>
  <c r="P700" i="33"/>
  <c r="P701" i="33"/>
  <c r="P702" i="33"/>
  <c r="P703" i="33"/>
  <c r="P704" i="33"/>
  <c r="P705" i="33"/>
  <c r="P706" i="33"/>
  <c r="P707" i="33"/>
  <c r="P708" i="33"/>
  <c r="P710" i="33"/>
  <c r="P711" i="33"/>
  <c r="P712" i="33"/>
  <c r="P713" i="33"/>
  <c r="P714" i="33"/>
  <c r="P715" i="33"/>
  <c r="P716" i="33"/>
  <c r="P717" i="33"/>
  <c r="P718" i="33"/>
  <c r="P719" i="33"/>
  <c r="P720" i="33"/>
  <c r="P721" i="33"/>
  <c r="P722" i="33"/>
  <c r="P723" i="33"/>
  <c r="P724" i="33"/>
  <c r="P725" i="33"/>
  <c r="P726" i="33"/>
  <c r="P727" i="33"/>
  <c r="P728" i="33"/>
  <c r="P729" i="33"/>
  <c r="P730" i="33"/>
  <c r="P731" i="33"/>
  <c r="P733" i="33"/>
  <c r="P734" i="33"/>
  <c r="P735" i="33"/>
  <c r="P736" i="33"/>
  <c r="P737" i="33"/>
  <c r="P738" i="33"/>
  <c r="P739" i="33"/>
  <c r="P740" i="33"/>
  <c r="P741" i="33"/>
  <c r="P742" i="33"/>
  <c r="P743" i="33"/>
  <c r="P744" i="33"/>
  <c r="P745" i="33"/>
  <c r="P746" i="33"/>
  <c r="P747" i="33"/>
  <c r="P748" i="33"/>
  <c r="P749" i="33"/>
  <c r="P750" i="33"/>
  <c r="P751" i="33"/>
  <c r="P752" i="33"/>
  <c r="P754" i="33"/>
  <c r="P755" i="33"/>
  <c r="P756" i="33"/>
  <c r="P757" i="33"/>
  <c r="P758" i="33"/>
  <c r="P759" i="33"/>
  <c r="P760" i="33"/>
  <c r="P761" i="33"/>
  <c r="P762" i="33"/>
  <c r="P763" i="33"/>
  <c r="P764" i="33"/>
  <c r="P765" i="33"/>
  <c r="P766" i="33"/>
  <c r="P767" i="33"/>
  <c r="P768" i="33"/>
  <c r="P769" i="33"/>
  <c r="P770" i="33"/>
  <c r="P771" i="33"/>
  <c r="P772" i="33"/>
  <c r="P773" i="33"/>
  <c r="P775" i="33"/>
  <c r="P776" i="33"/>
  <c r="P777" i="33"/>
  <c r="P778" i="33"/>
  <c r="P779" i="33"/>
  <c r="P780" i="33"/>
  <c r="P781" i="33"/>
  <c r="P782" i="33"/>
  <c r="P783" i="33"/>
  <c r="P784" i="33"/>
  <c r="P785" i="33"/>
  <c r="P786" i="33"/>
  <c r="P787" i="33"/>
  <c r="P788" i="33"/>
  <c r="P789" i="33"/>
  <c r="P790" i="33"/>
  <c r="P791" i="33"/>
  <c r="P792" i="33"/>
  <c r="P793" i="33"/>
  <c r="P794" i="33"/>
  <c r="P795" i="33"/>
  <c r="P797" i="33"/>
  <c r="P798" i="33"/>
  <c r="P799" i="33"/>
  <c r="P800" i="33"/>
  <c r="P801" i="33"/>
  <c r="P802" i="33"/>
  <c r="P803" i="33"/>
  <c r="P804" i="33"/>
  <c r="P805" i="33"/>
  <c r="P806" i="33"/>
  <c r="P807" i="33"/>
  <c r="P808" i="33"/>
  <c r="P809" i="33"/>
  <c r="P810" i="33"/>
  <c r="P811" i="33"/>
  <c r="P812" i="33"/>
  <c r="P813" i="33"/>
  <c r="P814" i="33"/>
  <c r="P815" i="33"/>
  <c r="P817" i="33"/>
  <c r="P818" i="33"/>
  <c r="P819" i="33"/>
  <c r="P820" i="33"/>
  <c r="P821" i="33"/>
  <c r="P822" i="33"/>
  <c r="P823" i="33"/>
  <c r="P824" i="33"/>
  <c r="P825" i="33"/>
  <c r="P826" i="33"/>
  <c r="P827" i="33"/>
  <c r="P828" i="33"/>
  <c r="P829" i="33"/>
  <c r="P830" i="33"/>
  <c r="P831" i="33"/>
  <c r="P832" i="33"/>
  <c r="P833" i="33"/>
  <c r="P834" i="33"/>
  <c r="P835" i="33"/>
  <c r="P836" i="33"/>
  <c r="P838" i="33"/>
  <c r="P839" i="33"/>
  <c r="P840" i="33"/>
  <c r="P841" i="33"/>
  <c r="P842" i="33"/>
  <c r="P843" i="33"/>
  <c r="P844" i="33"/>
  <c r="P845" i="33"/>
  <c r="P846" i="33"/>
  <c r="P847" i="33"/>
  <c r="P848" i="33"/>
  <c r="P849" i="33"/>
  <c r="P850" i="33"/>
  <c r="P851" i="33"/>
  <c r="P852" i="33"/>
  <c r="P853" i="33"/>
  <c r="P854" i="33"/>
  <c r="P855" i="33"/>
  <c r="P856" i="33"/>
  <c r="P857" i="33"/>
  <c r="P859" i="33"/>
  <c r="P860" i="33"/>
  <c r="P861" i="33"/>
  <c r="P862" i="33"/>
  <c r="P863" i="33"/>
  <c r="P864" i="33"/>
  <c r="P865" i="33"/>
  <c r="P866" i="33"/>
  <c r="P867" i="33"/>
  <c r="P868" i="33"/>
  <c r="P869" i="33"/>
  <c r="P870" i="33"/>
  <c r="P871" i="33"/>
  <c r="P872" i="33"/>
  <c r="P873" i="33"/>
  <c r="P874" i="33"/>
  <c r="P875" i="33"/>
  <c r="P876" i="33"/>
  <c r="P877" i="33"/>
  <c r="P878" i="33"/>
  <c r="P879" i="33"/>
  <c r="P881" i="33"/>
  <c r="P882" i="33"/>
  <c r="P883" i="33"/>
  <c r="P884" i="33"/>
  <c r="P885" i="33"/>
  <c r="P886" i="33"/>
  <c r="P887" i="33"/>
  <c r="P888" i="33"/>
  <c r="P889" i="33"/>
  <c r="P890" i="33"/>
  <c r="P891" i="33"/>
  <c r="P892" i="33"/>
  <c r="P893" i="33"/>
  <c r="P894" i="33"/>
  <c r="P895" i="33"/>
  <c r="P896" i="33"/>
  <c r="P897" i="33"/>
  <c r="P898" i="33"/>
  <c r="P899" i="33"/>
  <c r="P900" i="33"/>
  <c r="P902" i="33"/>
  <c r="P903" i="33"/>
  <c r="P904" i="33"/>
  <c r="P905" i="33"/>
  <c r="P906" i="33"/>
  <c r="P907" i="33"/>
  <c r="P908" i="33"/>
  <c r="P909" i="33"/>
  <c r="P910" i="33"/>
  <c r="P911" i="33"/>
  <c r="P912" i="33"/>
  <c r="P913" i="33"/>
  <c r="P914" i="33"/>
  <c r="P915" i="33"/>
  <c r="P916" i="33"/>
  <c r="P917" i="33"/>
  <c r="P918" i="33"/>
  <c r="P919" i="33"/>
  <c r="P920" i="33"/>
  <c r="P921" i="33"/>
  <c r="P922" i="33"/>
  <c r="P923" i="33"/>
  <c r="P925" i="33"/>
  <c r="P926" i="33"/>
  <c r="P927" i="33"/>
  <c r="P928" i="33"/>
  <c r="P929" i="33"/>
  <c r="P930" i="33"/>
  <c r="P931" i="33"/>
  <c r="P932" i="33"/>
  <c r="P933" i="33"/>
  <c r="P934" i="33"/>
  <c r="P935" i="33"/>
  <c r="P936" i="33"/>
  <c r="P937" i="33"/>
  <c r="P938" i="33"/>
  <c r="P939" i="33"/>
  <c r="P940" i="33"/>
  <c r="P941" i="33"/>
  <c r="P942" i="33"/>
  <c r="P943" i="33"/>
  <c r="P944" i="33"/>
  <c r="P946" i="33"/>
  <c r="P947" i="33"/>
  <c r="P948" i="33"/>
  <c r="P949" i="33"/>
  <c r="P950" i="33"/>
  <c r="P951" i="33"/>
  <c r="P952" i="33"/>
  <c r="P953" i="33"/>
  <c r="P954" i="33"/>
  <c r="P955" i="33"/>
  <c r="P956" i="33"/>
  <c r="P957" i="33"/>
  <c r="P958" i="33"/>
  <c r="P959" i="33"/>
  <c r="P960" i="33"/>
  <c r="P961" i="33"/>
  <c r="P962" i="33"/>
  <c r="P963" i="33"/>
  <c r="P964" i="33"/>
  <c r="P965" i="33"/>
  <c r="P966" i="33"/>
  <c r="P968" i="33"/>
  <c r="P969" i="33"/>
  <c r="P970" i="33"/>
  <c r="P971" i="33"/>
  <c r="P972" i="33"/>
  <c r="P973" i="33"/>
  <c r="P974" i="33"/>
  <c r="P975" i="33"/>
  <c r="P976" i="33"/>
  <c r="P977" i="33"/>
  <c r="P978" i="33"/>
  <c r="P979" i="33"/>
  <c r="P980" i="33"/>
  <c r="P981" i="33"/>
  <c r="P982" i="33"/>
  <c r="P983" i="33"/>
  <c r="P984" i="33"/>
  <c r="P985" i="33"/>
  <c r="P986" i="33"/>
  <c r="P987" i="33"/>
  <c r="P988" i="33"/>
  <c r="P989" i="33"/>
  <c r="P991" i="33"/>
  <c r="P992" i="33"/>
  <c r="P993" i="33"/>
  <c r="P994" i="33"/>
  <c r="P995" i="33"/>
  <c r="P996" i="33"/>
  <c r="P997" i="33"/>
  <c r="P998" i="33"/>
  <c r="P999" i="33"/>
  <c r="P1000" i="33"/>
  <c r="P1001" i="33"/>
  <c r="P1002" i="33"/>
  <c r="P1003" i="33"/>
  <c r="P1004" i="33"/>
  <c r="P1005" i="33"/>
  <c r="P1006" i="33"/>
  <c r="P1007" i="33"/>
  <c r="P1008" i="33"/>
  <c r="P1009" i="33"/>
  <c r="P1011" i="33"/>
  <c r="P1012" i="33"/>
  <c r="P1013" i="33"/>
  <c r="P1014" i="33"/>
  <c r="P1015" i="33"/>
  <c r="P1016" i="33"/>
  <c r="P1017" i="33"/>
  <c r="P1018" i="33"/>
  <c r="P1019" i="33"/>
  <c r="P1020" i="33"/>
  <c r="P1021" i="33"/>
  <c r="P1022" i="33"/>
  <c r="P1023" i="33"/>
  <c r="P1024" i="33"/>
  <c r="P1025" i="33"/>
  <c r="P1026" i="33"/>
  <c r="P1027" i="33"/>
  <c r="P1028" i="33"/>
  <c r="P1029" i="33"/>
  <c r="P1030" i="33"/>
  <c r="P1031" i="33"/>
  <c r="P1033" i="33"/>
  <c r="P1034" i="33"/>
  <c r="P1035" i="33"/>
  <c r="P1036" i="33"/>
  <c r="P1037" i="33"/>
  <c r="P1038" i="33"/>
  <c r="P1039" i="33"/>
  <c r="P1040" i="33"/>
  <c r="P1041" i="33"/>
  <c r="P1042" i="33"/>
  <c r="P1043" i="33"/>
  <c r="P1044" i="33"/>
  <c r="P1045" i="33"/>
  <c r="P1046" i="33"/>
  <c r="P1047" i="33"/>
  <c r="P1048" i="33"/>
  <c r="P1049" i="33"/>
  <c r="P1050" i="33"/>
  <c r="P1051" i="33"/>
  <c r="P1052" i="33"/>
  <c r="P1054" i="33"/>
  <c r="P1055" i="33"/>
  <c r="P1056" i="33"/>
  <c r="P1057" i="33"/>
  <c r="P1058" i="33"/>
  <c r="P1059" i="33"/>
  <c r="P1060" i="33"/>
  <c r="P1061" i="33"/>
  <c r="P1062" i="33"/>
  <c r="P1063" i="33"/>
  <c r="P1064" i="33"/>
  <c r="P1065" i="33"/>
  <c r="P1066" i="33"/>
  <c r="P1067" i="33"/>
  <c r="P1068" i="33"/>
  <c r="P1069" i="33"/>
  <c r="P1070" i="33"/>
  <c r="P1071" i="33"/>
  <c r="P1073" i="33"/>
  <c r="P1074" i="33"/>
  <c r="P1075" i="33"/>
  <c r="P1076" i="33"/>
  <c r="P1077" i="33"/>
  <c r="P1078" i="33"/>
  <c r="P1079" i="33"/>
  <c r="P1080" i="33"/>
  <c r="P1081" i="33"/>
  <c r="P1082" i="33"/>
  <c r="P1083" i="33"/>
  <c r="P1084" i="33"/>
  <c r="P1085" i="33"/>
  <c r="P1086" i="33"/>
  <c r="P1087" i="33"/>
  <c r="P1088" i="33"/>
  <c r="P1089" i="33"/>
  <c r="P1090" i="33"/>
  <c r="P1091" i="33"/>
  <c r="P1092" i="33"/>
  <c r="P1093" i="33"/>
  <c r="P1095" i="33"/>
  <c r="P1096" i="33"/>
  <c r="P1097" i="33"/>
  <c r="P1098" i="33"/>
  <c r="P1099" i="33"/>
  <c r="P1100" i="33"/>
  <c r="P1101" i="33"/>
  <c r="P1102" i="33"/>
  <c r="P1103" i="33"/>
  <c r="P1104" i="33"/>
  <c r="P1105" i="33"/>
  <c r="P1106" i="33"/>
  <c r="P1107" i="33"/>
  <c r="P1108" i="33"/>
  <c r="P1109" i="33"/>
  <c r="P1110" i="33"/>
  <c r="P1111" i="33"/>
  <c r="P1112" i="33"/>
  <c r="P1113" i="33"/>
  <c r="P1114" i="33"/>
  <c r="P1116" i="33"/>
  <c r="P1117" i="33"/>
  <c r="P1118" i="33"/>
  <c r="P1119" i="33"/>
  <c r="P1120" i="33"/>
  <c r="P1121" i="33"/>
  <c r="P1122" i="33"/>
  <c r="P1123" i="33"/>
  <c r="P1124" i="33"/>
  <c r="P1125" i="33"/>
  <c r="P1126" i="33"/>
  <c r="P1127" i="33"/>
  <c r="P1128" i="33"/>
  <c r="P1129" i="33"/>
  <c r="P1130" i="33"/>
  <c r="P1131" i="33"/>
  <c r="P1132" i="33"/>
  <c r="P1133" i="33"/>
  <c r="P1134" i="33"/>
  <c r="P1136" i="33"/>
  <c r="P1137" i="33"/>
  <c r="P1138" i="33"/>
  <c r="P1139" i="33"/>
  <c r="P1140" i="33"/>
  <c r="P1141" i="33"/>
  <c r="P1142" i="33"/>
  <c r="P1143" i="33"/>
  <c r="P1144" i="33"/>
  <c r="P1145" i="33"/>
  <c r="P1146" i="33"/>
  <c r="P1147" i="33"/>
  <c r="P1148" i="33"/>
  <c r="P1149" i="33"/>
  <c r="P1150" i="33"/>
  <c r="P1151" i="33"/>
  <c r="P1152" i="33"/>
  <c r="P1153" i="33"/>
  <c r="P1154" i="33"/>
  <c r="P1155" i="33"/>
  <c r="P1156" i="33"/>
  <c r="P1158" i="33"/>
  <c r="P1159" i="33"/>
  <c r="P1160" i="33"/>
  <c r="P1161" i="33"/>
  <c r="P1162" i="33"/>
  <c r="P1163" i="33"/>
  <c r="P1164" i="33"/>
  <c r="P1165" i="33"/>
  <c r="P1166" i="33"/>
  <c r="P1167" i="33"/>
  <c r="P1168" i="33"/>
  <c r="P1169" i="33"/>
  <c r="P1170" i="33"/>
  <c r="P1171" i="33"/>
  <c r="P1172" i="33"/>
  <c r="P1173" i="33"/>
  <c r="P1174" i="33"/>
  <c r="P1175" i="33"/>
  <c r="P1176" i="33"/>
  <c r="P1177" i="33"/>
  <c r="P1178" i="33"/>
  <c r="P1179" i="33"/>
  <c r="P1181" i="33"/>
  <c r="P1182" i="33"/>
  <c r="P1183" i="33"/>
  <c r="P1184" i="33"/>
  <c r="P1185" i="33"/>
  <c r="P1186" i="33"/>
  <c r="P1187" i="33"/>
  <c r="P1188" i="33"/>
  <c r="P1189" i="33"/>
  <c r="P1190" i="33"/>
  <c r="P1191" i="33"/>
  <c r="P1192" i="33"/>
  <c r="P1193" i="33"/>
  <c r="P1194" i="33"/>
  <c r="P1195" i="33"/>
  <c r="P1196" i="33"/>
  <c r="P1197" i="33"/>
  <c r="P1198" i="33"/>
  <c r="P1199" i="33"/>
  <c r="P1200" i="33"/>
  <c r="P1202" i="33"/>
  <c r="P1203" i="33"/>
  <c r="P1204" i="33"/>
  <c r="P1205" i="33"/>
  <c r="P1206" i="33"/>
  <c r="P1207" i="33"/>
  <c r="P1208" i="33"/>
  <c r="P1209" i="33"/>
  <c r="P1210" i="33"/>
  <c r="P1211" i="33"/>
  <c r="P1212" i="33"/>
  <c r="P1213" i="33"/>
  <c r="P1214" i="33"/>
  <c r="P1215" i="33"/>
  <c r="P1216" i="33"/>
  <c r="P1217" i="33"/>
  <c r="P1218" i="33"/>
  <c r="P1219" i="33"/>
  <c r="P1220" i="33"/>
  <c r="P1221" i="33"/>
  <c r="P1222" i="33"/>
  <c r="P1224" i="33"/>
  <c r="P1225" i="33"/>
  <c r="P1226" i="33"/>
  <c r="P1227" i="33"/>
  <c r="P1228" i="33"/>
  <c r="P1229" i="33"/>
  <c r="P1230" i="33"/>
  <c r="P1231" i="33"/>
  <c r="P1232" i="33"/>
  <c r="P1233" i="33"/>
  <c r="P1234" i="33"/>
  <c r="P1235" i="33"/>
  <c r="P1236" i="33"/>
  <c r="P1237" i="33"/>
  <c r="P1238" i="33"/>
  <c r="P1239" i="33"/>
  <c r="P1240" i="33"/>
  <c r="P1241" i="33"/>
  <c r="P1242" i="33"/>
  <c r="P1243" i="33"/>
  <c r="P1244" i="33"/>
  <c r="P1246" i="33"/>
  <c r="P1247" i="33"/>
  <c r="P1248" i="33"/>
  <c r="P1249" i="33"/>
  <c r="P1250" i="33"/>
  <c r="P1251" i="33"/>
  <c r="P1252" i="33"/>
  <c r="P1253" i="33"/>
  <c r="P1254" i="33"/>
  <c r="P1255" i="33"/>
  <c r="P1256" i="33"/>
  <c r="P1257" i="33"/>
  <c r="P1258" i="33"/>
  <c r="P1259" i="33"/>
  <c r="P1260" i="33"/>
  <c r="P1261" i="33"/>
  <c r="P1262" i="33"/>
  <c r="P1263" i="33"/>
  <c r="P1264" i="33"/>
  <c r="P1265" i="33"/>
  <c r="P1267" i="33"/>
  <c r="P1268" i="33"/>
  <c r="P1269" i="33"/>
  <c r="P1270" i="33"/>
  <c r="P1271" i="33"/>
  <c r="P1272" i="33"/>
  <c r="P1273" i="33"/>
  <c r="P1274" i="33"/>
  <c r="P1275" i="33"/>
  <c r="P1276" i="33"/>
  <c r="P1277" i="33"/>
  <c r="P1278" i="33"/>
  <c r="P1279" i="33"/>
  <c r="P1280" i="33"/>
  <c r="P1281" i="33"/>
  <c r="P1282" i="33"/>
  <c r="P1283" i="33"/>
  <c r="P1284" i="33"/>
  <c r="P1285" i="33"/>
  <c r="P1286" i="33"/>
  <c r="P1287" i="33"/>
  <c r="P1289" i="33"/>
  <c r="P1290" i="33"/>
  <c r="P1291" i="33"/>
  <c r="P1292" i="33"/>
  <c r="P1293" i="33"/>
  <c r="P1294" i="33"/>
  <c r="P1295" i="33"/>
  <c r="P1296" i="33"/>
  <c r="P1297" i="33"/>
  <c r="P1298" i="33"/>
  <c r="P1299" i="33"/>
  <c r="P1300" i="33"/>
  <c r="P1301" i="33"/>
  <c r="P1302" i="33"/>
  <c r="P1303" i="33"/>
  <c r="P1304" i="33"/>
  <c r="P1305" i="33"/>
  <c r="P1306" i="33"/>
  <c r="P1307" i="33"/>
  <c r="P1309" i="33"/>
  <c r="P1310" i="33"/>
  <c r="P1311" i="33"/>
  <c r="P1312" i="33"/>
  <c r="P1313" i="33"/>
  <c r="P1314" i="33"/>
  <c r="P1315" i="33"/>
  <c r="P1316" i="33"/>
  <c r="P1317" i="33"/>
  <c r="P1318" i="33"/>
  <c r="P1319" i="33"/>
  <c r="P1320" i="33"/>
  <c r="P1321" i="33"/>
  <c r="P1322" i="33"/>
  <c r="P1323" i="33"/>
  <c r="P1324" i="33"/>
  <c r="P1325" i="33"/>
  <c r="P1326" i="33"/>
  <c r="P1327" i="33"/>
  <c r="P1328" i="33"/>
  <c r="P1330" i="33"/>
  <c r="P1331" i="33"/>
  <c r="P1332" i="33"/>
  <c r="P1333" i="33"/>
  <c r="P1334" i="33"/>
  <c r="P1335" i="33"/>
  <c r="P1336" i="33"/>
  <c r="P1337" i="33"/>
  <c r="P1338" i="33"/>
  <c r="P1339" i="33"/>
  <c r="P1340" i="33"/>
  <c r="P1341" i="33"/>
  <c r="P1342" i="33"/>
  <c r="P1343" i="33"/>
  <c r="P1344" i="33"/>
  <c r="P1345" i="33"/>
  <c r="P1346" i="33"/>
  <c r="P1347" i="33"/>
  <c r="P1348" i="33"/>
  <c r="P1349" i="33"/>
  <c r="P1350" i="33"/>
  <c r="P1352" i="33"/>
  <c r="P1353" i="33"/>
  <c r="P1354" i="33"/>
  <c r="P1355" i="33"/>
  <c r="P1356" i="33"/>
  <c r="P1357" i="33"/>
  <c r="P1358" i="33"/>
  <c r="P1359" i="33"/>
  <c r="P1360" i="33"/>
  <c r="P1361" i="33"/>
  <c r="P1362" i="33"/>
  <c r="P1363" i="33"/>
  <c r="P1364" i="33"/>
  <c r="P1365" i="33"/>
  <c r="P1366" i="33"/>
  <c r="P1367" i="33"/>
  <c r="P1368" i="33"/>
  <c r="P1369" i="33"/>
  <c r="P1370" i="33"/>
  <c r="P1371" i="33"/>
  <c r="P1373" i="33"/>
  <c r="P1374" i="33"/>
  <c r="P1375" i="33"/>
  <c r="P1376" i="33"/>
  <c r="P1377" i="33"/>
  <c r="P1378" i="33"/>
  <c r="P1379" i="33"/>
  <c r="P1380" i="33"/>
  <c r="P1381" i="33"/>
  <c r="P1382" i="33"/>
  <c r="P1383" i="33"/>
  <c r="P1384" i="33"/>
  <c r="P1385" i="33"/>
  <c r="P1386" i="33"/>
  <c r="P1387" i="33"/>
  <c r="P1388" i="33"/>
  <c r="P1389" i="33"/>
  <c r="P1390" i="33"/>
  <c r="P1391" i="33"/>
  <c r="P1392" i="33"/>
  <c r="P1393" i="33"/>
  <c r="P1395" i="33"/>
  <c r="P1396" i="33"/>
  <c r="P1397" i="33"/>
  <c r="P1398" i="33"/>
  <c r="P1399" i="33"/>
  <c r="P1400" i="33"/>
  <c r="P1401" i="33"/>
  <c r="P1402" i="33"/>
  <c r="P1403" i="33"/>
  <c r="P1404" i="33"/>
  <c r="P1405" i="33"/>
  <c r="P1406" i="33"/>
  <c r="P1407" i="33"/>
  <c r="P1408" i="33"/>
  <c r="P1409" i="33"/>
  <c r="P1410" i="33"/>
  <c r="P1411" i="33"/>
  <c r="P1412" i="33"/>
  <c r="P1413" i="33"/>
  <c r="P1414" i="33"/>
  <c r="P1415" i="33"/>
  <c r="P1417" i="33"/>
  <c r="P1418" i="33"/>
  <c r="P1419" i="33"/>
  <c r="P1420" i="33"/>
  <c r="P1421" i="33"/>
  <c r="P1422" i="33"/>
  <c r="P1423" i="33"/>
  <c r="P1424" i="33"/>
  <c r="P1425" i="33"/>
  <c r="P1426" i="33"/>
  <c r="P1427" i="33"/>
  <c r="P1428" i="33"/>
  <c r="P1429" i="33"/>
  <c r="P1430" i="33"/>
  <c r="P1431" i="33"/>
  <c r="P1432" i="33"/>
  <c r="P1433" i="33"/>
  <c r="P1434" i="33"/>
  <c r="P1435" i="33"/>
  <c r="P1436" i="33"/>
  <c r="P1438" i="33"/>
  <c r="P1439" i="33"/>
  <c r="P1440" i="33"/>
  <c r="P1441" i="33"/>
  <c r="P1442" i="33"/>
  <c r="P1443" i="33"/>
  <c r="P1444" i="33"/>
  <c r="P1445" i="33"/>
  <c r="P1446" i="33"/>
  <c r="P1447" i="33"/>
  <c r="P1448" i="33"/>
  <c r="P1449" i="33"/>
  <c r="P1450" i="33"/>
  <c r="P1451" i="33"/>
  <c r="P1452" i="33"/>
  <c r="P1453" i="33"/>
  <c r="P1454" i="33"/>
  <c r="P1455" i="33"/>
  <c r="P1456" i="33"/>
  <c r="P1457" i="33"/>
  <c r="P1458" i="33"/>
  <c r="P1459" i="33"/>
  <c r="P1461" i="33"/>
  <c r="P1462" i="33"/>
  <c r="P1463" i="33"/>
  <c r="P1464" i="33"/>
  <c r="P1465" i="33"/>
  <c r="P1466" i="33"/>
  <c r="P1467" i="33"/>
  <c r="P1468" i="33"/>
  <c r="P1469" i="33"/>
  <c r="P1470" i="33"/>
  <c r="P1471" i="33"/>
  <c r="P1472" i="33"/>
  <c r="P1473" i="33"/>
  <c r="P1474" i="33"/>
  <c r="P1475" i="33"/>
  <c r="P1476" i="33"/>
  <c r="P1477" i="33"/>
  <c r="P1478" i="33"/>
  <c r="P1479" i="33"/>
  <c r="P1480" i="33"/>
  <c r="P1481" i="33"/>
  <c r="P1483" i="33"/>
  <c r="P1484" i="33"/>
  <c r="P1485" i="33"/>
  <c r="P1486" i="33"/>
  <c r="P1487" i="33"/>
  <c r="P1488" i="33"/>
  <c r="P1489" i="33"/>
  <c r="P1490" i="33"/>
  <c r="P1491" i="33"/>
  <c r="P1492" i="33"/>
  <c r="P1493" i="33"/>
  <c r="P1494" i="33"/>
  <c r="P1495" i="33"/>
  <c r="P1496" i="33"/>
  <c r="P1497" i="33"/>
  <c r="P1498" i="33"/>
  <c r="P1499" i="33"/>
  <c r="P1500" i="33"/>
  <c r="P1501" i="33"/>
  <c r="P1502" i="33"/>
  <c r="P1504" i="33"/>
  <c r="P1505" i="33"/>
  <c r="P1506" i="33"/>
  <c r="P1507" i="33"/>
  <c r="P1508" i="33"/>
  <c r="P1509" i="33"/>
  <c r="P1510" i="33"/>
  <c r="P1511" i="33"/>
  <c r="P1512" i="33"/>
  <c r="P1513" i="33"/>
  <c r="P1514" i="33"/>
  <c r="P1515" i="33"/>
  <c r="P1516" i="33"/>
  <c r="P1517" i="33"/>
  <c r="P1518" i="33"/>
  <c r="P1519" i="33"/>
  <c r="P1520" i="33"/>
  <c r="P1521" i="33"/>
  <c r="P1522" i="33"/>
  <c r="P1523" i="33"/>
  <c r="P1524" i="33"/>
  <c r="P1526" i="33"/>
  <c r="P1527" i="33"/>
  <c r="P1528" i="33"/>
  <c r="P1529" i="33"/>
  <c r="P1530" i="33"/>
  <c r="P1531" i="33"/>
  <c r="P1532" i="33"/>
  <c r="P1533" i="33"/>
  <c r="P1534" i="33"/>
  <c r="P1535" i="33"/>
  <c r="P1536" i="33"/>
  <c r="P1537" i="33"/>
  <c r="P1538" i="33"/>
  <c r="P1539" i="33"/>
  <c r="P1540" i="33"/>
  <c r="P1541" i="33"/>
  <c r="P1542" i="33"/>
  <c r="P1543" i="33"/>
  <c r="P1544" i="33"/>
  <c r="P1545" i="33"/>
  <c r="P1546" i="33"/>
  <c r="P1548" i="33"/>
  <c r="P1549" i="33"/>
  <c r="P1550" i="33"/>
  <c r="P1551" i="33"/>
  <c r="P1552" i="33"/>
  <c r="P1553" i="33"/>
  <c r="P1554" i="33"/>
  <c r="P1555" i="33"/>
  <c r="P1556" i="33"/>
  <c r="P1557" i="33"/>
  <c r="P1558" i="33"/>
  <c r="P1559" i="33"/>
  <c r="P1560" i="33"/>
  <c r="P1561" i="33"/>
  <c r="P1562" i="33"/>
  <c r="P1563" i="33"/>
  <c r="P1564" i="33"/>
  <c r="P1565" i="33"/>
  <c r="P1566" i="33"/>
  <c r="P1567" i="33"/>
  <c r="P1568" i="33"/>
  <c r="P1570" i="33"/>
  <c r="P1571" i="33"/>
  <c r="P1572" i="33"/>
  <c r="P1573" i="33"/>
  <c r="P1574" i="33"/>
  <c r="P1575" i="33"/>
  <c r="P1576" i="33"/>
  <c r="P1577" i="33"/>
  <c r="P1578" i="33"/>
  <c r="P1579" i="33"/>
  <c r="P1580" i="33"/>
  <c r="P1581" i="33"/>
  <c r="P1582" i="33"/>
  <c r="P1583" i="33"/>
  <c r="P1584" i="33"/>
  <c r="P1585" i="33"/>
  <c r="P1586" i="33"/>
  <c r="P1587" i="33"/>
  <c r="P1588" i="33"/>
  <c r="P1590" i="33"/>
  <c r="P1591" i="33"/>
  <c r="P1592" i="33"/>
  <c r="P1593" i="33"/>
  <c r="P1594" i="33"/>
  <c r="P1595" i="33"/>
  <c r="P1596" i="33"/>
  <c r="P1597" i="33"/>
  <c r="P1598" i="33"/>
  <c r="P1599" i="33"/>
  <c r="P1600" i="33"/>
  <c r="P1601" i="33"/>
  <c r="P1602" i="33"/>
  <c r="P1603" i="33"/>
  <c r="P1604" i="33"/>
  <c r="P1605" i="33"/>
  <c r="P1606" i="33"/>
  <c r="P1607" i="33"/>
  <c r="P1608" i="33"/>
  <c r="P1609" i="33"/>
  <c r="P1610" i="33"/>
  <c r="P1611" i="33"/>
  <c r="P1613" i="33"/>
  <c r="P1614" i="33"/>
  <c r="P1615" i="33"/>
  <c r="P1616" i="33"/>
  <c r="P1617" i="33"/>
  <c r="P1618" i="33"/>
  <c r="P1619" i="33"/>
  <c r="P1620" i="33"/>
  <c r="P1621" i="33"/>
  <c r="P1622" i="33"/>
  <c r="P1623" i="33"/>
  <c r="P1624" i="33"/>
  <c r="P1625" i="33"/>
  <c r="P1626" i="33"/>
  <c r="P1627" i="33"/>
  <c r="P1628" i="33"/>
  <c r="P1629" i="33"/>
  <c r="P1630" i="33"/>
  <c r="P1632" i="33"/>
  <c r="P1633" i="33"/>
  <c r="P1634" i="33"/>
  <c r="P1635" i="33"/>
  <c r="P1636" i="33"/>
  <c r="P1637" i="33"/>
  <c r="P1638" i="33"/>
  <c r="P1639" i="33"/>
  <c r="P1640" i="33"/>
  <c r="P1641" i="33"/>
  <c r="P1642" i="33"/>
  <c r="P1643" i="33"/>
  <c r="P1644" i="33"/>
  <c r="P1645" i="33"/>
  <c r="P1646" i="33"/>
  <c r="P1647" i="33"/>
  <c r="P1648" i="33"/>
  <c r="P1649" i="33"/>
  <c r="P1650" i="33"/>
  <c r="P1651" i="33"/>
  <c r="P1652" i="33"/>
  <c r="P1653" i="33"/>
  <c r="P1655" i="33"/>
  <c r="P1656" i="33"/>
  <c r="P1657" i="33"/>
  <c r="P1658" i="33"/>
  <c r="P1659" i="33"/>
  <c r="P1660" i="33"/>
  <c r="P1661" i="33"/>
  <c r="P1662" i="33"/>
  <c r="P1663" i="33"/>
  <c r="P1664" i="33"/>
  <c r="P1665" i="33"/>
  <c r="P1666" i="33"/>
  <c r="P1667" i="33"/>
  <c r="P1668" i="33"/>
  <c r="P1669" i="33"/>
  <c r="P1670" i="33"/>
  <c r="P1671" i="33"/>
  <c r="P1672" i="33"/>
  <c r="P1673" i="33"/>
  <c r="P1674" i="33"/>
  <c r="P1675" i="33"/>
  <c r="P1677" i="33"/>
  <c r="P1678" i="33"/>
  <c r="P1679" i="33"/>
  <c r="P1680" i="33"/>
  <c r="P1681" i="33"/>
  <c r="P1682" i="33"/>
  <c r="P1683" i="33"/>
  <c r="P1684" i="33"/>
  <c r="P1685" i="33"/>
  <c r="P1686" i="33"/>
  <c r="P1687" i="33"/>
  <c r="P1688" i="33"/>
  <c r="P1689" i="33"/>
  <c r="P1690" i="33"/>
  <c r="P1691" i="33"/>
  <c r="P1692" i="33"/>
  <c r="P1693" i="33"/>
  <c r="P1694" i="33"/>
  <c r="P1695" i="33"/>
  <c r="P1696" i="33"/>
  <c r="P1698" i="33"/>
  <c r="P1699" i="33"/>
  <c r="P1700" i="33"/>
  <c r="P1701" i="33"/>
  <c r="P1702" i="33"/>
  <c r="P1703" i="33"/>
  <c r="P1704" i="33"/>
  <c r="P1705" i="33"/>
  <c r="P1706" i="33"/>
  <c r="P1707" i="33"/>
  <c r="P1708" i="33"/>
  <c r="P1709" i="33"/>
  <c r="P1710" i="33"/>
  <c r="P1711" i="33"/>
  <c r="P1712" i="33"/>
  <c r="P1713" i="33"/>
  <c r="P1714" i="33"/>
  <c r="P1715" i="33"/>
  <c r="P1716" i="33"/>
  <c r="P1717" i="33"/>
  <c r="P1718" i="33"/>
  <c r="P1719" i="33"/>
  <c r="P1721" i="33"/>
  <c r="P1722" i="33"/>
  <c r="P1723" i="33"/>
  <c r="P1724" i="33"/>
  <c r="P1725" i="33"/>
  <c r="P1726" i="33"/>
  <c r="P1727" i="33"/>
  <c r="P1728" i="33"/>
  <c r="P1729" i="33"/>
  <c r="P1730" i="33"/>
  <c r="P1731" i="33"/>
  <c r="P1732" i="33"/>
  <c r="P1733" i="33"/>
  <c r="P1734" i="33"/>
  <c r="P1735" i="33"/>
  <c r="P1736" i="33"/>
  <c r="P1737" i="33"/>
  <c r="P1738" i="33"/>
  <c r="P1739" i="33"/>
  <c r="P1740" i="33"/>
  <c r="P1742" i="33"/>
  <c r="P1743" i="33"/>
  <c r="P1744" i="33"/>
  <c r="P1745" i="33"/>
  <c r="P1746" i="33"/>
  <c r="P1747" i="33"/>
  <c r="P1748" i="33"/>
  <c r="P1749" i="33"/>
  <c r="P1750" i="33"/>
  <c r="P1751" i="33"/>
  <c r="P1752" i="33"/>
  <c r="P1753" i="33"/>
  <c r="P1754" i="33"/>
  <c r="P1755" i="33"/>
  <c r="P1756" i="33"/>
  <c r="P1757" i="33"/>
  <c r="P1758" i="33"/>
  <c r="P1759" i="33"/>
  <c r="P1760" i="33"/>
  <c r="P1761" i="33"/>
  <c r="P1762" i="33"/>
  <c r="P1764" i="33"/>
  <c r="P1765" i="33"/>
  <c r="P1766" i="33"/>
  <c r="P1767" i="33"/>
  <c r="P1768" i="33"/>
  <c r="P1769" i="33"/>
  <c r="P1770" i="33"/>
  <c r="P1771" i="33"/>
  <c r="P1772" i="33"/>
  <c r="P1773" i="33"/>
  <c r="P1774" i="33"/>
  <c r="P1775" i="33"/>
  <c r="P1776" i="33"/>
  <c r="P1777" i="33"/>
  <c r="P1778" i="33"/>
  <c r="P1779" i="33"/>
  <c r="P1780" i="33"/>
  <c r="P1781" i="33"/>
  <c r="P1782" i="33"/>
  <c r="P1783" i="33"/>
  <c r="P1784" i="33"/>
  <c r="P1786" i="33"/>
  <c r="P1787" i="33"/>
  <c r="P1788" i="33"/>
  <c r="P1789" i="33"/>
  <c r="P1790" i="33"/>
  <c r="P1791" i="33"/>
  <c r="P1792" i="33"/>
  <c r="P1793" i="33"/>
  <c r="P1794" i="33"/>
  <c r="P1795" i="33"/>
  <c r="P1796" i="33"/>
  <c r="P1797" i="33"/>
  <c r="P1798" i="33"/>
  <c r="P1799" i="33"/>
  <c r="P1800" i="33"/>
  <c r="P1801" i="33"/>
  <c r="P1802" i="33"/>
  <c r="P1803" i="33"/>
  <c r="P1804" i="33"/>
  <c r="P1806" i="33"/>
  <c r="P1807" i="33"/>
  <c r="P1808" i="33"/>
  <c r="P1809" i="33"/>
  <c r="P1810" i="33"/>
  <c r="P1811" i="33"/>
  <c r="P1812" i="33"/>
  <c r="P1813" i="33"/>
  <c r="P1814" i="33"/>
  <c r="P1815" i="33"/>
  <c r="P1816" i="33"/>
  <c r="P1817" i="33"/>
  <c r="P1818" i="33"/>
  <c r="P1819" i="33"/>
  <c r="P1820" i="33"/>
  <c r="P1821" i="33"/>
  <c r="P1822" i="33"/>
  <c r="P1823" i="33"/>
  <c r="P1824" i="33"/>
  <c r="P1825" i="33"/>
  <c r="P1826" i="33"/>
  <c r="P1828" i="33"/>
  <c r="P1829" i="33"/>
  <c r="P1830" i="33"/>
  <c r="P1831" i="33"/>
  <c r="P1832" i="33"/>
  <c r="P1833" i="33"/>
  <c r="P1834" i="33"/>
  <c r="P1835" i="33"/>
  <c r="P1836" i="33"/>
  <c r="P1837" i="33"/>
  <c r="P1838" i="33"/>
  <c r="P1839" i="33"/>
  <c r="P1840" i="33"/>
  <c r="P1841" i="33"/>
  <c r="P1842" i="33"/>
  <c r="P1843" i="33"/>
  <c r="P1844" i="33"/>
  <c r="P1845" i="33"/>
  <c r="P1846" i="33"/>
  <c r="P1848" i="33"/>
  <c r="P1849" i="33"/>
  <c r="P1850" i="33"/>
  <c r="P1851" i="33"/>
  <c r="P1852" i="33"/>
  <c r="P1853" i="33"/>
  <c r="P1854" i="33"/>
  <c r="P1855" i="33"/>
  <c r="P1856" i="33"/>
  <c r="P1857" i="33"/>
  <c r="P1858" i="33"/>
  <c r="P1859" i="33"/>
  <c r="P1860" i="33"/>
  <c r="P1861" i="33"/>
  <c r="P1862" i="33"/>
  <c r="P1863" i="33"/>
  <c r="P1864" i="33"/>
  <c r="P1865" i="33"/>
  <c r="P1866" i="33"/>
  <c r="P1867" i="33"/>
  <c r="P1869" i="33"/>
  <c r="P1870" i="33"/>
  <c r="P1871" i="33"/>
  <c r="P1872" i="33"/>
  <c r="P1873" i="33"/>
  <c r="P1874" i="33"/>
  <c r="P1875" i="33"/>
  <c r="P1876" i="33"/>
  <c r="P1877" i="33"/>
  <c r="P1878" i="33"/>
  <c r="P1879" i="33"/>
  <c r="P1880" i="33"/>
  <c r="P1881" i="33"/>
  <c r="P1882" i="33"/>
  <c r="P1883" i="33"/>
  <c r="P1884" i="33"/>
  <c r="P1885" i="33"/>
  <c r="P1886" i="33"/>
  <c r="P1887" i="33"/>
  <c r="P1888" i="33"/>
  <c r="P1890" i="33"/>
  <c r="P1891" i="33"/>
  <c r="P1892" i="33"/>
  <c r="P1893" i="33"/>
  <c r="P1894" i="33"/>
  <c r="P1895" i="33"/>
  <c r="P1896" i="33"/>
  <c r="P1897" i="33"/>
  <c r="P1898" i="33"/>
  <c r="P1899" i="33"/>
  <c r="P1900" i="33"/>
  <c r="P1901" i="33"/>
  <c r="P1902" i="33"/>
  <c r="P1903" i="33"/>
  <c r="P1904" i="33"/>
  <c r="P1905" i="33"/>
  <c r="P1906" i="33"/>
  <c r="P1907" i="33"/>
  <c r="P1908" i="33"/>
  <c r="P1909" i="33"/>
  <c r="P1910" i="33"/>
  <c r="P1911" i="33"/>
  <c r="P1913" i="33"/>
  <c r="P1914" i="33"/>
  <c r="P1915" i="33"/>
  <c r="P1916" i="33"/>
  <c r="P1917" i="33"/>
  <c r="P1918" i="33"/>
  <c r="P1919" i="33"/>
  <c r="P1920" i="33"/>
  <c r="P1921" i="33"/>
  <c r="P1922" i="33"/>
  <c r="P1923" i="33"/>
  <c r="P1924" i="33"/>
  <c r="P1925" i="33"/>
  <c r="P1926" i="33"/>
  <c r="P1927" i="33"/>
  <c r="P1928" i="33"/>
  <c r="P1929" i="33"/>
  <c r="P1930" i="33"/>
  <c r="P1931" i="33"/>
  <c r="P1932" i="33"/>
  <c r="P1934" i="33"/>
  <c r="P1935" i="33"/>
  <c r="P1936" i="33"/>
  <c r="P1937" i="33"/>
  <c r="P1938" i="33"/>
  <c r="P1939" i="33"/>
  <c r="P1940" i="33"/>
  <c r="P1941" i="33"/>
  <c r="P1942" i="33"/>
  <c r="P1943" i="33"/>
  <c r="P1944" i="33"/>
  <c r="P1945" i="33"/>
  <c r="P1946" i="33"/>
  <c r="P1947" i="33"/>
  <c r="P1948" i="33"/>
  <c r="P1949" i="33"/>
  <c r="P1950" i="33"/>
  <c r="P1951" i="33"/>
  <c r="P1952" i="33"/>
  <c r="P1953" i="33"/>
  <c r="P1954" i="33"/>
  <c r="P1956" i="33"/>
  <c r="P1957" i="33"/>
  <c r="P1958" i="33"/>
  <c r="P1959" i="33"/>
  <c r="P1960" i="33"/>
  <c r="P1961" i="33"/>
  <c r="P1962" i="33"/>
  <c r="P1963" i="33"/>
  <c r="P1964" i="33"/>
  <c r="P1965" i="33"/>
  <c r="P1966" i="33"/>
  <c r="P1967" i="33"/>
  <c r="P1968" i="33"/>
  <c r="P1969" i="33"/>
  <c r="P1970" i="33"/>
  <c r="P1971" i="33"/>
  <c r="P1972" i="33"/>
  <c r="P1973" i="33"/>
  <c r="P1974" i="33"/>
  <c r="P1975" i="33"/>
  <c r="P1976" i="33"/>
  <c r="P1977" i="33"/>
  <c r="P1979" i="33"/>
  <c r="P1980" i="33"/>
  <c r="P1981" i="33"/>
  <c r="P1982" i="33"/>
  <c r="P1983" i="33"/>
  <c r="P1984" i="33"/>
  <c r="P1985" i="33"/>
  <c r="P1986" i="33"/>
  <c r="P1987" i="33"/>
  <c r="P1988" i="33"/>
  <c r="P1989" i="33"/>
  <c r="P1990" i="33"/>
  <c r="P1991" i="33"/>
  <c r="P1992" i="33"/>
  <c r="P1993" i="33"/>
  <c r="P1994" i="33"/>
  <c r="P1995" i="33"/>
  <c r="P1996" i="33"/>
  <c r="P1997" i="33"/>
  <c r="P1999" i="33"/>
  <c r="P2000" i="33"/>
  <c r="P2001" i="33"/>
  <c r="P2002" i="33"/>
  <c r="P2003" i="33"/>
  <c r="P2004" i="33"/>
  <c r="P2005" i="33"/>
  <c r="P2006" i="33"/>
  <c r="P2007" i="33"/>
  <c r="P2008" i="33"/>
  <c r="P2009" i="33"/>
  <c r="P2010" i="33"/>
  <c r="P2011" i="33"/>
  <c r="P2012" i="33"/>
  <c r="P2013" i="33"/>
  <c r="P2014" i="33"/>
  <c r="P2015" i="33"/>
  <c r="P2016" i="33"/>
  <c r="P2017" i="33"/>
  <c r="P2018" i="33"/>
  <c r="P2019" i="33"/>
  <c r="P2020" i="33"/>
  <c r="P2022" i="33"/>
  <c r="P2023" i="33"/>
  <c r="P2024" i="33"/>
  <c r="P2025" i="33"/>
  <c r="P2026" i="33"/>
  <c r="P2027" i="33"/>
  <c r="P2028" i="33"/>
  <c r="P2029" i="33"/>
  <c r="P2030" i="33"/>
  <c r="P2031" i="33"/>
  <c r="P2032" i="33"/>
  <c r="P2033" i="33"/>
  <c r="P2034" i="33"/>
  <c r="P2035" i="33"/>
  <c r="P2036" i="33"/>
  <c r="P2037" i="33"/>
  <c r="P2038" i="33"/>
  <c r="P2039" i="33"/>
  <c r="P2040" i="33"/>
  <c r="P2041" i="33"/>
  <c r="P2042" i="33"/>
  <c r="P2044" i="33"/>
  <c r="P2045" i="33"/>
  <c r="P2046" i="33"/>
  <c r="P2047" i="33"/>
  <c r="P2048" i="33"/>
  <c r="P2049" i="33"/>
  <c r="P2050" i="33"/>
  <c r="P2051" i="33"/>
  <c r="P2052" i="33"/>
  <c r="P2053" i="33"/>
  <c r="P2054" i="33"/>
  <c r="P2055" i="33"/>
  <c r="P2056" i="33"/>
  <c r="P2057" i="33"/>
  <c r="P2058" i="33"/>
  <c r="P2059" i="33"/>
  <c r="P2060" i="33"/>
  <c r="P2061" i="33"/>
  <c r="P2062" i="33"/>
  <c r="P2064" i="33"/>
  <c r="P2065" i="33"/>
  <c r="P2066" i="33"/>
  <c r="P2067" i="33"/>
  <c r="P2068" i="33"/>
  <c r="P2069" i="33"/>
  <c r="P2070" i="33"/>
  <c r="P2071" i="33"/>
  <c r="P2072" i="33"/>
  <c r="P2073" i="33"/>
  <c r="P2074" i="33"/>
  <c r="P2075" i="33"/>
  <c r="P2076" i="33"/>
  <c r="P2077" i="33"/>
  <c r="P2078" i="33"/>
  <c r="P2079" i="33"/>
  <c r="P2080" i="33"/>
  <c r="P2081" i="33"/>
  <c r="P2082" i="33"/>
  <c r="P2083" i="33"/>
  <c r="P2084" i="33"/>
  <c r="P2086" i="33"/>
  <c r="P2087" i="33"/>
  <c r="P2088" i="33"/>
  <c r="P2089" i="33"/>
  <c r="P2090" i="33"/>
  <c r="P2091" i="33"/>
  <c r="P2092" i="33"/>
  <c r="P2093" i="33"/>
  <c r="P2094" i="33"/>
  <c r="P2095" i="33"/>
  <c r="P2096" i="33"/>
  <c r="P2097" i="33"/>
  <c r="P2098" i="33"/>
  <c r="P2099" i="33"/>
  <c r="P2100" i="33"/>
  <c r="P2101" i="33"/>
  <c r="P2102" i="33"/>
  <c r="P2103" i="33"/>
  <c r="P2104" i="33"/>
  <c r="P2106" i="33"/>
  <c r="P2107" i="33"/>
  <c r="P2108" i="33"/>
  <c r="P2109" i="33"/>
  <c r="P2110" i="33"/>
  <c r="P2111" i="33"/>
  <c r="P2112" i="33"/>
  <c r="P2113" i="33"/>
  <c r="P2114" i="33"/>
  <c r="P2115" i="33"/>
  <c r="P2116" i="33"/>
  <c r="P2117" i="33"/>
  <c r="P2118" i="33"/>
  <c r="P2119" i="33"/>
  <c r="P2120" i="33"/>
  <c r="P2121" i="33"/>
  <c r="P2122" i="33"/>
  <c r="P2123" i="33"/>
  <c r="P2124" i="33"/>
  <c r="P2125" i="33"/>
  <c r="P2127" i="33"/>
  <c r="P2128" i="33"/>
  <c r="P2129" i="33"/>
  <c r="P2130" i="33"/>
  <c r="P2131" i="33"/>
  <c r="P2132" i="33"/>
  <c r="P2133" i="33"/>
  <c r="P2134" i="33"/>
  <c r="P2135" i="33"/>
  <c r="P2136" i="33"/>
  <c r="P2137" i="33"/>
  <c r="P2138" i="33"/>
  <c r="P2139" i="33"/>
  <c r="P2140" i="33"/>
  <c r="P2141" i="33"/>
  <c r="P2142" i="33"/>
  <c r="P2143" i="33"/>
  <c r="P2144" i="33"/>
  <c r="P2145" i="33"/>
  <c r="P2146" i="33"/>
  <c r="P2148" i="33"/>
  <c r="P2149" i="33"/>
  <c r="P2150" i="33"/>
  <c r="P2151" i="33"/>
  <c r="P2152" i="33"/>
  <c r="P2153" i="33"/>
  <c r="P2154" i="33"/>
  <c r="P2155" i="33"/>
  <c r="P2156" i="33"/>
  <c r="P2157" i="33"/>
  <c r="P2158" i="33"/>
  <c r="P2159" i="33"/>
  <c r="P2160" i="33"/>
  <c r="P2161" i="33"/>
  <c r="P2162" i="33"/>
  <c r="P2163" i="33"/>
  <c r="P2164" i="33"/>
  <c r="P2165" i="33"/>
  <c r="P2166" i="33"/>
  <c r="P2167" i="33"/>
  <c r="P2168" i="33"/>
  <c r="P2169" i="33"/>
  <c r="P2171" i="33"/>
  <c r="P2172" i="33"/>
  <c r="P2173" i="33"/>
  <c r="P2174" i="33"/>
  <c r="P2175" i="33"/>
  <c r="P2176" i="33"/>
  <c r="P2177" i="33"/>
  <c r="P2178" i="33"/>
  <c r="P2179" i="33"/>
  <c r="P2180" i="33"/>
  <c r="P2181" i="33"/>
  <c r="P2182" i="33"/>
  <c r="P2183" i="33"/>
  <c r="P2184" i="33"/>
  <c r="P2185" i="33"/>
  <c r="P2186" i="33"/>
  <c r="P2187" i="33"/>
  <c r="P2188" i="33"/>
  <c r="P2189" i="33"/>
  <c r="P2191" i="33"/>
  <c r="P2192" i="33"/>
  <c r="P2193" i="33"/>
  <c r="P2194" i="33"/>
  <c r="P2195" i="33"/>
  <c r="P2196" i="33"/>
  <c r="P2197" i="33"/>
  <c r="P2198" i="33"/>
  <c r="P2199" i="33"/>
  <c r="P2200" i="33"/>
  <c r="P2201" i="33"/>
  <c r="P2202" i="33"/>
  <c r="P2203" i="33"/>
  <c r="P2204" i="33"/>
  <c r="P2205" i="33"/>
  <c r="P2206" i="33"/>
  <c r="P2207" i="33"/>
  <c r="P2208" i="33"/>
  <c r="P2209" i="33"/>
  <c r="P2210" i="33"/>
  <c r="P2211" i="33"/>
  <c r="P2212" i="33"/>
  <c r="P2214" i="33"/>
  <c r="P2215" i="33"/>
  <c r="P2216" i="33"/>
  <c r="P2217" i="33"/>
  <c r="P2218" i="33"/>
  <c r="P2219" i="33"/>
  <c r="P2220" i="33"/>
  <c r="P2221" i="33"/>
  <c r="P2222" i="33"/>
  <c r="P2223" i="33"/>
  <c r="P2224" i="33"/>
  <c r="P2225" i="33"/>
  <c r="P2226" i="33"/>
  <c r="P2227" i="33"/>
  <c r="P2228" i="33"/>
  <c r="P2229" i="33"/>
  <c r="P2230" i="33"/>
  <c r="P2231" i="33"/>
  <c r="P2232" i="33"/>
  <c r="P2233" i="33"/>
  <c r="P2234" i="33"/>
  <c r="P2236" i="33"/>
  <c r="P2237" i="33"/>
  <c r="P2238" i="33"/>
  <c r="P2239" i="33"/>
  <c r="P2240" i="33"/>
  <c r="P2241" i="33"/>
  <c r="P2242" i="33"/>
  <c r="P2243" i="33"/>
  <c r="P2244" i="33"/>
  <c r="P2245" i="33"/>
  <c r="P2246" i="33"/>
  <c r="P2247" i="33"/>
  <c r="P2248" i="33"/>
  <c r="P2249" i="33"/>
  <c r="P2250" i="33"/>
  <c r="P2251" i="33"/>
  <c r="P2252" i="33"/>
  <c r="P2253" i="33"/>
  <c r="P2254" i="33"/>
  <c r="P2255" i="33"/>
  <c r="P2257" i="33"/>
  <c r="P2258" i="33"/>
  <c r="P2259" i="33"/>
  <c r="P2260" i="33"/>
  <c r="P2261" i="33"/>
  <c r="P2262" i="33"/>
  <c r="P2263" i="33"/>
  <c r="P2264" i="33"/>
  <c r="P2265" i="33"/>
  <c r="P2266" i="33"/>
  <c r="P2267" i="33"/>
  <c r="P2268" i="33"/>
  <c r="P2269" i="33"/>
  <c r="P2270" i="33"/>
  <c r="P2271" i="33"/>
  <c r="P2272" i="33"/>
  <c r="P2273" i="33"/>
  <c r="P2274" i="33"/>
  <c r="P2275" i="33"/>
  <c r="P2276" i="33"/>
  <c r="P2277" i="33"/>
  <c r="P2278" i="33"/>
  <c r="P2280" i="33"/>
  <c r="P2281" i="33"/>
  <c r="P2282" i="33"/>
  <c r="P2283" i="33"/>
  <c r="P2284" i="33"/>
  <c r="P2285" i="33"/>
  <c r="P2286" i="33"/>
  <c r="P2287" i="33"/>
  <c r="P2288" i="33"/>
  <c r="P2289" i="33"/>
  <c r="P2290" i="33"/>
  <c r="P2291" i="33"/>
  <c r="P2292" i="33"/>
  <c r="P2293" i="33"/>
  <c r="P2294" i="33"/>
  <c r="P2295" i="33"/>
  <c r="P2296" i="33"/>
  <c r="P2297" i="33"/>
  <c r="P2298" i="33"/>
  <c r="P2299" i="33"/>
  <c r="P2301" i="33"/>
  <c r="P2302" i="33"/>
  <c r="P2303" i="33"/>
  <c r="P2304" i="33"/>
  <c r="P2305" i="33"/>
  <c r="P2306" i="33"/>
  <c r="P2307" i="33"/>
  <c r="P2308" i="33"/>
  <c r="P2309" i="33"/>
  <c r="P2310" i="33"/>
  <c r="P2311" i="33"/>
  <c r="P2312" i="33"/>
  <c r="P2313" i="33"/>
  <c r="P2314" i="33"/>
  <c r="P2315" i="33"/>
  <c r="P2316" i="33"/>
  <c r="P2317" i="33"/>
  <c r="P2318" i="33"/>
  <c r="P2319" i="33"/>
  <c r="P2320" i="33"/>
  <c r="P23" i="33"/>
  <c r="P24" i="33"/>
  <c r="P25" i="33"/>
  <c r="P26" i="33"/>
  <c r="P27" i="33"/>
  <c r="P28" i="33"/>
  <c r="P29" i="33"/>
  <c r="P30" i="33"/>
  <c r="P31" i="33"/>
  <c r="P32" i="33"/>
  <c r="P33" i="33"/>
  <c r="P34" i="33"/>
  <c r="P35" i="33"/>
  <c r="P36" i="33"/>
  <c r="P37" i="33"/>
  <c r="P38" i="33"/>
  <c r="P39" i="33"/>
  <c r="P40" i="33"/>
  <c r="P41" i="33"/>
  <c r="P43" i="33"/>
  <c r="P44" i="33"/>
  <c r="P45" i="33"/>
  <c r="P46" i="33"/>
  <c r="P47" i="33"/>
  <c r="P48" i="33"/>
  <c r="P49" i="33"/>
  <c r="P50" i="33"/>
  <c r="P51" i="33"/>
  <c r="P52" i="33"/>
  <c r="P53" i="33"/>
  <c r="P54" i="33"/>
  <c r="P55" i="33"/>
  <c r="P56" i="33"/>
  <c r="P57" i="33"/>
  <c r="P58" i="33"/>
  <c r="P59" i="33"/>
  <c r="P60" i="33"/>
  <c r="P61" i="33"/>
  <c r="P62" i="33"/>
  <c r="P63" i="33"/>
  <c r="P64" i="33"/>
  <c r="P66" i="33"/>
  <c r="P67" i="33"/>
  <c r="P68" i="33"/>
  <c r="P69" i="33"/>
  <c r="P70" i="33"/>
  <c r="P71" i="33"/>
  <c r="P72" i="33"/>
  <c r="P73" i="33"/>
  <c r="P74" i="33"/>
  <c r="P75" i="33"/>
  <c r="P76" i="33"/>
  <c r="P77" i="33"/>
  <c r="P78" i="33"/>
  <c r="P79" i="33"/>
  <c r="P80" i="33"/>
  <c r="P81" i="33"/>
  <c r="P82" i="33"/>
  <c r="P83" i="33"/>
  <c r="P84" i="33"/>
  <c r="P86" i="33"/>
  <c r="P87" i="33"/>
  <c r="P88" i="33"/>
  <c r="P89" i="33"/>
  <c r="P90" i="33"/>
  <c r="P91" i="33"/>
  <c r="P92" i="33"/>
  <c r="P93" i="33"/>
  <c r="P94" i="33"/>
  <c r="P95" i="33"/>
  <c r="P96" i="33"/>
  <c r="P97" i="33"/>
  <c r="P98" i="33"/>
  <c r="P99" i="33"/>
  <c r="P100" i="33"/>
  <c r="P101" i="33"/>
  <c r="P102" i="33"/>
  <c r="P103" i="33"/>
  <c r="P104" i="33"/>
  <c r="P105" i="33"/>
  <c r="P106" i="33"/>
  <c r="P108" i="33"/>
  <c r="P109" i="33"/>
  <c r="P110" i="33"/>
  <c r="P111" i="33"/>
  <c r="P112" i="33"/>
  <c r="P113" i="33"/>
  <c r="P114" i="33"/>
  <c r="P115" i="33"/>
  <c r="P116" i="33"/>
  <c r="P117" i="33"/>
  <c r="P118" i="33"/>
  <c r="P119" i="33"/>
  <c r="P120" i="33"/>
  <c r="P121" i="33"/>
  <c r="P122" i="33"/>
  <c r="P123" i="33"/>
  <c r="P124" i="33"/>
  <c r="P125" i="33"/>
  <c r="P126" i="33"/>
  <c r="P127" i="33"/>
  <c r="P128" i="33"/>
  <c r="P130" i="33"/>
  <c r="P131" i="33"/>
  <c r="P132" i="33"/>
  <c r="P133" i="33"/>
  <c r="P134" i="33"/>
  <c r="P135" i="33"/>
  <c r="P136" i="33"/>
  <c r="P137" i="33"/>
  <c r="P138" i="33"/>
  <c r="P139" i="33"/>
  <c r="P140" i="33"/>
  <c r="P141" i="33"/>
  <c r="P142" i="33"/>
  <c r="P143" i="33"/>
  <c r="P144" i="33"/>
  <c r="P145" i="33"/>
  <c r="P146" i="33"/>
  <c r="P147" i="33"/>
  <c r="P148" i="33"/>
  <c r="P149" i="33"/>
  <c r="P151" i="33"/>
  <c r="P152" i="33"/>
  <c r="P153" i="33"/>
  <c r="P154" i="33"/>
  <c r="P155" i="33"/>
  <c r="P156" i="33"/>
  <c r="P157" i="33"/>
  <c r="P158" i="33"/>
  <c r="P159" i="33"/>
  <c r="P160" i="33"/>
  <c r="P161" i="33"/>
  <c r="P162" i="33"/>
  <c r="P163" i="33"/>
  <c r="P164" i="33"/>
  <c r="P165" i="33"/>
  <c r="P166" i="33"/>
  <c r="P167" i="33"/>
  <c r="P168" i="33"/>
  <c r="P169" i="33"/>
  <c r="P170" i="33"/>
  <c r="P171" i="33"/>
  <c r="P172" i="33"/>
  <c r="P174" i="33"/>
  <c r="P175" i="33"/>
  <c r="P176" i="33"/>
  <c r="P177" i="33"/>
  <c r="P178" i="33"/>
  <c r="P179" i="33"/>
  <c r="P180" i="33"/>
  <c r="P181" i="33"/>
  <c r="P182" i="33"/>
  <c r="P183" i="33"/>
  <c r="P184" i="33"/>
  <c r="P185" i="33"/>
  <c r="P186" i="33"/>
  <c r="P187" i="33"/>
  <c r="P188" i="33"/>
  <c r="P189" i="33"/>
  <c r="P190" i="33"/>
  <c r="P191" i="33"/>
  <c r="P192" i="33"/>
  <c r="P193" i="33"/>
  <c r="P194" i="33"/>
  <c r="P196" i="33"/>
  <c r="P197" i="33"/>
  <c r="P198" i="33"/>
  <c r="P199" i="33"/>
  <c r="P200" i="33"/>
  <c r="P201" i="33"/>
  <c r="P202" i="33"/>
  <c r="P203" i="33"/>
  <c r="P204" i="33"/>
  <c r="P205" i="33"/>
  <c r="P206" i="33"/>
  <c r="P207" i="33"/>
  <c r="P208" i="33"/>
  <c r="P209" i="33"/>
  <c r="P210" i="33"/>
  <c r="P211" i="33"/>
  <c r="P212" i="33"/>
  <c r="P213" i="33"/>
  <c r="P214" i="33"/>
  <c r="P215" i="33"/>
  <c r="P217" i="33"/>
  <c r="P218" i="33"/>
  <c r="P219" i="33"/>
  <c r="P220" i="33"/>
  <c r="P221" i="33"/>
  <c r="P222" i="33"/>
  <c r="P223" i="33"/>
  <c r="P224" i="33"/>
  <c r="P225" i="33"/>
  <c r="P226" i="33"/>
  <c r="P227" i="33"/>
  <c r="P228" i="33"/>
  <c r="P229" i="33"/>
  <c r="P230" i="33"/>
  <c r="P231" i="33"/>
  <c r="P232" i="33"/>
  <c r="P233" i="33"/>
  <c r="P234" i="33"/>
  <c r="P235" i="33"/>
  <c r="P236" i="33"/>
  <c r="P237" i="33"/>
  <c r="P239" i="33"/>
  <c r="P240" i="33"/>
  <c r="P241" i="33"/>
  <c r="P242" i="33"/>
  <c r="P243" i="33"/>
  <c r="P244" i="33"/>
  <c r="P245" i="33"/>
  <c r="P246" i="33"/>
  <c r="P247" i="33"/>
  <c r="P248" i="33"/>
  <c r="P249" i="33"/>
  <c r="P250" i="33"/>
  <c r="P251" i="33"/>
  <c r="P252" i="33"/>
  <c r="P253" i="33"/>
  <c r="P254" i="33"/>
  <c r="P255" i="33"/>
  <c r="P256" i="33"/>
  <c r="P257" i="33"/>
  <c r="P258" i="33"/>
  <c r="P260" i="33"/>
  <c r="P261" i="33"/>
  <c r="P262" i="33"/>
  <c r="P263" i="33"/>
  <c r="P264" i="33"/>
  <c r="P265" i="33"/>
  <c r="P266" i="33"/>
  <c r="P267" i="33"/>
  <c r="P268" i="33"/>
  <c r="P269" i="33"/>
  <c r="P270" i="33"/>
  <c r="P271" i="33"/>
  <c r="P272" i="33"/>
  <c r="P273" i="33"/>
  <c r="P274" i="33"/>
  <c r="P275" i="33"/>
  <c r="P276" i="33"/>
  <c r="P277" i="33"/>
  <c r="P278" i="33"/>
  <c r="P279" i="33"/>
  <c r="P281" i="33"/>
  <c r="P282" i="33"/>
  <c r="P283" i="33"/>
  <c r="P284" i="33"/>
  <c r="P285" i="33"/>
  <c r="P286" i="33"/>
  <c r="P287" i="33"/>
  <c r="P288" i="33"/>
  <c r="P289" i="33"/>
  <c r="P290" i="33"/>
  <c r="P291" i="33"/>
  <c r="P292" i="33"/>
  <c r="P293" i="33"/>
  <c r="P294" i="33"/>
  <c r="P295" i="33"/>
  <c r="P296" i="33"/>
  <c r="P297" i="33"/>
  <c r="P298" i="33"/>
  <c r="P299" i="33"/>
  <c r="P301" i="33"/>
  <c r="P302" i="33"/>
  <c r="P303" i="33"/>
  <c r="P304" i="33"/>
  <c r="P305" i="33"/>
  <c r="P306" i="33"/>
  <c r="P307" i="33"/>
  <c r="P308" i="33"/>
  <c r="P309" i="33"/>
  <c r="P310" i="33"/>
  <c r="P311" i="33"/>
  <c r="P312" i="33"/>
  <c r="P313" i="33"/>
  <c r="P314" i="33"/>
  <c r="P315" i="33"/>
  <c r="P316" i="33"/>
  <c r="P317" i="33"/>
  <c r="P318" i="33"/>
  <c r="P319" i="33"/>
  <c r="P320" i="33"/>
  <c r="P321" i="33"/>
  <c r="P323" i="33"/>
  <c r="P324" i="33"/>
  <c r="P325" i="33"/>
  <c r="P326" i="33"/>
  <c r="P327" i="33"/>
  <c r="P328" i="33"/>
  <c r="P329" i="33"/>
  <c r="P330" i="33"/>
  <c r="P331" i="33"/>
  <c r="P332" i="33"/>
  <c r="P333" i="33"/>
  <c r="P334" i="33"/>
  <c r="P335" i="33"/>
  <c r="P336" i="33"/>
  <c r="P337" i="33"/>
  <c r="P338" i="33"/>
  <c r="P339" i="33"/>
  <c r="P340" i="33"/>
  <c r="P341" i="33"/>
  <c r="P343" i="33"/>
  <c r="P344" i="33"/>
  <c r="P345" i="33"/>
  <c r="P346" i="33"/>
  <c r="P347" i="33"/>
  <c r="P348" i="33"/>
  <c r="P349" i="33"/>
  <c r="P350" i="33"/>
  <c r="P351" i="33"/>
  <c r="P352" i="33"/>
  <c r="P353" i="33"/>
  <c r="P354" i="33"/>
  <c r="P355" i="33"/>
  <c r="P356" i="33"/>
  <c r="P357" i="33"/>
  <c r="P358" i="33"/>
  <c r="P359" i="33"/>
  <c r="P360" i="33"/>
  <c r="P361" i="33"/>
  <c r="P362" i="33"/>
  <c r="P363" i="33"/>
  <c r="P364" i="33"/>
  <c r="P366" i="33"/>
  <c r="P367" i="33"/>
  <c r="P368" i="33"/>
  <c r="P369" i="33"/>
  <c r="P370" i="33"/>
  <c r="P371" i="33"/>
  <c r="P372" i="33"/>
  <c r="P373" i="33"/>
  <c r="P374" i="33"/>
  <c r="P375" i="33"/>
  <c r="P376" i="33"/>
  <c r="P377" i="33"/>
  <c r="P378" i="33"/>
  <c r="P379" i="33"/>
  <c r="P380" i="33"/>
  <c r="P381" i="33"/>
  <c r="P382" i="33"/>
  <c r="P383" i="33"/>
  <c r="P384" i="33"/>
  <c r="P385" i="33"/>
  <c r="P387" i="33"/>
  <c r="P388" i="33"/>
  <c r="P389" i="33"/>
  <c r="P390" i="33"/>
  <c r="P391" i="33"/>
  <c r="P392" i="33"/>
  <c r="P393" i="33"/>
  <c r="P394" i="33"/>
  <c r="P395" i="33"/>
  <c r="P396" i="33"/>
  <c r="P397" i="33"/>
  <c r="P398" i="33"/>
  <c r="P399" i="33"/>
  <c r="P400" i="33"/>
  <c r="P401" i="33"/>
  <c r="P402" i="33"/>
  <c r="P403" i="33"/>
  <c r="P404" i="33"/>
  <c r="P405" i="33"/>
  <c r="P406" i="33"/>
  <c r="P407" i="33"/>
  <c r="P409" i="33"/>
  <c r="P410" i="33"/>
  <c r="P411" i="33"/>
  <c r="P412" i="33"/>
  <c r="P413" i="33"/>
  <c r="P414" i="33"/>
  <c r="P415" i="33"/>
  <c r="P416" i="33"/>
  <c r="P417" i="33"/>
  <c r="P418" i="33"/>
  <c r="P419" i="33"/>
  <c r="P420" i="33"/>
  <c r="P421" i="33"/>
  <c r="P422" i="33"/>
  <c r="P423" i="33"/>
  <c r="P424" i="33"/>
  <c r="P425" i="33"/>
  <c r="P426" i="33"/>
  <c r="P427" i="33"/>
  <c r="P428" i="33"/>
  <c r="P429" i="33"/>
  <c r="P430" i="33"/>
  <c r="P432" i="33"/>
  <c r="P433" i="33"/>
  <c r="P434" i="33"/>
  <c r="P435" i="33"/>
  <c r="P436" i="33"/>
  <c r="P437" i="33"/>
  <c r="P438" i="33"/>
  <c r="P439" i="33"/>
  <c r="P440" i="33"/>
  <c r="P441" i="33"/>
  <c r="P442" i="33"/>
  <c r="P443" i="33"/>
  <c r="P444" i="33"/>
  <c r="P445" i="33"/>
  <c r="P446" i="33"/>
  <c r="P447" i="33"/>
  <c r="P448" i="33"/>
  <c r="P449" i="33"/>
  <c r="P450" i="33"/>
  <c r="P452" i="33"/>
  <c r="P453" i="33"/>
  <c r="P454" i="33"/>
  <c r="P455" i="33"/>
  <c r="P456" i="33"/>
  <c r="P457" i="33"/>
  <c r="P458" i="33"/>
  <c r="P459" i="33"/>
  <c r="P460" i="33"/>
  <c r="P461" i="33"/>
  <c r="P462" i="33"/>
  <c r="P463" i="33"/>
  <c r="P464" i="33"/>
  <c r="P465" i="33"/>
  <c r="P466" i="33"/>
  <c r="P467" i="33"/>
  <c r="P468" i="33"/>
  <c r="P469" i="33"/>
  <c r="P470" i="33"/>
  <c r="P471" i="33"/>
  <c r="P472" i="33"/>
  <c r="P473" i="33"/>
  <c r="P475" i="33"/>
  <c r="P476" i="33"/>
  <c r="P477" i="33"/>
  <c r="P478" i="33"/>
  <c r="P479" i="33"/>
  <c r="P480" i="33"/>
  <c r="P481" i="33"/>
  <c r="P482" i="33"/>
  <c r="P483" i="33"/>
  <c r="P484" i="33"/>
  <c r="P485" i="33"/>
  <c r="P486" i="33"/>
  <c r="P487" i="33"/>
  <c r="P488" i="33"/>
  <c r="P489" i="33"/>
  <c r="P490" i="33"/>
  <c r="P491" i="33"/>
  <c r="P492" i="33"/>
  <c r="P493" i="33"/>
  <c r="P494" i="33"/>
  <c r="P495" i="33"/>
  <c r="P497" i="33"/>
  <c r="P498" i="33"/>
  <c r="P499" i="33"/>
  <c r="P500" i="33"/>
  <c r="P501" i="33"/>
  <c r="P502" i="33"/>
  <c r="P503" i="33"/>
  <c r="P504" i="33"/>
  <c r="P505" i="33"/>
  <c r="P506" i="33"/>
  <c r="P507" i="33"/>
  <c r="P508" i="33"/>
  <c r="P509" i="33"/>
  <c r="P510" i="33"/>
  <c r="P511" i="33"/>
  <c r="P512" i="33"/>
  <c r="P513" i="33"/>
  <c r="P514" i="33"/>
  <c r="P515" i="33"/>
  <c r="P517" i="33"/>
  <c r="P518" i="33"/>
  <c r="P519" i="33"/>
  <c r="P520" i="33"/>
  <c r="P521" i="33"/>
  <c r="P522" i="33"/>
  <c r="P523" i="33"/>
  <c r="P524" i="33"/>
  <c r="P525" i="33"/>
  <c r="P526" i="33"/>
  <c r="P527" i="33"/>
  <c r="P528" i="33"/>
  <c r="P529" i="33"/>
  <c r="P530" i="33"/>
  <c r="P531" i="33"/>
  <c r="P532" i="33"/>
  <c r="P533" i="33"/>
  <c r="P534" i="33"/>
  <c r="P535" i="33"/>
  <c r="P536" i="33"/>
  <c r="P537" i="33"/>
  <c r="P539" i="33"/>
  <c r="P540" i="33"/>
  <c r="P541" i="33"/>
  <c r="P542" i="33"/>
  <c r="P543" i="33"/>
  <c r="P544" i="33"/>
  <c r="P545" i="33"/>
  <c r="P546" i="33"/>
  <c r="P547" i="33"/>
  <c r="P548" i="33"/>
  <c r="P549" i="33"/>
  <c r="P550" i="33"/>
  <c r="P551" i="33"/>
  <c r="P552" i="33"/>
  <c r="P553" i="33"/>
  <c r="P554" i="33"/>
  <c r="P555" i="33"/>
  <c r="P556" i="33"/>
  <c r="P557" i="33"/>
  <c r="P559" i="33"/>
  <c r="P560" i="33"/>
  <c r="P561" i="33"/>
  <c r="P562" i="33"/>
  <c r="P563" i="33"/>
  <c r="P564" i="33"/>
  <c r="P565" i="33"/>
  <c r="P566" i="33"/>
  <c r="P567" i="33"/>
  <c r="P568" i="33"/>
  <c r="P569" i="33"/>
  <c r="P570" i="33"/>
  <c r="P571" i="33"/>
  <c r="P572" i="33"/>
  <c r="P573" i="33"/>
  <c r="P574" i="33"/>
  <c r="P575" i="33"/>
  <c r="P576" i="33"/>
  <c r="P577" i="33"/>
  <c r="P579" i="33"/>
  <c r="P580" i="33"/>
  <c r="P581" i="33"/>
  <c r="P582" i="33"/>
  <c r="P583" i="33"/>
  <c r="P584" i="33"/>
  <c r="P585" i="33"/>
  <c r="P586" i="33"/>
  <c r="P587" i="33"/>
  <c r="D21" i="30"/>
  <c r="I8" i="32"/>
  <c r="I9" i="32"/>
  <c r="E23" i="32"/>
  <c r="F23" i="32" s="1"/>
  <c r="I16" i="32"/>
  <c r="I15" i="32"/>
  <c r="E5" i="32"/>
  <c r="E8" i="32"/>
  <c r="E16" i="32"/>
  <c r="F5" i="32"/>
  <c r="F16" i="32" s="1"/>
  <c r="F15" i="32"/>
  <c r="G5" i="32"/>
  <c r="G15" i="32" s="1"/>
  <c r="F8" i="32"/>
  <c r="F9" i="32" s="1"/>
  <c r="G8" i="32"/>
  <c r="F17" i="32"/>
  <c r="F10" i="32"/>
  <c r="F11" i="32" s="1"/>
  <c r="E9" i="32"/>
  <c r="E10" i="32" s="1"/>
  <c r="E15" i="32"/>
  <c r="C27" i="10"/>
  <c r="D27" i="10"/>
  <c r="E27" i="10"/>
  <c r="B37" i="10"/>
  <c r="B35" i="10"/>
  <c r="B34" i="10"/>
  <c r="B33" i="10"/>
  <c r="B32" i="10"/>
  <c r="B36" i="10"/>
  <c r="Y9" i="10"/>
  <c r="C11" i="10" s="1"/>
  <c r="D11" i="10" s="1"/>
  <c r="E11" i="10" s="1"/>
  <c r="Y6" i="10"/>
  <c r="Y5" i="10"/>
  <c r="C15" i="10"/>
  <c r="D15" i="10"/>
  <c r="E15" i="10"/>
  <c r="C14" i="10"/>
  <c r="D14" i="10"/>
  <c r="E14" i="10"/>
  <c r="C13" i="10"/>
  <c r="D13" i="10" s="1"/>
  <c r="E13" i="10" s="1"/>
  <c r="L16" i="10"/>
  <c r="B7" i="31"/>
  <c r="B10" i="31" s="1"/>
  <c r="B12" i="31" s="1"/>
  <c r="R13" i="10"/>
  <c r="P14" i="10"/>
  <c r="C9" i="10" s="1"/>
  <c r="D9" i="10" s="1"/>
  <c r="E9" i="10" s="1"/>
  <c r="D23" i="30"/>
  <c r="N3" i="27"/>
  <c r="M3" i="27"/>
  <c r="I9" i="27"/>
  <c r="I6" i="27"/>
  <c r="J3" i="27"/>
  <c r="I3" i="27"/>
  <c r="E19" i="29"/>
  <c r="E26" i="29" s="1"/>
  <c r="E35" i="29"/>
  <c r="D3" i="27"/>
  <c r="U64" i="18" s="1"/>
  <c r="U66" i="18" s="1"/>
  <c r="D6" i="27"/>
  <c r="T64" i="18"/>
  <c r="T66" i="18"/>
  <c r="D9" i="27"/>
  <c r="S64" i="18"/>
  <c r="S66" i="18"/>
  <c r="T42" i="18"/>
  <c r="U42" i="18" s="1"/>
  <c r="U43" i="18" s="1"/>
  <c r="U46" i="18" s="1"/>
  <c r="E3" i="27"/>
  <c r="W64" i="18"/>
  <c r="W6" i="18"/>
  <c r="X6" i="18" s="1"/>
  <c r="W7" i="18"/>
  <c r="X7" i="18" s="1"/>
  <c r="Y7" i="18" s="1"/>
  <c r="W9" i="18"/>
  <c r="X9" i="18" s="1"/>
  <c r="Y9" i="18" s="1"/>
  <c r="W10" i="18"/>
  <c r="X10" i="18"/>
  <c r="Y10" i="18" s="1"/>
  <c r="W11" i="18"/>
  <c r="X11" i="18" s="1"/>
  <c r="W12" i="18"/>
  <c r="X12" i="18"/>
  <c r="W14" i="18"/>
  <c r="X14" i="18" s="1"/>
  <c r="W20" i="18"/>
  <c r="X20" i="18"/>
  <c r="Y20" i="18" s="1"/>
  <c r="W22" i="18"/>
  <c r="X22" i="18" s="1"/>
  <c r="Y22" i="18" s="1"/>
  <c r="W32" i="18"/>
  <c r="X32" i="18" s="1"/>
  <c r="Y32" i="18" s="1"/>
  <c r="W5" i="18"/>
  <c r="X5" i="18" s="1"/>
  <c r="U8" i="18"/>
  <c r="U13" i="18"/>
  <c r="U15" i="18"/>
  <c r="U21" i="18" s="1"/>
  <c r="U23" i="18"/>
  <c r="U29" i="18"/>
  <c r="T8" i="18"/>
  <c r="T13" i="18" s="1"/>
  <c r="T15" i="18" s="1"/>
  <c r="T21" i="18" s="1"/>
  <c r="T23" i="18" s="1"/>
  <c r="T29" i="18" s="1"/>
  <c r="S8" i="18"/>
  <c r="W8" i="18" s="1"/>
  <c r="S13" i="18"/>
  <c r="P51" i="6"/>
  <c r="P8" i="6"/>
  <c r="P30" i="6"/>
  <c r="S51" i="6"/>
  <c r="S30" i="6"/>
  <c r="S8" i="6"/>
  <c r="S52" i="6" s="1"/>
  <c r="S55" i="6" s="1"/>
  <c r="U56" i="3"/>
  <c r="U57" i="3" s="1"/>
  <c r="U58" i="3" s="1"/>
  <c r="U59" i="3" s="1"/>
  <c r="U48" i="3"/>
  <c r="U25" i="3"/>
  <c r="U16" i="3"/>
  <c r="U67" i="18"/>
  <c r="X31" i="18"/>
  <c r="T67" i="18"/>
  <c r="S67" i="18"/>
  <c r="U26" i="3"/>
  <c r="D25" i="10"/>
  <c r="E25" i="10"/>
  <c r="D18" i="10"/>
  <c r="E18" i="10" s="1"/>
  <c r="C10" i="10"/>
  <c r="C22" i="10"/>
  <c r="D22" i="10" s="1"/>
  <c r="E22" i="10" s="1"/>
  <c r="C5" i="10"/>
  <c r="C4" i="10"/>
  <c r="R9" i="10"/>
  <c r="R8" i="10"/>
  <c r="R6" i="10"/>
  <c r="E85" i="16"/>
  <c r="F85" i="16" s="1"/>
  <c r="G85" i="16" s="1"/>
  <c r="E84" i="16"/>
  <c r="F84" i="16"/>
  <c r="G84" i="16" s="1"/>
  <c r="E83" i="16"/>
  <c r="F83" i="16"/>
  <c r="G83" i="16" s="1"/>
  <c r="E112" i="16"/>
  <c r="C113" i="16"/>
  <c r="D113" i="16"/>
  <c r="E113" i="16"/>
  <c r="C114" i="16"/>
  <c r="D114" i="16"/>
  <c r="E114" i="16"/>
  <c r="C70" i="16"/>
  <c r="C83" i="16" s="1"/>
  <c r="B70" i="16"/>
  <c r="B83" i="16"/>
  <c r="C112" i="16"/>
  <c r="C69" i="16"/>
  <c r="C82" i="16"/>
  <c r="C111" i="16" s="1"/>
  <c r="B69" i="16"/>
  <c r="B82" i="16" s="1"/>
  <c r="B71" i="16"/>
  <c r="C71" i="16"/>
  <c r="D71" i="16"/>
  <c r="C84" i="16"/>
  <c r="D84" i="16"/>
  <c r="B84" i="16"/>
  <c r="E7" i="20"/>
  <c r="F7" i="20"/>
  <c r="G7" i="20"/>
  <c r="H7" i="20"/>
  <c r="I7" i="20"/>
  <c r="J7" i="20"/>
  <c r="E104" i="20"/>
  <c r="G86" i="20"/>
  <c r="H86" i="20"/>
  <c r="I86" i="20"/>
  <c r="J86" i="20"/>
  <c r="F77" i="20"/>
  <c r="G77" i="20"/>
  <c r="H77" i="20"/>
  <c r="I77" i="20"/>
  <c r="J77" i="20"/>
  <c r="H68" i="20"/>
  <c r="I68" i="20"/>
  <c r="J68" i="20"/>
  <c r="A159" i="20"/>
  <c r="B145" i="20"/>
  <c r="F142" i="20"/>
  <c r="G142" i="20"/>
  <c r="H142" i="20"/>
  <c r="I142" i="20" s="1"/>
  <c r="E142" i="20"/>
  <c r="D142" i="20"/>
  <c r="B142" i="20"/>
  <c r="B158" i="20"/>
  <c r="F141" i="20"/>
  <c r="E141" i="20"/>
  <c r="D141" i="20"/>
  <c r="B141" i="20"/>
  <c r="B157" i="20"/>
  <c r="F140" i="20"/>
  <c r="E140" i="20"/>
  <c r="D140" i="20"/>
  <c r="B140" i="20"/>
  <c r="B156" i="20" s="1"/>
  <c r="F139" i="20"/>
  <c r="E139" i="20"/>
  <c r="D139" i="20"/>
  <c r="B139" i="20"/>
  <c r="B155" i="20" s="1"/>
  <c r="F138" i="20"/>
  <c r="G138" i="20" s="1"/>
  <c r="E138" i="20"/>
  <c r="D138" i="20"/>
  <c r="B138" i="20"/>
  <c r="B154" i="20"/>
  <c r="F137" i="20"/>
  <c r="E137" i="20"/>
  <c r="D137" i="20"/>
  <c r="B137" i="20"/>
  <c r="B153" i="20"/>
  <c r="F136" i="20"/>
  <c r="E136" i="20"/>
  <c r="D136" i="20"/>
  <c r="B136" i="20"/>
  <c r="B152" i="20" s="1"/>
  <c r="F135" i="20"/>
  <c r="E135" i="20"/>
  <c r="D135" i="20"/>
  <c r="B135" i="20"/>
  <c r="B151" i="20" s="1"/>
  <c r="F134" i="20"/>
  <c r="G134" i="20" s="1"/>
  <c r="E134" i="20"/>
  <c r="D134" i="20"/>
  <c r="B134" i="20"/>
  <c r="B150" i="20"/>
  <c r="F133" i="20"/>
  <c r="E133" i="20"/>
  <c r="D133" i="20"/>
  <c r="B133" i="20"/>
  <c r="B149" i="20" s="1"/>
  <c r="F132" i="20"/>
  <c r="E132" i="20"/>
  <c r="D132" i="20"/>
  <c r="B132" i="20"/>
  <c r="B148" i="20"/>
  <c r="D131" i="20"/>
  <c r="D145" i="20" s="1"/>
  <c r="D111" i="20"/>
  <c r="D103" i="20"/>
  <c r="J102" i="20"/>
  <c r="I102" i="20"/>
  <c r="H102" i="20"/>
  <c r="G102" i="20"/>
  <c r="F102" i="20"/>
  <c r="D94" i="20"/>
  <c r="D96" i="20" s="1"/>
  <c r="J93" i="20"/>
  <c r="I93" i="20"/>
  <c r="H93" i="20"/>
  <c r="G93" i="20"/>
  <c r="E86" i="20"/>
  <c r="D85" i="20"/>
  <c r="D87" i="20"/>
  <c r="E85" i="20" s="1"/>
  <c r="E87" i="20" s="1"/>
  <c r="J84" i="20"/>
  <c r="I84" i="20"/>
  <c r="H84" i="20"/>
  <c r="G84" i="20"/>
  <c r="F84" i="20"/>
  <c r="D76" i="20"/>
  <c r="J75" i="20"/>
  <c r="I75" i="20"/>
  <c r="H75" i="20"/>
  <c r="G75" i="20"/>
  <c r="C69" i="20"/>
  <c r="D67" i="20"/>
  <c r="D58" i="20"/>
  <c r="D60" i="20" s="1"/>
  <c r="C51" i="20"/>
  <c r="C42" i="20"/>
  <c r="D40" i="20"/>
  <c r="D42" i="20" s="1"/>
  <c r="J41" i="20"/>
  <c r="I41" i="20"/>
  <c r="J39" i="20"/>
  <c r="I39" i="20"/>
  <c r="H39" i="20"/>
  <c r="G39" i="20"/>
  <c r="C33" i="20"/>
  <c r="D31" i="20"/>
  <c r="D33" i="20" s="1"/>
  <c r="J32" i="20"/>
  <c r="I32" i="20"/>
  <c r="J30" i="20"/>
  <c r="I30" i="20"/>
  <c r="H30" i="20"/>
  <c r="G30" i="20"/>
  <c r="C24" i="20"/>
  <c r="F23" i="20"/>
  <c r="J21" i="20"/>
  <c r="I21" i="20"/>
  <c r="H21" i="20"/>
  <c r="G21" i="20"/>
  <c r="C15" i="20"/>
  <c r="D13" i="20" s="1"/>
  <c r="J14" i="20"/>
  <c r="E12" i="20"/>
  <c r="F12" i="20" s="1"/>
  <c r="G12" i="20" s="1"/>
  <c r="H12" i="20" s="1"/>
  <c r="I12" i="20"/>
  <c r="J12" i="20"/>
  <c r="G17" i="4"/>
  <c r="G22" i="4"/>
  <c r="G24" i="4"/>
  <c r="E70" i="16"/>
  <c r="F70" i="16"/>
  <c r="G70" i="16"/>
  <c r="E72" i="16"/>
  <c r="F72" i="16"/>
  <c r="G72" i="16"/>
  <c r="E43" i="16"/>
  <c r="F43" i="16"/>
  <c r="G43" i="16" s="1"/>
  <c r="E45" i="16"/>
  <c r="F45" i="16"/>
  <c r="G45" i="16"/>
  <c r="E30" i="16"/>
  <c r="F30" i="16"/>
  <c r="G30" i="16"/>
  <c r="E32" i="16"/>
  <c r="F32" i="16"/>
  <c r="G32" i="16"/>
  <c r="E18" i="16"/>
  <c r="F18" i="16"/>
  <c r="G18" i="16"/>
  <c r="E16" i="16"/>
  <c r="F16" i="16"/>
  <c r="F20" i="16" s="1"/>
  <c r="B20" i="16"/>
  <c r="C20" i="16"/>
  <c r="B68" i="16"/>
  <c r="B81" i="16"/>
  <c r="B67" i="16"/>
  <c r="B80" i="16" s="1"/>
  <c r="C109" i="16" s="1"/>
  <c r="B65" i="16"/>
  <c r="B78" i="16" s="1"/>
  <c r="C107" i="16" s="1"/>
  <c r="B64" i="16"/>
  <c r="B77" i="16" s="1"/>
  <c r="C68" i="16"/>
  <c r="C81" i="16"/>
  <c r="C67" i="16"/>
  <c r="C80" i="16" s="1"/>
  <c r="C66" i="16"/>
  <c r="C79" i="16" s="1"/>
  <c r="C108" i="16" s="1"/>
  <c r="C65" i="16"/>
  <c r="C78" i="16"/>
  <c r="B72" i="16"/>
  <c r="B85" i="16" s="1"/>
  <c r="C72" i="16"/>
  <c r="C85" i="16" s="1"/>
  <c r="D72" i="16"/>
  <c r="D85" i="16" s="1"/>
  <c r="D69" i="16"/>
  <c r="D82" i="16" s="1"/>
  <c r="E111" i="16" s="1"/>
  <c r="D68" i="16"/>
  <c r="D81" i="16" s="1"/>
  <c r="D65" i="16"/>
  <c r="D78" i="16"/>
  <c r="D64" i="16"/>
  <c r="D77" i="16" s="1"/>
  <c r="D20" i="16"/>
  <c r="H44" i="15"/>
  <c r="I44" i="15"/>
  <c r="H32" i="1"/>
  <c r="B66" i="16"/>
  <c r="B79" i="16"/>
  <c r="C110" i="16"/>
  <c r="I25" i="15"/>
  <c r="H25" i="15"/>
  <c r="D69" i="20"/>
  <c r="E67" i="20" s="1"/>
  <c r="E69" i="20" s="1"/>
  <c r="D70" i="20"/>
  <c r="D153" i="20" s="1"/>
  <c r="E58" i="20"/>
  <c r="E60" i="20"/>
  <c r="F58" i="20" s="1"/>
  <c r="F59" i="20" s="1"/>
  <c r="F60" i="20" s="1"/>
  <c r="H23" i="20"/>
  <c r="D78" i="20"/>
  <c r="E40" i="20"/>
  <c r="D105" i="20"/>
  <c r="E103" i="20" s="1"/>
  <c r="E105" i="20" s="1"/>
  <c r="F104" i="20" s="1"/>
  <c r="G104" i="20" s="1"/>
  <c r="H104" i="20" s="1"/>
  <c r="E23" i="20"/>
  <c r="I23" i="20"/>
  <c r="G23" i="20"/>
  <c r="G132" i="20"/>
  <c r="G135" i="20"/>
  <c r="D88" i="20"/>
  <c r="D155" i="20"/>
  <c r="G133" i="20"/>
  <c r="G139" i="20"/>
  <c r="E20" i="16"/>
  <c r="D67" i="16"/>
  <c r="D80" i="16"/>
  <c r="B60" i="16"/>
  <c r="C64" i="16"/>
  <c r="C77" i="16"/>
  <c r="C106" i="16"/>
  <c r="C60" i="16"/>
  <c r="D70" i="16"/>
  <c r="D83" i="16"/>
  <c r="D112" i="16"/>
  <c r="D66" i="16"/>
  <c r="D79" i="16" s="1"/>
  <c r="D108" i="16" s="1"/>
  <c r="D60" i="16"/>
  <c r="D79" i="20"/>
  <c r="D154" i="20"/>
  <c r="D34" i="20"/>
  <c r="D149" i="20"/>
  <c r="H139" i="20"/>
  <c r="H133" i="20"/>
  <c r="H135" i="20"/>
  <c r="H132" i="20"/>
  <c r="I132" i="20" s="1"/>
  <c r="G41" i="20"/>
  <c r="H20" i="16"/>
  <c r="I133" i="20"/>
  <c r="I135" i="20"/>
  <c r="J135" i="20" s="1"/>
  <c r="I20" i="16"/>
  <c r="I103" i="15"/>
  <c r="H103" i="15"/>
  <c r="J132" i="20"/>
  <c r="H136" i="15"/>
  <c r="Y5" i="18"/>
  <c r="H117" i="15"/>
  <c r="I136" i="15"/>
  <c r="H113" i="15"/>
  <c r="H112" i="15"/>
  <c r="H105" i="15"/>
  <c r="H108" i="15"/>
  <c r="H109" i="15"/>
  <c r="J136" i="15"/>
  <c r="I117" i="15"/>
  <c r="H116" i="15"/>
  <c r="J113" i="15"/>
  <c r="J109" i="15"/>
  <c r="H107" i="15"/>
  <c r="H115" i="15"/>
  <c r="H111" i="15"/>
  <c r="I108" i="15"/>
  <c r="H114" i="15"/>
  <c r="H110" i="15"/>
  <c r="H106" i="15"/>
  <c r="I109" i="15"/>
  <c r="J105" i="15"/>
  <c r="J108" i="15"/>
  <c r="I112" i="15"/>
  <c r="I113" i="15"/>
  <c r="H104" i="15"/>
  <c r="Y6" i="18"/>
  <c r="Y12" i="18"/>
  <c r="Y14" i="18"/>
  <c r="Y11" i="18"/>
  <c r="J116" i="15"/>
  <c r="I111" i="15"/>
  <c r="I114" i="15"/>
  <c r="I107" i="15"/>
  <c r="I115" i="15"/>
  <c r="J107" i="15"/>
  <c r="I106" i="15"/>
  <c r="I104" i="15"/>
  <c r="J110" i="15"/>
  <c r="I116" i="15"/>
  <c r="H67" i="18"/>
  <c r="J67" i="18"/>
  <c r="I67" i="18"/>
  <c r="D123" i="20"/>
  <c r="D125" i="20" s="1"/>
  <c r="Y31" i="18"/>
  <c r="E123" i="20"/>
  <c r="D124" i="20"/>
  <c r="A29" i="9"/>
  <c r="A23" i="9"/>
  <c r="B19" i="9"/>
  <c r="A13" i="9"/>
  <c r="B9" i="9"/>
  <c r="I68" i="18"/>
  <c r="I44" i="18"/>
  <c r="O51" i="6"/>
  <c r="O30" i="6"/>
  <c r="O8" i="6"/>
  <c r="O52" i="6" s="1"/>
  <c r="O55" i="6" s="1"/>
  <c r="R30" i="6"/>
  <c r="N11" i="6"/>
  <c r="N30" i="6" s="1"/>
  <c r="Q11" i="6"/>
  <c r="Q30" i="6" s="1"/>
  <c r="R51" i="6"/>
  <c r="R8" i="6"/>
  <c r="C56" i="3"/>
  <c r="S56" i="3"/>
  <c r="S57" i="3" s="1"/>
  <c r="S58" i="3" s="1"/>
  <c r="S59" i="3" s="1"/>
  <c r="T56" i="3"/>
  <c r="T48" i="3"/>
  <c r="T57" i="3"/>
  <c r="T58" i="3" s="1"/>
  <c r="T37" i="3"/>
  <c r="T39" i="3" s="1"/>
  <c r="B56" i="3"/>
  <c r="T25" i="3"/>
  <c r="T16" i="3"/>
  <c r="N51" i="6"/>
  <c r="Q8" i="6"/>
  <c r="N8" i="6"/>
  <c r="Q51" i="6"/>
  <c r="S48" i="3"/>
  <c r="S37" i="3"/>
  <c r="S39" i="3"/>
  <c r="S25" i="3"/>
  <c r="S16" i="3"/>
  <c r="S26" i="3"/>
  <c r="B48" i="3"/>
  <c r="C48" i="3"/>
  <c r="C57" i="3"/>
  <c r="C37" i="3"/>
  <c r="C39" i="3"/>
  <c r="C58" i="3"/>
  <c r="B37" i="3"/>
  <c r="B39" i="3" s="1"/>
  <c r="B58" i="3" s="1"/>
  <c r="B25" i="3"/>
  <c r="C25" i="3"/>
  <c r="C16" i="3"/>
  <c r="B16" i="3"/>
  <c r="B57" i="3"/>
  <c r="E32" i="1"/>
  <c r="F32" i="1"/>
  <c r="D7" i="4"/>
  <c r="E7" i="4" s="1"/>
  <c r="C7" i="4"/>
  <c r="E22" i="4"/>
  <c r="D22" i="4"/>
  <c r="H21" i="4"/>
  <c r="I21" i="4" s="1"/>
  <c r="H20" i="4"/>
  <c r="I20" i="4"/>
  <c r="E17" i="4"/>
  <c r="D17" i="4"/>
  <c r="H16" i="4"/>
  <c r="I16" i="4"/>
  <c r="H15" i="4"/>
  <c r="I15" i="4" s="1"/>
  <c r="H14" i="4"/>
  <c r="I14" i="4"/>
  <c r="H13" i="4"/>
  <c r="I13" i="4" s="1"/>
  <c r="H12" i="4"/>
  <c r="I12" i="4"/>
  <c r="H11" i="4"/>
  <c r="I11" i="4"/>
  <c r="D32" i="1"/>
  <c r="D7" i="1"/>
  <c r="D8" i="1"/>
  <c r="D9" i="1"/>
  <c r="D10" i="1"/>
  <c r="D11" i="1"/>
  <c r="D12" i="1"/>
  <c r="D13" i="1"/>
  <c r="C7" i="1"/>
  <c r="C8" i="1"/>
  <c r="C9" i="1"/>
  <c r="C10" i="1"/>
  <c r="C11" i="1"/>
  <c r="C12" i="1"/>
  <c r="C13" i="1"/>
  <c r="B7" i="1"/>
  <c r="E8" i="1" s="1"/>
  <c r="B8" i="1"/>
  <c r="B9" i="1"/>
  <c r="B10" i="1"/>
  <c r="E10" i="1" s="1"/>
  <c r="K24" i="1" s="1"/>
  <c r="L24" i="1" s="1"/>
  <c r="B11" i="1"/>
  <c r="B12" i="1"/>
  <c r="B13" i="1"/>
  <c r="D24" i="4"/>
  <c r="E12" i="1"/>
  <c r="K26" i="1" s="1"/>
  <c r="L26" i="1" s="1"/>
  <c r="K21" i="4"/>
  <c r="K20" i="4"/>
  <c r="I18" i="1"/>
  <c r="J18" i="1" s="1"/>
  <c r="I19" i="1"/>
  <c r="J19" i="1" s="1"/>
  <c r="I20" i="1"/>
  <c r="J20" i="1" s="1"/>
  <c r="I21" i="1"/>
  <c r="J21" i="1"/>
  <c r="I22" i="1"/>
  <c r="J22" i="1" s="1"/>
  <c r="I23" i="1"/>
  <c r="J23" i="1"/>
  <c r="I24" i="1"/>
  <c r="J24" i="1" s="1"/>
  <c r="I25" i="1"/>
  <c r="J25" i="1" s="1"/>
  <c r="I26" i="1"/>
  <c r="J26" i="1" s="1"/>
  <c r="I27" i="1"/>
  <c r="J27" i="1" s="1"/>
  <c r="I28" i="1"/>
  <c r="J28" i="1" s="1"/>
  <c r="I29" i="1"/>
  <c r="J29" i="1"/>
  <c r="I30" i="1"/>
  <c r="J30" i="1" s="1"/>
  <c r="I31" i="1"/>
  <c r="J31" i="1"/>
  <c r="I17" i="1"/>
  <c r="J17" i="1" s="1"/>
  <c r="F123" i="20"/>
  <c r="F125" i="20" s="1"/>
  <c r="F145" i="20" s="1"/>
  <c r="E124" i="20"/>
  <c r="E125" i="20" s="1"/>
  <c r="E145" i="20" s="1"/>
  <c r="G123" i="20"/>
  <c r="G125" i="20" s="1"/>
  <c r="G145" i="20" s="1"/>
  <c r="F124" i="20"/>
  <c r="G124" i="20"/>
  <c r="H123" i="20"/>
  <c r="H124" i="20"/>
  <c r="I123" i="20"/>
  <c r="J124" i="20"/>
  <c r="I291" i="15"/>
  <c r="I311" i="15"/>
  <c r="H291" i="15"/>
  <c r="H311" i="15" s="1"/>
  <c r="J290" i="15"/>
  <c r="J310" i="15"/>
  <c r="I290" i="15"/>
  <c r="I310" i="15" s="1"/>
  <c r="I325" i="15" s="1"/>
  <c r="H290" i="15"/>
  <c r="H310" i="15"/>
  <c r="J292" i="15"/>
  <c r="J312" i="15" s="1"/>
  <c r="I292" i="15"/>
  <c r="I312" i="15"/>
  <c r="H292" i="15"/>
  <c r="H312" i="15" s="1"/>
  <c r="I293" i="15"/>
  <c r="I313" i="15"/>
  <c r="H293" i="15"/>
  <c r="H313" i="15"/>
  <c r="I294" i="15"/>
  <c r="I314" i="15"/>
  <c r="H294" i="15"/>
  <c r="H314" i="15"/>
  <c r="J300" i="15"/>
  <c r="J320" i="15"/>
  <c r="I300" i="15"/>
  <c r="I320" i="15"/>
  <c r="H300" i="15"/>
  <c r="H320" i="15"/>
  <c r="I301" i="15"/>
  <c r="I321" i="15"/>
  <c r="H301" i="15"/>
  <c r="H321" i="15"/>
  <c r="J303" i="15"/>
  <c r="J323" i="15"/>
  <c r="I303" i="15"/>
  <c r="I323" i="15"/>
  <c r="H303" i="15"/>
  <c r="H323" i="15"/>
  <c r="J295" i="15"/>
  <c r="J315" i="15"/>
  <c r="I295" i="15"/>
  <c r="I315" i="15"/>
  <c r="H295" i="15"/>
  <c r="H315" i="15"/>
  <c r="J298" i="15"/>
  <c r="J318" i="15"/>
  <c r="I298" i="15"/>
  <c r="I318" i="15"/>
  <c r="H298" i="15"/>
  <c r="H318" i="15"/>
  <c r="J297" i="15"/>
  <c r="J317" i="15"/>
  <c r="I297" i="15"/>
  <c r="I317" i="15"/>
  <c r="H297" i="15"/>
  <c r="H317" i="15"/>
  <c r="I299" i="15"/>
  <c r="I319" i="15"/>
  <c r="H299" i="15"/>
  <c r="H319" i="15"/>
  <c r="J302" i="15"/>
  <c r="J322" i="15"/>
  <c r="I302" i="15"/>
  <c r="I322" i="15"/>
  <c r="H302" i="15"/>
  <c r="H322" i="15"/>
  <c r="J304" i="15"/>
  <c r="J324" i="15"/>
  <c r="I304" i="15"/>
  <c r="I324" i="15"/>
  <c r="I174" i="15"/>
  <c r="H174" i="15"/>
  <c r="H304" i="15"/>
  <c r="H324" i="15"/>
  <c r="J165" i="15"/>
  <c r="J259" i="15" s="1"/>
  <c r="J174" i="15"/>
  <c r="J296" i="15"/>
  <c r="J316" i="15"/>
  <c r="H296" i="15"/>
  <c r="H305" i="15"/>
  <c r="H306" i="15" s="1"/>
  <c r="H316" i="15"/>
  <c r="H268" i="15"/>
  <c r="I296" i="15"/>
  <c r="I316" i="15" s="1"/>
  <c r="I268" i="15"/>
  <c r="I305" i="15"/>
  <c r="I306" i="15"/>
  <c r="J231" i="15"/>
  <c r="I231" i="15"/>
  <c r="H231" i="15"/>
  <c r="I18" i="20"/>
  <c r="I27" i="20" s="1"/>
  <c r="I36" i="20" s="1"/>
  <c r="I45" i="20" s="1"/>
  <c r="I54" i="20" s="1"/>
  <c r="I63" i="20" s="1"/>
  <c r="I72" i="20" s="1"/>
  <c r="I81" i="20" s="1"/>
  <c r="I90" i="20" s="1"/>
  <c r="H18" i="20"/>
  <c r="H27" i="20"/>
  <c r="H36" i="20" s="1"/>
  <c r="G18" i="20"/>
  <c r="G27" i="20"/>
  <c r="G36" i="20"/>
  <c r="G45" i="20" s="1"/>
  <c r="G54" i="20" s="1"/>
  <c r="G63" i="20" s="1"/>
  <c r="G72" i="20" s="1"/>
  <c r="G81" i="20" s="1"/>
  <c r="G90" i="20" s="1"/>
  <c r="F18" i="20"/>
  <c r="F1" i="27"/>
  <c r="A1" i="27"/>
  <c r="O3" i="10"/>
  <c r="T3" i="10"/>
  <c r="E26" i="32" l="1"/>
  <c r="C8" i="10"/>
  <c r="M61" i="18"/>
  <c r="P7" i="61"/>
  <c r="Q6" i="61" s="1"/>
  <c r="L14" i="61" s="1"/>
  <c r="H68" i="18"/>
  <c r="H52" i="18"/>
  <c r="I66" i="18"/>
  <c r="I58" i="18"/>
  <c r="I54" i="18"/>
  <c r="J35" i="9"/>
  <c r="J39" i="9" s="1"/>
  <c r="J43" i="18"/>
  <c r="H54" i="18"/>
  <c r="H57" i="18"/>
  <c r="H59" i="18"/>
  <c r="H53" i="18"/>
  <c r="H46" i="18"/>
  <c r="H47" i="18" s="1"/>
  <c r="H62" i="18"/>
  <c r="H44" i="18"/>
  <c r="I69" i="18"/>
  <c r="I46" i="18"/>
  <c r="I52" i="18"/>
  <c r="J43" i="9"/>
  <c r="H66" i="18"/>
  <c r="H69" i="18" s="1"/>
  <c r="H58" i="18"/>
  <c r="B62" i="6"/>
  <c r="C59" i="6"/>
  <c r="J6" i="20"/>
  <c r="J31" i="11"/>
  <c r="K19" i="9"/>
  <c r="K23" i="9" s="1"/>
  <c r="K31" i="9" s="1"/>
  <c r="J123" i="20"/>
  <c r="J125" i="20" s="1"/>
  <c r="J145" i="20" s="1"/>
  <c r="J19" i="9"/>
  <c r="J23" i="9" s="1"/>
  <c r="J31" i="9" s="1"/>
  <c r="J13" i="11"/>
  <c r="J9" i="9"/>
  <c r="J11" i="11"/>
  <c r="J42" i="9"/>
  <c r="I9" i="9"/>
  <c r="J25" i="11"/>
  <c r="CP59" i="61" s="1"/>
  <c r="P52" i="6"/>
  <c r="P55" i="6" s="1"/>
  <c r="R52" i="6"/>
  <c r="R55" i="6" s="1"/>
  <c r="D5" i="31"/>
  <c r="C16" i="10"/>
  <c r="D16" i="10" s="1"/>
  <c r="E16" i="10" s="1"/>
  <c r="D110" i="16"/>
  <c r="E110" i="16"/>
  <c r="H134" i="20"/>
  <c r="G23" i="32"/>
  <c r="I23" i="32" s="1"/>
  <c r="F26" i="32"/>
  <c r="F25" i="32"/>
  <c r="F27" i="32"/>
  <c r="F67" i="20"/>
  <c r="H138" i="20"/>
  <c r="F85" i="20"/>
  <c r="G58" i="20"/>
  <c r="G60" i="20" s="1"/>
  <c r="G61" i="20"/>
  <c r="K28" i="1"/>
  <c r="L28" i="1" s="1"/>
  <c r="K19" i="1"/>
  <c r="L19" i="1" s="1"/>
  <c r="E106" i="16"/>
  <c r="D106" i="16"/>
  <c r="J142" i="20"/>
  <c r="U71" i="18"/>
  <c r="U72" i="18" s="1"/>
  <c r="U47" i="18"/>
  <c r="J15" i="4"/>
  <c r="K15" i="4" s="1"/>
  <c r="J14" i="4"/>
  <c r="K14" i="4" s="1"/>
  <c r="J12" i="4"/>
  <c r="K12" i="4" s="1"/>
  <c r="J11" i="4"/>
  <c r="K11" i="4" s="1"/>
  <c r="J13" i="4"/>
  <c r="K13" i="4" s="1"/>
  <c r="J16" i="4"/>
  <c r="K16" i="4" s="1"/>
  <c r="D106" i="20"/>
  <c r="D157" i="20" s="1"/>
  <c r="E31" i="20"/>
  <c r="J60" i="16"/>
  <c r="J50" i="18" s="1"/>
  <c r="J64" i="16"/>
  <c r="T26" i="3"/>
  <c r="T59" i="3" s="1"/>
  <c r="E70" i="20"/>
  <c r="E153" i="20" s="1"/>
  <c r="E106" i="20"/>
  <c r="E108" i="16"/>
  <c r="E76" i="20"/>
  <c r="J23" i="20"/>
  <c r="D23" i="20"/>
  <c r="D22" i="20"/>
  <c r="D24" i="20" s="1"/>
  <c r="D25" i="20" s="1"/>
  <c r="D43" i="20"/>
  <c r="D150" i="20" s="1"/>
  <c r="H325" i="15"/>
  <c r="H125" i="20"/>
  <c r="H145" i="20" s="1"/>
  <c r="J133" i="20"/>
  <c r="Y29" i="33"/>
  <c r="Y30" i="33"/>
  <c r="K22" i="4"/>
  <c r="I139" i="20"/>
  <c r="F103" i="20"/>
  <c r="F105" i="20" s="1"/>
  <c r="D111" i="16"/>
  <c r="D49" i="20"/>
  <c r="D51" i="20" s="1"/>
  <c r="G141" i="20"/>
  <c r="W66" i="18"/>
  <c r="Y61" i="33"/>
  <c r="Y62" i="33"/>
  <c r="D109" i="16"/>
  <c r="E109" i="16"/>
  <c r="E13" i="1"/>
  <c r="K31" i="1" s="1"/>
  <c r="L31" i="1" s="1"/>
  <c r="E7" i="1"/>
  <c r="E11" i="1"/>
  <c r="I104" i="20"/>
  <c r="E41" i="20"/>
  <c r="E42" i="20" s="1"/>
  <c r="D14" i="20"/>
  <c r="D15" i="20"/>
  <c r="D16" i="20" s="1"/>
  <c r="D148" i="20" s="1"/>
  <c r="E61" i="20"/>
  <c r="E152" i="20" s="1"/>
  <c r="G140" i="20"/>
  <c r="F19" i="32"/>
  <c r="F29" i="32" s="1"/>
  <c r="F12" i="32"/>
  <c r="F13" i="32" s="1"/>
  <c r="F21" i="32" s="1"/>
  <c r="F31" i="32" s="1"/>
  <c r="Y93" i="33"/>
  <c r="Y94" i="33"/>
  <c r="F64" i="16"/>
  <c r="F50" i="16" s="1"/>
  <c r="G77" i="16"/>
  <c r="G64" i="16" s="1"/>
  <c r="G50" i="16" s="1"/>
  <c r="N52" i="6"/>
  <c r="N55" i="6" s="1"/>
  <c r="E107" i="16"/>
  <c r="D107" i="16"/>
  <c r="D152" i="20"/>
  <c r="S15" i="18"/>
  <c r="S43" i="18"/>
  <c r="E25" i="32"/>
  <c r="E9" i="1"/>
  <c r="K22" i="1" s="1"/>
  <c r="L22" i="1" s="1"/>
  <c r="C26" i="3"/>
  <c r="C59" i="3" s="1"/>
  <c r="F106" i="20"/>
  <c r="F157" i="20" s="1"/>
  <c r="J104" i="20"/>
  <c r="E88" i="20"/>
  <c r="D61" i="20"/>
  <c r="G16" i="16"/>
  <c r="G20" i="16" s="1"/>
  <c r="G137" i="20"/>
  <c r="X8" i="18"/>
  <c r="Y8" i="18" s="1"/>
  <c r="W67" i="18"/>
  <c r="G9" i="32"/>
  <c r="G10" i="32" s="1"/>
  <c r="G16" i="32"/>
  <c r="F27" i="20"/>
  <c r="F36" i="20" s="1"/>
  <c r="F45" i="20" s="1"/>
  <c r="F54" i="20" s="1"/>
  <c r="F63" i="20" s="1"/>
  <c r="B26" i="3"/>
  <c r="B59" i="3" s="1"/>
  <c r="Q52" i="6"/>
  <c r="Q55" i="6" s="1"/>
  <c r="F61" i="20"/>
  <c r="F152" i="20" s="1"/>
  <c r="G136" i="20"/>
  <c r="E155" i="20"/>
  <c r="W13" i="18"/>
  <c r="Z86" i="33"/>
  <c r="Z87" i="33"/>
  <c r="Z54" i="33"/>
  <c r="Z55" i="33"/>
  <c r="Z22" i="33"/>
  <c r="Z23" i="33"/>
  <c r="D97" i="20"/>
  <c r="D156" i="20" s="1"/>
  <c r="E97" i="20"/>
  <c r="E156" i="20" s="1"/>
  <c r="E94" i="20"/>
  <c r="E96" i="20" s="1"/>
  <c r="E157" i="20"/>
  <c r="U44" i="18"/>
  <c r="U68" i="18"/>
  <c r="U69" i="18" s="1"/>
  <c r="E18" i="32"/>
  <c r="E28" i="32" s="1"/>
  <c r="E11" i="32"/>
  <c r="I26" i="32"/>
  <c r="G110" i="33"/>
  <c r="F110" i="33"/>
  <c r="G106" i="33"/>
  <c r="F106" i="33"/>
  <c r="G102" i="33"/>
  <c r="F102" i="33"/>
  <c r="G98" i="33"/>
  <c r="F98" i="33"/>
  <c r="G94" i="33"/>
  <c r="F94" i="33"/>
  <c r="G90" i="33"/>
  <c r="F90" i="33"/>
  <c r="G86" i="33"/>
  <c r="F86" i="33"/>
  <c r="G82" i="33"/>
  <c r="F82" i="33"/>
  <c r="G78" i="33"/>
  <c r="F78" i="33"/>
  <c r="G74" i="33"/>
  <c r="F74" i="33"/>
  <c r="G67" i="33"/>
  <c r="F67" i="33"/>
  <c r="G63" i="33"/>
  <c r="F63" i="33"/>
  <c r="F49" i="33"/>
  <c r="G49" i="33"/>
  <c r="G35" i="33"/>
  <c r="F35" i="33"/>
  <c r="G31" i="33"/>
  <c r="F31" i="33"/>
  <c r="F17" i="33"/>
  <c r="G17" i="33"/>
  <c r="T43" i="18"/>
  <c r="I10" i="32"/>
  <c r="I17" i="32"/>
  <c r="Y105" i="33"/>
  <c r="Y101" i="33"/>
  <c r="Y102" i="33"/>
  <c r="Y73" i="33"/>
  <c r="Y69" i="33"/>
  <c r="Y70" i="33"/>
  <c r="Y41" i="33"/>
  <c r="Y37" i="33"/>
  <c r="Y38" i="33"/>
  <c r="Y9" i="33"/>
  <c r="Y4" i="33"/>
  <c r="Z107" i="33"/>
  <c r="Z94" i="33"/>
  <c r="Z95" i="33"/>
  <c r="Z75" i="33"/>
  <c r="Z62" i="33"/>
  <c r="Z63" i="33"/>
  <c r="Z30" i="33"/>
  <c r="Z31" i="33"/>
  <c r="F72" i="33"/>
  <c r="K209" i="15"/>
  <c r="J340" i="15"/>
  <c r="K122" i="15"/>
  <c r="L141" i="15"/>
  <c r="K282" i="15"/>
  <c r="K202" i="15"/>
  <c r="G54" i="16"/>
  <c r="G96" i="16" s="1"/>
  <c r="Y100" i="33"/>
  <c r="Y96" i="33"/>
  <c r="Y91" i="33"/>
  <c r="Y87" i="33"/>
  <c r="Y68" i="33"/>
  <c r="Y64" i="33"/>
  <c r="Y36" i="33"/>
  <c r="Y32" i="33"/>
  <c r="Y5" i="33"/>
  <c r="Y6" i="33"/>
  <c r="Z93" i="33"/>
  <c r="Z89" i="33"/>
  <c r="Z61" i="33"/>
  <c r="Z57" i="33"/>
  <c r="Z52" i="33"/>
  <c r="Z29" i="33"/>
  <c r="Z25" i="33"/>
  <c r="Z20" i="33"/>
  <c r="G3" i="33"/>
  <c r="F3" i="33"/>
  <c r="F109" i="33"/>
  <c r="G109" i="33"/>
  <c r="F105" i="33"/>
  <c r="G105" i="33"/>
  <c r="F101" i="33"/>
  <c r="G101" i="33"/>
  <c r="F97" i="33"/>
  <c r="G97" i="33"/>
  <c r="F93" i="33"/>
  <c r="G93" i="33"/>
  <c r="F89" i="33"/>
  <c r="G89" i="33"/>
  <c r="F85" i="33"/>
  <c r="G85" i="33"/>
  <c r="F81" i="33"/>
  <c r="G81" i="33"/>
  <c r="F77" i="33"/>
  <c r="G77" i="33"/>
  <c r="F73" i="33"/>
  <c r="G73" i="33"/>
  <c r="G59" i="33"/>
  <c r="F59" i="33"/>
  <c r="G55" i="33"/>
  <c r="F55" i="33"/>
  <c r="F41" i="33"/>
  <c r="G41" i="33"/>
  <c r="G27" i="33"/>
  <c r="F27" i="33"/>
  <c r="G23" i="33"/>
  <c r="F23" i="33"/>
  <c r="F9" i="33"/>
  <c r="G9" i="33"/>
  <c r="J264" i="15"/>
  <c r="J96" i="15"/>
  <c r="J114" i="15" s="1"/>
  <c r="I340" i="15"/>
  <c r="I25" i="32"/>
  <c r="Y109" i="33"/>
  <c r="Y110" i="33"/>
  <c r="Y77" i="33"/>
  <c r="Y78" i="33"/>
  <c r="Y45" i="33"/>
  <c r="Y46" i="33"/>
  <c r="Y13" i="33"/>
  <c r="Y14" i="33"/>
  <c r="Z102" i="33"/>
  <c r="Z103" i="33"/>
  <c r="Z83" i="33"/>
  <c r="Z70" i="33"/>
  <c r="Z71" i="33"/>
  <c r="Z38" i="33"/>
  <c r="Z39" i="33"/>
  <c r="Z6" i="33"/>
  <c r="Z7" i="33"/>
  <c r="K134" i="15"/>
  <c r="L153" i="15"/>
  <c r="L285" i="15"/>
  <c r="K200" i="15"/>
  <c r="K208" i="15"/>
  <c r="F67" i="16"/>
  <c r="F53" i="16" s="1"/>
  <c r="F95" i="16" s="1"/>
  <c r="G80" i="16"/>
  <c r="G67" i="16" s="1"/>
  <c r="G53" i="16" s="1"/>
  <c r="G95" i="16" s="1"/>
  <c r="Y99" i="33"/>
  <c r="Y95" i="33"/>
  <c r="G108" i="33"/>
  <c r="F108" i="33"/>
  <c r="G100" i="33"/>
  <c r="F100" i="33"/>
  <c r="G92" i="33"/>
  <c r="F92" i="33"/>
  <c r="G84" i="33"/>
  <c r="F84" i="33"/>
  <c r="G76" i="33"/>
  <c r="F76" i="33"/>
  <c r="F65" i="33"/>
  <c r="G65" i="33"/>
  <c r="G51" i="33"/>
  <c r="F51" i="33"/>
  <c r="G47" i="33"/>
  <c r="F47" i="33"/>
  <c r="F33" i="33"/>
  <c r="G33" i="33"/>
  <c r="G19" i="33"/>
  <c r="F19" i="33"/>
  <c r="G15" i="33"/>
  <c r="F15" i="33"/>
  <c r="J337" i="15"/>
  <c r="L286" i="15"/>
  <c r="Y85" i="33"/>
  <c r="Y86" i="33"/>
  <c r="Y57" i="33"/>
  <c r="Y53" i="33"/>
  <c r="Y54" i="33"/>
  <c r="Y25" i="33"/>
  <c r="Y21" i="33"/>
  <c r="Y22" i="33"/>
  <c r="Z110" i="33"/>
  <c r="Z91" i="33"/>
  <c r="Z78" i="33"/>
  <c r="Z79" i="33"/>
  <c r="Z46" i="33"/>
  <c r="Z47" i="33"/>
  <c r="Z14" i="33"/>
  <c r="Z15" i="33"/>
  <c r="F104" i="33"/>
  <c r="Y107" i="33"/>
  <c r="Y103" i="33"/>
  <c r="Y84" i="33"/>
  <c r="Y80" i="33"/>
  <c r="Y75" i="33"/>
  <c r="Y52" i="33"/>
  <c r="Y48" i="33"/>
  <c r="Y20" i="33"/>
  <c r="Y16" i="33"/>
  <c r="Z109" i="33"/>
  <c r="Z105" i="33"/>
  <c r="Z77" i="33"/>
  <c r="Z73" i="33"/>
  <c r="Z68" i="33"/>
  <c r="Z45" i="33"/>
  <c r="Z41" i="33"/>
  <c r="Z36" i="33"/>
  <c r="Z13" i="33"/>
  <c r="Z9" i="33"/>
  <c r="Z5" i="33"/>
  <c r="F96" i="33"/>
  <c r="F107" i="33"/>
  <c r="G107" i="33"/>
  <c r="G103" i="33"/>
  <c r="F103" i="33"/>
  <c r="F99" i="33"/>
  <c r="G99" i="33"/>
  <c r="G95" i="33"/>
  <c r="F95" i="33"/>
  <c r="F91" i="33"/>
  <c r="G91" i="33"/>
  <c r="G87" i="33"/>
  <c r="F87" i="33"/>
  <c r="F83" i="33"/>
  <c r="G83" i="33"/>
  <c r="G79" i="33"/>
  <c r="F79" i="33"/>
  <c r="F75" i="33"/>
  <c r="G75" i="33"/>
  <c r="G71" i="33"/>
  <c r="F71" i="33"/>
  <c r="F57" i="33"/>
  <c r="G57" i="33"/>
  <c r="G43" i="33"/>
  <c r="F43" i="33"/>
  <c r="G39" i="33"/>
  <c r="F39" i="33"/>
  <c r="F25" i="33"/>
  <c r="G25" i="33"/>
  <c r="G11" i="33"/>
  <c r="F11" i="33"/>
  <c r="G7" i="33"/>
  <c r="F7" i="33"/>
  <c r="H60" i="16"/>
  <c r="H50" i="18" s="1"/>
  <c r="K147" i="15"/>
  <c r="K280" i="15"/>
  <c r="L279" i="15"/>
  <c r="J88" i="15"/>
  <c r="J106" i="15" s="1"/>
  <c r="J256" i="15"/>
  <c r="K127" i="15"/>
  <c r="K222" i="15" s="1"/>
  <c r="L146" i="15"/>
  <c r="K203" i="15"/>
  <c r="J334" i="15"/>
  <c r="K274" i="15"/>
  <c r="K207" i="15"/>
  <c r="J97" i="15"/>
  <c r="J115" i="15" s="1"/>
  <c r="I185" i="15"/>
  <c r="I205" i="15" s="1"/>
  <c r="I92" i="15"/>
  <c r="I110" i="15" s="1"/>
  <c r="I180" i="15"/>
  <c r="I200" i="15" s="1"/>
  <c r="J331" i="15" s="1"/>
  <c r="I87" i="15"/>
  <c r="I105" i="15" s="1"/>
  <c r="K186" i="15"/>
  <c r="K167" i="15" s="1"/>
  <c r="L206" i="15"/>
  <c r="E17" i="32"/>
  <c r="E27" i="32" s="1"/>
  <c r="F20" i="32"/>
  <c r="F30" i="32" s="1"/>
  <c r="F18" i="32"/>
  <c r="F28" i="32" s="1"/>
  <c r="F70" i="33"/>
  <c r="F62" i="33"/>
  <c r="H148" i="15"/>
  <c r="I152" i="15"/>
  <c r="I146" i="15"/>
  <c r="H204" i="15"/>
  <c r="K284" i="15"/>
  <c r="H98" i="16"/>
  <c r="H93" i="16"/>
  <c r="H102" i="16" s="1"/>
  <c r="I208" i="15"/>
  <c r="I339" i="15" s="1"/>
  <c r="I199" i="15"/>
  <c r="H207" i="15"/>
  <c r="H147" i="15"/>
  <c r="J151" i="15"/>
  <c r="J145" i="15"/>
  <c r="J211" i="15"/>
  <c r="J199" i="15"/>
  <c r="K272" i="15"/>
  <c r="J257" i="15"/>
  <c r="J254" i="15"/>
  <c r="J93" i="15"/>
  <c r="J111" i="15" s="1"/>
  <c r="H19" i="16"/>
  <c r="H59" i="16" s="1"/>
  <c r="I203" i="15"/>
  <c r="H206" i="15"/>
  <c r="G17" i="32"/>
  <c r="G27" i="32" s="1"/>
  <c r="K195" i="15"/>
  <c r="L195" i="15"/>
  <c r="H146" i="15"/>
  <c r="K150" i="15"/>
  <c r="J358" i="15"/>
  <c r="I144" i="15"/>
  <c r="K190" i="15"/>
  <c r="K171" i="15" s="1"/>
  <c r="L210" i="15"/>
  <c r="K198" i="15"/>
  <c r="J329" i="15"/>
  <c r="J86" i="15"/>
  <c r="J104" i="15" s="1"/>
  <c r="H100" i="16"/>
  <c r="H95" i="16"/>
  <c r="E66" i="16"/>
  <c r="E52" i="16" s="1"/>
  <c r="E94" i="16" s="1"/>
  <c r="E64" i="16"/>
  <c r="E50" i="16" s="1"/>
  <c r="E68" i="16"/>
  <c r="E54" i="16" s="1"/>
  <c r="E96" i="16" s="1"/>
  <c r="I210" i="15"/>
  <c r="I198" i="15"/>
  <c r="F10" i="26"/>
  <c r="F12" i="26"/>
  <c r="F11" i="26"/>
  <c r="F9" i="26"/>
  <c r="K56" i="9"/>
  <c r="J88" i="16"/>
  <c r="J96" i="16" s="1"/>
  <c r="J143" i="15"/>
  <c r="J361" i="15"/>
  <c r="I187" i="15"/>
  <c r="I207" i="15" s="1"/>
  <c r="I338" i="15" s="1"/>
  <c r="H212" i="15"/>
  <c r="J79" i="16"/>
  <c r="J94" i="15"/>
  <c r="J112" i="15" s="1"/>
  <c r="J262" i="15"/>
  <c r="I143" i="15"/>
  <c r="I351" i="15" s="1"/>
  <c r="I147" i="15"/>
  <c r="J355" i="15" s="1"/>
  <c r="I151" i="15"/>
  <c r="I359" i="15" s="1"/>
  <c r="I202" i="15"/>
  <c r="J333" i="15" s="1"/>
  <c r="I141" i="15"/>
  <c r="I145" i="15"/>
  <c r="I353" i="15" s="1"/>
  <c r="I149" i="15"/>
  <c r="I153" i="15"/>
  <c r="H210" i="15"/>
  <c r="H203" i="15"/>
  <c r="H141" i="15"/>
  <c r="H149" i="15"/>
  <c r="H211" i="15"/>
  <c r="I342" i="15" s="1"/>
  <c r="H144" i="15"/>
  <c r="H152" i="15"/>
  <c r="H145" i="15"/>
  <c r="H153" i="15"/>
  <c r="J56" i="9"/>
  <c r="I88" i="16"/>
  <c r="I96" i="16" s="1"/>
  <c r="H140" i="15"/>
  <c r="H142" i="15"/>
  <c r="L149" i="15"/>
  <c r="K130" i="15"/>
  <c r="K142" i="15"/>
  <c r="H97" i="16"/>
  <c r="I201" i="15"/>
  <c r="I332" i="15" s="1"/>
  <c r="J204" i="15"/>
  <c r="K204" i="15" s="1"/>
  <c r="J212" i="15"/>
  <c r="J140" i="15"/>
  <c r="J144" i="15"/>
  <c r="J148" i="15"/>
  <c r="J152" i="15"/>
  <c r="H78" i="16"/>
  <c r="H80" i="16"/>
  <c r="H82" i="16"/>
  <c r="H79" i="16"/>
  <c r="H81" i="16"/>
  <c r="H83" i="16"/>
  <c r="H154" i="15"/>
  <c r="I362" i="15" s="1"/>
  <c r="J154" i="15"/>
  <c r="I148" i="15"/>
  <c r="I356" i="15" s="1"/>
  <c r="I142" i="15"/>
  <c r="I350" i="15" s="1"/>
  <c r="J205" i="15"/>
  <c r="J201" i="15"/>
  <c r="H85" i="16"/>
  <c r="J98" i="16"/>
  <c r="E67" i="16"/>
  <c r="E53" i="16" s="1"/>
  <c r="E95" i="16" s="1"/>
  <c r="I212" i="15"/>
  <c r="I343" i="15" s="1"/>
  <c r="I206" i="15"/>
  <c r="I337" i="15" s="1"/>
  <c r="H202" i="15"/>
  <c r="K59" i="16"/>
  <c r="K101" i="16" s="1"/>
  <c r="L33" i="16"/>
  <c r="H51" i="18"/>
  <c r="J99" i="15"/>
  <c r="J117" i="15" s="1"/>
  <c r="B93" i="16"/>
  <c r="E29" i="59"/>
  <c r="G29" i="59"/>
  <c r="J85" i="16"/>
  <c r="D21" i="61"/>
  <c r="L56" i="9"/>
  <c r="I33" i="29"/>
  <c r="D26" i="30" s="1"/>
  <c r="K88" i="16"/>
  <c r="I55" i="16"/>
  <c r="I60" i="16" s="1"/>
  <c r="I50" i="18" s="1"/>
  <c r="I51" i="18" s="1"/>
  <c r="F56" i="16"/>
  <c r="H199" i="15"/>
  <c r="J69" i="16"/>
  <c r="J82" i="16" s="1"/>
  <c r="G42" i="59"/>
  <c r="E42" i="59"/>
  <c r="K277" i="15"/>
  <c r="H198" i="15"/>
  <c r="H200" i="15"/>
  <c r="J71" i="16"/>
  <c r="J84" i="16" s="1"/>
  <c r="C56" i="59"/>
  <c r="E49" i="59"/>
  <c r="M56" i="59"/>
  <c r="K56" i="59"/>
  <c r="H205" i="15"/>
  <c r="K10" i="16"/>
  <c r="L10" i="16" s="1"/>
  <c r="M10" i="16" s="1"/>
  <c r="N10" i="16" s="1"/>
  <c r="O10" i="16" s="1"/>
  <c r="P10" i="16" s="1"/>
  <c r="J20" i="16"/>
  <c r="K20" i="16" s="1"/>
  <c r="L20" i="16" s="1"/>
  <c r="M20" i="16" s="1"/>
  <c r="N20" i="16" s="1"/>
  <c r="O20" i="16" s="1"/>
  <c r="P20" i="16" s="1"/>
  <c r="I60" i="18"/>
  <c r="K244" i="15"/>
  <c r="L244" i="15" s="1"/>
  <c r="K235" i="15"/>
  <c r="N56" i="9"/>
  <c r="J41" i="9"/>
  <c r="M88" i="16"/>
  <c r="M118" i="16" s="1"/>
  <c r="E37" i="3"/>
  <c r="E39" i="3" s="1"/>
  <c r="E40" i="3" s="1"/>
  <c r="F30" i="3"/>
  <c r="G23" i="57"/>
  <c r="G29" i="57" s="1"/>
  <c r="J29" i="18" s="1"/>
  <c r="J60" i="18" s="1"/>
  <c r="K249" i="15"/>
  <c r="K240" i="15"/>
  <c r="J38" i="9"/>
  <c r="K246" i="15"/>
  <c r="K237" i="15"/>
  <c r="L237" i="15" s="1"/>
  <c r="K243" i="15"/>
  <c r="J7" i="18"/>
  <c r="J6" i="18"/>
  <c r="J22" i="18"/>
  <c r="J20" i="18"/>
  <c r="J10" i="18"/>
  <c r="J11" i="18"/>
  <c r="J12" i="18"/>
  <c r="J14" i="18"/>
  <c r="J5" i="18"/>
  <c r="D37" i="3"/>
  <c r="D39" i="3" s="1"/>
  <c r="D40" i="3" s="1"/>
  <c r="K248" i="15"/>
  <c r="L248" i="15" s="1"/>
  <c r="K239" i="15"/>
  <c r="L24" i="11"/>
  <c r="J12" i="9"/>
  <c r="J13" i="9"/>
  <c r="J33" i="9" s="1"/>
  <c r="K245" i="15"/>
  <c r="K236" i="15"/>
  <c r="K242" i="15"/>
  <c r="I12" i="9"/>
  <c r="I13" i="9"/>
  <c r="K24" i="11"/>
  <c r="G21" i="57"/>
  <c r="J21" i="18" s="1"/>
  <c r="K247" i="15"/>
  <c r="L247" i="15" s="1"/>
  <c r="K238" i="15"/>
  <c r="L238" i="15" s="1"/>
  <c r="K9" i="9"/>
  <c r="I57" i="18"/>
  <c r="I56" i="18"/>
  <c r="I55" i="18"/>
  <c r="I61" i="18"/>
  <c r="G25" i="32" l="1"/>
  <c r="I27" i="32"/>
  <c r="G26" i="32"/>
  <c r="N61" i="18"/>
  <c r="Q5" i="61"/>
  <c r="CM21" i="61" s="1"/>
  <c r="CM20" i="61" s="1"/>
  <c r="CM23" i="61" s="1"/>
  <c r="CK71" i="61" s="1"/>
  <c r="K60" i="18"/>
  <c r="L60" i="18" s="1"/>
  <c r="M60" i="18" s="1"/>
  <c r="N60" i="18" s="1"/>
  <c r="O60" i="18" s="1"/>
  <c r="P60" i="18" s="1"/>
  <c r="H71" i="18"/>
  <c r="H72" i="18" s="1"/>
  <c r="I47" i="18"/>
  <c r="I71" i="18"/>
  <c r="I72" i="18" s="1"/>
  <c r="J47" i="18"/>
  <c r="J68" i="18"/>
  <c r="J57" i="18"/>
  <c r="K57" i="18" s="1"/>
  <c r="D59" i="6"/>
  <c r="C62" i="6"/>
  <c r="C17" i="10"/>
  <c r="C19" i="10" s="1"/>
  <c r="C21" i="10" s="1"/>
  <c r="M248" i="15"/>
  <c r="F40" i="20"/>
  <c r="F42" i="20" s="1"/>
  <c r="E43" i="20"/>
  <c r="E150" i="20" s="1"/>
  <c r="L57" i="18"/>
  <c r="M237" i="15"/>
  <c r="M285" i="15"/>
  <c r="E12" i="32"/>
  <c r="E19" i="32"/>
  <c r="E29" i="32" s="1"/>
  <c r="M95" i="16"/>
  <c r="M330" i="15"/>
  <c r="M331" i="15" s="1"/>
  <c r="M332" i="15" s="1"/>
  <c r="M333" i="15" s="1"/>
  <c r="M334" i="15" s="1"/>
  <c r="M336" i="15" s="1"/>
  <c r="M337" i="15" s="1"/>
  <c r="M338" i="15" s="1"/>
  <c r="M339" i="15" s="1"/>
  <c r="M340" i="15" s="1"/>
  <c r="M341" i="15" s="1"/>
  <c r="M342" i="15" s="1"/>
  <c r="M343" i="15" s="1"/>
  <c r="M93" i="16"/>
  <c r="J54" i="18"/>
  <c r="G56" i="59"/>
  <c r="E56" i="59"/>
  <c r="C58" i="59"/>
  <c r="K123" i="15"/>
  <c r="L142" i="15"/>
  <c r="I361" i="15"/>
  <c r="J281" i="15"/>
  <c r="K281" i="15" s="1"/>
  <c r="J299" i="15"/>
  <c r="J319" i="15" s="1"/>
  <c r="K143" i="15"/>
  <c r="J351" i="15"/>
  <c r="I341" i="15"/>
  <c r="J341" i="15"/>
  <c r="L243" i="15"/>
  <c r="M243" i="15" s="1"/>
  <c r="L150" i="15"/>
  <c r="K131" i="15"/>
  <c r="K226" i="15" s="1"/>
  <c r="I354" i="15"/>
  <c r="L127" i="15"/>
  <c r="L222" i="15" s="1"/>
  <c r="M146" i="15"/>
  <c r="M247" i="15"/>
  <c r="L209" i="15"/>
  <c r="K189" i="15"/>
  <c r="K170" i="15" s="1"/>
  <c r="G152" i="20"/>
  <c r="H136" i="20"/>
  <c r="K84" i="16"/>
  <c r="G56" i="16"/>
  <c r="G98" i="16" s="1"/>
  <c r="F98" i="16"/>
  <c r="L245" i="15"/>
  <c r="M33" i="16"/>
  <c r="L59" i="16"/>
  <c r="L101" i="16" s="1"/>
  <c r="K201" i="15"/>
  <c r="J332" i="15"/>
  <c r="K154" i="15"/>
  <c r="J362" i="15"/>
  <c r="K152" i="15"/>
  <c r="J360" i="15"/>
  <c r="I100" i="16"/>
  <c r="I357" i="15"/>
  <c r="J357" i="15"/>
  <c r="J81" i="16"/>
  <c r="J83" i="16"/>
  <c r="K83" i="16" s="1"/>
  <c r="J80" i="16"/>
  <c r="J94" i="16"/>
  <c r="J99" i="16"/>
  <c r="J100" i="16"/>
  <c r="J95" i="16"/>
  <c r="J78" i="16"/>
  <c r="J97" i="16"/>
  <c r="I334" i="15"/>
  <c r="K199" i="15"/>
  <c r="J330" i="15"/>
  <c r="I360" i="15"/>
  <c r="L186" i="15"/>
  <c r="L167" i="15" s="1"/>
  <c r="K128" i="15"/>
  <c r="L147" i="15"/>
  <c r="I94" i="16"/>
  <c r="J339" i="15"/>
  <c r="L134" i="15"/>
  <c r="L229" i="15" s="1"/>
  <c r="M153" i="15"/>
  <c r="I92" i="16"/>
  <c r="G11" i="32"/>
  <c r="G18" i="32"/>
  <c r="G28" i="32" s="1"/>
  <c r="H140" i="20"/>
  <c r="J92" i="16"/>
  <c r="F86" i="20"/>
  <c r="F87" i="20" s="1"/>
  <c r="I134" i="20"/>
  <c r="I3" i="33"/>
  <c r="L12" i="61" s="1"/>
  <c r="L17" i="61" s="1"/>
  <c r="J52" i="18"/>
  <c r="L52" i="18" s="1"/>
  <c r="M52" i="18" s="1"/>
  <c r="N52" i="18" s="1"/>
  <c r="O52" i="18" s="1"/>
  <c r="P52" i="18" s="1"/>
  <c r="K225" i="15"/>
  <c r="I97" i="16"/>
  <c r="M245" i="15"/>
  <c r="L239" i="15"/>
  <c r="K148" i="15"/>
  <c r="J356" i="15"/>
  <c r="L130" i="15"/>
  <c r="L225" i="15" s="1"/>
  <c r="M149" i="15"/>
  <c r="E92" i="16"/>
  <c r="E102" i="16" s="1"/>
  <c r="E60" i="16"/>
  <c r="K211" i="15"/>
  <c r="J342" i="15"/>
  <c r="J338" i="15"/>
  <c r="J275" i="15"/>
  <c r="K275" i="15" s="1"/>
  <c r="J293" i="15"/>
  <c r="J313" i="15" s="1"/>
  <c r="K188" i="15"/>
  <c r="K169" i="15" s="1"/>
  <c r="L208" i="15"/>
  <c r="AB3" i="33"/>
  <c r="I99" i="16"/>
  <c r="S44" i="18"/>
  <c r="S68" i="18"/>
  <c r="S69" i="18" s="1"/>
  <c r="S46" i="18"/>
  <c r="G92" i="16"/>
  <c r="G102" i="16" s="1"/>
  <c r="K25" i="1"/>
  <c r="L25" i="1" s="1"/>
  <c r="K29" i="1"/>
  <c r="L29" i="1" s="1"/>
  <c r="J77" i="16"/>
  <c r="K212" i="15"/>
  <c r="J343" i="15"/>
  <c r="E49" i="20"/>
  <c r="E51" i="20" s="1"/>
  <c r="E52" i="20" s="1"/>
  <c r="E151" i="20" s="1"/>
  <c r="J40" i="9"/>
  <c r="Q7" i="61"/>
  <c r="K223" i="15"/>
  <c r="J53" i="18"/>
  <c r="K36" i="9"/>
  <c r="H213" i="15"/>
  <c r="L242" i="15"/>
  <c r="K85" i="16"/>
  <c r="J114" i="16"/>
  <c r="K144" i="15"/>
  <c r="J352" i="15"/>
  <c r="I349" i="15"/>
  <c r="I155" i="15"/>
  <c r="J349" i="15"/>
  <c r="K79" i="16"/>
  <c r="J108" i="16"/>
  <c r="H14" i="26"/>
  <c r="I14" i="26"/>
  <c r="G14" i="26"/>
  <c r="L198" i="15"/>
  <c r="K178" i="15"/>
  <c r="K159" i="15" s="1"/>
  <c r="K145" i="15"/>
  <c r="J353" i="15"/>
  <c r="L207" i="15"/>
  <c r="K187" i="15"/>
  <c r="K168" i="15" s="1"/>
  <c r="M286" i="15"/>
  <c r="L202" i="15"/>
  <c r="K182" i="15"/>
  <c r="K163" i="15" s="1"/>
  <c r="S21" i="18"/>
  <c r="W15" i="18"/>
  <c r="X15" i="18" s="1"/>
  <c r="Y15" i="18" s="1"/>
  <c r="F92" i="16"/>
  <c r="F102" i="16" s="1"/>
  <c r="F60" i="16"/>
  <c r="K27" i="1"/>
  <c r="L27" i="1" s="1"/>
  <c r="K23" i="1"/>
  <c r="L23" i="1" s="1"/>
  <c r="K30" i="1"/>
  <c r="L30" i="1" s="1"/>
  <c r="K17" i="1"/>
  <c r="L17" i="1" s="1"/>
  <c r="K20" i="1"/>
  <c r="L20" i="1" s="1"/>
  <c r="K18" i="1"/>
  <c r="L18" i="1" s="1"/>
  <c r="K21" i="1"/>
  <c r="L21" i="1" s="1"/>
  <c r="H141" i="20"/>
  <c r="E22" i="20"/>
  <c r="E24" i="20" s="1"/>
  <c r="E25" i="20" s="1"/>
  <c r="I78" i="16"/>
  <c r="I107" i="16" s="1"/>
  <c r="I80" i="16"/>
  <c r="I109" i="16" s="1"/>
  <c r="I82" i="16"/>
  <c r="I111" i="16" s="1"/>
  <c r="I79" i="16"/>
  <c r="I108" i="16" s="1"/>
  <c r="I81" i="16"/>
  <c r="I110" i="16" s="1"/>
  <c r="I83" i="16"/>
  <c r="I93" i="16"/>
  <c r="I77" i="16"/>
  <c r="I106" i="16" s="1"/>
  <c r="I95" i="16"/>
  <c r="I84" i="16"/>
  <c r="I113" i="16" s="1"/>
  <c r="I85" i="16"/>
  <c r="I114" i="16" s="1"/>
  <c r="J276" i="15"/>
  <c r="K276" i="15" s="1"/>
  <c r="J294" i="15"/>
  <c r="J314" i="15" s="1"/>
  <c r="J59" i="18"/>
  <c r="CP48" i="61"/>
  <c r="G30" i="3"/>
  <c r="F37" i="3"/>
  <c r="F39" i="3" s="1"/>
  <c r="F40" i="3" s="1"/>
  <c r="K35" i="9"/>
  <c r="J51" i="18"/>
  <c r="J62" i="18"/>
  <c r="K62" i="18" s="1"/>
  <c r="L62" i="18" s="1"/>
  <c r="M62" i="18" s="1"/>
  <c r="N62" i="18" s="1"/>
  <c r="O62" i="18" s="1"/>
  <c r="P62" i="18" s="1"/>
  <c r="J44" i="18"/>
  <c r="J66" i="18"/>
  <c r="K12" i="9"/>
  <c r="K13" i="9" s="1"/>
  <c r="K33" i="9" s="1"/>
  <c r="M24" i="11"/>
  <c r="J58" i="18"/>
  <c r="G21" i="61"/>
  <c r="O56" i="9"/>
  <c r="O64" i="18"/>
  <c r="N88" i="16"/>
  <c r="L277" i="15"/>
  <c r="K140" i="15"/>
  <c r="J348" i="15"/>
  <c r="J155" i="15"/>
  <c r="J363" i="15" s="1"/>
  <c r="L240" i="15"/>
  <c r="H155" i="15"/>
  <c r="I333" i="15"/>
  <c r="L190" i="15"/>
  <c r="L171" i="15" s="1"/>
  <c r="J273" i="15"/>
  <c r="K273" i="15" s="1"/>
  <c r="J291" i="15"/>
  <c r="J268" i="15"/>
  <c r="K151" i="15"/>
  <c r="J359" i="15"/>
  <c r="I331" i="15"/>
  <c r="K255" i="15"/>
  <c r="L274" i="15"/>
  <c r="I98" i="16"/>
  <c r="K180" i="15"/>
  <c r="K161" i="15" s="1"/>
  <c r="L200" i="15"/>
  <c r="J283" i="15"/>
  <c r="K283" i="15" s="1"/>
  <c r="J301" i="15"/>
  <c r="J321" i="15" s="1"/>
  <c r="L282" i="15"/>
  <c r="F94" i="20"/>
  <c r="H137" i="20"/>
  <c r="E32" i="20"/>
  <c r="E33" i="20" s="1"/>
  <c r="I138" i="20"/>
  <c r="E13" i="20"/>
  <c r="F68" i="20"/>
  <c r="F69" i="20"/>
  <c r="N238" i="15"/>
  <c r="M279" i="15"/>
  <c r="J23" i="18"/>
  <c r="K229" i="15"/>
  <c r="N248" i="15"/>
  <c r="J56" i="18"/>
  <c r="K56" i="18" s="1"/>
  <c r="L249" i="15"/>
  <c r="L246" i="15"/>
  <c r="K205" i="15"/>
  <c r="J336" i="15"/>
  <c r="L204" i="15"/>
  <c r="K184" i="15"/>
  <c r="K165" i="15" s="1"/>
  <c r="L235" i="15"/>
  <c r="I355" i="15"/>
  <c r="J93" i="16"/>
  <c r="I352" i="15"/>
  <c r="L272" i="15"/>
  <c r="L284" i="15"/>
  <c r="I336" i="15"/>
  <c r="L203" i="15"/>
  <c r="K183" i="15"/>
  <c r="K164" i="15" s="1"/>
  <c r="I18" i="32"/>
  <c r="I28" i="32" s="1"/>
  <c r="I11" i="32"/>
  <c r="W43" i="18"/>
  <c r="X13" i="18"/>
  <c r="Y13" i="18" s="1"/>
  <c r="F72" i="20"/>
  <c r="F81" i="20" s="1"/>
  <c r="F90" i="20" s="1"/>
  <c r="D8" i="20"/>
  <c r="D9" i="20" s="1"/>
  <c r="D112" i="20" s="1"/>
  <c r="D113" i="20" s="1"/>
  <c r="D119" i="20"/>
  <c r="D18" i="20"/>
  <c r="D27" i="20" s="1"/>
  <c r="D36" i="20" s="1"/>
  <c r="D45" i="20" s="1"/>
  <c r="D54" i="20" s="1"/>
  <c r="D63" i="20" s="1"/>
  <c r="D72" i="20" s="1"/>
  <c r="D81" i="20" s="1"/>
  <c r="D90" i="20" s="1"/>
  <c r="D99" i="20" s="1"/>
  <c r="D52" i="20"/>
  <c r="D151" i="20" s="1"/>
  <c r="G103" i="20"/>
  <c r="G105" i="20" s="1"/>
  <c r="G106" i="20" s="1"/>
  <c r="G157" i="20" s="1"/>
  <c r="E77" i="20"/>
  <c r="E78" i="20" s="1"/>
  <c r="K17" i="4"/>
  <c r="K24" i="4" s="1"/>
  <c r="H58" i="20"/>
  <c r="H60" i="20" s="1"/>
  <c r="H61" i="20" s="1"/>
  <c r="L122" i="15"/>
  <c r="M141" i="15"/>
  <c r="N247" i="15"/>
  <c r="K217" i="15"/>
  <c r="J55" i="18"/>
  <c r="K55" i="18" s="1"/>
  <c r="K218" i="15"/>
  <c r="N237" i="15"/>
  <c r="K82" i="16"/>
  <c r="J111" i="16"/>
  <c r="K93" i="16"/>
  <c r="K118" i="16"/>
  <c r="K95" i="16"/>
  <c r="L118" i="16"/>
  <c r="L236" i="15"/>
  <c r="M246" i="15"/>
  <c r="J350" i="15"/>
  <c r="I329" i="15"/>
  <c r="M244" i="15"/>
  <c r="N244" i="15" s="1"/>
  <c r="I330" i="15"/>
  <c r="I348" i="15"/>
  <c r="L280" i="15"/>
  <c r="M238" i="15"/>
  <c r="T46" i="18"/>
  <c r="T44" i="18"/>
  <c r="T68" i="18"/>
  <c r="T69" i="18" s="1"/>
  <c r="D118" i="20"/>
  <c r="J139" i="20"/>
  <c r="K213" i="15" l="1"/>
  <c r="K263" i="15"/>
  <c r="O61" i="18"/>
  <c r="L15" i="61"/>
  <c r="L20" i="61" s="1"/>
  <c r="C25" i="61" s="1"/>
  <c r="D62" i="6"/>
  <c r="C23" i="10"/>
  <c r="C26" i="10"/>
  <c r="L56" i="18"/>
  <c r="F31" i="20"/>
  <c r="F33" i="20" s="1"/>
  <c r="E34" i="20"/>
  <c r="E149" i="20" s="1"/>
  <c r="G85" i="20"/>
  <c r="G87" i="20" s="1"/>
  <c r="G88" i="20"/>
  <c r="G155" i="20" s="1"/>
  <c r="F88" i="20"/>
  <c r="F155" i="20" s="1"/>
  <c r="N239" i="15"/>
  <c r="O239" i="15" s="1"/>
  <c r="F76" i="20"/>
  <c r="F78" i="20" s="1"/>
  <c r="F79" i="20" s="1"/>
  <c r="F154" i="20" s="1"/>
  <c r="E79" i="20"/>
  <c r="E154" i="20" s="1"/>
  <c r="N243" i="15"/>
  <c r="P243" i="15" s="1"/>
  <c r="L55" i="18"/>
  <c r="N240" i="15"/>
  <c r="M277" i="15"/>
  <c r="K41" i="9"/>
  <c r="L41" i="9" s="1"/>
  <c r="K43" i="9"/>
  <c r="L43" i="9" s="1"/>
  <c r="M43" i="9" s="1"/>
  <c r="N43" i="9" s="1"/>
  <c r="O43" i="9" s="1"/>
  <c r="P43" i="9" s="1"/>
  <c r="Q43" i="9" s="1"/>
  <c r="K42" i="9"/>
  <c r="L42" i="9" s="1"/>
  <c r="K129" i="15"/>
  <c r="K224" i="15" s="1"/>
  <c r="L148" i="15"/>
  <c r="M284" i="15"/>
  <c r="G67" i="20"/>
  <c r="G69" i="20" s="1"/>
  <c r="G70" i="20"/>
  <c r="G153" i="20" s="1"/>
  <c r="F70" i="20"/>
  <c r="F153" i="20" s="1"/>
  <c r="L184" i="15"/>
  <c r="L165" i="15" s="1"/>
  <c r="L259" i="15" s="1"/>
  <c r="M204" i="15"/>
  <c r="K132" i="15"/>
  <c r="K227" i="15" s="1"/>
  <c r="K301" i="15" s="1"/>
  <c r="L151" i="15"/>
  <c r="N118" i="16"/>
  <c r="N106" i="16" s="1"/>
  <c r="N107" i="16" s="1"/>
  <c r="N108" i="16" s="1"/>
  <c r="N109" i="16" s="1"/>
  <c r="N110" i="16" s="1"/>
  <c r="N111" i="16" s="1"/>
  <c r="N112" i="16" s="1"/>
  <c r="N113" i="16" s="1"/>
  <c r="N114" i="16" s="1"/>
  <c r="N93" i="16"/>
  <c r="N95" i="16"/>
  <c r="W68" i="18"/>
  <c r="W69" i="18" s="1"/>
  <c r="W46" i="18"/>
  <c r="X43" i="18"/>
  <c r="Y43" i="18" s="1"/>
  <c r="W44" i="18"/>
  <c r="M272" i="15"/>
  <c r="N279" i="15"/>
  <c r="I137" i="20"/>
  <c r="L180" i="15"/>
  <c r="L161" i="15" s="1"/>
  <c r="M200" i="15"/>
  <c r="H21" i="61"/>
  <c r="O88" i="16"/>
  <c r="P56" i="9"/>
  <c r="P64" i="18"/>
  <c r="T71" i="18"/>
  <c r="T72" i="18" s="1"/>
  <c r="T47" i="18"/>
  <c r="K69" i="16"/>
  <c r="K55" i="16" s="1"/>
  <c r="K97" i="16" s="1"/>
  <c r="L82" i="16"/>
  <c r="M122" i="15"/>
  <c r="N141" i="15"/>
  <c r="I19" i="32"/>
  <c r="I29" i="32" s="1"/>
  <c r="I12" i="32"/>
  <c r="L205" i="15"/>
  <c r="K185" i="15"/>
  <c r="K166" i="15" s="1"/>
  <c r="E14" i="20"/>
  <c r="E15" i="20"/>
  <c r="K292" i="15"/>
  <c r="J305" i="15"/>
  <c r="J306" i="15" s="1"/>
  <c r="J311" i="15"/>
  <c r="J325" i="15" s="1"/>
  <c r="H30" i="3"/>
  <c r="H37" i="3" s="1"/>
  <c r="H39" i="3" s="1"/>
  <c r="H40" i="3" s="1"/>
  <c r="G37" i="3"/>
  <c r="G39" i="3" s="1"/>
  <c r="G40" i="3" s="1"/>
  <c r="I141" i="20"/>
  <c r="M240" i="15"/>
  <c r="M130" i="15"/>
  <c r="M225" i="15" s="1"/>
  <c r="N149" i="15"/>
  <c r="M134" i="15"/>
  <c r="M229" i="15" s="1"/>
  <c r="N153" i="15"/>
  <c r="M59" i="16"/>
  <c r="M101" i="16" s="1"/>
  <c r="N33" i="16"/>
  <c r="I136" i="20"/>
  <c r="H152" i="20"/>
  <c r="K124" i="15"/>
  <c r="K219" i="15" s="1"/>
  <c r="L143" i="15"/>
  <c r="M239" i="15"/>
  <c r="G40" i="20"/>
  <c r="G42" i="20" s="1"/>
  <c r="G43" i="20" s="1"/>
  <c r="G150" i="20" s="1"/>
  <c r="S71" i="18"/>
  <c r="S72" i="18" s="1"/>
  <c r="S47" i="18"/>
  <c r="L275" i="15"/>
  <c r="J102" i="16"/>
  <c r="F43" i="20"/>
  <c r="F150" i="20" s="1"/>
  <c r="L183" i="15"/>
  <c r="L164" i="15" s="1"/>
  <c r="M203" i="15"/>
  <c r="J12" i="11"/>
  <c r="D120" i="20"/>
  <c r="D121" i="20" s="1"/>
  <c r="L32" i="1"/>
  <c r="L58" i="18"/>
  <c r="P238" i="15"/>
  <c r="H95" i="20"/>
  <c r="J95" i="20"/>
  <c r="I95" i="20"/>
  <c r="F95" i="20"/>
  <c r="F8" i="20" s="1"/>
  <c r="F9" i="20" s="1"/>
  <c r="G95" i="20"/>
  <c r="L273" i="15"/>
  <c r="K121" i="15"/>
  <c r="L140" i="15"/>
  <c r="K155" i="15"/>
  <c r="N24" i="11"/>
  <c r="M280" i="15"/>
  <c r="L217" i="15"/>
  <c r="D108" i="20"/>
  <c r="D116" i="20"/>
  <c r="M249" i="15"/>
  <c r="N249" i="15" s="1"/>
  <c r="M274" i="15"/>
  <c r="M210" i="15"/>
  <c r="M242" i="15"/>
  <c r="L187" i="15"/>
  <c r="L168" i="15" s="1"/>
  <c r="M207" i="15"/>
  <c r="K125" i="15"/>
  <c r="K220" i="15" s="1"/>
  <c r="L144" i="15"/>
  <c r="K192" i="15"/>
  <c r="K173" i="15" s="1"/>
  <c r="L212" i="15"/>
  <c r="K133" i="15"/>
  <c r="K228" i="15" s="1"/>
  <c r="L152" i="15"/>
  <c r="K262" i="15"/>
  <c r="K299" i="15" s="1"/>
  <c r="L281" i="15"/>
  <c r="N245" i="15"/>
  <c r="O245" i="15" s="1"/>
  <c r="O237" i="15"/>
  <c r="P237" i="15" s="1"/>
  <c r="I140" i="20"/>
  <c r="K179" i="15"/>
  <c r="K160" i="15" s="1"/>
  <c r="K254" i="15" s="1"/>
  <c r="L199" i="15"/>
  <c r="K80" i="16"/>
  <c r="L80" i="16" s="1"/>
  <c r="M80" i="16" s="1"/>
  <c r="N80" i="16" s="1"/>
  <c r="J109" i="16"/>
  <c r="L131" i="15"/>
  <c r="L226" i="15" s="1"/>
  <c r="M150" i="15"/>
  <c r="O247" i="15"/>
  <c r="O244" i="15"/>
  <c r="P244" i="15" s="1"/>
  <c r="I58" i="20"/>
  <c r="I60" i="20" s="1"/>
  <c r="I61" i="20"/>
  <c r="M282" i="15"/>
  <c r="E111" i="20"/>
  <c r="D114" i="20"/>
  <c r="D158" i="20" s="1"/>
  <c r="D159" i="20" s="1"/>
  <c r="D161" i="20" s="1"/>
  <c r="M235" i="15"/>
  <c r="J69" i="18"/>
  <c r="J72" i="18"/>
  <c r="S23" i="18"/>
  <c r="W21" i="18"/>
  <c r="X21" i="18" s="1"/>
  <c r="Y21" i="18" s="1"/>
  <c r="K126" i="15"/>
  <c r="K221" i="15" s="1"/>
  <c r="K258" i="15" s="1"/>
  <c r="L145" i="15"/>
  <c r="K66" i="16"/>
  <c r="K52" i="16" s="1"/>
  <c r="K94" i="16" s="1"/>
  <c r="L79" i="16"/>
  <c r="K72" i="16"/>
  <c r="K58" i="16" s="1"/>
  <c r="K100" i="16" s="1"/>
  <c r="L85" i="16"/>
  <c r="L53" i="18"/>
  <c r="K77" i="16"/>
  <c r="J106" i="16"/>
  <c r="L128" i="15"/>
  <c r="L223" i="15" s="1"/>
  <c r="M147" i="15"/>
  <c r="K70" i="16"/>
  <c r="K56" i="16" s="1"/>
  <c r="K98" i="16" s="1"/>
  <c r="L83" i="16"/>
  <c r="K135" i="15"/>
  <c r="K230" i="15" s="1"/>
  <c r="L154" i="15"/>
  <c r="J113" i="16"/>
  <c r="O243" i="15"/>
  <c r="M142" i="15"/>
  <c r="L123" i="15"/>
  <c r="L218" i="15" s="1"/>
  <c r="L255" i="15" s="1"/>
  <c r="L211" i="15"/>
  <c r="K191" i="15"/>
  <c r="K172" i="15" s="1"/>
  <c r="J134" i="20"/>
  <c r="K81" i="16"/>
  <c r="J110" i="16"/>
  <c r="L84" i="16"/>
  <c r="K71" i="16"/>
  <c r="K57" i="16" s="1"/>
  <c r="K99" i="16" s="1"/>
  <c r="L189" i="15"/>
  <c r="L170" i="15" s="1"/>
  <c r="M209" i="15"/>
  <c r="N246" i="15"/>
  <c r="E13" i="32"/>
  <c r="E21" i="32" s="1"/>
  <c r="E31" i="32" s="1"/>
  <c r="E20" i="32"/>
  <c r="E30" i="32" s="1"/>
  <c r="M57" i="18"/>
  <c r="O238" i="15"/>
  <c r="J138" i="20"/>
  <c r="L51" i="18"/>
  <c r="L276" i="15"/>
  <c r="K264" i="15"/>
  <c r="L283" i="15"/>
  <c r="K39" i="9"/>
  <c r="K38" i="9"/>
  <c r="M202" i="15"/>
  <c r="L182" i="15"/>
  <c r="L163" i="15" s="1"/>
  <c r="I363" i="15"/>
  <c r="K260" i="15"/>
  <c r="N235" i="15"/>
  <c r="M208" i="15"/>
  <c r="L188" i="15"/>
  <c r="L169" i="15" s="1"/>
  <c r="G12" i="32"/>
  <c r="G19" i="32"/>
  <c r="G29" i="32" s="1"/>
  <c r="K259" i="15"/>
  <c r="K296" i="15" s="1"/>
  <c r="K78" i="16"/>
  <c r="L78" i="16" s="1"/>
  <c r="M78" i="16" s="1"/>
  <c r="N78" i="16" s="1"/>
  <c r="J107" i="16"/>
  <c r="L201" i="15"/>
  <c r="K181" i="15"/>
  <c r="K162" i="15" s="1"/>
  <c r="G58" i="59"/>
  <c r="E58" i="59"/>
  <c r="N285" i="15"/>
  <c r="O248" i="15"/>
  <c r="P248" i="15" s="1"/>
  <c r="K40" i="9"/>
  <c r="F22" i="20"/>
  <c r="F24" i="20" s="1"/>
  <c r="F25" i="20"/>
  <c r="K266" i="15"/>
  <c r="O240" i="15"/>
  <c r="H106" i="20"/>
  <c r="H157" i="20" s="1"/>
  <c r="H103" i="20"/>
  <c r="H105" i="20" s="1"/>
  <c r="N286" i="15"/>
  <c r="L178" i="15"/>
  <c r="L159" i="15" s="1"/>
  <c r="M198" i="15"/>
  <c r="N242" i="15"/>
  <c r="F52" i="20"/>
  <c r="F151" i="20" s="1"/>
  <c r="F49" i="20"/>
  <c r="F51" i="20" s="1"/>
  <c r="G60" i="16"/>
  <c r="K300" i="15"/>
  <c r="I102" i="16"/>
  <c r="M206" i="15"/>
  <c r="M127" i="15"/>
  <c r="M222" i="15" s="1"/>
  <c r="N146" i="15"/>
  <c r="M236" i="15"/>
  <c r="K256" i="15" l="1"/>
  <c r="L263" i="15"/>
  <c r="K174" i="15"/>
  <c r="P61" i="18"/>
  <c r="C28" i="10"/>
  <c r="C31" i="10" s="1"/>
  <c r="C30" i="10"/>
  <c r="K72" i="15"/>
  <c r="K316" i="15"/>
  <c r="P246" i="15"/>
  <c r="K75" i="15"/>
  <c r="K94" i="15" s="1"/>
  <c r="K112" i="15" s="1"/>
  <c r="K319" i="15"/>
  <c r="M40" i="9"/>
  <c r="K77" i="15"/>
  <c r="K96" i="15" s="1"/>
  <c r="K114" i="15" s="1"/>
  <c r="K321" i="15"/>
  <c r="P245" i="15"/>
  <c r="M38" i="9"/>
  <c r="L70" i="16"/>
  <c r="L56" i="16" s="1"/>
  <c r="L98" i="16" s="1"/>
  <c r="M83" i="16"/>
  <c r="N210" i="15"/>
  <c r="M190" i="15"/>
  <c r="M171" i="15" s="1"/>
  <c r="M201" i="15"/>
  <c r="L181" i="15"/>
  <c r="L162" i="15" s="1"/>
  <c r="M51" i="18"/>
  <c r="M186" i="15"/>
  <c r="M167" i="15" s="1"/>
  <c r="N206" i="15"/>
  <c r="M131" i="15"/>
  <c r="M226" i="15" s="1"/>
  <c r="N150" i="15"/>
  <c r="M42" i="9"/>
  <c r="L262" i="15"/>
  <c r="L299" i="15" s="1"/>
  <c r="M281" i="15"/>
  <c r="K68" i="15"/>
  <c r="K87" i="15" s="1"/>
  <c r="K105" i="15" s="1"/>
  <c r="K312" i="15"/>
  <c r="M217" i="15"/>
  <c r="N236" i="15"/>
  <c r="N57" i="18"/>
  <c r="L191" i="15"/>
  <c r="L172" i="15" s="1"/>
  <c r="M211" i="15"/>
  <c r="M273" i="15"/>
  <c r="J136" i="20"/>
  <c r="I152" i="20"/>
  <c r="J141" i="20"/>
  <c r="E118" i="20"/>
  <c r="O118" i="16"/>
  <c r="O106" i="16" s="1"/>
  <c r="O107" i="16" s="1"/>
  <c r="O108" i="16" s="1"/>
  <c r="O109" i="16" s="1"/>
  <c r="O110" i="16" s="1"/>
  <c r="O111" i="16" s="1"/>
  <c r="O112" i="16" s="1"/>
  <c r="O113" i="16" s="1"/>
  <c r="O114" i="16" s="1"/>
  <c r="O95" i="16"/>
  <c r="O93" i="16"/>
  <c r="N272" i="15"/>
  <c r="M41" i="9"/>
  <c r="G49" i="20"/>
  <c r="G51" i="20" s="1"/>
  <c r="G52" i="20" s="1"/>
  <c r="G151" i="20" s="1"/>
  <c r="I103" i="20"/>
  <c r="I105" i="20" s="1"/>
  <c r="G22" i="20"/>
  <c r="G24" i="20" s="1"/>
  <c r="G25" i="20"/>
  <c r="G13" i="32"/>
  <c r="G21" i="32" s="1"/>
  <c r="G31" i="32" s="1"/>
  <c r="G20" i="32"/>
  <c r="G30" i="32" s="1"/>
  <c r="K257" i="15"/>
  <c r="K294" i="15" s="1"/>
  <c r="L135" i="15"/>
  <c r="L230" i="15" s="1"/>
  <c r="M154" i="15"/>
  <c r="J58" i="20"/>
  <c r="J60" i="20" s="1"/>
  <c r="J61" i="20"/>
  <c r="L179" i="15"/>
  <c r="L160" i="15" s="1"/>
  <c r="L254" i="15" s="1"/>
  <c r="M199" i="15"/>
  <c r="M152" i="15"/>
  <c r="L133" i="15"/>
  <c r="L228" i="15" s="1"/>
  <c r="K295" i="15"/>
  <c r="O246" i="15"/>
  <c r="F99" i="20"/>
  <c r="P239" i="15"/>
  <c r="N59" i="16"/>
  <c r="N101" i="16" s="1"/>
  <c r="O33" i="16"/>
  <c r="F13" i="20"/>
  <c r="E16" i="20"/>
  <c r="E148" i="20" s="1"/>
  <c r="L69" i="16"/>
  <c r="L55" i="16" s="1"/>
  <c r="L97" i="16" s="1"/>
  <c r="M82" i="16"/>
  <c r="H67" i="20"/>
  <c r="H69" i="20" s="1"/>
  <c r="H70" i="20" s="1"/>
  <c r="H153" i="20" s="1"/>
  <c r="N277" i="15"/>
  <c r="H85" i="20"/>
  <c r="H87" i="20" s="1"/>
  <c r="O24" i="11"/>
  <c r="M39" i="9"/>
  <c r="M53" i="18"/>
  <c r="N198" i="15"/>
  <c r="M178" i="15"/>
  <c r="M159" i="15" s="1"/>
  <c r="O285" i="15"/>
  <c r="M283" i="15"/>
  <c r="N282" i="15"/>
  <c r="F96" i="20"/>
  <c r="O242" i="15"/>
  <c r="P242" i="15" s="1"/>
  <c r="L296" i="15"/>
  <c r="O286" i="15"/>
  <c r="M187" i="15"/>
  <c r="M168" i="15" s="1"/>
  <c r="N207" i="15"/>
  <c r="K136" i="15"/>
  <c r="K137" i="15" s="1"/>
  <c r="K216" i="15"/>
  <c r="H40" i="20"/>
  <c r="M276" i="15"/>
  <c r="L71" i="16"/>
  <c r="L57" i="16" s="1"/>
  <c r="L99" i="16" s="1"/>
  <c r="M84" i="16"/>
  <c r="M79" i="16"/>
  <c r="L66" i="16"/>
  <c r="L52" i="16" s="1"/>
  <c r="L94" i="16" s="1"/>
  <c r="O249" i="15"/>
  <c r="P249" i="15" s="1"/>
  <c r="P247" i="15"/>
  <c r="L300" i="15"/>
  <c r="M182" i="15"/>
  <c r="M163" i="15" s="1"/>
  <c r="N202" i="15"/>
  <c r="K68" i="16"/>
  <c r="K54" i="16" s="1"/>
  <c r="K96" i="16" s="1"/>
  <c r="L81" i="16"/>
  <c r="K267" i="15"/>
  <c r="K304" i="15" s="1"/>
  <c r="L77" i="16"/>
  <c r="K64" i="16"/>
  <c r="K50" i="16" s="1"/>
  <c r="L126" i="15"/>
  <c r="L221" i="15" s="1"/>
  <c r="L258" i="15" s="1"/>
  <c r="M145" i="15"/>
  <c r="K291" i="15"/>
  <c r="K302" i="15"/>
  <c r="K265" i="15"/>
  <c r="G8" i="20"/>
  <c r="G9" i="20" s="1"/>
  <c r="G99" i="20"/>
  <c r="M58" i="18"/>
  <c r="E8" i="20"/>
  <c r="E9" i="20" s="1"/>
  <c r="E112" i="20" s="1"/>
  <c r="E113" i="20" s="1"/>
  <c r="E18" i="20"/>
  <c r="E27" i="20" s="1"/>
  <c r="E36" i="20" s="1"/>
  <c r="E45" i="20" s="1"/>
  <c r="E54" i="20" s="1"/>
  <c r="E63" i="20" s="1"/>
  <c r="E72" i="20" s="1"/>
  <c r="E81" i="20" s="1"/>
  <c r="E90" i="20" s="1"/>
  <c r="E99" i="20" s="1"/>
  <c r="M180" i="15"/>
  <c r="M161" i="15" s="1"/>
  <c r="N200" i="15"/>
  <c r="M151" i="15"/>
  <c r="L132" i="15"/>
  <c r="L227" i="15" s="1"/>
  <c r="N284" i="15"/>
  <c r="M275" i="15"/>
  <c r="K297" i="15"/>
  <c r="L292" i="15"/>
  <c r="G31" i="20"/>
  <c r="G33" i="20" s="1"/>
  <c r="G34" i="20"/>
  <c r="G149" i="20" s="1"/>
  <c r="M123" i="15"/>
  <c r="M218" i="15" s="1"/>
  <c r="N142" i="15"/>
  <c r="N274" i="15"/>
  <c r="I8" i="20"/>
  <c r="I9" i="20" s="1"/>
  <c r="I99" i="20"/>
  <c r="M143" i="15"/>
  <c r="L124" i="15"/>
  <c r="L219" i="15" s="1"/>
  <c r="L256" i="15" s="1"/>
  <c r="N134" i="15"/>
  <c r="N229" i="15" s="1"/>
  <c r="O153" i="15"/>
  <c r="L185" i="15"/>
  <c r="L166" i="15" s="1"/>
  <c r="L260" i="15" s="1"/>
  <c r="M205" i="15"/>
  <c r="J137" i="20"/>
  <c r="W71" i="18"/>
  <c r="W72" i="18" s="1"/>
  <c r="W47" i="18"/>
  <c r="L129" i="15"/>
  <c r="L224" i="15" s="1"/>
  <c r="M148" i="15"/>
  <c r="F34" i="20"/>
  <c r="F149" i="20" s="1"/>
  <c r="K293" i="15"/>
  <c r="I20" i="32"/>
  <c r="I30" i="32" s="1"/>
  <c r="I13" i="32"/>
  <c r="I21" i="32" s="1"/>
  <c r="I31" i="32" s="1"/>
  <c r="M184" i="15"/>
  <c r="M165" i="15" s="1"/>
  <c r="N204" i="15"/>
  <c r="K261" i="15"/>
  <c r="K298" i="15" s="1"/>
  <c r="M55" i="18"/>
  <c r="G76" i="20"/>
  <c r="G78" i="20" s="1"/>
  <c r="G79" i="20"/>
  <c r="G154" i="20" s="1"/>
  <c r="M212" i="15"/>
  <c r="L192" i="15"/>
  <c r="L173" i="15" s="1"/>
  <c r="L213" i="15"/>
  <c r="M189" i="15"/>
  <c r="M170" i="15" s="1"/>
  <c r="N209" i="15"/>
  <c r="W23" i="18"/>
  <c r="X23" i="18" s="1"/>
  <c r="Y23" i="18" s="1"/>
  <c r="S29" i="18"/>
  <c r="W29" i="18" s="1"/>
  <c r="X29" i="18" s="1"/>
  <c r="Y29" i="18" s="1"/>
  <c r="L125" i="15"/>
  <c r="L220" i="15" s="1"/>
  <c r="L257" i="15" s="1"/>
  <c r="L294" i="15" s="1"/>
  <c r="M144" i="15"/>
  <c r="M85" i="16"/>
  <c r="L72" i="16"/>
  <c r="L58" i="16" s="1"/>
  <c r="L100" i="16" s="1"/>
  <c r="M140" i="15"/>
  <c r="L121" i="15"/>
  <c r="L155" i="15"/>
  <c r="O279" i="15"/>
  <c r="M56" i="18"/>
  <c r="O146" i="15"/>
  <c r="N127" i="15"/>
  <c r="N222" i="15" s="1"/>
  <c r="N208" i="15"/>
  <c r="M188" i="15"/>
  <c r="M169" i="15" s="1"/>
  <c r="J140" i="20"/>
  <c r="O235" i="15"/>
  <c r="P235" i="15" s="1"/>
  <c r="L27" i="9"/>
  <c r="K25" i="11"/>
  <c r="M128" i="15"/>
  <c r="M223" i="15" s="1"/>
  <c r="N147" i="15"/>
  <c r="N203" i="15"/>
  <c r="M183" i="15"/>
  <c r="M164" i="15" s="1"/>
  <c r="J17" i="11"/>
  <c r="N280" i="15"/>
  <c r="N130" i="15"/>
  <c r="N225" i="15" s="1"/>
  <c r="O149" i="15"/>
  <c r="P88" i="16"/>
  <c r="Q56" i="9"/>
  <c r="K76" i="15"/>
  <c r="K95" i="15" s="1"/>
  <c r="K113" i="15" s="1"/>
  <c r="K320" i="15"/>
  <c r="K303" i="15"/>
  <c r="P240" i="15"/>
  <c r="N122" i="15"/>
  <c r="O141" i="15"/>
  <c r="O80" i="16" l="1"/>
  <c r="M255" i="15"/>
  <c r="M263" i="15"/>
  <c r="L295" i="15"/>
  <c r="K29" i="11"/>
  <c r="P236" i="15"/>
  <c r="F111" i="20"/>
  <c r="E114" i="20"/>
  <c r="E158" i="20" s="1"/>
  <c r="E159" i="20" s="1"/>
  <c r="E161" i="20" s="1"/>
  <c r="L70" i="15"/>
  <c r="L89" i="15" s="1"/>
  <c r="L107" i="15" s="1"/>
  <c r="L314" i="15"/>
  <c r="K74" i="15"/>
  <c r="K93" i="15" s="1"/>
  <c r="K111" i="15" s="1"/>
  <c r="K318" i="15"/>
  <c r="K80" i="15"/>
  <c r="K99" i="15" s="1"/>
  <c r="K117" i="15" s="1"/>
  <c r="K324" i="15"/>
  <c r="N85" i="16"/>
  <c r="M72" i="16"/>
  <c r="M58" i="16" s="1"/>
  <c r="M100" i="16" s="1"/>
  <c r="E119" i="20"/>
  <c r="E120" i="20" s="1"/>
  <c r="E121" i="20" s="1"/>
  <c r="N183" i="15"/>
  <c r="N164" i="15" s="1"/>
  <c r="O203" i="15"/>
  <c r="K67" i="15"/>
  <c r="K86" i="15" s="1"/>
  <c r="K104" i="15" s="1"/>
  <c r="K311" i="15"/>
  <c r="N41" i="9"/>
  <c r="L174" i="15"/>
  <c r="L71" i="15"/>
  <c r="L90" i="15" s="1"/>
  <c r="L108" i="15" s="1"/>
  <c r="L315" i="15"/>
  <c r="N128" i="15"/>
  <c r="N223" i="15" s="1"/>
  <c r="O147" i="15"/>
  <c r="M124" i="15"/>
  <c r="M219" i="15" s="1"/>
  <c r="N143" i="15"/>
  <c r="M132" i="15"/>
  <c r="M227" i="15" s="1"/>
  <c r="N151" i="15"/>
  <c r="N79" i="16"/>
  <c r="M66" i="16"/>
  <c r="M52" i="16" s="1"/>
  <c r="M94" i="16" s="1"/>
  <c r="O272" i="15"/>
  <c r="O280" i="15"/>
  <c r="O208" i="15"/>
  <c r="N188" i="15"/>
  <c r="N169" i="15" s="1"/>
  <c r="H76" i="20"/>
  <c r="H78" i="20" s="1"/>
  <c r="H79" i="20"/>
  <c r="H154" i="20" s="1"/>
  <c r="I108" i="20"/>
  <c r="M256" i="15"/>
  <c r="N275" i="15"/>
  <c r="N180" i="15"/>
  <c r="N161" i="15" s="1"/>
  <c r="N255" i="15" s="1"/>
  <c r="O200" i="15"/>
  <c r="O207" i="15"/>
  <c r="N187" i="15"/>
  <c r="N168" i="15" s="1"/>
  <c r="N53" i="18"/>
  <c r="J103" i="20"/>
  <c r="J105" i="20" s="1"/>
  <c r="J106" i="20"/>
  <c r="J157" i="20" s="1"/>
  <c r="J152" i="20"/>
  <c r="N51" i="18"/>
  <c r="O122" i="15"/>
  <c r="P141" i="15"/>
  <c r="P122" i="15" s="1"/>
  <c r="L136" i="15"/>
  <c r="L216" i="15"/>
  <c r="N189" i="15"/>
  <c r="N170" i="15" s="1"/>
  <c r="O209" i="15"/>
  <c r="M292" i="15"/>
  <c r="L76" i="15"/>
  <c r="L95" i="15" s="1"/>
  <c r="L113" i="15" s="1"/>
  <c r="L320" i="15"/>
  <c r="L264" i="15"/>
  <c r="L301" i="15" s="1"/>
  <c r="O277" i="15"/>
  <c r="K71" i="15"/>
  <c r="K90" i="15" s="1"/>
  <c r="K108" i="15" s="1"/>
  <c r="K315" i="15"/>
  <c r="L267" i="15"/>
  <c r="L304" i="15" s="1"/>
  <c r="I106" i="20"/>
  <c r="I157" i="20" s="1"/>
  <c r="N273" i="15"/>
  <c r="N211" i="15"/>
  <c r="M191" i="15"/>
  <c r="M172" i="15" s="1"/>
  <c r="N38" i="9"/>
  <c r="M129" i="15"/>
  <c r="M224" i="15" s="1"/>
  <c r="M261" i="15" s="1"/>
  <c r="M298" i="15" s="1"/>
  <c r="N148" i="15"/>
  <c r="N212" i="15"/>
  <c r="M192" i="15"/>
  <c r="M173" i="15" s="1"/>
  <c r="L68" i="15"/>
  <c r="L87" i="15" s="1"/>
  <c r="L105" i="15" s="1"/>
  <c r="L312" i="15"/>
  <c r="O206" i="15"/>
  <c r="N186" i="15"/>
  <c r="N167" i="15" s="1"/>
  <c r="K79" i="15"/>
  <c r="K98" i="15" s="1"/>
  <c r="K116" i="15" s="1"/>
  <c r="K323" i="15"/>
  <c r="M300" i="15"/>
  <c r="G108" i="20"/>
  <c r="N182" i="15"/>
  <c r="N163" i="15" s="1"/>
  <c r="O202" i="15"/>
  <c r="I88" i="20"/>
  <c r="I155" i="20" s="1"/>
  <c r="I85" i="20"/>
  <c r="I87" i="20" s="1"/>
  <c r="F108" i="20"/>
  <c r="N145" i="15"/>
  <c r="M126" i="15"/>
  <c r="M221" i="15" s="1"/>
  <c r="M258" i="15" s="1"/>
  <c r="M71" i="16"/>
  <c r="M57" i="16" s="1"/>
  <c r="M99" i="16" s="1"/>
  <c r="N84" i="16"/>
  <c r="G94" i="20"/>
  <c r="G96" i="20" s="1"/>
  <c r="F97" i="20"/>
  <c r="F156" i="20" s="1"/>
  <c r="M264" i="15"/>
  <c r="M301" i="15" s="1"/>
  <c r="N283" i="15"/>
  <c r="H88" i="20"/>
  <c r="H155" i="20" s="1"/>
  <c r="F118" i="20"/>
  <c r="F15" i="20"/>
  <c r="N154" i="15"/>
  <c r="M135" i="15"/>
  <c r="M230" i="15" s="1"/>
  <c r="P146" i="15"/>
  <c r="P127" i="15" s="1"/>
  <c r="P222" i="15" s="1"/>
  <c r="O127" i="15"/>
  <c r="O222" i="15" s="1"/>
  <c r="N140" i="15"/>
  <c r="M155" i="15"/>
  <c r="M121" i="15"/>
  <c r="N55" i="18"/>
  <c r="K69" i="15"/>
  <c r="K88" i="15" s="1"/>
  <c r="K106" i="15" s="1"/>
  <c r="K313" i="15"/>
  <c r="M185" i="15"/>
  <c r="M166" i="15" s="1"/>
  <c r="N205" i="15"/>
  <c r="E108" i="20"/>
  <c r="E116" i="20"/>
  <c r="K60" i="16"/>
  <c r="K92" i="16"/>
  <c r="K102" i="16" s="1"/>
  <c r="N276" i="15"/>
  <c r="P286" i="15"/>
  <c r="P285" i="15"/>
  <c r="N39" i="9"/>
  <c r="L265" i="15"/>
  <c r="L302" i="15" s="1"/>
  <c r="L266" i="15"/>
  <c r="L303" i="15" s="1"/>
  <c r="M262" i="15"/>
  <c r="M299" i="15" s="1"/>
  <c r="N281" i="15"/>
  <c r="O78" i="16"/>
  <c r="L293" i="15"/>
  <c r="L64" i="16"/>
  <c r="L50" i="16" s="1"/>
  <c r="M77" i="16"/>
  <c r="O282" i="15"/>
  <c r="O59" i="16"/>
  <c r="O101" i="16" s="1"/>
  <c r="P33" i="16"/>
  <c r="P59" i="16" s="1"/>
  <c r="P101" i="16" s="1"/>
  <c r="M133" i="15"/>
  <c r="M228" i="15" s="1"/>
  <c r="M265" i="15" s="1"/>
  <c r="N152" i="15"/>
  <c r="H49" i="20"/>
  <c r="H51" i="20" s="1"/>
  <c r="L75" i="15"/>
  <c r="L94" i="15" s="1"/>
  <c r="L112" i="15" s="1"/>
  <c r="L319" i="15"/>
  <c r="N131" i="15"/>
  <c r="N226" i="15" s="1"/>
  <c r="N263" i="15" s="1"/>
  <c r="O150" i="15"/>
  <c r="N201" i="15"/>
  <c r="M181" i="15"/>
  <c r="M162" i="15" s="1"/>
  <c r="K70" i="15"/>
  <c r="K89" i="15" s="1"/>
  <c r="K107" i="15" s="1"/>
  <c r="K314" i="15"/>
  <c r="N40" i="9"/>
  <c r="J26" i="11"/>
  <c r="J5" i="20" s="1"/>
  <c r="J32" i="11"/>
  <c r="J33" i="11" s="1"/>
  <c r="M179" i="15"/>
  <c r="M160" i="15" s="1"/>
  <c r="M254" i="15" s="1"/>
  <c r="N199" i="15"/>
  <c r="O57" i="18"/>
  <c r="M259" i="15"/>
  <c r="M296" i="15" s="1"/>
  <c r="L297" i="15"/>
  <c r="O134" i="15"/>
  <c r="O229" i="15" s="1"/>
  <c r="P153" i="15"/>
  <c r="P134" i="15" s="1"/>
  <c r="P229" i="15" s="1"/>
  <c r="O284" i="15"/>
  <c r="M125" i="15"/>
  <c r="M220" i="15" s="1"/>
  <c r="M257" i="15" s="1"/>
  <c r="N144" i="15"/>
  <c r="O198" i="15"/>
  <c r="N178" i="15"/>
  <c r="N159" i="15" s="1"/>
  <c r="N217" i="15"/>
  <c r="O236" i="15"/>
  <c r="O274" i="15"/>
  <c r="H31" i="20"/>
  <c r="H33" i="20" s="1"/>
  <c r="H34" i="20"/>
  <c r="H149" i="20" s="1"/>
  <c r="I67" i="20"/>
  <c r="I69" i="20" s="1"/>
  <c r="I70" i="20"/>
  <c r="I153" i="20" s="1"/>
  <c r="P149" i="15"/>
  <c r="P130" i="15" s="1"/>
  <c r="P225" i="15" s="1"/>
  <c r="O130" i="15"/>
  <c r="O225" i="15" s="1"/>
  <c r="N184" i="15"/>
  <c r="N165" i="15" s="1"/>
  <c r="N259" i="15" s="1"/>
  <c r="O204" i="15"/>
  <c r="P80" i="16"/>
  <c r="M69" i="16"/>
  <c r="M55" i="16" s="1"/>
  <c r="M97" i="16" s="1"/>
  <c r="N82" i="16"/>
  <c r="P279" i="15"/>
  <c r="N123" i="15"/>
  <c r="N218" i="15" s="1"/>
  <c r="O142" i="15"/>
  <c r="K231" i="15"/>
  <c r="K253" i="15"/>
  <c r="K268" i="15" s="1"/>
  <c r="N42" i="9"/>
  <c r="N190" i="15"/>
  <c r="N171" i="15" s="1"/>
  <c r="O210" i="15"/>
  <c r="P118" i="16"/>
  <c r="P106" i="16" s="1"/>
  <c r="P107" i="16" s="1"/>
  <c r="P108" i="16" s="1"/>
  <c r="P109" i="16" s="1"/>
  <c r="P110" i="16" s="1"/>
  <c r="P111" i="16" s="1"/>
  <c r="P112" i="16" s="1"/>
  <c r="P113" i="16" s="1"/>
  <c r="P114" i="16" s="1"/>
  <c r="P95" i="16"/>
  <c r="P93" i="16"/>
  <c r="N56" i="18"/>
  <c r="K78" i="15"/>
  <c r="K97" i="15" s="1"/>
  <c r="K115" i="15" s="1"/>
  <c r="K322" i="15"/>
  <c r="L72" i="15"/>
  <c r="L316" i="15"/>
  <c r="L261" i="15"/>
  <c r="L298" i="15" s="1"/>
  <c r="L68" i="16"/>
  <c r="L54" i="16" s="1"/>
  <c r="L96" i="16" s="1"/>
  <c r="M81" i="16"/>
  <c r="H41" i="20"/>
  <c r="L291" i="15"/>
  <c r="N58" i="18"/>
  <c r="K73" i="15"/>
  <c r="K92" i="15" s="1"/>
  <c r="K110" i="15" s="1"/>
  <c r="K317" i="15"/>
  <c r="H22" i="20"/>
  <c r="H24" i="20" s="1"/>
  <c r="H25" i="20"/>
  <c r="N83" i="16"/>
  <c r="M70" i="16"/>
  <c r="M56" i="16" s="1"/>
  <c r="M98" i="16" s="1"/>
  <c r="P78" i="16" l="1"/>
  <c r="K290" i="15"/>
  <c r="M294" i="15"/>
  <c r="M70" i="15" s="1"/>
  <c r="M89" i="15" s="1"/>
  <c r="M107" i="15" s="1"/>
  <c r="M75" i="15"/>
  <c r="M94" i="15" s="1"/>
  <c r="M112" i="15" s="1"/>
  <c r="M319" i="15"/>
  <c r="M72" i="15"/>
  <c r="M316" i="15"/>
  <c r="M77" i="15"/>
  <c r="M96" i="15" s="1"/>
  <c r="M114" i="15" s="1"/>
  <c r="M321" i="15"/>
  <c r="L79" i="15"/>
  <c r="L98" i="15" s="1"/>
  <c r="L116" i="15" s="1"/>
  <c r="L323" i="15"/>
  <c r="L78" i="15"/>
  <c r="L97" i="15" s="1"/>
  <c r="L115" i="15" s="1"/>
  <c r="L322" i="15"/>
  <c r="L74" i="15"/>
  <c r="L93" i="15" s="1"/>
  <c r="L111" i="15" s="1"/>
  <c r="L318" i="15"/>
  <c r="I22" i="20"/>
  <c r="I24" i="20" s="1"/>
  <c r="I25" i="20"/>
  <c r="J18" i="20"/>
  <c r="J27" i="20" s="1"/>
  <c r="J36" i="20" s="1"/>
  <c r="J45" i="20" s="1"/>
  <c r="N262" i="15"/>
  <c r="N299" i="15" s="1"/>
  <c r="O281" i="15"/>
  <c r="H45" i="20"/>
  <c r="H54" i="20" s="1"/>
  <c r="H63" i="20" s="1"/>
  <c r="H72" i="20" s="1"/>
  <c r="H81" i="20" s="1"/>
  <c r="H90" i="20" s="1"/>
  <c r="H99" i="20" s="1"/>
  <c r="H8" i="20"/>
  <c r="H9" i="20" s="1"/>
  <c r="O39" i="9"/>
  <c r="N191" i="15"/>
  <c r="N172" i="15" s="1"/>
  <c r="O211" i="15"/>
  <c r="O51" i="18"/>
  <c r="O190" i="15"/>
  <c r="O171" i="15" s="1"/>
  <c r="P210" i="15"/>
  <c r="P190" i="15" s="1"/>
  <c r="P171" i="15" s="1"/>
  <c r="K50" i="18"/>
  <c r="K61" i="16"/>
  <c r="O55" i="18"/>
  <c r="N81" i="16"/>
  <c r="M68" i="16"/>
  <c r="M54" i="16" s="1"/>
  <c r="M96" i="16" s="1"/>
  <c r="O217" i="15"/>
  <c r="I52" i="20"/>
  <c r="I151" i="20" s="1"/>
  <c r="I49" i="20"/>
  <c r="I51" i="20" s="1"/>
  <c r="N77" i="16"/>
  <c r="M64" i="16"/>
  <c r="M50" i="16" s="1"/>
  <c r="M267" i="15"/>
  <c r="M304" i="15" s="1"/>
  <c r="H94" i="20"/>
  <c r="H96" i="20" s="1"/>
  <c r="H97" i="20"/>
  <c r="H156" i="20" s="1"/>
  <c r="M76" i="15"/>
  <c r="M95" i="15" s="1"/>
  <c r="M113" i="15" s="1"/>
  <c r="M320" i="15"/>
  <c r="N192" i="15"/>
  <c r="N173" i="15" s="1"/>
  <c r="O212" i="15"/>
  <c r="N129" i="15"/>
  <c r="N224" i="15" s="1"/>
  <c r="N261" i="15" s="1"/>
  <c r="O148" i="15"/>
  <c r="L231" i="15"/>
  <c r="L253" i="15"/>
  <c r="L268" i="15" s="1"/>
  <c r="L290" i="15"/>
  <c r="P200" i="15"/>
  <c r="P180" i="15" s="1"/>
  <c r="P161" i="15" s="1"/>
  <c r="O180" i="15"/>
  <c r="O161" i="15" s="1"/>
  <c r="N300" i="15"/>
  <c r="N132" i="15"/>
  <c r="N227" i="15" s="1"/>
  <c r="N264" i="15" s="1"/>
  <c r="N301" i="15" s="1"/>
  <c r="O151" i="15"/>
  <c r="P203" i="15"/>
  <c r="P183" i="15" s="1"/>
  <c r="P164" i="15" s="1"/>
  <c r="O183" i="15"/>
  <c r="O164" i="15" s="1"/>
  <c r="O56" i="18"/>
  <c r="O199" i="15"/>
  <c r="N179" i="15"/>
  <c r="N160" i="15" s="1"/>
  <c r="N254" i="15" s="1"/>
  <c r="H52" i="20"/>
  <c r="H151" i="20" s="1"/>
  <c r="L60" i="16"/>
  <c r="L50" i="18" s="1"/>
  <c r="L92" i="16"/>
  <c r="L102" i="16" s="1"/>
  <c r="M136" i="15"/>
  <c r="M216" i="15"/>
  <c r="N135" i="15"/>
  <c r="N230" i="15" s="1"/>
  <c r="O154" i="15"/>
  <c r="G97" i="20"/>
  <c r="G156" i="20" s="1"/>
  <c r="N292" i="15"/>
  <c r="O188" i="15"/>
  <c r="O169" i="15" s="1"/>
  <c r="P208" i="15"/>
  <c r="P188" i="15" s="1"/>
  <c r="P169" i="15" s="1"/>
  <c r="O83" i="16"/>
  <c r="N70" i="16"/>
  <c r="N56" i="16" s="1"/>
  <c r="N98" i="16" s="1"/>
  <c r="O42" i="9"/>
  <c r="N69" i="16"/>
  <c r="N55" i="16" s="1"/>
  <c r="N97" i="16" s="1"/>
  <c r="O82" i="16"/>
  <c r="J67" i="20"/>
  <c r="J69" i="20" s="1"/>
  <c r="J70" i="20" s="1"/>
  <c r="J153" i="20" s="1"/>
  <c r="L73" i="15"/>
  <c r="L92" i="15" s="1"/>
  <c r="L110" i="15" s="1"/>
  <c r="L317" i="15"/>
  <c r="M291" i="15"/>
  <c r="M293" i="15"/>
  <c r="N133" i="15"/>
  <c r="N228" i="15" s="1"/>
  <c r="N265" i="15" s="1"/>
  <c r="O152" i="15"/>
  <c r="O205" i="15"/>
  <c r="N185" i="15"/>
  <c r="N166" i="15" s="1"/>
  <c r="N260" i="15" s="1"/>
  <c r="G13" i="20"/>
  <c r="F16" i="20"/>
  <c r="F148" i="20" s="1"/>
  <c r="O84" i="16"/>
  <c r="N71" i="16"/>
  <c r="N57" i="16" s="1"/>
  <c r="N99" i="16" s="1"/>
  <c r="J85" i="20"/>
  <c r="J87" i="20" s="1"/>
  <c r="J88" i="20"/>
  <c r="J155" i="20" s="1"/>
  <c r="M295" i="15"/>
  <c r="O275" i="15"/>
  <c r="P280" i="15"/>
  <c r="N124" i="15"/>
  <c r="N219" i="15" s="1"/>
  <c r="O143" i="15"/>
  <c r="M174" i="15"/>
  <c r="J34" i="11"/>
  <c r="J36" i="11"/>
  <c r="O201" i="15"/>
  <c r="N181" i="15"/>
  <c r="N162" i="15" s="1"/>
  <c r="L69" i="15"/>
  <c r="L88" i="15" s="1"/>
  <c r="L106" i="15" s="1"/>
  <c r="L313" i="15"/>
  <c r="O276" i="15"/>
  <c r="N121" i="15"/>
  <c r="O140" i="15"/>
  <c r="N155" i="15"/>
  <c r="M68" i="15"/>
  <c r="M87" i="15" s="1"/>
  <c r="M105" i="15" s="1"/>
  <c r="M312" i="15"/>
  <c r="O53" i="18"/>
  <c r="O41" i="9"/>
  <c r="K66" i="15"/>
  <c r="K310" i="15"/>
  <c r="K325" i="15" s="1"/>
  <c r="K305" i="15"/>
  <c r="N125" i="15"/>
  <c r="N220" i="15" s="1"/>
  <c r="N257" i="15" s="1"/>
  <c r="N294" i="15" s="1"/>
  <c r="O144" i="15"/>
  <c r="O131" i="15"/>
  <c r="O226" i="15" s="1"/>
  <c r="P150" i="15"/>
  <c r="P131" i="15" s="1"/>
  <c r="P226" i="15" s="1"/>
  <c r="P202" i="15"/>
  <c r="P182" i="15" s="1"/>
  <c r="P163" i="15" s="1"/>
  <c r="O182" i="15"/>
  <c r="O163" i="15" s="1"/>
  <c r="P206" i="15"/>
  <c r="P186" i="15" s="1"/>
  <c r="P167" i="15" s="1"/>
  <c r="O186" i="15"/>
  <c r="O167" i="15" s="1"/>
  <c r="L80" i="15"/>
  <c r="L99" i="15" s="1"/>
  <c r="L117" i="15" s="1"/>
  <c r="L324" i="15"/>
  <c r="O38" i="9"/>
  <c r="P272" i="15"/>
  <c r="O128" i="15"/>
  <c r="O223" i="15" s="1"/>
  <c r="P147" i="15"/>
  <c r="P128" i="15" s="1"/>
  <c r="P223" i="15" s="1"/>
  <c r="L77" i="15"/>
  <c r="L96" i="15" s="1"/>
  <c r="L114" i="15" s="1"/>
  <c r="L321" i="15"/>
  <c r="P259" i="15"/>
  <c r="O283" i="15"/>
  <c r="N126" i="15"/>
  <c r="N221" i="15" s="1"/>
  <c r="N258" i="15" s="1"/>
  <c r="O145" i="15"/>
  <c r="M266" i="15"/>
  <c r="M303" i="15" s="1"/>
  <c r="P277" i="15"/>
  <c r="F112" i="20"/>
  <c r="M74" i="15"/>
  <c r="M93" i="15" s="1"/>
  <c r="M111" i="15" s="1"/>
  <c r="M318" i="15"/>
  <c r="P198" i="15"/>
  <c r="P178" i="15" s="1"/>
  <c r="P159" i="15" s="1"/>
  <c r="O178" i="15"/>
  <c r="O159" i="15" s="1"/>
  <c r="L67" i="15"/>
  <c r="L86" i="15" s="1"/>
  <c r="L104" i="15" s="1"/>
  <c r="L311" i="15"/>
  <c r="O184" i="15"/>
  <c r="O165" i="15" s="1"/>
  <c r="P204" i="15"/>
  <c r="P184" i="15" s="1"/>
  <c r="P165" i="15" s="1"/>
  <c r="P274" i="15"/>
  <c r="P57" i="18"/>
  <c r="N296" i="15"/>
  <c r="P282" i="15"/>
  <c r="P209" i="15"/>
  <c r="P189" i="15" s="1"/>
  <c r="P170" i="15" s="1"/>
  <c r="O189" i="15"/>
  <c r="O170" i="15" s="1"/>
  <c r="N72" i="16"/>
  <c r="N58" i="16" s="1"/>
  <c r="N100" i="16" s="1"/>
  <c r="O85" i="16"/>
  <c r="P217" i="15"/>
  <c r="O58" i="18"/>
  <c r="I31" i="20"/>
  <c r="I33" i="20" s="1"/>
  <c r="I34" i="20"/>
  <c r="I149" i="20" s="1"/>
  <c r="O123" i="15"/>
  <c r="O218" i="15" s="1"/>
  <c r="O255" i="15" s="1"/>
  <c r="P142" i="15"/>
  <c r="P123" i="15" s="1"/>
  <c r="P218" i="15" s="1"/>
  <c r="P284" i="15"/>
  <c r="O40" i="9"/>
  <c r="P207" i="15"/>
  <c r="P187" i="15" s="1"/>
  <c r="P168" i="15" s="1"/>
  <c r="O187" i="15"/>
  <c r="O168" i="15" s="1"/>
  <c r="H42" i="20"/>
  <c r="M302" i="15"/>
  <c r="O273" i="15"/>
  <c r="I79" i="20"/>
  <c r="I154" i="20" s="1"/>
  <c r="I76" i="20"/>
  <c r="I78" i="20" s="1"/>
  <c r="O79" i="16"/>
  <c r="N66" i="16"/>
  <c r="N52" i="16" s="1"/>
  <c r="N94" i="16" s="1"/>
  <c r="M260" i="15"/>
  <c r="M297" i="15" s="1"/>
  <c r="M314" i="15" l="1"/>
  <c r="N267" i="15"/>
  <c r="O263" i="15"/>
  <c r="O300" i="15" s="1"/>
  <c r="N77" i="15"/>
  <c r="N96" i="15" s="1"/>
  <c r="N114" i="15" s="1"/>
  <c r="N321" i="15"/>
  <c r="N70" i="15"/>
  <c r="N89" i="15" s="1"/>
  <c r="N107" i="15" s="1"/>
  <c r="N314" i="15"/>
  <c r="N75" i="15"/>
  <c r="N94" i="15" s="1"/>
  <c r="N112" i="15" s="1"/>
  <c r="N319" i="15"/>
  <c r="M79" i="15"/>
  <c r="M98" i="15" s="1"/>
  <c r="M116" i="15" s="1"/>
  <c r="M323" i="15"/>
  <c r="M80" i="15"/>
  <c r="M99" i="15" s="1"/>
  <c r="M117" i="15" s="1"/>
  <c r="M324" i="15"/>
  <c r="M78" i="15"/>
  <c r="M97" i="15" s="1"/>
  <c r="M115" i="15" s="1"/>
  <c r="M322" i="15"/>
  <c r="F119" i="20"/>
  <c r="F120" i="20" s="1"/>
  <c r="F121" i="20" s="1"/>
  <c r="F116" i="20"/>
  <c r="M73" i="15"/>
  <c r="M92" i="15" s="1"/>
  <c r="M110" i="15" s="1"/>
  <c r="M317" i="15"/>
  <c r="P263" i="15"/>
  <c r="P300" i="15" s="1"/>
  <c r="F113" i="20"/>
  <c r="O126" i="15"/>
  <c r="O221" i="15" s="1"/>
  <c r="O258" i="15" s="1"/>
  <c r="P145" i="15"/>
  <c r="P126" i="15" s="1"/>
  <c r="P221" i="15" s="1"/>
  <c r="P258" i="15" s="1"/>
  <c r="P295" i="15" s="1"/>
  <c r="P276" i="15"/>
  <c r="P83" i="16"/>
  <c r="P70" i="16" s="1"/>
  <c r="P56" i="16" s="1"/>
  <c r="P98" i="16" s="1"/>
  <c r="O70" i="16"/>
  <c r="O56" i="16" s="1"/>
  <c r="O98" i="16" s="1"/>
  <c r="M231" i="15"/>
  <c r="M253" i="15"/>
  <c r="M268" i="15" s="1"/>
  <c r="P273" i="15"/>
  <c r="P58" i="18"/>
  <c r="O124" i="15"/>
  <c r="O219" i="15" s="1"/>
  <c r="O256" i="15" s="1"/>
  <c r="P143" i="15"/>
  <c r="P124" i="15" s="1"/>
  <c r="P219" i="15" s="1"/>
  <c r="O133" i="15"/>
  <c r="O228" i="15" s="1"/>
  <c r="O265" i="15" s="1"/>
  <c r="P152" i="15"/>
  <c r="P133" i="15" s="1"/>
  <c r="P228" i="15" s="1"/>
  <c r="P265" i="15" s="1"/>
  <c r="N295" i="15"/>
  <c r="P56" i="18"/>
  <c r="L66" i="15"/>
  <c r="L305" i="15"/>
  <c r="L310" i="15"/>
  <c r="L325" i="15" s="1"/>
  <c r="P40" i="9"/>
  <c r="N72" i="15"/>
  <c r="N316" i="15"/>
  <c r="P283" i="15"/>
  <c r="K81" i="15"/>
  <c r="K49" i="18" s="1"/>
  <c r="K5" i="18" s="1"/>
  <c r="K85" i="15"/>
  <c r="K103" i="15" s="1"/>
  <c r="N298" i="15"/>
  <c r="O295" i="15"/>
  <c r="P39" i="9"/>
  <c r="J22" i="20"/>
  <c r="J24" i="20" s="1"/>
  <c r="J25" i="20" s="1"/>
  <c r="P38" i="9"/>
  <c r="O259" i="15"/>
  <c r="O296" i="15" s="1"/>
  <c r="P84" i="16"/>
  <c r="P71" i="16" s="1"/>
  <c r="P57" i="16" s="1"/>
  <c r="P99" i="16" s="1"/>
  <c r="O71" i="16"/>
  <c r="O57" i="16" s="1"/>
  <c r="O99" i="16" s="1"/>
  <c r="M69" i="15"/>
  <c r="M88" i="15" s="1"/>
  <c r="M106" i="15" s="1"/>
  <c r="M313" i="15"/>
  <c r="O69" i="16"/>
  <c r="O55" i="16" s="1"/>
  <c r="O97" i="16" s="1"/>
  <c r="P82" i="16"/>
  <c r="P69" i="16" s="1"/>
  <c r="P55" i="16" s="1"/>
  <c r="P97" i="16" s="1"/>
  <c r="I94" i="20"/>
  <c r="I96" i="20" s="1"/>
  <c r="I97" i="20" s="1"/>
  <c r="I156" i="20" s="1"/>
  <c r="N302" i="15"/>
  <c r="M67" i="15"/>
  <c r="M86" i="15" s="1"/>
  <c r="M104" i="15" s="1"/>
  <c r="M311" i="15"/>
  <c r="N68" i="15"/>
  <c r="N87" i="15" s="1"/>
  <c r="N105" i="15" s="1"/>
  <c r="N312" i="15"/>
  <c r="O132" i="15"/>
  <c r="O227" i="15" s="1"/>
  <c r="P151" i="15"/>
  <c r="P132" i="15" s="1"/>
  <c r="P227" i="15" s="1"/>
  <c r="P148" i="15"/>
  <c r="P129" i="15" s="1"/>
  <c r="P224" i="15" s="1"/>
  <c r="P261" i="15" s="1"/>
  <c r="O129" i="15"/>
  <c r="O224" i="15" s="1"/>
  <c r="O261" i="15" s="1"/>
  <c r="H108" i="20"/>
  <c r="I40" i="20"/>
  <c r="I42" i="20" s="1"/>
  <c r="I43" i="20" s="1"/>
  <c r="I150" i="20" s="1"/>
  <c r="H43" i="20"/>
  <c r="H150" i="20" s="1"/>
  <c r="P255" i="15"/>
  <c r="P292" i="15" s="1"/>
  <c r="O121" i="15"/>
  <c r="P140" i="15"/>
  <c r="O155" i="15"/>
  <c r="O181" i="15"/>
  <c r="O162" i="15" s="1"/>
  <c r="P201" i="15"/>
  <c r="P181" i="15" s="1"/>
  <c r="P162" i="15" s="1"/>
  <c r="P275" i="15"/>
  <c r="G15" i="20"/>
  <c r="M60" i="16"/>
  <c r="M50" i="18" s="1"/>
  <c r="M92" i="16"/>
  <c r="M102" i="16" s="1"/>
  <c r="O81" i="16"/>
  <c r="N68" i="16"/>
  <c r="N54" i="16" s="1"/>
  <c r="N96" i="16" s="1"/>
  <c r="P51" i="18"/>
  <c r="O262" i="15"/>
  <c r="O299" i="15" s="1"/>
  <c r="P281" i="15"/>
  <c r="P262" i="15" s="1"/>
  <c r="P299" i="15" s="1"/>
  <c r="O72" i="16"/>
  <c r="O58" i="16" s="1"/>
  <c r="O100" i="16" s="1"/>
  <c r="P85" i="16"/>
  <c r="P72" i="16" s="1"/>
  <c r="P58" i="16" s="1"/>
  <c r="P100" i="16" s="1"/>
  <c r="P41" i="9"/>
  <c r="P79" i="16"/>
  <c r="P66" i="16" s="1"/>
  <c r="P52" i="16" s="1"/>
  <c r="P94" i="16" s="1"/>
  <c r="O66" i="16"/>
  <c r="O52" i="16" s="1"/>
  <c r="O94" i="16" s="1"/>
  <c r="J76" i="20"/>
  <c r="J78" i="20" s="1"/>
  <c r="J79" i="20" s="1"/>
  <c r="J154" i="20" s="1"/>
  <c r="O125" i="15"/>
  <c r="O220" i="15" s="1"/>
  <c r="O257" i="15" s="1"/>
  <c r="P144" i="15"/>
  <c r="P125" i="15" s="1"/>
  <c r="P220" i="15" s="1"/>
  <c r="P53" i="18"/>
  <c r="N136" i="15"/>
  <c r="N216" i="15"/>
  <c r="N256" i="15"/>
  <c r="N293" i="15" s="1"/>
  <c r="P42" i="9"/>
  <c r="O135" i="15"/>
  <c r="O230" i="15" s="1"/>
  <c r="O267" i="15" s="1"/>
  <c r="P154" i="15"/>
  <c r="P135" i="15" s="1"/>
  <c r="P230" i="15" s="1"/>
  <c r="N291" i="15"/>
  <c r="N76" i="15"/>
  <c r="N95" i="15" s="1"/>
  <c r="N113" i="15" s="1"/>
  <c r="N320" i="15"/>
  <c r="P212" i="15"/>
  <c r="P192" i="15" s="1"/>
  <c r="P173" i="15" s="1"/>
  <c r="O192" i="15"/>
  <c r="O173" i="15" s="1"/>
  <c r="O77" i="16"/>
  <c r="N64" i="16"/>
  <c r="N50" i="16" s="1"/>
  <c r="M71" i="15"/>
  <c r="M90" i="15" s="1"/>
  <c r="M108" i="15" s="1"/>
  <c r="M315" i="15"/>
  <c r="N297" i="15"/>
  <c r="N174" i="15"/>
  <c r="O179" i="15"/>
  <c r="O160" i="15" s="1"/>
  <c r="O254" i="15" s="1"/>
  <c r="P199" i="15"/>
  <c r="P179" i="15" s="1"/>
  <c r="P160" i="15" s="1"/>
  <c r="O292" i="15"/>
  <c r="N304" i="15"/>
  <c r="J49" i="20"/>
  <c r="P55" i="18"/>
  <c r="P211" i="15"/>
  <c r="P191" i="15" s="1"/>
  <c r="P172" i="15" s="1"/>
  <c r="O191" i="15"/>
  <c r="O172" i="15" s="1"/>
  <c r="P296" i="15"/>
  <c r="J31" i="20"/>
  <c r="J33" i="20" s="1"/>
  <c r="J34" i="20"/>
  <c r="J149" i="20" s="1"/>
  <c r="O185" i="15"/>
  <c r="O166" i="15" s="1"/>
  <c r="O260" i="15" s="1"/>
  <c r="P205" i="15"/>
  <c r="P185" i="15" s="1"/>
  <c r="P166" i="15" s="1"/>
  <c r="N266" i="15"/>
  <c r="N303" i="15" s="1"/>
  <c r="P254" i="15" l="1"/>
  <c r="P267" i="15"/>
  <c r="M290" i="15"/>
  <c r="M66" i="15" s="1"/>
  <c r="O302" i="15"/>
  <c r="P298" i="15"/>
  <c r="P318" i="15" s="1"/>
  <c r="P256" i="15"/>
  <c r="P293" i="15" s="1"/>
  <c r="O316" i="15"/>
  <c r="O72" i="15"/>
  <c r="P75" i="15"/>
  <c r="P94" i="15" s="1"/>
  <c r="P112" i="15" s="1"/>
  <c r="P319" i="15"/>
  <c r="O75" i="15"/>
  <c r="O94" i="15" s="1"/>
  <c r="O112" i="15" s="1"/>
  <c r="O319" i="15"/>
  <c r="P76" i="15"/>
  <c r="P95" i="15" s="1"/>
  <c r="P113" i="15" s="1"/>
  <c r="P320" i="15"/>
  <c r="N79" i="15"/>
  <c r="N98" i="15" s="1"/>
  <c r="N116" i="15" s="1"/>
  <c r="N323" i="15"/>
  <c r="P68" i="15"/>
  <c r="P87" i="15" s="1"/>
  <c r="P105" i="15" s="1"/>
  <c r="P312" i="15"/>
  <c r="O136" i="15"/>
  <c r="O216" i="15"/>
  <c r="J50" i="20"/>
  <c r="O298" i="15"/>
  <c r="N80" i="15"/>
  <c r="N99" i="15" s="1"/>
  <c r="N117" i="15" s="1"/>
  <c r="N324" i="15"/>
  <c r="N60" i="16"/>
  <c r="N50" i="18" s="1"/>
  <c r="N92" i="16"/>
  <c r="N102" i="16" s="1"/>
  <c r="O68" i="15"/>
  <c r="O87" i="15" s="1"/>
  <c r="O105" i="15" s="1"/>
  <c r="O312" i="15"/>
  <c r="O64" i="16"/>
  <c r="O50" i="16" s="1"/>
  <c r="P77" i="16"/>
  <c r="P64" i="16" s="1"/>
  <c r="P50" i="16" s="1"/>
  <c r="Q42" i="9"/>
  <c r="Q41" i="9"/>
  <c r="O68" i="16"/>
  <c r="O54" i="16" s="1"/>
  <c r="O96" i="16" s="1"/>
  <c r="P81" i="16"/>
  <c r="P68" i="16" s="1"/>
  <c r="P54" i="16" s="1"/>
  <c r="P96" i="16" s="1"/>
  <c r="O293" i="15"/>
  <c r="P174" i="15"/>
  <c r="P302" i="15"/>
  <c r="Q39" i="9"/>
  <c r="O264" i="15"/>
  <c r="O301" i="15" s="1"/>
  <c r="M305" i="15"/>
  <c r="O266" i="15"/>
  <c r="O303" i="15" s="1"/>
  <c r="P291" i="15"/>
  <c r="O304" i="15"/>
  <c r="N78" i="15"/>
  <c r="N97" i="15" s="1"/>
  <c r="N115" i="15" s="1"/>
  <c r="N322" i="15"/>
  <c r="O174" i="15"/>
  <c r="O71" i="15"/>
  <c r="O90" i="15" s="1"/>
  <c r="O108" i="15" s="1"/>
  <c r="O315" i="15"/>
  <c r="O294" i="15"/>
  <c r="P260" i="15"/>
  <c r="P297" i="15" s="1"/>
  <c r="O297" i="15"/>
  <c r="P266" i="15"/>
  <c r="P303" i="15" s="1"/>
  <c r="O291" i="15"/>
  <c r="P304" i="15"/>
  <c r="P121" i="15"/>
  <c r="P155" i="15"/>
  <c r="N71" i="15"/>
  <c r="N90" i="15" s="1"/>
  <c r="N108" i="15" s="1"/>
  <c r="N315" i="15"/>
  <c r="G111" i="20"/>
  <c r="F114" i="20"/>
  <c r="F158" i="20" s="1"/>
  <c r="F159" i="20" s="1"/>
  <c r="F161" i="20" s="1"/>
  <c r="J94" i="20"/>
  <c r="J96" i="20" s="1"/>
  <c r="J97" i="20"/>
  <c r="J156" i="20" s="1"/>
  <c r="N74" i="15"/>
  <c r="N93" i="15" s="1"/>
  <c r="N111" i="15" s="1"/>
  <c r="N318" i="15"/>
  <c r="Q40" i="9"/>
  <c r="H13" i="20"/>
  <c r="G16" i="20"/>
  <c r="G148" i="20" s="1"/>
  <c r="O78" i="15"/>
  <c r="O97" i="15" s="1"/>
  <c r="O115" i="15" s="1"/>
  <c r="O322" i="15"/>
  <c r="P71" i="15"/>
  <c r="P90" i="15" s="1"/>
  <c r="P108" i="15" s="1"/>
  <c r="P315" i="15"/>
  <c r="O76" i="15"/>
  <c r="O95" i="15" s="1"/>
  <c r="O113" i="15" s="1"/>
  <c r="O320" i="15"/>
  <c r="K6" i="18"/>
  <c r="K42" i="18"/>
  <c r="K11" i="18"/>
  <c r="K14" i="18"/>
  <c r="P257" i="15"/>
  <c r="P294" i="15" s="1"/>
  <c r="N231" i="15"/>
  <c r="N253" i="15"/>
  <c r="N268" i="15" s="1"/>
  <c r="N290" i="15"/>
  <c r="N73" i="15"/>
  <c r="N92" i="15" s="1"/>
  <c r="N110" i="15" s="1"/>
  <c r="N317" i="15"/>
  <c r="N67" i="15"/>
  <c r="N86" i="15" s="1"/>
  <c r="N104" i="15" s="1"/>
  <c r="N311" i="15"/>
  <c r="J40" i="20"/>
  <c r="J42" i="20" s="1"/>
  <c r="J43" i="20"/>
  <c r="J150" i="20" s="1"/>
  <c r="N69" i="15"/>
  <c r="N88" i="15" s="1"/>
  <c r="N106" i="15" s="1"/>
  <c r="N313" i="15"/>
  <c r="P72" i="15"/>
  <c r="P316" i="15"/>
  <c r="Q38" i="9"/>
  <c r="P264" i="15"/>
  <c r="P301" i="15" s="1"/>
  <c r="L81" i="15"/>
  <c r="L49" i="18" s="1"/>
  <c r="L5" i="18" s="1"/>
  <c r="L85" i="15"/>
  <c r="L103" i="15" s="1"/>
  <c r="M310" i="15" l="1"/>
  <c r="M325" i="15" s="1"/>
  <c r="P74" i="15"/>
  <c r="P93" i="15" s="1"/>
  <c r="P111" i="15" s="1"/>
  <c r="K10" i="18"/>
  <c r="K9" i="18"/>
  <c r="K20" i="18"/>
  <c r="L35" i="9"/>
  <c r="L34" i="9" s="1"/>
  <c r="D8" i="61"/>
  <c r="K7" i="18"/>
  <c r="L36" i="9" s="1"/>
  <c r="L17" i="9" s="1"/>
  <c r="O77" i="15"/>
  <c r="O96" i="15" s="1"/>
  <c r="O114" i="15" s="1"/>
  <c r="O321" i="15"/>
  <c r="P79" i="15"/>
  <c r="P98" i="15" s="1"/>
  <c r="P116" i="15" s="1"/>
  <c r="P323" i="15"/>
  <c r="P73" i="15"/>
  <c r="P92" i="15" s="1"/>
  <c r="P110" i="15" s="1"/>
  <c r="P317" i="15"/>
  <c r="P77" i="15"/>
  <c r="P96" i="15" s="1"/>
  <c r="P114" i="15" s="1"/>
  <c r="P321" i="15"/>
  <c r="O79" i="15"/>
  <c r="O98" i="15" s="1"/>
  <c r="O116" i="15" s="1"/>
  <c r="O323" i="15"/>
  <c r="O73" i="15"/>
  <c r="O92" i="15" s="1"/>
  <c r="O110" i="15" s="1"/>
  <c r="O317" i="15"/>
  <c r="O80" i="15"/>
  <c r="O99" i="15" s="1"/>
  <c r="O117" i="15" s="1"/>
  <c r="O324" i="15"/>
  <c r="J8" i="20"/>
  <c r="J9" i="20" s="1"/>
  <c r="J54" i="20"/>
  <c r="J63" i="20" s="1"/>
  <c r="J72" i="20" s="1"/>
  <c r="J81" i="20" s="1"/>
  <c r="J90" i="20" s="1"/>
  <c r="J99" i="20" s="1"/>
  <c r="P67" i="15"/>
  <c r="P86" i="15" s="1"/>
  <c r="P104" i="15" s="1"/>
  <c r="P311" i="15"/>
  <c r="P69" i="15"/>
  <c r="P88" i="15" s="1"/>
  <c r="P106" i="15" s="1"/>
  <c r="P313" i="15"/>
  <c r="J51" i="20"/>
  <c r="J52" i="20" s="1"/>
  <c r="J151" i="20" s="1"/>
  <c r="O70" i="15"/>
  <c r="O89" i="15" s="1"/>
  <c r="O107" i="15" s="1"/>
  <c r="O314" i="15"/>
  <c r="O231" i="15"/>
  <c r="O253" i="15"/>
  <c r="O268" i="15" s="1"/>
  <c r="P136" i="15"/>
  <c r="P216" i="15"/>
  <c r="N66" i="15"/>
  <c r="N310" i="15"/>
  <c r="N325" i="15" s="1"/>
  <c r="N305" i="15"/>
  <c r="K7" i="11"/>
  <c r="K20" i="11" s="1"/>
  <c r="P80" i="15"/>
  <c r="P99" i="15" s="1"/>
  <c r="P117" i="15" s="1"/>
  <c r="P324" i="15"/>
  <c r="P78" i="15"/>
  <c r="P97" i="15" s="1"/>
  <c r="P115" i="15" s="1"/>
  <c r="P322" i="15"/>
  <c r="P70" i="15"/>
  <c r="P89" i="15" s="1"/>
  <c r="P107" i="15" s="1"/>
  <c r="P314" i="15"/>
  <c r="L6" i="18"/>
  <c r="L7" i="18" s="1"/>
  <c r="M36" i="9" s="1"/>
  <c r="M35" i="9"/>
  <c r="L66" i="18"/>
  <c r="L42" i="18"/>
  <c r="K12" i="18"/>
  <c r="H15" i="20"/>
  <c r="O67" i="15"/>
  <c r="O86" i="15" s="1"/>
  <c r="O104" i="15" s="1"/>
  <c r="O311" i="15"/>
  <c r="P60" i="16"/>
  <c r="P50" i="18" s="1"/>
  <c r="P92" i="16"/>
  <c r="P102" i="16" s="1"/>
  <c r="K66" i="18"/>
  <c r="O69" i="15"/>
  <c r="O88" i="15" s="1"/>
  <c r="O106" i="15" s="1"/>
  <c r="O313" i="15"/>
  <c r="O60" i="16"/>
  <c r="O50" i="18" s="1"/>
  <c r="O92" i="16"/>
  <c r="O102" i="16" s="1"/>
  <c r="O74" i="15"/>
  <c r="O93" i="15" s="1"/>
  <c r="O111" i="15" s="1"/>
  <c r="O318" i="15"/>
  <c r="G112" i="20"/>
  <c r="G118" i="20"/>
  <c r="M81" i="15"/>
  <c r="M49" i="18" s="1"/>
  <c r="M5" i="18" s="1"/>
  <c r="M85" i="15"/>
  <c r="M103" i="15" s="1"/>
  <c r="O290" i="15" l="1"/>
  <c r="L10" i="18"/>
  <c r="L11" i="18"/>
  <c r="L8" i="9"/>
  <c r="L9" i="18"/>
  <c r="L12" i="9"/>
  <c r="K12" i="11" s="1"/>
  <c r="L7" i="9"/>
  <c r="K10" i="11" s="1"/>
  <c r="L18" i="9"/>
  <c r="K14" i="11" s="1"/>
  <c r="L22" i="9"/>
  <c r="K15" i="11" s="1"/>
  <c r="L12" i="18"/>
  <c r="L20" i="18"/>
  <c r="E8" i="61" s="1"/>
  <c r="L14" i="18"/>
  <c r="K8" i="18"/>
  <c r="K13" i="18" s="1"/>
  <c r="L7" i="11"/>
  <c r="L20" i="11" s="1"/>
  <c r="I13" i="20"/>
  <c r="H16" i="20"/>
  <c r="H148" i="20" s="1"/>
  <c r="G119" i="20"/>
  <c r="G120" i="20" s="1"/>
  <c r="G121" i="20" s="1"/>
  <c r="G116" i="20"/>
  <c r="G113" i="20"/>
  <c r="M8" i="9"/>
  <c r="M7" i="9"/>
  <c r="M12" i="9"/>
  <c r="L12" i="11" s="1"/>
  <c r="D9" i="61"/>
  <c r="CL56" i="61"/>
  <c r="CL60" i="61" s="1"/>
  <c r="D17" i="61"/>
  <c r="CL52" i="61" s="1"/>
  <c r="CL54" i="61" s="1"/>
  <c r="K21" i="11"/>
  <c r="K13" i="11"/>
  <c r="O66" i="15"/>
  <c r="O310" i="15"/>
  <c r="O325" i="15" s="1"/>
  <c r="O305" i="15"/>
  <c r="J108" i="20"/>
  <c r="M6" i="18"/>
  <c r="M42" i="18"/>
  <c r="N81" i="15"/>
  <c r="N49" i="18" s="1"/>
  <c r="N5" i="18" s="1"/>
  <c r="N85" i="15"/>
  <c r="N103" i="15" s="1"/>
  <c r="P231" i="15"/>
  <c r="P253" i="15"/>
  <c r="P268" i="15" s="1"/>
  <c r="P290" i="15"/>
  <c r="M22" i="9"/>
  <c r="M17" i="9"/>
  <c r="M18" i="9"/>
  <c r="L8" i="18"/>
  <c r="K11" i="11"/>
  <c r="L10" i="11" l="1"/>
  <c r="L14" i="11"/>
  <c r="L19" i="9"/>
  <c r="L23" i="9" s="1"/>
  <c r="L15" i="11"/>
  <c r="N35" i="9"/>
  <c r="N8" i="9" s="1"/>
  <c r="M20" i="18"/>
  <c r="F8" i="61" s="1"/>
  <c r="K67" i="18"/>
  <c r="M7" i="18"/>
  <c r="N36" i="9" s="1"/>
  <c r="L13" i="18"/>
  <c r="L67" i="18"/>
  <c r="M12" i="18"/>
  <c r="E17" i="61"/>
  <c r="CM52" i="61" s="1"/>
  <c r="CM54" i="61" s="1"/>
  <c r="L21" i="11"/>
  <c r="M7" i="11"/>
  <c r="M20" i="11" s="1"/>
  <c r="L13" i="11"/>
  <c r="M19" i="9"/>
  <c r="M23" i="9" s="1"/>
  <c r="CM56" i="61"/>
  <c r="CM60" i="61" s="1"/>
  <c r="E9" i="61"/>
  <c r="M9" i="18"/>
  <c r="K15" i="18"/>
  <c r="K21" i="18" s="1"/>
  <c r="K22" i="18" s="1"/>
  <c r="K23" i="18" s="1"/>
  <c r="D16" i="61"/>
  <c r="K43" i="18"/>
  <c r="N6" i="18"/>
  <c r="N10" i="18" s="1"/>
  <c r="N42" i="18"/>
  <c r="H111" i="20"/>
  <c r="G114" i="20"/>
  <c r="G158" i="20" s="1"/>
  <c r="G159" i="20" s="1"/>
  <c r="G161" i="20" s="1"/>
  <c r="K16" i="11"/>
  <c r="D18" i="61" s="1"/>
  <c r="CL50" i="61" s="1"/>
  <c r="P66" i="15"/>
  <c r="P305" i="15"/>
  <c r="P310" i="15"/>
  <c r="M14" i="18"/>
  <c r="M66" i="18"/>
  <c r="L11" i="11"/>
  <c r="M10" i="18"/>
  <c r="I15" i="20"/>
  <c r="M11" i="18"/>
  <c r="O81" i="15"/>
  <c r="O49" i="18" s="1"/>
  <c r="O5" i="18" s="1"/>
  <c r="O85" i="15"/>
  <c r="O103" i="15" s="1"/>
  <c r="N7" i="9" l="1"/>
  <c r="M10" i="11" s="1"/>
  <c r="M45" i="9"/>
  <c r="L28" i="9"/>
  <c r="O35" i="9"/>
  <c r="O8" i="9" s="1"/>
  <c r="N11" i="11" s="1"/>
  <c r="N12" i="9"/>
  <c r="M12" i="11" s="1"/>
  <c r="M8" i="18"/>
  <c r="M13" i="18" s="1"/>
  <c r="N7" i="18"/>
  <c r="O36" i="9" s="1"/>
  <c r="O22" i="9" s="1"/>
  <c r="N9" i="18"/>
  <c r="N20" i="18"/>
  <c r="G8" i="61" s="1"/>
  <c r="L16" i="11"/>
  <c r="E18" i="61" s="1"/>
  <c r="CM50" i="61" s="1"/>
  <c r="N14" i="18"/>
  <c r="L15" i="18"/>
  <c r="L21" i="18" s="1"/>
  <c r="L22" i="18" s="1"/>
  <c r="L23" i="18" s="1"/>
  <c r="M28" i="9" s="1"/>
  <c r="E16" i="61"/>
  <c r="L43" i="18"/>
  <c r="P81" i="15"/>
  <c r="P49" i="18" s="1"/>
  <c r="P5" i="18" s="1"/>
  <c r="P85" i="15"/>
  <c r="P103" i="15" s="1"/>
  <c r="N12" i="18"/>
  <c r="K46" i="18"/>
  <c r="K71" i="18" s="1"/>
  <c r="D15" i="61"/>
  <c r="K68" i="18"/>
  <c r="K69" i="18" s="1"/>
  <c r="K44" i="18"/>
  <c r="N66" i="18"/>
  <c r="O6" i="18"/>
  <c r="O42" i="18"/>
  <c r="H112" i="20"/>
  <c r="H118" i="20"/>
  <c r="N7" i="11"/>
  <c r="N20" i="11" s="1"/>
  <c r="K6" i="11"/>
  <c r="K29" i="18"/>
  <c r="M11" i="11"/>
  <c r="J13" i="20"/>
  <c r="I16" i="20"/>
  <c r="I148" i="20" s="1"/>
  <c r="N22" i="9"/>
  <c r="M15" i="11" s="1"/>
  <c r="N18" i="9"/>
  <c r="M14" i="11" s="1"/>
  <c r="N17" i="9"/>
  <c r="N11" i="18"/>
  <c r="F17" i="61"/>
  <c r="CN52" i="61" s="1"/>
  <c r="CN54" i="61" s="1"/>
  <c r="M21" i="11"/>
  <c r="O12" i="9" l="1"/>
  <c r="N12" i="11" s="1"/>
  <c r="O7" i="9"/>
  <c r="N10" i="11" s="1"/>
  <c r="K17" i="11"/>
  <c r="K5" i="11"/>
  <c r="M67" i="18"/>
  <c r="O18" i="9"/>
  <c r="N14" i="11" s="1"/>
  <c r="O17" i="9"/>
  <c r="O19" i="9" s="1"/>
  <c r="O23" i="9" s="1"/>
  <c r="N8" i="18"/>
  <c r="N13" i="18" s="1"/>
  <c r="O12" i="18"/>
  <c r="O20" i="18"/>
  <c r="H8" i="61" s="1"/>
  <c r="O14" i="18"/>
  <c r="N19" i="9"/>
  <c r="N23" i="9" s="1"/>
  <c r="M13" i="11"/>
  <c r="M16" i="11" s="1"/>
  <c r="F18" i="61" s="1"/>
  <c r="CN50" i="61" s="1"/>
  <c r="CN56" i="61"/>
  <c r="CN60" i="61" s="1"/>
  <c r="F9" i="61"/>
  <c r="CL47" i="61"/>
  <c r="CL49" i="61" s="1"/>
  <c r="CL51" i="61" s="1"/>
  <c r="CL55" i="61" s="1"/>
  <c r="D19" i="61"/>
  <c r="J15" i="20"/>
  <c r="J16" i="20" s="1"/>
  <c r="J148" i="20" s="1"/>
  <c r="K26" i="11"/>
  <c r="D7" i="61"/>
  <c r="D10" i="61" s="1"/>
  <c r="K32" i="11"/>
  <c r="K33" i="11" s="1"/>
  <c r="K47" i="18"/>
  <c r="L6" i="11"/>
  <c r="L17" i="11" s="1"/>
  <c r="N45" i="9"/>
  <c r="M25" i="11" s="1"/>
  <c r="L29" i="18"/>
  <c r="O66" i="18"/>
  <c r="H119" i="20"/>
  <c r="H120" i="20" s="1"/>
  <c r="H121" i="20" s="1"/>
  <c r="H116" i="20"/>
  <c r="E15" i="61"/>
  <c r="L44" i="18"/>
  <c r="L46" i="18"/>
  <c r="L68" i="18"/>
  <c r="L69" i="18" s="1"/>
  <c r="H113" i="20"/>
  <c r="O9" i="18"/>
  <c r="L29" i="9"/>
  <c r="L31" i="9" s="1"/>
  <c r="O7" i="18"/>
  <c r="P36" i="9" s="1"/>
  <c r="F16" i="61"/>
  <c r="M15" i="18"/>
  <c r="M21" i="18" s="1"/>
  <c r="M22" i="18" s="1"/>
  <c r="M23" i="18" s="1"/>
  <c r="N28" i="9" s="1"/>
  <c r="M43" i="18"/>
  <c r="O7" i="11"/>
  <c r="O20" i="11" s="1"/>
  <c r="K31" i="18"/>
  <c r="O10" i="18"/>
  <c r="N15" i="11"/>
  <c r="L25" i="11"/>
  <c r="M27" i="9"/>
  <c r="O11" i="18"/>
  <c r="P35" i="9"/>
  <c r="N21" i="11"/>
  <c r="G17" i="61"/>
  <c r="CO52" i="61" s="1"/>
  <c r="CO54" i="61" s="1"/>
  <c r="P6" i="18"/>
  <c r="P42" i="18"/>
  <c r="N13" i="11" l="1"/>
  <c r="N67" i="18"/>
  <c r="N16" i="11"/>
  <c r="G18" i="61" s="1"/>
  <c r="CO50" i="61" s="1"/>
  <c r="Q35" i="9"/>
  <c r="Q7" i="9" s="1"/>
  <c r="P20" i="18"/>
  <c r="M29" i="11"/>
  <c r="L29" i="11"/>
  <c r="L32" i="11" s="1"/>
  <c r="D23" i="61"/>
  <c r="D28" i="61" s="1"/>
  <c r="D20" i="61"/>
  <c r="L6" i="9"/>
  <c r="K37" i="18"/>
  <c r="K36" i="18"/>
  <c r="CL67" i="61"/>
  <c r="CL68" i="61" s="1"/>
  <c r="CL69" i="61" s="1"/>
  <c r="CL61" i="61"/>
  <c r="CL64" i="61" s="1"/>
  <c r="P7" i="18"/>
  <c r="Q36" i="9" s="1"/>
  <c r="P7" i="9"/>
  <c r="P8" i="9"/>
  <c r="P12" i="9"/>
  <c r="K32" i="18"/>
  <c r="O8" i="18"/>
  <c r="K34" i="11"/>
  <c r="G16" i="61"/>
  <c r="N15" i="18"/>
  <c r="N21" i="18" s="1"/>
  <c r="N22" i="18" s="1"/>
  <c r="N23" i="18" s="1"/>
  <c r="O28" i="9" s="1"/>
  <c r="N43" i="18"/>
  <c r="K72" i="18"/>
  <c r="P12" i="18"/>
  <c r="P22" i="9"/>
  <c r="O15" i="11" s="1"/>
  <c r="P18" i="9"/>
  <c r="O14" i="11" s="1"/>
  <c r="P17" i="9"/>
  <c r="G9" i="61"/>
  <c r="CO56" i="61"/>
  <c r="CO60" i="61" s="1"/>
  <c r="P10" i="18"/>
  <c r="L31" i="18"/>
  <c r="L32" i="18" s="1"/>
  <c r="H17" i="61"/>
  <c r="CP52" i="61" s="1"/>
  <c r="CP54" i="61" s="1"/>
  <c r="O21" i="11"/>
  <c r="I111" i="20"/>
  <c r="H114" i="20"/>
  <c r="H158" i="20" s="1"/>
  <c r="H159" i="20" s="1"/>
  <c r="H161" i="20" s="1"/>
  <c r="F15" i="61"/>
  <c r="M46" i="18"/>
  <c r="M44" i="18"/>
  <c r="M68" i="18"/>
  <c r="M69" i="18" s="1"/>
  <c r="L47" i="18"/>
  <c r="L71" i="18"/>
  <c r="L72" i="18" s="1"/>
  <c r="P11" i="18"/>
  <c r="P9" i="18"/>
  <c r="M6" i="11"/>
  <c r="M17" i="11" s="1"/>
  <c r="O45" i="9"/>
  <c r="N25" i="11" s="1"/>
  <c r="M29" i="18"/>
  <c r="E7" i="61"/>
  <c r="E10" i="61" s="1"/>
  <c r="L26" i="11"/>
  <c r="P66" i="18"/>
  <c r="N27" i="9"/>
  <c r="M29" i="9"/>
  <c r="M31" i="9" s="1"/>
  <c r="P14" i="18"/>
  <c r="E19" i="61"/>
  <c r="CM47" i="61"/>
  <c r="CM49" i="61" s="1"/>
  <c r="CM51" i="61" s="1"/>
  <c r="CM55" i="61" s="1"/>
  <c r="Q8" i="9" l="1"/>
  <c r="Q12" i="9"/>
  <c r="L9" i="9"/>
  <c r="L13" i="9" s="1"/>
  <c r="L33" i="9" s="1"/>
  <c r="K36" i="11"/>
  <c r="CL75" i="61"/>
  <c r="CL79" i="61" s="1"/>
  <c r="P8" i="18"/>
  <c r="P67" i="18" s="1"/>
  <c r="N29" i="11"/>
  <c r="E23" i="61"/>
  <c r="E28" i="61" s="1"/>
  <c r="E20" i="61"/>
  <c r="L31" i="11"/>
  <c r="L33" i="11" s="1"/>
  <c r="M6" i="9"/>
  <c r="M31" i="11" s="1"/>
  <c r="M32" i="11"/>
  <c r="F7" i="61"/>
  <c r="F10" i="61" s="1"/>
  <c r="M26" i="11"/>
  <c r="G15" i="61"/>
  <c r="N46" i="18"/>
  <c r="N68" i="18"/>
  <c r="N69" i="18" s="1"/>
  <c r="N44" i="18"/>
  <c r="L36" i="18"/>
  <c r="L37" i="18"/>
  <c r="N6" i="11"/>
  <c r="N17" i="11" s="1"/>
  <c r="N29" i="18"/>
  <c r="P45" i="9"/>
  <c r="O25" i="11" s="1"/>
  <c r="O27" i="9"/>
  <c r="O13" i="18"/>
  <c r="O67" i="18"/>
  <c r="CN47" i="61"/>
  <c r="CN49" i="61" s="1"/>
  <c r="CN51" i="61" s="1"/>
  <c r="CN55" i="61" s="1"/>
  <c r="F19" i="61"/>
  <c r="P19" i="9"/>
  <c r="P23" i="9" s="1"/>
  <c r="O13" i="11"/>
  <c r="O12" i="11"/>
  <c r="M71" i="18"/>
  <c r="M72" i="18" s="1"/>
  <c r="M47" i="18"/>
  <c r="O11" i="11"/>
  <c r="H9" i="61"/>
  <c r="CP56" i="61"/>
  <c r="CP60" i="61" s="1"/>
  <c r="O10" i="11"/>
  <c r="I112" i="20"/>
  <c r="I113" i="20" s="1"/>
  <c r="I118" i="20"/>
  <c r="P13" i="18"/>
  <c r="M31" i="18"/>
  <c r="Q22" i="9"/>
  <c r="Q18" i="9"/>
  <c r="Q17" i="9"/>
  <c r="CM67" i="61"/>
  <c r="CM68" i="61" s="1"/>
  <c r="CM69" i="61" s="1"/>
  <c r="CM61" i="61"/>
  <c r="I13" i="29"/>
  <c r="I22" i="29" s="1"/>
  <c r="I29" i="29" s="1"/>
  <c r="I12" i="29"/>
  <c r="I21" i="29" s="1"/>
  <c r="I15" i="29"/>
  <c r="I24" i="29" s="1"/>
  <c r="I14" i="29"/>
  <c r="I23" i="29" s="1"/>
  <c r="I11" i="29"/>
  <c r="I20" i="29" s="1"/>
  <c r="CL65" i="61"/>
  <c r="CM63" i="61"/>
  <c r="I38" i="29" l="1"/>
  <c r="N38" i="29" s="1"/>
  <c r="CM75" i="61"/>
  <c r="CM79" i="61" s="1"/>
  <c r="O29" i="11"/>
  <c r="F23" i="61"/>
  <c r="F20" i="61"/>
  <c r="M9" i="9"/>
  <c r="M13" i="9" s="1"/>
  <c r="M33" i="9" s="1"/>
  <c r="L36" i="11"/>
  <c r="O29" i="9"/>
  <c r="O31" i="9" s="1"/>
  <c r="J111" i="20"/>
  <c r="I114" i="20"/>
  <c r="I158" i="20" s="1"/>
  <c r="I159" i="20" s="1"/>
  <c r="I161" i="20" s="1"/>
  <c r="N29" i="9"/>
  <c r="N31" i="9" s="1"/>
  <c r="D8" i="30"/>
  <c r="G8" i="30" s="1"/>
  <c r="N22" i="29"/>
  <c r="N29" i="29"/>
  <c r="P27" i="9"/>
  <c r="N47" i="18"/>
  <c r="N71" i="18"/>
  <c r="N72" i="18" s="1"/>
  <c r="I37" i="29"/>
  <c r="I28" i="29"/>
  <c r="I119" i="20"/>
  <c r="I120" i="20" s="1"/>
  <c r="I121" i="20" s="1"/>
  <c r="I116" i="20"/>
  <c r="M33" i="11"/>
  <c r="M34" i="11" s="1"/>
  <c r="CO47" i="61"/>
  <c r="CO49" i="61" s="1"/>
  <c r="CO51" i="61" s="1"/>
  <c r="CO55" i="61" s="1"/>
  <c r="G19" i="61"/>
  <c r="L34" i="11"/>
  <c r="CM64" i="61"/>
  <c r="M37" i="18"/>
  <c r="M36" i="18"/>
  <c r="CN75" i="61"/>
  <c r="CN79" i="61" s="1"/>
  <c r="F28" i="61"/>
  <c r="N31" i="18"/>
  <c r="N32" i="18" s="1"/>
  <c r="I36" i="29"/>
  <c r="I27" i="29"/>
  <c r="M32" i="18"/>
  <c r="O16" i="11"/>
  <c r="H18" i="61" s="1"/>
  <c r="CP50" i="61" s="1"/>
  <c r="CN67" i="61"/>
  <c r="CN68" i="61" s="1"/>
  <c r="CN69" i="61" s="1"/>
  <c r="CN61" i="61"/>
  <c r="G7" i="61"/>
  <c r="G10" i="61" s="1"/>
  <c r="N32" i="11"/>
  <c r="N26" i="11"/>
  <c r="I30" i="29"/>
  <c r="I39" i="29"/>
  <c r="I31" i="29"/>
  <c r="I40" i="29"/>
  <c r="Q19" i="9"/>
  <c r="Q23" i="9" s="1"/>
  <c r="P15" i="18"/>
  <c r="P21" i="18" s="1"/>
  <c r="P22" i="18" s="1"/>
  <c r="P23" i="18" s="1"/>
  <c r="P43" i="18"/>
  <c r="O15" i="18"/>
  <c r="O21" i="18" s="1"/>
  <c r="O22" i="18" s="1"/>
  <c r="O23" i="18" s="1"/>
  <c r="P28" i="9" s="1"/>
  <c r="H16" i="61"/>
  <c r="O43" i="18"/>
  <c r="Q28" i="9" l="1"/>
  <c r="P29" i="9"/>
  <c r="P31" i="9" s="1"/>
  <c r="G23" i="61"/>
  <c r="CO75" i="61" s="1"/>
  <c r="CO79" i="61" s="1"/>
  <c r="G20" i="61"/>
  <c r="O6" i="9"/>
  <c r="O9" i="9" s="1"/>
  <c r="O13" i="9" s="1"/>
  <c r="O33" i="9" s="1"/>
  <c r="N6" i="9"/>
  <c r="M36" i="11" s="1"/>
  <c r="O6" i="11"/>
  <c r="O17" i="11" s="1"/>
  <c r="O29" i="18"/>
  <c r="Q45" i="9"/>
  <c r="CO67" i="61"/>
  <c r="CO68" i="61" s="1"/>
  <c r="CO69" i="61" s="1"/>
  <c r="CO61" i="61"/>
  <c r="H15" i="61"/>
  <c r="O46" i="18"/>
  <c r="O44" i="18"/>
  <c r="O68" i="18"/>
  <c r="O69" i="18" s="1"/>
  <c r="CM65" i="61"/>
  <c r="CN63" i="61"/>
  <c r="CN64" i="61" s="1"/>
  <c r="N37" i="18"/>
  <c r="N36" i="18"/>
  <c r="P29" i="18"/>
  <c r="J112" i="20"/>
  <c r="J113" i="20" s="1"/>
  <c r="J114" i="20" s="1"/>
  <c r="J158" i="20" s="1"/>
  <c r="J159" i="20" s="1"/>
  <c r="J161" i="20" s="1"/>
  <c r="J118" i="20"/>
  <c r="P68" i="18"/>
  <c r="P69" i="18" s="1"/>
  <c r="P44" i="18"/>
  <c r="P46" i="18"/>
  <c r="G28" i="61" l="1"/>
  <c r="O31" i="11"/>
  <c r="N9" i="9"/>
  <c r="N13" i="9" s="1"/>
  <c r="N33" i="9" s="1"/>
  <c r="P6" i="9"/>
  <c r="P9" i="9" s="1"/>
  <c r="P13" i="9" s="1"/>
  <c r="P33" i="9" s="1"/>
  <c r="N31" i="11"/>
  <c r="N33" i="11" s="1"/>
  <c r="N36" i="11" s="1"/>
  <c r="CO63" i="61"/>
  <c r="CO64" i="61" s="1"/>
  <c r="CN65" i="61"/>
  <c r="O31" i="18"/>
  <c r="O32" i="18" s="1"/>
  <c r="P31" i="18"/>
  <c r="O71" i="18"/>
  <c r="O72" i="18" s="1"/>
  <c r="O47" i="18"/>
  <c r="J119" i="20"/>
  <c r="J120" i="20" s="1"/>
  <c r="J121" i="20" s="1"/>
  <c r="J116" i="20"/>
  <c r="Q27" i="9"/>
  <c r="H7" i="61"/>
  <c r="H10" i="61" s="1"/>
  <c r="O32" i="11"/>
  <c r="O26" i="11"/>
  <c r="P47" i="18"/>
  <c r="P71" i="18"/>
  <c r="P72" i="18" s="1"/>
  <c r="CP47" i="61"/>
  <c r="CP49" i="61" s="1"/>
  <c r="CP51" i="61" s="1"/>
  <c r="CP55" i="61" s="1"/>
  <c r="H19" i="61"/>
  <c r="G37" i="61"/>
  <c r="O33" i="11" l="1"/>
  <c r="O36" i="11" s="1"/>
  <c r="H23" i="61"/>
  <c r="H28" i="61" s="1"/>
  <c r="C29" i="61" s="1"/>
  <c r="H20" i="61"/>
  <c r="N34" i="11"/>
  <c r="CO65" i="61"/>
  <c r="CP63" i="61"/>
  <c r="G38" i="61"/>
  <c r="G39" i="61" s="1"/>
  <c r="H37" i="61"/>
  <c r="H38" i="61" s="1"/>
  <c r="H39" i="61" s="1"/>
  <c r="CP67" i="61"/>
  <c r="CP68" i="61" s="1"/>
  <c r="CP69" i="61" s="1"/>
  <c r="CP61" i="61"/>
  <c r="Q29" i="9"/>
  <c r="Q31" i="9" s="1"/>
  <c r="P36" i="18"/>
  <c r="P37" i="18"/>
  <c r="P32" i="18"/>
  <c r="O36" i="18"/>
  <c r="O37" i="18"/>
  <c r="O34" i="11" l="1"/>
  <c r="CP75" i="61"/>
  <c r="CP76" i="61" s="1"/>
  <c r="CP80" i="61" s="1"/>
  <c r="C36" i="61"/>
  <c r="C37" i="61" s="1"/>
  <c r="C38" i="61" s="1"/>
  <c r="C39" i="61" s="1"/>
  <c r="CP64" i="61"/>
  <c r="CP65" i="61" s="1"/>
  <c r="Q6" i="9"/>
  <c r="Q9" i="9" s="1"/>
  <c r="Q13" i="9" s="1"/>
  <c r="Q33" i="9" s="1"/>
  <c r="C40" i="61"/>
  <c r="H40" i="61" s="1"/>
  <c r="H41" i="61" s="1"/>
  <c r="H44" i="61" s="1"/>
  <c r="G40" i="61"/>
  <c r="G41" i="61" s="1"/>
  <c r="G44" i="61" s="1"/>
  <c r="CP79" i="61" l="1"/>
  <c r="CK82" i="61" s="1"/>
  <c r="C41" i="61"/>
  <c r="C44" i="61" s="1"/>
  <c r="CP89" i="61" l="1"/>
  <c r="CM89" i="61"/>
  <c r="CO89" i="61"/>
  <c r="CK86" i="61"/>
  <c r="CM90" i="61" s="1"/>
  <c r="CL89" i="61"/>
  <c r="CN89" i="61"/>
  <c r="C45" i="61"/>
  <c r="CN90" i="61"/>
  <c r="CP90" i="61"/>
  <c r="D7" i="30"/>
  <c r="G7" i="30" s="1"/>
  <c r="CO90" i="61" l="1"/>
  <c r="CL90" i="61"/>
  <c r="D11" i="30"/>
  <c r="D15" i="30" s="1"/>
  <c r="D27" i="30" s="1"/>
  <c r="D33" i="30" s="1"/>
  <c r="D8" i="10" l="1"/>
  <c r="D17" i="10" s="1"/>
  <c r="D19" i="10" s="1"/>
  <c r="D21" i="10" s="1"/>
  <c r="D25" i="30"/>
  <c r="D32" i="30" s="1"/>
  <c r="D19" i="30"/>
  <c r="E8" i="10" l="1"/>
  <c r="E17" i="10" s="1"/>
  <c r="E19" i="10" s="1"/>
  <c r="E21" i="10" s="1"/>
  <c r="E26" i="10" s="1"/>
  <c r="D23" i="10"/>
  <c r="D26" i="10"/>
  <c r="E23" i="10" l="1"/>
  <c r="D30" i="10"/>
  <c r="D28" i="10"/>
  <c r="D31" i="10" s="1"/>
  <c r="E28" i="10"/>
  <c r="E31" i="10" s="1"/>
  <c r="E30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Vazquez, Juan Manuel</author>
  </authors>
  <commentList>
    <comment ref="A23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Vazquez, Juan Manuel:</t>
        </r>
        <r>
          <rPr>
            <sz val="9"/>
            <color indexed="81"/>
            <rFont val="Tahoma"/>
            <family val="2"/>
          </rPr>
          <t xml:space="preserve">
Opening was on December 18, 2014.</t>
        </r>
      </text>
    </comment>
    <comment ref="A24" authorId="0" shapeId="0" xr:uid="{00000000-0006-0000-0800-000002000000}">
      <text>
        <r>
          <rPr>
            <b/>
            <sz val="9"/>
            <color indexed="81"/>
            <rFont val="Tahoma"/>
            <family val="2"/>
          </rPr>
          <t>Vazquez, Juan Manuel:</t>
        </r>
        <r>
          <rPr>
            <sz val="9"/>
            <color indexed="81"/>
            <rFont val="Tahoma"/>
            <family val="2"/>
          </rPr>
          <t xml:space="preserve">
Opening was on March 17, 201</t>
        </r>
      </text>
    </comment>
    <comment ref="D79" authorId="0" shapeId="0" xr:uid="{00000000-0006-0000-0800-000003000000}">
      <text>
        <r>
          <rPr>
            <b/>
            <sz val="9"/>
            <color indexed="81"/>
            <rFont val="Tahoma"/>
            <family val="2"/>
          </rPr>
          <t>Vazquez, Juan Manuel:</t>
        </r>
        <r>
          <rPr>
            <sz val="9"/>
            <color indexed="81"/>
            <rFont val="Tahoma"/>
            <family val="2"/>
          </rPr>
          <t xml:space="preserve">
ADJUSTED
</t>
        </r>
      </text>
    </comment>
    <comment ref="D80" authorId="0" shapeId="0" xr:uid="{00000000-0006-0000-0800-000004000000}">
      <text>
        <r>
          <rPr>
            <b/>
            <sz val="9"/>
            <color indexed="81"/>
            <rFont val="Tahoma"/>
            <family val="2"/>
          </rPr>
          <t>Vazquez, Juan Manuel:</t>
        </r>
        <r>
          <rPr>
            <sz val="9"/>
            <color indexed="81"/>
            <rFont val="Tahoma"/>
            <family val="2"/>
          </rPr>
          <t xml:space="preserve">
ADJUSTED</t>
        </r>
      </text>
    </comment>
    <comment ref="D134" authorId="0" shapeId="0" xr:uid="{00000000-0006-0000-0800-000005000000}">
      <text>
        <r>
          <rPr>
            <b/>
            <sz val="9"/>
            <color indexed="81"/>
            <rFont val="Tahoma"/>
            <family val="2"/>
          </rPr>
          <t>Vazquez, Juan Manuel:</t>
        </r>
        <r>
          <rPr>
            <sz val="9"/>
            <color indexed="81"/>
            <rFont val="Tahoma"/>
            <family val="2"/>
          </rPr>
          <t xml:space="preserve">
ADJUSTED</t>
        </r>
      </text>
    </comment>
    <comment ref="D135" authorId="0" shapeId="0" xr:uid="{00000000-0006-0000-0800-000006000000}">
      <text>
        <r>
          <rPr>
            <b/>
            <sz val="9"/>
            <color indexed="81"/>
            <rFont val="Tahoma"/>
            <family val="2"/>
          </rPr>
          <t>Vazquez, Juan Manuel:</t>
        </r>
        <r>
          <rPr>
            <sz val="9"/>
            <color indexed="81"/>
            <rFont val="Tahoma"/>
            <family val="2"/>
          </rPr>
          <t xml:space="preserve">
ADJUSTED</t>
        </r>
      </text>
    </comment>
    <comment ref="D172" authorId="0" shapeId="0" xr:uid="{00000000-0006-0000-0800-000007000000}">
      <text>
        <r>
          <rPr>
            <b/>
            <sz val="9"/>
            <color indexed="81"/>
            <rFont val="Tahoma"/>
            <family val="2"/>
          </rPr>
          <t>Vazquez, Juan Manuel:</t>
        </r>
        <r>
          <rPr>
            <sz val="9"/>
            <color indexed="81"/>
            <rFont val="Tahoma"/>
            <family val="2"/>
          </rPr>
          <t xml:space="preserve">
ADJUSTED
</t>
        </r>
      </text>
    </comment>
    <comment ref="D173" authorId="0" shapeId="0" xr:uid="{00000000-0006-0000-0800-000008000000}">
      <text>
        <r>
          <rPr>
            <b/>
            <sz val="9"/>
            <color indexed="81"/>
            <rFont val="Tahoma"/>
            <family val="2"/>
          </rPr>
          <t>Vazquez, Juan Manuel:</t>
        </r>
        <r>
          <rPr>
            <sz val="9"/>
            <color indexed="81"/>
            <rFont val="Tahoma"/>
            <family val="2"/>
          </rPr>
          <t xml:space="preserve">
ADJUSTED</t>
        </r>
      </text>
    </comment>
    <comment ref="D229" authorId="0" shapeId="0" xr:uid="{00000000-0006-0000-0800-000009000000}">
      <text>
        <r>
          <rPr>
            <b/>
            <sz val="9"/>
            <color indexed="81"/>
            <rFont val="Tahoma"/>
            <family val="2"/>
          </rPr>
          <t>Vazquez, Juan Manuel:</t>
        </r>
        <r>
          <rPr>
            <sz val="9"/>
            <color indexed="81"/>
            <rFont val="Tahoma"/>
            <family val="2"/>
          </rPr>
          <t xml:space="preserve">
ADJUSTED</t>
        </r>
      </text>
    </comment>
    <comment ref="D230" authorId="0" shapeId="0" xr:uid="{00000000-0006-0000-0800-00000A000000}">
      <text>
        <r>
          <rPr>
            <b/>
            <sz val="9"/>
            <color indexed="81"/>
            <rFont val="Tahoma"/>
            <family val="2"/>
          </rPr>
          <t>Vazquez, Juan Manuel:</t>
        </r>
        <r>
          <rPr>
            <sz val="9"/>
            <color indexed="81"/>
            <rFont val="Tahoma"/>
            <family val="2"/>
          </rPr>
          <t xml:space="preserve">
ADJUSTED</t>
        </r>
      </text>
    </comment>
    <comment ref="D303" authorId="0" shapeId="0" xr:uid="{00000000-0006-0000-0800-00000B000000}">
      <text>
        <r>
          <rPr>
            <b/>
            <sz val="9"/>
            <color indexed="81"/>
            <rFont val="Tahoma"/>
            <family val="2"/>
          </rPr>
          <t>Vazquez, Juan Manuel:</t>
        </r>
        <r>
          <rPr>
            <sz val="9"/>
            <color indexed="81"/>
            <rFont val="Tahoma"/>
            <family val="2"/>
          </rPr>
          <t xml:space="preserve">
ADJUSTED</t>
        </r>
      </text>
    </comment>
    <comment ref="D304" authorId="0" shapeId="0" xr:uid="{00000000-0006-0000-0800-00000C000000}">
      <text>
        <r>
          <rPr>
            <b/>
            <sz val="9"/>
            <color indexed="81"/>
            <rFont val="Tahoma"/>
            <family val="2"/>
          </rPr>
          <t>Vazquez, Juan Manuel:</t>
        </r>
        <r>
          <rPr>
            <sz val="9"/>
            <color indexed="81"/>
            <rFont val="Tahoma"/>
            <family val="2"/>
          </rPr>
          <t xml:space="preserve">
ADJUSTED</t>
        </r>
      </text>
    </comment>
    <comment ref="D305" authorId="0" shapeId="0" xr:uid="{00000000-0006-0000-0800-00000D000000}">
      <text>
        <r>
          <rPr>
            <b/>
            <sz val="9"/>
            <color indexed="81"/>
            <rFont val="Tahoma"/>
            <family val="2"/>
          </rPr>
          <t>Vazquez, Juan Manuel:</t>
        </r>
        <r>
          <rPr>
            <sz val="9"/>
            <color indexed="81"/>
            <rFont val="Tahoma"/>
            <family val="2"/>
          </rPr>
          <t xml:space="preserve">
1,712,081  NON ADJUSTED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Vazquez, Juan Manuel</author>
  </authors>
  <commentList>
    <comment ref="B62" authorId="0" shapeId="0" xr:uid="{00000000-0006-0000-0C00-000001000000}">
      <text>
        <r>
          <rPr>
            <b/>
            <sz val="9"/>
            <color indexed="81"/>
            <rFont val="Tahoma"/>
            <family val="2"/>
          </rPr>
          <t>Vazquez, Juan Manuel:</t>
        </r>
        <r>
          <rPr>
            <sz val="9"/>
            <color indexed="81"/>
            <rFont val="Tahoma"/>
            <family val="2"/>
          </rPr>
          <t xml:space="preserve">
Annual income per SQM</t>
        </r>
      </text>
    </comment>
    <comment ref="C62" authorId="0" shapeId="0" xr:uid="{00000000-0006-0000-0C00-000002000000}">
      <text>
        <r>
          <rPr>
            <b/>
            <sz val="9"/>
            <color indexed="81"/>
            <rFont val="Tahoma"/>
            <family val="2"/>
          </rPr>
          <t>Vazquez, Juan Manuel:</t>
        </r>
        <r>
          <rPr>
            <sz val="9"/>
            <color indexed="81"/>
            <rFont val="Tahoma"/>
            <family val="2"/>
          </rPr>
          <t xml:space="preserve">
Annual income per SQM</t>
        </r>
      </text>
    </comment>
    <comment ref="D62" authorId="0" shapeId="0" xr:uid="{00000000-0006-0000-0C00-000003000000}">
      <text>
        <r>
          <rPr>
            <b/>
            <sz val="9"/>
            <color indexed="81"/>
            <rFont val="Tahoma"/>
            <family val="2"/>
          </rPr>
          <t>Vazquez, Juan Manuel:</t>
        </r>
        <r>
          <rPr>
            <sz val="9"/>
            <color indexed="81"/>
            <rFont val="Tahoma"/>
            <family val="2"/>
          </rPr>
          <t xml:space="preserve">
Annual income per SQM</t>
        </r>
      </text>
    </comment>
    <comment ref="E62" authorId="0" shapeId="0" xr:uid="{00000000-0006-0000-0C00-000004000000}">
      <text>
        <r>
          <rPr>
            <b/>
            <sz val="9"/>
            <color indexed="81"/>
            <rFont val="Tahoma"/>
            <family val="2"/>
          </rPr>
          <t>Vazquez, Juan Manuel:</t>
        </r>
        <r>
          <rPr>
            <sz val="9"/>
            <color indexed="81"/>
            <rFont val="Tahoma"/>
            <family val="2"/>
          </rPr>
          <t xml:space="preserve">
Annual income per SQM</t>
        </r>
      </text>
    </comment>
    <comment ref="F62" authorId="0" shapeId="0" xr:uid="{00000000-0006-0000-0C00-000005000000}">
      <text>
        <r>
          <rPr>
            <b/>
            <sz val="9"/>
            <color indexed="81"/>
            <rFont val="Tahoma"/>
            <family val="2"/>
          </rPr>
          <t>Vazquez, Juan Manuel:</t>
        </r>
        <r>
          <rPr>
            <sz val="9"/>
            <color indexed="81"/>
            <rFont val="Tahoma"/>
            <family val="2"/>
          </rPr>
          <t xml:space="preserve">
Annual income per SQM</t>
        </r>
      </text>
    </comment>
    <comment ref="G62" authorId="0" shapeId="0" xr:uid="{00000000-0006-0000-0C00-000006000000}">
      <text>
        <r>
          <rPr>
            <b/>
            <sz val="9"/>
            <color indexed="81"/>
            <rFont val="Tahoma"/>
            <family val="2"/>
          </rPr>
          <t>Vazquez, Juan Manuel:</t>
        </r>
        <r>
          <rPr>
            <sz val="9"/>
            <color indexed="81"/>
            <rFont val="Tahoma"/>
            <family val="2"/>
          </rPr>
          <t xml:space="preserve">
Annual income per SQM</t>
        </r>
      </text>
    </comment>
    <comment ref="B75" authorId="0" shapeId="0" xr:uid="{00000000-0006-0000-0C00-000007000000}">
      <text>
        <r>
          <rPr>
            <b/>
            <sz val="9"/>
            <color indexed="81"/>
            <rFont val="Tahoma"/>
            <family val="2"/>
          </rPr>
          <t>Vazquez, Juan Manuel:</t>
        </r>
        <r>
          <rPr>
            <sz val="9"/>
            <color indexed="81"/>
            <rFont val="Tahoma"/>
            <family val="2"/>
          </rPr>
          <t xml:space="preserve">
Annual income per SQM</t>
        </r>
      </text>
    </comment>
    <comment ref="C75" authorId="0" shapeId="0" xr:uid="{00000000-0006-0000-0C00-000008000000}">
      <text>
        <r>
          <rPr>
            <b/>
            <sz val="9"/>
            <color indexed="81"/>
            <rFont val="Tahoma"/>
            <family val="2"/>
          </rPr>
          <t>Vazquez, Juan Manuel:</t>
        </r>
        <r>
          <rPr>
            <sz val="9"/>
            <color indexed="81"/>
            <rFont val="Tahoma"/>
            <family val="2"/>
          </rPr>
          <t xml:space="preserve">
Annual income per SQM</t>
        </r>
      </text>
    </comment>
    <comment ref="D75" authorId="0" shapeId="0" xr:uid="{00000000-0006-0000-0C00-000009000000}">
      <text>
        <r>
          <rPr>
            <b/>
            <sz val="9"/>
            <color indexed="81"/>
            <rFont val="Tahoma"/>
            <family val="2"/>
          </rPr>
          <t>Vazquez, Juan Manuel:</t>
        </r>
        <r>
          <rPr>
            <sz val="9"/>
            <color indexed="81"/>
            <rFont val="Tahoma"/>
            <family val="2"/>
          </rPr>
          <t xml:space="preserve">
Annual income per SQM</t>
        </r>
      </text>
    </comment>
    <comment ref="E75" authorId="0" shapeId="0" xr:uid="{00000000-0006-0000-0C00-00000A000000}">
      <text>
        <r>
          <rPr>
            <b/>
            <sz val="9"/>
            <color indexed="81"/>
            <rFont val="Tahoma"/>
            <family val="2"/>
          </rPr>
          <t>Vazquez, Juan Manuel:</t>
        </r>
        <r>
          <rPr>
            <sz val="9"/>
            <color indexed="81"/>
            <rFont val="Tahoma"/>
            <family val="2"/>
          </rPr>
          <t xml:space="preserve">
Annual income per SQM</t>
        </r>
      </text>
    </comment>
    <comment ref="F75" authorId="0" shapeId="0" xr:uid="{00000000-0006-0000-0C00-00000B000000}">
      <text>
        <r>
          <rPr>
            <b/>
            <sz val="9"/>
            <color indexed="81"/>
            <rFont val="Tahoma"/>
            <family val="2"/>
          </rPr>
          <t>Vazquez, Juan Manuel:</t>
        </r>
        <r>
          <rPr>
            <sz val="9"/>
            <color indexed="81"/>
            <rFont val="Tahoma"/>
            <family val="2"/>
          </rPr>
          <t xml:space="preserve">
Annual income per SQM</t>
        </r>
      </text>
    </comment>
    <comment ref="G75" authorId="0" shapeId="0" xr:uid="{00000000-0006-0000-0C00-00000C000000}">
      <text>
        <r>
          <rPr>
            <b/>
            <sz val="9"/>
            <color indexed="81"/>
            <rFont val="Tahoma"/>
            <family val="2"/>
          </rPr>
          <t>Vazquez, Juan Manuel:</t>
        </r>
        <r>
          <rPr>
            <sz val="9"/>
            <color indexed="81"/>
            <rFont val="Tahoma"/>
            <family val="2"/>
          </rPr>
          <t xml:space="preserve">
Annual income per SQM</t>
        </r>
      </text>
    </comment>
    <comment ref="B104" authorId="0" shapeId="0" xr:uid="{00000000-0006-0000-0C00-00000D000000}">
      <text>
        <r>
          <rPr>
            <b/>
            <sz val="9"/>
            <color indexed="81"/>
            <rFont val="Tahoma"/>
            <family val="2"/>
          </rPr>
          <t>Vazquez, Juan Manuel:</t>
        </r>
        <r>
          <rPr>
            <sz val="9"/>
            <color indexed="81"/>
            <rFont val="Tahoma"/>
            <family val="2"/>
          </rPr>
          <t xml:space="preserve">
Annual income per SQM</t>
        </r>
      </text>
    </comment>
    <comment ref="C104" authorId="0" shapeId="0" xr:uid="{00000000-0006-0000-0C00-00000E000000}">
      <text>
        <r>
          <rPr>
            <b/>
            <sz val="9"/>
            <color indexed="81"/>
            <rFont val="Tahoma"/>
            <family val="2"/>
          </rPr>
          <t>Vazquez, Juan Manuel:</t>
        </r>
        <r>
          <rPr>
            <sz val="9"/>
            <color indexed="81"/>
            <rFont val="Tahoma"/>
            <family val="2"/>
          </rPr>
          <t xml:space="preserve">
Annual income per SQM</t>
        </r>
      </text>
    </comment>
    <comment ref="D104" authorId="0" shapeId="0" xr:uid="{00000000-0006-0000-0C00-00000F000000}">
      <text>
        <r>
          <rPr>
            <b/>
            <sz val="9"/>
            <color indexed="81"/>
            <rFont val="Tahoma"/>
            <family val="2"/>
          </rPr>
          <t>Vazquez, Juan Manuel:</t>
        </r>
        <r>
          <rPr>
            <sz val="9"/>
            <color indexed="81"/>
            <rFont val="Tahoma"/>
            <family val="2"/>
          </rPr>
          <t xml:space="preserve">
Annual income per SQM</t>
        </r>
      </text>
    </comment>
    <comment ref="E104" authorId="0" shapeId="0" xr:uid="{00000000-0006-0000-0C00-000010000000}">
      <text>
        <r>
          <rPr>
            <b/>
            <sz val="9"/>
            <color indexed="81"/>
            <rFont val="Tahoma"/>
            <family val="2"/>
          </rPr>
          <t>Vazquez, Juan Manuel:</t>
        </r>
        <r>
          <rPr>
            <sz val="9"/>
            <color indexed="81"/>
            <rFont val="Tahoma"/>
            <family val="2"/>
          </rPr>
          <t xml:space="preserve">
Annual income per SQM</t>
        </r>
      </text>
    </comment>
    <comment ref="F104" authorId="0" shapeId="0" xr:uid="{00000000-0006-0000-0C00-000011000000}">
      <text>
        <r>
          <rPr>
            <b/>
            <sz val="9"/>
            <color indexed="81"/>
            <rFont val="Tahoma"/>
            <family val="2"/>
          </rPr>
          <t>Vazquez, Juan Manuel:</t>
        </r>
        <r>
          <rPr>
            <sz val="9"/>
            <color indexed="81"/>
            <rFont val="Tahoma"/>
            <family val="2"/>
          </rPr>
          <t xml:space="preserve">
Annual income per SQM</t>
        </r>
      </text>
    </comment>
    <comment ref="G104" authorId="0" shapeId="0" xr:uid="{00000000-0006-0000-0C00-000012000000}">
      <text>
        <r>
          <rPr>
            <b/>
            <sz val="9"/>
            <color indexed="81"/>
            <rFont val="Tahoma"/>
            <family val="2"/>
          </rPr>
          <t>Vazquez, Juan Manuel:</t>
        </r>
        <r>
          <rPr>
            <sz val="9"/>
            <color indexed="81"/>
            <rFont val="Tahoma"/>
            <family val="2"/>
          </rPr>
          <t xml:space="preserve">
Annual income per SQM</t>
        </r>
      </text>
    </comment>
    <comment ref="H104" authorId="0" shapeId="0" xr:uid="{00000000-0006-0000-0C00-000013000000}">
      <text>
        <r>
          <rPr>
            <b/>
            <sz val="9"/>
            <color indexed="81"/>
            <rFont val="Tahoma"/>
            <family val="2"/>
          </rPr>
          <t>Vazquez, Juan Manuel:</t>
        </r>
        <r>
          <rPr>
            <sz val="9"/>
            <color indexed="81"/>
            <rFont val="Tahoma"/>
            <family val="2"/>
          </rPr>
          <t xml:space="preserve">
Annual income per SQM</t>
        </r>
      </text>
    </comment>
    <comment ref="I104" authorId="0" shapeId="0" xr:uid="{00000000-0006-0000-0C00-000014000000}">
      <text>
        <r>
          <rPr>
            <b/>
            <sz val="9"/>
            <color indexed="81"/>
            <rFont val="Tahoma"/>
            <family val="2"/>
          </rPr>
          <t>Vazquez, Juan Manuel:</t>
        </r>
        <r>
          <rPr>
            <sz val="9"/>
            <color indexed="81"/>
            <rFont val="Tahoma"/>
            <family val="2"/>
          </rPr>
          <t xml:space="preserve">
Annual income per SQM</t>
        </r>
      </text>
    </comment>
    <comment ref="J104" authorId="0" shapeId="0" xr:uid="{00000000-0006-0000-0C00-000015000000}">
      <text>
        <r>
          <rPr>
            <b/>
            <sz val="9"/>
            <color indexed="81"/>
            <rFont val="Tahoma"/>
            <family val="2"/>
          </rPr>
          <t>Vazquez, Juan Manuel:</t>
        </r>
        <r>
          <rPr>
            <sz val="9"/>
            <color indexed="81"/>
            <rFont val="Tahoma"/>
            <family val="2"/>
          </rPr>
          <t xml:space="preserve">
Annual income per SQM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Vazquez, Juan Manuel</author>
  </authors>
  <commentList>
    <comment ref="C15" authorId="0" shapeId="0" xr:uid="{00000000-0006-0000-1900-000001000000}">
      <text>
        <r>
          <rPr>
            <b/>
            <sz val="9"/>
            <color indexed="81"/>
            <rFont val="Tahoma"/>
            <family val="2"/>
          </rPr>
          <t>Vazquez, Juan Manuel:</t>
        </r>
        <r>
          <rPr>
            <sz val="9"/>
            <color indexed="81"/>
            <rFont val="Tahoma"/>
            <family val="2"/>
          </rPr>
          <t xml:space="preserve">
USD120mn</t>
        </r>
      </text>
    </comment>
    <comment ref="C78" authorId="0" shapeId="0" xr:uid="{00000000-0006-0000-1900-000002000000}">
      <text>
        <r>
          <rPr>
            <b/>
            <sz val="9"/>
            <color indexed="81"/>
            <rFont val="Tahoma"/>
            <family val="2"/>
          </rPr>
          <t>Vazquez, Juan Manuel:</t>
        </r>
        <r>
          <rPr>
            <sz val="9"/>
            <color indexed="81"/>
            <rFont val="Tahoma"/>
            <family val="2"/>
          </rPr>
          <t xml:space="preserve">
USD240mn</t>
        </r>
      </text>
    </comment>
  </commentList>
</comments>
</file>

<file path=xl/sharedStrings.xml><?xml version="1.0" encoding="utf-8"?>
<sst xmlns="http://schemas.openxmlformats.org/spreadsheetml/2006/main" count="2222" uniqueCount="802">
  <si>
    <t>Alto Palermo</t>
  </si>
  <si>
    <t>Alto Avellaneda</t>
  </si>
  <si>
    <t>Alcorta Shopping</t>
  </si>
  <si>
    <t>Patio Bullrich</t>
  </si>
  <si>
    <t>Alto Noa</t>
  </si>
  <si>
    <t>Buenos Aires Design</t>
  </si>
  <si>
    <t>Mendoza Plaza</t>
  </si>
  <si>
    <t>Dot Baires Shopping</t>
  </si>
  <si>
    <t>Soleil Premium Outlet</t>
  </si>
  <si>
    <t>Jul­94</t>
  </si>
  <si>
    <t>Nov­97</t>
  </si>
  <si>
    <t>Jun­97</t>
  </si>
  <si>
    <t>Oct­98</t>
  </si>
  <si>
    <t>Mar­95</t>
  </si>
  <si>
    <t>Dec­94</t>
  </si>
  <si>
    <t>Nov­04</t>
  </si>
  <si>
    <t>Dec­06</t>
  </si>
  <si>
    <t>May­09</t>
  </si>
  <si>
    <t>Jul­10</t>
  </si>
  <si>
    <t>Aug­11</t>
  </si>
  <si>
    <t>Dec­14</t>
  </si>
  <si>
    <t>Mar­15</t>
  </si>
  <si>
    <t>Córdoba Shopping - Villa Cabrera</t>
  </si>
  <si>
    <t>Acquisition Date</t>
  </si>
  <si>
    <t>Location</t>
  </si>
  <si>
    <t>CABA</t>
  </si>
  <si>
    <t>Salta</t>
  </si>
  <si>
    <t>Buenos Aires</t>
  </si>
  <si>
    <t>Mendoza</t>
  </si>
  <si>
    <t>Santa Fe</t>
  </si>
  <si>
    <t>Cordoba</t>
  </si>
  <si>
    <t>Neuquen</t>
  </si>
  <si>
    <t>Stores</t>
  </si>
  <si>
    <t>Shoppings portfolio</t>
  </si>
  <si>
    <t>Target price per sqm (in USD)</t>
  </si>
  <si>
    <t>Book Value per sqm (ARS)</t>
  </si>
  <si>
    <t>Book Value per sqm (USD)</t>
  </si>
  <si>
    <t>Shopping malls</t>
  </si>
  <si>
    <t>IRSA CP Financial Model</t>
  </si>
  <si>
    <t>Downside</t>
  </si>
  <si>
    <t>Base</t>
  </si>
  <si>
    <t>Upside</t>
  </si>
  <si>
    <t>Select case</t>
  </si>
  <si>
    <t xml:space="preserve">Selected </t>
  </si>
  <si>
    <t>Market Value (USDmn)</t>
  </si>
  <si>
    <t>Total</t>
  </si>
  <si>
    <r>
      <t>Abasto</t>
    </r>
    <r>
      <rPr>
        <vertAlign val="superscript"/>
        <sz val="10"/>
        <color theme="1"/>
        <rFont val="Times New Roman"/>
        <family val="1"/>
      </rPr>
      <t xml:space="preserve"> (5)</t>
    </r>
  </si>
  <si>
    <r>
      <t>Alto Rosario</t>
    </r>
    <r>
      <rPr>
        <vertAlign val="superscript"/>
        <sz val="10"/>
        <color theme="1"/>
        <rFont val="Times New Roman"/>
        <family val="1"/>
      </rPr>
      <t xml:space="preserve"> (5)</t>
    </r>
  </si>
  <si>
    <r>
      <t xml:space="preserve">La Ribera Shopping </t>
    </r>
    <r>
      <rPr>
        <vertAlign val="superscript"/>
        <sz val="10"/>
        <color theme="1"/>
        <rFont val="Times New Roman"/>
        <family val="1"/>
      </rPr>
      <t>(6)</t>
    </r>
  </si>
  <si>
    <r>
      <t>Distrito Arcos</t>
    </r>
    <r>
      <rPr>
        <vertAlign val="superscript"/>
        <sz val="10"/>
        <color theme="1"/>
        <rFont val="Times New Roman"/>
        <family val="1"/>
      </rPr>
      <t xml:space="preserve"> (7)</t>
    </r>
  </si>
  <si>
    <r>
      <t>Alto Comahue</t>
    </r>
    <r>
      <rPr>
        <vertAlign val="superscript"/>
        <sz val="10"/>
        <color theme="1"/>
        <rFont val="Times New Roman"/>
        <family val="1"/>
      </rPr>
      <t xml:space="preserve"> (8)</t>
    </r>
  </si>
  <si>
    <r>
      <rPr>
        <vertAlign val="superscript"/>
        <sz val="10"/>
        <color theme="1"/>
        <rFont val="Times New Roman"/>
        <family val="1"/>
      </rPr>
      <t xml:space="preserve">(4) </t>
    </r>
    <r>
      <rPr>
        <sz val="10"/>
        <color theme="1"/>
        <rFont val="Times New Roman"/>
        <family val="1"/>
      </rPr>
      <t>Cost of acquisition, plus improvements, less accumulated depreciation, plus adjustment for inflation, if any. Excludes works in progress. Values in ARS'000</t>
    </r>
  </si>
  <si>
    <r>
      <rPr>
        <vertAlign val="superscript"/>
        <sz val="10"/>
        <color theme="1"/>
        <rFont val="Times New Roman"/>
        <family val="1"/>
      </rPr>
      <t>(5)</t>
    </r>
    <r>
      <rPr>
        <sz val="10"/>
        <color theme="1"/>
        <rFont val="Times New Roman"/>
        <family val="1"/>
      </rPr>
      <t xml:space="preserve"> Excludes Museo de los Niños (3,732 sqm in Abasto and 1,261 sqm in Alto Rosario).</t>
    </r>
  </si>
  <si>
    <r>
      <t>GLA in sqm</t>
    </r>
    <r>
      <rPr>
        <b/>
        <u/>
        <vertAlign val="superscript"/>
        <sz val="10"/>
        <color theme="1"/>
        <rFont val="Times New Roman"/>
        <family val="1"/>
      </rPr>
      <t xml:space="preserve"> (1)</t>
    </r>
  </si>
  <si>
    <r>
      <t xml:space="preserve">Occupancy Rate </t>
    </r>
    <r>
      <rPr>
        <b/>
        <u/>
        <vertAlign val="superscript"/>
        <sz val="10"/>
        <color theme="1"/>
        <rFont val="Times New Roman"/>
        <family val="1"/>
      </rPr>
      <t>(2)</t>
    </r>
  </si>
  <si>
    <r>
      <t xml:space="preserve">IRSA CP Interest </t>
    </r>
    <r>
      <rPr>
        <b/>
        <u/>
        <vertAlign val="superscript"/>
        <sz val="10"/>
        <color theme="1"/>
        <rFont val="Times New Roman"/>
        <family val="1"/>
      </rPr>
      <t>(3)</t>
    </r>
  </si>
  <si>
    <r>
      <t xml:space="preserve">Book Value </t>
    </r>
    <r>
      <rPr>
        <b/>
        <u/>
        <vertAlign val="superscript"/>
        <sz val="10"/>
        <color theme="1"/>
        <rFont val="Times New Roman"/>
        <family val="1"/>
      </rPr>
      <t>(4)</t>
    </r>
  </si>
  <si>
    <r>
      <rPr>
        <vertAlign val="superscript"/>
        <sz val="10"/>
        <color theme="1"/>
        <rFont val="Times New Roman"/>
        <family val="1"/>
      </rPr>
      <t>(2)</t>
    </r>
    <r>
      <rPr>
        <sz val="10"/>
        <color theme="1"/>
        <rFont val="Times New Roman"/>
        <family val="1"/>
      </rPr>
      <t xml:space="preserve"> Average occupancy rate.</t>
    </r>
  </si>
  <si>
    <r>
      <rPr>
        <vertAlign val="superscript"/>
        <sz val="10"/>
        <color theme="1"/>
        <rFont val="Times New Roman"/>
        <family val="1"/>
      </rPr>
      <t>(3)</t>
    </r>
    <r>
      <rPr>
        <sz val="10"/>
        <color theme="1"/>
        <rFont val="Times New Roman"/>
        <family val="1"/>
      </rPr>
      <t xml:space="preserve"> IRCP's effective interest in each of its business units.</t>
    </r>
  </si>
  <si>
    <r>
      <rPr>
        <vertAlign val="superscript"/>
        <sz val="10"/>
        <color theme="1"/>
        <rFont val="Times New Roman"/>
        <family val="1"/>
      </rPr>
      <t>(6)</t>
    </r>
    <r>
      <rPr>
        <sz val="10"/>
        <color theme="1"/>
        <rFont val="Times New Roman"/>
        <family val="1"/>
      </rPr>
      <t xml:space="preserve"> IRCP jointly owns La Ribera Shopping through a joint venture and therefore its results of operations are not consolidated.</t>
    </r>
  </si>
  <si>
    <r>
      <rPr>
        <vertAlign val="superscript"/>
        <sz val="10"/>
        <color theme="1"/>
        <rFont val="Times New Roman"/>
        <family val="1"/>
      </rPr>
      <t>(7)</t>
    </r>
    <r>
      <rPr>
        <sz val="10"/>
        <color theme="1"/>
        <rFont val="Times New Roman"/>
        <family val="1"/>
      </rPr>
      <t xml:space="preserve"> Opening was on December 18, 2014.</t>
    </r>
  </si>
  <si>
    <r>
      <rPr>
        <vertAlign val="superscript"/>
        <sz val="10"/>
        <color theme="1"/>
        <rFont val="Times New Roman"/>
        <family val="1"/>
      </rPr>
      <t>(8)</t>
    </r>
    <r>
      <rPr>
        <sz val="10"/>
        <color theme="1"/>
        <rFont val="Times New Roman"/>
        <family val="1"/>
      </rPr>
      <t xml:space="preserve"> Opening was on March 17, 2015.</t>
    </r>
  </si>
  <si>
    <t>Target Value per sqm (USD)</t>
  </si>
  <si>
    <t>Offices and others</t>
  </si>
  <si>
    <t>Offices portfolio</t>
  </si>
  <si>
    <t>República Building</t>
  </si>
  <si>
    <t>Torre Bankboston</t>
  </si>
  <si>
    <t>Bouchard 710</t>
  </si>
  <si>
    <t>Suipacha 652/64</t>
  </si>
  <si>
    <t>Dot Building</t>
  </si>
  <si>
    <t>Subtotal offices</t>
  </si>
  <si>
    <t>Other properties</t>
  </si>
  <si>
    <t>n.a.</t>
  </si>
  <si>
    <t>Subtotal other properties</t>
  </si>
  <si>
    <r>
      <rPr>
        <vertAlign val="superscript"/>
        <sz val="10"/>
        <color theme="1"/>
        <rFont val="Times New Roman"/>
        <family val="1"/>
      </rPr>
      <t>(1)</t>
    </r>
    <r>
      <rPr>
        <sz val="10"/>
        <color theme="1"/>
        <rFont val="Times New Roman"/>
        <family val="1"/>
      </rPr>
      <t xml:space="preserve"> Corresponds to the total leasable surface area of each property. Excludes common areas and parking spaces.</t>
    </r>
  </si>
  <si>
    <t>Total offices and properties</t>
  </si>
  <si>
    <r>
      <t xml:space="preserve">Intercontinental Plaza </t>
    </r>
    <r>
      <rPr>
        <vertAlign val="superscript"/>
        <sz val="10"/>
        <color theme="1"/>
        <rFont val="Times New Roman"/>
        <family val="1"/>
      </rPr>
      <t>(5)</t>
    </r>
  </si>
  <si>
    <r>
      <rPr>
        <vertAlign val="superscript"/>
        <sz val="10"/>
        <color indexed="8"/>
        <rFont val="Times New Roman"/>
        <family val="1"/>
      </rPr>
      <t>(1)</t>
    </r>
    <r>
      <rPr>
        <sz val="10"/>
        <color indexed="8"/>
        <rFont val="Times New Roman"/>
        <family val="1"/>
      </rPr>
      <t xml:space="preserve"> Corresponds to the total leasable surface area of each property as of June 30, 2015. Excludes common areas and parking spaces.</t>
    </r>
  </si>
  <si>
    <r>
      <rPr>
        <vertAlign val="superscript"/>
        <sz val="10"/>
        <color theme="1"/>
        <rFont val="Times New Roman"/>
        <family val="1"/>
      </rPr>
      <t xml:space="preserve">(2) </t>
    </r>
    <r>
      <rPr>
        <sz val="10"/>
        <color theme="1"/>
        <rFont val="Times New Roman"/>
        <family val="1"/>
      </rPr>
      <t>Calculated by dividing occupied square meters by leasable area as of June 30, 2015.</t>
    </r>
  </si>
  <si>
    <r>
      <rPr>
        <vertAlign val="superscript"/>
        <sz val="10"/>
        <color theme="1"/>
        <rFont val="Times New Roman"/>
        <family val="1"/>
      </rPr>
      <t>(3)</t>
    </r>
    <r>
      <rPr>
        <sz val="10"/>
        <color theme="1"/>
        <rFont val="Times New Roman"/>
        <family val="1"/>
      </rPr>
      <t xml:space="preserve"> Includes the following properties: Ferro, Dot Adjoining Plot, Anchorena 665 and Chanta IV.</t>
    </r>
  </si>
  <si>
    <r>
      <rPr>
        <vertAlign val="superscript"/>
        <sz val="10"/>
        <color theme="1"/>
        <rFont val="Times New Roman"/>
        <family val="1"/>
      </rPr>
      <t xml:space="preserve">(4) </t>
    </r>
    <r>
      <rPr>
        <sz val="10"/>
        <color theme="1"/>
        <rFont val="Times New Roman"/>
        <family val="1"/>
      </rPr>
      <t>Through Quality Invest S.A.</t>
    </r>
  </si>
  <si>
    <r>
      <rPr>
        <vertAlign val="superscript"/>
        <sz val="10"/>
        <color theme="1"/>
        <rFont val="Times New Roman"/>
        <family val="1"/>
      </rPr>
      <t>(5)</t>
    </r>
    <r>
      <rPr>
        <sz val="10"/>
        <color theme="1"/>
        <rFont val="Times New Roman"/>
        <family val="1"/>
      </rPr>
      <t xml:space="preserve"> During September, 2015, IRCP sold seven floors of Intercontinental Plaza.</t>
    </r>
  </si>
  <si>
    <r>
      <t xml:space="preserve">Nobleza Picardo </t>
    </r>
    <r>
      <rPr>
        <vertAlign val="superscript"/>
        <sz val="10"/>
        <color theme="1"/>
        <rFont val="Times New Roman"/>
        <family val="1"/>
      </rPr>
      <t>(4)</t>
    </r>
  </si>
  <si>
    <r>
      <t>Other Properties</t>
    </r>
    <r>
      <rPr>
        <vertAlign val="superscript"/>
        <sz val="10"/>
        <color theme="1"/>
        <rFont val="Times New Roman"/>
        <family val="1"/>
      </rPr>
      <t xml:space="preserve"> (3)</t>
    </r>
  </si>
  <si>
    <t xml:space="preserve">Book Value </t>
  </si>
  <si>
    <t xml:space="preserve">IRSA CP Interest </t>
  </si>
  <si>
    <t>Non­Current Assets</t>
  </si>
  <si>
    <t>Investment properties</t>
  </si>
  <si>
    <t>Property, plant and equipment</t>
  </si>
  <si>
    <t>Trading properties</t>
  </si>
  <si>
    <t>Intangible assets</t>
  </si>
  <si>
    <t>Investments in associates and joint ventures</t>
  </si>
  <si>
    <t>Deferred income tax assets</t>
  </si>
  <si>
    <t>Income tax credit</t>
  </si>
  <si>
    <t>Trade and other receivables</t>
  </si>
  <si>
    <t>Investments in financial assets</t>
  </si>
  <si>
    <t>Total Non­Current assets</t>
  </si>
  <si>
    <t>Current Assets</t>
  </si>
  <si>
    <t>Inventories</t>
  </si>
  <si>
    <t>Derivative financial instruments</t>
  </si>
  <si>
    <t>Cash and cash equivalents</t>
  </si>
  <si>
    <t>Total Current assets</t>
  </si>
  <si>
    <t>Capital and reserves attributable to equity holders of the parent</t>
  </si>
  <si>
    <t>Share capital</t>
  </si>
  <si>
    <t>Inflation adjustment of share capital</t>
  </si>
  <si>
    <t>Share premium</t>
  </si>
  <si>
    <t>Legal reserve</t>
  </si>
  <si>
    <t>Special reserve</t>
  </si>
  <si>
    <t>Changes in non­controlling interest</t>
  </si>
  <si>
    <t>Retained earnings</t>
  </si>
  <si>
    <t>Total capital and reserves attributable to equity holders of the parent</t>
  </si>
  <si>
    <t>Non­controlling interest</t>
  </si>
  <si>
    <t>Non­Current Liabilities</t>
  </si>
  <si>
    <t>Trade and other payables</t>
  </si>
  <si>
    <t>Borrowings</t>
  </si>
  <si>
    <t>Deferred income tax liabilities</t>
  </si>
  <si>
    <t>Provisions</t>
  </si>
  <si>
    <t>Total Non­Current liabilities</t>
  </si>
  <si>
    <t>Current Liabilities</t>
  </si>
  <si>
    <t>Income tax liabilities</t>
  </si>
  <si>
    <t>Payroll and social security liabilities</t>
  </si>
  <si>
    <t>Total Current liabilities</t>
  </si>
  <si>
    <t>Balance Sheet</t>
  </si>
  <si>
    <t>Assets</t>
  </si>
  <si>
    <t>Total Assets</t>
  </si>
  <si>
    <t>Equity</t>
  </si>
  <si>
    <t>Total Equity</t>
  </si>
  <si>
    <t>Liabilities</t>
  </si>
  <si>
    <t>Total Liabilities</t>
  </si>
  <si>
    <t>Total Equity and Liabilities</t>
  </si>
  <si>
    <t>Check</t>
  </si>
  <si>
    <t>Income Statement</t>
  </si>
  <si>
    <t>Income from expenses and collective promotion fund</t>
  </si>
  <si>
    <t>Costs</t>
  </si>
  <si>
    <t>Gross Profit</t>
  </si>
  <si>
    <t>Gain from disposal of investment properties</t>
  </si>
  <si>
    <t>General and administrative expenses</t>
  </si>
  <si>
    <t>Selling expenses</t>
  </si>
  <si>
    <t>Other operating results, net</t>
  </si>
  <si>
    <t>Share of profit / (loss) of associates and joint ventures</t>
  </si>
  <si>
    <t>Financial results, net</t>
  </si>
  <si>
    <t>Income tax expense</t>
  </si>
  <si>
    <t>Diluted</t>
  </si>
  <si>
    <t>Basic</t>
  </si>
  <si>
    <t>Shares Basic</t>
  </si>
  <si>
    <t>Shares Diluted</t>
  </si>
  <si>
    <t>Operating activities:</t>
  </si>
  <si>
    <t>Cash generated from operations</t>
  </si>
  <si>
    <t>Income tax paid</t>
  </si>
  <si>
    <t>Net cash generated from operating activities</t>
  </si>
  <si>
    <t>Investing activities:</t>
  </si>
  <si>
    <t>Acquisition of investment properties</t>
  </si>
  <si>
    <t>Acquisition of property, plant and equipment</t>
  </si>
  <si>
    <t>Advance payments</t>
  </si>
  <si>
    <t>Acquisition of intangible assets</t>
  </si>
  <si>
    <t>Loans granted to related parties</t>
  </si>
  <si>
    <t>Financing activities:</t>
  </si>
  <si>
    <t>Borrowings obtained</t>
  </si>
  <si>
    <t>Borrowings obtained from related parties</t>
  </si>
  <si>
    <t>Payment of derivative financial instruments</t>
  </si>
  <si>
    <t>Dividends paid</t>
  </si>
  <si>
    <t>Net cash used in financing activities</t>
  </si>
  <si>
    <t>Cash Flow Statement</t>
  </si>
  <si>
    <t>6M</t>
  </si>
  <si>
    <t>FY2014</t>
  </si>
  <si>
    <t>FY2015</t>
  </si>
  <si>
    <t>1Q16</t>
  </si>
  <si>
    <t>2Q16</t>
  </si>
  <si>
    <t>FY2013</t>
  </si>
  <si>
    <t>Attributable to: equity holders of the parent</t>
  </si>
  <si>
    <t>LTM</t>
  </si>
  <si>
    <t>USD</t>
  </si>
  <si>
    <t>ARS</t>
  </si>
  <si>
    <t>IRSA CP</t>
  </si>
  <si>
    <t>Costs/Total Revenue</t>
  </si>
  <si>
    <t>FY2016</t>
  </si>
  <si>
    <t>FY2017</t>
  </si>
  <si>
    <t>FY2018</t>
  </si>
  <si>
    <t>FY2019</t>
  </si>
  <si>
    <t>FY2020</t>
  </si>
  <si>
    <t>FY2021</t>
  </si>
  <si>
    <t>ASSETS</t>
  </si>
  <si>
    <t>Cash &amp; Equivalents</t>
  </si>
  <si>
    <t>Accounts Receivables, net</t>
  </si>
  <si>
    <t>Other Current Assets</t>
  </si>
  <si>
    <t>Other Assets</t>
  </si>
  <si>
    <t>LIABILITIES</t>
  </si>
  <si>
    <t>Accounts Payable</t>
  </si>
  <si>
    <t>Other Current Liabilities</t>
  </si>
  <si>
    <t>Other Non-Current Liabilities</t>
  </si>
  <si>
    <t>SHAREHOLDERS' EQUITY</t>
  </si>
  <si>
    <t>Retained Earnings</t>
  </si>
  <si>
    <t>TOTAL LIABILITIES &amp; EQUITY</t>
  </si>
  <si>
    <t>LT Financial Debt</t>
  </si>
  <si>
    <t>Common Stock, APIC &amp; Others</t>
  </si>
  <si>
    <t>DD&amp;A</t>
  </si>
  <si>
    <t>EBITDA</t>
  </si>
  <si>
    <t>EBITDA Margin</t>
  </si>
  <si>
    <t>EBITDA less gains from disposals of investment properties</t>
  </si>
  <si>
    <t>NAV Calculation</t>
  </si>
  <si>
    <t>Value (USDmn)</t>
  </si>
  <si>
    <t>NAV</t>
  </si>
  <si>
    <t>Net Debt</t>
  </si>
  <si>
    <t>GAV</t>
  </si>
  <si>
    <t>Cash From Operating Activities:</t>
  </si>
  <si>
    <t>Net Income</t>
  </si>
  <si>
    <t>Plus: Existing Depreciation</t>
  </si>
  <si>
    <t>Changes in Working Capital:</t>
  </si>
  <si>
    <t>(Increase)/Decrease in Accounts Receivables, net</t>
  </si>
  <si>
    <t>(Increase)/Decrease in Other Current Assets</t>
  </si>
  <si>
    <t>(Increase)/Decrease in Other Assets</t>
  </si>
  <si>
    <t>Increase/(Decrease) in Accounts Payable</t>
  </si>
  <si>
    <t>Increase/(Decrease) in Other Current Liabilities</t>
  </si>
  <si>
    <t>Increase/(Decrease) in Other Non-Current Liabilities</t>
  </si>
  <si>
    <t>Total Change in Working Capital</t>
  </si>
  <si>
    <t>Total Cash From Operating Activities</t>
  </si>
  <si>
    <t>Cash From Investing Activities:</t>
  </si>
  <si>
    <t>(Increase)/Decrease in Capital Expenditures</t>
  </si>
  <si>
    <t>Total Cash From Investing Activities</t>
  </si>
  <si>
    <t>Cash From Financing Activities:</t>
  </si>
  <si>
    <t xml:space="preserve">Common Stock Dividends </t>
  </si>
  <si>
    <t>Cash Available Before Debt</t>
  </si>
  <si>
    <t>Debt Repayment</t>
  </si>
  <si>
    <t>Total Cash From Financing Activities</t>
  </si>
  <si>
    <t>Beginning Cash Balance</t>
  </si>
  <si>
    <t>Change in Cash</t>
  </si>
  <si>
    <t>Ending Cash Balance</t>
  </si>
  <si>
    <t>Average Cash Balance</t>
  </si>
  <si>
    <t>CHECK WITH BALANCE SHEET</t>
  </si>
  <si>
    <t>Issuance of Common Stock and other Equity Variations</t>
  </si>
  <si>
    <t>Debt Issuance/(Repayment)</t>
  </si>
  <si>
    <t/>
  </si>
  <si>
    <t>Plus: Beginning Cash on Balance Sheet</t>
  </si>
  <si>
    <t>Less: Minimum Cash Balance</t>
  </si>
  <si>
    <t>Cash Before Discretionary Debt Repayment / (Borrowing)</t>
  </si>
  <si>
    <t>Amortization Assumptions</t>
  </si>
  <si>
    <t>Beginning Balance</t>
  </si>
  <si>
    <t>Ending Balance</t>
  </si>
  <si>
    <t>Average Balance</t>
  </si>
  <si>
    <t>Net Cash Available Before Additional Debt Repayments</t>
  </si>
  <si>
    <t>REVOLVER</t>
  </si>
  <si>
    <t>Total Debt, Beginning Balance</t>
  </si>
  <si>
    <t>Less: Debt Repayments</t>
  </si>
  <si>
    <t>Total Debt, Ending Balance</t>
  </si>
  <si>
    <t>Interest Rates</t>
  </si>
  <si>
    <t>Cash &amp; Cash Equivalents</t>
  </si>
  <si>
    <t>Interest Income</t>
  </si>
  <si>
    <t>(1 = Beginning balance</t>
  </si>
  <si>
    <t>2 = Avg Balance)</t>
  </si>
  <si>
    <t>Interest Expense</t>
  </si>
  <si>
    <t>Net Interest Expense</t>
  </si>
  <si>
    <t>Debt Sweep</t>
  </si>
  <si>
    <t>APSA NCN Series I due 2017</t>
  </si>
  <si>
    <t>Seller financing Soleil Factory</t>
  </si>
  <si>
    <t>Syndicated loans</t>
  </si>
  <si>
    <t>Banco Provincia de Buenos Aires loan </t>
  </si>
  <si>
    <t>Bank loans</t>
  </si>
  <si>
    <t>Bank overdrafts</t>
  </si>
  <si>
    <t>Financial leases</t>
  </si>
  <si>
    <t>Related parties transactions</t>
  </si>
  <si>
    <t>NCN Class I due 2017</t>
  </si>
  <si>
    <t>Repurchase agreement w/ haircut</t>
  </si>
  <si>
    <t>IRSA CP 2023</t>
  </si>
  <si>
    <t>Revenue</t>
  </si>
  <si>
    <t xml:space="preserve">GLA in sqm </t>
  </si>
  <si>
    <t xml:space="preserve">Abasto </t>
  </si>
  <si>
    <t xml:space="preserve">Alto Rosario </t>
  </si>
  <si>
    <t xml:space="preserve">La Ribera Shopping </t>
  </si>
  <si>
    <t xml:space="preserve">Distrito Arcos </t>
  </si>
  <si>
    <t xml:space="preserve">Alto Comahue </t>
  </si>
  <si>
    <t>Occupancy Rate</t>
  </si>
  <si>
    <t>Rental Price (only base)</t>
  </si>
  <si>
    <t>Percentage Rent</t>
  </si>
  <si>
    <t>Other Revenue</t>
  </si>
  <si>
    <t>Other Revenue % Rent</t>
  </si>
  <si>
    <t>Avg. FX</t>
  </si>
  <si>
    <t>Rental Price (only base - USD)</t>
  </si>
  <si>
    <t>Average</t>
  </si>
  <si>
    <t>Rental Price USD</t>
  </si>
  <si>
    <t>Tenant Sales ARSmn</t>
  </si>
  <si>
    <t>Rental Income (ARSth)</t>
  </si>
  <si>
    <t>Rental Price (ARS)</t>
  </si>
  <si>
    <t>Tenant Sales USDmn</t>
  </si>
  <si>
    <t>Total Revenue ARS</t>
  </si>
  <si>
    <t>Total Revenue USD</t>
  </si>
  <si>
    <t>Yes</t>
  </si>
  <si>
    <t>No</t>
  </si>
  <si>
    <t>Data:</t>
  </si>
  <si>
    <r>
      <t>GLA in sqm</t>
    </r>
    <r>
      <rPr>
        <b/>
        <u/>
        <vertAlign val="superscript"/>
        <sz val="10"/>
        <color theme="1"/>
        <rFont val="Times New Roman"/>
        <family val="1"/>
      </rPr>
      <t xml:space="preserve"> </t>
    </r>
  </si>
  <si>
    <t>Income from sales, rents and services ratio</t>
  </si>
  <si>
    <t>Shoppings revenue</t>
  </si>
  <si>
    <t>Offices revenue</t>
  </si>
  <si>
    <t>Revenue USD</t>
  </si>
  <si>
    <t>EBITDA USD</t>
  </si>
  <si>
    <t>Gross Profit USD</t>
  </si>
  <si>
    <t>Dividends</t>
  </si>
  <si>
    <t>CAPEX USD</t>
  </si>
  <si>
    <t>Diviends</t>
  </si>
  <si>
    <t>Dividends pay-out</t>
  </si>
  <si>
    <t>CAPEX ARS</t>
  </si>
  <si>
    <t>Net PPE, Inv. Prop. &amp; Intangible</t>
  </si>
  <si>
    <t>Current Market Cap</t>
  </si>
  <si>
    <t>Upside/(Downside)</t>
  </si>
  <si>
    <r>
      <t xml:space="preserve">Land Bank </t>
    </r>
    <r>
      <rPr>
        <vertAlign val="superscript"/>
        <sz val="11"/>
        <color theme="1"/>
        <rFont val="Times New Roman"/>
        <family val="1"/>
      </rPr>
      <t>(1)</t>
    </r>
  </si>
  <si>
    <r>
      <t xml:space="preserve">Intercontinental </t>
    </r>
    <r>
      <rPr>
        <vertAlign val="superscript"/>
        <sz val="11"/>
        <color theme="1"/>
        <rFont val="Times New Roman"/>
        <family val="1"/>
      </rPr>
      <t>(1)</t>
    </r>
  </si>
  <si>
    <r>
      <t xml:space="preserve">Sheraton Libertador </t>
    </r>
    <r>
      <rPr>
        <vertAlign val="superscript"/>
        <sz val="11"/>
        <color theme="1"/>
        <rFont val="Times New Roman"/>
        <family val="1"/>
      </rPr>
      <t>(1)</t>
    </r>
  </si>
  <si>
    <r>
      <t xml:space="preserve">Llao Llao </t>
    </r>
    <r>
      <rPr>
        <vertAlign val="superscript"/>
        <sz val="11"/>
        <color theme="1"/>
        <rFont val="Times New Roman"/>
        <family val="1"/>
      </rPr>
      <t>(1)</t>
    </r>
  </si>
  <si>
    <t>Holding Discount</t>
  </si>
  <si>
    <t>Adjusted NAV</t>
  </si>
  <si>
    <t>Price/ADR</t>
  </si>
  <si>
    <t>Price/BCBA</t>
  </si>
  <si>
    <t>Dot</t>
  </si>
  <si>
    <t>Catalinas</t>
  </si>
  <si>
    <t>Other</t>
  </si>
  <si>
    <t>DCF</t>
  </si>
  <si>
    <t>Cash Available for Debt Repayment</t>
  </si>
  <si>
    <t>Plus: Interest Expense</t>
  </si>
  <si>
    <t>Unlevered Free Cash Flow</t>
  </si>
  <si>
    <t>Less: CAPEX</t>
  </si>
  <si>
    <t xml:space="preserve">Less: Changes in WC </t>
  </si>
  <si>
    <t>Period</t>
  </si>
  <si>
    <t>WACC</t>
  </si>
  <si>
    <t>Terminal Growth Rate</t>
  </si>
  <si>
    <t>Terminal Value</t>
  </si>
  <si>
    <t>Discounted Cash Flow</t>
  </si>
  <si>
    <t>Enterprise Value</t>
  </si>
  <si>
    <t>FX</t>
  </si>
  <si>
    <t xml:space="preserve">USD Unlevered Free Cash Flow </t>
  </si>
  <si>
    <t>Less: Debt</t>
  </si>
  <si>
    <t>Plus: Cash</t>
  </si>
  <si>
    <t>Equity Value</t>
  </si>
  <si>
    <t>Implied EV/EBITDA</t>
  </si>
  <si>
    <t>Implied P/E</t>
  </si>
  <si>
    <t xml:space="preserve">Risk-Free </t>
  </si>
  <si>
    <t>Beta</t>
  </si>
  <si>
    <t>Cost of Capital</t>
  </si>
  <si>
    <t>Cost of Debt</t>
  </si>
  <si>
    <t>Equity/Total Capitalization</t>
  </si>
  <si>
    <t>Debt/Total Capitalization</t>
  </si>
  <si>
    <t>Cash Beginning</t>
  </si>
  <si>
    <t>Cash End</t>
  </si>
  <si>
    <t>Tax shield</t>
  </si>
  <si>
    <t>Tax payments</t>
  </si>
  <si>
    <t>Cash earnings</t>
  </si>
  <si>
    <t>Working capital movements</t>
  </si>
  <si>
    <t>CFO</t>
  </si>
  <si>
    <t>Capex</t>
  </si>
  <si>
    <t>Divestments</t>
  </si>
  <si>
    <t>CFI</t>
  </si>
  <si>
    <t>Net financial expenses</t>
  </si>
  <si>
    <t>Equity issuance  (+), buybacks (-)</t>
  </si>
  <si>
    <t>Dividend payment</t>
  </si>
  <si>
    <t>CFF</t>
  </si>
  <si>
    <t>Debt variations</t>
  </si>
  <si>
    <t xml:space="preserve">Change in cash </t>
  </si>
  <si>
    <t>FCFF</t>
  </si>
  <si>
    <t>IRSA Financial Model</t>
  </si>
  <si>
    <t>Upside/(Downside) ADR</t>
  </si>
  <si>
    <t>Upside/(Downside) BCBA</t>
  </si>
  <si>
    <t>Price ADR (USD)</t>
  </si>
  <si>
    <t>Price BCBA (ARS)</t>
  </si>
  <si>
    <t>Last</t>
  </si>
  <si>
    <t>Company Market Cap</t>
  </si>
  <si>
    <t>IRS</t>
  </si>
  <si>
    <t>IRS.BA</t>
  </si>
  <si>
    <t>IRCP.O</t>
  </si>
  <si>
    <t>IRCP.BA</t>
  </si>
  <si>
    <t>BHI.BA</t>
  </si>
  <si>
    <t>ARS=</t>
  </si>
  <si>
    <t>NULL</t>
  </si>
  <si>
    <t>FX @</t>
  </si>
  <si>
    <t># shares</t>
  </si>
  <si>
    <t>Cap Rate</t>
  </si>
  <si>
    <t>Equity Risk Premium</t>
  </si>
  <si>
    <t xml:space="preserve">Country Risk </t>
  </si>
  <si>
    <t>Interst Bearing Debt</t>
  </si>
  <si>
    <t>Risk-free rate</t>
  </si>
  <si>
    <t>Country risk</t>
  </si>
  <si>
    <t>Market risk premium</t>
  </si>
  <si>
    <t>Company-specific assumptions</t>
  </si>
  <si>
    <t>Market assumptions</t>
  </si>
  <si>
    <t>Cost of debt</t>
  </si>
  <si>
    <t>Marginal tax rate</t>
  </si>
  <si>
    <t>After-tax CoE</t>
  </si>
  <si>
    <t>After-tax CoD</t>
  </si>
  <si>
    <t>Present value of unlevered cash flows</t>
  </si>
  <si>
    <t>Unlevered Free Cash Flow (Method 1)</t>
  </si>
  <si>
    <t>Unlevered Free Cash Flow (Method 2)</t>
  </si>
  <si>
    <t>Assumed perpetuity growth rate</t>
  </si>
  <si>
    <t>Present value of terminal value</t>
  </si>
  <si>
    <t>Implied Enterprise Value</t>
  </si>
  <si>
    <t>Implied Equity Value</t>
  </si>
  <si>
    <t>Terminal Multiple Method</t>
  </si>
  <si>
    <t>Perpetuity Growth Rate Method</t>
  </si>
  <si>
    <t>EBITDA exit multiple</t>
  </si>
  <si>
    <t>Publicly Traded Comps</t>
  </si>
  <si>
    <t>Company</t>
  </si>
  <si>
    <t>Country</t>
  </si>
  <si>
    <t>Weight</t>
  </si>
  <si>
    <t>EV/EBITDA</t>
  </si>
  <si>
    <t>Max</t>
  </si>
  <si>
    <t>75th Percentile</t>
  </si>
  <si>
    <t>Median</t>
  </si>
  <si>
    <t>25th Percentile</t>
  </si>
  <si>
    <t xml:space="preserve">Min </t>
  </si>
  <si>
    <t>IRSA Commercial Properties Comps</t>
  </si>
  <si>
    <t>Mall Operators</t>
  </si>
  <si>
    <t>Market Cap (USD)</t>
  </si>
  <si>
    <t>Brazil</t>
  </si>
  <si>
    <t>Multiplan</t>
  </si>
  <si>
    <t>Iguatemi</t>
  </si>
  <si>
    <t xml:space="preserve">BR Malls </t>
  </si>
  <si>
    <t>Parque Arauco</t>
  </si>
  <si>
    <t>Chile</t>
  </si>
  <si>
    <t>Mall Operators Avg.</t>
  </si>
  <si>
    <t>Mall Operators Weighted Avg.</t>
  </si>
  <si>
    <t>EV                     (USD)</t>
  </si>
  <si>
    <t>Premium/(Discount)</t>
  </si>
  <si>
    <t>Financial Returns - Exit Multiple</t>
  </si>
  <si>
    <t>EV/EBITDA Valuation</t>
  </si>
  <si>
    <t>EBITDA Multiple</t>
  </si>
  <si>
    <t>Implied Total Enterprise Value</t>
  </si>
  <si>
    <t xml:space="preserve">Less: Net Debt </t>
  </si>
  <si>
    <t>Implied Total Equity Value</t>
  </si>
  <si>
    <t>Equity Value Per Share (USD)</t>
  </si>
  <si>
    <t>Equity Value Per Share (ARS)</t>
  </si>
  <si>
    <t>3Q16</t>
  </si>
  <si>
    <t>3M</t>
  </si>
  <si>
    <t>9M</t>
  </si>
  <si>
    <t>Timestamp</t>
  </si>
  <si>
    <t>Bid Close</t>
  </si>
  <si>
    <t>IRSA CP Model</t>
  </si>
  <si>
    <t>Shares</t>
  </si>
  <si>
    <t>Conversion</t>
  </si>
  <si>
    <t>Market Cap</t>
  </si>
  <si>
    <t>BCS</t>
  </si>
  <si>
    <t>IRSA CP Blended Equity Valuation</t>
  </si>
  <si>
    <t>Target EV/EBITDA</t>
  </si>
  <si>
    <t>Target Equity (USDmn)</t>
  </si>
  <si>
    <t>Current equity value</t>
  </si>
  <si>
    <t>USD Upside/(Downside)</t>
  </si>
  <si>
    <t>Shares oustanding (mn)</t>
  </si>
  <si>
    <t>Conversion factor</t>
  </si>
  <si>
    <t>ADRs outstanding (mn)</t>
  </si>
  <si>
    <t>Target ADR price</t>
  </si>
  <si>
    <t>Target FX</t>
  </si>
  <si>
    <t>Target BCBA price</t>
  </si>
  <si>
    <t>Current ADR price</t>
  </si>
  <si>
    <t>Current BCBA price</t>
  </si>
  <si>
    <t>USD Upside/(Downside) ADR</t>
  </si>
  <si>
    <t>ARS Upside/(Downside) BCBA</t>
  </si>
  <si>
    <t>Hipotecario Shares</t>
  </si>
  <si>
    <t>Hipotecario Market Cap</t>
  </si>
  <si>
    <t xml:space="preserve">IRSA </t>
  </si>
  <si>
    <t>Lipstick NAV</t>
  </si>
  <si>
    <t>Lipstick NOI (USDmn)</t>
  </si>
  <si>
    <t>Building (USDmn)</t>
  </si>
  <si>
    <t>Net Debt (USDmn)</t>
  </si>
  <si>
    <t>Ground Lease (USDmn)</t>
  </si>
  <si>
    <t>NAV (USDmn)</t>
  </si>
  <si>
    <t>Stake</t>
  </si>
  <si>
    <t>IRSA's NAV</t>
  </si>
  <si>
    <t>NOI</t>
  </si>
  <si>
    <t>NOI (USDmn)</t>
  </si>
  <si>
    <r>
      <t xml:space="preserve">Hipotecario </t>
    </r>
    <r>
      <rPr>
        <vertAlign val="superscript"/>
        <sz val="11"/>
        <color theme="1"/>
        <rFont val="Times New Roman"/>
        <family val="1"/>
      </rPr>
      <t>(3)</t>
    </r>
  </si>
  <si>
    <t>Ownership</t>
  </si>
  <si>
    <t>CDOR.O</t>
  </si>
  <si>
    <t>IRSA</t>
  </si>
  <si>
    <t>Value</t>
  </si>
  <si>
    <t>Series D</t>
  </si>
  <si>
    <r>
      <t xml:space="preserve">Condor </t>
    </r>
    <r>
      <rPr>
        <vertAlign val="superscript"/>
        <sz val="11"/>
        <color theme="1"/>
        <rFont val="Times New Roman"/>
        <family val="1"/>
      </rPr>
      <t>(4)</t>
    </r>
  </si>
  <si>
    <r>
      <t xml:space="preserve">IDBD </t>
    </r>
    <r>
      <rPr>
        <vertAlign val="superscript"/>
        <sz val="11"/>
        <color theme="1"/>
        <rFont val="Times New Roman"/>
        <family val="1"/>
      </rPr>
      <t>(5)</t>
    </r>
  </si>
  <si>
    <r>
      <t xml:space="preserve">Lipstick </t>
    </r>
    <r>
      <rPr>
        <vertAlign val="superscript"/>
        <sz val="11"/>
        <color theme="1"/>
        <rFont val="Times New Roman"/>
        <family val="1"/>
      </rPr>
      <t>(6)</t>
    </r>
  </si>
  <si>
    <t>NAV Analysis - Cap Rate</t>
  </si>
  <si>
    <t>FY17</t>
  </si>
  <si>
    <t>FY18</t>
  </si>
  <si>
    <t>FY19</t>
  </si>
  <si>
    <t>Cap Rates</t>
  </si>
  <si>
    <t>Blended Valuation</t>
  </si>
  <si>
    <t>IRSA CP's blended equity value (USDmn)</t>
  </si>
  <si>
    <t>Less: IRSA's Consolidated Net Debt</t>
  </si>
  <si>
    <t>BASE</t>
  </si>
  <si>
    <r>
      <t xml:space="preserve">IRSA CP </t>
    </r>
    <r>
      <rPr>
        <vertAlign val="superscript"/>
        <sz val="11"/>
        <color theme="1"/>
        <rFont val="Times New Roman"/>
        <family val="1"/>
      </rPr>
      <t xml:space="preserve">(2) </t>
    </r>
    <r>
      <rPr>
        <sz val="11"/>
        <color theme="1"/>
        <rFont val="Times New Roman"/>
        <family val="1"/>
      </rPr>
      <t>EV</t>
    </r>
  </si>
  <si>
    <t>Liquidity discount</t>
  </si>
  <si>
    <t>IRSA CP's target equity value (USDmn) after liquidity discount</t>
  </si>
  <si>
    <t>Shares (ADRs)</t>
  </si>
  <si>
    <t>Last Price</t>
  </si>
  <si>
    <t>Return</t>
  </si>
  <si>
    <t>Last Price ARS</t>
  </si>
  <si>
    <t>Last Price USD</t>
  </si>
  <si>
    <t>Datos comparables a nivel global</t>
  </si>
  <si>
    <t>Date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</si>
  <si>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</si>
  <si>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</si>
  <si>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</si>
  <si>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</si>
  <si>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</si>
  <si>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</si>
  <si>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</si>
  <si>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</si>
  <si>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</si>
  <si>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</si>
  <si>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</si>
  <si>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</si>
  <si>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</si>
  <si>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</si>
  <si>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</si>
  <si>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</si>
  <si>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</si>
  <si>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</si>
  <si>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</si>
  <si>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</si>
  <si>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</si>
  <si>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</si>
  <si>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</si>
  <si>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</si>
  <si>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SPX Index</t>
  </si>
  <si>
    <t>MERVAL Index</t>
  </si>
  <si>
    <t>Average last 30 days</t>
  </si>
  <si>
    <t>MERVAL Index USD</t>
  </si>
  <si>
    <t>MERVAL Index ARS</t>
  </si>
  <si>
    <t xml:space="preserve">IRCP US Equity </t>
  </si>
  <si>
    <t xml:space="preserve">SPX Index </t>
  </si>
  <si>
    <t>UST 10y</t>
  </si>
  <si>
    <t>UST 10Y (%)</t>
  </si>
  <si>
    <t>Beta Merval</t>
  </si>
  <si>
    <t>Excess Return monthly</t>
  </si>
  <si>
    <t>Excess monthly returns</t>
  </si>
  <si>
    <t>Average monthly value</t>
  </si>
  <si>
    <t>FCFE</t>
  </si>
  <si>
    <t>Jun. 30, 2016</t>
  </si>
  <si>
    <t xml:space="preserve"> </t>
  </si>
  <si>
    <t>Consolidated Statements of Financial Position - ARS ($) $ in Millions</t>
  </si>
  <si>
    <t>Jun. 30, 2021</t>
  </si>
  <si>
    <t>Jun. 30, 2020</t>
  </si>
  <si>
    <t>Jun. 30, 2019</t>
  </si>
  <si>
    <t>Jun. 30, 2018</t>
  </si>
  <si>
    <t>Jun. 30, 2017</t>
  </si>
  <si>
    <t>Non-current assets</t>
  </si>
  <si>
    <t>Rights of use assets</t>
  </si>
  <si>
    <t>Income tax and minimum presumed income tax credits</t>
  </si>
  <si>
    <t>Total non-current assets</t>
  </si>
  <si>
    <t>Income tax and minimum presumed income tax credit</t>
  </si>
  <si>
    <t>Total current assets</t>
  </si>
  <si>
    <t>TOTAL ASSETS</t>
  </si>
  <si>
    <t>Total capital and reserves attributable to equity holders of the parent (according to corresponding statement)</t>
  </si>
  <si>
    <t>Non-controlling interest</t>
  </si>
  <si>
    <t>TOTAL SHAREHOLDERS' EQUITY</t>
  </si>
  <si>
    <t>Non-current liabilities</t>
  </si>
  <si>
    <t>Leases liabilities</t>
  </si>
  <si>
    <t>Total non-current liabilities</t>
  </si>
  <si>
    <t>Current liabilities</t>
  </si>
  <si>
    <t>Derivative financial instrument</t>
  </si>
  <si>
    <t>Total current liabilities</t>
  </si>
  <si>
    <t>TOTAL LIABILITIES</t>
  </si>
  <si>
    <t>TOTAL SHAREHOLDERS' EQUITY AND LIABILITIES</t>
  </si>
  <si>
    <t>Consolidated Statements of Comprehensive Income and Other Comprehensive Income - ARS ($)</t>
  </si>
  <si>
    <t>12 Months Ended</t>
  </si>
  <si>
    <t>Consolidated Statements of Comprehensive Income and Other Comprehensive Income</t>
  </si>
  <si>
    <t>Income from sales, rentals and services</t>
  </si>
  <si>
    <t>Operating costs</t>
  </si>
  <si>
    <t>Gross profit</t>
  </si>
  <si>
    <t>Net (loss)/gain from fair value adjustments of investment properties</t>
  </si>
  <si>
    <t>(Loss)/ profit from operations</t>
  </si>
  <si>
    <t>Share of (loss)/ profit of associates and joint ventures</t>
  </si>
  <si>
    <t>(Loss)/ profit from operations before financing and taxation</t>
  </si>
  <si>
    <t>Finance income</t>
  </si>
  <si>
    <t>Finance cost</t>
  </si>
  <si>
    <t>Other financial results</t>
  </si>
  <si>
    <t>Inflation adjustment</t>
  </si>
  <si>
    <t>(Loss)/ profit before income tax</t>
  </si>
  <si>
    <t>(Loss)/ profit for the year</t>
  </si>
  <si>
    <t>Other comprehensive income/ (loss) for the year: (i)</t>
  </si>
  <si>
    <t>Currency translation adjustment in associates</t>
  </si>
  <si>
    <t>Items that cannot be reclassified subsequently to profit or loss:</t>
  </si>
  <si>
    <t>Revaluation surplus</t>
  </si>
  <si>
    <t>Other comprehensive income/ (loss) for the year</t>
  </si>
  <si>
    <t>Total comprehensive (loss)/ income for the year</t>
  </si>
  <si>
    <t>Total comprehensive (loss)/ income attributable to:</t>
  </si>
  <si>
    <t>Equity holders of the parent</t>
  </si>
  <si>
    <t>Attributable to:</t>
  </si>
  <si>
    <t>Equity holders of the pare</t>
  </si>
  <si>
    <t>(Loss)/ profit per share attributable to equity holders of the parent for the year: (ii)</t>
  </si>
  <si>
    <t>FY2022</t>
  </si>
  <si>
    <t>FY2023</t>
  </si>
  <si>
    <t>FY2024</t>
  </si>
  <si>
    <t>FY2025</t>
  </si>
  <si>
    <t>FY2026</t>
  </si>
  <si>
    <t>FY2027</t>
  </si>
  <si>
    <t>Nov‑99</t>
  </si>
  <si>
    <t>City of Buenos Aires</t>
  </si>
  <si>
    <t>Dec‑97</t>
  </si>
  <si>
    <t>Buenos Aires Province</t>
  </si>
  <si>
    <t>Jun‑97</t>
  </si>
  <si>
    <t>Oct‑98</t>
  </si>
  <si>
    <t>May‑09</t>
  </si>
  <si>
    <t>Jul‑10</t>
  </si>
  <si>
    <t>Distrito Arcos</t>
  </si>
  <si>
    <t>Dec‑14</t>
  </si>
  <si>
    <t>Mar‑95</t>
  </si>
  <si>
    <t>City of Salta</t>
  </si>
  <si>
    <t>Nov‑04</t>
  </si>
  <si>
    <t>City of Rosario</t>
  </si>
  <si>
    <t>Dec‑94</t>
  </si>
  <si>
    <t>City of Mendoza</t>
  </si>
  <si>
    <t>Córdoba Shopping</t>
  </si>
  <si>
    <t>Dec‑06</t>
  </si>
  <si>
    <t>Córdoba</t>
  </si>
  <si>
    <t>La Ribera Shopping</t>
  </si>
  <si>
    <t>Aug‑11</t>
  </si>
  <si>
    <t>City of Santa Fé</t>
  </si>
  <si>
    <t>Alto Comahue</t>
  </si>
  <si>
    <t>Mar‑15</t>
  </si>
  <si>
    <t>City of Neuquén</t>
  </si>
  <si>
    <r>
      <t>Patio Olmos </t>
    </r>
    <r>
      <rPr>
        <sz val="16"/>
        <color rgb="FF333333"/>
        <rFont val="Verdana"/>
        <family val="2"/>
      </rPr>
      <t>(5)</t>
    </r>
  </si>
  <si>
    <t>Sep‑07</t>
  </si>
  <si>
    <t>City of Córdoba</t>
  </si>
  <si>
    <t>-</t>
  </si>
  <si>
    <t>Alto Rosario</t>
  </si>
  <si>
    <t>Rental Income (ARS mill.)</t>
  </si>
  <si>
    <t>%</t>
  </si>
  <si>
    <t>Base Rent (ARS MILL)</t>
  </si>
  <si>
    <t>Percentage Rent (ARS mill)</t>
  </si>
  <si>
    <t>Date of</t>
  </si>
  <si>
    <t>acquisition/</t>
  </si>
  <si>
    <t>development</t>
  </si>
  <si>
    <r>
      <t>GLA (sqm) </t>
    </r>
    <r>
      <rPr>
        <b/>
        <sz val="16"/>
        <color rgb="FF333333"/>
        <rFont val="Verdana"/>
      </rPr>
      <t>(1)</t>
    </r>
  </si>
  <si>
    <r>
      <t>Occupancy rate </t>
    </r>
    <r>
      <rPr>
        <b/>
        <sz val="16"/>
        <color rgb="FF333333"/>
        <rFont val="Verdana"/>
      </rPr>
      <t>(2)</t>
    </r>
  </si>
  <si>
    <t>Ownership interest</t>
  </si>
  <si>
    <t>Total rental income</t>
  </si>
  <si>
    <t>for the fiscal year</t>
  </si>
  <si>
    <t>ended</t>
  </si>
  <si>
    <t>(%)</t>
  </si>
  <si>
    <t>(in thousands</t>
  </si>
  <si>
    <t>of ARS)</t>
  </si>
  <si>
    <t>Offices</t>
  </si>
  <si>
    <t>AAA &amp; A buildings</t>
  </si>
  <si>
    <r>
      <t>Bankboston Tower </t>
    </r>
    <r>
      <rPr>
        <sz val="16"/>
        <color rgb="FF333333"/>
        <rFont val="Verdana"/>
        <family val="2"/>
      </rPr>
      <t>(6)</t>
    </r>
  </si>
  <si>
    <r>
      <t>Intercontinental Plaza </t>
    </r>
    <r>
      <rPr>
        <sz val="16"/>
        <color rgb="FF333333"/>
        <rFont val="Verdana"/>
        <family val="2"/>
      </rPr>
      <t>(3)</t>
    </r>
  </si>
  <si>
    <r>
      <t>Bouchard 710 </t>
    </r>
    <r>
      <rPr>
        <sz val="16"/>
        <color rgb="FF333333"/>
        <rFont val="Verdana"/>
        <family val="2"/>
      </rPr>
      <t>(6)</t>
    </r>
  </si>
  <si>
    <t>Zetta</t>
  </si>
  <si>
    <r>
      <t>Della Paolera 261 </t>
    </r>
    <r>
      <rPr>
        <sz val="16"/>
        <color rgb="FF333333"/>
        <rFont val="Verdana"/>
        <family val="2"/>
      </rPr>
      <t>(5)</t>
    </r>
  </si>
  <si>
    <t>Total AAA &amp; A buildings</t>
  </si>
  <si>
    <t>B buildings</t>
  </si>
  <si>
    <t>Philips</t>
  </si>
  <si>
    <t>Total B buildings</t>
  </si>
  <si>
    <t>Total Offices</t>
  </si>
  <si>
    <r>
      <t>Other rental properties </t>
    </r>
    <r>
      <rPr>
        <b/>
        <sz val="16"/>
        <color rgb="FF333333"/>
        <rFont val="Verdana"/>
      </rPr>
      <t>(4)</t>
    </r>
  </si>
  <si>
    <t>Total Offices and Others</t>
  </si>
  <si>
    <t>Della Paolera 261</t>
  </si>
  <si>
    <t>Intercontinental Plaza</t>
  </si>
  <si>
    <t>Bankboston Tower</t>
  </si>
  <si>
    <t>Rental Income (ARS mill)</t>
  </si>
  <si>
    <t>Rental Income (USD mill)</t>
  </si>
  <si>
    <t>Inflacion no transable</t>
  </si>
  <si>
    <t>Cambio REER</t>
  </si>
  <si>
    <t>Shopping Malls’ Financial Indicators</t>
  </si>
  <si>
    <t>(in millions of ARS)</t>
  </si>
  <si>
    <t>IIIQ 22</t>
  </si>
  <si>
    <t>IIIQ 21</t>
  </si>
  <si>
    <t>YoY Var</t>
  </si>
  <si>
    <t>IIIQ 20</t>
  </si>
  <si>
    <t>9M 22</t>
  </si>
  <si>
    <t>9M 21</t>
  </si>
  <si>
    <t>9M 20</t>
  </si>
  <si>
    <t>Revenues from sales, leases, and services</t>
  </si>
  <si>
    <t>Net result from fair value adjustment on investment properties</t>
  </si>
  <si>
    <t>Result from operations</t>
  </si>
  <si>
    <t>Depreciation and amortization</t>
  </si>
  <si>
    <t>Adjusted EBITDA</t>
  </si>
  <si>
    <t xml:space="preserve">Tenant Sales </t>
  </si>
  <si>
    <t>(per Shopping Mall in ARS million)</t>
  </si>
  <si>
    <t>Abasto Shopping</t>
  </si>
  <si>
    <t>Soleil</t>
  </si>
  <si>
    <t>Alto Noa Shopping</t>
  </si>
  <si>
    <t>Alto Rosario Shopping</t>
  </si>
  <si>
    <t>Mendoza Plaza Shopping</t>
  </si>
  <si>
    <t>(per Type of Business. in ARS million)</t>
  </si>
  <si>
    <t>Anchor Store</t>
  </si>
  <si>
    <t>Clothes and Footwear</t>
  </si>
  <si>
    <t>Entertainment</t>
  </si>
  <si>
    <t>Home</t>
  </si>
  <si>
    <t>Restaurant</t>
  </si>
  <si>
    <t>Miscellaneous</t>
  </si>
  <si>
    <t>Services</t>
  </si>
  <si>
    <t>Electronic appliances</t>
  </si>
  <si>
    <t>Revenues from cumulative leases</t>
  </si>
  <si>
    <r>
      <t>(in ARS million)</t>
    </r>
    <r>
      <rPr>
        <b/>
        <sz val="8"/>
        <color rgb="FFFFFFFF"/>
        <rFont val="Arial"/>
        <family val="2"/>
      </rPr>
      <t> </t>
    </r>
  </si>
  <si>
    <t>Base Rent</t>
  </si>
  <si>
    <t xml:space="preserve">Contingent Rent </t>
  </si>
  <si>
    <t>Total Rent</t>
  </si>
  <si>
    <t>Revenues from non-traditional advertising</t>
  </si>
  <si>
    <t>Admission rights</t>
  </si>
  <si>
    <t>Fees</t>
  </si>
  <si>
    <t>Parking fees</t>
  </si>
  <si>
    <t>Commissions</t>
  </si>
  <si>
    <t>Others</t>
  </si>
  <si>
    <t>Subtotal</t>
  </si>
  <si>
    <t>Expenses and Collective Promotion Funds</t>
  </si>
  <si>
    <t>2021E</t>
  </si>
  <si>
    <t>2022E</t>
  </si>
  <si>
    <t>Avg. FX (forecast after 2022)</t>
  </si>
  <si>
    <t>GLA (sqm)
per Shopping
per Shopping</t>
  </si>
  <si>
    <t>IQ 17</t>
  </si>
  <si>
    <t>IIQ 17</t>
  </si>
  <si>
    <t>IIIQ 17</t>
  </si>
  <si>
    <t>IVQ 17</t>
  </si>
  <si>
    <t>IQ 18</t>
  </si>
  <si>
    <t>IIQ 18</t>
  </si>
  <si>
    <t>IIIQ 18</t>
  </si>
  <si>
    <t>IVQ 18</t>
  </si>
  <si>
    <t>IQ 19</t>
  </si>
  <si>
    <t>IIQ 19</t>
  </si>
  <si>
    <t>IIIQ 19</t>
  </si>
  <si>
    <t>IVQ 19</t>
  </si>
  <si>
    <t>IQ 20</t>
  </si>
  <si>
    <t>IIQ 20</t>
  </si>
  <si>
    <t>IVQ 20</t>
  </si>
  <si>
    <t>IQ 21</t>
  </si>
  <si>
    <t>IIQ 21</t>
  </si>
  <si>
    <t>IVQ 21</t>
  </si>
  <si>
    <t>IQ 22</t>
  </si>
  <si>
    <t>IIQ 22</t>
  </si>
  <si>
    <t>AP</t>
  </si>
  <si>
    <t>AB</t>
  </si>
  <si>
    <t>Abasto</t>
  </si>
  <si>
    <t>AA</t>
  </si>
  <si>
    <t>AS</t>
  </si>
  <si>
    <t>PB</t>
  </si>
  <si>
    <t>BA</t>
  </si>
  <si>
    <t>DT</t>
  </si>
  <si>
    <t>Dot Baires</t>
  </si>
  <si>
    <t>SO</t>
  </si>
  <si>
    <t>DA</t>
  </si>
  <si>
    <t>AN</t>
  </si>
  <si>
    <t>AR</t>
  </si>
  <si>
    <t>MP</t>
  </si>
  <si>
    <t>CS</t>
  </si>
  <si>
    <t>RS</t>
  </si>
  <si>
    <t>AC</t>
  </si>
  <si>
    <t>PO</t>
  </si>
  <si>
    <t>Patio Olmos</t>
  </si>
  <si>
    <t>Occupancy
per Shopping
per Shopping</t>
  </si>
  <si>
    <t>TT</t>
  </si>
  <si>
    <t>Stores (#)
per Shopping
per Shopping</t>
  </si>
  <si>
    <t>Capital contributions in associates and joint ventures</t>
  </si>
  <si>
    <t>Proceeds from sales of investment properties</t>
  </si>
  <si>
    <t>Proceeds from sales of property, plant and equipment</t>
  </si>
  <si>
    <t>Acquisitions of investments in financial assets</t>
  </si>
  <si>
    <t>Proceeds from investments in financial assets</t>
  </si>
  <si>
    <t>Loans granted</t>
  </si>
  <si>
    <t>Loans payment received from related parties</t>
  </si>
  <si>
    <t>Proceeds from sales of interest held in associates and joint ventures</t>
  </si>
  <si>
    <t>Collection of financial assets interests and dividends</t>
  </si>
  <si>
    <t>Dividends received</t>
  </si>
  <si>
    <t>Net cash generated from/ (used in) investing activities</t>
  </si>
  <si>
    <t>Repurchase of non-convertible notes</t>
  </si>
  <si>
    <t>Sales of non-convertible notes in portfolio</t>
  </si>
  <si>
    <t>Payment of borrowings</t>
  </si>
  <si>
    <t>Payment of non-convertible notes</t>
  </si>
  <si>
    <t>Payment of leases liabilities</t>
  </si>
  <si>
    <t>Acquisition of non-controlling interest in subsidiaries</t>
  </si>
  <si>
    <t>Proceeds from derivative financial instruments</t>
  </si>
  <si>
    <t>Payment of interest</t>
  </si>
  <si>
    <t>Reimbursement of dividends</t>
  </si>
  <si>
    <t>Dividends paid to non-controlling shareholders</t>
  </si>
  <si>
    <t>Contribution of the non-controlling shareholders</t>
  </si>
  <si>
    <t>Short-term loans, net</t>
  </si>
  <si>
    <t>Net decrease in cash and cash equivalents</t>
  </si>
  <si>
    <t>Cash and cash equivalents at beginning of the year</t>
  </si>
  <si>
    <t>Foreign exchange gain/(loss) on cash and fair value result for cash equivalents</t>
  </si>
  <si>
    <t>Cash and cash equivalents at end of the year</t>
  </si>
  <si>
    <t>Consolidated Statements of Cash Flows - ARS ($)</t>
  </si>
  <si>
    <t>Market expected return</t>
  </si>
  <si>
    <t>Unlevered free cash flow in 2026</t>
  </si>
  <si>
    <t>Unlevered free cash flow in 2027</t>
  </si>
  <si>
    <t>Terminal enterprise value in 2026</t>
  </si>
  <si>
    <t>Plus: Cash as of June 2022</t>
  </si>
  <si>
    <t>Less: Debt as of June 2022</t>
  </si>
  <si>
    <t>EBITDA in 2026</t>
  </si>
  <si>
    <t>Implied FY22 EV/EBITDA</t>
  </si>
  <si>
    <t>FY22 EBITDA (USD)</t>
  </si>
  <si>
    <t>(All figures in USD Millions unless otherwise stated)</t>
  </si>
  <si>
    <t>Number of shares</t>
  </si>
  <si>
    <t>Reported 2021</t>
  </si>
  <si>
    <t>As reported each year</t>
  </si>
  <si>
    <t>ajuste</t>
  </si>
  <si>
    <t>Special Reserve [Member]</t>
  </si>
  <si>
    <t>Inflation Adjustment of Share Capital [Member]</t>
  </si>
  <si>
    <t>Share Premium [Member]</t>
  </si>
  <si>
    <t>Legal Reserves [Member]</t>
  </si>
  <si>
    <t>Special Reserve Cnv 609/12 [Member]</t>
  </si>
  <si>
    <t>Retained Earnings [Member]</t>
  </si>
  <si>
    <t>Subtotal [Member]</t>
  </si>
  <si>
    <t>Non-Controlling Interests [Member]</t>
  </si>
  <si>
    <t>Other Reserves</t>
  </si>
  <si>
    <t>Reserve For Future Dividends [Member]</t>
  </si>
  <si>
    <t>Changes In Non-Controlling Interests [Member]</t>
  </si>
  <si>
    <t>Total other reservs</t>
  </si>
  <si>
    <t>Revaluation surplus [Member]</t>
  </si>
  <si>
    <t>Currency translation adjustment [Member]</t>
  </si>
  <si>
    <t>Share Capital [Member]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</si>
</sst>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7">
    <numFmt numFmtId="41" formatCode="_(* #,##0_);_(* \(#,##0\);_(* &quot;-&quot;_);_(@_)"/>
    <numFmt numFmtId="43" formatCode="_(* #,##0.00_);_(* \(#,##0.00\);_(* &quot;-&quot;??_);_(@_)"/>
    <numFmt numFmtId="164" formatCode="_-* #,##0.00_-;\-* #,##0.00_-;_-* &quot;-&quot;??_-;_-@_-"/>
    <numFmt numFmtId="165" formatCode="_-&quot;$&quot;* #,##0.00_-;\-&quot;$&quot;* #,##0.00_-;_-&quot;$&quot;* &quot;-&quot;??_-;_-@_-"/>
    <numFmt numFmtId="166" formatCode="&quot;$&quot;#,##0_);\(&quot;$&quot;#,##0\)"/>
    <numFmt numFmtId="167" formatCode="&quot;$&quot;#,##0_);[Red]\(&quot;$&quot;#,##0\)"/>
    <numFmt numFmtId="168" formatCode="&quot;$&quot;#,##0.00_);\(&quot;$&quot;#,##0.00\)"/>
    <numFmt numFmtId="169" formatCode="&quot;$&quot;#,##0.00_);[Red]\(&quot;$&quot;#,##0.00\)"/>
    <numFmt numFmtId="170" formatCode="_(&quot;$&quot;* #,##0_);_(&quot;$&quot;* \(#,##0\);_(&quot;$&quot;* &quot;-&quot;_);_(@_)"/>
    <numFmt numFmtId="171" formatCode="_(&quot;$&quot;* #,##0.00_);_(&quot;$&quot;* \(#,##0.00\);_(&quot;$&quot;* &quot;-&quot;??_);_(@_)"/>
    <numFmt numFmtId="172" formatCode="_(* #,##0.0_);_(* \(#,##0.0\);_(* &quot;-&quot;??_);_(@_)"/>
    <numFmt numFmtId="173" formatCode="_(* #,##0_);_(* \(#,##0\);_(* &quot;-&quot;??_);_(@_)"/>
    <numFmt numFmtId="174" formatCode="[$$-80A]#,##0;[Red]&quot;-&quot;[$$-80A]#,##0"/>
    <numFmt numFmtId="175" formatCode="&quot;FX @&quot;\ 0.0"/>
    <numFmt numFmtId="176" formatCode="0.000"/>
    <numFmt numFmtId="177" formatCode="#,##0;#,##0"/>
    <numFmt numFmtId="178" formatCode="###0_);\(###0\)"/>
    <numFmt numFmtId="179" formatCode="0.0%"/>
    <numFmt numFmtId="180" formatCode="0.0"/>
    <numFmt numFmtId="181" formatCode="0.0000"/>
    <numFmt numFmtId="182" formatCode="_(* &quot;$&quot;\ #,##0_);_(* &quot;$&quot;\ \(#,##0\);_(* &quot;$  -&quot;?_);_(@_)"/>
    <numFmt numFmtId="183" formatCode="_(* #,##0_);_(* \(#,##0\);_(* &quot;   -&quot;?_);_(@_)"/>
    <numFmt numFmtId="184" formatCode="0_);\(0\)"/>
    <numFmt numFmtId="185" formatCode="_(&quot;$&quot;* #,##0_);\(&quot;$&quot;* #,##0\);_(&quot;$&quot;* &quot;-  &quot;_)"/>
    <numFmt numFmtId="186" formatCode="#,##0.0\ ;\(#,##0.0\)"/>
    <numFmt numFmtId="187" formatCode="&quot;$&quot;#,##0\ ;\(&quot;$&quot;#,##0\)"/>
    <numFmt numFmtId="188" formatCode="0.0000000"/>
    <numFmt numFmtId="189" formatCode="_(* #,##0.00000_);_(* \(#,##0.00000\);_(* &quot;-&quot;??_);_(@_)"/>
    <numFmt numFmtId="190" formatCode="_(* #,##0.000000_);_(* \(#,##0.000000\);_(* &quot;-&quot;??_);_(@_)"/>
    <numFmt numFmtId="191" formatCode="_(* #,##0.0000000_);_(* \(#,##0.0000000\);_(* &quot;-&quot;??_);_(@_)"/>
    <numFmt numFmtId="192" formatCode="_(&quot;$&quot;* #,##0_);_(&quot;$&quot;* \(#,##0\);_(@_)"/>
    <numFmt numFmtId="193" formatCode="0.0%;\(0.0\)%"/>
    <numFmt numFmtId="194" formatCode="0%;[Red]\(0%\)"/>
    <numFmt numFmtId="195" formatCode="0\ %"/>
    <numFmt numFmtId="196" formatCode="0.0\ %"/>
    <numFmt numFmtId="197" formatCode="0.00\ %"/>
    <numFmt numFmtId="198" formatCode="_(* #,##0_);_(* \(#,##0\);_(* &quot; &quot;_)"/>
    <numFmt numFmtId="199" formatCode="#,##0.0_);\(#,##0.0\)"/>
    <numFmt numFmtId="200" formatCode="#,##0.000_);\(#,##0.000\)"/>
    <numFmt numFmtId="201" formatCode="&quot;$&quot;#,##0.0_);\(&quot;$&quot;#,##0.0\)"/>
    <numFmt numFmtId="202" formatCode=";;;"/>
    <numFmt numFmtId="203" formatCode="#,##0.0000"/>
    <numFmt numFmtId="204" formatCode="0.0_)\%;\(0.0\)\%;0.0_)\%;@_)_%"/>
    <numFmt numFmtId="205" formatCode="#,##0.0_)_%;\(#,##0.0\)_%;0.0_)_%;@_)_%"/>
    <numFmt numFmtId="206" formatCode="0.0%_);\(0.0%\)"/>
    <numFmt numFmtId="207" formatCode="#,##0.0_);\(#,##0.0\);#,##0.0_);@_)"/>
    <numFmt numFmtId="208" formatCode="0.000000"/>
    <numFmt numFmtId="209" formatCode="&quot;$&quot;_(#,##0.00_);&quot;$&quot;\(#,##0.00\)"/>
    <numFmt numFmtId="210" formatCode="&quot;£&quot;_(#,##0.00_);&quot;£&quot;\(#,##0.00\);&quot;£&quot;_(0.00_);@_)"/>
    <numFmt numFmtId="211" formatCode="&quot;$&quot;_(#,##0.00_);&quot;$&quot;\(#,##0.00\);&quot;$&quot;_(0.00_);@_)"/>
    <numFmt numFmtId="212" formatCode="#,##0.00_);\(#,##0.00\);0.00_);@_)"/>
    <numFmt numFmtId="213" formatCode="\€_(#,##0.00_);\€\(#,##0.00\);\€_(0.00_);@_)"/>
    <numFmt numFmtId="214" formatCode="#,##0.0_)\x;\(#,##0.0\)\x"/>
    <numFmt numFmtId="215" formatCode="#,##0_)\x;\(#,##0\)\x;0_)\x;@_)_x"/>
    <numFmt numFmtId="216" formatCode="#,##0.0_)\x;\(#,##0.0\)\x;0.0_)\x;@_)_x"/>
    <numFmt numFmtId="217" formatCode="#,##0.0_)_x;\(#,##0.0\)_x"/>
    <numFmt numFmtId="218" formatCode="#,##0_)_x;\(#,##0\)_x;0_)_x;@_)_x"/>
    <numFmt numFmtId="219" formatCode="#,##0.0_)_x;\(#,##0.0\)_x;0.0_)_x;@_)_x"/>
    <numFmt numFmtId="220" formatCode="0.0_)%;\(0.0\)%"/>
    <numFmt numFmtId="221" formatCode="0.0_)\%;\(0.0\)_%"/>
    <numFmt numFmtId="222" formatCode="#,##0.0_)_%;\(#,##0.0\)_%"/>
    <numFmt numFmtId="223" formatCode="#,##0.0_);\(#,##0_)"/>
    <numFmt numFmtId="224" formatCode="\£\ #,##0_);[Red]\(\£\ #,##0\)"/>
    <numFmt numFmtId="225" formatCode="\¥\ #,##0_);[Red]\(\¥\ #,##0\)"/>
    <numFmt numFmtId="226" formatCode="0.0\ \x"/>
    <numFmt numFmtId="227" formatCode="0.0%;\(0.0%\)"/>
    <numFmt numFmtId="228" formatCode="0.00\ ;\(0.00\)"/>
    <numFmt numFmtId="229" formatCode="0.00%;[Red]\(0.00%\)"/>
    <numFmt numFmtId="230" formatCode="#,##0.00\ ;\(#,##0.00\)"/>
    <numFmt numFmtId="231" formatCode="&quot;$&quot;#,##0.000_);\(&quot;$&quot;#,##0.000\)"/>
    <numFmt numFmtId="232" formatCode="_(&quot;$&quot;* #,##0.000000_);_(&quot;$&quot;* \(#,##0.000000\);_(&quot;$&quot;* &quot;-&quot;??_);_(@_)"/>
    <numFmt numFmtId="233" formatCode="#,##0.000"/>
    <numFmt numFmtId="234" formatCode="0_)"/>
    <numFmt numFmtId="235" formatCode="#,##0.0\ \ \ _);\(#,##0.0\)"/>
    <numFmt numFmtId="236" formatCode="_(* #,##0.0_);_(* \(#,##0.0\);_(* &quot;-&quot;?_);_(@_)"/>
    <numFmt numFmtId="237" formatCode="General_)"/>
    <numFmt numFmtId="238" formatCode="#,##0.0000000000"/>
    <numFmt numFmtId="239" formatCode="0.0\x"/>
    <numFmt numFmtId="240" formatCode="mm/dd/yy_)"/>
    <numFmt numFmtId="241" formatCode="&quot;$&quot;#,##0.0_);[Red]\(&quot;$&quot;#,##0.0\)"/>
    <numFmt numFmtId="242" formatCode="[Blue]&quot;$&quot;#,##0.000\ \ \ ;[Blue]\(#,##0.000\)\ \ "/>
    <numFmt numFmtId="243" formatCode="&quot;$&quot;#,##0.000_%_);\(&quot;$&quot;#,##0.000\)_%;&quot;$&quot;#,##0.000_%_);@_%_)"/>
    <numFmt numFmtId="244" formatCode="#,##0.0%_);\(#,##0.0%\);#,##0.0%_);@_%_)"/>
    <numFmt numFmtId="245" formatCode="0\ &quot;bps&quot;"/>
    <numFmt numFmtId="246" formatCode="\£#,##0_);\(\£#,##0\)"/>
    <numFmt numFmtId="247" formatCode="#,##0.0_);[Red]\(#,##0.00_)"/>
    <numFmt numFmtId="248" formatCode="#,##0.00\ %"/>
    <numFmt numFmtId="249" formatCode="&quot;$&quot;#,##0.0_)_);\(&quot;$&quot;#,##0.0\)_);&quot;$&quot;#,##0.0_)_);@_%_)"/>
    <numFmt numFmtId="250" formatCode="\•\ \ @"/>
    <numFmt numFmtId="251" formatCode="0.000000000"/>
    <numFmt numFmtId="252" formatCode="##,##0.0_);\(#,##0.0\)"/>
    <numFmt numFmtId="253" formatCode="_(* #,##0.0000_);_(* \(#,##0.0000\);_(* &quot;-&quot;??_);_(@_)"/>
    <numFmt numFmtId="254" formatCode="#,##0.00&quot;£&quot;_);[Red]\(#,##0.00&quot;£&quot;\)"/>
    <numFmt numFmtId="255" formatCode="_ * #,##0_)&quot;£&quot;_ ;_ * \(#,##0\)&quot;£&quot;_ ;_ * &quot;-&quot;_)&quot;£&quot;_ ;_ @_ "/>
    <numFmt numFmtId="256" formatCode="_(* #,##0.000_);_(* \(#,##0.000\);_(* &quot;-&quot;??_);_(@_)"/>
    <numFmt numFmtId="257" formatCode="#,##0_%_);\(#,##0\)_%;#,##0_%_);@_%_)"/>
    <numFmt numFmtId="258" formatCode="0.000_)"/>
    <numFmt numFmtId="259" formatCode="#,##0.000_);[Red]\(#,##0.000\)"/>
    <numFmt numFmtId="260" formatCode="#,##0_%_);\(#,##0\)_%;**;@_%_)"/>
    <numFmt numFmtId="261" formatCode="#,##0.00_%_);\(#,##0.00\)_%;#,##0.00_%_);@_%_)"/>
    <numFmt numFmtId="262" formatCode="&quot;$&quot;#,##0_%_);\(&quot;$&quot;#,##0\)_%;&quot;$&quot;#,##0_%_);@_%_)"/>
    <numFmt numFmtId="263" formatCode="#,##0.0\x_);\(#,##0.0\x\);#,##0.0\x_);@_)"/>
    <numFmt numFmtId="264" formatCode="#,##0.0_%_);\(#,##0.0\)_%;#,##0.0_%_);@_%_)"/>
    <numFmt numFmtId="265" formatCode="#,##0.0\p"/>
    <numFmt numFmtId="266" formatCode="&quot;$&quot;#,##0"/>
    <numFmt numFmtId="267" formatCode="#,##0.0000_%_);\(#,##0.0000\)_%;#,##0.0000_%_);@_%_)"/>
    <numFmt numFmtId="268" formatCode="#,##0.000000_%_);\(#,##0.000000\)_%;#,##0.000000_%_);@_%_)"/>
    <numFmt numFmtId="269" formatCode="_(&quot;$&quot;* #,##0.0_);_(&quot;$&quot;* \(#,##0.0\);_(&quot;$&quot;* &quot;-&quot;_);_(@_)"/>
    <numFmt numFmtId="270" formatCode="&quot;$&quot;#,##0.000_);[Red]\(&quot;$&quot;#,##0.000\)"/>
    <numFmt numFmtId="271" formatCode="&quot;$&quot;#,##0.00_%_);\(&quot;$&quot;#,##0.00\)_%;&quot;$&quot;#,##0.00_%_);@_%_)"/>
    <numFmt numFmtId="272" formatCode="_ * #,##0.00_ ;_ * \-#,##0.00_ ;_ * &quot;-&quot;??_ ;_ @_ "/>
    <numFmt numFmtId="273" formatCode="&quot;£&quot;#,##0.00;\-&quot;£&quot;#,##0.00"/>
    <numFmt numFmtId="274" formatCode="_(* &quot;$&quot;#,##0.0_);_(* \(&quot;$&quot;#,##0.0\);_(* &quot;-&quot;??_);_(@_)"/>
    <numFmt numFmtId="275" formatCode="&quot;$&quot;#,##0.0\ ;\(&quot;$&quot;#,##0.0\)"/>
    <numFmt numFmtId="276" formatCode="&quot;$&quot;#,##0.0_%_);\(&quot;$&quot;#,##0.0\)_%;&quot;$&quot;#,##0.0_%_);@_%_)"/>
    <numFmt numFmtId="277" formatCode="_(* #,##0_);_(* \(#,##0\);;_(@_)"/>
    <numFmt numFmtId="278" formatCode="\ \ _•\–\ \ \ \ @"/>
    <numFmt numFmtId="279" formatCode="&quot;SFr.&quot;\ #,##0.00;&quot;SFr.&quot;\ \-#,##0.00"/>
    <numFmt numFmtId="280" formatCode="m/d/yy_%_)"/>
    <numFmt numFmtId="281" formatCode="&quot;$&quot;#,##0.00"/>
    <numFmt numFmtId="282" formatCode="0_%_);\(0\)_%;0_%_);@_%_)"/>
    <numFmt numFmtId="283" formatCode="&quot;$&quot;#,##0.0"/>
    <numFmt numFmtId="284" formatCode="#,##0.0"/>
    <numFmt numFmtId="285" formatCode="0.00\x"/>
    <numFmt numFmtId="286" formatCode="_(* #,##0.000000000_);_(* \(#,##0.000000000\);_(* &quot;-&quot;??_);_(@_)"/>
    <numFmt numFmtId="287" formatCode="_(* #,##0.00000000000_);_(* \(#,##0.00000000000\);_(* &quot;-&quot;??_);_(@_)"/>
    <numFmt numFmtId="288" formatCode="#,##0;\(#,##0\)"/>
    <numFmt numFmtId="289" formatCode="0\ &quot;pts&quot;;\ \(0\)\ &quot;pts.&quot;"/>
    <numFmt numFmtId="290" formatCode="\ #,##0\ \ \ ;\(#,##0\)\ \ ;\—\ \ \ \ "/>
    <numFmt numFmtId="291" formatCode="#,##0.0_);[Red]\(#,##0.0\)"/>
    <numFmt numFmtId="292" formatCode="_(* #,##0.00000000_);_(* \(#,##0.00000000\);_(* &quot;-&quot;??_);_(@_)"/>
    <numFmt numFmtId="293" formatCode="0.0%\ \ \ "/>
    <numFmt numFmtId="294" formatCode="0.0\%_);\(0.0\%\);0.0\%_);@_%_)"/>
    <numFmt numFmtId="295" formatCode="#,##0.00&quot; $&quot;;\-#,##0.00&quot; $&quot;"/>
    <numFmt numFmtId="296" formatCode="0%_);\(0%\);0%_);@_)"/>
    <numFmt numFmtId="297" formatCode="0\P"/>
    <numFmt numFmtId="298" formatCode="_(&quot;$&quot;* #,##0_);_(&quot;$&quot;* \(#,##0\);_(&quot;$&quot;* &quot;-&quot;??_);_(@_)"/>
    <numFmt numFmtId="299" formatCode="#,##0.0000_);[Red]\(#,##0.0000\)"/>
    <numFmt numFmtId="300" formatCode="&quot;L + &quot;0"/>
    <numFmt numFmtId="301" formatCode="0.00_)"/>
    <numFmt numFmtId="302" formatCode="0.0&quot;x&quot;"/>
    <numFmt numFmtId="303" formatCode="0.000\:\1_);\(0.000\)\:\1_);0.000\:\1_);@_)"/>
    <numFmt numFmtId="304" formatCode="_(&quot;$&quot;* #,##0.0_);_(&quot;$&quot;* \(#,##0.0\);_(&quot;$&quot;* &quot;-&quot;??_);_(@_)"/>
    <numFmt numFmtId="305" formatCode="m/yy"/>
    <numFmt numFmtId="306" formatCode="_ * #,##0_ ;_ * \-#,##0_ ;_ * &quot;-&quot;_ ;_ @_ "/>
    <numFmt numFmtId="307" formatCode="#,##0\ ;[Red]\-#,##0\ "/>
    <numFmt numFmtId="308" formatCode="&quot;$&quot;#,##0.0000_);\(&quot;$&quot;#,##0.0000\)"/>
    <numFmt numFmtId="309" formatCode="mmm\-dd"/>
    <numFmt numFmtId="310" formatCode="_(&quot;R$&quot;* #,##0_);_(&quot;R$&quot;* \(#,##0\);_(&quot;R$&quot;* &quot;-&quot;_);_(@_)"/>
    <numFmt numFmtId="311" formatCode="_(&quot;R$&quot;* #,##0.00_);_(&quot;R$&quot;* \(#,##0.00\);_(&quot;R$&quot;* &quot;-&quot;??_);_(@_)"/>
    <numFmt numFmtId="312" formatCode="\$#,##0\ ;\(\$#,##0\)"/>
    <numFmt numFmtId="313" formatCode="0.0\x_)_);&quot;NM&quot;_x_)_);0.0\x_)_);@_%_)"/>
    <numFmt numFmtId="314" formatCode="0.00000000"/>
    <numFmt numFmtId="315" formatCode="#,##0.000000_);\(#,##0.000000\)"/>
    <numFmt numFmtId="316" formatCode="&quot;$&quot;General"/>
    <numFmt numFmtId="317" formatCode="#,##0.000000000"/>
    <numFmt numFmtId="318" formatCode="&quot;per &quot;0"/>
    <numFmt numFmtId="319" formatCode="0%_);\(0%\)"/>
    <numFmt numFmtId="320" formatCode="0%_);[Red]\(0%\)"/>
    <numFmt numFmtId="321" formatCode="0.0_%"/>
    <numFmt numFmtId="322" formatCode="0.0%_);\(0.0%\);0.0%_);@_)"/>
    <numFmt numFmtId="323" formatCode="#,##0.0\x_)_);\(#,##0.0\x\)_);#,##0.0\x_)_);@_%_)"/>
    <numFmt numFmtId="324" formatCode="#,##0.0\%_);\(#,##0.0\%\);#,##0.0\%_);@_)"/>
    <numFmt numFmtId="325" formatCode="#,##0.0\%_);\(#,##0.0\%\);#,##0.0\%_);@_%_)"/>
    <numFmt numFmtId="326" formatCode="0.000%"/>
    <numFmt numFmtId="327" formatCode="_ &quot;S.&quot;\ * #,##0.00_ ;_ &quot;S.&quot;\ * \-#,##0.00_ ;_ &quot;S.&quot;\ * &quot;-&quot;??_ ;_ @_ "/>
    <numFmt numFmtId="328" formatCode="#,##0.0_x\);\(#,##0.0\)"/>
    <numFmt numFmtId="329" formatCode="_(* #,##0.0000000000_);_(* \(#,##0.0000000000\);_(* &quot;-&quot;??_);_(@_)"/>
    <numFmt numFmtId="330" formatCode="_(&quot;$&quot;* #,##0.000_);_(&quot;$&quot;* \(#,##0.000\);_(&quot;$&quot;* &quot;-&quot;??_);_(@_)"/>
    <numFmt numFmtId="331" formatCode="0.0\p\p"/>
    <numFmt numFmtId="332" formatCode="#,##0.00\x"/>
    <numFmt numFmtId="333" formatCode="#,##0.00_x"/>
    <numFmt numFmtId="334" formatCode="0.0_);\(0.0\)"/>
    <numFmt numFmtId="335" formatCode="&quot;$&quot;#\ ?/?"/>
    <numFmt numFmtId="336" formatCode="#,##0.00;\(#,##0.00\);_(* &quot;-&quot;_)"/>
    <numFmt numFmtId="337" formatCode="#,##0;\(#,##0\);_(* &quot;-&quot;_)"/>
    <numFmt numFmtId="338" formatCode="#,##0.0_);\(#,##0.0\);_(* &quot;-&quot;_)"/>
    <numFmt numFmtId="339" formatCode="_(&quot;$&quot;* #,##0.00_);_(&quot;$&quot;* \(#,##0.00\);_(* &quot;-&quot;_);_(@_)"/>
    <numFmt numFmtId="340" formatCode="#,##0.0\x"/>
    <numFmt numFmtId="341" formatCode="#,##0.00_);\(#,##0.00\);_(* &quot;-&quot;_)"/>
    <numFmt numFmtId="342" formatCode="#,##0_);\(#,##0\);_(* &quot;-&quot;_);_(* &quot;-&quot;_)"/>
    <numFmt numFmtId="343" formatCode="_(###.##%_);\(* &quot;-&quot;_);_(@_)"/>
    <numFmt numFmtId="344" formatCode="#,##0.00,,;\(#,##0.00,,\)"/>
    <numFmt numFmtId="345" formatCode="_ * #,##0_)_£_ ;_ * \(#,##0\)_£_ ;_ * &quot;-&quot;_)_£_ ;_ @_ "/>
    <numFmt numFmtId="346" formatCode="_ * #,##0.00_)&quot;£&quot;_ ;_ * \(#,##0.00\)&quot;£&quot;_ ;_ * &quot;-&quot;??_)&quot;£&quot;_ ;_ @_ "/>
    <numFmt numFmtId="347" formatCode="&quot;Table &quot;0"/>
    <numFmt numFmtId="348" formatCode="_(&quot;$&quot;\ #,###.00,\K_);_(&quot;$&quot;\ \(#,###.00,\K\);\-"/>
    <numFmt numFmtId="349" formatCode="_(&quot;$&quot;\ #,###.000,\K_);_(&quot;$&quot;\ \(#,###.000,\K\);\-"/>
    <numFmt numFmtId="350" formatCode="_-* #,##0\ &quot;zł&quot;_-;\-* #,##0\ &quot;zł&quot;_-;_-* &quot;-&quot;\ &quot;zł&quot;_-;_-@_-"/>
    <numFmt numFmtId="351" formatCode="_-* #,##0.00\ &quot;zł&quot;_-;\-* #,##0.00\ &quot;zł&quot;_-;_-* &quot;-&quot;??\ &quot;zł&quot;_-;_-@_-"/>
    <numFmt numFmtId="352" formatCode="0\ \ ;\(0\)\ \ \ "/>
    <numFmt numFmtId="353" formatCode="0.0\ &quot;Years&quot;"/>
    <numFmt numFmtId="354" formatCode="\¥#,##0_);\(\¥#,##0\)"/>
    <numFmt numFmtId="355" formatCode="&quot;Yes&quot;;;&quot;No&quot;"/>
    <numFmt numFmtId="356" formatCode="_(* #,##0.0%;_(* \(#,##0.0\)%"/>
    <numFmt numFmtId="357" formatCode="_(* &quot;$&quot;\ #,##0.000_);_(* &quot;$&quot;\ \(#,##0.000\);_(* &quot;$  -&quot;?_);_(@_)"/>
    <numFmt numFmtId="358" formatCode="_(* #,##0.000_);_(* \(#,##0.000\);_(* &quot;   -&quot;?_);_(@_)"/>
    <numFmt numFmtId="359" formatCode="0.000%;\(0.000\)%"/>
    <numFmt numFmtId="360" formatCode="&quot;USD&quot;\ 0.00"/>
    <numFmt numFmtId="361" formatCode="&quot;ARS&quot;\ 0.00"/>
    <numFmt numFmtId="362" formatCode="[$-409]mmmm\-yy;@"/>
    <numFmt numFmtId="363" formatCode="[$-409]mmm\-yy;@"/>
    <numFmt numFmtId="364" formatCode="&quot;Interest Tax Shield @ &quot;0%"/>
    <numFmt numFmtId="365" formatCode="&quot;Less: Taxes on EBIT @ &quot;0%"/>
    <numFmt numFmtId="366" formatCode="&quot;WACC&quot;"/>
    <numFmt numFmtId="367" formatCode="_(&quot;US$&quot;* #,##0_);_(&quot;US$&quot;* \(#,##0\);_(&quot;$&quot;* &quot;-&quot;??_);_(@_)"/>
    <numFmt numFmtId="368" formatCode=";;"/>
  </numFmts>
  <fonts count="35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Times New Roman"/>
      <family val="1"/>
    </font>
    <font>
      <b/>
      <sz val="15"/>
      <color theme="1"/>
      <name val="Times New Roman"/>
      <family val="1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sz val="10"/>
      <color rgb="FF0033CC"/>
      <name val="Times New Roman"/>
      <family val="1"/>
    </font>
    <font>
      <b/>
      <sz val="10"/>
      <color rgb="FF0033CC"/>
      <name val="Times New Roman"/>
      <family val="1"/>
    </font>
    <font>
      <b/>
      <u/>
      <sz val="10"/>
      <color theme="1"/>
      <name val="Times New Roman"/>
      <family val="1"/>
    </font>
    <font>
      <b/>
      <u/>
      <sz val="10"/>
      <color rgb="FF0033CC"/>
      <name val="Times New Roman"/>
      <family val="1"/>
    </font>
    <font>
      <vertAlign val="superscript"/>
      <sz val="10"/>
      <color theme="1"/>
      <name val="Times New Roman"/>
      <family val="1"/>
    </font>
    <font>
      <b/>
      <u/>
      <vertAlign val="superscript"/>
      <sz val="10"/>
      <color theme="1"/>
      <name val="Times New Roman"/>
      <family val="1"/>
    </font>
    <font>
      <vertAlign val="superscript"/>
      <sz val="10"/>
      <color indexed="8"/>
      <name val="Times New Roman"/>
      <family val="1"/>
    </font>
    <font>
      <sz val="10"/>
      <color indexed="8"/>
      <name val="Times New Roman"/>
      <family val="1"/>
    </font>
    <font>
      <b/>
      <sz val="10"/>
      <color rgb="FF000000"/>
      <name val="Times New Roman"/>
      <family val="1"/>
    </font>
    <font>
      <u val="singleAccounting"/>
      <sz val="10"/>
      <color rgb="FF000000"/>
      <name val="Times New Roman"/>
      <family val="1"/>
    </font>
    <font>
      <b/>
      <u val="doubleAccounting"/>
      <sz val="10"/>
      <color rgb="FF000000"/>
      <name val="Times New Roman"/>
      <family val="1"/>
    </font>
    <font>
      <b/>
      <u val="singleAccounting"/>
      <sz val="10"/>
      <color rgb="FF000000"/>
      <name val="Times New Roman"/>
      <family val="1"/>
    </font>
    <font>
      <sz val="10"/>
      <color rgb="FFFF0000"/>
      <name val="Times New Roman"/>
      <family val="1"/>
    </font>
    <font>
      <u val="singleAccounting"/>
      <sz val="10"/>
      <color theme="1"/>
      <name val="Times New Roman"/>
      <family val="1"/>
    </font>
    <font>
      <b/>
      <u val="singleAccounting"/>
      <sz val="10"/>
      <color theme="1"/>
      <name val="Times New Roman"/>
      <family val="1"/>
    </font>
    <font>
      <sz val="7"/>
      <color indexed="8"/>
      <name val="Arial"/>
      <family val="2"/>
    </font>
    <font>
      <sz val="7"/>
      <color indexed="8"/>
      <name val="Arial"/>
      <family val="1"/>
      <charset val="204"/>
    </font>
    <font>
      <sz val="10"/>
      <name val="Times New Roman"/>
      <family val="1"/>
    </font>
    <font>
      <b/>
      <sz val="10"/>
      <name val="Times New Roman"/>
      <family val="1"/>
    </font>
    <font>
      <sz val="11"/>
      <name val="Times New Roman"/>
      <family val="1"/>
    </font>
    <font>
      <u/>
      <sz val="10"/>
      <name val="Times New Roman"/>
      <family val="1"/>
    </font>
    <font>
      <sz val="11"/>
      <color theme="1"/>
      <name val="Times New Roman"/>
      <family val="1"/>
    </font>
    <font>
      <b/>
      <sz val="14"/>
      <name val="Times New Roman"/>
      <family val="1"/>
    </font>
    <font>
      <b/>
      <sz val="12"/>
      <name val="Times New Roman"/>
      <family val="1"/>
    </font>
    <font>
      <i/>
      <sz val="9"/>
      <name val="Times New Roman"/>
      <family val="1"/>
    </font>
    <font>
      <u val="singleAccounting"/>
      <sz val="10"/>
      <name val="Times New Roman"/>
      <family val="1"/>
    </font>
    <font>
      <i/>
      <sz val="9"/>
      <color rgb="FFFF0000"/>
      <name val="Times New Roman"/>
      <family val="1"/>
    </font>
    <font>
      <i/>
      <sz val="11"/>
      <color rgb="FFFF0000"/>
      <name val="Times New Roman"/>
      <family val="1"/>
    </font>
    <font>
      <sz val="10"/>
      <color indexed="8"/>
      <name val="MS Sans Serif"/>
      <family val="2"/>
    </font>
    <font>
      <sz val="10"/>
      <name val="Arial"/>
      <family val="2"/>
    </font>
    <font>
      <sz val="10"/>
      <name val="GillSans"/>
      <family val="2"/>
    </font>
    <font>
      <sz val="10"/>
      <name val="Geneva"/>
      <family val="2"/>
    </font>
    <font>
      <sz val="12"/>
      <name val="Times New Roman"/>
      <family val="1"/>
    </font>
    <font>
      <u val="doubleAccounting"/>
      <sz val="10"/>
      <name val="Times New Roman"/>
      <family val="1"/>
    </font>
    <font>
      <sz val="9"/>
      <name val="Arial"/>
      <family val="2"/>
    </font>
    <font>
      <sz val="10"/>
      <name val="Geneva"/>
    </font>
    <font>
      <sz val="10"/>
      <name val="GillSans"/>
    </font>
    <font>
      <sz val="11"/>
      <name val="Book Antiqua"/>
      <family val="1"/>
    </font>
    <font>
      <sz val="10"/>
      <name val="Helvetica"/>
      <family val="2"/>
      <charset val="177"/>
    </font>
    <font>
      <sz val="10"/>
      <name val="Century Schoolbook"/>
      <family val="1"/>
    </font>
    <font>
      <sz val="10"/>
      <color indexed="14"/>
      <name val="Baskerville MT"/>
    </font>
    <font>
      <sz val="8"/>
      <name val="Times New Roman"/>
      <family val="1"/>
    </font>
    <font>
      <sz val="10"/>
      <name val="MS Sans Serif"/>
      <family val="2"/>
    </font>
    <font>
      <sz val="10"/>
      <color indexed="12"/>
      <name val="Trebuchet MS"/>
      <family val="2"/>
    </font>
    <font>
      <u/>
      <sz val="8.4"/>
      <color indexed="12"/>
      <name val="Arial"/>
      <family val="2"/>
    </font>
    <font>
      <sz val="12"/>
      <name val="???"/>
      <family val="1"/>
      <charset val="129"/>
    </font>
    <font>
      <b/>
      <sz val="9"/>
      <name val="Arial"/>
      <family val="2"/>
    </font>
    <font>
      <sz val="10"/>
      <color indexed="8"/>
      <name val="Arial"/>
      <family val="2"/>
    </font>
    <font>
      <i/>
      <sz val="9"/>
      <color indexed="8"/>
      <name val="Arial"/>
      <family val="2"/>
    </font>
    <font>
      <sz val="11"/>
      <color indexed="10"/>
      <name val="Arial"/>
      <family val="2"/>
    </font>
    <font>
      <sz val="10"/>
      <name val="Courier"/>
      <family val="3"/>
    </font>
    <font>
      <sz val="10"/>
      <name val="Helv"/>
      <family val="2"/>
    </font>
    <font>
      <sz val="11"/>
      <name val="Arial"/>
      <family val="2"/>
    </font>
    <font>
      <b/>
      <sz val="22"/>
      <color indexed="18"/>
      <name val="Arial"/>
      <family val="2"/>
    </font>
    <font>
      <b/>
      <sz val="14"/>
      <color indexed="18"/>
      <name val="Arial"/>
      <family val="2"/>
    </font>
    <font>
      <sz val="9"/>
      <color indexed="8"/>
      <name val="Arial"/>
      <family val="2"/>
    </font>
    <font>
      <sz val="8"/>
      <color indexed="8"/>
      <name val="Arial"/>
      <family val="2"/>
    </font>
    <font>
      <b/>
      <sz val="10"/>
      <color indexed="18"/>
      <name val="Arial"/>
      <family val="2"/>
    </font>
    <font>
      <b/>
      <u val="singleAccounting"/>
      <sz val="10"/>
      <color indexed="18"/>
      <name val="Arial"/>
      <family val="2"/>
    </font>
    <font>
      <sz val="10"/>
      <name val="Helv"/>
    </font>
    <font>
      <sz val="10"/>
      <color indexed="8"/>
      <name val="Palatino"/>
      <family val="1"/>
    </font>
    <font>
      <sz val="10"/>
      <name val="Trebuchet MS"/>
      <family val="2"/>
    </font>
    <font>
      <sz val="8"/>
      <name val="Arial"/>
      <family val="2"/>
    </font>
    <font>
      <sz val="14"/>
      <name val="Times New Roman"/>
      <family val="1"/>
    </font>
    <font>
      <sz val="18"/>
      <name val="Times New Roman"/>
      <family val="1"/>
    </font>
    <font>
      <sz val="9"/>
      <name val="Times New Roman"/>
      <family val="1"/>
    </font>
    <font>
      <sz val="8"/>
      <name val="Helv"/>
    </font>
    <font>
      <sz val="14"/>
      <name val="Tms Rmn"/>
    </font>
    <font>
      <sz val="11"/>
      <color indexed="8"/>
      <name val="Calibri"/>
      <family val="2"/>
    </font>
    <font>
      <sz val="10"/>
      <color indexed="12"/>
      <name val="Times New Roman"/>
      <family val="1"/>
    </font>
    <font>
      <sz val="7"/>
      <color indexed="12"/>
      <name val="Times New Roman"/>
      <family val="1"/>
    </font>
    <font>
      <sz val="11"/>
      <color indexed="9"/>
      <name val="Calibri"/>
      <family val="2"/>
    </font>
    <font>
      <sz val="10"/>
      <color indexed="12"/>
      <name val="Arial"/>
      <family val="2"/>
    </font>
    <font>
      <sz val="12"/>
      <name val="Helv"/>
    </font>
    <font>
      <b/>
      <sz val="12"/>
      <color indexed="8"/>
      <name val="Times New Roman"/>
      <family val="1"/>
    </font>
    <font>
      <sz val="10"/>
      <name val="Helvetica"/>
      <family val="2"/>
    </font>
    <font>
      <b/>
      <sz val="10"/>
      <name val="Arial"/>
      <family val="2"/>
    </font>
    <font>
      <b/>
      <sz val="8"/>
      <name val="Tms Rmn"/>
    </font>
    <font>
      <sz val="11"/>
      <color indexed="10"/>
      <name val="Calibri"/>
      <family val="2"/>
    </font>
    <font>
      <sz val="8"/>
      <name val="Times"/>
      <family val="1"/>
    </font>
    <font>
      <sz val="8"/>
      <name val="Arial MT"/>
    </font>
    <font>
      <b/>
      <u/>
      <sz val="12"/>
      <name val="Times New Roman"/>
      <family val="1"/>
    </font>
    <font>
      <sz val="10"/>
      <name val="Century Gothic"/>
      <family val="2"/>
    </font>
    <font>
      <sz val="7"/>
      <name val="Palatino"/>
      <family val="1"/>
    </font>
    <font>
      <sz val="12"/>
      <name val="Arial"/>
      <family val="2"/>
    </font>
    <font>
      <sz val="7"/>
      <name val="Ariel"/>
    </font>
    <font>
      <sz val="8"/>
      <color indexed="12"/>
      <name val="Helv"/>
    </font>
    <font>
      <sz val="8"/>
      <color indexed="12"/>
      <name val="Trebuchet MS"/>
      <family val="2"/>
    </font>
    <font>
      <sz val="10"/>
      <name val="Tahoma"/>
      <family val="2"/>
    </font>
    <font>
      <sz val="8"/>
      <name val="Arial MT"/>
      <family val="2"/>
    </font>
    <font>
      <b/>
      <sz val="10"/>
      <color indexed="9"/>
      <name val="Gill Sans MT"/>
      <family val="2"/>
    </font>
    <font>
      <sz val="11"/>
      <color indexed="20"/>
      <name val="Calibri"/>
      <family val="2"/>
    </font>
    <font>
      <sz val="8"/>
      <color indexed="13"/>
      <name val="Arial"/>
      <family val="2"/>
    </font>
    <font>
      <sz val="12"/>
      <name val="Arial MT"/>
    </font>
    <font>
      <sz val="8"/>
      <name val="Tms Rmn"/>
      <family val="1"/>
    </font>
    <font>
      <b/>
      <sz val="9"/>
      <color indexed="0"/>
      <name val="Arial"/>
      <family val="2"/>
    </font>
    <font>
      <sz val="9"/>
      <color indexed="0"/>
      <name val="Arial"/>
      <family val="2"/>
    </font>
    <font>
      <b/>
      <sz val="11"/>
      <color indexed="52"/>
      <name val="Calibri"/>
      <family val="2"/>
    </font>
    <font>
      <b/>
      <sz val="12"/>
      <color indexed="16"/>
      <name val="Helvetica"/>
      <family val="2"/>
    </font>
    <font>
      <b/>
      <u/>
      <sz val="10"/>
      <name val="Times"/>
      <family val="1"/>
    </font>
    <font>
      <sz val="8"/>
      <name val="Tms Rmn"/>
    </font>
    <font>
      <sz val="12"/>
      <color indexed="8"/>
      <name val="Times New Roman"/>
      <family val="1"/>
    </font>
    <font>
      <sz val="10"/>
      <color indexed="8"/>
      <name val="Helvetica"/>
      <family val="2"/>
    </font>
    <font>
      <sz val="8"/>
      <color indexed="12"/>
      <name val="Helvetica"/>
      <family val="2"/>
    </font>
    <font>
      <sz val="8"/>
      <color indexed="12"/>
      <name val="Tms Rmn"/>
    </font>
    <font>
      <sz val="9"/>
      <color indexed="18"/>
      <name val="CharterITC BT"/>
      <family val="1"/>
    </font>
    <font>
      <b/>
      <sz val="10"/>
      <color indexed="9"/>
      <name val="Arial"/>
      <family val="2"/>
    </font>
    <font>
      <sz val="12"/>
      <name val="Tms Rmn"/>
    </font>
    <font>
      <b/>
      <sz val="12"/>
      <name val="Palatino"/>
      <family val="1"/>
    </font>
    <font>
      <b/>
      <sz val="8"/>
      <color indexed="8"/>
      <name val="Arial"/>
      <family val="2"/>
    </font>
    <font>
      <b/>
      <sz val="10"/>
      <name val="MS Sans Serif"/>
      <family val="2"/>
    </font>
    <font>
      <sz val="8"/>
      <color indexed="12"/>
      <name val="Times New Roman"/>
      <family val="1"/>
    </font>
    <font>
      <b/>
      <sz val="9"/>
      <name val="Times New Roman"/>
      <family val="1"/>
    </font>
    <font>
      <b/>
      <sz val="10"/>
      <name val="Helv"/>
    </font>
    <font>
      <b/>
      <i/>
      <sz val="12"/>
      <name val="Times New Roman"/>
      <family val="1"/>
    </font>
    <font>
      <i/>
      <sz val="10"/>
      <name val="Tms Rmn"/>
    </font>
    <font>
      <i/>
      <sz val="8"/>
      <color indexed="12"/>
      <name val="Arial"/>
      <family val="2"/>
    </font>
    <font>
      <sz val="12"/>
      <color indexed="8"/>
      <name val="Arial"/>
      <family val="2"/>
    </font>
    <font>
      <u val="singleAccounting"/>
      <sz val="10"/>
      <name val="Arial"/>
      <family val="2"/>
    </font>
    <font>
      <sz val="11"/>
      <color indexed="17"/>
      <name val="Calibri"/>
      <family val="2"/>
    </font>
    <font>
      <b/>
      <sz val="10"/>
      <color indexed="8"/>
      <name val="times new roman"/>
      <family val="1"/>
    </font>
    <font>
      <sz val="10"/>
      <color indexed="24"/>
      <name val="Modern"/>
      <family val="3"/>
      <charset val="255"/>
    </font>
    <font>
      <sz val="14"/>
      <color indexed="24"/>
      <name val="Roman"/>
      <family val="1"/>
      <charset val="255"/>
    </font>
    <font>
      <b/>
      <sz val="11"/>
      <color indexed="10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0"/>
      <color indexed="12"/>
      <name val="Helvetica"/>
      <family val="2"/>
    </font>
    <font>
      <sz val="8"/>
      <color indexed="12"/>
      <name val="Arial"/>
      <family val="2"/>
    </font>
    <font>
      <sz val="9"/>
      <color indexed="12"/>
      <name val="Helvetica"/>
      <family val="2"/>
    </font>
    <font>
      <b/>
      <i/>
      <sz val="8"/>
      <name val="Arial"/>
      <family val="2"/>
    </font>
    <font>
      <b/>
      <sz val="7"/>
      <name val="GillSans"/>
      <family val="2"/>
    </font>
    <font>
      <b/>
      <u/>
      <sz val="8"/>
      <name val="Arial"/>
      <family val="2"/>
    </font>
    <font>
      <b/>
      <sz val="8"/>
      <color indexed="9"/>
      <name val="Arial"/>
      <family val="2"/>
    </font>
    <font>
      <b/>
      <sz val="11"/>
      <name val="Times New Roman"/>
      <family val="1"/>
    </font>
    <font>
      <b/>
      <u val="singleAccounting"/>
      <sz val="8"/>
      <color indexed="8"/>
      <name val="Arial"/>
      <family val="2"/>
    </font>
    <font>
      <b/>
      <sz val="8"/>
      <name val="Arial"/>
      <family val="2"/>
    </font>
    <font>
      <b/>
      <sz val="8"/>
      <color indexed="8"/>
      <name val="Courier New"/>
      <family val="3"/>
    </font>
    <font>
      <sz val="10"/>
      <color indexed="17"/>
      <name val="Times New Roman"/>
      <family val="1"/>
    </font>
    <font>
      <sz val="11"/>
      <name val="Tms Rmn"/>
    </font>
    <font>
      <b/>
      <sz val="8"/>
      <name val="Times New Roman"/>
      <family val="1"/>
    </font>
    <font>
      <sz val="8"/>
      <name val="Palatino"/>
      <family val="1"/>
    </font>
    <font>
      <i/>
      <sz val="9"/>
      <name val="MS Sans Serif"/>
      <family val="2"/>
    </font>
    <font>
      <sz val="24"/>
      <name val="MS Sans Serif"/>
      <family val="2"/>
    </font>
    <font>
      <sz val="7"/>
      <name val="Small Fonts"/>
      <family val="2"/>
    </font>
    <font>
      <sz val="10"/>
      <name val="MS Serif"/>
      <family val="1"/>
    </font>
    <font>
      <sz val="14"/>
      <name val="Palatino"/>
      <family val="1"/>
    </font>
    <font>
      <sz val="16"/>
      <name val="Palatino"/>
      <family val="1"/>
    </font>
    <font>
      <sz val="32"/>
      <name val="Helvetica-Black"/>
    </font>
    <font>
      <b/>
      <sz val="8"/>
      <color indexed="14"/>
      <name val="Arial"/>
      <family val="2"/>
    </font>
    <font>
      <sz val="10"/>
      <name val="Tms Rmn"/>
    </font>
    <font>
      <sz val="7"/>
      <name val="Arial"/>
      <family val="2"/>
    </font>
    <font>
      <sz val="10"/>
      <name val="Book Antiqua"/>
      <family val="1"/>
    </font>
    <font>
      <sz val="11"/>
      <color indexed="12"/>
      <name val="Book Antiqua"/>
      <family val="1"/>
    </font>
    <font>
      <sz val="8"/>
      <color indexed="16"/>
      <name val="Palatino"/>
      <family val="1"/>
    </font>
    <font>
      <sz val="11"/>
      <name val="Baskerville MT"/>
      <family val="1"/>
    </font>
    <font>
      <sz val="10"/>
      <name val="Baskerville MT"/>
    </font>
    <font>
      <sz val="10"/>
      <name val="Helvetica 55 Roman"/>
    </font>
    <font>
      <sz val="8"/>
      <color indexed="18"/>
      <name val="Times New Roman"/>
      <family val="1"/>
    </font>
    <font>
      <sz val="1"/>
      <color indexed="8"/>
      <name val="Courier"/>
      <family val="3"/>
    </font>
    <font>
      <sz val="8"/>
      <color indexed="14"/>
      <name val="Times New Roman"/>
      <family val="1"/>
    </font>
    <font>
      <u val="doubleAccounting"/>
      <sz val="10"/>
      <name val="Arial"/>
      <family val="2"/>
    </font>
    <font>
      <b/>
      <sz val="8"/>
      <name val="Arial Narrow"/>
      <family val="2"/>
    </font>
    <font>
      <sz val="14"/>
      <color indexed="8"/>
      <name val="Times New Roman"/>
      <family val="1"/>
    </font>
    <font>
      <sz val="8"/>
      <color indexed="8"/>
      <name val="Times New Roman"/>
      <family val="1"/>
    </font>
    <font>
      <i/>
      <sz val="10"/>
      <name val="Times New Roman"/>
      <family val="1"/>
    </font>
    <font>
      <sz val="9"/>
      <color indexed="8"/>
      <name val="Times New Roman"/>
      <family val="1"/>
    </font>
    <font>
      <i/>
      <sz val="9"/>
      <color indexed="8"/>
      <name val="Times New Roman"/>
      <family val="1"/>
    </font>
    <font>
      <sz val="22"/>
      <name val="Times New Roman"/>
      <family val="1"/>
    </font>
    <font>
      <b/>
      <i/>
      <sz val="8"/>
      <color indexed="12"/>
      <name val="Arial"/>
      <family val="2"/>
    </font>
    <font>
      <b/>
      <sz val="1"/>
      <color indexed="8"/>
      <name val="Courier"/>
      <family val="3"/>
    </font>
    <font>
      <b/>
      <sz val="11"/>
      <color indexed="62"/>
      <name val="Calibri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b/>
      <sz val="10"/>
      <color indexed="8"/>
      <name val="Courier"/>
      <family val="3"/>
    </font>
    <font>
      <i/>
      <sz val="11"/>
      <color indexed="23"/>
      <name val="Calibri"/>
      <family val="2"/>
    </font>
    <font>
      <i/>
      <sz val="1"/>
      <color indexed="8"/>
      <name val="Courier"/>
      <family val="3"/>
    </font>
    <font>
      <b/>
      <u/>
      <sz val="10"/>
      <name val="Helv"/>
    </font>
    <font>
      <sz val="10"/>
      <color indexed="24"/>
      <name val="Times New Roman"/>
      <family val="1"/>
    </font>
    <font>
      <sz val="14"/>
      <color indexed="32"/>
      <name val="Times New Roman"/>
      <family val="1"/>
    </font>
    <font>
      <b/>
      <sz val="12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sz val="6"/>
      <name val="Arial"/>
      <family val="2"/>
    </font>
    <font>
      <sz val="6"/>
      <color indexed="23"/>
      <name val="Helvetica-Black"/>
    </font>
    <font>
      <sz val="9.5"/>
      <color indexed="23"/>
      <name val="Helvetica-Black"/>
    </font>
    <font>
      <sz val="10"/>
      <color indexed="17"/>
      <name val="Helvetica"/>
      <family val="2"/>
    </font>
    <font>
      <i/>
      <sz val="8"/>
      <color indexed="17"/>
      <name val="Times New Roman"/>
      <family val="1"/>
    </font>
    <font>
      <sz val="8"/>
      <color indexed="21"/>
      <name val="Arial"/>
      <family val="2"/>
    </font>
    <font>
      <sz val="8"/>
      <name val="Verdana"/>
      <family val="2"/>
    </font>
    <font>
      <b/>
      <sz val="12"/>
      <color indexed="9"/>
      <name val="Tms Rmn"/>
    </font>
    <font>
      <b/>
      <sz val="10"/>
      <color indexed="9"/>
      <name val="GillSans"/>
      <family val="2"/>
    </font>
    <font>
      <b/>
      <sz val="10"/>
      <color indexed="8"/>
      <name val="GillSans"/>
      <family val="2"/>
    </font>
    <font>
      <sz val="6"/>
      <color indexed="16"/>
      <name val="Palatino"/>
      <family val="1"/>
    </font>
    <font>
      <sz val="6"/>
      <name val="Palatino"/>
      <family val="1"/>
    </font>
    <font>
      <b/>
      <sz val="8"/>
      <name val="Palatino"/>
      <family val="1"/>
    </font>
    <font>
      <b/>
      <i/>
      <sz val="16"/>
      <color rgb="FF000000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2"/>
      <color indexed="9"/>
      <name val="Arial"/>
      <family val="2"/>
    </font>
    <font>
      <b/>
      <i/>
      <sz val="22"/>
      <name val="Times New Roman"/>
      <family val="1"/>
    </font>
    <font>
      <b/>
      <sz val="12"/>
      <color indexed="8"/>
      <name val="Arial"/>
      <family val="2"/>
    </font>
    <font>
      <b/>
      <sz val="8"/>
      <name val="MS Sans Serif"/>
      <family val="2"/>
    </font>
    <font>
      <b/>
      <sz val="24"/>
      <name val="Geneva"/>
      <family val="2"/>
    </font>
    <font>
      <u/>
      <sz val="7.5"/>
      <color indexed="12"/>
      <name val="Arial"/>
      <family val="2"/>
    </font>
    <font>
      <u/>
      <sz val="10"/>
      <color indexed="12"/>
      <name val="Arial"/>
      <family val="2"/>
    </font>
    <font>
      <sz val="8"/>
      <color indexed="39"/>
      <name val="Arial"/>
      <family val="2"/>
    </font>
    <font>
      <sz val="10"/>
      <color indexed="48"/>
      <name val="Arial"/>
      <family val="2"/>
    </font>
    <font>
      <sz val="1"/>
      <color indexed="9"/>
      <name val="Symbol"/>
      <family val="1"/>
      <charset val="2"/>
    </font>
    <font>
      <b/>
      <sz val="22"/>
      <color indexed="16"/>
      <name val="Arial"/>
      <family val="2"/>
    </font>
    <font>
      <b/>
      <sz val="10"/>
      <color indexed="8"/>
      <name val="Arial"/>
      <family val="2"/>
    </font>
    <font>
      <sz val="10"/>
      <color indexed="16"/>
      <name val="MS Sans Serif"/>
      <family val="2"/>
    </font>
    <font>
      <sz val="10"/>
      <name val="Futura Md BT"/>
    </font>
    <font>
      <sz val="8"/>
      <color indexed="8"/>
      <name val="Helv"/>
    </font>
    <font>
      <sz val="10"/>
      <color indexed="20"/>
      <name val="Times New Roman"/>
      <family val="1"/>
    </font>
    <font>
      <sz val="10"/>
      <name val="Verdana"/>
      <family val="2"/>
    </font>
    <font>
      <sz val="14"/>
      <name val="Architecture"/>
      <family val="2"/>
    </font>
    <font>
      <i/>
      <sz val="12"/>
      <name val="Times New Roman"/>
      <family val="1"/>
    </font>
    <font>
      <sz val="11"/>
      <color indexed="19"/>
      <name val="Calibri"/>
      <family val="2"/>
    </font>
    <font>
      <b/>
      <u val="singleAccounting"/>
      <sz val="8"/>
      <color indexed="8"/>
      <name val="Verdana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sz val="10"/>
      <color indexed="16"/>
      <name val="Credit Suisse Type Roman"/>
      <family val="2"/>
    </font>
    <font>
      <sz val="11"/>
      <color theme="1"/>
      <name val="Garamond"/>
      <family val="2"/>
    </font>
    <font>
      <i/>
      <sz val="9"/>
      <name val="Arial"/>
      <family val="2"/>
    </font>
    <font>
      <sz val="12"/>
      <color indexed="12"/>
      <name val="Times New Roman"/>
      <family val="1"/>
    </font>
    <font>
      <sz val="10"/>
      <name val="Palatino"/>
      <family val="1"/>
    </font>
    <font>
      <sz val="8"/>
      <name val="Helvetica"/>
      <family val="2"/>
    </font>
    <font>
      <sz val="10"/>
      <name val="Arial CE"/>
    </font>
    <font>
      <sz val="8"/>
      <name val="Book Antiqua"/>
      <family val="1"/>
    </font>
    <font>
      <b/>
      <i/>
      <sz val="10"/>
      <name val="Arial"/>
      <family val="2"/>
    </font>
    <font>
      <b/>
      <sz val="10"/>
      <color indexed="72"/>
      <name val="Arial"/>
      <family val="2"/>
    </font>
    <font>
      <b/>
      <sz val="11"/>
      <color indexed="63"/>
      <name val="Calibri"/>
      <family val="2"/>
    </font>
    <font>
      <sz val="11"/>
      <color indexed="8"/>
      <name val="Times New Roman"/>
      <family val="1"/>
    </font>
    <font>
      <b/>
      <i/>
      <sz val="10"/>
      <color indexed="8"/>
      <name val="Arial"/>
      <family val="2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10"/>
      <color indexed="17"/>
      <name val="Arial"/>
      <family val="2"/>
    </font>
    <font>
      <b/>
      <sz val="10"/>
      <color indexed="13"/>
      <name val="Arial"/>
      <family val="2"/>
    </font>
    <font>
      <b/>
      <sz val="22"/>
      <color indexed="8"/>
      <name val="Times New Roman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26"/>
      <name val="Times New Roman"/>
      <family val="1"/>
    </font>
    <font>
      <b/>
      <sz val="18"/>
      <name val="Times New Roman"/>
      <family val="1"/>
    </font>
    <font>
      <sz val="10"/>
      <color indexed="16"/>
      <name val="Helvetica-Black"/>
    </font>
    <font>
      <i/>
      <sz val="8"/>
      <name val="Arial"/>
      <family val="2"/>
    </font>
    <font>
      <sz val="8"/>
      <name val="Tahoma"/>
      <family val="2"/>
    </font>
    <font>
      <sz val="8"/>
      <color indexed="32"/>
      <name val="Arial"/>
      <family val="2"/>
    </font>
    <font>
      <u/>
      <sz val="10"/>
      <name val="GillSans"/>
      <family val="2"/>
    </font>
    <font>
      <sz val="7"/>
      <color indexed="12"/>
      <name val="Arial"/>
      <family val="2"/>
    </font>
    <font>
      <sz val="10"/>
      <color indexed="10"/>
      <name val="Helvetica"/>
      <family val="2"/>
    </font>
    <font>
      <sz val="8"/>
      <color indexed="10"/>
      <name val="Arial"/>
      <family val="2"/>
    </font>
    <font>
      <sz val="10"/>
      <color indexed="10"/>
      <name val="MS Sans Serif"/>
      <family val="2"/>
    </font>
    <font>
      <sz val="8"/>
      <color indexed="10"/>
      <name val="Trebuchet MS"/>
      <family val="2"/>
    </font>
    <font>
      <sz val="8"/>
      <name val="Wingdings"/>
      <charset val="2"/>
    </font>
    <font>
      <b/>
      <i/>
      <u/>
      <sz val="8"/>
      <color rgb="FF000000"/>
      <name val="Arial"/>
      <family val="2"/>
    </font>
    <font>
      <sz val="8"/>
      <color indexed="14"/>
      <name val="Helvetica"/>
      <family val="2"/>
    </font>
    <font>
      <b/>
      <sz val="8"/>
      <color indexed="9"/>
      <name val="Verdana"/>
      <family val="2"/>
    </font>
    <font>
      <b/>
      <sz val="12"/>
      <name val="MS Sans Serif"/>
      <family val="2"/>
    </font>
    <font>
      <sz val="8"/>
      <name val="MS Sans Serif"/>
      <family val="2"/>
    </font>
    <font>
      <b/>
      <sz val="24"/>
      <name val="Arial"/>
      <family val="2"/>
    </font>
    <font>
      <b/>
      <u/>
      <sz val="14"/>
      <name val="Arial MT"/>
    </font>
    <font>
      <sz val="10"/>
      <name val="Arial MT"/>
    </font>
    <font>
      <b/>
      <sz val="18"/>
      <color indexed="8"/>
      <name val="Times New Roman"/>
      <family val="1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9"/>
      <name val="Palatino"/>
      <family val="1"/>
    </font>
    <font>
      <sz val="9"/>
      <color indexed="21"/>
      <name val="Helvetica-Black"/>
    </font>
    <font>
      <b/>
      <sz val="7"/>
      <name val="Arial"/>
      <family val="2"/>
    </font>
    <font>
      <sz val="9"/>
      <name val="Helvetica-Black"/>
    </font>
    <font>
      <b/>
      <sz val="8.5"/>
      <name val="Arial"/>
      <family val="2"/>
    </font>
    <font>
      <sz val="7"/>
      <name val="Times New Roman"/>
      <family val="1"/>
    </font>
    <font>
      <b/>
      <sz val="12"/>
      <name val="GillSans"/>
      <family val="2"/>
    </font>
    <font>
      <sz val="12"/>
      <color indexed="8"/>
      <name val="Palatino"/>
      <family val="1"/>
    </font>
    <font>
      <sz val="11"/>
      <color indexed="8"/>
      <name val="Helvetica-Black"/>
    </font>
    <font>
      <i/>
      <sz val="8"/>
      <color indexed="8"/>
      <name val="Arial"/>
      <family val="2"/>
    </font>
    <font>
      <b/>
      <sz val="10"/>
      <color indexed="10"/>
      <name val="Arial"/>
      <family val="2"/>
    </font>
    <font>
      <b/>
      <sz val="10"/>
      <name val="GillSans"/>
      <family val="2"/>
    </font>
    <font>
      <sz val="7"/>
      <name val="Helvetica"/>
      <family val="2"/>
    </font>
    <font>
      <b/>
      <sz val="18"/>
      <color indexed="56"/>
      <name val="Cambria"/>
      <family val="2"/>
    </font>
    <font>
      <b/>
      <sz val="18"/>
      <color indexed="62"/>
      <name val="Cambria"/>
      <family val="2"/>
    </font>
    <font>
      <b/>
      <sz val="14"/>
      <color indexed="9"/>
      <name val="Times New Roman"/>
      <family val="1"/>
    </font>
    <font>
      <b/>
      <sz val="8"/>
      <name val="Helv"/>
    </font>
    <font>
      <b/>
      <sz val="13"/>
      <color indexed="8"/>
      <name val="Verdana"/>
      <family val="2"/>
    </font>
    <font>
      <u/>
      <sz val="11"/>
      <name val="GillSans"/>
      <family val="2"/>
    </font>
    <font>
      <b/>
      <i/>
      <sz val="24"/>
      <name val="Arial"/>
      <family val="2"/>
    </font>
    <font>
      <b/>
      <sz val="11"/>
      <color indexed="8"/>
      <name val="Calibri"/>
      <family val="2"/>
    </font>
    <font>
      <b/>
      <sz val="7"/>
      <color indexed="12"/>
      <name val="Arial"/>
      <family val="2"/>
    </font>
    <font>
      <u/>
      <sz val="8"/>
      <color indexed="8"/>
      <name val="Arial"/>
      <family val="2"/>
    </font>
    <font>
      <sz val="8"/>
      <color indexed="8"/>
      <name val="Wingdings"/>
      <charset val="2"/>
    </font>
    <font>
      <sz val="8"/>
      <color indexed="9"/>
      <name val="Arial"/>
      <family val="2"/>
    </font>
    <font>
      <sz val="10"/>
      <color indexed="9"/>
      <name val="Tms Rmn"/>
    </font>
    <font>
      <b/>
      <i/>
      <sz val="8"/>
      <name val="Helv"/>
    </font>
    <font>
      <sz val="11"/>
      <name val="돋움"/>
      <family val="3"/>
      <charset val="129"/>
    </font>
    <font>
      <sz val="12"/>
      <name val="Osaka"/>
      <family val="3"/>
      <charset val="128"/>
    </font>
    <font>
      <sz val="10"/>
      <color rgb="FF0000FF"/>
      <name val="Times New Roman"/>
      <family val="1"/>
    </font>
    <font>
      <u val="singleAccounting"/>
      <sz val="10"/>
      <color rgb="FF0000FF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u/>
      <sz val="11"/>
      <color theme="1"/>
      <name val="Times New Roman"/>
      <family val="1"/>
    </font>
    <font>
      <b/>
      <sz val="11"/>
      <color theme="1"/>
      <name val="Times New Roman"/>
      <family val="1"/>
    </font>
    <font>
      <u val="singleAccounting"/>
      <sz val="11"/>
      <color theme="1"/>
      <name val="Times New Roman"/>
      <family val="1"/>
    </font>
    <font>
      <vertAlign val="superscript"/>
      <sz val="11"/>
      <color theme="1"/>
      <name val="Times New Roman"/>
      <family val="1"/>
    </font>
    <font>
      <b/>
      <u val="singleAccounting"/>
      <sz val="10"/>
      <name val="Times New Roman"/>
      <family val="1"/>
    </font>
    <font>
      <b/>
      <u val="doubleAccounting"/>
      <sz val="10"/>
      <name val="Times New Roman"/>
      <family val="1"/>
    </font>
    <font>
      <b/>
      <u val="doubleAccounting"/>
      <sz val="10"/>
      <color theme="1"/>
      <name val="Times New Roman"/>
      <family val="1"/>
    </font>
    <font>
      <b/>
      <u/>
      <sz val="10"/>
      <name val="Times New Roman"/>
      <family val="1"/>
    </font>
    <font>
      <u/>
      <sz val="11"/>
      <color theme="1"/>
      <name val="Times New Roman"/>
      <family val="1"/>
    </font>
    <font>
      <sz val="8"/>
      <color theme="1"/>
      <name val="Times New Roman"/>
      <family val="1"/>
    </font>
    <font>
      <sz val="11"/>
      <color rgb="FFFF0000"/>
      <name val="Times New Roman"/>
      <family val="1"/>
    </font>
    <font>
      <sz val="11"/>
      <color rgb="FF0033CC"/>
      <name val="Times New Roman"/>
      <family val="1"/>
    </font>
    <font>
      <b/>
      <sz val="11"/>
      <color rgb="FF0033CC"/>
      <name val="Times New Roman"/>
      <family val="1"/>
    </font>
    <font>
      <u/>
      <sz val="11"/>
      <color theme="11"/>
      <name val="Calibri"/>
      <family val="2"/>
      <scheme val="minor"/>
    </font>
    <font>
      <b/>
      <sz val="10"/>
      <color rgb="FFFF0000"/>
      <name val="Times New Roman"/>
      <family val="1"/>
    </font>
    <font>
      <sz val="10"/>
      <color theme="4" tint="-0.249977111117893"/>
      <name val="Times New Roman"/>
      <family val="1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FF0000"/>
      <name val="Times New Roman"/>
      <family val="1"/>
    </font>
    <font>
      <sz val="11"/>
      <name val="Calibri"/>
      <family val="2"/>
    </font>
    <font>
      <b/>
      <sz val="11"/>
      <name val="Calibri"/>
      <family val="2"/>
    </font>
    <font>
      <sz val="13"/>
      <color theme="1"/>
      <name val="Times New Roman"/>
      <family val="1"/>
    </font>
    <font>
      <sz val="13"/>
      <color rgb="FF333333"/>
      <name val="Times New Roman"/>
      <family val="1"/>
    </font>
    <font>
      <b/>
      <u/>
      <sz val="10"/>
      <color rgb="FFFF0000"/>
      <name val="Times New Roman"/>
      <family val="1"/>
    </font>
    <font>
      <sz val="21"/>
      <color rgb="FF333333"/>
      <name val="Verdana"/>
      <family val="2"/>
    </font>
    <font>
      <sz val="16"/>
      <color rgb="FF333333"/>
      <name val="Verdana"/>
      <family val="2"/>
    </font>
    <font>
      <b/>
      <sz val="21"/>
      <color rgb="FF333333"/>
      <name val="Verdana"/>
      <family val="2"/>
    </font>
    <font>
      <sz val="10"/>
      <color rgb="FF333333"/>
      <name val="Times New Roman"/>
      <family val="1"/>
    </font>
    <font>
      <sz val="10"/>
      <color rgb="FF0033CC"/>
      <name val="Arial"/>
      <family val="2"/>
    </font>
    <font>
      <b/>
      <sz val="16"/>
      <color rgb="FF333333"/>
      <name val="Verdana"/>
    </font>
    <font>
      <sz val="10"/>
      <color theme="1"/>
      <name val="Arial"/>
      <family val="2"/>
    </font>
    <font>
      <i/>
      <sz val="8"/>
      <color rgb="FFFFFFFF"/>
      <name val="Arial"/>
      <family val="2"/>
    </font>
    <font>
      <b/>
      <sz val="8"/>
      <color rgb="FFFFFFFF"/>
      <name val="Arial"/>
      <family val="2"/>
    </font>
    <font>
      <sz val="8"/>
      <color rgb="FF000000"/>
      <name val="Arial"/>
      <family val="2"/>
    </font>
    <font>
      <b/>
      <sz val="8"/>
      <color rgb="FF000000"/>
      <name val="Arial"/>
      <family val="2"/>
    </font>
    <font>
      <u/>
      <sz val="10"/>
      <name val="Arial"/>
      <family val="2"/>
    </font>
    <font>
      <sz val="8"/>
      <name val="Calibri"/>
      <family val="2"/>
      <scheme val="minor"/>
    </font>
    <font>
      <sz val="9"/>
      <color theme="0"/>
      <name val="Arial"/>
      <family val="2"/>
    </font>
    <font>
      <sz val="9"/>
      <color theme="1"/>
      <name val="Arial"/>
      <family val="2"/>
    </font>
    <font>
      <b/>
      <sz val="9"/>
      <color theme="0"/>
      <name val="Arial"/>
      <family val="2"/>
    </font>
    <font>
      <u val="singleAccounting"/>
      <sz val="10"/>
      <color rgb="FF0033CC"/>
      <name val="Times New Roman"/>
      <family val="1"/>
    </font>
    <font>
      <u/>
      <sz val="10"/>
      <color rgb="FF0033CC"/>
      <name val="Times New Roman"/>
      <family val="1"/>
    </font>
    <font>
      <i/>
      <sz val="13"/>
      <color rgb="FF333333"/>
      <name val="Times New Roman"/>
    </font>
    <font>
      <b/>
      <i/>
      <sz val="13"/>
      <color rgb="FF333333"/>
      <name val="Times New Roman"/>
    </font>
    <font>
      <sz val="11"/>
      <color theme="1"/>
      <name val="Calibri"/>
      <family val="2"/>
    </font>
    <font>
      <sz val="13"/>
      <color rgb="FF333333"/>
      <name val="Calibri"/>
    </font>
    <font>
      <sz val="13"/>
      <color theme="1"/>
      <name val="Calibri"/>
    </font>
    <font>
      <sz val="11"/>
      <color rgb="FFFF0000"/>
      <name val="Calibri"/>
      <family val="2"/>
    </font>
    <font>
      <sz val="13"/>
      <color rgb="FFFF0000"/>
      <name val="Calibri"/>
      <family val="2"/>
    </font>
    <font>
      <b/>
      <sz val="11"/>
      <name val="Calibri"/>
    </font>
    <font>
      <sz val="11"/>
      <name val="Calibri"/>
    </font>
  </fonts>
  <fills count="91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3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56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54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solid">
        <fgColor indexed="10"/>
      </patternFill>
    </fill>
    <fill>
      <patternFill patternType="solid">
        <fgColor indexed="44"/>
        <bgColor indexed="64"/>
      </patternFill>
    </fill>
    <fill>
      <patternFill patternType="solid">
        <fgColor indexed="22"/>
      </patternFill>
    </fill>
    <fill>
      <patternFill patternType="solid">
        <fgColor indexed="2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32"/>
        <bgColor indexed="64"/>
      </patternFill>
    </fill>
    <fill>
      <patternFill patternType="solid">
        <fgColor indexed="26"/>
      </patternFill>
    </fill>
    <fill>
      <patternFill patternType="solid">
        <fgColor indexed="18"/>
        <bgColor indexed="64"/>
      </patternFill>
    </fill>
    <fill>
      <patternFill patternType="gray125">
        <fgColor indexed="15"/>
      </patternFill>
    </fill>
    <fill>
      <patternFill patternType="darkGray">
        <fgColor indexed="9"/>
        <bgColor indexed="10"/>
      </patternFill>
    </fill>
    <fill>
      <patternFill patternType="mediumGray">
        <fgColor indexed="9"/>
        <bgColor indexed="12"/>
      </patternFill>
    </fill>
    <fill>
      <patternFill patternType="solid">
        <fgColor indexed="35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9"/>
      </patternFill>
    </fill>
    <fill>
      <patternFill patternType="lightGray">
        <fgColor indexed="15"/>
      </patternFill>
    </fill>
    <fill>
      <patternFill patternType="solid">
        <fgColor indexed="55"/>
      </patternFill>
    </fill>
    <fill>
      <patternFill patternType="solid">
        <fgColor indexed="12"/>
      </patternFill>
    </fill>
    <fill>
      <patternFill patternType="solid">
        <fgColor indexed="60"/>
        <bgColor indexed="64"/>
      </patternFill>
    </fill>
    <fill>
      <patternFill patternType="lightGray">
        <fgColor indexed="12"/>
      </patternFill>
    </fill>
    <fill>
      <patternFill patternType="gray125">
        <fgColor indexed="8"/>
      </patternFill>
    </fill>
    <fill>
      <patternFill patternType="solid">
        <fgColor indexed="24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65"/>
        <bgColor indexed="64"/>
      </patternFill>
    </fill>
    <fill>
      <patternFill patternType="mediumGray"/>
    </fill>
    <fill>
      <patternFill patternType="solid">
        <fgColor indexed="15"/>
      </patternFill>
    </fill>
    <fill>
      <patternFill patternType="lightGray">
        <bgColor indexed="41"/>
      </patternFill>
    </fill>
    <fill>
      <patternFill patternType="solid">
        <fgColor indexed="13"/>
        <bgColor indexed="64"/>
      </patternFill>
    </fill>
    <fill>
      <patternFill patternType="solid">
        <fgColor indexed="62"/>
      </patternFill>
    </fill>
    <fill>
      <patternFill patternType="solid">
        <fgColor indexed="57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8"/>
      </patternFill>
    </fill>
    <fill>
      <patternFill patternType="solid">
        <fgColor indexed="47"/>
        <bgColor indexed="64"/>
      </patternFill>
    </fill>
    <fill>
      <patternFill patternType="solid">
        <fgColor indexed="13"/>
      </patternFill>
    </fill>
    <fill>
      <patternFill patternType="solid">
        <fgColor indexed="17"/>
      </patternFill>
    </fill>
    <fill>
      <patternFill patternType="solid">
        <fgColor indexed="41"/>
        <bgColor indexed="64"/>
      </patternFill>
    </fill>
    <fill>
      <patternFill patternType="solid">
        <fgColor indexed="45"/>
        <bgColor indexed="64"/>
      </patternFill>
    </fill>
    <fill>
      <patternFill patternType="mediumGray">
        <fgColor indexed="22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39"/>
        <bgColor indexed="64"/>
      </patternFill>
    </fill>
    <fill>
      <patternFill patternType="lightGray">
        <fgColor indexed="8"/>
      </patternFill>
    </fill>
    <fill>
      <patternFill patternType="solid">
        <fgColor indexed="16"/>
        <bgColor indexed="64"/>
      </patternFill>
    </fill>
    <fill>
      <patternFill patternType="lightGray">
        <fgColor indexed="13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EE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1F497D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/>
        <bgColor indexed="64"/>
      </patternFill>
    </fill>
  </fills>
  <borders count="10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indexed="55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/>
      <bottom style="thin">
        <color indexed="18"/>
      </bottom>
      <diagonal/>
    </border>
    <border>
      <left/>
      <right/>
      <top style="medium">
        <color indexed="18"/>
      </top>
      <bottom/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/>
      <top/>
      <bottom style="medium">
        <color indexed="18"/>
      </bottom>
      <diagonal/>
    </border>
    <border>
      <left/>
      <right/>
      <top/>
      <bottom style="thin">
        <color indexed="8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/>
      <top/>
      <bottom style="hair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medium">
        <color indexed="9"/>
      </left>
      <right style="medium">
        <color indexed="9"/>
      </right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indexed="44"/>
      </bottom>
      <diagonal/>
    </border>
    <border>
      <left/>
      <right/>
      <top/>
      <bottom style="thin">
        <color indexed="28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8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auto="1"/>
      </bottom>
      <diagonal/>
    </border>
    <border>
      <left style="thin">
        <color indexed="23"/>
      </left>
      <right style="thin">
        <color indexed="23"/>
      </right>
      <top/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dotted">
        <color auto="1"/>
      </bottom>
      <diagonal/>
    </border>
    <border>
      <left/>
      <right/>
      <top/>
      <bottom style="medium">
        <color indexed="63"/>
      </bottom>
      <diagonal/>
    </border>
    <border>
      <left/>
      <right/>
      <top style="hair">
        <color auto="1"/>
      </top>
      <bottom/>
      <diagonal/>
    </border>
    <border>
      <left/>
      <right/>
      <top/>
      <bottom style="thin">
        <color indexed="23"/>
      </bottom>
      <diagonal/>
    </border>
    <border>
      <left/>
      <right/>
      <top style="thick">
        <color indexed="17"/>
      </top>
      <bottom/>
      <diagonal/>
    </border>
    <border>
      <left/>
      <right/>
      <top/>
      <bottom style="thick">
        <color indexed="18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9"/>
      </left>
      <right style="thin">
        <color indexed="9"/>
      </right>
      <top/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/>
      <bottom style="thick">
        <color indexed="56"/>
      </bottom>
      <diagonal/>
    </border>
    <border>
      <left style="thin">
        <color auto="1"/>
      </left>
      <right/>
      <top/>
      <bottom/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thick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/>
      <bottom style="double">
        <color indexed="1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dotted">
        <color auto="1"/>
      </left>
      <right/>
      <top/>
      <bottom/>
      <diagonal/>
    </border>
    <border>
      <left/>
      <right/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8"/>
      </left>
      <right/>
      <top/>
      <bottom/>
      <diagonal/>
    </border>
    <border>
      <left/>
      <right/>
      <top/>
      <bottom style="medium">
        <color indexed="45"/>
      </bottom>
      <diagonal/>
    </border>
    <border>
      <left/>
      <right/>
      <top/>
      <bottom style="thin">
        <color indexed="45"/>
      </bottom>
      <diagonal/>
    </border>
    <border>
      <left/>
      <right/>
      <top style="medium">
        <color indexed="45"/>
      </top>
      <bottom/>
      <diagonal/>
    </border>
    <border>
      <left/>
      <right/>
      <top/>
      <bottom style="double">
        <color indexed="45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indexed="55"/>
      </left>
      <right/>
      <top/>
      <bottom/>
      <diagonal/>
    </border>
    <border>
      <left/>
      <right/>
      <top style="medium">
        <color indexed="23"/>
      </top>
      <bottom style="medium">
        <color indexed="23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ck">
        <color indexed="9"/>
      </left>
      <right style="thick">
        <color indexed="9"/>
      </right>
      <top style="thick">
        <color indexed="9"/>
      </top>
      <bottom style="thick">
        <color indexed="9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indexed="8"/>
      </top>
      <bottom style="thin">
        <color indexed="5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021">
    <xf numFmtId="362" fontId="0" fillId="0" borderId="0"/>
    <xf numFmtId="43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362" fontId="2" fillId="0" borderId="0"/>
    <xf numFmtId="362" fontId="1" fillId="0" borderId="0"/>
    <xf numFmtId="362" fontId="34" fillId="0" borderId="0" applyNumberFormat="0" applyFont="0" applyFill="0" applyBorder="0" applyAlignment="0" applyProtection="0"/>
    <xf numFmtId="362" fontId="35" fillId="0" borderId="0" applyFont="0" applyFill="0" applyBorder="0" applyAlignment="0" applyProtection="0"/>
    <xf numFmtId="362" fontId="35" fillId="0" borderId="0"/>
    <xf numFmtId="184" fontId="23" fillId="0" borderId="0">
      <alignment horizontal="right"/>
    </xf>
    <xf numFmtId="362" fontId="36" fillId="0" borderId="0"/>
    <xf numFmtId="169" fontId="37" fillId="0" borderId="0" applyFont="0" applyFill="0" applyBorder="0" applyAlignment="0" applyProtection="0"/>
    <xf numFmtId="362" fontId="23" fillId="0" borderId="0"/>
    <xf numFmtId="168" fontId="38" fillId="0" borderId="0" applyFont="0" applyFill="0" applyBorder="0" applyAlignment="0" applyProtection="0"/>
    <xf numFmtId="185" fontId="23" fillId="0" borderId="7" applyFont="0" applyFill="0" applyBorder="0" applyAlignment="0" applyProtection="0"/>
    <xf numFmtId="185" fontId="39" fillId="0" borderId="7" applyFill="0" applyBorder="0" applyAlignment="0" applyProtection="0"/>
    <xf numFmtId="186" fontId="40" fillId="0" borderId="0"/>
    <xf numFmtId="166" fontId="38" fillId="0" borderId="0" applyFont="0" applyFill="0" applyBorder="0" applyAlignment="0" applyProtection="0"/>
    <xf numFmtId="362" fontId="36" fillId="0" borderId="0"/>
    <xf numFmtId="166" fontId="37" fillId="0" borderId="0" applyFont="0" applyFill="0" applyBorder="0" applyAlignment="0" applyProtection="0"/>
    <xf numFmtId="166" fontId="41" fillId="0" borderId="0" applyFont="0" applyFill="0" applyBorder="0" applyAlignment="0" applyProtection="0"/>
    <xf numFmtId="362" fontId="36" fillId="0" borderId="0"/>
    <xf numFmtId="166" fontId="37" fillId="0" borderId="0" applyFont="0" applyFill="0" applyBorder="0" applyAlignment="0" applyProtection="0"/>
    <xf numFmtId="362" fontId="42" fillId="0" borderId="0"/>
    <xf numFmtId="166" fontId="41" fillId="0" borderId="0" applyFont="0" applyFill="0" applyBorder="0" applyAlignment="0" applyProtection="0"/>
    <xf numFmtId="362" fontId="42" fillId="0" borderId="0"/>
    <xf numFmtId="362" fontId="42" fillId="0" borderId="0"/>
    <xf numFmtId="166" fontId="41" fillId="0" borderId="0" applyFont="0" applyFill="0" applyBorder="0" applyAlignment="0" applyProtection="0"/>
    <xf numFmtId="166" fontId="37" fillId="0" borderId="0" applyFont="0" applyFill="0" applyBorder="0" applyAlignment="0" applyProtection="0"/>
    <xf numFmtId="166" fontId="37" fillId="0" borderId="0" applyFont="0" applyFill="0" applyBorder="0" applyAlignment="0" applyProtection="0"/>
    <xf numFmtId="166" fontId="38" fillId="0" borderId="0" applyFont="0" applyFill="0" applyBorder="0" applyAlignment="0" applyProtection="0"/>
    <xf numFmtId="362" fontId="43" fillId="0" borderId="0" applyFont="0" applyFill="0" applyBorder="0" applyAlignment="0" applyProtection="0">
      <protection locked="0"/>
    </xf>
    <xf numFmtId="187" fontId="44" fillId="0" borderId="0" applyFill="0" applyBorder="0" applyAlignment="0"/>
    <xf numFmtId="362" fontId="36" fillId="0" borderId="0">
      <alignment horizontal="right"/>
    </xf>
    <xf numFmtId="188" fontId="13" fillId="0" borderId="0">
      <alignment horizontal="right"/>
    </xf>
    <xf numFmtId="362" fontId="35" fillId="2" borderId="0"/>
    <xf numFmtId="189" fontId="13" fillId="2" borderId="0"/>
    <xf numFmtId="362" fontId="35" fillId="2" borderId="0"/>
    <xf numFmtId="190" fontId="13" fillId="2" borderId="0"/>
    <xf numFmtId="362" fontId="45" fillId="2" borderId="0"/>
    <xf numFmtId="362" fontId="35" fillId="2" borderId="0"/>
    <xf numFmtId="191" fontId="13" fillId="2" borderId="0"/>
    <xf numFmtId="362" fontId="35" fillId="2" borderId="0">
      <alignment horizontal="right"/>
    </xf>
    <xf numFmtId="192" fontId="13" fillId="2" borderId="0">
      <alignment horizontal="right"/>
    </xf>
    <xf numFmtId="168" fontId="46" fillId="0" borderId="0">
      <alignment horizontal="right"/>
    </xf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193" fontId="35" fillId="0" borderId="0" applyProtection="0"/>
    <xf numFmtId="194" fontId="47" fillId="0" borderId="0" applyBorder="0"/>
    <xf numFmtId="362" fontId="38" fillId="0" borderId="0"/>
    <xf numFmtId="362" fontId="38" fillId="0" borderId="0"/>
    <xf numFmtId="10" fontId="37" fillId="0" borderId="0" applyFont="0" applyFill="0" applyBorder="0" applyAlignment="0" applyProtection="0"/>
    <xf numFmtId="195" fontId="48" fillId="0" borderId="0" applyFont="0" applyFill="0" applyBorder="0" applyAlignment="0" applyProtection="0"/>
    <xf numFmtId="196" fontId="48" fillId="0" borderId="0" applyFont="0" applyFill="0" applyBorder="0" applyAlignment="0" applyProtection="0"/>
    <xf numFmtId="197" fontId="48" fillId="0" borderId="0" applyFont="0" applyFill="0" applyBorder="0" applyAlignment="0" applyProtection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179" fontId="38" fillId="0" borderId="0" applyFont="0" applyFill="0" applyBorder="0" applyAlignment="0" applyProtection="0"/>
    <xf numFmtId="179" fontId="38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179" fontId="38" fillId="0" borderId="0" applyFont="0" applyFill="0" applyBorder="0" applyAlignment="0" applyProtection="0"/>
    <xf numFmtId="179" fontId="38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179" fontId="38" fillId="0" borderId="0" applyFont="0" applyFill="0" applyBorder="0" applyAlignment="0" applyProtection="0"/>
    <xf numFmtId="9" fontId="41" fillId="0" borderId="0" applyFont="0" applyFill="0" applyBorder="0" applyAlignment="0" applyProtection="0"/>
    <xf numFmtId="179" fontId="38" fillId="0" borderId="0" applyFont="0" applyFill="0" applyBorder="0" applyAlignment="0" applyProtection="0"/>
    <xf numFmtId="9" fontId="38" fillId="0" borderId="0"/>
    <xf numFmtId="362" fontId="35" fillId="0" borderId="0" applyNumberFormat="0" applyFont="0" applyFill="0" applyBorder="0" applyAlignment="0" applyProtection="0"/>
    <xf numFmtId="198" fontId="31" fillId="0" borderId="0" applyFill="0" applyBorder="0" applyAlignment="0" applyProtection="0"/>
    <xf numFmtId="37" fontId="38" fillId="0" borderId="8" applyFont="0" applyFill="0" applyBorder="0" applyAlignment="0" applyProtection="0"/>
    <xf numFmtId="362" fontId="38" fillId="0" borderId="0"/>
    <xf numFmtId="199" fontId="23" fillId="0" borderId="0"/>
    <xf numFmtId="200" fontId="38" fillId="0" borderId="5"/>
    <xf numFmtId="39" fontId="23" fillId="0" borderId="0" applyFont="0" applyFill="0" applyBorder="0" applyAlignment="0" applyProtection="0"/>
    <xf numFmtId="200" fontId="38" fillId="0" borderId="0" applyFont="0" applyFill="0" applyBorder="0" applyAlignment="0" applyProtection="0"/>
    <xf numFmtId="199" fontId="23" fillId="0" borderId="0" applyFont="0" applyFill="0" applyBorder="0" applyAlignment="0" applyProtection="0"/>
    <xf numFmtId="362" fontId="38" fillId="0" borderId="0"/>
    <xf numFmtId="39" fontId="38" fillId="0" borderId="0" applyFont="0" applyFill="0" applyBorder="0" applyAlignment="0" applyProtection="0"/>
    <xf numFmtId="200" fontId="38" fillId="0" borderId="0" applyFont="0" applyFill="0" applyBorder="0" applyAlignment="0" applyProtection="0"/>
    <xf numFmtId="39" fontId="38" fillId="0" borderId="0"/>
    <xf numFmtId="201" fontId="38" fillId="0" borderId="0"/>
    <xf numFmtId="362" fontId="23" fillId="0" borderId="0" applyFont="0" applyFill="0" applyBorder="0" applyAlignment="0"/>
    <xf numFmtId="202" fontId="23" fillId="0" borderId="0" applyFont="0" applyFill="0" applyBorder="0" applyAlignment="0"/>
    <xf numFmtId="362" fontId="49" fillId="0" borderId="0">
      <alignment horizontal="right"/>
    </xf>
    <xf numFmtId="203" fontId="35" fillId="0" borderId="0" applyFont="0" applyFill="0" applyBorder="0" applyAlignment="0" applyProtection="0"/>
    <xf numFmtId="362" fontId="50" fillId="0" borderId="0" applyNumberFormat="0" applyFill="0" applyBorder="0" applyAlignment="0" applyProtection="0">
      <alignment vertical="top"/>
      <protection locked="0"/>
    </xf>
    <xf numFmtId="362" fontId="51" fillId="0" borderId="0"/>
    <xf numFmtId="362" fontId="35" fillId="0" borderId="0"/>
    <xf numFmtId="362" fontId="52" fillId="0" borderId="0" applyFont="0" applyAlignment="0">
      <alignment horizontal="center" vertical="center"/>
    </xf>
    <xf numFmtId="362" fontId="47" fillId="0" borderId="0"/>
    <xf numFmtId="362" fontId="52" fillId="0" borderId="0" applyFont="0" applyAlignment="0">
      <alignment horizontal="center" vertical="center"/>
    </xf>
    <xf numFmtId="362" fontId="23" fillId="0" borderId="0"/>
    <xf numFmtId="362" fontId="52" fillId="0" borderId="0" applyFont="0" applyAlignment="0">
      <alignment horizontal="center" vertical="center"/>
    </xf>
    <xf numFmtId="362" fontId="52" fillId="0" borderId="0" applyFont="0" applyAlignment="0">
      <alignment horizontal="center" vertical="center"/>
    </xf>
    <xf numFmtId="362" fontId="52" fillId="0" borderId="0" applyFont="0" applyAlignment="0">
      <alignment horizontal="center" vertical="center"/>
    </xf>
    <xf numFmtId="362" fontId="52" fillId="0" borderId="0" applyFont="0" applyAlignment="0">
      <alignment horizontal="center" vertical="center"/>
    </xf>
    <xf numFmtId="362" fontId="52" fillId="0" borderId="0" applyFont="0" applyAlignment="0">
      <alignment horizontal="center" vertical="center"/>
    </xf>
    <xf numFmtId="362" fontId="52" fillId="0" borderId="0" applyFont="0" applyAlignment="0">
      <alignment horizontal="center" vertical="center"/>
    </xf>
    <xf numFmtId="362" fontId="47" fillId="0" borderId="0"/>
    <xf numFmtId="362" fontId="52" fillId="0" borderId="0" applyFont="0" applyAlignment="0">
      <alignment horizontal="center" vertical="center"/>
    </xf>
    <xf numFmtId="362" fontId="23" fillId="0" borderId="0"/>
    <xf numFmtId="362" fontId="23" fillId="0" borderId="0"/>
    <xf numFmtId="362" fontId="52" fillId="0" borderId="0" applyFont="0" applyAlignment="0">
      <alignment horizontal="center" vertical="center"/>
    </xf>
    <xf numFmtId="362" fontId="52" fillId="0" borderId="0" applyFont="0" applyAlignment="0">
      <alignment horizontal="center" vertical="center"/>
    </xf>
    <xf numFmtId="362" fontId="35" fillId="0" borderId="0"/>
    <xf numFmtId="204" fontId="35" fillId="0" borderId="0" applyFont="0" applyFill="0" applyBorder="0" applyAlignment="0" applyProtection="0"/>
    <xf numFmtId="205" fontId="35" fillId="0" borderId="0" applyFont="0" applyFill="0" applyBorder="0" applyAlignment="0" applyProtection="0"/>
    <xf numFmtId="362" fontId="53" fillId="0" borderId="0">
      <alignment vertical="top"/>
    </xf>
    <xf numFmtId="206" fontId="54" fillId="0" borderId="0"/>
    <xf numFmtId="362" fontId="34" fillId="0" borderId="0" applyNumberFormat="0" applyFill="0" applyBorder="0" applyAlignment="0" applyProtection="0"/>
    <xf numFmtId="37" fontId="55" fillId="3" borderId="9">
      <alignment horizontal="right"/>
    </xf>
    <xf numFmtId="362" fontId="34" fillId="0" borderId="0" applyNumberFormat="0" applyFill="0" applyBorder="0" applyAlignment="0" applyProtection="0"/>
    <xf numFmtId="362" fontId="35" fillId="0" borderId="0"/>
    <xf numFmtId="362" fontId="35" fillId="0" borderId="0"/>
    <xf numFmtId="362" fontId="34" fillId="0" borderId="0" applyNumberFormat="0" applyFill="0" applyBorder="0" applyAlignment="0" applyProtection="0"/>
    <xf numFmtId="362" fontId="34" fillId="0" borderId="0" applyNumberFormat="0" applyFill="0" applyBorder="0" applyAlignment="0" applyProtection="0"/>
    <xf numFmtId="362" fontId="35" fillId="0" borderId="0">
      <alignment vertical="center"/>
    </xf>
    <xf numFmtId="362" fontId="56" fillId="0" borderId="0">
      <alignment vertical="center"/>
    </xf>
    <xf numFmtId="362" fontId="35" fillId="0" borderId="0"/>
    <xf numFmtId="43" fontId="23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56" fillId="0" borderId="0">
      <alignment vertical="center"/>
    </xf>
    <xf numFmtId="362" fontId="57" fillId="0" borderId="0"/>
    <xf numFmtId="362" fontId="34" fillId="0" borderId="0" applyNumberFormat="0" applyFill="0" applyBorder="0" applyAlignment="0" applyProtection="0"/>
    <xf numFmtId="362" fontId="35" fillId="0" borderId="0"/>
    <xf numFmtId="362" fontId="35" fillId="0" borderId="0"/>
    <xf numFmtId="362" fontId="57" fillId="0" borderId="0"/>
    <xf numFmtId="362" fontId="56" fillId="0" borderId="0">
      <alignment vertical="center"/>
    </xf>
    <xf numFmtId="362" fontId="53" fillId="0" borderId="0">
      <alignment vertical="top"/>
    </xf>
    <xf numFmtId="362" fontId="35" fillId="0" borderId="0"/>
    <xf numFmtId="362" fontId="56" fillId="0" borderId="0">
      <alignment vertical="center"/>
    </xf>
    <xf numFmtId="362" fontId="35" fillId="0" borderId="0" applyNumberFormat="0" applyFill="0" applyBorder="0" applyAlignment="0" applyProtection="0"/>
    <xf numFmtId="362" fontId="35" fillId="0" borderId="0"/>
    <xf numFmtId="362" fontId="35" fillId="0" borderId="0"/>
    <xf numFmtId="362" fontId="34" fillId="0" borderId="0" applyNumberFormat="0" applyFill="0" applyBorder="0" applyAlignment="0" applyProtection="0"/>
    <xf numFmtId="206" fontId="54" fillId="0" borderId="0"/>
    <xf numFmtId="362" fontId="35" fillId="0" borderId="0"/>
    <xf numFmtId="199" fontId="35" fillId="0" borderId="0" applyFont="0" applyFill="0" applyBorder="0" applyAlignment="0" applyProtection="0"/>
    <xf numFmtId="199" fontId="35" fillId="0" borderId="0" applyFont="0" applyFill="0" applyBorder="0" applyAlignment="0" applyProtection="0"/>
    <xf numFmtId="199" fontId="35" fillId="0" borderId="0" applyFont="0" applyFill="0" applyBorder="0" applyAlignment="0" applyProtection="0"/>
    <xf numFmtId="207" fontId="35" fillId="0" borderId="0" applyFont="0" applyFill="0" applyBorder="0" applyAlignment="0" applyProtection="0"/>
    <xf numFmtId="199" fontId="35" fillId="0" borderId="0" applyFont="0" applyFill="0" applyBorder="0" applyAlignment="0" applyProtection="0"/>
    <xf numFmtId="362" fontId="40" fillId="0" borderId="0" applyFont="0" applyFill="0" applyBorder="0" applyAlignment="0" applyProtection="0"/>
    <xf numFmtId="362" fontId="40" fillId="0" borderId="0" applyFont="0" applyFill="0" applyBorder="0" applyAlignment="0" applyProtection="0"/>
    <xf numFmtId="199" fontId="35" fillId="0" borderId="0" applyFont="0" applyFill="0" applyBorder="0" applyAlignment="0" applyProtection="0"/>
    <xf numFmtId="207" fontId="35" fillId="0" borderId="0" applyFont="0" applyFill="0" applyBorder="0" applyAlignment="0" applyProtection="0"/>
    <xf numFmtId="199" fontId="35" fillId="0" borderId="0" applyFont="0" applyFill="0" applyBorder="0" applyAlignment="0" applyProtection="0"/>
    <xf numFmtId="207" fontId="35" fillId="0" borderId="0" applyFont="0" applyFill="0" applyBorder="0" applyAlignment="0" applyProtection="0"/>
    <xf numFmtId="362" fontId="35" fillId="0" borderId="0"/>
    <xf numFmtId="362" fontId="53" fillId="0" borderId="0">
      <alignment vertical="top"/>
    </xf>
    <xf numFmtId="38" fontId="48" fillId="0" borderId="0" applyFont="0" applyFill="0" applyBorder="0" applyAlignment="0" applyProtection="0"/>
    <xf numFmtId="362" fontId="35" fillId="0" borderId="0"/>
    <xf numFmtId="362" fontId="35" fillId="0" borderId="0"/>
    <xf numFmtId="362" fontId="53" fillId="0" borderId="0">
      <alignment vertical="top"/>
    </xf>
    <xf numFmtId="208" fontId="35" fillId="0" borderId="0">
      <alignment horizontal="left" wrapText="1"/>
    </xf>
    <xf numFmtId="362" fontId="35" fillId="0" borderId="0"/>
    <xf numFmtId="362" fontId="57" fillId="0" borderId="0"/>
    <xf numFmtId="3" fontId="40" fillId="0" borderId="0"/>
    <xf numFmtId="362" fontId="56" fillId="0" borderId="0">
      <alignment vertical="center"/>
    </xf>
    <xf numFmtId="362" fontId="35" fillId="0" borderId="0">
      <alignment vertical="center"/>
    </xf>
    <xf numFmtId="209" fontId="35" fillId="0" borderId="0" applyFont="0" applyFill="0" applyBorder="0" applyAlignment="0" applyProtection="0"/>
    <xf numFmtId="362" fontId="35" fillId="0" borderId="0" applyFont="0" applyFill="0" applyBorder="0" applyProtection="0">
      <alignment horizontal="center"/>
    </xf>
    <xf numFmtId="362" fontId="35" fillId="0" borderId="0" applyFont="0" applyFill="0" applyBorder="0" applyProtection="0">
      <alignment horizontal="center"/>
    </xf>
    <xf numFmtId="362" fontId="35" fillId="0" borderId="0" applyFont="0" applyFill="0" applyBorder="0" applyProtection="0">
      <alignment horizontal="center"/>
    </xf>
    <xf numFmtId="362" fontId="58" fillId="0" borderId="0">
      <alignment horizontal="center"/>
      <protection locked="0"/>
    </xf>
    <xf numFmtId="362" fontId="35" fillId="0" borderId="0" applyFont="0" applyFill="0" applyBorder="0" applyProtection="0">
      <alignment horizontal="center"/>
    </xf>
    <xf numFmtId="209" fontId="35" fillId="0" borderId="0" applyFont="0" applyFill="0" applyBorder="0" applyAlignment="0" applyProtection="0"/>
    <xf numFmtId="209" fontId="35" fillId="0" borderId="0" applyFont="0" applyFill="0" applyBorder="0" applyAlignment="0" applyProtection="0"/>
    <xf numFmtId="210" fontId="35" fillId="0" borderId="0" applyFont="0" applyFill="0" applyBorder="0" applyAlignment="0" applyProtection="0"/>
    <xf numFmtId="209" fontId="35" fillId="0" borderId="0" applyFont="0" applyFill="0" applyBorder="0" applyAlignment="0" applyProtection="0"/>
    <xf numFmtId="362" fontId="40" fillId="0" borderId="0" applyFont="0" applyFill="0" applyBorder="0" applyAlignment="0" applyProtection="0"/>
    <xf numFmtId="362" fontId="40" fillId="0" borderId="0" applyFont="0" applyFill="0" applyBorder="0" applyAlignment="0" applyProtection="0"/>
    <xf numFmtId="362" fontId="35" fillId="0" borderId="0" applyFont="0" applyFill="0" applyBorder="0" applyProtection="0">
      <alignment horizontal="center"/>
    </xf>
    <xf numFmtId="211" fontId="35" fillId="0" borderId="0" applyFont="0" applyFill="0" applyBorder="0" applyAlignment="0" applyProtection="0"/>
    <xf numFmtId="209" fontId="35" fillId="0" borderId="0" applyFont="0" applyFill="0" applyBorder="0" applyAlignment="0" applyProtection="0"/>
    <xf numFmtId="210" fontId="35" fillId="0" borderId="0" applyFont="0" applyFill="0" applyBorder="0" applyAlignment="0" applyProtection="0"/>
    <xf numFmtId="211" fontId="35" fillId="0" borderId="0" applyFont="0" applyFill="0" applyBorder="0" applyAlignment="0" applyProtection="0"/>
    <xf numFmtId="39" fontId="35" fillId="0" borderId="0" applyFont="0" applyFill="0" applyBorder="0" applyAlignment="0" applyProtection="0"/>
    <xf numFmtId="39" fontId="58" fillId="0" borderId="0" applyFill="0" applyBorder="0" applyAlignment="0" applyProtection="0"/>
    <xf numFmtId="39" fontId="35" fillId="0" borderId="0" applyFont="0" applyFill="0" applyBorder="0" applyAlignment="0" applyProtection="0"/>
    <xf numFmtId="39" fontId="35" fillId="0" borderId="0" applyFont="0" applyFill="0" applyBorder="0" applyAlignment="0" applyProtection="0"/>
    <xf numFmtId="212" fontId="35" fillId="0" borderId="0" applyFont="0" applyFill="0" applyBorder="0" applyAlignment="0" applyProtection="0"/>
    <xf numFmtId="39" fontId="35" fillId="0" borderId="0" applyFont="0" applyFill="0" applyBorder="0" applyAlignment="0" applyProtection="0"/>
    <xf numFmtId="362" fontId="40" fillId="0" borderId="0" applyFont="0" applyFill="0" applyBorder="0" applyAlignment="0" applyProtection="0"/>
    <xf numFmtId="362" fontId="40" fillId="0" borderId="0" applyFont="0" applyFill="0" applyBorder="0" applyAlignment="0" applyProtection="0"/>
    <xf numFmtId="39" fontId="35" fillId="0" borderId="0" applyFont="0" applyFill="0" applyBorder="0" applyAlignment="0" applyProtection="0"/>
    <xf numFmtId="212" fontId="35" fillId="0" borderId="0" applyFont="0" applyFill="0" applyBorder="0" applyAlignment="0" applyProtection="0"/>
    <xf numFmtId="39" fontId="35" fillId="0" borderId="0" applyFont="0" applyFill="0" applyBorder="0" applyAlignment="0" applyProtection="0"/>
    <xf numFmtId="212" fontId="35" fillId="0" borderId="0" applyFont="0" applyFill="0" applyBorder="0" applyAlignment="0" applyProtection="0"/>
    <xf numFmtId="212" fontId="35" fillId="0" borderId="0" applyFont="0" applyFill="0" applyBorder="0" applyAlignment="0" applyProtection="0"/>
    <xf numFmtId="362" fontId="35" fillId="0" borderId="0"/>
    <xf numFmtId="362" fontId="34" fillId="0" borderId="0" applyNumberFormat="0" applyFill="0" applyBorder="0" applyAlignment="0" applyProtection="0"/>
    <xf numFmtId="206" fontId="54" fillId="0" borderId="0"/>
    <xf numFmtId="206" fontId="54" fillId="0" borderId="0"/>
    <xf numFmtId="362" fontId="35" fillId="0" borderId="0"/>
    <xf numFmtId="206" fontId="54" fillId="0" borderId="0"/>
    <xf numFmtId="362" fontId="34" fillId="0" borderId="0" applyNumberFormat="0" applyFill="0" applyBorder="0" applyAlignment="0" applyProtection="0"/>
    <xf numFmtId="362" fontId="35" fillId="0" borderId="0"/>
    <xf numFmtId="362" fontId="35" fillId="0" borderId="0" applyFont="0" applyFill="0" applyBorder="0" applyAlignment="0" applyProtection="0"/>
    <xf numFmtId="213" fontId="35" fillId="0" borderId="0" applyFont="0" applyFill="0" applyBorder="0" applyAlignment="0" applyProtection="0"/>
    <xf numFmtId="362" fontId="34" fillId="0" borderId="0" applyNumberFormat="0" applyFill="0" applyBorder="0" applyAlignment="0" applyProtection="0"/>
    <xf numFmtId="362" fontId="35" fillId="0" borderId="0"/>
    <xf numFmtId="362" fontId="53" fillId="0" borderId="0">
      <alignment vertical="top"/>
    </xf>
    <xf numFmtId="362" fontId="35" fillId="0" borderId="0"/>
    <xf numFmtId="362" fontId="57" fillId="0" borderId="0"/>
    <xf numFmtId="362" fontId="35" fillId="0" borderId="0" applyFont="0" applyFill="0" applyBorder="0" applyAlignment="0" applyProtection="0"/>
    <xf numFmtId="362" fontId="35" fillId="0" borderId="0"/>
    <xf numFmtId="362" fontId="35" fillId="0" borderId="0"/>
    <xf numFmtId="362" fontId="57" fillId="0" borderId="0"/>
    <xf numFmtId="362" fontId="57" fillId="0" borderId="0"/>
    <xf numFmtId="362" fontId="59" fillId="0" borderId="0" applyNumberFormat="0" applyFill="0" applyBorder="0" applyAlignment="0" applyProtection="0"/>
    <xf numFmtId="362" fontId="59" fillId="0" borderId="0" applyNumberFormat="0" applyFill="0" applyBorder="0" applyAlignment="0" applyProtection="0"/>
    <xf numFmtId="362" fontId="59" fillId="0" borderId="0" applyNumberFormat="0" applyFill="0" applyBorder="0" applyAlignment="0" applyProtection="0"/>
    <xf numFmtId="362" fontId="59" fillId="0" borderId="0" applyNumberFormat="0" applyFill="0" applyBorder="0" applyAlignment="0" applyProtection="0"/>
    <xf numFmtId="362" fontId="59" fillId="0" borderId="0" applyNumberFormat="0" applyFill="0" applyBorder="0" applyAlignment="0" applyProtection="0"/>
    <xf numFmtId="362" fontId="59" fillId="0" borderId="0" applyNumberFormat="0" applyFill="0" applyBorder="0" applyAlignment="0" applyProtection="0"/>
    <xf numFmtId="362" fontId="59" fillId="0" borderId="0" applyNumberFormat="0" applyFill="0" applyBorder="0" applyAlignment="0" applyProtection="0"/>
    <xf numFmtId="362" fontId="59" fillId="0" borderId="0" applyNumberFormat="0" applyFill="0" applyBorder="0" applyAlignment="0" applyProtection="0"/>
    <xf numFmtId="362" fontId="35" fillId="4" borderId="0" applyNumberFormat="0" applyFont="0" applyAlignment="0" applyProtection="0"/>
    <xf numFmtId="362" fontId="40" fillId="5" borderId="0" applyNumberFormat="0" applyFont="0" applyAlignment="0" applyProtection="0"/>
    <xf numFmtId="362" fontId="35" fillId="4" borderId="0" applyNumberFormat="0" applyFont="0" applyAlignment="0" applyProtection="0"/>
    <xf numFmtId="362" fontId="40" fillId="5" borderId="0" applyNumberFormat="0" applyFont="0" applyAlignment="0" applyProtection="0"/>
    <xf numFmtId="362" fontId="35" fillId="0" borderId="0"/>
    <xf numFmtId="362" fontId="35" fillId="0" borderId="0"/>
    <xf numFmtId="362" fontId="35" fillId="0" borderId="0">
      <alignment vertical="center"/>
    </xf>
    <xf numFmtId="362" fontId="35" fillId="0" borderId="0">
      <alignment vertical="center"/>
    </xf>
    <xf numFmtId="362" fontId="35" fillId="0" borderId="0"/>
    <xf numFmtId="362" fontId="35" fillId="0" borderId="0"/>
    <xf numFmtId="362" fontId="35" fillId="0" borderId="0"/>
    <xf numFmtId="362" fontId="57" fillId="0" borderId="0"/>
    <xf numFmtId="362" fontId="56" fillId="0" borderId="0">
      <alignment vertical="center"/>
    </xf>
    <xf numFmtId="362" fontId="57" fillId="0" borderId="0"/>
    <xf numFmtId="206" fontId="54" fillId="0" borderId="0"/>
    <xf numFmtId="206" fontId="54" fillId="0" borderId="0"/>
    <xf numFmtId="362" fontId="35" fillId="0" borderId="0"/>
    <xf numFmtId="362" fontId="34" fillId="0" borderId="0" applyNumberFormat="0" applyFill="0" applyBorder="0" applyAlignment="0" applyProtection="0"/>
    <xf numFmtId="362" fontId="35" fillId="0" borderId="0"/>
    <xf numFmtId="362" fontId="35" fillId="0" borderId="0"/>
    <xf numFmtId="362" fontId="35" fillId="0" borderId="0"/>
    <xf numFmtId="362" fontId="35" fillId="0" borderId="0">
      <alignment vertical="center"/>
    </xf>
    <xf numFmtId="362" fontId="35" fillId="0" borderId="0" applyNumberFormat="0" applyFill="0" applyBorder="0" applyAlignment="0" applyProtection="0"/>
    <xf numFmtId="362" fontId="35" fillId="0" borderId="0">
      <alignment vertical="center"/>
    </xf>
    <xf numFmtId="362" fontId="35" fillId="0" borderId="0">
      <alignment vertical="center"/>
    </xf>
    <xf numFmtId="362" fontId="35" fillId="0" borderId="0">
      <alignment vertical="center"/>
    </xf>
    <xf numFmtId="362" fontId="35" fillId="0" borderId="0">
      <alignment vertical="center"/>
    </xf>
    <xf numFmtId="362" fontId="35" fillId="0" borderId="0">
      <alignment vertical="center"/>
    </xf>
    <xf numFmtId="362" fontId="35" fillId="0" borderId="0">
      <alignment vertical="center"/>
    </xf>
    <xf numFmtId="362" fontId="35" fillId="0" borderId="0">
      <alignment vertical="center"/>
    </xf>
    <xf numFmtId="362" fontId="34" fillId="0" borderId="0" applyNumberFormat="0" applyFill="0" applyBorder="0" applyAlignment="0" applyProtection="0"/>
    <xf numFmtId="362" fontId="35" fillId="0" borderId="0"/>
    <xf numFmtId="38" fontId="48" fillId="0" borderId="0" applyFont="0" applyFill="0" applyBorder="0" applyAlignment="0" applyProtection="0"/>
    <xf numFmtId="362" fontId="35" fillId="0" borderId="0"/>
    <xf numFmtId="362" fontId="35" fillId="0" borderId="0" applyFont="0" applyFill="0" applyBorder="0" applyAlignment="0" applyProtection="0"/>
    <xf numFmtId="362" fontId="34" fillId="0" borderId="0" applyNumberFormat="0" applyFill="0" applyBorder="0" applyAlignment="0" applyProtection="0"/>
    <xf numFmtId="206" fontId="54" fillId="0" borderId="0"/>
    <xf numFmtId="362" fontId="35" fillId="0" borderId="0"/>
    <xf numFmtId="206" fontId="54" fillId="0" borderId="0"/>
    <xf numFmtId="214" fontId="35" fillId="0" borderId="0" applyFont="0" applyFill="0" applyBorder="0" applyAlignment="0" applyProtection="0"/>
    <xf numFmtId="214" fontId="35" fillId="0" borderId="0" applyFont="0" applyFill="0" applyBorder="0" applyAlignment="0" applyProtection="0"/>
    <xf numFmtId="214" fontId="35" fillId="0" borderId="0" applyFont="0" applyFill="0" applyBorder="0" applyAlignment="0" applyProtection="0"/>
    <xf numFmtId="215" fontId="35" fillId="0" borderId="0" applyFont="0" applyFill="0" applyBorder="0" applyAlignment="0" applyProtection="0"/>
    <xf numFmtId="214" fontId="35" fillId="0" borderId="0" applyFont="0" applyFill="0" applyBorder="0" applyAlignment="0" applyProtection="0"/>
    <xf numFmtId="362" fontId="40" fillId="0" borderId="0" applyFont="0" applyFill="0" applyBorder="0" applyAlignment="0" applyProtection="0"/>
    <xf numFmtId="362" fontId="40" fillId="0" borderId="0" applyFont="0" applyFill="0" applyBorder="0" applyAlignment="0" applyProtection="0"/>
    <xf numFmtId="216" fontId="35" fillId="0" borderId="0" applyFont="0" applyFill="0" applyBorder="0" applyAlignment="0" applyProtection="0"/>
    <xf numFmtId="214" fontId="35" fillId="0" borderId="0" applyFont="0" applyFill="0" applyBorder="0" applyAlignment="0" applyProtection="0"/>
    <xf numFmtId="215" fontId="35" fillId="0" borderId="0" applyFont="0" applyFill="0" applyBorder="0" applyAlignment="0" applyProtection="0"/>
    <xf numFmtId="214" fontId="35" fillId="0" borderId="0" applyFont="0" applyFill="0" applyBorder="0" applyAlignment="0" applyProtection="0"/>
    <xf numFmtId="215" fontId="35" fillId="0" borderId="0" applyFont="0" applyFill="0" applyBorder="0" applyAlignment="0" applyProtection="0"/>
    <xf numFmtId="217" fontId="35" fillId="0" borderId="0" applyFont="0" applyFill="0" applyBorder="0" applyAlignment="0" applyProtection="0"/>
    <xf numFmtId="217" fontId="35" fillId="0" borderId="0" applyFont="0" applyFill="0" applyBorder="0" applyAlignment="0" applyProtection="0"/>
    <xf numFmtId="217" fontId="35" fillId="0" borderId="0" applyFont="0" applyFill="0" applyBorder="0" applyAlignment="0" applyProtection="0"/>
    <xf numFmtId="218" fontId="35" fillId="0" borderId="0" applyFont="0" applyFill="0" applyBorder="0" applyProtection="0">
      <alignment horizontal="right"/>
    </xf>
    <xf numFmtId="217" fontId="35" fillId="0" borderId="0" applyFont="0" applyFill="0" applyBorder="0" applyAlignment="0" applyProtection="0"/>
    <xf numFmtId="362" fontId="40" fillId="0" borderId="0" applyFont="0" applyFill="0" applyBorder="0" applyAlignment="0" applyProtection="0"/>
    <xf numFmtId="362" fontId="40" fillId="0" borderId="0" applyFont="0" applyFill="0" applyBorder="0" applyAlignment="0" applyProtection="0"/>
    <xf numFmtId="219" fontId="35" fillId="0" borderId="0" applyFont="0" applyFill="0" applyBorder="0" applyProtection="0">
      <alignment horizontal="right"/>
    </xf>
    <xf numFmtId="217" fontId="35" fillId="0" borderId="0" applyFont="0" applyFill="0" applyBorder="0" applyAlignment="0" applyProtection="0"/>
    <xf numFmtId="218" fontId="35" fillId="0" borderId="0" applyFont="0" applyFill="0" applyBorder="0" applyProtection="0">
      <alignment horizontal="right"/>
    </xf>
    <xf numFmtId="217" fontId="35" fillId="0" borderId="0" applyFont="0" applyFill="0" applyBorder="0" applyAlignment="0" applyProtection="0"/>
    <xf numFmtId="218" fontId="35" fillId="0" borderId="0" applyFont="0" applyFill="0" applyBorder="0" applyProtection="0">
      <alignment horizontal="right"/>
    </xf>
    <xf numFmtId="362" fontId="35" fillId="0" borderId="0">
      <alignment vertical="center"/>
    </xf>
    <xf numFmtId="362" fontId="56" fillId="0" borderId="0">
      <alignment vertical="center"/>
    </xf>
    <xf numFmtId="362" fontId="34" fillId="0" borderId="0" applyNumberFormat="0" applyFill="0" applyBorder="0" applyAlignment="0" applyProtection="0"/>
    <xf numFmtId="362" fontId="35" fillId="0" borderId="0"/>
    <xf numFmtId="362" fontId="35" fillId="0" borderId="0"/>
    <xf numFmtId="362" fontId="35" fillId="0" borderId="0">
      <alignment vertical="center"/>
    </xf>
    <xf numFmtId="362" fontId="35" fillId="0" borderId="0"/>
    <xf numFmtId="362" fontId="35" fillId="0" borderId="0"/>
    <xf numFmtId="362" fontId="34" fillId="0" borderId="0" applyNumberFormat="0" applyFill="0" applyBorder="0" applyAlignment="0" applyProtection="0"/>
    <xf numFmtId="206" fontId="54" fillId="0" borderId="0"/>
    <xf numFmtId="362" fontId="35" fillId="0" borderId="0"/>
    <xf numFmtId="206" fontId="54" fillId="0" borderId="0"/>
    <xf numFmtId="206" fontId="54" fillId="0" borderId="0"/>
    <xf numFmtId="362" fontId="34" fillId="0" borderId="0" applyNumberFormat="0" applyFill="0" applyBorder="0" applyAlignment="0" applyProtection="0"/>
    <xf numFmtId="362" fontId="56" fillId="0" borderId="0">
      <alignment vertical="center"/>
    </xf>
    <xf numFmtId="362" fontId="35" fillId="0" borderId="0" applyFont="0" applyFill="0" applyBorder="0" applyAlignment="0" applyProtection="0"/>
    <xf numFmtId="220" fontId="35" fillId="0" borderId="0" applyFont="0" applyFill="0" applyBorder="0" applyAlignment="0" applyProtection="0"/>
    <xf numFmtId="362" fontId="35" fillId="0" borderId="0" applyFont="0" applyFill="0" applyBorder="0" applyAlignment="0" applyProtection="0"/>
    <xf numFmtId="362" fontId="35" fillId="0" borderId="0" applyFont="0" applyFill="0" applyBorder="0" applyAlignment="0" applyProtection="0"/>
    <xf numFmtId="362" fontId="40" fillId="0" borderId="0" applyFont="0" applyFill="0" applyBorder="0" applyAlignment="0" applyProtection="0"/>
    <xf numFmtId="362" fontId="40" fillId="0" borderId="0" applyFont="0" applyFill="0" applyBorder="0" applyAlignment="0" applyProtection="0"/>
    <xf numFmtId="221" fontId="35" fillId="0" borderId="0" applyFont="0" applyFill="0" applyBorder="0" applyProtection="0">
      <alignment horizontal="center"/>
    </xf>
    <xf numFmtId="222" fontId="35" fillId="0" borderId="0" applyFont="0" applyFill="0" applyBorder="0" applyAlignment="0" applyProtection="0"/>
    <xf numFmtId="222" fontId="35" fillId="0" borderId="0" applyFont="0" applyFill="0" applyBorder="0" applyAlignment="0" applyProtection="0"/>
    <xf numFmtId="222" fontId="35" fillId="0" borderId="0" applyFont="0" applyFill="0" applyBorder="0" applyAlignment="0" applyProtection="0"/>
    <xf numFmtId="362" fontId="40" fillId="0" borderId="0" applyFont="0" applyFill="0" applyBorder="0" applyAlignment="0" applyProtection="0"/>
    <xf numFmtId="362" fontId="40" fillId="0" borderId="0" applyFont="0" applyFill="0" applyBorder="0" applyAlignment="0" applyProtection="0"/>
    <xf numFmtId="199" fontId="35" fillId="0" borderId="0" applyFont="0" applyFill="0" applyBorder="0" applyAlignment="0" applyProtection="0"/>
    <xf numFmtId="362" fontId="35" fillId="0" borderId="0"/>
    <xf numFmtId="362" fontId="35" fillId="0" borderId="0"/>
    <xf numFmtId="362" fontId="35" fillId="0" borderId="0">
      <alignment vertical="center"/>
    </xf>
    <xf numFmtId="362" fontId="56" fillId="0" borderId="0">
      <alignment vertical="center"/>
    </xf>
    <xf numFmtId="362" fontId="35" fillId="0" borderId="0"/>
    <xf numFmtId="362" fontId="35" fillId="0" borderId="0">
      <alignment vertical="center"/>
    </xf>
    <xf numFmtId="362" fontId="34" fillId="0" borderId="0" applyNumberFormat="0" applyFill="0" applyBorder="0" applyAlignment="0" applyProtection="0"/>
    <xf numFmtId="362" fontId="34" fillId="0" borderId="0" applyNumberFormat="0" applyFill="0" applyBorder="0" applyAlignment="0" applyProtection="0"/>
    <xf numFmtId="206" fontId="54" fillId="0" borderId="0"/>
    <xf numFmtId="362" fontId="35" fillId="0" borderId="0"/>
    <xf numFmtId="206" fontId="54" fillId="0" borderId="0"/>
    <xf numFmtId="206" fontId="54" fillId="0" borderId="0"/>
    <xf numFmtId="206" fontId="54" fillId="0" borderId="0"/>
    <xf numFmtId="206" fontId="54" fillId="0" borderId="0"/>
    <xf numFmtId="206" fontId="54" fillId="0" borderId="0"/>
    <xf numFmtId="206" fontId="54" fillId="0" borderId="0"/>
    <xf numFmtId="206" fontId="54" fillId="0" borderId="0"/>
    <xf numFmtId="362" fontId="35" fillId="0" borderId="0"/>
    <xf numFmtId="362" fontId="35" fillId="0" borderId="0"/>
    <xf numFmtId="362" fontId="35" fillId="0" borderId="0"/>
    <xf numFmtId="206" fontId="54" fillId="0" borderId="0"/>
    <xf numFmtId="362" fontId="35" fillId="0" borderId="0"/>
    <xf numFmtId="206" fontId="54" fillId="0" borderId="0"/>
    <xf numFmtId="362" fontId="35" fillId="0" borderId="0"/>
    <xf numFmtId="362" fontId="35" fillId="0" borderId="0"/>
    <xf numFmtId="206" fontId="54" fillId="0" borderId="0"/>
    <xf numFmtId="206" fontId="54" fillId="0" borderId="0"/>
    <xf numFmtId="206" fontId="54" fillId="0" borderId="0"/>
    <xf numFmtId="362" fontId="35" fillId="0" borderId="0"/>
    <xf numFmtId="206" fontId="54" fillId="0" borderId="0"/>
    <xf numFmtId="206" fontId="54" fillId="0" borderId="0"/>
    <xf numFmtId="206" fontId="54" fillId="0" borderId="0"/>
    <xf numFmtId="362" fontId="35" fillId="0" borderId="0"/>
    <xf numFmtId="362" fontId="35" fillId="0" borderId="0"/>
    <xf numFmtId="362" fontId="35" fillId="0" borderId="0"/>
    <xf numFmtId="206" fontId="54" fillId="0" borderId="0"/>
    <xf numFmtId="362" fontId="35" fillId="0" borderId="0"/>
    <xf numFmtId="206" fontId="54" fillId="0" borderId="0"/>
    <xf numFmtId="362" fontId="35" fillId="0" borderId="0"/>
    <xf numFmtId="206" fontId="54" fillId="0" borderId="0"/>
    <xf numFmtId="206" fontId="54" fillId="0" borderId="0"/>
    <xf numFmtId="362" fontId="35" fillId="5" borderId="0" applyNumberFormat="0" applyAlignment="0"/>
    <xf numFmtId="362" fontId="35" fillId="5" borderId="10" applyNumberFormat="0" applyFont="0" applyAlignment="0" applyProtection="0"/>
    <xf numFmtId="362" fontId="35" fillId="5" borderId="11" applyNumberFormat="0" applyFont="0" applyAlignment="0" applyProtection="0"/>
    <xf numFmtId="362" fontId="35" fillId="5" borderId="0" applyNumberFormat="0" applyAlignment="0"/>
    <xf numFmtId="362" fontId="35" fillId="5" borderId="0" applyNumberFormat="0" applyAlignment="0"/>
    <xf numFmtId="362" fontId="35" fillId="5" borderId="0" applyNumberFormat="0" applyAlignment="0"/>
    <xf numFmtId="38" fontId="48" fillId="0" borderId="0" applyFont="0" applyFill="0" applyBorder="0" applyAlignment="0" applyProtection="0"/>
    <xf numFmtId="3" fontId="40" fillId="0" borderId="0"/>
    <xf numFmtId="362" fontId="35" fillId="0" borderId="0" applyFont="0" applyFill="0" applyBorder="0" applyAlignment="0" applyProtection="0"/>
    <xf numFmtId="223" fontId="35" fillId="0" borderId="0">
      <alignment horizontal="center"/>
    </xf>
    <xf numFmtId="223" fontId="35" fillId="0" borderId="0">
      <alignment horizontal="center"/>
    </xf>
    <xf numFmtId="223" fontId="35" fillId="0" borderId="0">
      <alignment horizontal="center"/>
    </xf>
    <xf numFmtId="223" fontId="35" fillId="0" borderId="0">
      <alignment horizontal="center"/>
    </xf>
    <xf numFmtId="206" fontId="54" fillId="0" borderId="0"/>
    <xf numFmtId="38" fontId="48" fillId="0" borderId="0" applyFont="0" applyFill="0" applyBorder="0" applyAlignment="0" applyProtection="0"/>
    <xf numFmtId="362" fontId="34" fillId="0" borderId="0" applyNumberFormat="0" applyFill="0" applyBorder="0" applyAlignment="0" applyProtection="0"/>
    <xf numFmtId="362" fontId="60" fillId="0" borderId="0" applyNumberFormat="0" applyFill="0" applyBorder="0" applyProtection="0">
      <alignment vertical="top"/>
    </xf>
    <xf numFmtId="362" fontId="60" fillId="0" borderId="0" applyNumberFormat="0" applyFill="0" applyBorder="0" applyProtection="0">
      <alignment vertical="top"/>
    </xf>
    <xf numFmtId="362" fontId="60" fillId="0" borderId="0" applyNumberFormat="0" applyFill="0" applyBorder="0" applyProtection="0">
      <alignment vertical="top"/>
    </xf>
    <xf numFmtId="362" fontId="60" fillId="0" borderId="0" applyNumberFormat="0" applyFill="0" applyBorder="0" applyProtection="0">
      <alignment vertical="top"/>
    </xf>
    <xf numFmtId="362" fontId="60" fillId="0" borderId="0" applyNumberFormat="0" applyFill="0" applyBorder="0" applyAlignment="0" applyProtection="0"/>
    <xf numFmtId="362" fontId="60" fillId="0" borderId="0" applyNumberFormat="0" applyFill="0" applyBorder="0" applyAlignment="0" applyProtection="0"/>
    <xf numFmtId="362" fontId="60" fillId="0" borderId="0" applyNumberFormat="0" applyFill="0" applyBorder="0" applyProtection="0">
      <alignment vertical="top"/>
    </xf>
    <xf numFmtId="362" fontId="60" fillId="0" borderId="0" applyNumberFormat="0" applyFill="0" applyBorder="0" applyProtection="0">
      <alignment vertical="top"/>
    </xf>
    <xf numFmtId="362" fontId="60" fillId="0" borderId="0" applyNumberFormat="0" applyFill="0" applyBorder="0" applyProtection="0">
      <alignment vertical="top"/>
    </xf>
    <xf numFmtId="362" fontId="60" fillId="0" borderId="0" applyNumberFormat="0" applyFill="0" applyBorder="0" applyProtection="0">
      <alignment vertical="top"/>
    </xf>
    <xf numFmtId="362" fontId="60" fillId="0" borderId="0" applyNumberFormat="0" applyFill="0" applyBorder="0" applyProtection="0">
      <alignment vertical="top"/>
    </xf>
    <xf numFmtId="362" fontId="60" fillId="0" borderId="0" applyNumberFormat="0" applyFill="0" applyBorder="0" applyProtection="0">
      <alignment vertical="top"/>
    </xf>
    <xf numFmtId="362" fontId="60" fillId="0" borderId="0" applyNumberFormat="0" applyFill="0" applyBorder="0" applyProtection="0">
      <alignment vertical="top"/>
    </xf>
    <xf numFmtId="362" fontId="60" fillId="0" borderId="0" applyNumberFormat="0" applyFill="0" applyBorder="0" applyProtection="0">
      <alignment vertical="top"/>
    </xf>
    <xf numFmtId="362" fontId="60" fillId="0" borderId="0" applyNumberFormat="0" applyFill="0" applyBorder="0" applyProtection="0">
      <alignment vertical="top"/>
    </xf>
    <xf numFmtId="362" fontId="60" fillId="0" borderId="0" applyNumberFormat="0" applyFill="0" applyBorder="0" applyProtection="0">
      <alignment vertical="top"/>
    </xf>
    <xf numFmtId="362" fontId="60" fillId="0" borderId="0" applyNumberFormat="0" applyFill="0" applyBorder="0" applyProtection="0">
      <alignment vertical="top"/>
    </xf>
    <xf numFmtId="362" fontId="60" fillId="0" borderId="0" applyNumberFormat="0" applyFill="0" applyBorder="0" applyProtection="0">
      <alignment vertical="top"/>
    </xf>
    <xf numFmtId="362" fontId="60" fillId="0" borderId="0" applyNumberFormat="0" applyFill="0" applyBorder="0" applyProtection="0">
      <alignment vertical="top"/>
    </xf>
    <xf numFmtId="362" fontId="60" fillId="0" borderId="0" applyNumberFormat="0" applyFill="0" applyBorder="0" applyProtection="0">
      <alignment vertical="top"/>
    </xf>
    <xf numFmtId="362" fontId="60" fillId="0" borderId="0" applyNumberFormat="0" applyFill="0" applyBorder="0" applyProtection="0">
      <alignment vertical="top"/>
    </xf>
    <xf numFmtId="362" fontId="60" fillId="0" borderId="0" applyNumberFormat="0" applyFill="0" applyBorder="0" applyProtection="0">
      <alignment vertical="top"/>
    </xf>
    <xf numFmtId="362" fontId="60" fillId="0" borderId="0" applyNumberFormat="0" applyFill="0" applyBorder="0" applyProtection="0">
      <alignment vertical="top"/>
    </xf>
    <xf numFmtId="362" fontId="60" fillId="0" borderId="0" applyNumberFormat="0" applyFill="0" applyBorder="0" applyProtection="0">
      <alignment vertical="top"/>
    </xf>
    <xf numFmtId="362" fontId="60" fillId="0" borderId="0" applyNumberFormat="0" applyFill="0" applyBorder="0" applyProtection="0">
      <alignment vertical="top"/>
    </xf>
    <xf numFmtId="362" fontId="60" fillId="0" borderId="0" applyNumberFormat="0" applyFill="0" applyBorder="0" applyProtection="0">
      <alignment vertical="top"/>
    </xf>
    <xf numFmtId="362" fontId="60" fillId="0" borderId="0" applyNumberFormat="0" applyFill="0" applyBorder="0" applyAlignment="0" applyProtection="0"/>
    <xf numFmtId="362" fontId="60" fillId="0" borderId="0" applyNumberFormat="0" applyFill="0" applyBorder="0" applyProtection="0">
      <alignment vertical="top"/>
    </xf>
    <xf numFmtId="362" fontId="35" fillId="0" borderId="0">
      <alignment vertical="center"/>
    </xf>
    <xf numFmtId="362" fontId="35" fillId="0" borderId="0">
      <alignment vertical="center"/>
    </xf>
    <xf numFmtId="362" fontId="35" fillId="0" borderId="0"/>
    <xf numFmtId="362" fontId="35" fillId="0" borderId="0"/>
    <xf numFmtId="362" fontId="61" fillId="0" borderId="12" applyNumberFormat="0" applyFill="0" applyAlignment="0" applyProtection="0"/>
    <xf numFmtId="362" fontId="62" fillId="0" borderId="0" applyNumberFormat="0" applyFill="0" applyBorder="0" applyAlignment="0" applyProtection="0"/>
    <xf numFmtId="362" fontId="61" fillId="0" borderId="12" applyNumberFormat="0" applyFill="0" applyAlignment="0" applyProtection="0"/>
    <xf numFmtId="362" fontId="61" fillId="0" borderId="12" applyNumberFormat="0" applyFill="0" applyAlignment="0" applyProtection="0"/>
    <xf numFmtId="362" fontId="61" fillId="0" borderId="12" applyNumberFormat="0" applyFill="0" applyAlignment="0" applyProtection="0"/>
    <xf numFmtId="362" fontId="61" fillId="0" borderId="0" applyNumberFormat="0" applyFill="0" applyBorder="0" applyAlignment="0" applyProtection="0"/>
    <xf numFmtId="362" fontId="61" fillId="0" borderId="0" applyNumberFormat="0" applyFill="0" applyBorder="0" applyAlignment="0" applyProtection="0"/>
    <xf numFmtId="362" fontId="61" fillId="0" borderId="12" applyNumberFormat="0" applyFill="0" applyAlignment="0" applyProtection="0"/>
    <xf numFmtId="362" fontId="61" fillId="0" borderId="0" applyNumberFormat="0" applyFill="0" applyBorder="0" applyAlignment="0" applyProtection="0"/>
    <xf numFmtId="362" fontId="61" fillId="0" borderId="12" applyNumberFormat="0" applyFill="0" applyAlignment="0" applyProtection="0"/>
    <xf numFmtId="362" fontId="63" fillId="0" borderId="13" applyNumberFormat="0" applyFill="0" applyProtection="0">
      <alignment horizontal="center"/>
    </xf>
    <xf numFmtId="362" fontId="63" fillId="0" borderId="13" applyNumberFormat="0" applyFill="0" applyProtection="0">
      <alignment horizontal="center"/>
    </xf>
    <xf numFmtId="362" fontId="63" fillId="0" borderId="13" applyNumberFormat="0" applyFill="0" applyProtection="0">
      <alignment horizontal="center"/>
    </xf>
    <xf numFmtId="362" fontId="63" fillId="0" borderId="13" applyNumberFormat="0" applyFill="0" applyProtection="0">
      <alignment horizontal="center"/>
    </xf>
    <xf numFmtId="362" fontId="63" fillId="0" borderId="13" applyNumberFormat="0" applyFill="0" applyProtection="0">
      <alignment horizontal="center"/>
    </xf>
    <xf numFmtId="362" fontId="63" fillId="0" borderId="13" applyNumberFormat="0" applyFill="0" applyBorder="0" applyProtection="0">
      <alignment horizontal="center"/>
    </xf>
    <xf numFmtId="362" fontId="63" fillId="0" borderId="13" applyNumberFormat="0" applyFill="0" applyProtection="0">
      <alignment horizontal="center"/>
    </xf>
    <xf numFmtId="362" fontId="63" fillId="0" borderId="13" applyNumberFormat="0" applyFill="0" applyProtection="0">
      <alignment horizontal="center"/>
    </xf>
    <xf numFmtId="362" fontId="63" fillId="0" borderId="13" applyNumberFormat="0" applyFill="0" applyProtection="0">
      <alignment horizontal="center"/>
    </xf>
    <xf numFmtId="362" fontId="40" fillId="0" borderId="14" applyNumberFormat="0" applyFont="0" applyFill="0" applyAlignment="0" applyProtection="0"/>
    <xf numFmtId="362" fontId="63" fillId="0" borderId="0" applyNumberFormat="0" applyFill="0" applyBorder="0" applyProtection="0">
      <alignment horizontal="left"/>
    </xf>
    <xf numFmtId="362" fontId="63" fillId="0" borderId="0" applyNumberFormat="0" applyFill="0" applyBorder="0" applyProtection="0">
      <alignment horizontal="left"/>
    </xf>
    <xf numFmtId="362" fontId="63" fillId="0" borderId="0" applyNumberFormat="0" applyFill="0" applyBorder="0" applyProtection="0">
      <alignment horizontal="left"/>
    </xf>
    <xf numFmtId="362" fontId="64" fillId="0" borderId="0" applyNumberFormat="0" applyFill="0" applyBorder="0" applyProtection="0">
      <alignment horizontal="centerContinuous"/>
    </xf>
    <xf numFmtId="362" fontId="64" fillId="0" borderId="0" applyNumberFormat="0" applyFill="0" applyBorder="0" applyProtection="0">
      <alignment horizontal="centerContinuous"/>
    </xf>
    <xf numFmtId="362" fontId="64" fillId="0" borderId="0" applyNumberFormat="0" applyFill="0" applyBorder="0" applyProtection="0">
      <alignment horizontal="centerContinuous"/>
    </xf>
    <xf numFmtId="362" fontId="64" fillId="0" borderId="0" applyNumberFormat="0" applyFill="0" applyBorder="0" applyProtection="0">
      <alignment horizontal="centerContinuous"/>
    </xf>
    <xf numFmtId="362" fontId="35" fillId="0" borderId="0"/>
    <xf numFmtId="362" fontId="35" fillId="0" borderId="0"/>
    <xf numFmtId="362" fontId="35" fillId="0" borderId="0"/>
    <xf numFmtId="3" fontId="40" fillId="0" borderId="0"/>
    <xf numFmtId="206" fontId="54" fillId="0" borderId="0"/>
    <xf numFmtId="362" fontId="35" fillId="0" borderId="0"/>
    <xf numFmtId="362" fontId="35" fillId="0" borderId="0" applyFont="0" applyFill="0" applyBorder="0" applyAlignment="0" applyProtection="0"/>
    <xf numFmtId="362" fontId="56" fillId="0" borderId="0">
      <alignment vertical="center"/>
    </xf>
    <xf numFmtId="206" fontId="54" fillId="0" borderId="0"/>
    <xf numFmtId="362" fontId="56" fillId="0" borderId="0">
      <alignment vertical="center"/>
    </xf>
    <xf numFmtId="362" fontId="35" fillId="0" borderId="0"/>
    <xf numFmtId="362" fontId="35" fillId="0" borderId="0" applyFont="0" applyFill="0" applyBorder="0" applyAlignment="0" applyProtection="0"/>
    <xf numFmtId="362" fontId="34" fillId="0" borderId="0" applyNumberFormat="0" applyFill="0" applyBorder="0" applyAlignment="0" applyProtection="0"/>
    <xf numFmtId="362" fontId="34" fillId="0" borderId="0" applyNumberFormat="0" applyFill="0" applyBorder="0" applyAlignment="0" applyProtection="0"/>
    <xf numFmtId="362" fontId="34" fillId="0" borderId="0" applyNumberFormat="0" applyFill="0" applyBorder="0" applyAlignment="0" applyProtection="0"/>
    <xf numFmtId="362" fontId="35" fillId="0" borderId="0"/>
    <xf numFmtId="362" fontId="35" fillId="0" borderId="0"/>
    <xf numFmtId="362" fontId="35" fillId="0" borderId="0" applyFont="0" applyFill="0" applyBorder="0" applyAlignment="0" applyProtection="0"/>
    <xf numFmtId="362" fontId="35" fillId="0" borderId="0" applyNumberFormat="0" applyFill="0" applyBorder="0" applyAlignment="0" applyProtection="0"/>
    <xf numFmtId="362" fontId="56" fillId="0" borderId="0">
      <alignment vertical="center"/>
    </xf>
    <xf numFmtId="362" fontId="35" fillId="0" borderId="0">
      <alignment horizontal="left" wrapText="1"/>
    </xf>
    <xf numFmtId="362" fontId="35" fillId="0" borderId="0" applyFont="0" applyFill="0" applyBorder="0" applyAlignment="0" applyProtection="0"/>
    <xf numFmtId="362" fontId="35" fillId="0" borderId="0" applyNumberFormat="0" applyFill="0" applyBorder="0" applyAlignment="0" applyProtection="0"/>
    <xf numFmtId="362" fontId="34" fillId="0" borderId="0" applyNumberFormat="0" applyFill="0" applyBorder="0" applyAlignment="0" applyProtection="0"/>
    <xf numFmtId="362" fontId="35" fillId="0" borderId="0"/>
    <xf numFmtId="362" fontId="43" fillId="0" borderId="0" applyFont="0" applyFill="0" applyBorder="0" applyAlignment="0" applyProtection="0"/>
    <xf numFmtId="362" fontId="43" fillId="0" borderId="0" applyFont="0" applyFill="0" applyBorder="0" applyAlignment="0" applyProtection="0"/>
    <xf numFmtId="224" fontId="38" fillId="0" borderId="0" applyFont="0" applyFill="0" applyBorder="0" applyAlignment="0" applyProtection="0"/>
    <xf numFmtId="225" fontId="38" fillId="0" borderId="0" applyFont="0" applyFill="0" applyBorder="0" applyAlignment="0" applyProtection="0"/>
    <xf numFmtId="9" fontId="35" fillId="6" borderId="0"/>
    <xf numFmtId="362" fontId="38" fillId="0" borderId="0" applyNumberFormat="0" applyFill="0" applyBorder="0" applyAlignment="0" applyProtection="0"/>
    <xf numFmtId="362" fontId="35" fillId="0" borderId="0"/>
    <xf numFmtId="4" fontId="65" fillId="0" borderId="0" applyFont="0" applyFill="0" applyBorder="0" applyAlignment="0" applyProtection="0"/>
    <xf numFmtId="362" fontId="35" fillId="0" borderId="0"/>
    <xf numFmtId="362" fontId="43" fillId="0" borderId="0"/>
    <xf numFmtId="3" fontId="23" fillId="0" borderId="0" applyFont="0" applyFill="0" applyBorder="0" applyAlignment="0" applyProtection="0"/>
    <xf numFmtId="226" fontId="66" fillId="0" borderId="0">
      <alignment horizontal="left"/>
      <protection locked="0"/>
    </xf>
    <xf numFmtId="179" fontId="38" fillId="0" borderId="0" applyFont="0" applyFill="0" applyBorder="0" applyAlignment="0" applyProtection="0"/>
    <xf numFmtId="38" fontId="23" fillId="0" borderId="15"/>
    <xf numFmtId="227" fontId="67" fillId="0" borderId="0" applyFont="0" applyFill="0" applyBorder="0" applyAlignment="0" applyProtection="0"/>
    <xf numFmtId="362" fontId="38" fillId="0" borderId="0"/>
    <xf numFmtId="199" fontId="68" fillId="0" borderId="0"/>
    <xf numFmtId="362" fontId="23" fillId="0" borderId="0" applyNumberFormat="0" applyFill="0" applyBorder="0" applyAlignment="0" applyProtection="0">
      <alignment horizontal="left"/>
    </xf>
    <xf numFmtId="362" fontId="23" fillId="0" borderId="0" applyFont="0" applyFill="0" applyBorder="0" applyAlignment="0" applyProtection="0">
      <protection locked="0"/>
    </xf>
    <xf numFmtId="14" fontId="67" fillId="0" borderId="8" applyFont="0" applyFill="0" applyBorder="0" applyAlignment="0" applyProtection="0">
      <alignment horizontal="right"/>
    </xf>
    <xf numFmtId="199" fontId="38" fillId="0" borderId="0" applyNumberFormat="0" applyFill="0" applyBorder="0" applyAlignment="0" applyProtection="0"/>
    <xf numFmtId="362" fontId="69" fillId="0" borderId="0" applyNumberFormat="0" applyFill="0" applyBorder="0" applyAlignment="0" applyProtection="0"/>
    <xf numFmtId="362" fontId="70" fillId="0" borderId="0" applyNumberFormat="0" applyFill="0" applyBorder="0" applyAlignment="0" applyProtection="0">
      <alignment horizontal="centerContinuous"/>
    </xf>
    <xf numFmtId="362" fontId="71" fillId="0" borderId="8">
      <alignment horizontal="center"/>
    </xf>
    <xf numFmtId="180" fontId="47" fillId="0" borderId="0"/>
    <xf numFmtId="186" fontId="72" fillId="0" borderId="0"/>
    <xf numFmtId="228" fontId="73" fillId="0" borderId="0"/>
    <xf numFmtId="362" fontId="74" fillId="7" borderId="0" applyNumberFormat="0" applyBorder="0" applyAlignment="0" applyProtection="0"/>
    <xf numFmtId="362" fontId="74" fillId="8" borderId="0" applyNumberFormat="0" applyBorder="0" applyAlignment="0" applyProtection="0"/>
    <xf numFmtId="362" fontId="74" fillId="9" borderId="0" applyNumberFormat="0" applyBorder="0" applyAlignment="0" applyProtection="0"/>
    <xf numFmtId="362" fontId="74" fillId="10" borderId="0" applyNumberFormat="0" applyBorder="0" applyAlignment="0" applyProtection="0"/>
    <xf numFmtId="362" fontId="74" fillId="11" borderId="0" applyNumberFormat="0" applyBorder="0" applyAlignment="0" applyProtection="0"/>
    <xf numFmtId="362" fontId="74" fillId="12" borderId="0" applyNumberFormat="0" applyBorder="0" applyAlignment="0" applyProtection="0"/>
    <xf numFmtId="362" fontId="74" fillId="7" borderId="0" applyNumberFormat="0" applyBorder="0" applyAlignment="0" applyProtection="0"/>
    <xf numFmtId="362" fontId="74" fillId="7" borderId="0" applyNumberFormat="0" applyBorder="0" applyAlignment="0" applyProtection="0"/>
    <xf numFmtId="362" fontId="74" fillId="7" borderId="0" applyNumberFormat="0" applyBorder="0" applyAlignment="0" applyProtection="0"/>
    <xf numFmtId="362" fontId="74" fillId="7" borderId="0" applyNumberFormat="0" applyBorder="0" applyAlignment="0" applyProtection="0"/>
    <xf numFmtId="362" fontId="74" fillId="7" borderId="0" applyNumberFormat="0" applyBorder="0" applyAlignment="0" applyProtection="0"/>
    <xf numFmtId="362" fontId="74" fillId="7" borderId="0" applyNumberFormat="0" applyBorder="0" applyAlignment="0" applyProtection="0"/>
    <xf numFmtId="362" fontId="74" fillId="7" borderId="0" applyNumberFormat="0" applyBorder="0" applyAlignment="0" applyProtection="0"/>
    <xf numFmtId="362" fontId="74" fillId="7" borderId="0" applyNumberFormat="0" applyBorder="0" applyAlignment="0" applyProtection="0"/>
    <xf numFmtId="362" fontId="74" fillId="7" borderId="0" applyNumberFormat="0" applyBorder="0" applyAlignment="0" applyProtection="0"/>
    <xf numFmtId="362" fontId="74" fillId="7" borderId="0" applyNumberFormat="0" applyBorder="0" applyAlignment="0" applyProtection="0"/>
    <xf numFmtId="362" fontId="74" fillId="7" borderId="0" applyNumberFormat="0" applyBorder="0" applyAlignment="0" applyProtection="0"/>
    <xf numFmtId="362" fontId="74" fillId="7" borderId="0" applyNumberFormat="0" applyBorder="0" applyAlignment="0" applyProtection="0"/>
    <xf numFmtId="362" fontId="74" fillId="7" borderId="0" applyNumberFormat="0" applyBorder="0" applyAlignment="0" applyProtection="0"/>
    <xf numFmtId="362" fontId="74" fillId="8" borderId="0" applyNumberFormat="0" applyBorder="0" applyAlignment="0" applyProtection="0"/>
    <xf numFmtId="362" fontId="74" fillId="8" borderId="0" applyNumberFormat="0" applyBorder="0" applyAlignment="0" applyProtection="0"/>
    <xf numFmtId="362" fontId="74" fillId="8" borderId="0" applyNumberFormat="0" applyBorder="0" applyAlignment="0" applyProtection="0"/>
    <xf numFmtId="362" fontId="74" fillId="8" borderId="0" applyNumberFormat="0" applyBorder="0" applyAlignment="0" applyProtection="0"/>
    <xf numFmtId="362" fontId="74" fillId="8" borderId="0" applyNumberFormat="0" applyBorder="0" applyAlignment="0" applyProtection="0"/>
    <xf numFmtId="362" fontId="74" fillId="8" borderId="0" applyNumberFormat="0" applyBorder="0" applyAlignment="0" applyProtection="0"/>
    <xf numFmtId="362" fontId="74" fillId="8" borderId="0" applyNumberFormat="0" applyBorder="0" applyAlignment="0" applyProtection="0"/>
    <xf numFmtId="362" fontId="74" fillId="8" borderId="0" applyNumberFormat="0" applyBorder="0" applyAlignment="0" applyProtection="0"/>
    <xf numFmtId="362" fontId="74" fillId="8" borderId="0" applyNumberFormat="0" applyBorder="0" applyAlignment="0" applyProtection="0"/>
    <xf numFmtId="362" fontId="74" fillId="8" borderId="0" applyNumberFormat="0" applyBorder="0" applyAlignment="0" applyProtection="0"/>
    <xf numFmtId="362" fontId="74" fillId="8" borderId="0" applyNumberFormat="0" applyBorder="0" applyAlignment="0" applyProtection="0"/>
    <xf numFmtId="362" fontId="74" fillId="8" borderId="0" applyNumberFormat="0" applyBorder="0" applyAlignment="0" applyProtection="0"/>
    <xf numFmtId="362" fontId="74" fillId="8" borderId="0" applyNumberFormat="0" applyBorder="0" applyAlignment="0" applyProtection="0"/>
    <xf numFmtId="362" fontId="74" fillId="9" borderId="0" applyNumberFormat="0" applyBorder="0" applyAlignment="0" applyProtection="0"/>
    <xf numFmtId="362" fontId="74" fillId="9" borderId="0" applyNumberFormat="0" applyBorder="0" applyAlignment="0" applyProtection="0"/>
    <xf numFmtId="362" fontId="74" fillId="9" borderId="0" applyNumberFormat="0" applyBorder="0" applyAlignment="0" applyProtection="0"/>
    <xf numFmtId="362" fontId="74" fillId="9" borderId="0" applyNumberFormat="0" applyBorder="0" applyAlignment="0" applyProtection="0"/>
    <xf numFmtId="362" fontId="74" fillId="9" borderId="0" applyNumberFormat="0" applyBorder="0" applyAlignment="0" applyProtection="0"/>
    <xf numFmtId="362" fontId="74" fillId="9" borderId="0" applyNumberFormat="0" applyBorder="0" applyAlignment="0" applyProtection="0"/>
    <xf numFmtId="362" fontId="74" fillId="9" borderId="0" applyNumberFormat="0" applyBorder="0" applyAlignment="0" applyProtection="0"/>
    <xf numFmtId="362" fontId="74" fillId="9" borderId="0" applyNumberFormat="0" applyBorder="0" applyAlignment="0" applyProtection="0"/>
    <xf numFmtId="362" fontId="74" fillId="9" borderId="0" applyNumberFormat="0" applyBorder="0" applyAlignment="0" applyProtection="0"/>
    <xf numFmtId="362" fontId="74" fillId="9" borderId="0" applyNumberFormat="0" applyBorder="0" applyAlignment="0" applyProtection="0"/>
    <xf numFmtId="362" fontId="74" fillId="9" borderId="0" applyNumberFormat="0" applyBorder="0" applyAlignment="0" applyProtection="0"/>
    <xf numFmtId="362" fontId="74" fillId="9" borderId="0" applyNumberFormat="0" applyBorder="0" applyAlignment="0" applyProtection="0"/>
    <xf numFmtId="362" fontId="74" fillId="9" borderId="0" applyNumberFormat="0" applyBorder="0" applyAlignment="0" applyProtection="0"/>
    <xf numFmtId="362" fontId="74" fillId="10" borderId="0" applyNumberFormat="0" applyBorder="0" applyAlignment="0" applyProtection="0"/>
    <xf numFmtId="362" fontId="74" fillId="10" borderId="0" applyNumberFormat="0" applyBorder="0" applyAlignment="0" applyProtection="0"/>
    <xf numFmtId="362" fontId="74" fillId="10" borderId="0" applyNumberFormat="0" applyBorder="0" applyAlignment="0" applyProtection="0"/>
    <xf numFmtId="362" fontId="74" fillId="10" borderId="0" applyNumberFormat="0" applyBorder="0" applyAlignment="0" applyProtection="0"/>
    <xf numFmtId="362" fontId="74" fillId="10" borderId="0" applyNumberFormat="0" applyBorder="0" applyAlignment="0" applyProtection="0"/>
    <xf numFmtId="362" fontId="74" fillId="10" borderId="0" applyNumberFormat="0" applyBorder="0" applyAlignment="0" applyProtection="0"/>
    <xf numFmtId="362" fontId="74" fillId="10" borderId="0" applyNumberFormat="0" applyBorder="0" applyAlignment="0" applyProtection="0"/>
    <xf numFmtId="362" fontId="74" fillId="10" borderId="0" applyNumberFormat="0" applyBorder="0" applyAlignment="0" applyProtection="0"/>
    <xf numFmtId="362" fontId="74" fillId="10" borderId="0" applyNumberFormat="0" applyBorder="0" applyAlignment="0" applyProtection="0"/>
    <xf numFmtId="362" fontId="74" fillId="10" borderId="0" applyNumberFormat="0" applyBorder="0" applyAlignment="0" applyProtection="0"/>
    <xf numFmtId="362" fontId="74" fillId="10" borderId="0" applyNumberFormat="0" applyBorder="0" applyAlignment="0" applyProtection="0"/>
    <xf numFmtId="362" fontId="74" fillId="10" borderId="0" applyNumberFormat="0" applyBorder="0" applyAlignment="0" applyProtection="0"/>
    <xf numFmtId="362" fontId="74" fillId="10" borderId="0" applyNumberFormat="0" applyBorder="0" applyAlignment="0" applyProtection="0"/>
    <xf numFmtId="362" fontId="74" fillId="11" borderId="0" applyNumberFormat="0" applyBorder="0" applyAlignment="0" applyProtection="0"/>
    <xf numFmtId="362" fontId="74" fillId="11" borderId="0" applyNumberFormat="0" applyBorder="0" applyAlignment="0" applyProtection="0"/>
    <xf numFmtId="362" fontId="74" fillId="11" borderId="0" applyNumberFormat="0" applyBorder="0" applyAlignment="0" applyProtection="0"/>
    <xf numFmtId="362" fontId="74" fillId="11" borderId="0" applyNumberFormat="0" applyBorder="0" applyAlignment="0" applyProtection="0"/>
    <xf numFmtId="362" fontId="74" fillId="11" borderId="0" applyNumberFormat="0" applyBorder="0" applyAlignment="0" applyProtection="0"/>
    <xf numFmtId="362" fontId="74" fillId="11" borderId="0" applyNumberFormat="0" applyBorder="0" applyAlignment="0" applyProtection="0"/>
    <xf numFmtId="362" fontId="74" fillId="11" borderId="0" applyNumberFormat="0" applyBorder="0" applyAlignment="0" applyProtection="0"/>
    <xf numFmtId="362" fontId="74" fillId="11" borderId="0" applyNumberFormat="0" applyBorder="0" applyAlignment="0" applyProtection="0"/>
    <xf numFmtId="362" fontId="74" fillId="11" borderId="0" applyNumberFormat="0" applyBorder="0" applyAlignment="0" applyProtection="0"/>
    <xf numFmtId="362" fontId="74" fillId="11" borderId="0" applyNumberFormat="0" applyBorder="0" applyAlignment="0" applyProtection="0"/>
    <xf numFmtId="362" fontId="74" fillId="11" borderId="0" applyNumberFormat="0" applyBorder="0" applyAlignment="0" applyProtection="0"/>
    <xf numFmtId="362" fontId="74" fillId="11" borderId="0" applyNumberFormat="0" applyBorder="0" applyAlignment="0" applyProtection="0"/>
    <xf numFmtId="362" fontId="74" fillId="11" borderId="0" applyNumberFormat="0" applyBorder="0" applyAlignment="0" applyProtection="0"/>
    <xf numFmtId="362" fontId="74" fillId="12" borderId="0" applyNumberFormat="0" applyBorder="0" applyAlignment="0" applyProtection="0"/>
    <xf numFmtId="362" fontId="74" fillId="12" borderId="0" applyNumberFormat="0" applyBorder="0" applyAlignment="0" applyProtection="0"/>
    <xf numFmtId="362" fontId="74" fillId="12" borderId="0" applyNumberFormat="0" applyBorder="0" applyAlignment="0" applyProtection="0"/>
    <xf numFmtId="362" fontId="74" fillId="12" borderId="0" applyNumberFormat="0" applyBorder="0" applyAlignment="0" applyProtection="0"/>
    <xf numFmtId="362" fontId="74" fillId="12" borderId="0" applyNumberFormat="0" applyBorder="0" applyAlignment="0" applyProtection="0"/>
    <xf numFmtId="362" fontId="74" fillId="12" borderId="0" applyNumberFormat="0" applyBorder="0" applyAlignment="0" applyProtection="0"/>
    <xf numFmtId="362" fontId="74" fillId="12" borderId="0" applyNumberFormat="0" applyBorder="0" applyAlignment="0" applyProtection="0"/>
    <xf numFmtId="362" fontId="74" fillId="12" borderId="0" applyNumberFormat="0" applyBorder="0" applyAlignment="0" applyProtection="0"/>
    <xf numFmtId="362" fontId="74" fillId="12" borderId="0" applyNumberFormat="0" applyBorder="0" applyAlignment="0" applyProtection="0"/>
    <xf numFmtId="362" fontId="74" fillId="12" borderId="0" applyNumberFormat="0" applyBorder="0" applyAlignment="0" applyProtection="0"/>
    <xf numFmtId="362" fontId="74" fillId="12" borderId="0" applyNumberFormat="0" applyBorder="0" applyAlignment="0" applyProtection="0"/>
    <xf numFmtId="362" fontId="74" fillId="12" borderId="0" applyNumberFormat="0" applyBorder="0" applyAlignment="0" applyProtection="0"/>
    <xf numFmtId="362" fontId="74" fillId="12" borderId="0" applyNumberFormat="0" applyBorder="0" applyAlignment="0" applyProtection="0"/>
    <xf numFmtId="362" fontId="23" fillId="0" borderId="0" applyNumberFormat="0" applyFill="0" applyBorder="0" applyAlignment="0" applyProtection="0"/>
    <xf numFmtId="229" fontId="47" fillId="0" borderId="0"/>
    <xf numFmtId="40" fontId="47" fillId="0" borderId="0"/>
    <xf numFmtId="230" fontId="72" fillId="0" borderId="0" applyBorder="0"/>
    <xf numFmtId="362" fontId="75" fillId="0" borderId="0"/>
    <xf numFmtId="231" fontId="76" fillId="0" borderId="0">
      <protection locked="0"/>
    </xf>
    <xf numFmtId="362" fontId="74" fillId="13" borderId="0" applyNumberFormat="0" applyBorder="0" applyAlignment="0" applyProtection="0"/>
    <xf numFmtId="362" fontId="74" fillId="14" borderId="0" applyNumberFormat="0" applyBorder="0" applyAlignment="0" applyProtection="0"/>
    <xf numFmtId="362" fontId="74" fillId="15" borderId="0" applyNumberFormat="0" applyBorder="0" applyAlignment="0" applyProtection="0"/>
    <xf numFmtId="362" fontId="74" fillId="10" borderId="0" applyNumberFormat="0" applyBorder="0" applyAlignment="0" applyProtection="0"/>
    <xf numFmtId="362" fontId="74" fillId="13" borderId="0" applyNumberFormat="0" applyBorder="0" applyAlignment="0" applyProtection="0"/>
    <xf numFmtId="362" fontId="74" fillId="16" borderId="0" applyNumberFormat="0" applyBorder="0" applyAlignment="0" applyProtection="0"/>
    <xf numFmtId="362" fontId="74" fillId="13" borderId="0" applyNumberFormat="0" applyBorder="0" applyAlignment="0" applyProtection="0"/>
    <xf numFmtId="362" fontId="74" fillId="13" borderId="0" applyNumberFormat="0" applyBorder="0" applyAlignment="0" applyProtection="0"/>
    <xf numFmtId="362" fontId="74" fillId="13" borderId="0" applyNumberFormat="0" applyBorder="0" applyAlignment="0" applyProtection="0"/>
    <xf numFmtId="362" fontId="74" fillId="13" borderId="0" applyNumberFormat="0" applyBorder="0" applyAlignment="0" applyProtection="0"/>
    <xf numFmtId="362" fontId="74" fillId="13" borderId="0" applyNumberFormat="0" applyBorder="0" applyAlignment="0" applyProtection="0"/>
    <xf numFmtId="362" fontId="74" fillId="13" borderId="0" applyNumberFormat="0" applyBorder="0" applyAlignment="0" applyProtection="0"/>
    <xf numFmtId="362" fontId="74" fillId="13" borderId="0" applyNumberFormat="0" applyBorder="0" applyAlignment="0" applyProtection="0"/>
    <xf numFmtId="362" fontId="74" fillId="13" borderId="0" applyNumberFormat="0" applyBorder="0" applyAlignment="0" applyProtection="0"/>
    <xf numFmtId="362" fontId="74" fillId="13" borderId="0" applyNumberFormat="0" applyBorder="0" applyAlignment="0" applyProtection="0"/>
    <xf numFmtId="362" fontId="74" fillId="13" borderId="0" applyNumberFormat="0" applyBorder="0" applyAlignment="0" applyProtection="0"/>
    <xf numFmtId="362" fontId="74" fillId="13" borderId="0" applyNumberFormat="0" applyBorder="0" applyAlignment="0" applyProtection="0"/>
    <xf numFmtId="362" fontId="74" fillId="13" borderId="0" applyNumberFormat="0" applyBorder="0" applyAlignment="0" applyProtection="0"/>
    <xf numFmtId="362" fontId="74" fillId="13" borderId="0" applyNumberFormat="0" applyBorder="0" applyAlignment="0" applyProtection="0"/>
    <xf numFmtId="362" fontId="74" fillId="14" borderId="0" applyNumberFormat="0" applyBorder="0" applyAlignment="0" applyProtection="0"/>
    <xf numFmtId="362" fontId="74" fillId="14" borderId="0" applyNumberFormat="0" applyBorder="0" applyAlignment="0" applyProtection="0"/>
    <xf numFmtId="362" fontId="74" fillId="14" borderId="0" applyNumberFormat="0" applyBorder="0" applyAlignment="0" applyProtection="0"/>
    <xf numFmtId="362" fontId="74" fillId="14" borderId="0" applyNumberFormat="0" applyBorder="0" applyAlignment="0" applyProtection="0"/>
    <xf numFmtId="362" fontId="74" fillId="14" borderId="0" applyNumberFormat="0" applyBorder="0" applyAlignment="0" applyProtection="0"/>
    <xf numFmtId="362" fontId="74" fillId="14" borderId="0" applyNumberFormat="0" applyBorder="0" applyAlignment="0" applyProtection="0"/>
    <xf numFmtId="362" fontId="74" fillId="14" borderId="0" applyNumberFormat="0" applyBorder="0" applyAlignment="0" applyProtection="0"/>
    <xf numFmtId="362" fontId="74" fillId="14" borderId="0" applyNumberFormat="0" applyBorder="0" applyAlignment="0" applyProtection="0"/>
    <xf numFmtId="362" fontId="74" fillId="14" borderId="0" applyNumberFormat="0" applyBorder="0" applyAlignment="0" applyProtection="0"/>
    <xf numFmtId="362" fontId="74" fillId="14" borderId="0" applyNumberFormat="0" applyBorder="0" applyAlignment="0" applyProtection="0"/>
    <xf numFmtId="362" fontId="74" fillId="14" borderId="0" applyNumberFormat="0" applyBorder="0" applyAlignment="0" applyProtection="0"/>
    <xf numFmtId="362" fontId="74" fillId="14" borderId="0" applyNumberFormat="0" applyBorder="0" applyAlignment="0" applyProtection="0"/>
    <xf numFmtId="362" fontId="74" fillId="14" borderId="0" applyNumberFormat="0" applyBorder="0" applyAlignment="0" applyProtection="0"/>
    <xf numFmtId="362" fontId="74" fillId="15" borderId="0" applyNumberFormat="0" applyBorder="0" applyAlignment="0" applyProtection="0"/>
    <xf numFmtId="362" fontId="74" fillId="15" borderId="0" applyNumberFormat="0" applyBorder="0" applyAlignment="0" applyProtection="0"/>
    <xf numFmtId="362" fontId="74" fillId="15" borderId="0" applyNumberFormat="0" applyBorder="0" applyAlignment="0" applyProtection="0"/>
    <xf numFmtId="362" fontId="74" fillId="15" borderId="0" applyNumberFormat="0" applyBorder="0" applyAlignment="0" applyProtection="0"/>
    <xf numFmtId="362" fontId="74" fillId="15" borderId="0" applyNumberFormat="0" applyBorder="0" applyAlignment="0" applyProtection="0"/>
    <xf numFmtId="362" fontId="74" fillId="15" borderId="0" applyNumberFormat="0" applyBorder="0" applyAlignment="0" applyProtection="0"/>
    <xf numFmtId="362" fontId="74" fillId="15" borderId="0" applyNumberFormat="0" applyBorder="0" applyAlignment="0" applyProtection="0"/>
    <xf numFmtId="362" fontId="74" fillId="15" borderId="0" applyNumberFormat="0" applyBorder="0" applyAlignment="0" applyProtection="0"/>
    <xf numFmtId="362" fontId="74" fillId="15" borderId="0" applyNumberFormat="0" applyBorder="0" applyAlignment="0" applyProtection="0"/>
    <xf numFmtId="362" fontId="74" fillId="15" borderId="0" applyNumberFormat="0" applyBorder="0" applyAlignment="0" applyProtection="0"/>
    <xf numFmtId="362" fontId="74" fillId="15" borderId="0" applyNumberFormat="0" applyBorder="0" applyAlignment="0" applyProtection="0"/>
    <xf numFmtId="362" fontId="74" fillId="15" borderId="0" applyNumberFormat="0" applyBorder="0" applyAlignment="0" applyProtection="0"/>
    <xf numFmtId="362" fontId="74" fillId="15" borderId="0" applyNumberFormat="0" applyBorder="0" applyAlignment="0" applyProtection="0"/>
    <xf numFmtId="362" fontId="74" fillId="10" borderId="0" applyNumberFormat="0" applyBorder="0" applyAlignment="0" applyProtection="0"/>
    <xf numFmtId="362" fontId="74" fillId="10" borderId="0" applyNumberFormat="0" applyBorder="0" applyAlignment="0" applyProtection="0"/>
    <xf numFmtId="362" fontId="74" fillId="10" borderId="0" applyNumberFormat="0" applyBorder="0" applyAlignment="0" applyProtection="0"/>
    <xf numFmtId="362" fontId="74" fillId="10" borderId="0" applyNumberFormat="0" applyBorder="0" applyAlignment="0" applyProtection="0"/>
    <xf numFmtId="362" fontId="74" fillId="10" borderId="0" applyNumberFormat="0" applyBorder="0" applyAlignment="0" applyProtection="0"/>
    <xf numFmtId="362" fontId="74" fillId="10" borderId="0" applyNumberFormat="0" applyBorder="0" applyAlignment="0" applyProtection="0"/>
    <xf numFmtId="362" fontId="74" fillId="10" borderId="0" applyNumberFormat="0" applyBorder="0" applyAlignment="0" applyProtection="0"/>
    <xf numFmtId="362" fontId="74" fillId="10" borderId="0" applyNumberFormat="0" applyBorder="0" applyAlignment="0" applyProtection="0"/>
    <xf numFmtId="362" fontId="74" fillId="10" borderId="0" applyNumberFormat="0" applyBorder="0" applyAlignment="0" applyProtection="0"/>
    <xf numFmtId="362" fontId="74" fillId="10" borderId="0" applyNumberFormat="0" applyBorder="0" applyAlignment="0" applyProtection="0"/>
    <xf numFmtId="362" fontId="74" fillId="10" borderId="0" applyNumberFormat="0" applyBorder="0" applyAlignment="0" applyProtection="0"/>
    <xf numFmtId="362" fontId="74" fillId="10" borderId="0" applyNumberFormat="0" applyBorder="0" applyAlignment="0" applyProtection="0"/>
    <xf numFmtId="362" fontId="74" fillId="10" borderId="0" applyNumberFormat="0" applyBorder="0" applyAlignment="0" applyProtection="0"/>
    <xf numFmtId="362" fontId="74" fillId="13" borderId="0" applyNumberFormat="0" applyBorder="0" applyAlignment="0" applyProtection="0"/>
    <xf numFmtId="362" fontId="74" fillId="13" borderId="0" applyNumberFormat="0" applyBorder="0" applyAlignment="0" applyProtection="0"/>
    <xf numFmtId="362" fontId="74" fillId="13" borderId="0" applyNumberFormat="0" applyBorder="0" applyAlignment="0" applyProtection="0"/>
    <xf numFmtId="362" fontId="74" fillId="13" borderId="0" applyNumberFormat="0" applyBorder="0" applyAlignment="0" applyProtection="0"/>
    <xf numFmtId="362" fontId="74" fillId="13" borderId="0" applyNumberFormat="0" applyBorder="0" applyAlignment="0" applyProtection="0"/>
    <xf numFmtId="362" fontId="74" fillId="13" borderId="0" applyNumberFormat="0" applyBorder="0" applyAlignment="0" applyProtection="0"/>
    <xf numFmtId="362" fontId="74" fillId="13" borderId="0" applyNumberFormat="0" applyBorder="0" applyAlignment="0" applyProtection="0"/>
    <xf numFmtId="362" fontId="74" fillId="13" borderId="0" applyNumberFormat="0" applyBorder="0" applyAlignment="0" applyProtection="0"/>
    <xf numFmtId="362" fontId="74" fillId="13" borderId="0" applyNumberFormat="0" applyBorder="0" applyAlignment="0" applyProtection="0"/>
    <xf numFmtId="362" fontId="74" fillId="13" borderId="0" applyNumberFormat="0" applyBorder="0" applyAlignment="0" applyProtection="0"/>
    <xf numFmtId="362" fontId="74" fillId="13" borderId="0" applyNumberFormat="0" applyBorder="0" applyAlignment="0" applyProtection="0"/>
    <xf numFmtId="362" fontId="74" fillId="13" borderId="0" applyNumberFormat="0" applyBorder="0" applyAlignment="0" applyProtection="0"/>
    <xf numFmtId="362" fontId="74" fillId="13" borderId="0" applyNumberFormat="0" applyBorder="0" applyAlignment="0" applyProtection="0"/>
    <xf numFmtId="362" fontId="74" fillId="16" borderId="0" applyNumberFormat="0" applyBorder="0" applyAlignment="0" applyProtection="0"/>
    <xf numFmtId="362" fontId="74" fillId="16" borderId="0" applyNumberFormat="0" applyBorder="0" applyAlignment="0" applyProtection="0"/>
    <xf numFmtId="362" fontId="74" fillId="16" borderId="0" applyNumberFormat="0" applyBorder="0" applyAlignment="0" applyProtection="0"/>
    <xf numFmtId="362" fontId="74" fillId="16" borderId="0" applyNumberFormat="0" applyBorder="0" applyAlignment="0" applyProtection="0"/>
    <xf numFmtId="362" fontId="74" fillId="16" borderId="0" applyNumberFormat="0" applyBorder="0" applyAlignment="0" applyProtection="0"/>
    <xf numFmtId="362" fontId="74" fillId="16" borderId="0" applyNumberFormat="0" applyBorder="0" applyAlignment="0" applyProtection="0"/>
    <xf numFmtId="362" fontId="74" fillId="16" borderId="0" applyNumberFormat="0" applyBorder="0" applyAlignment="0" applyProtection="0"/>
    <xf numFmtId="362" fontId="74" fillId="16" borderId="0" applyNumberFormat="0" applyBorder="0" applyAlignment="0" applyProtection="0"/>
    <xf numFmtId="362" fontId="74" fillId="16" borderId="0" applyNumberFormat="0" applyBorder="0" applyAlignment="0" applyProtection="0"/>
    <xf numFmtId="362" fontId="74" fillId="16" borderId="0" applyNumberFormat="0" applyBorder="0" applyAlignment="0" applyProtection="0"/>
    <xf numFmtId="362" fontId="74" fillId="16" borderId="0" applyNumberFormat="0" applyBorder="0" applyAlignment="0" applyProtection="0"/>
    <xf numFmtId="362" fontId="74" fillId="16" borderId="0" applyNumberFormat="0" applyBorder="0" applyAlignment="0" applyProtection="0"/>
    <xf numFmtId="362" fontId="74" fillId="16" borderId="0" applyNumberFormat="0" applyBorder="0" applyAlignment="0" applyProtection="0"/>
    <xf numFmtId="362" fontId="77" fillId="17" borderId="0" applyNumberFormat="0" applyBorder="0" applyAlignment="0" applyProtection="0"/>
    <xf numFmtId="362" fontId="77" fillId="14" borderId="0" applyNumberFormat="0" applyBorder="0" applyAlignment="0" applyProtection="0"/>
    <xf numFmtId="362" fontId="77" fillId="15" borderId="0" applyNumberFormat="0" applyBorder="0" applyAlignment="0" applyProtection="0"/>
    <xf numFmtId="362" fontId="77" fillId="18" borderId="0" applyNumberFormat="0" applyBorder="0" applyAlignment="0" applyProtection="0"/>
    <xf numFmtId="362" fontId="77" fillId="19" borderId="0" applyNumberFormat="0" applyBorder="0" applyAlignment="0" applyProtection="0"/>
    <xf numFmtId="362" fontId="77" fillId="20" borderId="0" applyNumberFormat="0" applyBorder="0" applyAlignment="0" applyProtection="0"/>
    <xf numFmtId="362" fontId="77" fillId="11" borderId="0" applyNumberFormat="0" applyBorder="0" applyAlignment="0" applyProtection="0"/>
    <xf numFmtId="362" fontId="77" fillId="11" borderId="0" applyNumberFormat="0" applyBorder="0" applyAlignment="0" applyProtection="0"/>
    <xf numFmtId="362" fontId="77" fillId="11" borderId="0" applyNumberFormat="0" applyBorder="0" applyAlignment="0" applyProtection="0"/>
    <xf numFmtId="362" fontId="77" fillId="11" borderId="0" applyNumberFormat="0" applyBorder="0" applyAlignment="0" applyProtection="0"/>
    <xf numFmtId="362" fontId="77" fillId="11" borderId="0" applyNumberFormat="0" applyBorder="0" applyAlignment="0" applyProtection="0"/>
    <xf numFmtId="362" fontId="77" fillId="11" borderId="0" applyNumberFormat="0" applyBorder="0" applyAlignment="0" applyProtection="0"/>
    <xf numFmtId="362" fontId="77" fillId="11" borderId="0" applyNumberFormat="0" applyBorder="0" applyAlignment="0" applyProtection="0"/>
    <xf numFmtId="362" fontId="77" fillId="11" borderId="0" applyNumberFormat="0" applyBorder="0" applyAlignment="0" applyProtection="0"/>
    <xf numFmtId="362" fontId="77" fillId="21" borderId="0" applyNumberFormat="0" applyBorder="0" applyAlignment="0" applyProtection="0"/>
    <xf numFmtId="362" fontId="77" fillId="21" borderId="0" applyNumberFormat="0" applyBorder="0" applyAlignment="0" applyProtection="0"/>
    <xf numFmtId="362" fontId="77" fillId="21" borderId="0" applyNumberFormat="0" applyBorder="0" applyAlignment="0" applyProtection="0"/>
    <xf numFmtId="362" fontId="77" fillId="21" borderId="0" applyNumberFormat="0" applyBorder="0" applyAlignment="0" applyProtection="0"/>
    <xf numFmtId="362" fontId="77" fillId="21" borderId="0" applyNumberFormat="0" applyBorder="0" applyAlignment="0" applyProtection="0"/>
    <xf numFmtId="362" fontId="77" fillId="21" borderId="0" applyNumberFormat="0" applyBorder="0" applyAlignment="0" applyProtection="0"/>
    <xf numFmtId="362" fontId="77" fillId="21" borderId="0" applyNumberFormat="0" applyBorder="0" applyAlignment="0" applyProtection="0"/>
    <xf numFmtId="362" fontId="77" fillId="21" borderId="0" applyNumberFormat="0" applyBorder="0" applyAlignment="0" applyProtection="0"/>
    <xf numFmtId="362" fontId="77" fillId="16" borderId="0" applyNumberFormat="0" applyBorder="0" applyAlignment="0" applyProtection="0"/>
    <xf numFmtId="362" fontId="77" fillId="16" borderId="0" applyNumberFormat="0" applyBorder="0" applyAlignment="0" applyProtection="0"/>
    <xf numFmtId="362" fontId="77" fillId="16" borderId="0" applyNumberFormat="0" applyBorder="0" applyAlignment="0" applyProtection="0"/>
    <xf numFmtId="362" fontId="77" fillId="16" borderId="0" applyNumberFormat="0" applyBorder="0" applyAlignment="0" applyProtection="0"/>
    <xf numFmtId="362" fontId="77" fillId="16" borderId="0" applyNumberFormat="0" applyBorder="0" applyAlignment="0" applyProtection="0"/>
    <xf numFmtId="362" fontId="77" fillId="16" borderId="0" applyNumberFormat="0" applyBorder="0" applyAlignment="0" applyProtection="0"/>
    <xf numFmtId="362" fontId="77" fillId="16" borderId="0" applyNumberFormat="0" applyBorder="0" applyAlignment="0" applyProtection="0"/>
    <xf numFmtId="362" fontId="77" fillId="16" borderId="0" applyNumberFormat="0" applyBorder="0" applyAlignment="0" applyProtection="0"/>
    <xf numFmtId="362" fontId="77" fillId="8" borderId="0" applyNumberFormat="0" applyBorder="0" applyAlignment="0" applyProtection="0"/>
    <xf numFmtId="362" fontId="77" fillId="8" borderId="0" applyNumberFormat="0" applyBorder="0" applyAlignment="0" applyProtection="0"/>
    <xf numFmtId="362" fontId="77" fillId="8" borderId="0" applyNumberFormat="0" applyBorder="0" applyAlignment="0" applyProtection="0"/>
    <xf numFmtId="362" fontId="77" fillId="8" borderId="0" applyNumberFormat="0" applyBorder="0" applyAlignment="0" applyProtection="0"/>
    <xf numFmtId="362" fontId="77" fillId="8" borderId="0" applyNumberFormat="0" applyBorder="0" applyAlignment="0" applyProtection="0"/>
    <xf numFmtId="362" fontId="77" fillId="8" borderId="0" applyNumberFormat="0" applyBorder="0" applyAlignment="0" applyProtection="0"/>
    <xf numFmtId="362" fontId="77" fillId="8" borderId="0" applyNumberFormat="0" applyBorder="0" applyAlignment="0" applyProtection="0"/>
    <xf numFmtId="362" fontId="77" fillId="8" borderId="0" applyNumberFormat="0" applyBorder="0" applyAlignment="0" applyProtection="0"/>
    <xf numFmtId="362" fontId="77" fillId="11" borderId="0" applyNumberFormat="0" applyBorder="0" applyAlignment="0" applyProtection="0"/>
    <xf numFmtId="362" fontId="77" fillId="11" borderId="0" applyNumberFormat="0" applyBorder="0" applyAlignment="0" applyProtection="0"/>
    <xf numFmtId="362" fontId="77" fillId="11" borderId="0" applyNumberFormat="0" applyBorder="0" applyAlignment="0" applyProtection="0"/>
    <xf numFmtId="362" fontId="77" fillId="11" borderId="0" applyNumberFormat="0" applyBorder="0" applyAlignment="0" applyProtection="0"/>
    <xf numFmtId="362" fontId="77" fillId="11" borderId="0" applyNumberFormat="0" applyBorder="0" applyAlignment="0" applyProtection="0"/>
    <xf numFmtId="362" fontId="77" fillId="11" borderId="0" applyNumberFormat="0" applyBorder="0" applyAlignment="0" applyProtection="0"/>
    <xf numFmtId="362" fontId="77" fillId="11" borderId="0" applyNumberFormat="0" applyBorder="0" applyAlignment="0" applyProtection="0"/>
    <xf numFmtId="362" fontId="77" fillId="11" borderId="0" applyNumberFormat="0" applyBorder="0" applyAlignment="0" applyProtection="0"/>
    <xf numFmtId="362" fontId="77" fillId="14" borderId="0" applyNumberFormat="0" applyBorder="0" applyAlignment="0" applyProtection="0"/>
    <xf numFmtId="362" fontId="77" fillId="14" borderId="0" applyNumberFormat="0" applyBorder="0" applyAlignment="0" applyProtection="0"/>
    <xf numFmtId="362" fontId="77" fillId="14" borderId="0" applyNumberFormat="0" applyBorder="0" applyAlignment="0" applyProtection="0"/>
    <xf numFmtId="362" fontId="77" fillId="14" borderId="0" applyNumberFormat="0" applyBorder="0" applyAlignment="0" applyProtection="0"/>
    <xf numFmtId="362" fontId="77" fillId="14" borderId="0" applyNumberFormat="0" applyBorder="0" applyAlignment="0" applyProtection="0"/>
    <xf numFmtId="362" fontId="77" fillId="14" borderId="0" applyNumberFormat="0" applyBorder="0" applyAlignment="0" applyProtection="0"/>
    <xf numFmtId="362" fontId="77" fillId="14" borderId="0" applyNumberFormat="0" applyBorder="0" applyAlignment="0" applyProtection="0"/>
    <xf numFmtId="362" fontId="77" fillId="14" borderId="0" applyNumberFormat="0" applyBorder="0" applyAlignment="0" applyProtection="0"/>
    <xf numFmtId="362" fontId="78" fillId="5" borderId="0" applyFont="0" applyFill="0"/>
    <xf numFmtId="173" fontId="38" fillId="0" borderId="0" applyFont="0" applyFill="0" applyBorder="0" applyAlignment="0" applyProtection="0"/>
    <xf numFmtId="232" fontId="47" fillId="0" borderId="8" applyFont="0" applyFill="0" applyBorder="0" applyAlignment="0" applyProtection="0"/>
    <xf numFmtId="362" fontId="79" fillId="0" borderId="8" applyBorder="0"/>
    <xf numFmtId="362" fontId="74" fillId="22" borderId="0" applyNumberFormat="0" applyBorder="0" applyAlignment="0" applyProtection="0"/>
    <xf numFmtId="362" fontId="74" fillId="22" borderId="0" applyNumberFormat="0" applyBorder="0" applyAlignment="0" applyProtection="0"/>
    <xf numFmtId="362" fontId="77" fillId="23" borderId="0" applyNumberFormat="0" applyBorder="0" applyAlignment="0" applyProtection="0"/>
    <xf numFmtId="362" fontId="77" fillId="24" borderId="0" applyNumberFormat="0" applyBorder="0" applyAlignment="0" applyProtection="0"/>
    <xf numFmtId="362" fontId="77" fillId="24" borderId="0" applyNumberFormat="0" applyBorder="0" applyAlignment="0" applyProtection="0"/>
    <xf numFmtId="362" fontId="77" fillId="24" borderId="0" applyNumberFormat="0" applyBorder="0" applyAlignment="0" applyProtection="0"/>
    <xf numFmtId="362" fontId="77" fillId="24" borderId="0" applyNumberFormat="0" applyBorder="0" applyAlignment="0" applyProtection="0"/>
    <xf numFmtId="362" fontId="77" fillId="24" borderId="0" applyNumberFormat="0" applyBorder="0" applyAlignment="0" applyProtection="0"/>
    <xf numFmtId="362" fontId="77" fillId="24" borderId="0" applyNumberFormat="0" applyBorder="0" applyAlignment="0" applyProtection="0"/>
    <xf numFmtId="362" fontId="77" fillId="24" borderId="0" applyNumberFormat="0" applyBorder="0" applyAlignment="0" applyProtection="0"/>
    <xf numFmtId="362" fontId="77" fillId="24" borderId="0" applyNumberFormat="0" applyBorder="0" applyAlignment="0" applyProtection="0"/>
    <xf numFmtId="362" fontId="74" fillId="25" borderId="0" applyNumberFormat="0" applyBorder="0" applyAlignment="0" applyProtection="0"/>
    <xf numFmtId="362" fontId="74" fillId="26" borderId="0" applyNumberFormat="0" applyBorder="0" applyAlignment="0" applyProtection="0"/>
    <xf numFmtId="362" fontId="77" fillId="27" borderId="0" applyNumberFormat="0" applyBorder="0" applyAlignment="0" applyProtection="0"/>
    <xf numFmtId="362" fontId="77" fillId="21" borderId="0" applyNumberFormat="0" applyBorder="0" applyAlignment="0" applyProtection="0"/>
    <xf numFmtId="362" fontId="77" fillId="21" borderId="0" applyNumberFormat="0" applyBorder="0" applyAlignment="0" applyProtection="0"/>
    <xf numFmtId="362" fontId="77" fillId="21" borderId="0" applyNumberFormat="0" applyBorder="0" applyAlignment="0" applyProtection="0"/>
    <xf numFmtId="362" fontId="77" fillId="21" borderId="0" applyNumberFormat="0" applyBorder="0" applyAlignment="0" applyProtection="0"/>
    <xf numFmtId="362" fontId="77" fillId="21" borderId="0" applyNumberFormat="0" applyBorder="0" applyAlignment="0" applyProtection="0"/>
    <xf numFmtId="362" fontId="77" fillId="21" borderId="0" applyNumberFormat="0" applyBorder="0" applyAlignment="0" applyProtection="0"/>
    <xf numFmtId="362" fontId="77" fillId="21" borderId="0" applyNumberFormat="0" applyBorder="0" applyAlignment="0" applyProtection="0"/>
    <xf numFmtId="362" fontId="77" fillId="21" borderId="0" applyNumberFormat="0" applyBorder="0" applyAlignment="0" applyProtection="0"/>
    <xf numFmtId="362" fontId="74" fillId="25" borderId="0" applyNumberFormat="0" applyBorder="0" applyAlignment="0" applyProtection="0"/>
    <xf numFmtId="362" fontId="74" fillId="28" borderId="0" applyNumberFormat="0" applyBorder="0" applyAlignment="0" applyProtection="0"/>
    <xf numFmtId="362" fontId="77" fillId="26" borderId="0" applyNumberFormat="0" applyBorder="0" applyAlignment="0" applyProtection="0"/>
    <xf numFmtId="362" fontId="77" fillId="16" borderId="0" applyNumberFormat="0" applyBorder="0" applyAlignment="0" applyProtection="0"/>
    <xf numFmtId="362" fontId="77" fillId="16" borderId="0" applyNumberFormat="0" applyBorder="0" applyAlignment="0" applyProtection="0"/>
    <xf numFmtId="362" fontId="77" fillId="16" borderId="0" applyNumberFormat="0" applyBorder="0" applyAlignment="0" applyProtection="0"/>
    <xf numFmtId="362" fontId="77" fillId="16" borderId="0" applyNumberFormat="0" applyBorder="0" applyAlignment="0" applyProtection="0"/>
    <xf numFmtId="362" fontId="77" fillId="16" borderId="0" applyNumberFormat="0" applyBorder="0" applyAlignment="0" applyProtection="0"/>
    <xf numFmtId="362" fontId="77" fillId="16" borderId="0" applyNumberFormat="0" applyBorder="0" applyAlignment="0" applyProtection="0"/>
    <xf numFmtId="362" fontId="77" fillId="16" borderId="0" applyNumberFormat="0" applyBorder="0" applyAlignment="0" applyProtection="0"/>
    <xf numFmtId="362" fontId="77" fillId="16" borderId="0" applyNumberFormat="0" applyBorder="0" applyAlignment="0" applyProtection="0"/>
    <xf numFmtId="362" fontId="74" fillId="22" borderId="0" applyNumberFormat="0" applyBorder="0" applyAlignment="0" applyProtection="0"/>
    <xf numFmtId="362" fontId="74" fillId="26" borderId="0" applyNumberFormat="0" applyBorder="0" applyAlignment="0" applyProtection="0"/>
    <xf numFmtId="362" fontId="77" fillId="26" borderId="0" applyNumberFormat="0" applyBorder="0" applyAlignment="0" applyProtection="0"/>
    <xf numFmtId="362" fontId="77" fillId="29" borderId="0" applyNumberFormat="0" applyBorder="0" applyAlignment="0" applyProtection="0"/>
    <xf numFmtId="362" fontId="77" fillId="29" borderId="0" applyNumberFormat="0" applyBorder="0" applyAlignment="0" applyProtection="0"/>
    <xf numFmtId="362" fontId="77" fillId="29" borderId="0" applyNumberFormat="0" applyBorder="0" applyAlignment="0" applyProtection="0"/>
    <xf numFmtId="362" fontId="77" fillId="29" borderId="0" applyNumberFormat="0" applyBorder="0" applyAlignment="0" applyProtection="0"/>
    <xf numFmtId="362" fontId="77" fillId="29" borderId="0" applyNumberFormat="0" applyBorder="0" applyAlignment="0" applyProtection="0"/>
    <xf numFmtId="362" fontId="77" fillId="29" borderId="0" applyNumberFormat="0" applyBorder="0" applyAlignment="0" applyProtection="0"/>
    <xf numFmtId="362" fontId="77" fillId="29" borderId="0" applyNumberFormat="0" applyBorder="0" applyAlignment="0" applyProtection="0"/>
    <xf numFmtId="362" fontId="77" fillId="29" borderId="0" applyNumberFormat="0" applyBorder="0" applyAlignment="0" applyProtection="0"/>
    <xf numFmtId="362" fontId="74" fillId="30" borderId="0" applyNumberFormat="0" applyBorder="0" applyAlignment="0" applyProtection="0"/>
    <xf numFmtId="362" fontId="74" fillId="22" borderId="0" applyNumberFormat="0" applyBorder="0" applyAlignment="0" applyProtection="0"/>
    <xf numFmtId="362" fontId="77" fillId="23" borderId="0" applyNumberFormat="0" applyBorder="0" applyAlignment="0" applyProtection="0"/>
    <xf numFmtId="362" fontId="77" fillId="19" borderId="0" applyNumberFormat="0" applyBorder="0" applyAlignment="0" applyProtection="0"/>
    <xf numFmtId="362" fontId="77" fillId="19" borderId="0" applyNumberFormat="0" applyBorder="0" applyAlignment="0" applyProtection="0"/>
    <xf numFmtId="362" fontId="77" fillId="19" borderId="0" applyNumberFormat="0" applyBorder="0" applyAlignment="0" applyProtection="0"/>
    <xf numFmtId="362" fontId="77" fillId="19" borderId="0" applyNumberFormat="0" applyBorder="0" applyAlignment="0" applyProtection="0"/>
    <xf numFmtId="362" fontId="77" fillId="19" borderId="0" applyNumberFormat="0" applyBorder="0" applyAlignment="0" applyProtection="0"/>
    <xf numFmtId="362" fontId="77" fillId="19" borderId="0" applyNumberFormat="0" applyBorder="0" applyAlignment="0" applyProtection="0"/>
    <xf numFmtId="362" fontId="77" fillId="19" borderId="0" applyNumberFormat="0" applyBorder="0" applyAlignment="0" applyProtection="0"/>
    <xf numFmtId="362" fontId="77" fillId="19" borderId="0" applyNumberFormat="0" applyBorder="0" applyAlignment="0" applyProtection="0"/>
    <xf numFmtId="362" fontId="74" fillId="25" borderId="0" applyNumberFormat="0" applyBorder="0" applyAlignment="0" applyProtection="0"/>
    <xf numFmtId="362" fontId="74" fillId="31" borderId="0" applyNumberFormat="0" applyBorder="0" applyAlignment="0" applyProtection="0"/>
    <xf numFmtId="362" fontId="77" fillId="31" borderId="0" applyNumberFormat="0" applyBorder="0" applyAlignment="0" applyProtection="0"/>
    <xf numFmtId="362" fontId="77" fillId="32" borderId="0" applyNumberFormat="0" applyBorder="0" applyAlignment="0" applyProtection="0"/>
    <xf numFmtId="362" fontId="77" fillId="32" borderId="0" applyNumberFormat="0" applyBorder="0" applyAlignment="0" applyProtection="0"/>
    <xf numFmtId="362" fontId="77" fillId="32" borderId="0" applyNumberFormat="0" applyBorder="0" applyAlignment="0" applyProtection="0"/>
    <xf numFmtId="362" fontId="77" fillId="32" borderId="0" applyNumberFormat="0" applyBorder="0" applyAlignment="0" applyProtection="0"/>
    <xf numFmtId="362" fontId="77" fillId="32" borderId="0" applyNumberFormat="0" applyBorder="0" applyAlignment="0" applyProtection="0"/>
    <xf numFmtId="362" fontId="77" fillId="32" borderId="0" applyNumberFormat="0" applyBorder="0" applyAlignment="0" applyProtection="0"/>
    <xf numFmtId="362" fontId="77" fillId="32" borderId="0" applyNumberFormat="0" applyBorder="0" applyAlignment="0" applyProtection="0"/>
    <xf numFmtId="362" fontId="77" fillId="32" borderId="0" applyNumberFormat="0" applyBorder="0" applyAlignment="0" applyProtection="0"/>
    <xf numFmtId="170" fontId="80" fillId="0" borderId="0" applyFont="0"/>
    <xf numFmtId="170" fontId="80" fillId="0" borderId="7" applyFont="0"/>
    <xf numFmtId="41" fontId="80" fillId="0" borderId="0" applyFont="0"/>
    <xf numFmtId="362" fontId="67" fillId="0" borderId="0" applyFont="0" applyFill="0" applyBorder="0" applyAlignment="0" applyProtection="0"/>
    <xf numFmtId="362" fontId="67" fillId="0" borderId="0" applyFont="0" applyFill="0" applyBorder="0" applyAlignment="0" applyProtection="0"/>
    <xf numFmtId="41" fontId="81" fillId="0" borderId="0" applyFont="0" applyFill="0" applyBorder="0" applyAlignment="0" applyProtection="0"/>
    <xf numFmtId="362" fontId="81" fillId="0" borderId="0" applyFont="0" applyFill="0" applyBorder="0" applyAlignment="0" applyProtection="0"/>
    <xf numFmtId="43" fontId="81" fillId="0" borderId="0" applyFont="0" applyFill="0" applyBorder="0" applyAlignment="0" applyProtection="0"/>
    <xf numFmtId="170" fontId="81" fillId="0" borderId="0" applyFont="0" applyFill="0" applyBorder="0" applyAlignment="0" applyProtection="0"/>
    <xf numFmtId="362" fontId="81" fillId="0" borderId="0" applyFont="0" applyFill="0" applyBorder="0" applyAlignment="0" applyProtection="0"/>
    <xf numFmtId="171" fontId="81" fillId="0" borderId="0" applyFont="0" applyFill="0" applyBorder="0" applyAlignment="0" applyProtection="0"/>
    <xf numFmtId="362" fontId="68" fillId="0" borderId="0" applyNumberFormat="0" applyAlignment="0"/>
    <xf numFmtId="362" fontId="35" fillId="0" borderId="8">
      <alignment horizontal="centerContinuous"/>
    </xf>
    <xf numFmtId="362" fontId="82" fillId="33" borderId="16">
      <alignment horizontal="center" vertical="center"/>
    </xf>
    <xf numFmtId="233" fontId="35" fillId="33" borderId="16">
      <alignment horizontal="center" vertical="center"/>
    </xf>
    <xf numFmtId="362" fontId="83" fillId="0" borderId="8">
      <alignment horizontal="centerContinuous"/>
    </xf>
    <xf numFmtId="234" fontId="23" fillId="0" borderId="17"/>
    <xf numFmtId="235" fontId="47" fillId="0" borderId="0"/>
    <xf numFmtId="362" fontId="84" fillId="0" borderId="0" applyNumberFormat="0" applyFill="0" applyBorder="0" applyAlignment="0" applyProtection="0"/>
    <xf numFmtId="362" fontId="74" fillId="0" borderId="0"/>
    <xf numFmtId="362" fontId="85" fillId="0" borderId="0"/>
    <xf numFmtId="362" fontId="74" fillId="0" borderId="0"/>
    <xf numFmtId="236" fontId="23" fillId="0" borderId="18" applyBorder="0"/>
    <xf numFmtId="237" fontId="86" fillId="0" borderId="0">
      <alignment horizontal="left"/>
    </xf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87" fillId="0" borderId="0" applyFill="0" applyBorder="0" applyProtection="0">
      <alignment horizontal="center"/>
    </xf>
    <xf numFmtId="362" fontId="88" fillId="0" borderId="0" applyFont="0" applyFill="0" applyBorder="0" applyAlignment="0"/>
    <xf numFmtId="362" fontId="47" fillId="0" borderId="0">
      <alignment horizontal="center" wrapText="1"/>
      <protection locked="0"/>
    </xf>
    <xf numFmtId="362" fontId="89" fillId="0" borderId="0">
      <alignment horizontal="left"/>
    </xf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90" fillId="0" borderId="0" applyNumberFormat="0" applyFill="0" applyBorder="0" applyAlignment="0" applyProtection="0"/>
    <xf numFmtId="362" fontId="90" fillId="0" borderId="0" applyNumberFormat="0" applyFill="0" applyBorder="0" applyAlignment="0" applyProtection="0"/>
    <xf numFmtId="362" fontId="68" fillId="0" borderId="19" applyNumberFormat="0" applyFill="0" applyAlignment="0" applyProtection="0"/>
    <xf numFmtId="362" fontId="91" fillId="0" borderId="0" applyNumberFormat="0" applyProtection="0"/>
    <xf numFmtId="362" fontId="92" fillId="0" borderId="2">
      <protection hidden="1"/>
    </xf>
    <xf numFmtId="362" fontId="41" fillId="34" borderId="2" applyNumberFormat="0" applyFont="0" applyBorder="0" applyAlignment="0" applyProtection="0">
      <protection hidden="1"/>
    </xf>
    <xf numFmtId="199" fontId="93" fillId="35" borderId="20"/>
    <xf numFmtId="362" fontId="94" fillId="0" borderId="0">
      <alignment horizontal="right"/>
    </xf>
    <xf numFmtId="362" fontId="95" fillId="0" borderId="0"/>
    <xf numFmtId="206" fontId="78" fillId="0" borderId="0" applyNumberFormat="0" applyFill="0" applyBorder="0" applyAlignment="0" applyProtection="0"/>
    <xf numFmtId="179" fontId="38" fillId="0" borderId="0"/>
    <xf numFmtId="2" fontId="96" fillId="36" borderId="0">
      <alignment vertical="center"/>
    </xf>
    <xf numFmtId="362" fontId="97" fillId="10" borderId="0" applyNumberFormat="0" applyBorder="0" applyAlignment="0" applyProtection="0"/>
    <xf numFmtId="362" fontId="97" fillId="10" borderId="0" applyNumberFormat="0" applyBorder="0" applyAlignment="0" applyProtection="0"/>
    <xf numFmtId="362" fontId="97" fillId="10" borderId="0" applyNumberFormat="0" applyBorder="0" applyAlignment="0" applyProtection="0"/>
    <xf numFmtId="362" fontId="97" fillId="10" borderId="0" applyNumberFormat="0" applyBorder="0" applyAlignment="0" applyProtection="0"/>
    <xf numFmtId="362" fontId="97" fillId="10" borderId="0" applyNumberFormat="0" applyBorder="0" applyAlignment="0" applyProtection="0"/>
    <xf numFmtId="362" fontId="97" fillId="10" borderId="0" applyNumberFormat="0" applyBorder="0" applyAlignment="0" applyProtection="0"/>
    <xf numFmtId="362" fontId="97" fillId="10" borderId="0" applyNumberFormat="0" applyBorder="0" applyAlignment="0" applyProtection="0"/>
    <xf numFmtId="362" fontId="97" fillId="10" borderId="0" applyNumberFormat="0" applyBorder="0" applyAlignment="0" applyProtection="0"/>
    <xf numFmtId="362" fontId="67" fillId="0" borderId="0" applyFont="0" applyFill="0" applyBorder="0" applyAlignment="0" applyProtection="0"/>
    <xf numFmtId="362" fontId="47" fillId="0" borderId="0" applyFill="0" applyBorder="0" applyAlignment="0" applyProtection="0">
      <protection locked="0"/>
    </xf>
    <xf numFmtId="1" fontId="98" fillId="37" borderId="21" applyNumberFormat="0" applyBorder="0" applyAlignment="0">
      <alignment horizontal="center" vertical="top" wrapText="1"/>
      <protection hidden="1"/>
    </xf>
    <xf numFmtId="37" fontId="99" fillId="0" borderId="0" applyFont="0" applyFill="0" applyBorder="0" applyAlignment="0" applyProtection="0"/>
    <xf numFmtId="3" fontId="48" fillId="0" borderId="0"/>
    <xf numFmtId="362" fontId="100" fillId="0" borderId="0"/>
    <xf numFmtId="238" fontId="37" fillId="0" borderId="0" applyFont="0" applyFill="0" applyBorder="0" applyAlignment="0" applyProtection="0">
      <alignment vertical="top"/>
    </xf>
    <xf numFmtId="362" fontId="101" fillId="0" borderId="0">
      <alignment horizontal="left"/>
    </xf>
    <xf numFmtId="362" fontId="102" fillId="0" borderId="0">
      <alignment horizontal="left" wrapText="1"/>
    </xf>
    <xf numFmtId="362" fontId="35" fillId="38" borderId="22" applyNumberFormat="0" applyFont="0" applyAlignment="0" applyProtection="0"/>
    <xf numFmtId="362" fontId="103" fillId="34" borderId="23" applyNumberFormat="0" applyAlignment="0" applyProtection="0"/>
    <xf numFmtId="239" fontId="104" fillId="0" borderId="0"/>
    <xf numFmtId="362" fontId="105" fillId="0" borderId="0"/>
    <xf numFmtId="37" fontId="106" fillId="0" borderId="0" applyNumberFormat="0" applyFill="0" applyBorder="0" applyAlignment="0" applyProtection="0"/>
    <xf numFmtId="362" fontId="107" fillId="0" borderId="0" applyNumberFormat="0" applyBorder="0" applyAlignment="0"/>
    <xf numFmtId="362" fontId="108" fillId="3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62" fillId="3" borderId="0" applyNumberFormat="0" applyFill="0" applyBorder="0" applyAlignment="0" applyProtection="0">
      <protection locked="0"/>
    </xf>
    <xf numFmtId="362" fontId="68" fillId="0" borderId="0"/>
    <xf numFmtId="227" fontId="68" fillId="0" borderId="0" applyNumberFormat="0" applyFont="0" applyAlignment="0"/>
    <xf numFmtId="41" fontId="23" fillId="0" borderId="0" applyFont="0" applyFill="0" applyBorder="0" applyAlignment="0" applyProtection="0"/>
    <xf numFmtId="14" fontId="109" fillId="0" borderId="0" applyNumberFormat="0" applyFill="0" applyBorder="0" applyAlignment="0" applyProtection="0">
      <alignment horizontal="center"/>
    </xf>
    <xf numFmtId="362" fontId="110" fillId="0" borderId="0" applyNumberFormat="0" applyFill="0" applyBorder="0" applyAlignment="0" applyProtection="0"/>
    <xf numFmtId="362" fontId="76" fillId="0" borderId="0">
      <protection locked="0"/>
    </xf>
    <xf numFmtId="240" fontId="76" fillId="0" borderId="0">
      <alignment horizontal="right"/>
      <protection locked="0"/>
    </xf>
    <xf numFmtId="362" fontId="111" fillId="0" borderId="0"/>
    <xf numFmtId="362" fontId="112" fillId="39" borderId="24">
      <alignment horizontal="center"/>
    </xf>
    <xf numFmtId="168" fontId="75" fillId="0" borderId="0">
      <alignment horizontal="right"/>
      <protection locked="0"/>
    </xf>
    <xf numFmtId="362" fontId="110" fillId="0" borderId="0" applyNumberFormat="0" applyFill="0" applyBorder="0" applyAlignment="0" applyProtection="0"/>
    <xf numFmtId="241" fontId="23" fillId="40" borderId="0" applyNumberFormat="0" applyFont="0" applyBorder="0" applyAlignment="0" applyProtection="0"/>
    <xf numFmtId="242" fontId="72" fillId="0" borderId="0" applyBorder="0" applyProtection="0"/>
    <xf numFmtId="362" fontId="113" fillId="0" borderId="0" applyBorder="0" applyProtection="0"/>
    <xf numFmtId="362" fontId="67" fillId="0" borderId="0"/>
    <xf numFmtId="362" fontId="113" fillId="0" borderId="0" applyNumberFormat="0" applyFill="0" applyBorder="0" applyAlignment="0" applyProtection="0"/>
    <xf numFmtId="362" fontId="37" fillId="0" borderId="0" applyNumberFormat="0" applyAlignment="0" applyProtection="0">
      <alignment horizontal="center"/>
    </xf>
    <xf numFmtId="362" fontId="114" fillId="0" borderId="0" applyNumberFormat="0"/>
    <xf numFmtId="362" fontId="29" fillId="0" borderId="8" applyNumberFormat="0" applyFill="0" applyAlignment="0" applyProtection="0"/>
    <xf numFmtId="362" fontId="115" fillId="3" borderId="17" applyNumberFormat="0" applyFill="0" applyBorder="0" applyAlignment="0" applyProtection="0">
      <protection locked="0"/>
    </xf>
    <xf numFmtId="362" fontId="35" fillId="0" borderId="0" applyFont="0" applyFill="0" applyBorder="0" applyAlignment="0" applyProtection="0"/>
    <xf numFmtId="237" fontId="71" fillId="0" borderId="0" applyNumberFormat="0" applyAlignment="0"/>
    <xf numFmtId="166" fontId="116" fillId="0" borderId="25" applyAlignment="0" applyProtection="0"/>
    <xf numFmtId="362" fontId="47" fillId="0" borderId="26" applyNumberFormat="0" applyFont="0" applyFill="0" applyAlignment="0" applyProtection="0"/>
    <xf numFmtId="362" fontId="47" fillId="0" borderId="26" applyNumberFormat="0" applyFont="0" applyFill="0" applyAlignment="0" applyProtection="0"/>
    <xf numFmtId="362" fontId="47" fillId="0" borderId="27" applyNumberFormat="0" applyFont="0" applyFill="0" applyAlignment="0" applyProtection="0"/>
    <xf numFmtId="362" fontId="23" fillId="0" borderId="28" applyNumberFormat="0" applyFont="0" applyFill="0" applyAlignment="0" applyProtection="0"/>
    <xf numFmtId="243" fontId="117" fillId="0" borderId="0">
      <alignment horizontal="right"/>
    </xf>
    <xf numFmtId="237" fontId="118" fillId="0" borderId="0" applyFont="0">
      <alignment horizontal="centerContinuous"/>
    </xf>
    <xf numFmtId="362" fontId="37" fillId="0" borderId="8" applyNumberFormat="0" applyFont="0" applyFill="0" applyAlignment="0" applyProtection="0"/>
    <xf numFmtId="362" fontId="37" fillId="0" borderId="21" applyNumberFormat="0" applyFont="0" applyFill="0" applyAlignment="0" applyProtection="0"/>
    <xf numFmtId="362" fontId="37" fillId="0" borderId="17" applyNumberFormat="0" applyFont="0" applyFill="0" applyAlignment="0" applyProtection="0"/>
    <xf numFmtId="362" fontId="37" fillId="0" borderId="25" applyNumberFormat="0" applyFont="0" applyFill="0" applyAlignment="0" applyProtection="0"/>
    <xf numFmtId="9" fontId="35" fillId="0" borderId="29" applyNumberFormat="0" applyFont="0" applyFill="0" applyAlignment="0" applyProtection="0"/>
    <xf numFmtId="362" fontId="65" fillId="0" borderId="30"/>
    <xf numFmtId="362" fontId="119" fillId="41" borderId="30"/>
    <xf numFmtId="362" fontId="119" fillId="42" borderId="30"/>
    <xf numFmtId="244" fontId="13" fillId="0" borderId="0">
      <alignment horizontal="right"/>
    </xf>
    <xf numFmtId="362" fontId="120" fillId="0" borderId="31" applyFill="0" applyProtection="0">
      <alignment horizontal="right"/>
    </xf>
    <xf numFmtId="362" fontId="120" fillId="0" borderId="31" applyFill="0" applyProtection="0">
      <alignment horizontal="right"/>
    </xf>
    <xf numFmtId="37" fontId="121" fillId="0" borderId="0" applyNumberFormat="0" applyFill="0" applyBorder="0" applyAlignment="0" applyProtection="0">
      <alignment horizontal="center"/>
    </xf>
    <xf numFmtId="362" fontId="122" fillId="5" borderId="0" applyFont="0" applyFill="0" applyBorder="0" applyAlignment="0" applyProtection="0"/>
    <xf numFmtId="245" fontId="123" fillId="0" borderId="0" applyFont="0" applyFill="0" applyBorder="0" applyAlignment="0" applyProtection="0">
      <alignment horizontal="center" vertical="center"/>
    </xf>
    <xf numFmtId="246" fontId="124" fillId="0" borderId="0" applyFont="0" applyFill="0" applyBorder="0" applyAlignment="0" applyProtection="0"/>
    <xf numFmtId="246" fontId="124" fillId="0" borderId="0" applyFont="0" applyFill="0" applyBorder="0" applyAlignment="0" applyProtection="0"/>
    <xf numFmtId="247" fontId="35" fillId="43" borderId="32" applyFont="0" applyFill="0" applyBorder="0" applyAlignment="0" applyProtection="0"/>
    <xf numFmtId="248" fontId="35" fillId="43" borderId="18" applyFont="0" applyFill="0" applyBorder="0" applyAlignment="0" applyProtection="0"/>
    <xf numFmtId="249" fontId="23" fillId="0" borderId="0">
      <alignment horizontal="right"/>
    </xf>
    <xf numFmtId="362" fontId="35" fillId="0" borderId="0">
      <alignment vertical="center"/>
    </xf>
    <xf numFmtId="362" fontId="125" fillId="9" borderId="0" applyNumberFormat="0" applyBorder="0" applyAlignment="0" applyProtection="0"/>
    <xf numFmtId="250" fontId="38" fillId="0" borderId="0" applyFont="0" applyFill="0" applyBorder="0" applyAlignment="0" applyProtection="0"/>
    <xf numFmtId="362" fontId="35" fillId="0" borderId="0" applyNumberFormat="0" applyFill="0" applyBorder="0" applyAlignment="0" applyProtection="0"/>
    <xf numFmtId="251" fontId="35" fillId="0" borderId="0"/>
    <xf numFmtId="362" fontId="126" fillId="0" borderId="0"/>
    <xf numFmtId="362" fontId="127" fillId="0" borderId="0" applyNumberFormat="0" applyFill="0" applyBorder="0" applyAlignment="0" applyProtection="0"/>
    <xf numFmtId="362" fontId="128" fillId="0" borderId="0" applyNumberFormat="0" applyFill="0" applyBorder="0" applyAlignment="0" applyProtection="0"/>
    <xf numFmtId="362" fontId="68" fillId="44" borderId="17"/>
    <xf numFmtId="362" fontId="35" fillId="0" borderId="0" applyFill="0" applyBorder="0" applyAlignment="0"/>
    <xf numFmtId="252" fontId="35" fillId="0" borderId="0" applyFill="0" applyBorder="0" applyAlignment="0"/>
    <xf numFmtId="362" fontId="35" fillId="0" borderId="0" applyFill="0" applyBorder="0" applyAlignment="0"/>
    <xf numFmtId="199" fontId="65" fillId="0" borderId="0" applyFill="0" applyBorder="0" applyAlignment="0"/>
    <xf numFmtId="362" fontId="35" fillId="0" borderId="0" applyFill="0" applyBorder="0" applyAlignment="0"/>
    <xf numFmtId="253" fontId="65" fillId="0" borderId="0" applyFill="0" applyBorder="0" applyAlignment="0"/>
    <xf numFmtId="362" fontId="35" fillId="0" borderId="0" applyFill="0" applyBorder="0" applyAlignment="0"/>
    <xf numFmtId="254" fontId="35" fillId="0" borderId="0" applyFill="0" applyBorder="0" applyAlignment="0"/>
    <xf numFmtId="362" fontId="35" fillId="0" borderId="0" applyFill="0" applyBorder="0" applyAlignment="0"/>
    <xf numFmtId="255" fontId="35" fillId="0" borderId="0" applyFill="0" applyBorder="0" applyAlignment="0"/>
    <xf numFmtId="362" fontId="35" fillId="0" borderId="0" applyFill="0" applyBorder="0" applyAlignment="0"/>
    <xf numFmtId="171" fontId="65" fillId="0" borderId="0" applyFill="0" applyBorder="0" applyAlignment="0"/>
    <xf numFmtId="362" fontId="35" fillId="0" borderId="0" applyFill="0" applyBorder="0" applyAlignment="0"/>
    <xf numFmtId="227" fontId="65" fillId="0" borderId="0" applyFill="0" applyBorder="0" applyAlignment="0"/>
    <xf numFmtId="362" fontId="35" fillId="0" borderId="0" applyFill="0" applyBorder="0" applyAlignment="0"/>
    <xf numFmtId="199" fontId="65" fillId="0" borderId="0" applyFill="0" applyBorder="0" applyAlignment="0"/>
    <xf numFmtId="362" fontId="129" fillId="45" borderId="23" applyNumberFormat="0" applyAlignment="0" applyProtection="0"/>
    <xf numFmtId="362" fontId="129" fillId="45" borderId="23" applyNumberFormat="0" applyAlignment="0" applyProtection="0"/>
    <xf numFmtId="362" fontId="129" fillId="45" borderId="23" applyNumberFormat="0" applyAlignment="0" applyProtection="0"/>
    <xf numFmtId="362" fontId="129" fillId="45" borderId="23" applyNumberFormat="0" applyAlignment="0" applyProtection="0"/>
    <xf numFmtId="362" fontId="129" fillId="45" borderId="23" applyNumberFormat="0" applyAlignment="0" applyProtection="0"/>
    <xf numFmtId="362" fontId="129" fillId="45" borderId="23" applyNumberFormat="0" applyAlignment="0" applyProtection="0"/>
    <xf numFmtId="362" fontId="129" fillId="45" borderId="23" applyNumberFormat="0" applyAlignment="0" applyProtection="0"/>
    <xf numFmtId="362" fontId="129" fillId="45" borderId="23" applyNumberFormat="0" applyAlignment="0" applyProtection="0"/>
    <xf numFmtId="256" fontId="35" fillId="46" borderId="0" applyNumberFormat="0" applyFont="0" applyBorder="0" applyAlignment="0"/>
    <xf numFmtId="362" fontId="47" fillId="46" borderId="0" applyNumberFormat="0" applyFont="0" applyBorder="0" applyAlignment="0"/>
    <xf numFmtId="362" fontId="47" fillId="0" borderId="0" applyFill="0" applyBorder="0" applyProtection="0"/>
    <xf numFmtId="362" fontId="47" fillId="0" borderId="0" applyFont="0" applyFill="0" applyBorder="0" applyAlignment="0" applyProtection="0">
      <protection locked="0"/>
    </xf>
    <xf numFmtId="362" fontId="130" fillId="47" borderId="33" applyNumberFormat="0" applyAlignment="0" applyProtection="0"/>
    <xf numFmtId="362" fontId="131" fillId="0" borderId="34" applyNumberFormat="0" applyFill="0" applyAlignment="0" applyProtection="0"/>
    <xf numFmtId="362" fontId="102" fillId="0" borderId="0">
      <alignment horizontal="right" vertical="center"/>
    </xf>
    <xf numFmtId="40" fontId="132" fillId="5" borderId="0" applyNumberFormat="0" applyFont="0" applyFill="0" applyBorder="0" applyProtection="0">
      <alignment horizontal="center" wrapText="1"/>
    </xf>
    <xf numFmtId="362" fontId="29" fillId="0" borderId="8" applyNumberFormat="0" applyFont="0" applyFill="0" applyProtection="0">
      <alignment horizontal="centerContinuous" vertical="center"/>
    </xf>
    <xf numFmtId="169" fontId="35" fillId="0" borderId="14" applyFont="0" applyFill="0" applyBorder="0" applyProtection="0">
      <alignment horizontal="right"/>
    </xf>
    <xf numFmtId="169" fontId="35" fillId="0" borderId="14" applyFont="0" applyFill="0" applyBorder="0" applyProtection="0">
      <alignment horizontal="right"/>
    </xf>
    <xf numFmtId="362" fontId="101" fillId="0" borderId="0">
      <alignment horizontal="center" vertical="center" wrapText="1"/>
    </xf>
    <xf numFmtId="362" fontId="53" fillId="0" borderId="0"/>
    <xf numFmtId="362" fontId="67" fillId="0" borderId="35" applyFont="0" applyFill="0" applyAlignment="0" applyProtection="0"/>
    <xf numFmtId="362" fontId="130" fillId="47" borderId="33" applyNumberFormat="0" applyAlignment="0" applyProtection="0"/>
    <xf numFmtId="362" fontId="130" fillId="47" borderId="33" applyNumberFormat="0" applyAlignment="0" applyProtection="0"/>
    <xf numFmtId="362" fontId="130" fillId="47" borderId="33" applyNumberFormat="0" applyAlignment="0" applyProtection="0"/>
    <xf numFmtId="362" fontId="130" fillId="47" borderId="33" applyNumberFormat="0" applyAlignment="0" applyProtection="0"/>
    <xf numFmtId="362" fontId="130" fillId="47" borderId="33" applyNumberFormat="0" applyAlignment="0" applyProtection="0"/>
    <xf numFmtId="362" fontId="130" fillId="47" borderId="33" applyNumberFormat="0" applyAlignment="0" applyProtection="0"/>
    <xf numFmtId="362" fontId="130" fillId="47" borderId="33" applyNumberFormat="0" applyAlignment="0" applyProtection="0"/>
    <xf numFmtId="362" fontId="130" fillId="47" borderId="33" applyNumberFormat="0" applyAlignment="0" applyProtection="0"/>
    <xf numFmtId="362" fontId="133" fillId="0" borderId="0" applyNumberFormat="0" applyFont="0" applyBorder="0" applyAlignment="0" applyProtection="0"/>
    <xf numFmtId="37" fontId="134" fillId="0" borderId="0" applyNumberFormat="0" applyFont="0" applyBorder="0" applyAlignment="0" applyProtection="0"/>
    <xf numFmtId="362" fontId="68" fillId="0" borderId="0" applyNumberFormat="0" applyFill="0" applyBorder="0" applyAlignment="0" applyProtection="0"/>
    <xf numFmtId="362" fontId="1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68" fillId="0" borderId="0" applyNumberFormat="0" applyFill="0" applyBorder="0" applyAlignment="0" applyProtection="0"/>
    <xf numFmtId="362" fontId="35" fillId="0" borderId="8" applyNumberFormat="0" applyFill="0" applyBorder="0" applyAlignment="0" applyProtection="0">
      <alignment horizontal="center"/>
    </xf>
    <xf numFmtId="362" fontId="35" fillId="34" borderId="0"/>
    <xf numFmtId="362" fontId="35" fillId="0" borderId="0">
      <alignment horizontal="center" wrapText="1"/>
      <protection hidden="1"/>
    </xf>
    <xf numFmtId="362" fontId="48" fillId="0" borderId="0">
      <alignment horizontal="center" wrapText="1"/>
      <protection hidden="1"/>
    </xf>
    <xf numFmtId="362" fontId="136" fillId="0" borderId="8" applyNumberFormat="0" applyFill="0" applyBorder="0" applyProtection="0">
      <alignment horizontal="left" vertical="center"/>
    </xf>
    <xf numFmtId="362" fontId="136" fillId="0" borderId="8" applyNumberFormat="0" applyFill="0" applyBorder="0" applyProtection="0">
      <alignment horizontal="right" vertical="center"/>
    </xf>
    <xf numFmtId="362" fontId="29" fillId="0" borderId="0" applyNumberFormat="0" applyFill="0" applyBorder="0" applyProtection="0">
      <alignment horizontal="center" vertical="center"/>
    </xf>
    <xf numFmtId="362" fontId="137" fillId="0" borderId="0" applyNumberFormat="0" applyFill="0" applyBorder="0" applyProtection="0">
      <alignment horizontal="right"/>
    </xf>
    <xf numFmtId="362" fontId="112" fillId="48" borderId="0">
      <alignment horizontal="left"/>
    </xf>
    <xf numFmtId="362" fontId="138" fillId="48" borderId="0">
      <alignment horizontal="right"/>
    </xf>
    <xf numFmtId="362" fontId="115" fillId="45" borderId="0">
      <alignment horizontal="center"/>
    </xf>
    <xf numFmtId="362" fontId="139" fillId="0" borderId="8">
      <alignment horizontal="center"/>
    </xf>
    <xf numFmtId="362" fontId="140" fillId="49" borderId="0"/>
    <xf numFmtId="362" fontId="138" fillId="48" borderId="0">
      <alignment horizontal="right"/>
    </xf>
    <xf numFmtId="362" fontId="141" fillId="0" borderId="0" applyBorder="0">
      <alignment horizontal="right"/>
    </xf>
    <xf numFmtId="362" fontId="141" fillId="0" borderId="26" applyAlignment="0">
      <alignment horizontal="right"/>
    </xf>
    <xf numFmtId="362" fontId="142" fillId="45" borderId="0">
      <alignment horizontal="left"/>
    </xf>
    <xf numFmtId="257" fontId="71" fillId="0" borderId="0">
      <alignment horizontal="right"/>
    </xf>
    <xf numFmtId="237" fontId="143" fillId="0" borderId="0"/>
    <xf numFmtId="362" fontId="79" fillId="0" borderId="0"/>
    <xf numFmtId="258" fontId="144" fillId="0" borderId="0"/>
    <xf numFmtId="362" fontId="79" fillId="0" borderId="0"/>
    <xf numFmtId="258" fontId="144" fillId="0" borderId="0"/>
    <xf numFmtId="362" fontId="79" fillId="0" borderId="0"/>
    <xf numFmtId="258" fontId="144" fillId="0" borderId="0"/>
    <xf numFmtId="362" fontId="79" fillId="0" borderId="0"/>
    <xf numFmtId="258" fontId="144" fillId="0" borderId="0"/>
    <xf numFmtId="362" fontId="79" fillId="0" borderId="0"/>
    <xf numFmtId="258" fontId="144" fillId="0" borderId="0"/>
    <xf numFmtId="362" fontId="79" fillId="0" borderId="0"/>
    <xf numFmtId="258" fontId="144" fillId="0" borderId="0"/>
    <xf numFmtId="362" fontId="79" fillId="0" borderId="0"/>
    <xf numFmtId="258" fontId="144" fillId="0" borderId="0"/>
    <xf numFmtId="362" fontId="79" fillId="0" borderId="0"/>
    <xf numFmtId="258" fontId="144" fillId="0" borderId="0"/>
    <xf numFmtId="37" fontId="37" fillId="0" borderId="0" applyFont="0" applyAlignment="0">
      <alignment horizontal="left"/>
    </xf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362" fontId="35" fillId="0" borderId="0" applyFont="0" applyFill="0" applyBorder="0" applyAlignment="0" applyProtection="0"/>
    <xf numFmtId="171" fontId="65" fillId="0" borderId="0" applyFont="0" applyFill="0" applyBorder="0" applyAlignment="0" applyProtection="0"/>
    <xf numFmtId="362" fontId="117" fillId="0" borderId="0" applyFont="0" applyFill="0" applyBorder="0" applyAlignment="0" applyProtection="0"/>
    <xf numFmtId="236" fontId="35" fillId="0" borderId="0" applyFont="0" applyFill="0" applyBorder="0" applyAlignment="0" applyProtection="0"/>
    <xf numFmtId="40" fontId="48" fillId="0" borderId="0"/>
    <xf numFmtId="259" fontId="145" fillId="0" borderId="0" applyFont="0" applyFill="0" applyBorder="0" applyAlignment="0" applyProtection="0">
      <alignment horizontal="center"/>
    </xf>
    <xf numFmtId="257" fontId="146" fillId="0" borderId="0" applyFont="0" applyFill="0" applyBorder="0" applyAlignment="0" applyProtection="0">
      <alignment horizontal="right"/>
    </xf>
    <xf numFmtId="257" fontId="146" fillId="0" borderId="0" applyFont="0" applyFill="0" applyBorder="0" applyAlignment="0" applyProtection="0">
      <alignment horizontal="right"/>
    </xf>
    <xf numFmtId="260" fontId="146" fillId="0" borderId="0" applyFont="0" applyFill="0" applyBorder="0" applyAlignment="0" applyProtection="0"/>
    <xf numFmtId="260" fontId="146" fillId="0" borderId="0" applyFont="0" applyFill="0" applyBorder="0" applyAlignment="0" applyProtection="0"/>
    <xf numFmtId="362" fontId="67" fillId="0" borderId="0" applyFont="0" applyFill="0" applyBorder="0" applyAlignment="0" applyProtection="0">
      <alignment horizontal="right"/>
    </xf>
    <xf numFmtId="199" fontId="90" fillId="0" borderId="0" applyFont="0" applyFill="0" applyBorder="0" applyAlignment="0" applyProtection="0">
      <alignment horizontal="center" vertical="center"/>
    </xf>
    <xf numFmtId="261" fontId="146" fillId="0" borderId="0" applyFont="0" applyFill="0" applyBorder="0" applyAlignment="0" applyProtection="0">
      <alignment horizontal="right"/>
    </xf>
    <xf numFmtId="207" fontId="47" fillId="0" borderId="0" applyFont="0" applyFill="0" applyBorder="0" applyProtection="0">
      <alignment horizontal="right"/>
    </xf>
    <xf numFmtId="261" fontId="146" fillId="0" borderId="0" applyFont="0" applyFill="0" applyBorder="0" applyAlignment="0" applyProtection="0">
      <alignment horizontal="right"/>
    </xf>
    <xf numFmtId="362" fontId="113" fillId="0" borderId="0" applyFont="0" applyFill="0" applyBorder="0" applyAlignment="0" applyProtection="0"/>
    <xf numFmtId="362" fontId="146" fillId="0" borderId="0" applyFill="0" applyBorder="0" applyProtection="0">
      <alignment horizontal="right"/>
    </xf>
    <xf numFmtId="43" fontId="35" fillId="0" borderId="0" applyFont="0" applyFill="0" applyBorder="0" applyAlignment="0" applyProtection="0"/>
    <xf numFmtId="362" fontId="35" fillId="0" borderId="0" applyFont="0" applyFill="0" applyBorder="0" applyAlignment="0" applyProtection="0"/>
    <xf numFmtId="362" fontId="35" fillId="0" borderId="0" applyFont="0" applyFill="0" applyBorder="0" applyAlignment="0" applyProtection="0"/>
    <xf numFmtId="362" fontId="35" fillId="0" borderId="0" applyFont="0" applyFill="0" applyBorder="0" applyAlignment="0" applyProtection="0"/>
    <xf numFmtId="362" fontId="35" fillId="0" borderId="0" applyFont="0" applyFill="0" applyBorder="0" applyAlignment="0" applyProtection="0"/>
    <xf numFmtId="362" fontId="35" fillId="0" borderId="0" applyFont="0" applyFill="0" applyBorder="0" applyAlignment="0" applyProtection="0"/>
    <xf numFmtId="362" fontId="35" fillId="0" borderId="0" applyFont="0" applyFill="0" applyBorder="0" applyAlignment="0" applyProtection="0"/>
    <xf numFmtId="362" fontId="35" fillId="0" borderId="0" applyFont="0" applyFill="0" applyBorder="0" applyAlignment="0" applyProtection="0"/>
    <xf numFmtId="362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362" fontId="35" fillId="0" borderId="0" applyFont="0" applyFill="0" applyBorder="0" applyAlignment="0" applyProtection="0"/>
    <xf numFmtId="362" fontId="35" fillId="0" borderId="0" applyFont="0" applyFill="0" applyBorder="0" applyAlignment="0" applyProtection="0"/>
    <xf numFmtId="362" fontId="35" fillId="0" borderId="0" applyFont="0" applyFill="0" applyBorder="0" applyAlignment="0" applyProtection="0"/>
    <xf numFmtId="362" fontId="35" fillId="0" borderId="0" applyFont="0" applyFill="0" applyBorder="0" applyAlignment="0" applyProtection="0"/>
    <xf numFmtId="362" fontId="35" fillId="0" borderId="0" applyFont="0" applyFill="0" applyBorder="0" applyAlignment="0" applyProtection="0"/>
    <xf numFmtId="362" fontId="35" fillId="0" borderId="0" applyFont="0" applyFill="0" applyBorder="0" applyAlignment="0" applyProtection="0"/>
    <xf numFmtId="362" fontId="35" fillId="0" borderId="0" applyFont="0" applyFill="0" applyBorder="0" applyAlignment="0" applyProtection="0"/>
    <xf numFmtId="362" fontId="14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257" fontId="35" fillId="0" borderId="0" applyFill="0" applyBorder="0" applyAlignment="0" applyProtection="0"/>
    <xf numFmtId="257" fontId="35" fillId="0" borderId="0" applyFill="0" applyBorder="0" applyAlignment="0" applyProtection="0"/>
    <xf numFmtId="257" fontId="35" fillId="0" borderId="0" applyFill="0" applyBorder="0" applyAlignment="0" applyProtection="0"/>
    <xf numFmtId="257" fontId="35" fillId="0" borderId="0" applyFill="0" applyBorder="0" applyAlignment="0" applyProtection="0"/>
    <xf numFmtId="257" fontId="35" fillId="0" borderId="0" applyFill="0" applyBorder="0" applyAlignment="0" applyProtection="0"/>
    <xf numFmtId="257" fontId="35" fillId="0" borderId="0" applyFill="0" applyBorder="0" applyAlignment="0" applyProtection="0"/>
    <xf numFmtId="257" fontId="35" fillId="0" borderId="0" applyFill="0" applyBorder="0" applyAlignment="0" applyProtection="0"/>
    <xf numFmtId="257" fontId="35" fillId="0" borderId="0" applyFill="0" applyBorder="0" applyAlignment="0" applyProtection="0"/>
    <xf numFmtId="262" fontId="35" fillId="0" borderId="0" applyFill="0" applyBorder="0" applyAlignment="0" applyProtection="0"/>
    <xf numFmtId="257" fontId="35" fillId="0" borderId="0" applyFill="0" applyBorder="0" applyAlignment="0" applyProtection="0"/>
    <xf numFmtId="257" fontId="35" fillId="0" borderId="0" applyFill="0" applyBorder="0" applyAlignment="0" applyProtection="0"/>
    <xf numFmtId="257" fontId="35" fillId="0" borderId="0" applyFill="0" applyBorder="0" applyAlignment="0" applyProtection="0"/>
    <xf numFmtId="257" fontId="35" fillId="0" borderId="0" applyFill="0" applyBorder="0" applyAlignment="0" applyProtection="0"/>
    <xf numFmtId="257" fontId="35" fillId="0" borderId="0" applyFill="0" applyBorder="0" applyAlignment="0" applyProtection="0"/>
    <xf numFmtId="257" fontId="35" fillId="0" borderId="0" applyFill="0" applyBorder="0" applyAlignment="0" applyProtection="0"/>
    <xf numFmtId="257" fontId="35" fillId="0" borderId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0" fontId="35" fillId="0" borderId="0" applyFont="0" applyFill="0" applyBorder="0" applyProtection="0">
      <alignment horizontal="right"/>
    </xf>
    <xf numFmtId="40" fontId="35" fillId="0" borderId="0" applyFont="0" applyFill="0" applyBorder="0" applyProtection="0">
      <alignment horizontal="right"/>
    </xf>
    <xf numFmtId="362" fontId="146" fillId="0" borderId="0" applyFont="0" applyFill="0" applyBorder="0" applyAlignment="0" applyProtection="0"/>
    <xf numFmtId="199" fontId="68" fillId="0" borderId="0"/>
    <xf numFmtId="37" fontId="48" fillId="0" borderId="0" applyFont="0" applyFill="0" applyBorder="0" applyAlignment="0" applyProtection="0"/>
    <xf numFmtId="199" fontId="48" fillId="0" borderId="0" applyFont="0" applyFill="0" applyBorder="0" applyAlignment="0" applyProtection="0"/>
    <xf numFmtId="39" fontId="48" fillId="0" borderId="0" applyFont="0" applyFill="0" applyBorder="0" applyAlignment="0" applyProtection="0"/>
    <xf numFmtId="41" fontId="35" fillId="0" borderId="0" applyFont="0" applyFill="0" applyBorder="0" applyAlignment="0" applyProtection="0"/>
    <xf numFmtId="362" fontId="65" fillId="0" borderId="0"/>
    <xf numFmtId="362" fontId="65" fillId="0" borderId="0"/>
    <xf numFmtId="362" fontId="65" fillId="0" borderId="0"/>
    <xf numFmtId="362" fontId="65" fillId="0" borderId="0"/>
    <xf numFmtId="362" fontId="79" fillId="0" borderId="0"/>
    <xf numFmtId="37" fontId="35" fillId="0" borderId="0" applyFill="0" applyBorder="0" applyAlignment="0" applyProtection="0"/>
    <xf numFmtId="3" fontId="35" fillId="0" borderId="0" applyFont="0" applyFill="0" applyBorder="0" applyAlignment="0" applyProtection="0"/>
    <xf numFmtId="362" fontId="79" fillId="0" borderId="0"/>
    <xf numFmtId="263" fontId="71" fillId="0" borderId="0">
      <alignment horizontal="right"/>
    </xf>
    <xf numFmtId="264" fontId="47" fillId="0" borderId="0" applyFont="0" applyFill="0" applyBorder="0" applyAlignment="0" applyProtection="0"/>
    <xf numFmtId="362" fontId="23" fillId="0" borderId="0">
      <alignment horizontal="right"/>
    </xf>
    <xf numFmtId="362" fontId="147" fillId="0" borderId="0"/>
    <xf numFmtId="362" fontId="35" fillId="50" borderId="0">
      <alignment horizontal="center" vertical="center" wrapText="1"/>
    </xf>
    <xf numFmtId="362" fontId="148" fillId="50" borderId="0">
      <alignment horizontal="center" vertical="center" wrapText="1"/>
    </xf>
    <xf numFmtId="179" fontId="149" fillId="0" borderId="0" applyNumberFormat="0" applyFill="0" applyAlignment="0" applyProtection="0"/>
    <xf numFmtId="362" fontId="150" fillId="0" borderId="0" applyNumberFormat="0" applyAlignment="0">
      <alignment horizontal="left"/>
    </xf>
    <xf numFmtId="362" fontId="150" fillId="0" borderId="0" applyNumberFormat="0" applyAlignment="0">
      <alignment horizontal="left"/>
    </xf>
    <xf numFmtId="265" fontId="35" fillId="0" borderId="0" applyFont="0" applyFill="0" applyBorder="0" applyAlignment="0" applyProtection="0"/>
    <xf numFmtId="362" fontId="151" fillId="0" borderId="0">
      <alignment horizontal="left"/>
    </xf>
    <xf numFmtId="362" fontId="152" fillId="0" borderId="0"/>
    <xf numFmtId="362" fontId="153" fillId="0" borderId="0">
      <alignment horizontal="left"/>
    </xf>
    <xf numFmtId="362" fontId="154" fillId="0" borderId="0"/>
    <xf numFmtId="170" fontId="35" fillId="0" borderId="0" applyFont="0" applyFill="0" applyBorder="0" applyAlignment="0" applyProtection="0"/>
    <xf numFmtId="167" fontId="48" fillId="0" borderId="0" applyFont="0" applyFill="0" applyBorder="0" applyAlignment="0" applyProtection="0"/>
    <xf numFmtId="266" fontId="23" fillId="0" borderId="0" applyFill="0" applyBorder="0">
      <alignment horizontal="right"/>
      <protection locked="0"/>
    </xf>
    <xf numFmtId="362" fontId="79" fillId="0" borderId="0"/>
    <xf numFmtId="362" fontId="65" fillId="0" borderId="0"/>
    <xf numFmtId="362" fontId="35" fillId="0" borderId="36" applyFont="0" applyFill="0" applyBorder="0" applyAlignment="0" applyProtection="0"/>
    <xf numFmtId="267" fontId="47" fillId="0" borderId="0" applyFont="0" applyFill="0" applyBorder="0" applyAlignment="0" applyProtection="0">
      <protection locked="0"/>
    </xf>
    <xf numFmtId="268" fontId="47" fillId="0" borderId="0" applyFont="0" applyFill="0" applyBorder="0" applyAlignment="0" applyProtection="0">
      <protection locked="0"/>
    </xf>
    <xf numFmtId="166" fontId="155" fillId="0" borderId="0"/>
    <xf numFmtId="241" fontId="156" fillId="0" borderId="30" applyFont="0" applyFill="0" applyBorder="0" applyAlignment="0" applyProtection="0">
      <alignment horizontal="center" wrapText="1"/>
    </xf>
    <xf numFmtId="362" fontId="35" fillId="0" borderId="0" applyFont="0" applyFill="0" applyBorder="0" applyAlignment="0" applyProtection="0"/>
    <xf numFmtId="199" fontId="65" fillId="0" borderId="0" applyFont="0" applyFill="0" applyBorder="0" applyAlignment="0" applyProtection="0"/>
    <xf numFmtId="362" fontId="68" fillId="0" borderId="0" applyFont="0" applyFill="0" applyBorder="0" applyAlignment="0"/>
    <xf numFmtId="269" fontId="35" fillId="0" borderId="0" applyFont="0" applyFill="0" applyBorder="0" applyAlignment="0" applyProtection="0"/>
    <xf numFmtId="169" fontId="157" fillId="0" borderId="0" applyBorder="0"/>
    <xf numFmtId="169" fontId="158" fillId="0" borderId="37">
      <protection locked="0"/>
    </xf>
    <xf numFmtId="270" fontId="47" fillId="0" borderId="0" applyFont="0" applyFill="0" applyBorder="0" applyAlignment="0" applyProtection="0"/>
    <xf numFmtId="262" fontId="146" fillId="0" borderId="0" applyFont="0" applyFill="0" applyBorder="0" applyAlignment="0" applyProtection="0">
      <alignment horizontal="right"/>
    </xf>
    <xf numFmtId="262" fontId="146" fillId="0" borderId="0" applyFont="0" applyFill="0" applyBorder="0" applyAlignment="0" applyProtection="0">
      <alignment horizontal="right"/>
    </xf>
    <xf numFmtId="271" fontId="146" fillId="0" borderId="0" applyFont="0" applyFill="0" applyBorder="0" applyAlignment="0" applyProtection="0">
      <alignment horizontal="right"/>
    </xf>
    <xf numFmtId="271" fontId="146" fillId="0" borderId="0" applyFont="0" applyFill="0" applyBorder="0" applyAlignment="0" applyProtection="0">
      <alignment horizontal="right"/>
    </xf>
    <xf numFmtId="362" fontId="67" fillId="0" borderId="0" applyFont="0" applyFill="0" applyBorder="0" applyAlignment="0" applyProtection="0"/>
    <xf numFmtId="362" fontId="146" fillId="0" borderId="0" applyFill="0" applyBorder="0" applyProtection="0"/>
    <xf numFmtId="272" fontId="35" fillId="0" borderId="0" applyFont="0" applyFill="0" applyBorder="0" applyAlignment="0" applyProtection="0"/>
    <xf numFmtId="272" fontId="35" fillId="0" borderId="0" applyFont="0" applyFill="0" applyBorder="0" applyAlignment="0" applyProtection="0"/>
    <xf numFmtId="272" fontId="35" fillId="0" borderId="0" applyFont="0" applyFill="0" applyBorder="0" applyAlignment="0" applyProtection="0"/>
    <xf numFmtId="272" fontId="35" fillId="0" borderId="0" applyFont="0" applyFill="0" applyBorder="0" applyAlignment="0" applyProtection="0"/>
    <xf numFmtId="272" fontId="35" fillId="0" borderId="0" applyFont="0" applyFill="0" applyBorder="0" applyAlignment="0" applyProtection="0"/>
    <xf numFmtId="272" fontId="35" fillId="0" borderId="0" applyFont="0" applyFill="0" applyBorder="0" applyAlignment="0" applyProtection="0"/>
    <xf numFmtId="272" fontId="35" fillId="0" borderId="0" applyFont="0" applyFill="0" applyBorder="0" applyAlignment="0" applyProtection="0"/>
    <xf numFmtId="272" fontId="35" fillId="0" borderId="0" applyFont="0" applyFill="0" applyBorder="0" applyAlignment="0" applyProtection="0"/>
    <xf numFmtId="272" fontId="35" fillId="0" borderId="0" applyFont="0" applyFill="0" applyBorder="0" applyAlignment="0" applyProtection="0"/>
    <xf numFmtId="272" fontId="35" fillId="0" borderId="0" applyFont="0" applyFill="0" applyBorder="0" applyAlignment="0" applyProtection="0"/>
    <xf numFmtId="272" fontId="35" fillId="0" borderId="0" applyFont="0" applyFill="0" applyBorder="0" applyAlignment="0" applyProtection="0"/>
    <xf numFmtId="272" fontId="35" fillId="0" borderId="0" applyFont="0" applyFill="0" applyBorder="0" applyAlignment="0" applyProtection="0"/>
    <xf numFmtId="272" fontId="35" fillId="0" borderId="0" applyFont="0" applyFill="0" applyBorder="0" applyAlignment="0" applyProtection="0"/>
    <xf numFmtId="272" fontId="35" fillId="0" borderId="0" applyFont="0" applyFill="0" applyBorder="0" applyAlignment="0" applyProtection="0"/>
    <xf numFmtId="272" fontId="35" fillId="0" borderId="0" applyFont="0" applyFill="0" applyBorder="0" applyAlignment="0" applyProtection="0"/>
    <xf numFmtId="272" fontId="35" fillId="0" borderId="0" applyFont="0" applyFill="0" applyBorder="0" applyAlignment="0" applyProtection="0"/>
    <xf numFmtId="362" fontId="159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35" fillId="0" borderId="0" applyFont="0" applyFill="0" applyBorder="0" applyAlignment="0" applyProtection="0"/>
    <xf numFmtId="208" fontId="71" fillId="0" borderId="0" applyFont="0" applyFill="0" applyBorder="0" applyProtection="0">
      <alignment horizontal="right"/>
    </xf>
    <xf numFmtId="273" fontId="35" fillId="0" borderId="0" applyFont="0" applyFill="0" applyBorder="0" applyAlignment="0" applyProtection="0"/>
    <xf numFmtId="362" fontId="146" fillId="0" borderId="0" applyFont="0" applyFill="0" applyBorder="0" applyAlignment="0" applyProtection="0"/>
    <xf numFmtId="362" fontId="35" fillId="0" borderId="0" applyFont="0" applyFill="0" applyBorder="0" applyAlignment="0" applyProtection="0"/>
    <xf numFmtId="166" fontId="35" fillId="0" borderId="0" applyFill="0" applyBorder="0" applyAlignment="0" applyProtection="0"/>
    <xf numFmtId="275" fontId="71" fillId="0" borderId="0"/>
    <xf numFmtId="362" fontId="146" fillId="0" borderId="0" applyFill="0" applyBorder="0" applyProtection="0">
      <alignment vertical="center"/>
    </xf>
    <xf numFmtId="276" fontId="47" fillId="0" borderId="0" applyFont="0" applyFill="0" applyBorder="0" applyAlignment="0" applyProtection="0"/>
    <xf numFmtId="168" fontId="72" fillId="0" borderId="0" applyFill="0" applyBorder="0" applyProtection="0"/>
    <xf numFmtId="362" fontId="35" fillId="2" borderId="17">
      <alignment horizontal="right"/>
    </xf>
    <xf numFmtId="277" fontId="13" fillId="2" borderId="17">
      <alignment horizontal="right"/>
    </xf>
    <xf numFmtId="362" fontId="160" fillId="2" borderId="17">
      <alignment horizontal="right"/>
    </xf>
    <xf numFmtId="362" fontId="161" fillId="2" borderId="17">
      <alignment horizontal="right"/>
    </xf>
    <xf numFmtId="362" fontId="35" fillId="2" borderId="17">
      <alignment horizontal="right"/>
    </xf>
    <xf numFmtId="362" fontId="36" fillId="2" borderId="17">
      <alignment horizontal="right"/>
    </xf>
    <xf numFmtId="362" fontId="161" fillId="2" borderId="17">
      <alignment horizontal="right"/>
    </xf>
    <xf numFmtId="362" fontId="36" fillId="2" borderId="17">
      <alignment horizontal="right"/>
    </xf>
    <xf numFmtId="362" fontId="36" fillId="2" borderId="17">
      <alignment horizontal="right"/>
    </xf>
    <xf numFmtId="362" fontId="36" fillId="2" borderId="17">
      <alignment horizontal="right"/>
    </xf>
    <xf numFmtId="362" fontId="36" fillId="2" borderId="17">
      <alignment horizontal="right"/>
    </xf>
    <xf numFmtId="362" fontId="161" fillId="2" borderId="17">
      <alignment horizontal="right"/>
    </xf>
    <xf numFmtId="362" fontId="36" fillId="2" borderId="17">
      <alignment horizontal="right"/>
    </xf>
    <xf numFmtId="362" fontId="35" fillId="2" borderId="17">
      <alignment horizontal="right"/>
    </xf>
    <xf numFmtId="362" fontId="161" fillId="2" borderId="17">
      <alignment horizontal="right"/>
    </xf>
    <xf numFmtId="237" fontId="162" fillId="2" borderId="17">
      <alignment horizontal="right"/>
    </xf>
    <xf numFmtId="362" fontId="36" fillId="2" borderId="17">
      <alignment horizontal="right"/>
    </xf>
    <xf numFmtId="362" fontId="35" fillId="2" borderId="17">
      <alignment horizontal="right"/>
    </xf>
    <xf numFmtId="362" fontId="36" fillId="2" borderId="17">
      <alignment horizontal="right"/>
    </xf>
    <xf numFmtId="362" fontId="35" fillId="2" borderId="17">
      <alignment horizontal="right"/>
    </xf>
    <xf numFmtId="362" fontId="36" fillId="2" borderId="17">
      <alignment horizontal="right"/>
    </xf>
    <xf numFmtId="362" fontId="36" fillId="2" borderId="17">
      <alignment horizontal="right"/>
    </xf>
    <xf numFmtId="362" fontId="36" fillId="2" borderId="17">
      <alignment horizontal="right"/>
    </xf>
    <xf numFmtId="362" fontId="35" fillId="2" borderId="17">
      <alignment horizontal="right"/>
    </xf>
    <xf numFmtId="362" fontId="35" fillId="2" borderId="17">
      <alignment horizontal="right"/>
    </xf>
    <xf numFmtId="362" fontId="36" fillId="2" borderId="17">
      <alignment horizontal="right"/>
    </xf>
    <xf numFmtId="362" fontId="36" fillId="2" borderId="17">
      <alignment horizontal="right"/>
    </xf>
    <xf numFmtId="362" fontId="35" fillId="2" borderId="17">
      <alignment horizontal="right"/>
    </xf>
    <xf numFmtId="362" fontId="35" fillId="2" borderId="17">
      <alignment horizontal="right"/>
    </xf>
    <xf numFmtId="362" fontId="56" fillId="51" borderId="0"/>
    <xf numFmtId="278" fontId="38" fillId="0" borderId="0" applyFont="0" applyFill="0" applyBorder="0" applyAlignment="0" applyProtection="0"/>
    <xf numFmtId="362" fontId="157" fillId="0" borderId="0" applyNumberFormat="0">
      <alignment horizontal="right"/>
    </xf>
    <xf numFmtId="169" fontId="163" fillId="0" borderId="0" applyNumberFormat="0" applyFill="0" applyBorder="0" applyAlignment="0"/>
    <xf numFmtId="362" fontId="56" fillId="0" borderId="0"/>
    <xf numFmtId="237" fontId="47" fillId="0" borderId="0" applyFont="0" applyFill="0" applyBorder="0" applyProtection="0">
      <alignment horizontal="right"/>
    </xf>
    <xf numFmtId="362" fontId="65" fillId="0" borderId="0"/>
    <xf numFmtId="362" fontId="65" fillId="0" borderId="0"/>
    <xf numFmtId="15" fontId="141" fillId="0" borderId="0" applyFill="0" applyBorder="0" applyAlignment="0"/>
    <xf numFmtId="362" fontId="67" fillId="35" borderId="0" applyFont="0" applyFill="0" applyBorder="0" applyAlignment="0" applyProtection="0"/>
    <xf numFmtId="362" fontId="67" fillId="35" borderId="38" applyFont="0" applyFill="0" applyBorder="0" applyAlignment="0" applyProtection="0"/>
    <xf numFmtId="362" fontId="67" fillId="35" borderId="0" applyFont="0" applyFill="0" applyBorder="0" applyAlignment="0" applyProtection="0"/>
    <xf numFmtId="17" fontId="141" fillId="0" borderId="0" applyFill="0" applyBorder="0">
      <alignment horizontal="right"/>
    </xf>
    <xf numFmtId="362" fontId="67" fillId="0" borderId="8"/>
    <xf numFmtId="279" fontId="35" fillId="0" borderId="0" applyFont="0" applyFill="0" applyBorder="0" applyProtection="0">
      <alignment horizontal="right"/>
    </xf>
    <xf numFmtId="280" fontId="146" fillId="0" borderId="0" applyFont="0" applyFill="0" applyBorder="0" applyAlignment="0" applyProtection="0"/>
    <xf numFmtId="280" fontId="146" fillId="0" borderId="0" applyFont="0" applyFill="0" applyBorder="0" applyAlignment="0" applyProtection="0"/>
    <xf numFmtId="281" fontId="113" fillId="0" borderId="0" applyFont="0" applyFill="0" applyBorder="0" applyAlignment="0" applyProtection="0"/>
    <xf numFmtId="280" fontId="146" fillId="0" borderId="0" applyFont="0" applyFill="0" applyBorder="0" applyAlignment="0" applyProtection="0"/>
    <xf numFmtId="14" fontId="35" fillId="0" borderId="0" applyFill="0" applyBorder="0" applyProtection="0">
      <alignment horizontal="center"/>
    </xf>
    <xf numFmtId="14" fontId="53" fillId="0" borderId="0" applyFill="0" applyBorder="0" applyAlignment="0"/>
    <xf numFmtId="14" fontId="53" fillId="0" borderId="0" applyFill="0" applyBorder="0" applyAlignment="0"/>
    <xf numFmtId="362" fontId="113" fillId="0" borderId="0" applyFill="0" applyBorder="0" applyProtection="0">
      <alignment horizontal="center"/>
    </xf>
    <xf numFmtId="14" fontId="23" fillId="0" borderId="0"/>
    <xf numFmtId="14" fontId="35" fillId="0" borderId="0">
      <alignment horizontal="right"/>
      <protection locked="0"/>
    </xf>
    <xf numFmtId="14" fontId="35" fillId="0" borderId="0">
      <alignment horizontal="right"/>
      <protection locked="0"/>
    </xf>
    <xf numFmtId="362" fontId="68" fillId="0" borderId="0" applyFill="0" applyBorder="0">
      <alignment horizontal="right"/>
    </xf>
    <xf numFmtId="15" fontId="47" fillId="0" borderId="0" applyFont="0" applyFill="0" applyBorder="0" applyAlignment="0" applyProtection="0">
      <alignment horizontal="center"/>
    </xf>
    <xf numFmtId="14" fontId="145" fillId="0" borderId="0" applyFont="0" applyFill="0" applyBorder="0" applyAlignment="0" applyProtection="0">
      <alignment horizontal="center"/>
    </xf>
    <xf numFmtId="362" fontId="67" fillId="0" borderId="0" applyFont="0" applyFill="0" applyBorder="0" applyAlignment="0" applyProtection="0">
      <alignment horizontal="center"/>
    </xf>
    <xf numFmtId="266" fontId="35" fillId="0" borderId="25" applyFont="0" applyFill="0" applyBorder="0" applyAlignment="0" applyProtection="0">
      <alignment horizontal="center"/>
    </xf>
    <xf numFmtId="362" fontId="35" fillId="0" borderId="25" applyFont="0" applyFill="0" applyBorder="0" applyAlignment="0" applyProtection="0">
      <alignment horizontal="center"/>
    </xf>
    <xf numFmtId="14" fontId="48" fillId="0" borderId="0"/>
    <xf numFmtId="362" fontId="40" fillId="0" borderId="0"/>
    <xf numFmtId="41" fontId="35" fillId="0" borderId="0" applyFont="0" applyFill="0" applyBorder="0" applyAlignment="0" applyProtection="0"/>
    <xf numFmtId="258" fontId="23" fillId="0" borderId="0" applyFont="0" applyFill="0" applyBorder="0" applyAlignment="0" applyProtection="0"/>
    <xf numFmtId="362" fontId="164" fillId="0" borderId="0">
      <protection locked="0"/>
    </xf>
    <xf numFmtId="38" fontId="47" fillId="0" borderId="0" applyNumberFormat="0"/>
    <xf numFmtId="169" fontId="47" fillId="0" borderId="0" applyFont="0" applyFill="0" applyBorder="0" applyAlignment="0" applyProtection="0"/>
    <xf numFmtId="167" fontId="47" fillId="0" borderId="0" applyFill="0" applyBorder="0" applyProtection="0"/>
    <xf numFmtId="169" fontId="47" fillId="0" borderId="0" applyFont="0" applyFill="0" applyBorder="0" applyAlignment="0" applyProtection="0"/>
    <xf numFmtId="201" fontId="47" fillId="0" borderId="0"/>
    <xf numFmtId="362" fontId="47" fillId="0" borderId="0"/>
    <xf numFmtId="201" fontId="35" fillId="0" borderId="0">
      <protection locked="0"/>
    </xf>
    <xf numFmtId="362" fontId="35" fillId="0" borderId="0">
      <protection locked="0"/>
    </xf>
    <xf numFmtId="168" fontId="47" fillId="0" borderId="0"/>
    <xf numFmtId="168" fontId="47" fillId="0" borderId="0"/>
    <xf numFmtId="168" fontId="68" fillId="0" borderId="0"/>
    <xf numFmtId="281" fontId="165" fillId="0" borderId="0" applyFont="0" applyFill="0" applyBorder="0" applyAlignment="0" applyProtection="0"/>
    <xf numFmtId="167" fontId="47" fillId="0" borderId="0" applyFont="0" applyFill="0" applyBorder="0" applyAlignment="0" applyProtection="0"/>
    <xf numFmtId="282" fontId="146" fillId="0" borderId="39" applyNumberFormat="0" applyFont="0" applyFill="0" applyAlignment="0" applyProtection="0"/>
    <xf numFmtId="282" fontId="146" fillId="0" borderId="39" applyNumberFormat="0" applyFont="0" applyFill="0" applyAlignment="0" applyProtection="0"/>
    <xf numFmtId="170" fontId="166" fillId="0" borderId="0" applyFill="0" applyBorder="0" applyAlignment="0" applyProtection="0"/>
    <xf numFmtId="170" fontId="166" fillId="0" borderId="0" applyFill="0" applyBorder="0" applyAlignment="0" applyProtection="0"/>
    <xf numFmtId="362" fontId="167" fillId="0" borderId="0" applyNumberFormat="0" applyFont="0" applyBorder="0" applyAlignment="0">
      <alignment horizontal="centerContinuous"/>
    </xf>
    <xf numFmtId="362" fontId="67" fillId="0" borderId="25" applyNumberFormat="0" applyBorder="0"/>
    <xf numFmtId="180" fontId="23" fillId="52" borderId="0">
      <alignment vertical="center"/>
    </xf>
    <xf numFmtId="180" fontId="24" fillId="0" borderId="0">
      <alignment vertical="center"/>
    </xf>
    <xf numFmtId="180" fontId="24" fillId="0" borderId="0">
      <alignment vertical="center"/>
    </xf>
    <xf numFmtId="180" fontId="168" fillId="3" borderId="40" applyNumberFormat="0" applyAlignment="0">
      <alignment horizontal="center" vertical="center"/>
    </xf>
    <xf numFmtId="180" fontId="126" fillId="3" borderId="0">
      <alignment horizontal="center" vertical="center"/>
    </xf>
    <xf numFmtId="14" fontId="23" fillId="3" borderId="0">
      <alignment horizontal="center" vertical="center"/>
    </xf>
    <xf numFmtId="17" fontId="71" fillId="3" borderId="0">
      <alignment horizontal="center" vertical="center"/>
    </xf>
    <xf numFmtId="180" fontId="69" fillId="0" borderId="0">
      <alignment vertical="center"/>
    </xf>
    <xf numFmtId="180" fontId="169" fillId="3" borderId="0">
      <alignment vertical="center"/>
    </xf>
    <xf numFmtId="180" fontId="30" fillId="3" borderId="0">
      <alignment vertical="center"/>
    </xf>
    <xf numFmtId="179" fontId="170" fillId="3" borderId="41">
      <alignment vertical="center"/>
    </xf>
    <xf numFmtId="362" fontId="23" fillId="3" borderId="41">
      <alignment vertical="center"/>
    </xf>
    <xf numFmtId="37" fontId="71" fillId="3" borderId="0">
      <alignment horizontal="left" vertical="center"/>
    </xf>
    <xf numFmtId="180" fontId="71" fillId="3" borderId="0">
      <alignment horizontal="center" vertical="center"/>
    </xf>
    <xf numFmtId="283" fontId="171" fillId="3" borderId="0">
      <alignment horizontal="right" vertical="center"/>
    </xf>
    <xf numFmtId="281" fontId="171" fillId="3" borderId="0">
      <alignment horizontal="right" vertical="center"/>
    </xf>
    <xf numFmtId="179" fontId="172" fillId="3" borderId="0">
      <alignment horizontal="right" vertical="center"/>
    </xf>
    <xf numFmtId="179" fontId="172" fillId="3" borderId="25">
      <alignment horizontal="right" vertical="center"/>
    </xf>
    <xf numFmtId="281" fontId="118" fillId="3" borderId="41">
      <alignment horizontal="right" vertical="center"/>
    </xf>
    <xf numFmtId="284" fontId="61" fillId="3" borderId="0">
      <alignment horizontal="right" vertical="center"/>
    </xf>
    <xf numFmtId="4" fontId="171" fillId="3" borderId="0">
      <alignment horizontal="right" vertical="center"/>
    </xf>
    <xf numFmtId="284" fontId="71" fillId="3" borderId="8">
      <alignment horizontal="right" vertical="center"/>
    </xf>
    <xf numFmtId="281" fontId="71" fillId="3" borderId="8">
      <alignment horizontal="right" vertical="center"/>
    </xf>
    <xf numFmtId="281" fontId="118" fillId="3" borderId="0">
      <alignment horizontal="right" vertical="center"/>
    </xf>
    <xf numFmtId="285" fontId="71" fillId="3" borderId="0">
      <alignment horizontal="right" vertical="center"/>
    </xf>
    <xf numFmtId="180" fontId="23" fillId="0" borderId="0">
      <alignment vertical="center"/>
    </xf>
    <xf numFmtId="180" fontId="69" fillId="3" borderId="8" applyBorder="0">
      <alignment horizontal="left" vertical="center"/>
    </xf>
    <xf numFmtId="180" fontId="173" fillId="3" borderId="0">
      <alignment horizontal="left" vertical="center"/>
    </xf>
    <xf numFmtId="180" fontId="69" fillId="3" borderId="42">
      <alignment horizontal="left"/>
    </xf>
    <xf numFmtId="180" fontId="47" fillId="3" borderId="43">
      <alignment vertical="center"/>
    </xf>
    <xf numFmtId="180" fontId="47" fillId="3" borderId="44">
      <alignment vertical="center"/>
    </xf>
    <xf numFmtId="180" fontId="47" fillId="3" borderId="25">
      <alignment vertical="center"/>
    </xf>
    <xf numFmtId="180" fontId="24" fillId="3" borderId="10">
      <alignment horizontal="center" vertical="center"/>
    </xf>
    <xf numFmtId="180" fontId="24" fillId="0" borderId="0">
      <alignment vertical="center"/>
    </xf>
    <xf numFmtId="180" fontId="24" fillId="0" borderId="0">
      <alignment vertical="center"/>
    </xf>
    <xf numFmtId="180" fontId="24" fillId="0" borderId="0">
      <alignment vertical="center"/>
    </xf>
    <xf numFmtId="179" fontId="174" fillId="0" borderId="45" applyNumberFormat="0" applyAlignment="0" applyProtection="0">
      <alignment vertical="top"/>
    </xf>
    <xf numFmtId="362" fontId="175" fillId="0" borderId="0">
      <protection locked="0"/>
    </xf>
    <xf numFmtId="362" fontId="175" fillId="0" borderId="0">
      <protection locked="0"/>
    </xf>
    <xf numFmtId="362" fontId="176" fillId="0" borderId="0" applyNumberFormat="0" applyFill="0" applyBorder="0" applyAlignment="0" applyProtection="0"/>
    <xf numFmtId="284" fontId="82" fillId="52" borderId="0" applyFill="0" applyBorder="0" applyProtection="0"/>
    <xf numFmtId="362" fontId="35" fillId="0" borderId="0" applyFill="0" applyBorder="0" applyAlignment="0"/>
    <xf numFmtId="171" fontId="65" fillId="0" borderId="0" applyFill="0" applyBorder="0" applyAlignment="0"/>
    <xf numFmtId="362" fontId="35" fillId="0" borderId="0" applyFill="0" applyBorder="0" applyAlignment="0"/>
    <xf numFmtId="199" fontId="65" fillId="0" borderId="0" applyFill="0" applyBorder="0" applyAlignment="0"/>
    <xf numFmtId="362" fontId="35" fillId="0" borderId="0" applyFill="0" applyBorder="0" applyAlignment="0"/>
    <xf numFmtId="171" fontId="65" fillId="0" borderId="0" applyFill="0" applyBorder="0" applyAlignment="0"/>
    <xf numFmtId="362" fontId="35" fillId="0" borderId="0" applyFill="0" applyBorder="0" applyAlignment="0"/>
    <xf numFmtId="227" fontId="65" fillId="0" borderId="0" applyFill="0" applyBorder="0" applyAlignment="0"/>
    <xf numFmtId="362" fontId="35" fillId="0" borderId="0" applyFill="0" applyBorder="0" applyAlignment="0"/>
    <xf numFmtId="199" fontId="65" fillId="0" borderId="0" applyFill="0" applyBorder="0" applyAlignment="0"/>
    <xf numFmtId="362" fontId="177" fillId="0" borderId="0" applyNumberFormat="0" applyAlignment="0">
      <alignment horizontal="left"/>
    </xf>
    <xf numFmtId="362" fontId="177" fillId="0" borderId="0" applyNumberFormat="0" applyAlignment="0">
      <alignment horizontal="left"/>
    </xf>
    <xf numFmtId="362" fontId="178" fillId="12" borderId="23" applyNumberFormat="0" applyAlignment="0" applyProtection="0"/>
    <xf numFmtId="362" fontId="35" fillId="0" borderId="0"/>
    <xf numFmtId="203" fontId="47" fillId="0" borderId="0"/>
    <xf numFmtId="227" fontId="35" fillId="0" borderId="0"/>
    <xf numFmtId="233" fontId="47" fillId="0" borderId="0"/>
    <xf numFmtId="362" fontId="35" fillId="0" borderId="0"/>
    <xf numFmtId="286" fontId="23" fillId="0" borderId="0"/>
    <xf numFmtId="362" fontId="35" fillId="0" borderId="0"/>
    <xf numFmtId="287" fontId="23" fillId="0" borderId="0"/>
    <xf numFmtId="39" fontId="36" fillId="53" borderId="0"/>
    <xf numFmtId="362" fontId="35" fillId="0" borderId="0"/>
    <xf numFmtId="288" fontId="13" fillId="0" borderId="0"/>
    <xf numFmtId="362" fontId="67" fillId="0" borderId="0" applyFont="0" applyFill="0" applyBorder="0" applyProtection="0">
      <alignment horizontal="left"/>
      <protection locked="0"/>
    </xf>
    <xf numFmtId="362" fontId="35" fillId="0" borderId="0"/>
    <xf numFmtId="289" fontId="13" fillId="0" borderId="0"/>
    <xf numFmtId="362" fontId="67" fillId="0" borderId="0" applyFont="0" applyFill="0" applyBorder="0" applyProtection="0">
      <alignment horizontal="left"/>
      <protection locked="0"/>
    </xf>
    <xf numFmtId="362" fontId="179" fillId="0" borderId="46" applyFont="0" applyFill="0" applyBorder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 applyFont="0" applyFill="0" applyBorder="0" applyAlignment="0" applyProtection="0"/>
    <xf numFmtId="362" fontId="35" fillId="0" borderId="0" applyFont="0" applyFill="0" applyBorder="0" applyAlignment="0" applyProtection="0"/>
    <xf numFmtId="362" fontId="180" fillId="0" borderId="0" applyNumberFormat="0" applyFill="0" applyBorder="0" applyAlignment="0" applyProtection="0"/>
    <xf numFmtId="362" fontId="180" fillId="0" borderId="0" applyNumberFormat="0" applyFill="0" applyBorder="0" applyAlignment="0" applyProtection="0"/>
    <xf numFmtId="362" fontId="180" fillId="0" borderId="0" applyNumberFormat="0" applyFill="0" applyBorder="0" applyAlignment="0" applyProtection="0"/>
    <xf numFmtId="362" fontId="180" fillId="0" borderId="0" applyNumberFormat="0" applyFill="0" applyBorder="0" applyAlignment="0" applyProtection="0"/>
    <xf numFmtId="362" fontId="180" fillId="0" borderId="0" applyNumberFormat="0" applyFill="0" applyBorder="0" applyAlignment="0" applyProtection="0"/>
    <xf numFmtId="362" fontId="180" fillId="0" borderId="0" applyNumberFormat="0" applyFill="0" applyBorder="0" applyAlignment="0" applyProtection="0"/>
    <xf numFmtId="362" fontId="180" fillId="0" borderId="0" applyNumberFormat="0" applyFill="0" applyBorder="0" applyAlignment="0" applyProtection="0"/>
    <xf numFmtId="362" fontId="180" fillId="0" borderId="0" applyNumberFormat="0" applyFill="0" applyBorder="0" applyAlignment="0" applyProtection="0"/>
    <xf numFmtId="362" fontId="38" fillId="0" borderId="0" applyNumberFormat="0" applyFill="0" applyBorder="0" applyAlignment="0" applyProtection="0"/>
    <xf numFmtId="362" fontId="164" fillId="0" borderId="0">
      <protection locked="0"/>
    </xf>
    <xf numFmtId="362" fontId="164" fillId="0" borderId="0">
      <protection locked="0"/>
    </xf>
    <xf numFmtId="362" fontId="164" fillId="0" borderId="0">
      <protection locked="0"/>
    </xf>
    <xf numFmtId="362" fontId="164" fillId="0" borderId="0">
      <protection locked="0"/>
    </xf>
    <xf numFmtId="362" fontId="164" fillId="0" borderId="0">
      <protection locked="0"/>
    </xf>
    <xf numFmtId="362" fontId="181" fillId="0" borderId="0">
      <protection locked="0"/>
    </xf>
    <xf numFmtId="362" fontId="164" fillId="0" borderId="0">
      <protection locked="0"/>
    </xf>
    <xf numFmtId="362" fontId="164" fillId="0" borderId="0">
      <protection locked="0"/>
    </xf>
    <xf numFmtId="362" fontId="164" fillId="0" borderId="0">
      <protection locked="0"/>
    </xf>
    <xf numFmtId="362" fontId="182" fillId="0" borderId="0"/>
    <xf numFmtId="362" fontId="164" fillId="0" borderId="0">
      <protection locked="0"/>
    </xf>
    <xf numFmtId="362" fontId="175" fillId="0" borderId="0">
      <protection locked="0"/>
    </xf>
    <xf numFmtId="362" fontId="164" fillId="0" borderId="0">
      <protection locked="0"/>
    </xf>
    <xf numFmtId="362" fontId="164" fillId="0" borderId="0">
      <protection locked="0"/>
    </xf>
    <xf numFmtId="362" fontId="164" fillId="0" borderId="0">
      <protection locked="0"/>
    </xf>
    <xf numFmtId="362" fontId="119" fillId="0" borderId="0"/>
    <xf numFmtId="362" fontId="181" fillId="0" borderId="0">
      <protection locked="0"/>
    </xf>
    <xf numFmtId="362" fontId="181" fillId="0" borderId="0">
      <protection locked="0"/>
    </xf>
    <xf numFmtId="362" fontId="56" fillId="0" borderId="0"/>
    <xf numFmtId="362" fontId="183" fillId="0" borderId="0" applyFont="0" applyFill="0" applyBorder="0" applyAlignment="0" applyProtection="0"/>
    <xf numFmtId="1" fontId="184" fillId="43" borderId="32" applyNumberFormat="0" applyBorder="0" applyAlignment="0">
      <alignment horizontal="centerContinuous" vertical="center"/>
      <protection locked="0"/>
    </xf>
    <xf numFmtId="362" fontId="35" fillId="0" borderId="0">
      <protection locked="0"/>
    </xf>
    <xf numFmtId="4" fontId="164" fillId="0" borderId="0">
      <protection locked="0"/>
    </xf>
    <xf numFmtId="362" fontId="164" fillId="0" borderId="0">
      <protection locked="0"/>
    </xf>
    <xf numFmtId="362" fontId="68" fillId="0" borderId="0" applyFont="0" applyFill="0" applyBorder="0" applyAlignment="0" applyProtection="0"/>
    <xf numFmtId="2" fontId="35" fillId="0" borderId="0" applyFill="0" applyBorder="0" applyAlignment="0" applyProtection="0"/>
    <xf numFmtId="2" fontId="35" fillId="0" borderId="0" applyFont="0" applyFill="0" applyBorder="0" applyAlignment="0" applyProtection="0"/>
    <xf numFmtId="362" fontId="65" fillId="0" borderId="0"/>
    <xf numFmtId="362" fontId="79" fillId="0" borderId="0"/>
    <xf numFmtId="200" fontId="72" fillId="0" borderId="0" applyFill="0" applyBorder="0" applyProtection="0"/>
    <xf numFmtId="362" fontId="56" fillId="0" borderId="0">
      <alignment vertical="center"/>
    </xf>
    <xf numFmtId="362" fontId="35" fillId="0" borderId="0" applyFill="0" applyBorder="0" applyAlignment="0" applyProtection="0"/>
    <xf numFmtId="362" fontId="82" fillId="0" borderId="0" applyFill="0" applyBorder="0" applyAlignment="0" applyProtection="0"/>
    <xf numFmtId="362" fontId="90" fillId="0" borderId="0" applyFill="0" applyBorder="0" applyAlignment="0" applyProtection="0"/>
    <xf numFmtId="362" fontId="185" fillId="0" borderId="0" applyFill="0" applyBorder="0" applyAlignment="0" applyProtection="0"/>
    <xf numFmtId="362" fontId="186" fillId="0" borderId="0" applyFill="0" applyBorder="0" applyAlignment="0" applyProtection="0"/>
    <xf numFmtId="362" fontId="187" fillId="0" borderId="0" applyFill="0" applyBorder="0" applyAlignment="0" applyProtection="0"/>
    <xf numFmtId="362" fontId="188" fillId="0" borderId="0" applyFill="0" applyBorder="0" applyAlignment="0" applyProtection="0"/>
    <xf numFmtId="362" fontId="141" fillId="0" borderId="0" applyFill="0" applyBorder="0" applyAlignment="0" applyProtection="0"/>
    <xf numFmtId="362" fontId="189" fillId="0" borderId="0">
      <alignment horizontal="left"/>
    </xf>
    <xf numFmtId="362" fontId="190" fillId="0" borderId="0">
      <alignment horizontal="left"/>
    </xf>
    <xf numFmtId="237" fontId="71" fillId="0" borderId="0"/>
    <xf numFmtId="362" fontId="89" fillId="0" borderId="0" applyFill="0" applyBorder="0" applyProtection="0">
      <alignment horizontal="left"/>
    </xf>
    <xf numFmtId="362" fontId="23" fillId="0" borderId="0" applyNumberFormat="0" applyFill="0" applyBorder="0" applyProtection="0">
      <alignment horizontal="left" vertical="center"/>
    </xf>
    <xf numFmtId="362" fontId="89" fillId="0" borderId="0" applyNumberFormat="0" applyFill="0" applyBorder="0" applyProtection="0">
      <alignment horizontal="left"/>
    </xf>
    <xf numFmtId="362" fontId="89" fillId="0" borderId="0">
      <alignment horizontal="left"/>
    </xf>
    <xf numFmtId="362" fontId="35" fillId="0" borderId="0" applyNumberFormat="0" applyFill="0" applyBorder="0" applyAlignment="0" applyProtection="0"/>
    <xf numFmtId="362" fontId="156" fillId="0" borderId="0" applyNumberFormat="0" applyFill="0" applyBorder="0" applyAlignment="0" applyProtection="0"/>
    <xf numFmtId="362" fontId="180" fillId="0" borderId="0" applyNumberFormat="0" applyFill="0" applyBorder="0" applyAlignment="0" applyProtection="0"/>
    <xf numFmtId="362" fontId="35" fillId="0" borderId="0"/>
    <xf numFmtId="290" fontId="25" fillId="0" borderId="0">
      <alignment horizontal="right"/>
    </xf>
    <xf numFmtId="362" fontId="58" fillId="0" borderId="0"/>
    <xf numFmtId="291" fontId="68" fillId="3" borderId="30" applyFont="0" applyBorder="0" applyAlignment="0" applyProtection="0">
      <alignment vertical="top"/>
    </xf>
    <xf numFmtId="227" fontId="35" fillId="0" borderId="47"/>
    <xf numFmtId="362" fontId="35" fillId="2" borderId="17">
      <alignment horizontal="right"/>
    </xf>
    <xf numFmtId="292" fontId="13" fillId="2" borderId="17">
      <alignment horizontal="right"/>
    </xf>
    <xf numFmtId="362" fontId="36" fillId="2" borderId="17">
      <alignment horizontal="right"/>
    </xf>
    <xf numFmtId="362" fontId="35" fillId="2" borderId="17">
      <alignment horizontal="right"/>
    </xf>
    <xf numFmtId="362" fontId="36" fillId="2" borderId="17">
      <alignment horizontal="right"/>
    </xf>
    <xf numFmtId="362" fontId="36" fillId="2" borderId="17">
      <alignment horizontal="right"/>
    </xf>
    <xf numFmtId="362" fontId="36" fillId="2" borderId="17">
      <alignment horizontal="right"/>
    </xf>
    <xf numFmtId="362" fontId="36" fillId="2" borderId="17">
      <alignment horizontal="right"/>
    </xf>
    <xf numFmtId="362" fontId="36" fillId="2" borderId="17">
      <alignment horizontal="right"/>
    </xf>
    <xf numFmtId="362" fontId="36" fillId="2" borderId="17">
      <alignment horizontal="right"/>
    </xf>
    <xf numFmtId="362" fontId="36" fillId="2" borderId="17">
      <alignment horizontal="right"/>
    </xf>
    <xf numFmtId="362" fontId="36" fillId="2" borderId="17">
      <alignment horizontal="right"/>
    </xf>
    <xf numFmtId="362" fontId="35" fillId="2" borderId="17">
      <alignment horizontal="right"/>
    </xf>
    <xf numFmtId="362" fontId="36" fillId="2" borderId="17">
      <alignment horizontal="right"/>
    </xf>
    <xf numFmtId="293" fontId="162" fillId="2" borderId="17">
      <alignment horizontal="right"/>
    </xf>
    <xf numFmtId="362" fontId="35" fillId="2" borderId="17">
      <alignment horizontal="right"/>
    </xf>
    <xf numFmtId="362" fontId="36" fillId="2" borderId="17">
      <alignment horizontal="right"/>
    </xf>
    <xf numFmtId="362" fontId="35" fillId="2" borderId="17">
      <alignment horizontal="right"/>
    </xf>
    <xf numFmtId="362" fontId="36" fillId="2" borderId="17">
      <alignment horizontal="right"/>
    </xf>
    <xf numFmtId="362" fontId="36" fillId="2" borderId="17">
      <alignment horizontal="right"/>
    </xf>
    <xf numFmtId="362" fontId="36" fillId="2" borderId="17">
      <alignment horizontal="right"/>
    </xf>
    <xf numFmtId="362" fontId="35" fillId="2" borderId="17">
      <alignment horizontal="right"/>
    </xf>
    <xf numFmtId="362" fontId="35" fillId="2" borderId="17">
      <alignment horizontal="right"/>
    </xf>
    <xf numFmtId="362" fontId="36" fillId="2" borderId="17">
      <alignment horizontal="right"/>
    </xf>
    <xf numFmtId="362" fontId="36" fillId="2" borderId="17">
      <alignment horizontal="right"/>
    </xf>
    <xf numFmtId="362" fontId="35" fillId="2" borderId="17">
      <alignment horizontal="right"/>
    </xf>
    <xf numFmtId="362" fontId="35" fillId="2" borderId="17">
      <alignment horizontal="right"/>
    </xf>
    <xf numFmtId="362" fontId="47" fillId="0" borderId="0" applyFill="0" applyBorder="0" applyAlignment="0" applyProtection="0">
      <protection locked="0"/>
    </xf>
    <xf numFmtId="2" fontId="35" fillId="35" borderId="46" applyFill="0" applyBorder="0" applyProtection="0">
      <alignment horizontal="center"/>
    </xf>
    <xf numFmtId="362" fontId="125" fillId="9" borderId="0" applyNumberFormat="0" applyBorder="0" applyAlignment="0" applyProtection="0"/>
    <xf numFmtId="362" fontId="125" fillId="11" borderId="0" applyNumberFormat="0" applyBorder="0" applyAlignment="0" applyProtection="0"/>
    <xf numFmtId="362" fontId="125" fillId="11" borderId="0" applyNumberFormat="0" applyBorder="0" applyAlignment="0" applyProtection="0"/>
    <xf numFmtId="362" fontId="125" fillId="11" borderId="0" applyNumberFormat="0" applyBorder="0" applyAlignment="0" applyProtection="0"/>
    <xf numFmtId="362" fontId="125" fillId="11" borderId="0" applyNumberFormat="0" applyBorder="0" applyAlignment="0" applyProtection="0"/>
    <xf numFmtId="362" fontId="125" fillId="11" borderId="0" applyNumberFormat="0" applyBorder="0" applyAlignment="0" applyProtection="0"/>
    <xf numFmtId="362" fontId="125" fillId="11" borderId="0" applyNumberFormat="0" applyBorder="0" applyAlignment="0" applyProtection="0"/>
    <xf numFmtId="362" fontId="125" fillId="11" borderId="0" applyNumberFormat="0" applyBorder="0" applyAlignment="0" applyProtection="0"/>
    <xf numFmtId="362" fontId="125" fillId="11" borderId="0" applyNumberFormat="0" applyBorder="0" applyAlignment="0" applyProtection="0"/>
    <xf numFmtId="362" fontId="191" fillId="3" borderId="0" applyNumberFormat="0" applyFill="0" applyBorder="0" applyAlignment="0"/>
    <xf numFmtId="38" fontId="68" fillId="2" borderId="0" applyNumberFormat="0" applyFont="0" applyBorder="0" applyAlignment="0">
      <protection hidden="1"/>
    </xf>
    <xf numFmtId="38" fontId="68" fillId="2" borderId="0" applyNumberFormat="0" applyBorder="0" applyAlignment="0" applyProtection="0"/>
    <xf numFmtId="362" fontId="67" fillId="0" borderId="0" applyNumberFormat="0" applyAlignment="0"/>
    <xf numFmtId="362" fontId="192" fillId="0" borderId="0" applyFill="0" applyBorder="0" applyAlignment="0" applyProtection="0"/>
    <xf numFmtId="362" fontId="193" fillId="0" borderId="0" applyAlignment="0">
      <alignment horizontal="left"/>
      <protection locked="0"/>
    </xf>
    <xf numFmtId="362" fontId="61" fillId="5" borderId="48" applyProtection="0">
      <alignment horizontal="center" vertical="center"/>
    </xf>
    <xf numFmtId="362" fontId="82" fillId="0" borderId="0" applyBorder="0">
      <alignment horizontal="left"/>
    </xf>
    <xf numFmtId="38" fontId="194" fillId="0" borderId="0"/>
    <xf numFmtId="176" fontId="133" fillId="0" borderId="48" applyNumberFormat="0" applyFill="0" applyBorder="0" applyAlignment="0" applyProtection="0">
      <alignment horizontal="right"/>
    </xf>
    <xf numFmtId="362" fontId="35" fillId="35" borderId="30" applyNumberFormat="0" applyFont="0" applyAlignment="0"/>
    <xf numFmtId="362" fontId="78" fillId="0" borderId="0" applyNumberFormat="0" applyFill="0" applyBorder="0" applyAlignment="0" applyProtection="0"/>
    <xf numFmtId="294" fontId="146" fillId="0" borderId="0" applyFont="0" applyFill="0" applyBorder="0" applyAlignment="0" applyProtection="0">
      <alignment horizontal="right"/>
    </xf>
    <xf numFmtId="294" fontId="146" fillId="0" borderId="0" applyFont="0" applyFill="0" applyBorder="0" applyAlignment="0" applyProtection="0">
      <alignment horizontal="right"/>
    </xf>
    <xf numFmtId="362" fontId="195" fillId="54" borderId="0"/>
    <xf numFmtId="362" fontId="196" fillId="55" borderId="0" applyNumberFormat="0" applyBorder="0" applyProtection="0">
      <alignment horizontal="left" vertical="center"/>
    </xf>
    <xf numFmtId="362" fontId="197" fillId="1" borderId="0" applyNumberFormat="0" applyBorder="0" applyProtection="0">
      <alignment horizontal="left" vertical="center"/>
    </xf>
    <xf numFmtId="362" fontId="65" fillId="0" borderId="0" applyFont="0"/>
    <xf numFmtId="362" fontId="198" fillId="0" borderId="0" applyProtection="0">
      <alignment horizontal="right"/>
    </xf>
    <xf numFmtId="362" fontId="35" fillId="56" borderId="0"/>
    <xf numFmtId="362" fontId="199" fillId="0" borderId="0">
      <alignment horizontal="left"/>
    </xf>
    <xf numFmtId="362" fontId="199" fillId="0" borderId="0">
      <alignment horizontal="left"/>
    </xf>
    <xf numFmtId="362" fontId="185" fillId="0" borderId="49" applyNumberFormat="0" applyAlignment="0" applyProtection="0">
      <alignment horizontal="left" vertical="center"/>
    </xf>
    <xf numFmtId="362" fontId="185" fillId="0" borderId="49" applyNumberFormat="0" applyAlignment="0" applyProtection="0">
      <alignment horizontal="left" vertical="center"/>
    </xf>
    <xf numFmtId="362" fontId="185" fillId="0" borderId="29">
      <alignment horizontal="left" vertical="center"/>
    </xf>
    <xf numFmtId="362" fontId="185" fillId="0" borderId="29">
      <alignment horizontal="left" vertical="center"/>
    </xf>
    <xf numFmtId="362" fontId="200" fillId="0" borderId="0">
      <alignment horizontal="center"/>
    </xf>
    <xf numFmtId="362" fontId="200" fillId="0" borderId="0">
      <alignment horizontal="center"/>
    </xf>
    <xf numFmtId="362" fontId="201" fillId="0" borderId="0" applyNumberFormat="0" applyBorder="0" applyProtection="0">
      <alignment horizontal="center"/>
    </xf>
    <xf numFmtId="362" fontId="202" fillId="0" borderId="50" applyNumberFormat="0" applyFill="0" applyAlignment="0" applyProtection="0"/>
    <xf numFmtId="362" fontId="202" fillId="0" borderId="50" applyNumberFormat="0" applyFill="0" applyAlignment="0" applyProtection="0"/>
    <xf numFmtId="362" fontId="202" fillId="0" borderId="50" applyNumberFormat="0" applyFill="0" applyAlignment="0" applyProtection="0"/>
    <xf numFmtId="362" fontId="202" fillId="0" borderId="50" applyNumberFormat="0" applyFill="0" applyAlignment="0" applyProtection="0"/>
    <xf numFmtId="362" fontId="202" fillId="0" borderId="50" applyNumberFormat="0" applyFill="0" applyAlignment="0" applyProtection="0"/>
    <xf numFmtId="362" fontId="202" fillId="0" borderId="50" applyNumberFormat="0" applyFill="0" applyAlignment="0" applyProtection="0"/>
    <xf numFmtId="362" fontId="202" fillId="0" borderId="50" applyNumberFormat="0" applyFill="0" applyAlignment="0" applyProtection="0"/>
    <xf numFmtId="362" fontId="202" fillId="0" borderId="50" applyNumberFormat="0" applyFill="0" applyAlignment="0" applyProtection="0"/>
    <xf numFmtId="362" fontId="35" fillId="0" borderId="0">
      <alignment horizontal="left"/>
    </xf>
    <xf numFmtId="362" fontId="35" fillId="0" borderId="51">
      <alignment horizontal="left" vertical="top"/>
    </xf>
    <xf numFmtId="362" fontId="203" fillId="0" borderId="52" applyNumberFormat="0" applyFill="0" applyAlignment="0" applyProtection="0"/>
    <xf numFmtId="362" fontId="203" fillId="0" borderId="52" applyNumberFormat="0" applyFill="0" applyAlignment="0" applyProtection="0"/>
    <xf numFmtId="362" fontId="203" fillId="0" borderId="52" applyNumberFormat="0" applyFill="0" applyAlignment="0" applyProtection="0"/>
    <xf numFmtId="362" fontId="203" fillId="0" borderId="52" applyNumberFormat="0" applyFill="0" applyAlignment="0" applyProtection="0"/>
    <xf numFmtId="362" fontId="203" fillId="0" borderId="52" applyNumberFormat="0" applyFill="0" applyAlignment="0" applyProtection="0"/>
    <xf numFmtId="362" fontId="203" fillId="0" borderId="52" applyNumberFormat="0" applyFill="0" applyAlignment="0" applyProtection="0"/>
    <xf numFmtId="362" fontId="203" fillId="0" borderId="52" applyNumberFormat="0" applyFill="0" applyAlignment="0" applyProtection="0"/>
    <xf numFmtId="362" fontId="203" fillId="0" borderId="52" applyNumberFormat="0" applyFill="0" applyAlignment="0" applyProtection="0"/>
    <xf numFmtId="362" fontId="35" fillId="0" borderId="0">
      <alignment horizontal="left"/>
    </xf>
    <xf numFmtId="362" fontId="35" fillId="0" borderId="51">
      <alignment horizontal="left" vertical="top"/>
    </xf>
    <xf numFmtId="362" fontId="176" fillId="0" borderId="53" applyNumberFormat="0" applyFill="0" applyAlignment="0" applyProtection="0"/>
    <xf numFmtId="362" fontId="176" fillId="0" borderId="53" applyNumberFormat="0" applyFill="0" applyAlignment="0" applyProtection="0"/>
    <xf numFmtId="362" fontId="176" fillId="0" borderId="53" applyNumberFormat="0" applyFill="0" applyAlignment="0" applyProtection="0"/>
    <xf numFmtId="362" fontId="176" fillId="0" borderId="53" applyNumberFormat="0" applyFill="0" applyAlignment="0" applyProtection="0"/>
    <xf numFmtId="362" fontId="176" fillId="0" borderId="53" applyNumberFormat="0" applyFill="0" applyAlignment="0" applyProtection="0"/>
    <xf numFmtId="362" fontId="176" fillId="0" borderId="53" applyNumberFormat="0" applyFill="0" applyAlignment="0" applyProtection="0"/>
    <xf numFmtId="362" fontId="176" fillId="0" borderId="53" applyNumberFormat="0" applyFill="0" applyAlignment="0" applyProtection="0"/>
    <xf numFmtId="362" fontId="176" fillId="0" borderId="53" applyNumberFormat="0" applyFill="0" applyAlignment="0" applyProtection="0"/>
    <xf numFmtId="362" fontId="35" fillId="0" borderId="0">
      <alignment horizontal="left"/>
    </xf>
    <xf numFmtId="362" fontId="176" fillId="0" borderId="0" applyNumberFormat="0" applyFill="0" applyBorder="0" applyAlignment="0" applyProtection="0"/>
    <xf numFmtId="362" fontId="176" fillId="0" borderId="0" applyNumberFormat="0" applyFill="0" applyBorder="0" applyAlignment="0" applyProtection="0"/>
    <xf numFmtId="362" fontId="176" fillId="0" borderId="0" applyNumberFormat="0" applyFill="0" applyBorder="0" applyAlignment="0" applyProtection="0"/>
    <xf numFmtId="362" fontId="176" fillId="0" borderId="0" applyNumberFormat="0" applyFill="0" applyBorder="0" applyAlignment="0" applyProtection="0"/>
    <xf numFmtId="362" fontId="176" fillId="0" borderId="0" applyNumberFormat="0" applyFill="0" applyBorder="0" applyAlignment="0" applyProtection="0"/>
    <xf numFmtId="362" fontId="176" fillId="0" borderId="0" applyNumberFormat="0" applyFill="0" applyBorder="0" applyAlignment="0" applyProtection="0"/>
    <xf numFmtId="362" fontId="176" fillId="0" borderId="0" applyNumberFormat="0" applyFill="0" applyBorder="0" applyAlignment="0" applyProtection="0"/>
    <xf numFmtId="362" fontId="176" fillId="0" borderId="0" applyNumberFormat="0" applyFill="0" applyBorder="0" applyAlignment="0" applyProtection="0"/>
    <xf numFmtId="362" fontId="200" fillId="0" borderId="0">
      <alignment horizontal="center"/>
    </xf>
    <xf numFmtId="362" fontId="204" fillId="0" borderId="0">
      <alignment horizontal="left"/>
    </xf>
    <xf numFmtId="362" fontId="35" fillId="0" borderId="0">
      <alignment horizontal="right"/>
    </xf>
    <xf numFmtId="362" fontId="35" fillId="0" borderId="0">
      <alignment horizontal="left"/>
    </xf>
    <xf numFmtId="362" fontId="201" fillId="0" borderId="0" applyNumberFormat="0" applyBorder="0" applyProtection="0">
      <alignment horizontal="center" textRotation="90"/>
    </xf>
    <xf numFmtId="295" fontId="35" fillId="0" borderId="0">
      <protection locked="0"/>
    </xf>
    <xf numFmtId="362" fontId="175" fillId="0" borderId="0">
      <protection locked="0"/>
    </xf>
    <xf numFmtId="295" fontId="35" fillId="0" borderId="0">
      <protection locked="0"/>
    </xf>
    <xf numFmtId="362" fontId="71" fillId="0" borderId="0"/>
    <xf numFmtId="362" fontId="205" fillId="0" borderId="54" applyNumberFormat="0" applyFill="0" applyBorder="0" applyAlignment="0" applyProtection="0">
      <alignment horizontal="left"/>
    </xf>
    <xf numFmtId="362" fontId="206" fillId="57" borderId="55">
      <alignment horizontal="left" vertical="center"/>
    </xf>
    <xf numFmtId="362" fontId="207" fillId="0" borderId="0">
      <alignment horizontal="center"/>
    </xf>
    <xf numFmtId="362" fontId="208" fillId="0" borderId="8"/>
    <xf numFmtId="43" fontId="35" fillId="0" borderId="0" applyFill="0" applyBorder="0" applyAlignment="0" applyProtection="0"/>
    <xf numFmtId="362" fontId="78" fillId="0" borderId="56" applyNumberFormat="0" applyFill="0" applyAlignment="0" applyProtection="0"/>
    <xf numFmtId="362" fontId="78" fillId="0" borderId="56" applyNumberFormat="0" applyFill="0" applyAlignment="0" applyProtection="0"/>
    <xf numFmtId="362" fontId="209" fillId="0" borderId="0" applyNumberFormat="0" applyFill="0" applyBorder="0" applyAlignment="0" applyProtection="0">
      <alignment vertical="top"/>
      <protection locked="0"/>
    </xf>
    <xf numFmtId="362" fontId="35" fillId="0" borderId="0" applyNumberFormat="0" applyBorder="0" applyAlignment="0" applyProtection="0"/>
    <xf numFmtId="362" fontId="35" fillId="0" borderId="0">
      <alignment horizontal="center"/>
    </xf>
    <xf numFmtId="362" fontId="210" fillId="0" borderId="0" applyNumberFormat="0" applyFill="0" applyBorder="0" applyAlignment="0" applyProtection="0">
      <alignment vertical="top"/>
      <protection locked="0"/>
    </xf>
    <xf numFmtId="362" fontId="210" fillId="0" borderId="0" applyNumberFormat="0" applyFill="0" applyBorder="0" applyAlignment="0" applyProtection="0">
      <alignment vertical="top"/>
      <protection locked="0"/>
    </xf>
    <xf numFmtId="362" fontId="210" fillId="0" borderId="0" applyNumberFormat="0" applyFill="0" applyBorder="0" applyAlignment="0" applyProtection="0">
      <alignment vertical="top"/>
      <protection locked="0"/>
    </xf>
    <xf numFmtId="362" fontId="210" fillId="0" borderId="0" applyNumberFormat="0" applyFill="0" applyBorder="0" applyAlignment="0" applyProtection="0">
      <alignment vertical="top"/>
      <protection locked="0"/>
    </xf>
    <xf numFmtId="362" fontId="210" fillId="0" borderId="0" applyNumberFormat="0" applyFill="0" applyBorder="0" applyAlignment="0" applyProtection="0">
      <alignment vertical="top"/>
      <protection locked="0"/>
    </xf>
    <xf numFmtId="362" fontId="210" fillId="0" borderId="0" applyNumberFormat="0" applyFill="0" applyBorder="0" applyAlignment="0" applyProtection="0">
      <alignment vertical="top"/>
      <protection locked="0"/>
    </xf>
    <xf numFmtId="362" fontId="191" fillId="0" borderId="0" applyNumberFormat="0" applyFill="0" applyBorder="0" applyAlignment="0" applyProtection="0"/>
    <xf numFmtId="362" fontId="94" fillId="0" borderId="0">
      <alignment horizontal="left"/>
    </xf>
    <xf numFmtId="362" fontId="94" fillId="0" borderId="0">
      <alignment horizontal="left"/>
    </xf>
    <xf numFmtId="296" fontId="23" fillId="0" borderId="0">
      <alignment horizontal="right"/>
    </xf>
    <xf numFmtId="362" fontId="67" fillId="0" borderId="0" applyFont="0" applyFill="0" applyBorder="0" applyAlignment="0" applyProtection="0"/>
    <xf numFmtId="38" fontId="47" fillId="0" borderId="0" applyNumberFormat="0"/>
    <xf numFmtId="362" fontId="67" fillId="0" borderId="0" applyFont="0" applyFill="0" applyBorder="0" applyAlignment="0" applyProtection="0"/>
    <xf numFmtId="362" fontId="47" fillId="0" borderId="0" applyFill="0" applyBorder="0" applyAlignment="0" applyProtection="0">
      <alignment horizontal="right"/>
      <protection locked="0"/>
    </xf>
    <xf numFmtId="362" fontId="35" fillId="0" borderId="0"/>
    <xf numFmtId="40" fontId="47" fillId="0" borderId="0" applyFont="0" applyFill="0" applyBorder="0" applyAlignment="0" applyProtection="0">
      <alignment horizontal="right"/>
    </xf>
    <xf numFmtId="362" fontId="122" fillId="0" borderId="0"/>
    <xf numFmtId="10" fontId="68" fillId="35" borderId="30" applyNumberFormat="0" applyBorder="0" applyAlignment="0" applyProtection="0"/>
    <xf numFmtId="362" fontId="178" fillId="4" borderId="23" applyNumberFormat="0" applyAlignment="0" applyProtection="0"/>
    <xf numFmtId="362" fontId="178" fillId="4" borderId="23" applyNumberFormat="0" applyAlignment="0" applyProtection="0"/>
    <xf numFmtId="362" fontId="178" fillId="4" borderId="23" applyNumberFormat="0" applyAlignment="0" applyProtection="0"/>
    <xf numFmtId="362" fontId="178" fillId="4" borderId="23" applyNumberFormat="0" applyAlignment="0" applyProtection="0"/>
    <xf numFmtId="362" fontId="178" fillId="4" borderId="23" applyNumberFormat="0" applyAlignment="0" applyProtection="0"/>
    <xf numFmtId="362" fontId="178" fillId="4" borderId="23" applyNumberFormat="0" applyAlignment="0" applyProtection="0"/>
    <xf numFmtId="362" fontId="178" fillId="4" borderId="23" applyNumberFormat="0" applyAlignment="0" applyProtection="0"/>
    <xf numFmtId="362" fontId="178" fillId="4" borderId="23" applyNumberFormat="0" applyAlignment="0" applyProtection="0"/>
    <xf numFmtId="169" fontId="68" fillId="35" borderId="0" applyFont="0" applyBorder="0" applyAlignment="0" applyProtection="0">
      <protection locked="0"/>
    </xf>
    <xf numFmtId="362" fontId="159" fillId="0" borderId="0" applyFill="0" applyBorder="0" applyProtection="0"/>
    <xf numFmtId="362" fontId="35" fillId="0" borderId="0" applyFill="0" applyBorder="0" applyProtection="0"/>
    <xf numFmtId="362" fontId="67" fillId="35" borderId="0" applyFont="0" applyBorder="0" applyAlignment="0" applyProtection="0">
      <protection locked="0"/>
    </xf>
    <xf numFmtId="362" fontId="67" fillId="35" borderId="0" applyFont="0" applyBorder="0" applyAlignment="0">
      <protection locked="0"/>
    </xf>
    <xf numFmtId="362" fontId="159" fillId="0" borderId="0" applyFill="0" applyBorder="0" applyProtection="0"/>
    <xf numFmtId="362" fontId="68" fillId="35" borderId="0">
      <protection locked="0"/>
    </xf>
    <xf numFmtId="362" fontId="68" fillId="35" borderId="0" applyFont="0" applyBorder="0" applyAlignment="0">
      <protection locked="0"/>
    </xf>
    <xf numFmtId="10" fontId="68" fillId="35" borderId="0">
      <protection locked="0"/>
    </xf>
    <xf numFmtId="362" fontId="35" fillId="35" borderId="0" applyFont="0" applyBorder="0" applyAlignment="0">
      <protection locked="0"/>
    </xf>
    <xf numFmtId="362" fontId="211" fillId="35" borderId="0" applyNumberFormat="0" applyBorder="0" applyAlignment="0">
      <protection locked="0"/>
    </xf>
    <xf numFmtId="3" fontId="212" fillId="0" borderId="57" applyNumberFormat="0" applyFill="0" applyAlignment="0">
      <protection locked="0"/>
    </xf>
    <xf numFmtId="14" fontId="113" fillId="0" borderId="0"/>
    <xf numFmtId="297" fontId="35" fillId="35" borderId="0" applyNumberFormat="0" applyFont="0" applyBorder="0" applyAlignment="0" applyProtection="0">
      <alignment horizontal="center"/>
      <protection locked="0"/>
    </xf>
    <xf numFmtId="179" fontId="68" fillId="35" borderId="8" applyNumberFormat="0" applyFont="0" applyAlignment="0" applyProtection="0">
      <alignment horizontal="center"/>
      <protection locked="0"/>
    </xf>
    <xf numFmtId="362" fontId="35" fillId="0" borderId="0" applyFill="0" applyBorder="0" applyProtection="0">
      <alignment vertical="center"/>
    </xf>
    <xf numFmtId="362" fontId="35" fillId="0" borderId="0" applyFill="0" applyBorder="0" applyProtection="0">
      <alignment vertical="center"/>
    </xf>
    <xf numFmtId="362" fontId="35" fillId="0" borderId="0" applyFill="0" applyBorder="0" applyProtection="0">
      <alignment vertical="center"/>
    </xf>
    <xf numFmtId="14" fontId="113" fillId="0" borderId="0"/>
    <xf numFmtId="362" fontId="35" fillId="0" borderId="0" applyFill="0" applyBorder="0" applyProtection="0">
      <alignment vertical="center"/>
    </xf>
    <xf numFmtId="362" fontId="35" fillId="0" borderId="0" applyFill="0" applyBorder="0">
      <alignment horizontal="right"/>
      <protection locked="0"/>
    </xf>
    <xf numFmtId="362" fontId="213" fillId="0" borderId="0"/>
    <xf numFmtId="40" fontId="23" fillId="0" borderId="0"/>
    <xf numFmtId="281" fontId="23" fillId="0" borderId="0" applyFill="0" applyBorder="0">
      <alignment horizontal="right"/>
      <protection locked="0"/>
    </xf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281" fontId="23" fillId="0" borderId="0" applyFill="0" applyBorder="0">
      <alignment horizontal="right"/>
      <protection locked="0"/>
    </xf>
    <xf numFmtId="362" fontId="82" fillId="58" borderId="55">
      <alignment horizontal="left" vertical="center" wrapText="1"/>
    </xf>
    <xf numFmtId="199" fontId="35" fillId="0" borderId="0" applyFont="0" applyFill="0" applyBorder="0" applyAlignment="0" applyProtection="0"/>
    <xf numFmtId="362" fontId="23" fillId="0" borderId="0" applyNumberFormat="0" applyFill="0" applyBorder="0" applyAlignment="0"/>
    <xf numFmtId="298" fontId="35" fillId="0" borderId="0" applyFont="0" applyFill="0" applyBorder="0" applyAlignment="0" applyProtection="0"/>
    <xf numFmtId="299" fontId="35" fillId="0" borderId="0" applyFont="0" applyFill="0" applyBorder="0" applyAlignment="0" applyProtection="0"/>
    <xf numFmtId="362" fontId="130" fillId="47" borderId="33" applyNumberFormat="0" applyAlignment="0" applyProtection="0"/>
    <xf numFmtId="362" fontId="38" fillId="0" borderId="0" applyNumberFormat="0" applyFill="0" applyBorder="0" applyProtection="0">
      <alignment horizontal="left" vertical="center"/>
    </xf>
    <xf numFmtId="300" fontId="35" fillId="0" borderId="0" applyFont="0" applyFill="0" applyBorder="0" applyAlignment="0" applyProtection="0"/>
    <xf numFmtId="301" fontId="47" fillId="0" borderId="0">
      <alignment horizontal="left"/>
    </xf>
    <xf numFmtId="362" fontId="47" fillId="0" borderId="0">
      <alignment horizontal="left"/>
    </xf>
    <xf numFmtId="362" fontId="214" fillId="0" borderId="0" applyNumberFormat="0">
      <alignment horizontal="left"/>
    </xf>
    <xf numFmtId="302" fontId="68" fillId="0" borderId="8" applyFont="0" applyFill="0" applyBorder="0" applyAlignment="0" applyProtection="0"/>
    <xf numFmtId="362" fontId="35" fillId="0" borderId="8" applyNumberFormat="0" applyFont="0" applyFill="0" applyAlignment="0" applyProtection="0"/>
    <xf numFmtId="362" fontId="35" fillId="0" borderId="0"/>
    <xf numFmtId="303" fontId="23" fillId="0" borderId="0" applyFont="0" applyFill="0" applyBorder="0" applyAlignment="0" applyProtection="0"/>
    <xf numFmtId="362" fontId="112" fillId="48" borderId="0">
      <alignment horizontal="left"/>
    </xf>
    <xf numFmtId="362" fontId="215" fillId="45" borderId="0">
      <alignment horizontal="left"/>
    </xf>
    <xf numFmtId="362" fontId="35" fillId="0" borderId="0" applyFill="0" applyBorder="0" applyAlignment="0" applyProtection="0"/>
    <xf numFmtId="362" fontId="35" fillId="0" borderId="0" applyFill="0" applyBorder="0" applyAlignment="0"/>
    <xf numFmtId="171" fontId="65" fillId="0" borderId="0" applyFill="0" applyBorder="0" applyAlignment="0"/>
    <xf numFmtId="362" fontId="35" fillId="0" borderId="0" applyFill="0" applyBorder="0" applyAlignment="0"/>
    <xf numFmtId="199" fontId="65" fillId="0" borderId="0" applyFill="0" applyBorder="0" applyAlignment="0"/>
    <xf numFmtId="362" fontId="35" fillId="0" borderId="0" applyFill="0" applyBorder="0" applyAlignment="0"/>
    <xf numFmtId="171" fontId="65" fillId="0" borderId="0" applyFill="0" applyBorder="0" applyAlignment="0"/>
    <xf numFmtId="362" fontId="35" fillId="0" borderId="0" applyFill="0" applyBorder="0" applyAlignment="0"/>
    <xf numFmtId="227" fontId="65" fillId="0" borderId="0" applyFill="0" applyBorder="0" applyAlignment="0"/>
    <xf numFmtId="362" fontId="35" fillId="0" borderId="0" applyFill="0" applyBorder="0" applyAlignment="0"/>
    <xf numFmtId="199" fontId="65" fillId="0" borderId="0" applyFill="0" applyBorder="0" applyAlignment="0"/>
    <xf numFmtId="362" fontId="35" fillId="0" borderId="0" applyFill="0" applyBorder="0" applyAlignment="0" applyProtection="0"/>
    <xf numFmtId="37" fontId="216" fillId="0" borderId="0" applyNumberFormat="0" applyFill="0" applyBorder="0" applyAlignment="0" applyProtection="0">
      <alignment horizontal="right"/>
    </xf>
    <xf numFmtId="362" fontId="84" fillId="0" borderId="58" applyNumberFormat="0" applyFill="0" applyAlignment="0" applyProtection="0"/>
    <xf numFmtId="362" fontId="84" fillId="0" borderId="58" applyNumberFormat="0" applyFill="0" applyAlignment="0" applyProtection="0"/>
    <xf numFmtId="362" fontId="84" fillId="0" borderId="58" applyNumberFormat="0" applyFill="0" applyAlignment="0" applyProtection="0"/>
    <xf numFmtId="362" fontId="84" fillId="0" borderId="58" applyNumberFormat="0" applyFill="0" applyAlignment="0" applyProtection="0"/>
    <xf numFmtId="362" fontId="84" fillId="0" borderId="58" applyNumberFormat="0" applyFill="0" applyAlignment="0" applyProtection="0"/>
    <xf numFmtId="362" fontId="84" fillId="0" borderId="58" applyNumberFormat="0" applyFill="0" applyAlignment="0" applyProtection="0"/>
    <xf numFmtId="362" fontId="84" fillId="0" borderId="58" applyNumberFormat="0" applyFill="0" applyAlignment="0" applyProtection="0"/>
    <xf numFmtId="362" fontId="84" fillId="0" borderId="58" applyNumberFormat="0" applyFill="0" applyAlignment="0" applyProtection="0"/>
    <xf numFmtId="199" fontId="35" fillId="0" borderId="0" applyNumberFormat="0" applyFont="0" applyFill="0" applyBorder="0" applyAlignment="0"/>
    <xf numFmtId="362" fontId="56" fillId="51" borderId="0"/>
    <xf numFmtId="362" fontId="35" fillId="0" borderId="0">
      <alignment horizontal="right"/>
    </xf>
    <xf numFmtId="304" fontId="13" fillId="0" borderId="0">
      <alignment horizontal="right"/>
    </xf>
    <xf numFmtId="362" fontId="35" fillId="0" borderId="0">
      <alignment horizontal="right"/>
    </xf>
    <xf numFmtId="305" fontId="47" fillId="0" borderId="0">
      <alignment horizontal="right"/>
    </xf>
    <xf numFmtId="14" fontId="141" fillId="0" borderId="8" applyFont="0" applyFill="0" applyBorder="0" applyAlignment="0" applyProtection="0"/>
    <xf numFmtId="14" fontId="133" fillId="5" borderId="0" applyFont="0" applyFill="0" applyBorder="0" applyAlignment="0" applyProtection="0"/>
    <xf numFmtId="362" fontId="217" fillId="0" borderId="0">
      <alignment horizontal="right"/>
    </xf>
    <xf numFmtId="362" fontId="36" fillId="0" borderId="0">
      <alignment horizontal="right"/>
    </xf>
    <xf numFmtId="362" fontId="36" fillId="0" borderId="0">
      <alignment horizontal="right"/>
    </xf>
    <xf numFmtId="362" fontId="36" fillId="0" borderId="0">
      <alignment horizontal="right"/>
    </xf>
    <xf numFmtId="362" fontId="36" fillId="0" borderId="0">
      <alignment horizontal="right"/>
    </xf>
    <xf numFmtId="362" fontId="217" fillId="0" borderId="0">
      <alignment horizontal="right"/>
    </xf>
    <xf numFmtId="362" fontId="36" fillId="0" borderId="0">
      <alignment horizontal="right"/>
    </xf>
    <xf numFmtId="362" fontId="36" fillId="0" borderId="0">
      <alignment horizontal="right"/>
    </xf>
    <xf numFmtId="362" fontId="36" fillId="0" borderId="0">
      <alignment horizontal="right"/>
    </xf>
    <xf numFmtId="362" fontId="161" fillId="0" borderId="0">
      <alignment horizontal="right"/>
    </xf>
    <xf numFmtId="362" fontId="35" fillId="0" borderId="0">
      <alignment horizontal="right"/>
    </xf>
    <xf numFmtId="362" fontId="36" fillId="0" borderId="0">
      <alignment horizontal="right"/>
    </xf>
    <xf numFmtId="362" fontId="161" fillId="0" borderId="0">
      <alignment horizontal="right"/>
    </xf>
    <xf numFmtId="362" fontId="36" fillId="0" borderId="0">
      <alignment horizontal="right"/>
    </xf>
    <xf numFmtId="362" fontId="36" fillId="0" borderId="0">
      <alignment horizontal="right"/>
    </xf>
    <xf numFmtId="362" fontId="36" fillId="0" borderId="0">
      <alignment horizontal="right"/>
    </xf>
    <xf numFmtId="362" fontId="36" fillId="0" borderId="0">
      <alignment horizontal="right"/>
    </xf>
    <xf numFmtId="362" fontId="161" fillId="0" borderId="0">
      <alignment horizontal="right"/>
    </xf>
    <xf numFmtId="362" fontId="36" fillId="0" borderId="0">
      <alignment horizontal="right"/>
    </xf>
    <xf numFmtId="362" fontId="35" fillId="0" borderId="0">
      <alignment horizontal="right"/>
    </xf>
    <xf numFmtId="362" fontId="36" fillId="0" borderId="0">
      <alignment horizontal="right"/>
    </xf>
    <xf numFmtId="362" fontId="36" fillId="0" borderId="0">
      <alignment horizontal="right"/>
    </xf>
    <xf numFmtId="362" fontId="36" fillId="0" borderId="0">
      <alignment horizontal="right"/>
    </xf>
    <xf numFmtId="362" fontId="36" fillId="0" borderId="0">
      <alignment horizontal="right"/>
    </xf>
    <xf numFmtId="362" fontId="36" fillId="0" borderId="0">
      <alignment horizontal="right"/>
    </xf>
    <xf numFmtId="362" fontId="36" fillId="0" borderId="0">
      <alignment horizontal="right"/>
    </xf>
    <xf numFmtId="362" fontId="161" fillId="0" borderId="0">
      <alignment horizontal="right"/>
    </xf>
    <xf numFmtId="184" fontId="162" fillId="0" borderId="0">
      <alignment horizontal="right"/>
    </xf>
    <xf numFmtId="362" fontId="36" fillId="0" borderId="0">
      <alignment horizontal="right"/>
    </xf>
    <xf numFmtId="362" fontId="161" fillId="0" borderId="0">
      <alignment horizontal="right"/>
    </xf>
    <xf numFmtId="362" fontId="161" fillId="0" borderId="0">
      <alignment horizontal="right"/>
    </xf>
    <xf numFmtId="362" fontId="161" fillId="0" borderId="0">
      <alignment horizontal="right"/>
    </xf>
    <xf numFmtId="362" fontId="35" fillId="0" borderId="0">
      <alignment horizontal="right"/>
    </xf>
    <xf numFmtId="362" fontId="36" fillId="0" borderId="0">
      <alignment horizontal="right"/>
    </xf>
    <xf numFmtId="362" fontId="36" fillId="0" borderId="0">
      <alignment horizontal="right"/>
    </xf>
    <xf numFmtId="362" fontId="36" fillId="0" borderId="0">
      <alignment horizontal="right"/>
    </xf>
    <xf numFmtId="362" fontId="36" fillId="0" borderId="0">
      <alignment horizontal="right"/>
    </xf>
    <xf numFmtId="362" fontId="35" fillId="0" borderId="0">
      <alignment horizontal="right"/>
    </xf>
    <xf numFmtId="362" fontId="36" fillId="0" borderId="0">
      <alignment horizontal="right"/>
    </xf>
    <xf numFmtId="362" fontId="36" fillId="0" borderId="0">
      <alignment horizontal="right"/>
    </xf>
    <xf numFmtId="362" fontId="36" fillId="0" borderId="0">
      <alignment horizontal="right"/>
    </xf>
    <xf numFmtId="362" fontId="36" fillId="0" borderId="0">
      <alignment horizontal="right"/>
    </xf>
    <xf numFmtId="362" fontId="36" fillId="0" borderId="0">
      <alignment horizontal="right"/>
    </xf>
    <xf numFmtId="362" fontId="36" fillId="0" borderId="0">
      <alignment horizontal="right"/>
    </xf>
    <xf numFmtId="362" fontId="35" fillId="0" borderId="0">
      <alignment horizontal="right"/>
    </xf>
    <xf numFmtId="362" fontId="35" fillId="0" borderId="0">
      <alignment horizontal="right"/>
    </xf>
    <xf numFmtId="362" fontId="36" fillId="0" borderId="0">
      <alignment horizontal="right"/>
    </xf>
    <xf numFmtId="362" fontId="36" fillId="0" borderId="0">
      <alignment horizontal="right"/>
    </xf>
    <xf numFmtId="362" fontId="36" fillId="0" borderId="0">
      <alignment horizontal="right"/>
    </xf>
    <xf numFmtId="362" fontId="36" fillId="0" borderId="0">
      <alignment horizontal="right"/>
    </xf>
    <xf numFmtId="362" fontId="36" fillId="0" borderId="0">
      <alignment horizontal="right"/>
    </xf>
    <xf numFmtId="362" fontId="35" fillId="0" borderId="0">
      <alignment horizontal="right"/>
    </xf>
    <xf numFmtId="362" fontId="35" fillId="0" borderId="0">
      <alignment horizontal="right"/>
    </xf>
    <xf numFmtId="362" fontId="146" fillId="0" borderId="0"/>
    <xf numFmtId="362" fontId="218" fillId="0" borderId="59">
      <alignment horizontal="left"/>
      <protection locked="0"/>
    </xf>
    <xf numFmtId="38" fontId="47" fillId="0" borderId="0" applyNumberFormat="0"/>
    <xf numFmtId="206" fontId="35" fillId="0" borderId="0" applyFill="0" applyBorder="0" applyAlignment="0" applyProtection="0"/>
    <xf numFmtId="362" fontId="77" fillId="59" borderId="0" applyNumberFormat="0" applyBorder="0" applyAlignment="0" applyProtection="0"/>
    <xf numFmtId="362" fontId="77" fillId="32" borderId="0" applyNumberFormat="0" applyBorder="0" applyAlignment="0" applyProtection="0"/>
    <xf numFmtId="362" fontId="77" fillId="60" borderId="0" applyNumberFormat="0" applyBorder="0" applyAlignment="0" applyProtection="0"/>
    <xf numFmtId="362" fontId="77" fillId="18" borderId="0" applyNumberFormat="0" applyBorder="0" applyAlignment="0" applyProtection="0"/>
    <xf numFmtId="362" fontId="77" fillId="19" borderId="0" applyNumberFormat="0" applyBorder="0" applyAlignment="0" applyProtection="0"/>
    <xf numFmtId="362" fontId="77" fillId="21" borderId="0" applyNumberFormat="0" applyBorder="0" applyAlignment="0" applyProtection="0"/>
    <xf numFmtId="362" fontId="35" fillId="0" borderId="0">
      <alignment horizontal="center"/>
    </xf>
    <xf numFmtId="362" fontId="219" fillId="0" borderId="0" applyBorder="0"/>
    <xf numFmtId="37" fontId="35" fillId="0" borderId="0"/>
    <xf numFmtId="37" fontId="35" fillId="0" borderId="0"/>
    <xf numFmtId="37" fontId="35" fillId="0" borderId="0"/>
    <xf numFmtId="37" fontId="35" fillId="0" borderId="0"/>
    <xf numFmtId="37" fontId="35" fillId="0" borderId="0"/>
    <xf numFmtId="37" fontId="35" fillId="0" borderId="0"/>
    <xf numFmtId="37" fontId="35" fillId="0" borderId="0"/>
    <xf numFmtId="37" fontId="35" fillId="0" borderId="0"/>
    <xf numFmtId="37" fontId="35" fillId="0" borderId="0"/>
    <xf numFmtId="37" fontId="35" fillId="0" borderId="0"/>
    <xf numFmtId="37" fontId="35" fillId="0" borderId="0"/>
    <xf numFmtId="37" fontId="35" fillId="0" borderId="0"/>
    <xf numFmtId="37" fontId="35" fillId="0" borderId="0"/>
    <xf numFmtId="37" fontId="35" fillId="0" borderId="0"/>
    <xf numFmtId="37" fontId="35" fillId="0" borderId="0"/>
    <xf numFmtId="37" fontId="35" fillId="0" borderId="0"/>
    <xf numFmtId="37" fontId="35" fillId="0" borderId="0"/>
    <xf numFmtId="37" fontId="35" fillId="0" borderId="0"/>
    <xf numFmtId="41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272" fontId="35" fillId="0" borderId="0" applyFont="0" applyFill="0" applyBorder="0" applyAlignment="0" applyProtection="0"/>
    <xf numFmtId="272" fontId="35" fillId="0" borderId="0" applyFont="0" applyFill="0" applyBorder="0" applyAlignment="0" applyProtection="0"/>
    <xf numFmtId="272" fontId="35" fillId="0" borderId="0" applyFont="0" applyFill="0" applyBorder="0" applyAlignment="0" applyProtection="0"/>
    <xf numFmtId="272" fontId="35" fillId="0" borderId="0" applyFont="0" applyFill="0" applyBorder="0" applyAlignment="0" applyProtection="0"/>
    <xf numFmtId="272" fontId="35" fillId="0" borderId="0" applyFont="0" applyFill="0" applyBorder="0" applyAlignment="0" applyProtection="0"/>
    <xf numFmtId="272" fontId="35" fillId="0" borderId="0" applyFont="0" applyFill="0" applyBorder="0" applyAlignment="0" applyProtection="0"/>
    <xf numFmtId="272" fontId="35" fillId="0" borderId="0" applyFont="0" applyFill="0" applyBorder="0" applyAlignment="0" applyProtection="0"/>
    <xf numFmtId="272" fontId="35" fillId="0" borderId="0" applyFont="0" applyFill="0" applyBorder="0" applyAlignment="0" applyProtection="0"/>
    <xf numFmtId="272" fontId="35" fillId="0" borderId="0" applyFont="0" applyFill="0" applyBorder="0" applyAlignment="0" applyProtection="0"/>
    <xf numFmtId="272" fontId="35" fillId="0" borderId="0" applyFont="0" applyFill="0" applyBorder="0" applyAlignment="0" applyProtection="0"/>
    <xf numFmtId="307" fontId="35" fillId="0" borderId="0" applyFont="0" applyFill="0" applyBorder="0" applyAlignment="0" applyProtection="0"/>
    <xf numFmtId="307" fontId="35" fillId="0" borderId="0" applyFont="0" applyFill="0" applyBorder="0" applyAlignment="0" applyProtection="0"/>
    <xf numFmtId="307" fontId="35" fillId="0" borderId="0" applyFont="0" applyFill="0" applyBorder="0" applyAlignment="0" applyProtection="0"/>
    <xf numFmtId="307" fontId="35" fillId="0" borderId="0" applyFont="0" applyFill="0" applyBorder="0" applyAlignment="0" applyProtection="0"/>
    <xf numFmtId="307" fontId="35" fillId="0" borderId="0" applyFont="0" applyFill="0" applyBorder="0" applyAlignment="0" applyProtection="0"/>
    <xf numFmtId="307" fontId="35" fillId="0" borderId="0" applyFont="0" applyFill="0" applyBorder="0" applyAlignment="0" applyProtection="0"/>
    <xf numFmtId="307" fontId="35" fillId="0" borderId="0" applyFont="0" applyFill="0" applyBorder="0" applyAlignment="0" applyProtection="0"/>
    <xf numFmtId="307" fontId="35" fillId="0" borderId="0" applyFont="0" applyFill="0" applyBorder="0" applyAlignment="0" applyProtection="0"/>
    <xf numFmtId="307" fontId="35" fillId="0" borderId="0" applyFont="0" applyFill="0" applyBorder="0" applyAlignment="0" applyProtection="0"/>
    <xf numFmtId="307" fontId="35" fillId="0" borderId="0" applyFont="0" applyFill="0" applyBorder="0" applyAlignment="0" applyProtection="0"/>
    <xf numFmtId="307" fontId="35" fillId="0" borderId="0" applyFont="0" applyFill="0" applyBorder="0" applyAlignment="0" applyProtection="0"/>
    <xf numFmtId="307" fontId="35" fillId="0" borderId="0" applyFont="0" applyFill="0" applyBorder="0" applyAlignment="0" applyProtection="0"/>
    <xf numFmtId="307" fontId="35" fillId="0" borderId="0" applyFont="0" applyFill="0" applyBorder="0" applyAlignment="0" applyProtection="0"/>
    <xf numFmtId="307" fontId="35" fillId="0" borderId="0" applyFont="0" applyFill="0" applyBorder="0" applyAlignment="0" applyProtection="0"/>
    <xf numFmtId="307" fontId="35" fillId="0" borderId="0" applyFont="0" applyFill="0" applyBorder="0" applyAlignment="0" applyProtection="0"/>
    <xf numFmtId="307" fontId="35" fillId="0" borderId="0" applyFont="0" applyFill="0" applyBorder="0" applyAlignment="0" applyProtection="0"/>
    <xf numFmtId="272" fontId="35" fillId="0" borderId="0" applyFont="0" applyFill="0" applyBorder="0" applyAlignment="0" applyProtection="0"/>
    <xf numFmtId="272" fontId="35" fillId="0" borderId="0" applyFont="0" applyFill="0" applyBorder="0" applyAlignment="0" applyProtection="0"/>
    <xf numFmtId="272" fontId="35" fillId="0" borderId="0" applyFont="0" applyFill="0" applyBorder="0" applyAlignment="0" applyProtection="0"/>
    <xf numFmtId="272" fontId="35" fillId="0" borderId="0" applyFont="0" applyFill="0" applyBorder="0" applyAlignment="0" applyProtection="0"/>
    <xf numFmtId="272" fontId="35" fillId="0" borderId="0" applyFont="0" applyFill="0" applyBorder="0" applyAlignment="0" applyProtection="0"/>
    <xf numFmtId="272" fontId="35" fillId="0" borderId="0" applyFont="0" applyFill="0" applyBorder="0" applyAlignment="0" applyProtection="0"/>
    <xf numFmtId="272" fontId="35" fillId="0" borderId="0" applyFont="0" applyFill="0" applyBorder="0" applyAlignment="0" applyProtection="0"/>
    <xf numFmtId="272" fontId="35" fillId="0" borderId="0" applyFont="0" applyFill="0" applyBorder="0" applyAlignment="0" applyProtection="0"/>
    <xf numFmtId="272" fontId="35" fillId="0" borderId="0" applyFont="0" applyFill="0" applyBorder="0" applyAlignment="0" applyProtection="0"/>
    <xf numFmtId="272" fontId="35" fillId="0" borderId="0" applyFont="0" applyFill="0" applyBorder="0" applyAlignment="0" applyProtection="0"/>
    <xf numFmtId="272" fontId="35" fillId="0" borderId="0" applyFont="0" applyFill="0" applyBorder="0" applyAlignment="0" applyProtection="0"/>
    <xf numFmtId="272" fontId="35" fillId="0" borderId="0" applyFont="0" applyFill="0" applyBorder="0" applyAlignment="0" applyProtection="0"/>
    <xf numFmtId="272" fontId="35" fillId="0" borderId="0" applyFont="0" applyFill="0" applyBorder="0" applyAlignment="0" applyProtection="0"/>
    <xf numFmtId="272" fontId="35" fillId="0" borderId="0" applyFont="0" applyFill="0" applyBorder="0" applyAlignment="0" applyProtection="0"/>
    <xf numFmtId="272" fontId="35" fillId="0" borderId="0" applyFont="0" applyFill="0" applyBorder="0" applyAlignment="0" applyProtection="0"/>
    <xf numFmtId="272" fontId="35" fillId="0" borderId="0" applyFont="0" applyFill="0" applyBorder="0" applyAlignment="0" applyProtection="0"/>
    <xf numFmtId="272" fontId="35" fillId="0" borderId="0" applyFont="0" applyFill="0" applyBorder="0" applyAlignment="0" applyProtection="0"/>
    <xf numFmtId="272" fontId="35" fillId="0" borderId="0" applyFont="0" applyFill="0" applyBorder="0" applyAlignment="0" applyProtection="0"/>
    <xf numFmtId="272" fontId="35" fillId="0" borderId="0" applyFont="0" applyFill="0" applyBorder="0" applyAlignment="0" applyProtection="0"/>
    <xf numFmtId="272" fontId="35" fillId="0" borderId="0" applyFont="0" applyFill="0" applyBorder="0" applyAlignment="0" applyProtection="0"/>
    <xf numFmtId="272" fontId="35" fillId="0" borderId="0" applyFont="0" applyFill="0" applyBorder="0" applyAlignment="0" applyProtection="0"/>
    <xf numFmtId="272" fontId="35" fillId="0" borderId="0" applyFont="0" applyFill="0" applyBorder="0" applyAlignment="0" applyProtection="0"/>
    <xf numFmtId="272" fontId="35" fillId="0" borderId="0" applyFont="0" applyFill="0" applyBorder="0" applyAlignment="0" applyProtection="0"/>
    <xf numFmtId="184" fontId="68" fillId="0" borderId="0" applyFont="0" applyFill="0" applyBorder="0" applyAlignment="0" applyProtection="0"/>
    <xf numFmtId="308" fontId="68" fillId="0" borderId="0" applyFont="0" applyFill="0" applyBorder="0" applyAlignment="0" applyProtection="0"/>
    <xf numFmtId="309" fontId="68" fillId="0" borderId="0" applyFont="0" applyFill="0" applyBorder="0" applyAlignment="0" applyProtection="0"/>
    <xf numFmtId="184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220" fillId="0" borderId="0" applyFont="0" applyFill="0" applyBorder="0" applyAlignment="0" applyProtection="0"/>
    <xf numFmtId="43" fontId="220" fillId="0" borderId="0" applyFont="0" applyFill="0" applyBorder="0" applyAlignment="0" applyProtection="0"/>
    <xf numFmtId="43" fontId="220" fillId="0" borderId="0" applyFont="0" applyFill="0" applyBorder="0" applyAlignment="0" applyProtection="0"/>
    <xf numFmtId="43" fontId="220" fillId="0" borderId="0" applyFont="0" applyFill="0" applyBorder="0" applyAlignment="0" applyProtection="0"/>
    <xf numFmtId="43" fontId="220" fillId="0" borderId="0" applyFont="0" applyFill="0" applyBorder="0" applyAlignment="0" applyProtection="0"/>
    <xf numFmtId="43" fontId="220" fillId="0" borderId="0" applyFont="0" applyFill="0" applyBorder="0" applyAlignment="0" applyProtection="0"/>
    <xf numFmtId="43" fontId="220" fillId="0" borderId="0" applyFont="0" applyFill="0" applyBorder="0" applyAlignment="0" applyProtection="0"/>
    <xf numFmtId="43" fontId="220" fillId="0" borderId="0" applyFont="0" applyFill="0" applyBorder="0" applyAlignment="0" applyProtection="0"/>
    <xf numFmtId="43" fontId="220" fillId="0" borderId="0" applyFont="0" applyFill="0" applyBorder="0" applyAlignment="0" applyProtection="0"/>
    <xf numFmtId="43" fontId="220" fillId="0" borderId="0" applyFont="0" applyFill="0" applyBorder="0" applyAlignment="0" applyProtection="0"/>
    <xf numFmtId="43" fontId="220" fillId="0" borderId="0" applyFont="0" applyFill="0" applyBorder="0" applyAlignment="0" applyProtection="0"/>
    <xf numFmtId="43" fontId="220" fillId="0" borderId="0" applyFont="0" applyFill="0" applyBorder="0" applyAlignment="0" applyProtection="0"/>
    <xf numFmtId="43" fontId="220" fillId="0" borderId="0" applyFont="0" applyFill="0" applyBorder="0" applyAlignment="0" applyProtection="0"/>
    <xf numFmtId="43" fontId="220" fillId="0" borderId="0" applyFont="0" applyFill="0" applyBorder="0" applyAlignment="0" applyProtection="0"/>
    <xf numFmtId="43" fontId="220" fillId="0" borderId="0" applyFont="0" applyFill="0" applyBorder="0" applyAlignment="0" applyProtection="0"/>
    <xf numFmtId="43" fontId="220" fillId="0" borderId="0" applyFont="0" applyFill="0" applyBorder="0" applyAlignment="0" applyProtection="0"/>
    <xf numFmtId="179" fontId="74" fillId="0" borderId="0" applyFont="0" applyFill="0" applyBorder="0" applyAlignment="0" applyProtection="0"/>
    <xf numFmtId="199" fontId="35" fillId="0" borderId="0" applyFill="0" applyBorder="0" applyAlignment="0" applyProtection="0"/>
    <xf numFmtId="43" fontId="35" fillId="0" borderId="0" applyFont="0" applyFill="0" applyBorder="0" applyAlignment="0" applyProtection="0"/>
    <xf numFmtId="362" fontId="35" fillId="0" borderId="0" applyFont="0" applyFill="0" applyBorder="0" applyAlignment="0" applyProtection="0"/>
    <xf numFmtId="362" fontId="35" fillId="0" borderId="0" applyFont="0" applyFill="0" applyBorder="0" applyAlignment="0" applyProtection="0"/>
    <xf numFmtId="362" fontId="35" fillId="0" borderId="0" applyFont="0" applyFill="0" applyBorder="0" applyAlignment="0" applyProtection="0"/>
    <xf numFmtId="362" fontId="67" fillId="0" borderId="0"/>
    <xf numFmtId="362" fontId="35" fillId="0" borderId="0">
      <alignment horizontal="right"/>
    </xf>
    <xf numFmtId="181" fontId="47" fillId="0" borderId="0">
      <alignment horizontal="right"/>
    </xf>
    <xf numFmtId="14" fontId="37" fillId="0" borderId="0" applyFont="0" applyFill="0" applyBorder="0" applyAlignment="0" applyProtection="0"/>
    <xf numFmtId="362" fontId="161" fillId="0" borderId="0">
      <alignment horizontal="right"/>
    </xf>
    <xf numFmtId="310" fontId="25" fillId="0" borderId="0" applyFont="0" applyFill="0" applyBorder="0" applyAlignment="0" applyProtection="0"/>
    <xf numFmtId="311" fontId="25" fillId="0" borderId="0" applyFont="0" applyFill="0" applyBorder="0" applyAlignment="0" applyProtection="0"/>
    <xf numFmtId="362" fontId="35" fillId="0" borderId="0" applyFont="0" applyFill="0" applyBorder="0" applyAlignment="0" applyProtection="0"/>
    <xf numFmtId="362" fontId="35" fillId="0" borderId="0" applyFont="0" applyFill="0" applyBorder="0" applyAlignment="0" applyProtection="0"/>
    <xf numFmtId="362" fontId="35" fillId="0" borderId="0" applyFont="0" applyFill="0" applyBorder="0" applyAlignment="0" applyProtection="0"/>
    <xf numFmtId="362" fontId="35" fillId="0" borderId="0" applyFont="0" applyFill="0" applyBorder="0" applyAlignment="0" applyProtection="0"/>
    <xf numFmtId="362" fontId="35" fillId="0" borderId="0" applyFont="0" applyFill="0" applyBorder="0" applyAlignment="0" applyProtection="0"/>
    <xf numFmtId="362" fontId="35" fillId="0" borderId="0" applyFont="0" applyFill="0" applyBorder="0" applyAlignment="0" applyProtection="0"/>
    <xf numFmtId="362" fontId="35" fillId="0" borderId="0" applyFont="0" applyFill="0" applyBorder="0" applyAlignment="0" applyProtection="0"/>
    <xf numFmtId="362" fontId="35" fillId="0" borderId="0" applyFont="0" applyFill="0" applyBorder="0" applyAlignment="0" applyProtection="0"/>
    <xf numFmtId="362" fontId="35" fillId="0" borderId="0" applyFont="0" applyFill="0" applyBorder="0" applyAlignment="0" applyProtection="0"/>
    <xf numFmtId="362" fontId="35" fillId="0" borderId="0" applyFont="0" applyFill="0" applyBorder="0" applyAlignment="0" applyProtection="0"/>
    <xf numFmtId="362" fontId="35" fillId="0" borderId="0" applyFont="0" applyFill="0" applyBorder="0" applyAlignment="0" applyProtection="0"/>
    <xf numFmtId="362" fontId="35" fillId="0" borderId="0" applyFont="0" applyFill="0" applyBorder="0" applyAlignment="0" applyProtection="0"/>
    <xf numFmtId="362" fontId="35" fillId="0" borderId="0" applyFont="0" applyFill="0" applyBorder="0" applyAlignment="0" applyProtection="0"/>
    <xf numFmtId="362" fontId="35" fillId="0" borderId="0" applyFont="0" applyFill="0" applyBorder="0" applyAlignment="0" applyProtection="0"/>
    <xf numFmtId="362" fontId="35" fillId="0" borderId="0" applyFont="0" applyFill="0" applyBorder="0" applyAlignment="0" applyProtection="0"/>
    <xf numFmtId="362" fontId="35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35" fillId="0" borderId="0" applyFont="0" applyFill="0" applyBorder="0" applyAlignment="0" applyProtection="0"/>
    <xf numFmtId="362" fontId="35" fillId="0" borderId="0" applyFont="0" applyFill="0" applyBorder="0" applyAlignment="0" applyProtection="0"/>
    <xf numFmtId="362" fontId="35" fillId="0" borderId="0" applyFont="0" applyFill="0" applyBorder="0" applyAlignment="0" applyProtection="0"/>
    <xf numFmtId="362" fontId="35" fillId="0" borderId="0">
      <protection locked="0"/>
    </xf>
    <xf numFmtId="362" fontId="35" fillId="0" borderId="0">
      <protection locked="0"/>
    </xf>
    <xf numFmtId="362" fontId="35" fillId="0" borderId="0">
      <protection locked="0"/>
    </xf>
    <xf numFmtId="362" fontId="35" fillId="0" borderId="0">
      <protection locked="0"/>
    </xf>
    <xf numFmtId="362" fontId="35" fillId="0" borderId="0">
      <protection locked="0"/>
    </xf>
    <xf numFmtId="362" fontId="35" fillId="0" borderId="0">
      <protection locked="0"/>
    </xf>
    <xf numFmtId="362" fontId="35" fillId="0" borderId="0">
      <protection locked="0"/>
    </xf>
    <xf numFmtId="362" fontId="35" fillId="0" borderId="0">
      <protection locked="0"/>
    </xf>
    <xf numFmtId="362" fontId="35" fillId="0" borderId="0">
      <protection locked="0"/>
    </xf>
    <xf numFmtId="362" fontId="35" fillId="0" borderId="0">
      <protection locked="0"/>
    </xf>
    <xf numFmtId="362" fontId="35" fillId="0" borderId="0">
      <protection locked="0"/>
    </xf>
    <xf numFmtId="362" fontId="35" fillId="0" borderId="0">
      <protection locked="0"/>
    </xf>
    <xf numFmtId="362" fontId="35" fillId="0" borderId="0">
      <protection locked="0"/>
    </xf>
    <xf numFmtId="362" fontId="35" fillId="0" borderId="0">
      <protection locked="0"/>
    </xf>
    <xf numFmtId="362" fontId="35" fillId="0" borderId="0">
      <protection locked="0"/>
    </xf>
    <xf numFmtId="362" fontId="35" fillId="0" borderId="0">
      <protection locked="0"/>
    </xf>
    <xf numFmtId="362" fontId="35" fillId="0" borderId="0">
      <protection locked="0"/>
    </xf>
    <xf numFmtId="362" fontId="35" fillId="0" borderId="0">
      <protection locked="0"/>
    </xf>
    <xf numFmtId="312" fontId="183" fillId="0" borderId="0" applyFont="0" applyFill="0" applyBorder="0" applyAlignment="0" applyProtection="0"/>
    <xf numFmtId="362" fontId="68" fillId="35" borderId="0">
      <alignment horizontal="center"/>
    </xf>
    <xf numFmtId="362" fontId="48" fillId="0" borderId="0" applyNumberFormat="0">
      <alignment horizontal="left"/>
    </xf>
    <xf numFmtId="362" fontId="221" fillId="0" borderId="0"/>
    <xf numFmtId="313" fontId="146" fillId="0" borderId="0" applyFont="0" applyFill="0" applyBorder="0" applyAlignment="0" applyProtection="0">
      <alignment horizontal="right"/>
    </xf>
    <xf numFmtId="362" fontId="35" fillId="0" borderId="0" applyFont="0" applyFill="0" applyBorder="0" applyAlignment="0" applyProtection="0"/>
    <xf numFmtId="180" fontId="35" fillId="0" borderId="0" applyFont="0" applyFill="0" applyBorder="0" applyAlignment="0" applyProtection="0"/>
    <xf numFmtId="362" fontId="35" fillId="0" borderId="0"/>
    <xf numFmtId="165" fontId="40" fillId="0" borderId="0"/>
    <xf numFmtId="40" fontId="47" fillId="0" borderId="0" applyFill="0" applyBorder="0" applyAlignment="0" applyProtection="0">
      <alignment horizontal="left"/>
    </xf>
    <xf numFmtId="362" fontId="146" fillId="0" borderId="0" applyFill="0" applyBorder="0" applyProtection="0"/>
    <xf numFmtId="362" fontId="146" fillId="0" borderId="0" applyFill="0" applyBorder="0" applyProtection="0">
      <alignment vertical="center"/>
    </xf>
    <xf numFmtId="266" fontId="113" fillId="0" borderId="0" applyFont="0" applyFill="0" applyBorder="0" applyAlignment="0" applyProtection="0">
      <alignment horizontal="right"/>
    </xf>
    <xf numFmtId="237" fontId="23" fillId="0" borderId="0"/>
    <xf numFmtId="263" fontId="71" fillId="61" borderId="0" applyNumberFormat="0">
      <alignment horizontal="right"/>
    </xf>
    <xf numFmtId="236" fontId="23" fillId="0" borderId="0"/>
    <xf numFmtId="37" fontId="222" fillId="0" borderId="41">
      <alignment horizontal="right"/>
    </xf>
    <xf numFmtId="362" fontId="67" fillId="2" borderId="0" applyFont="0" applyBorder="0" applyAlignment="0" applyProtection="0">
      <alignment horizontal="right"/>
      <protection hidden="1"/>
    </xf>
    <xf numFmtId="199" fontId="81" fillId="3" borderId="0" applyFont="0" applyFill="0" applyBorder="0" applyAlignment="0" applyProtection="0"/>
    <xf numFmtId="37" fontId="81" fillId="3" borderId="0" applyFont="0" applyFill="0" applyBorder="0" applyAlignment="0" applyProtection="0"/>
    <xf numFmtId="362" fontId="223" fillId="4" borderId="0" applyNumberFormat="0" applyBorder="0" applyAlignment="0" applyProtection="0"/>
    <xf numFmtId="362" fontId="223" fillId="4" borderId="0" applyNumberFormat="0" applyBorder="0" applyAlignment="0" applyProtection="0"/>
    <xf numFmtId="362" fontId="223" fillId="4" borderId="0" applyNumberFormat="0" applyBorder="0" applyAlignment="0" applyProtection="0"/>
    <xf numFmtId="362" fontId="223" fillId="4" borderId="0" applyNumberFormat="0" applyBorder="0" applyAlignment="0" applyProtection="0"/>
    <xf numFmtId="362" fontId="223" fillId="4" borderId="0" applyNumberFormat="0" applyBorder="0" applyAlignment="0" applyProtection="0"/>
    <xf numFmtId="362" fontId="223" fillId="4" borderId="0" applyNumberFormat="0" applyBorder="0" applyAlignment="0" applyProtection="0"/>
    <xf numFmtId="362" fontId="223" fillId="4" borderId="0" applyNumberFormat="0" applyBorder="0" applyAlignment="0" applyProtection="0"/>
    <xf numFmtId="362" fontId="223" fillId="4" borderId="0" applyNumberFormat="0" applyBorder="0" applyAlignment="0" applyProtection="0"/>
    <xf numFmtId="362" fontId="224" fillId="62" borderId="0"/>
    <xf numFmtId="362" fontId="112" fillId="61" borderId="0"/>
    <xf numFmtId="10" fontId="35" fillId="0" borderId="0"/>
    <xf numFmtId="10" fontId="35" fillId="0" borderId="0"/>
    <xf numFmtId="10" fontId="35" fillId="0" borderId="0"/>
    <xf numFmtId="10" fontId="35" fillId="0" borderId="0"/>
    <xf numFmtId="10" fontId="35" fillId="0" borderId="0"/>
    <xf numFmtId="10" fontId="35" fillId="0" borderId="0"/>
    <xf numFmtId="10" fontId="35" fillId="0" borderId="0"/>
    <xf numFmtId="10" fontId="35" fillId="0" borderId="0"/>
    <xf numFmtId="10" fontId="35" fillId="0" borderId="0"/>
    <xf numFmtId="10" fontId="35" fillId="0" borderId="0"/>
    <xf numFmtId="10" fontId="35" fillId="0" borderId="0"/>
    <xf numFmtId="10" fontId="35" fillId="0" borderId="0"/>
    <xf numFmtId="10" fontId="35" fillId="0" borderId="0"/>
    <xf numFmtId="10" fontId="35" fillId="0" borderId="0"/>
    <xf numFmtId="10" fontId="35" fillId="0" borderId="0"/>
    <xf numFmtId="10" fontId="35" fillId="0" borderId="0"/>
    <xf numFmtId="2" fontId="35" fillId="0" borderId="0"/>
    <xf numFmtId="2" fontId="35" fillId="0" borderId="0"/>
    <xf numFmtId="2" fontId="35" fillId="0" borderId="0"/>
    <xf numFmtId="2" fontId="35" fillId="0" borderId="0"/>
    <xf numFmtId="2" fontId="35" fillId="0" borderId="0"/>
    <xf numFmtId="2" fontId="35" fillId="0" borderId="0"/>
    <xf numFmtId="2" fontId="35" fillId="0" borderId="0"/>
    <xf numFmtId="2" fontId="35" fillId="0" borderId="0"/>
    <xf numFmtId="2" fontId="35" fillId="0" borderId="0"/>
    <xf numFmtId="2" fontId="35" fillId="0" borderId="0"/>
    <xf numFmtId="2" fontId="35" fillId="0" borderId="0"/>
    <xf numFmtId="2" fontId="35" fillId="0" borderId="0"/>
    <xf numFmtId="2" fontId="35" fillId="0" borderId="0"/>
    <xf numFmtId="2" fontId="35" fillId="0" borderId="0"/>
    <xf numFmtId="2" fontId="35" fillId="0" borderId="0"/>
    <xf numFmtId="2" fontId="35" fillId="0" borderId="0"/>
    <xf numFmtId="10" fontId="35" fillId="0" borderId="0"/>
    <xf numFmtId="10" fontId="35" fillId="0" borderId="0"/>
    <xf numFmtId="10" fontId="35" fillId="0" borderId="0"/>
    <xf numFmtId="10" fontId="35" fillId="0" borderId="0"/>
    <xf numFmtId="10" fontId="35" fillId="0" borderId="0"/>
    <xf numFmtId="10" fontId="35" fillId="0" borderId="0"/>
    <xf numFmtId="10" fontId="35" fillId="0" borderId="0"/>
    <xf numFmtId="10" fontId="35" fillId="0" borderId="0"/>
    <xf numFmtId="10" fontId="35" fillId="0" borderId="0"/>
    <xf numFmtId="10" fontId="35" fillId="0" borderId="0"/>
    <xf numFmtId="10" fontId="35" fillId="0" borderId="0"/>
    <xf numFmtId="10" fontId="35" fillId="0" borderId="0"/>
    <xf numFmtId="10" fontId="35" fillId="0" borderId="0"/>
    <xf numFmtId="10" fontId="35" fillId="0" borderId="0"/>
    <xf numFmtId="10" fontId="35" fillId="0" borderId="0"/>
    <xf numFmtId="10" fontId="35" fillId="0" borderId="0"/>
    <xf numFmtId="362" fontId="225" fillId="0" borderId="0"/>
    <xf numFmtId="37" fontId="149" fillId="0" borderId="0"/>
    <xf numFmtId="37" fontId="149" fillId="0" borderId="0"/>
    <xf numFmtId="362" fontId="56" fillId="63" borderId="0"/>
    <xf numFmtId="362" fontId="56" fillId="0" borderId="0"/>
    <xf numFmtId="362" fontId="206" fillId="0" borderId="26">
      <alignment horizontal="center" vertical="center"/>
    </xf>
    <xf numFmtId="362" fontId="35" fillId="0" borderId="0" applyNumberFormat="0" applyAlignment="0" applyProtection="0"/>
    <xf numFmtId="199" fontId="155" fillId="0" borderId="0"/>
    <xf numFmtId="362" fontId="35" fillId="0" borderId="0"/>
    <xf numFmtId="314" fontId="47" fillId="0" borderId="0" applyFont="0">
      <alignment horizontal="right"/>
    </xf>
    <xf numFmtId="362" fontId="68" fillId="0" borderId="0" applyFont="0" applyFill="0" applyBorder="0" applyAlignment="0" applyProtection="0">
      <alignment horizontal="right"/>
    </xf>
    <xf numFmtId="362" fontId="35" fillId="0" borderId="0"/>
    <xf numFmtId="301" fontId="226" fillId="0" borderId="0"/>
    <xf numFmtId="37" fontId="81" fillId="0" borderId="0" applyFont="0" applyFill="0" applyBorder="0" applyAlignment="0" applyProtection="0"/>
    <xf numFmtId="362" fontId="35" fillId="0" borderId="0" applyFont="0" applyFill="0" applyBorder="0" applyAlignment="0"/>
    <xf numFmtId="40" fontId="68" fillId="0" borderId="0" applyFont="0" applyFill="0" applyBorder="0" applyAlignment="0" applyProtection="0"/>
    <xf numFmtId="362" fontId="68" fillId="0" borderId="0" applyFont="0" applyFill="0" applyBorder="0" applyAlignment="0"/>
    <xf numFmtId="362" fontId="146" fillId="0" borderId="0" applyFill="0" applyBorder="0" applyProtection="0"/>
    <xf numFmtId="362" fontId="220" fillId="0" borderId="0"/>
    <xf numFmtId="362" fontId="35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220" fillId="0" borderId="0"/>
    <xf numFmtId="362" fontId="220" fillId="0" borderId="0"/>
    <xf numFmtId="362" fontId="220" fillId="0" borderId="0"/>
    <xf numFmtId="362" fontId="220" fillId="0" borderId="0"/>
    <xf numFmtId="362" fontId="220" fillId="0" borderId="0"/>
    <xf numFmtId="362" fontId="220" fillId="0" borderId="0"/>
    <xf numFmtId="362" fontId="220" fillId="0" borderId="0"/>
    <xf numFmtId="362" fontId="220" fillId="0" borderId="0"/>
    <xf numFmtId="362" fontId="220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220" fillId="0" borderId="0"/>
    <xf numFmtId="362" fontId="74" fillId="0" borderId="0"/>
    <xf numFmtId="362" fontId="74" fillId="0" borderId="0"/>
    <xf numFmtId="362" fontId="220" fillId="0" borderId="0"/>
    <xf numFmtId="362" fontId="220" fillId="0" borderId="0"/>
    <xf numFmtId="362" fontId="220" fillId="0" borderId="0"/>
    <xf numFmtId="362" fontId="220" fillId="0" borderId="0"/>
    <xf numFmtId="362" fontId="220" fillId="0" borderId="0"/>
    <xf numFmtId="362" fontId="220" fillId="0" borderId="0"/>
    <xf numFmtId="362" fontId="68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>
      <alignment vertical="top"/>
    </xf>
    <xf numFmtId="362" fontId="1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68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68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68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68" fillId="0" borderId="0"/>
    <xf numFmtId="362" fontId="35" fillId="0" borderId="0"/>
    <xf numFmtId="362" fontId="68" fillId="0" borderId="0"/>
    <xf numFmtId="362" fontId="68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68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68" fillId="0" borderId="0"/>
    <xf numFmtId="237" fontId="23" fillId="0" borderId="0" applyFont="0" applyFill="0" applyBorder="0" applyAlignment="0" applyProtection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78" fillId="0" borderId="0"/>
    <xf numFmtId="362" fontId="35" fillId="0" borderId="0"/>
    <xf numFmtId="362" fontId="78" fillId="0" borderId="0"/>
    <xf numFmtId="362" fontId="35" fillId="0" borderId="0"/>
    <xf numFmtId="362" fontId="78" fillId="0" borderId="0"/>
    <xf numFmtId="362" fontId="35" fillId="0" borderId="0"/>
    <xf numFmtId="362" fontId="78" fillId="0" borderId="0"/>
    <xf numFmtId="362" fontId="35" fillId="0" borderId="0"/>
    <xf numFmtId="362" fontId="78" fillId="0" borderId="0"/>
    <xf numFmtId="362" fontId="35" fillId="0" borderId="0"/>
    <xf numFmtId="362" fontId="78" fillId="0" borderId="0"/>
    <xf numFmtId="362" fontId="78" fillId="0" borderId="0"/>
    <xf numFmtId="362" fontId="35" fillId="0" borderId="0"/>
    <xf numFmtId="362" fontId="78" fillId="0" borderId="0"/>
    <xf numFmtId="362" fontId="78" fillId="0" borderId="0"/>
    <xf numFmtId="362" fontId="35" fillId="0" borderId="0"/>
    <xf numFmtId="362" fontId="35" fillId="0" borderId="0"/>
    <xf numFmtId="362" fontId="78" fillId="0" borderId="0"/>
    <xf numFmtId="362" fontId="78" fillId="0" borderId="0"/>
    <xf numFmtId="362" fontId="78" fillId="0" borderId="0"/>
    <xf numFmtId="362" fontId="35" fillId="0" borderId="0"/>
    <xf numFmtId="362" fontId="35" fillId="0" borderId="0"/>
    <xf numFmtId="362" fontId="35" fillId="0" borderId="0"/>
    <xf numFmtId="362" fontId="78" fillId="0" borderId="0"/>
    <xf numFmtId="362" fontId="78" fillId="0" borderId="0"/>
    <xf numFmtId="362" fontId="78" fillId="0" borderId="0"/>
    <xf numFmtId="362" fontId="78" fillId="0" borderId="0"/>
    <xf numFmtId="362" fontId="78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78" fillId="0" borderId="0"/>
    <xf numFmtId="362" fontId="78" fillId="0" borderId="0"/>
    <xf numFmtId="362" fontId="78" fillId="0" borderId="0"/>
    <xf numFmtId="362" fontId="78" fillId="0" borderId="0"/>
    <xf numFmtId="362" fontId="78" fillId="0" borderId="0"/>
    <xf numFmtId="362" fontId="78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78" fillId="0" borderId="0"/>
    <xf numFmtId="362" fontId="78" fillId="0" borderId="0"/>
    <xf numFmtId="362" fontId="35" fillId="0" borderId="0"/>
    <xf numFmtId="362" fontId="68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68" fillId="0" borderId="0"/>
    <xf numFmtId="362" fontId="68" fillId="0" borderId="0"/>
    <xf numFmtId="362" fontId="68" fillId="0" borderId="0"/>
    <xf numFmtId="362" fontId="68" fillId="0" borderId="0"/>
    <xf numFmtId="362" fontId="68" fillId="0" borderId="0"/>
    <xf numFmtId="362" fontId="68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35" fillId="0" borderId="0"/>
    <xf numFmtId="362" fontId="35" fillId="0" borderId="0"/>
    <xf numFmtId="362" fontId="35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227" fillId="0" borderId="0"/>
    <xf numFmtId="362" fontId="228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78" fillId="0" borderId="0"/>
    <xf numFmtId="362" fontId="78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74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68" fillId="0" borderId="0"/>
    <xf numFmtId="362" fontId="68" fillId="0" borderId="0"/>
    <xf numFmtId="362" fontId="68" fillId="0" borderId="0"/>
    <xf numFmtId="362" fontId="68" fillId="0" borderId="0"/>
    <xf numFmtId="362" fontId="68" fillId="0" borderId="0"/>
    <xf numFmtId="362" fontId="68" fillId="0" borderId="0"/>
    <xf numFmtId="362" fontId="68" fillId="0" borderId="0"/>
    <xf numFmtId="362" fontId="68" fillId="0" borderId="0"/>
    <xf numFmtId="362" fontId="68" fillId="0" borderId="0"/>
    <xf numFmtId="208" fontId="35" fillId="0" borderId="0">
      <alignment horizontal="left" wrapText="1"/>
    </xf>
    <xf numFmtId="362" fontId="68" fillId="0" borderId="0"/>
    <xf numFmtId="362" fontId="68" fillId="0" borderId="0"/>
    <xf numFmtId="362" fontId="68" fillId="0" borderId="0"/>
    <xf numFmtId="362" fontId="68" fillId="0" borderId="0"/>
    <xf numFmtId="362" fontId="68" fillId="0" borderId="0"/>
    <xf numFmtId="362" fontId="68" fillId="0" borderId="0"/>
    <xf numFmtId="362" fontId="68" fillId="0" borderId="0"/>
    <xf numFmtId="362" fontId="78" fillId="0" borderId="0"/>
    <xf numFmtId="362" fontId="68" fillId="0" borderId="0"/>
    <xf numFmtId="362" fontId="78" fillId="0" borderId="0"/>
    <xf numFmtId="362" fontId="78" fillId="0" borderId="0"/>
    <xf numFmtId="362" fontId="78" fillId="0" borderId="0"/>
    <xf numFmtId="362" fontId="78" fillId="0" borderId="0"/>
    <xf numFmtId="362" fontId="78" fillId="0" borderId="0"/>
    <xf numFmtId="362" fontId="78" fillId="0" borderId="0"/>
    <xf numFmtId="362" fontId="35" fillId="0" borderId="0"/>
    <xf numFmtId="362" fontId="78" fillId="0" borderId="0"/>
    <xf numFmtId="362" fontId="78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78" fillId="0" borderId="0"/>
    <xf numFmtId="362" fontId="1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35" fillId="0" borderId="0"/>
    <xf numFmtId="362" fontId="78" fillId="0" borderId="0"/>
    <xf numFmtId="362" fontId="68" fillId="0" borderId="0"/>
    <xf numFmtId="362" fontId="78" fillId="0" borderId="0"/>
    <xf numFmtId="362" fontId="78" fillId="0" borderId="0"/>
    <xf numFmtId="362" fontId="78" fillId="0" borderId="0"/>
    <xf numFmtId="362" fontId="78" fillId="0" borderId="0"/>
    <xf numFmtId="362" fontId="78" fillId="0" borderId="0"/>
    <xf numFmtId="362" fontId="78" fillId="0" borderId="0"/>
    <xf numFmtId="362" fontId="78" fillId="0" borderId="0"/>
    <xf numFmtId="362" fontId="35" fillId="0" borderId="0" applyNumberFormat="0" applyFont="0" applyFill="0" applyBorder="0" applyAlignment="0" applyProtection="0"/>
    <xf numFmtId="362" fontId="35" fillId="0" borderId="0" applyNumberFormat="0" applyFont="0" applyFill="0" applyBorder="0" applyAlignment="0" applyProtection="0"/>
    <xf numFmtId="362" fontId="35" fillId="0" borderId="0" applyNumberFormat="0" applyFont="0" applyFill="0" applyBorder="0" applyAlignment="0" applyProtection="0"/>
    <xf numFmtId="362" fontId="35" fillId="0" borderId="0" applyNumberFormat="0" applyFont="0" applyFill="0" applyBorder="0" applyAlignment="0" applyProtection="0"/>
    <xf numFmtId="362" fontId="35" fillId="0" borderId="0" applyNumberFormat="0" applyFont="0" applyFill="0" applyBorder="0" applyAlignment="0" applyProtection="0"/>
    <xf numFmtId="362" fontId="35" fillId="0" borderId="0" applyNumberFormat="0" applyFont="0" applyFill="0" applyBorder="0" applyAlignment="0" applyProtection="0"/>
    <xf numFmtId="362" fontId="35" fillId="0" borderId="0" applyNumberFormat="0" applyFont="0" applyFill="0" applyBorder="0" applyAlignment="0" applyProtection="0"/>
    <xf numFmtId="362" fontId="35" fillId="0" borderId="0" applyNumberFormat="0" applyFont="0" applyFill="0" applyBorder="0" applyAlignment="0" applyProtection="0"/>
    <xf numFmtId="362" fontId="35" fillId="0" borderId="0" applyNumberFormat="0" applyFont="0" applyFill="0" applyBorder="0" applyAlignment="0" applyProtection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35" fillId="0" borderId="0" applyNumberFormat="0" applyFont="0" applyFill="0" applyBorder="0" applyAlignment="0" applyProtection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35" fillId="0" borderId="0" applyNumberFormat="0" applyFont="0" applyFill="0" applyBorder="0" applyAlignment="0" applyProtection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35" fillId="0" borderId="0" applyNumberFormat="0" applyFont="0" applyFill="0" applyBorder="0" applyAlignment="0" applyProtection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35" fillId="0" borderId="0" applyNumberFormat="0" applyFont="0" applyFill="0" applyBorder="0" applyAlignment="0" applyProtection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74" fillId="0" borderId="0"/>
    <xf numFmtId="362" fontId="35" fillId="0" borderId="0" applyNumberFormat="0" applyFont="0" applyFill="0" applyBorder="0" applyAlignment="0" applyProtection="0"/>
    <xf numFmtId="362" fontId="74" fillId="0" borderId="0"/>
    <xf numFmtId="362" fontId="74" fillId="0" borderId="0"/>
    <xf numFmtId="362" fontId="35" fillId="0" borderId="0" applyNumberFormat="0" applyFont="0" applyFill="0" applyBorder="0" applyAlignment="0" applyProtection="0"/>
    <xf numFmtId="362" fontId="35" fillId="0" borderId="0" applyNumberFormat="0" applyFont="0" applyFill="0" applyBorder="0" applyAlignment="0" applyProtection="0"/>
    <xf numFmtId="362" fontId="1" fillId="0" borderId="0"/>
    <xf numFmtId="362" fontId="1" fillId="0" borderId="0"/>
    <xf numFmtId="362" fontId="1" fillId="0" borderId="0"/>
    <xf numFmtId="362" fontId="1" fillId="0" borderId="0"/>
    <xf numFmtId="362" fontId="1" fillId="0" borderId="0"/>
    <xf numFmtId="362" fontId="1" fillId="0" borderId="0"/>
    <xf numFmtId="362" fontId="78" fillId="0" borderId="0"/>
    <xf numFmtId="362" fontId="78" fillId="0" borderId="0"/>
    <xf numFmtId="362" fontId="141" fillId="0" borderId="0" applyNumberFormat="0" applyFill="0" applyBorder="0" applyAlignment="0" applyProtection="0"/>
    <xf numFmtId="362" fontId="67" fillId="0" borderId="0" applyFont="0" applyFill="0" applyBorder="0" applyAlignment="0" applyProtection="0"/>
    <xf numFmtId="362" fontId="146" fillId="0" borderId="0" applyFill="0" applyBorder="0" applyProtection="0">
      <alignment vertical="center"/>
    </xf>
    <xf numFmtId="362" fontId="229" fillId="0" borderId="0"/>
    <xf numFmtId="199" fontId="230" fillId="0" borderId="0">
      <alignment horizontal="left"/>
      <protection locked="0"/>
    </xf>
    <xf numFmtId="199" fontId="29" fillId="0" borderId="0">
      <alignment horizontal="left"/>
      <protection locked="0"/>
    </xf>
    <xf numFmtId="362" fontId="231" fillId="0" borderId="0"/>
    <xf numFmtId="362" fontId="232" fillId="0" borderId="0" applyFill="0" applyBorder="0" applyAlignment="0" applyProtection="0"/>
    <xf numFmtId="362" fontId="68" fillId="0" borderId="0"/>
    <xf numFmtId="227" fontId="23" fillId="3" borderId="0" applyBorder="0">
      <alignment vertical="center"/>
    </xf>
    <xf numFmtId="362" fontId="233" fillId="0" borderId="0"/>
    <xf numFmtId="362" fontId="40" fillId="0" borderId="60" applyFont="0" applyFill="0" applyBorder="0" applyAlignment="0" applyProtection="0"/>
    <xf numFmtId="362" fontId="35" fillId="0" borderId="0" applyFont="0" applyFill="0" applyBorder="0" applyAlignment="0" applyProtection="0"/>
    <xf numFmtId="362" fontId="68" fillId="0" borderId="0" applyFont="0" applyFill="0" applyBorder="0" applyAlignment="0" applyProtection="0"/>
    <xf numFmtId="362" fontId="48" fillId="0" borderId="0"/>
    <xf numFmtId="362" fontId="68" fillId="38" borderId="22" applyNumberFormat="0" applyFont="0" applyAlignment="0" applyProtection="0"/>
    <xf numFmtId="362" fontId="68" fillId="38" borderId="22" applyNumberFormat="0" applyFont="0" applyAlignment="0" applyProtection="0"/>
    <xf numFmtId="362" fontId="68" fillId="38" borderId="22" applyNumberFormat="0" applyFont="0" applyAlignment="0" applyProtection="0"/>
    <xf numFmtId="362" fontId="68" fillId="38" borderId="22" applyNumberFormat="0" applyFont="0" applyAlignment="0" applyProtection="0"/>
    <xf numFmtId="362" fontId="68" fillId="38" borderId="22" applyNumberFormat="0" applyFont="0" applyAlignment="0" applyProtection="0"/>
    <xf numFmtId="362" fontId="68" fillId="38" borderId="22" applyNumberFormat="0" applyFont="0" applyAlignment="0" applyProtection="0"/>
    <xf numFmtId="362" fontId="68" fillId="38" borderId="22" applyNumberFormat="0" applyFont="0" applyAlignment="0" applyProtection="0"/>
    <xf numFmtId="362" fontId="68" fillId="38" borderId="22" applyNumberFormat="0" applyFont="0" applyAlignment="0" applyProtection="0"/>
    <xf numFmtId="362" fontId="68" fillId="38" borderId="22" applyNumberFormat="0" applyFont="0" applyAlignment="0" applyProtection="0"/>
    <xf numFmtId="362" fontId="68" fillId="38" borderId="22" applyNumberFormat="0" applyFont="0" applyAlignment="0" applyProtection="0"/>
    <xf numFmtId="362" fontId="68" fillId="38" borderId="22" applyNumberFormat="0" applyFont="0" applyAlignment="0" applyProtection="0"/>
    <xf numFmtId="362" fontId="68" fillId="38" borderId="22" applyNumberFormat="0" applyFont="0" applyAlignment="0" applyProtection="0"/>
    <xf numFmtId="362" fontId="68" fillId="38" borderId="22" applyNumberFormat="0" applyFont="0" applyAlignment="0" applyProtection="0"/>
    <xf numFmtId="362" fontId="68" fillId="38" borderId="22" applyNumberFormat="0" applyFont="0" applyAlignment="0" applyProtection="0"/>
    <xf numFmtId="362" fontId="68" fillId="38" borderId="22" applyNumberFormat="0" applyFont="0" applyAlignment="0" applyProtection="0"/>
    <xf numFmtId="362" fontId="68" fillId="38" borderId="22" applyNumberFormat="0" applyFont="0" applyAlignment="0" applyProtection="0"/>
    <xf numFmtId="362" fontId="78" fillId="38" borderId="22" applyNumberFormat="0" applyFont="0" applyAlignment="0" applyProtection="0"/>
    <xf numFmtId="362" fontId="78" fillId="38" borderId="22" applyNumberFormat="0" applyFont="0" applyAlignment="0" applyProtection="0"/>
    <xf numFmtId="362" fontId="78" fillId="38" borderId="22" applyNumberFormat="0" applyFont="0" applyAlignment="0" applyProtection="0"/>
    <xf numFmtId="362" fontId="78" fillId="38" borderId="22" applyNumberFormat="0" applyFont="0" applyAlignment="0" applyProtection="0"/>
    <xf numFmtId="362" fontId="78" fillId="38" borderId="22" applyNumberFormat="0" applyFont="0" applyAlignment="0" applyProtection="0"/>
    <xf numFmtId="362" fontId="78" fillId="38" borderId="22" applyNumberFormat="0" applyFont="0" applyAlignment="0" applyProtection="0"/>
    <xf numFmtId="362" fontId="78" fillId="38" borderId="22" applyNumberFormat="0" applyFont="0" applyAlignment="0" applyProtection="0"/>
    <xf numFmtId="362" fontId="78" fillId="38" borderId="22" applyNumberFormat="0" applyFont="0" applyAlignment="0" applyProtection="0"/>
    <xf numFmtId="169" fontId="23" fillId="0" borderId="30" applyBorder="0" applyAlignment="0"/>
    <xf numFmtId="1" fontId="35" fillId="0" borderId="0">
      <alignment horizontal="right"/>
      <protection locked="0"/>
    </xf>
    <xf numFmtId="199" fontId="68" fillId="0" borderId="0"/>
    <xf numFmtId="362" fontId="169" fillId="0" borderId="0">
      <alignment horizontal="right"/>
      <protection locked="0"/>
    </xf>
    <xf numFmtId="199" fontId="133" fillId="0" borderId="0">
      <protection locked="0"/>
    </xf>
    <xf numFmtId="362" fontId="35" fillId="0" borderId="0">
      <protection locked="0"/>
    </xf>
    <xf numFmtId="301" fontId="47" fillId="0" borderId="0"/>
    <xf numFmtId="2" fontId="169" fillId="0" borderId="0">
      <alignment horizontal="right"/>
      <protection locked="0"/>
    </xf>
    <xf numFmtId="2" fontId="35" fillId="0" borderId="0">
      <alignment horizontal="right"/>
      <protection locked="0"/>
    </xf>
    <xf numFmtId="199" fontId="231" fillId="0" borderId="0"/>
    <xf numFmtId="41" fontId="117" fillId="0" borderId="0" applyFont="0" applyFill="0" applyBorder="0" applyAlignment="0" applyProtection="0"/>
    <xf numFmtId="173" fontId="155" fillId="0" borderId="0"/>
    <xf numFmtId="37" fontId="35" fillId="0" borderId="61">
      <alignment horizontal="right"/>
    </xf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186" fontId="1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141" fillId="0" borderId="0" applyNumberFormat="0" applyFill="0" applyBorder="0" applyAlignment="0" applyProtection="0"/>
    <xf numFmtId="362" fontId="234" fillId="0" borderId="0" applyNumberFormat="0" applyFill="0" applyBorder="0" applyAlignment="0" applyProtection="0"/>
    <xf numFmtId="362" fontId="72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Font="0" applyFill="0" applyBorder="0" applyAlignment="0" applyProtection="0"/>
    <xf numFmtId="362" fontId="35" fillId="0" borderId="0" applyFont="0" applyFill="0" applyBorder="0" applyAlignment="0" applyProtection="0"/>
    <xf numFmtId="362" fontId="113" fillId="0" borderId="0" applyBorder="0" applyProtection="0"/>
    <xf numFmtId="362" fontId="35" fillId="0" borderId="0"/>
    <xf numFmtId="362" fontId="235" fillId="0" borderId="0"/>
    <xf numFmtId="362" fontId="81" fillId="64" borderId="0" applyNumberFormat="0" applyFont="0" applyBorder="0" applyAlignment="0" applyProtection="0"/>
    <xf numFmtId="362" fontId="236" fillId="0" borderId="0">
      <alignment horizontal="left" vertical="top"/>
      <protection locked="0"/>
    </xf>
    <xf numFmtId="362" fontId="237" fillId="45" borderId="62" applyNumberFormat="0" applyAlignment="0" applyProtection="0"/>
    <xf numFmtId="362" fontId="237" fillId="45" borderId="62" applyNumberFormat="0" applyAlignment="0" applyProtection="0"/>
    <xf numFmtId="362" fontId="237" fillId="45" borderId="62" applyNumberFormat="0" applyAlignment="0" applyProtection="0"/>
    <xf numFmtId="362" fontId="237" fillId="45" borderId="62" applyNumberFormat="0" applyAlignment="0" applyProtection="0"/>
    <xf numFmtId="362" fontId="237" fillId="45" borderId="62" applyNumberFormat="0" applyAlignment="0" applyProtection="0"/>
    <xf numFmtId="362" fontId="237" fillId="45" borderId="62" applyNumberFormat="0" applyAlignment="0" applyProtection="0"/>
    <xf numFmtId="362" fontId="237" fillId="45" borderId="62" applyNumberFormat="0" applyAlignment="0" applyProtection="0"/>
    <xf numFmtId="362" fontId="237" fillId="45" borderId="62" applyNumberFormat="0" applyAlignment="0" applyProtection="0"/>
    <xf numFmtId="362" fontId="53" fillId="45" borderId="0">
      <alignment horizontal="right"/>
    </xf>
    <xf numFmtId="40" fontId="238" fillId="3" borderId="0">
      <alignment horizontal="right"/>
    </xf>
    <xf numFmtId="362" fontId="239" fillId="65" borderId="0">
      <alignment horizontal="center"/>
    </xf>
    <xf numFmtId="362" fontId="240" fillId="3" borderId="0">
      <alignment horizontal="right"/>
    </xf>
    <xf numFmtId="362" fontId="112" fillId="66" borderId="17"/>
    <xf numFmtId="362" fontId="241" fillId="3" borderId="17"/>
    <xf numFmtId="362" fontId="242" fillId="45" borderId="0" applyBorder="0">
      <alignment horizontal="centerContinuous"/>
    </xf>
    <xf numFmtId="362" fontId="242" fillId="3" borderId="0" applyBorder="0">
      <alignment horizontal="left"/>
    </xf>
    <xf numFmtId="362" fontId="243" fillId="66" borderId="0" applyBorder="0">
      <alignment horizontal="centerContinuous"/>
    </xf>
    <xf numFmtId="362" fontId="244" fillId="0" borderId="0" applyBorder="0">
      <alignment horizontal="centerContinuous"/>
    </xf>
    <xf numFmtId="362" fontId="245" fillId="0" borderId="63" applyNumberFormat="0" applyFill="0" applyAlignment="0" applyProtection="0"/>
    <xf numFmtId="362" fontId="246" fillId="0" borderId="64" applyNumberFormat="0" applyFill="0" applyAlignment="0" applyProtection="0"/>
    <xf numFmtId="362" fontId="247" fillId="0" borderId="65" applyNumberFormat="0" applyFill="0" applyAlignment="0" applyProtection="0"/>
    <xf numFmtId="362" fontId="247" fillId="0" borderId="0" applyNumberFormat="0" applyFill="0" applyBorder="0" applyAlignment="0" applyProtection="0"/>
    <xf numFmtId="37" fontId="68" fillId="0" borderId="0" applyBorder="0">
      <protection locked="0"/>
    </xf>
    <xf numFmtId="362" fontId="248" fillId="0" borderId="0" applyProtection="0">
      <alignment horizontal="left"/>
    </xf>
    <xf numFmtId="362" fontId="248" fillId="0" borderId="0" applyFill="0" applyBorder="0" applyProtection="0">
      <alignment horizontal="left"/>
    </xf>
    <xf numFmtId="362" fontId="248" fillId="0" borderId="0" applyFill="0" applyBorder="0" applyProtection="0">
      <alignment horizontal="left"/>
    </xf>
    <xf numFmtId="362" fontId="249" fillId="0" borderId="0" applyFill="0" applyBorder="0" applyProtection="0">
      <alignment horizontal="left"/>
    </xf>
    <xf numFmtId="362" fontId="249" fillId="0" borderId="0" applyFill="0" applyBorder="0" applyProtection="0">
      <alignment horizontal="left"/>
    </xf>
    <xf numFmtId="1" fontId="250" fillId="0" borderId="0" applyProtection="0">
      <alignment horizontal="right" vertical="center"/>
    </xf>
    <xf numFmtId="1" fontId="250" fillId="0" borderId="0" applyProtection="0">
      <alignment horizontal="right" vertical="center"/>
    </xf>
    <xf numFmtId="362" fontId="81" fillId="0" borderId="66">
      <alignment vertical="top"/>
    </xf>
    <xf numFmtId="199" fontId="82" fillId="0" borderId="0"/>
    <xf numFmtId="362" fontId="231" fillId="0" borderId="0" applyNumberFormat="0" applyFill="0" applyBorder="0" applyAlignment="0" applyProtection="0"/>
    <xf numFmtId="180" fontId="35" fillId="0" borderId="0" applyFill="0"/>
    <xf numFmtId="362" fontId="24" fillId="0" borderId="67" applyNumberFormat="0" applyAlignment="0" applyProtection="0"/>
    <xf numFmtId="362" fontId="23" fillId="6" borderId="0" applyNumberFormat="0" applyFont="0" applyBorder="0" applyAlignment="0" applyProtection="0"/>
    <xf numFmtId="362" fontId="68" fillId="67" borderId="59" applyNumberFormat="0" applyFont="0" applyBorder="0" applyAlignment="0" applyProtection="0">
      <alignment horizontal="center"/>
    </xf>
    <xf numFmtId="362" fontId="68" fillId="33" borderId="59" applyNumberFormat="0" applyFont="0" applyBorder="0" applyAlignment="0" applyProtection="0">
      <alignment horizontal="center"/>
    </xf>
    <xf numFmtId="362" fontId="23" fillId="0" borderId="68" applyNumberFormat="0" applyAlignment="0" applyProtection="0"/>
    <xf numFmtId="362" fontId="23" fillId="0" borderId="69" applyNumberFormat="0" applyAlignment="0" applyProtection="0"/>
    <xf numFmtId="362" fontId="24" fillId="0" borderId="70" applyNumberFormat="0" applyAlignment="0" applyProtection="0"/>
    <xf numFmtId="315" fontId="35" fillId="0" borderId="0" applyFont="0" applyFill="0" applyBorder="0" applyAlignment="0"/>
    <xf numFmtId="316" fontId="35" fillId="0" borderId="0" applyFill="0" applyBorder="0"/>
    <xf numFmtId="362" fontId="35" fillId="0" borderId="0"/>
    <xf numFmtId="192" fontId="23" fillId="0" borderId="0"/>
    <xf numFmtId="40" fontId="47" fillId="0" borderId="0" applyFont="0" applyFill="0" applyBorder="0" applyAlignment="0" applyProtection="0"/>
    <xf numFmtId="362" fontId="36" fillId="0" borderId="0"/>
    <xf numFmtId="362" fontId="35" fillId="0" borderId="0"/>
    <xf numFmtId="292" fontId="23" fillId="0" borderId="0"/>
    <xf numFmtId="317" fontId="37" fillId="0" borderId="0" applyFont="0" applyFill="0" applyBorder="0" applyAlignment="0" applyProtection="0">
      <alignment horizontal="center" vertical="top" wrapText="1"/>
    </xf>
    <xf numFmtId="14" fontId="113" fillId="0" borderId="0" applyFont="0" applyFill="0" applyBorder="0" applyAlignment="0" applyProtection="0">
      <protection locked="0"/>
    </xf>
    <xf numFmtId="318" fontId="35" fillId="0" borderId="0">
      <alignment horizontal="left"/>
    </xf>
    <xf numFmtId="14" fontId="47" fillId="0" borderId="0">
      <alignment horizontal="center" wrapText="1"/>
      <protection locked="0"/>
    </xf>
    <xf numFmtId="362" fontId="47" fillId="0" borderId="0">
      <alignment horizontal="right"/>
    </xf>
    <xf numFmtId="362" fontId="35" fillId="0" borderId="0" applyNumberFormat="0" applyFont="0" applyFill="0" applyBorder="0" applyAlignment="0" applyProtection="0"/>
    <xf numFmtId="362" fontId="65" fillId="0" borderId="0"/>
    <xf numFmtId="362" fontId="79" fillId="0" borderId="0"/>
    <xf numFmtId="319" fontId="35" fillId="0" borderId="0" applyFont="0" applyFill="0" applyBorder="0" applyAlignment="0" applyProtection="0"/>
    <xf numFmtId="319" fontId="35" fillId="0" borderId="0" applyFont="0" applyFill="0" applyBorder="0" applyAlignment="0" applyProtection="0"/>
    <xf numFmtId="319" fontId="35" fillId="0" borderId="0" applyFont="0" applyFill="0" applyBorder="0" applyAlignment="0" applyProtection="0"/>
    <xf numFmtId="319" fontId="35" fillId="0" borderId="0" applyFont="0" applyFill="0" applyBorder="0" applyAlignment="0" applyProtection="0"/>
    <xf numFmtId="319" fontId="35" fillId="0" borderId="0" applyFont="0" applyFill="0" applyBorder="0" applyAlignment="0" applyProtection="0"/>
    <xf numFmtId="319" fontId="35" fillId="0" borderId="0" applyFont="0" applyFill="0" applyBorder="0" applyAlignment="0" applyProtection="0"/>
    <xf numFmtId="319" fontId="35" fillId="0" borderId="0" applyFont="0" applyFill="0" applyBorder="0" applyAlignment="0" applyProtection="0"/>
    <xf numFmtId="319" fontId="35" fillId="0" borderId="0" applyFont="0" applyFill="0" applyBorder="0" applyAlignment="0" applyProtection="0"/>
    <xf numFmtId="319" fontId="35" fillId="0" borderId="0" applyFont="0" applyFill="0" applyBorder="0" applyAlignment="0" applyProtection="0"/>
    <xf numFmtId="319" fontId="35" fillId="0" borderId="0" applyFont="0" applyFill="0" applyBorder="0" applyAlignment="0" applyProtection="0"/>
    <xf numFmtId="9" fontId="23" fillId="0" borderId="0" applyFont="0" applyFill="0" applyBorder="0" applyAlignment="0" applyProtection="0"/>
    <xf numFmtId="10" fontId="23" fillId="0" borderId="0" applyFont="0" applyFill="0" applyBorder="0" applyAlignment="0" applyProtection="0"/>
    <xf numFmtId="362" fontId="35" fillId="0" borderId="0" applyFont="0" applyFill="0" applyBorder="0" applyAlignment="0"/>
    <xf numFmtId="255" fontId="35" fillId="0" borderId="0" applyFont="0" applyFill="0" applyBorder="0" applyAlignment="0" applyProtection="0"/>
    <xf numFmtId="362" fontId="35" fillId="0" borderId="0" applyFont="0" applyFill="0" applyBorder="0" applyAlignment="0" applyProtection="0"/>
    <xf numFmtId="320" fontId="35" fillId="0" borderId="0" applyFont="0" applyFill="0" applyBorder="0" applyAlignment="0" applyProtection="0"/>
    <xf numFmtId="362" fontId="251" fillId="35" borderId="30" applyFill="0" applyBorder="0" applyAlignment="0" applyProtection="0">
      <alignment horizontal="right"/>
      <protection locked="0"/>
    </xf>
    <xf numFmtId="362" fontId="251" fillId="0" borderId="71" applyFill="0" applyBorder="0" applyAlignment="0" applyProtection="0">
      <alignment horizontal="center"/>
    </xf>
    <xf numFmtId="362" fontId="251" fillId="0" borderId="0" applyFill="0" applyBorder="0" applyAlignment="0" applyProtection="0"/>
    <xf numFmtId="362" fontId="251" fillId="0" borderId="0" applyFill="0" applyBorder="0" applyAlignment="0" applyProtection="0"/>
    <xf numFmtId="362" fontId="67" fillId="2" borderId="0" applyFill="0" applyBorder="0" applyAlignment="0" applyProtection="0">
      <protection hidden="1"/>
    </xf>
    <xf numFmtId="10" fontId="35" fillId="0" borderId="0" applyFont="0" applyFill="0" applyBorder="0" applyAlignment="0" applyProtection="0"/>
    <xf numFmtId="362" fontId="251" fillId="0" borderId="0" applyFill="0" applyBorder="0" applyAlignment="0" applyProtection="0"/>
    <xf numFmtId="362" fontId="251" fillId="64" borderId="0" applyFont="0" applyFill="0" applyBorder="0" applyAlignment="0" applyProtection="0"/>
    <xf numFmtId="179" fontId="108" fillId="0" borderId="0" applyBorder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68" fillId="0" borderId="0" applyFont="0" applyFill="0" applyBorder="0" applyAlignment="0" applyProtection="0"/>
    <xf numFmtId="9" fontId="68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362" fontId="35" fillId="0" borderId="0" applyFont="0" applyFill="0" applyBorder="0" applyProtection="0">
      <alignment horizontal="right"/>
    </xf>
    <xf numFmtId="321" fontId="35" fillId="0" borderId="0" applyFont="0" applyFill="0" applyBorder="0" applyProtection="0">
      <alignment horizontal="right"/>
    </xf>
    <xf numFmtId="322" fontId="75" fillId="0" borderId="0">
      <alignment horizontal="right"/>
    </xf>
    <xf numFmtId="323" fontId="71" fillId="61" borderId="0">
      <alignment horizontal="right"/>
    </xf>
    <xf numFmtId="324" fontId="47" fillId="0" borderId="0" applyFont="0" applyFill="0" applyBorder="0" applyProtection="0">
      <alignment horizontal="right"/>
    </xf>
    <xf numFmtId="325" fontId="47" fillId="0" borderId="0" applyFont="0" applyFill="0" applyBorder="0" applyProtection="0">
      <alignment horizontal="right"/>
    </xf>
    <xf numFmtId="362" fontId="35" fillId="0" borderId="0" applyFont="0" applyFill="0" applyBorder="0" applyAlignment="0" applyProtection="0"/>
    <xf numFmtId="227" fontId="113" fillId="0" borderId="0" applyFont="0" applyFill="0" applyBorder="0" applyAlignment="0" applyProtection="0"/>
    <xf numFmtId="362" fontId="122" fillId="5" borderId="72" applyFont="0" applyFill="0" applyBorder="0" applyAlignment="0" applyProtection="0"/>
    <xf numFmtId="179" fontId="47" fillId="0" borderId="0"/>
    <xf numFmtId="362" fontId="47" fillId="0" borderId="0"/>
    <xf numFmtId="179" fontId="35" fillId="0" borderId="0"/>
    <xf numFmtId="362" fontId="35" fillId="0" borderId="0"/>
    <xf numFmtId="10" fontId="47" fillId="0" borderId="0"/>
    <xf numFmtId="10" fontId="47" fillId="0" borderId="0"/>
    <xf numFmtId="10" fontId="35" fillId="0" borderId="0">
      <protection locked="0"/>
    </xf>
    <xf numFmtId="10" fontId="35" fillId="0" borderId="0">
      <protection locked="0"/>
    </xf>
    <xf numFmtId="362" fontId="43" fillId="0" borderId="0"/>
    <xf numFmtId="362" fontId="23" fillId="0" borderId="0" applyFill="0" applyBorder="0">
      <alignment horizontal="right"/>
      <protection locked="0"/>
    </xf>
    <xf numFmtId="362" fontId="47" fillId="0" borderId="0" applyFont="0" applyFill="0" applyBorder="0" applyAlignment="0" applyProtection="0"/>
    <xf numFmtId="281" fontId="67" fillId="0" borderId="0" applyFont="0" applyFill="0" applyBorder="0" applyAlignment="0" applyProtection="0"/>
    <xf numFmtId="322" fontId="71" fillId="0" borderId="0">
      <alignment horizontal="right"/>
    </xf>
    <xf numFmtId="326" fontId="72" fillId="0" borderId="0" applyFill="0" applyBorder="0" applyProtection="0"/>
    <xf numFmtId="169" fontId="47" fillId="0" borderId="0" applyFont="0" applyFill="0" applyBorder="0" applyAlignment="0" applyProtection="0"/>
    <xf numFmtId="362" fontId="68" fillId="68" borderId="0" applyNumberFormat="0" applyFont="0" applyBorder="0" applyAlignment="0" applyProtection="0"/>
    <xf numFmtId="362" fontId="47" fillId="0" borderId="0" applyFont="0" applyFill="0" applyBorder="0" applyAlignment="0" applyProtection="0">
      <protection locked="0"/>
    </xf>
    <xf numFmtId="327" fontId="35" fillId="0" borderId="0">
      <protection locked="0"/>
    </xf>
    <xf numFmtId="327" fontId="35" fillId="0" borderId="0">
      <protection locked="0"/>
    </xf>
    <xf numFmtId="327" fontId="35" fillId="0" borderId="0">
      <protection locked="0"/>
    </xf>
    <xf numFmtId="327" fontId="35" fillId="0" borderId="0">
      <protection locked="0"/>
    </xf>
    <xf numFmtId="327" fontId="35" fillId="0" borderId="0">
      <protection locked="0"/>
    </xf>
    <xf numFmtId="327" fontId="35" fillId="0" borderId="0">
      <protection locked="0"/>
    </xf>
    <xf numFmtId="327" fontId="35" fillId="0" borderId="0">
      <protection locked="0"/>
    </xf>
    <xf numFmtId="327" fontId="35" fillId="0" borderId="0">
      <protection locked="0"/>
    </xf>
    <xf numFmtId="327" fontId="35" fillId="0" borderId="0">
      <protection locked="0"/>
    </xf>
    <xf numFmtId="327" fontId="35" fillId="0" borderId="0">
      <protection locked="0"/>
    </xf>
    <xf numFmtId="327" fontId="35" fillId="0" borderId="0">
      <protection locked="0"/>
    </xf>
    <xf numFmtId="327" fontId="35" fillId="0" borderId="0">
      <protection locked="0"/>
    </xf>
    <xf numFmtId="327" fontId="35" fillId="0" borderId="0">
      <protection locked="0"/>
    </xf>
    <xf numFmtId="327" fontId="35" fillId="0" borderId="0">
      <protection locked="0"/>
    </xf>
    <xf numFmtId="327" fontId="35" fillId="0" borderId="0">
      <protection locked="0"/>
    </xf>
    <xf numFmtId="327" fontId="35" fillId="0" borderId="0">
      <protection locked="0"/>
    </xf>
    <xf numFmtId="327" fontId="35" fillId="0" borderId="0">
      <protection locked="0"/>
    </xf>
    <xf numFmtId="9" fontId="220" fillId="0" borderId="0" applyFont="0" applyFill="0" applyBorder="0" applyAlignment="0" applyProtection="0"/>
    <xf numFmtId="9" fontId="220" fillId="0" borderId="0" applyFont="0" applyFill="0" applyBorder="0" applyAlignment="0" applyProtection="0"/>
    <xf numFmtId="9" fontId="220" fillId="0" borderId="0" applyFont="0" applyFill="0" applyBorder="0" applyAlignment="0" applyProtection="0"/>
    <xf numFmtId="9" fontId="220" fillId="0" borderId="0" applyFont="0" applyFill="0" applyBorder="0" applyAlignment="0" applyProtection="0"/>
    <xf numFmtId="9" fontId="220" fillId="0" borderId="0" applyFont="0" applyFill="0" applyBorder="0" applyAlignment="0" applyProtection="0"/>
    <xf numFmtId="9" fontId="220" fillId="0" borderId="0" applyFont="0" applyFill="0" applyBorder="0" applyAlignment="0" applyProtection="0"/>
    <xf numFmtId="9" fontId="220" fillId="0" borderId="0" applyFont="0" applyFill="0" applyBorder="0" applyAlignment="0" applyProtection="0"/>
    <xf numFmtId="9" fontId="220" fillId="0" borderId="0" applyFont="0" applyFill="0" applyBorder="0" applyAlignment="0" applyProtection="0"/>
    <xf numFmtId="9" fontId="220" fillId="0" borderId="0" applyFont="0" applyFill="0" applyBorder="0" applyAlignment="0" applyProtection="0"/>
    <xf numFmtId="9" fontId="220" fillId="0" borderId="0" applyFont="0" applyFill="0" applyBorder="0" applyAlignment="0" applyProtection="0"/>
    <xf numFmtId="9" fontId="220" fillId="0" borderId="0" applyFont="0" applyFill="0" applyBorder="0" applyAlignment="0" applyProtection="0"/>
    <xf numFmtId="9" fontId="220" fillId="0" borderId="0" applyFont="0" applyFill="0" applyBorder="0" applyAlignment="0" applyProtection="0"/>
    <xf numFmtId="9" fontId="220" fillId="0" borderId="0" applyFont="0" applyFill="0" applyBorder="0" applyAlignment="0" applyProtection="0"/>
    <xf numFmtId="9" fontId="220" fillId="0" borderId="0" applyFont="0" applyFill="0" applyBorder="0" applyAlignment="0" applyProtection="0"/>
    <xf numFmtId="9" fontId="220" fillId="0" borderId="0" applyFont="0" applyFill="0" applyBorder="0" applyAlignment="0" applyProtection="0"/>
    <xf numFmtId="9" fontId="220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68" fillId="0" borderId="0" applyFont="0" applyFill="0" applyBorder="0" applyAlignment="0" applyProtection="0"/>
    <xf numFmtId="9" fontId="252" fillId="0" borderId="0" applyFont="0" applyFill="0" applyBorder="0" applyAlignment="0" applyProtection="0">
      <alignment vertical="top" wrapText="1"/>
      <protection locked="0"/>
    </xf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68" fillId="0" borderId="0" applyFont="0" applyFill="0" applyBorder="0" applyAlignment="0" applyProtection="0"/>
    <xf numFmtId="9" fontId="68" fillId="0" borderId="0" applyFont="0" applyFill="0" applyBorder="0" applyAlignment="0" applyProtection="0"/>
    <xf numFmtId="9" fontId="68" fillId="0" borderId="0" applyFont="0" applyFill="0" applyBorder="0" applyAlignment="0" applyProtection="0"/>
    <xf numFmtId="9" fontId="68" fillId="0" borderId="0" applyFont="0" applyFill="0" applyBorder="0" applyAlignment="0" applyProtection="0"/>
    <xf numFmtId="9" fontId="68" fillId="0" borderId="0" applyFont="0" applyFill="0" applyBorder="0" applyAlignment="0" applyProtection="0"/>
    <xf numFmtId="9" fontId="68" fillId="0" borderId="0" applyFont="0" applyFill="0" applyBorder="0" applyAlignment="0" applyProtection="0"/>
    <xf numFmtId="9" fontId="68" fillId="0" borderId="0" applyFont="0" applyFill="0" applyBorder="0" applyAlignment="0" applyProtection="0"/>
    <xf numFmtId="9" fontId="68" fillId="0" borderId="0" applyFont="0" applyFill="0" applyBorder="0" applyAlignment="0" applyProtection="0"/>
    <xf numFmtId="9" fontId="68" fillId="0" borderId="0" applyFont="0" applyFill="0" applyBorder="0" applyAlignment="0" applyProtection="0"/>
    <xf numFmtId="9" fontId="68" fillId="0" borderId="0" applyFont="0" applyFill="0" applyBorder="0" applyAlignment="0" applyProtection="0"/>
    <xf numFmtId="9" fontId="68" fillId="0" borderId="0" applyFont="0" applyFill="0" applyBorder="0" applyAlignment="0" applyProtection="0"/>
    <xf numFmtId="9" fontId="68" fillId="0" borderId="0" applyFont="0" applyFill="0" applyBorder="0" applyAlignment="0" applyProtection="0"/>
    <xf numFmtId="9" fontId="68" fillId="0" borderId="0" applyFont="0" applyFill="0" applyBorder="0" applyAlignment="0" applyProtection="0"/>
    <xf numFmtId="9" fontId="68" fillId="0" borderId="0" applyFont="0" applyFill="0" applyBorder="0" applyAlignment="0" applyProtection="0"/>
    <xf numFmtId="9" fontId="68" fillId="0" borderId="0" applyFont="0" applyFill="0" applyBorder="0" applyAlignment="0" applyProtection="0"/>
    <xf numFmtId="9" fontId="68" fillId="0" borderId="0" applyFont="0" applyFill="0" applyBorder="0" applyAlignment="0" applyProtection="0"/>
    <xf numFmtId="9" fontId="68" fillId="0" borderId="0" applyFont="0" applyFill="0" applyBorder="0" applyAlignment="0" applyProtection="0"/>
    <xf numFmtId="9" fontId="68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328" fontId="35" fillId="0" borderId="0"/>
    <xf numFmtId="362" fontId="35" fillId="0" borderId="0" applyFill="0" applyBorder="0" applyAlignment="0"/>
    <xf numFmtId="171" fontId="65" fillId="0" borderId="0" applyFill="0" applyBorder="0" applyAlignment="0"/>
    <xf numFmtId="362" fontId="35" fillId="0" borderId="0" applyFill="0" applyBorder="0" applyAlignment="0"/>
    <xf numFmtId="199" fontId="65" fillId="0" borderId="0" applyFill="0" applyBorder="0" applyAlignment="0"/>
    <xf numFmtId="362" fontId="35" fillId="0" borderId="0" applyFill="0" applyBorder="0" applyAlignment="0"/>
    <xf numFmtId="171" fontId="65" fillId="0" borderId="0" applyFill="0" applyBorder="0" applyAlignment="0"/>
    <xf numFmtId="362" fontId="35" fillId="0" borderId="0" applyFill="0" applyBorder="0" applyAlignment="0"/>
    <xf numFmtId="227" fontId="65" fillId="0" borderId="0" applyFill="0" applyBorder="0" applyAlignment="0"/>
    <xf numFmtId="362" fontId="35" fillId="0" borderId="0" applyFill="0" applyBorder="0" applyAlignment="0"/>
    <xf numFmtId="199" fontId="65" fillId="0" borderId="0" applyFill="0" applyBorder="0" applyAlignment="0"/>
    <xf numFmtId="362" fontId="47" fillId="0" borderId="0" applyFill="0" applyBorder="0" applyAlignment="0" applyProtection="0"/>
    <xf numFmtId="362" fontId="67" fillId="0" borderId="0" applyFill="0" applyBorder="0" applyAlignment="0" applyProtection="0">
      <protection locked="0"/>
    </xf>
    <xf numFmtId="362" fontId="35" fillId="0" borderId="0" applyFill="0" applyBorder="0" applyAlignment="0" applyProtection="0"/>
    <xf numFmtId="38" fontId="47" fillId="0" borderId="0" applyFont="0" applyFill="0" applyBorder="0" applyAlignment="0" applyProtection="0"/>
    <xf numFmtId="362" fontId="35" fillId="0" borderId="0">
      <alignment horizontal="right"/>
    </xf>
    <xf numFmtId="168" fontId="231" fillId="0" borderId="0" applyFont="0" applyFill="0" applyBorder="0" applyAlignment="0" applyProtection="0"/>
    <xf numFmtId="362" fontId="67" fillId="0" borderId="0" applyFont="0" applyFill="0" applyBorder="0" applyAlignment="0" applyProtection="0">
      <alignment horizontal="right"/>
    </xf>
    <xf numFmtId="362" fontId="35" fillId="0" borderId="0">
      <alignment horizontal="right"/>
      <protection locked="0"/>
    </xf>
    <xf numFmtId="362" fontId="94" fillId="0" borderId="0">
      <alignment horizontal="left"/>
    </xf>
    <xf numFmtId="362" fontId="141" fillId="2" borderId="30" applyNumberFormat="0" applyFont="0" applyAlignment="0" applyProtection="0"/>
    <xf numFmtId="297" fontId="35" fillId="2" borderId="0" applyNumberFormat="0" applyFont="0" applyBorder="0" applyAlignment="0" applyProtection="0">
      <alignment horizontal="center"/>
      <protection locked="0"/>
    </xf>
    <xf numFmtId="362" fontId="141" fillId="0" borderId="0" applyFill="0" applyBorder="0" applyProtection="0">
      <alignment horizontal="right"/>
    </xf>
    <xf numFmtId="362" fontId="94" fillId="0" borderId="0">
      <alignment horizontal="left"/>
    </xf>
    <xf numFmtId="1" fontId="253" fillId="2" borderId="0">
      <alignment horizontal="center"/>
    </xf>
    <xf numFmtId="9" fontId="48" fillId="0" borderId="0" applyFont="0" applyFill="0" applyBorder="0" applyAlignment="0" applyProtection="0"/>
    <xf numFmtId="362" fontId="90" fillId="0" borderId="0">
      <alignment horizontal="left"/>
    </xf>
    <xf numFmtId="362" fontId="48" fillId="0" borderId="0" applyNumberFormat="0" applyFont="0" applyFill="0" applyBorder="0" applyAlignment="0" applyProtection="0">
      <alignment horizontal="left"/>
    </xf>
    <xf numFmtId="362" fontId="48" fillId="0" borderId="0" applyNumberFormat="0" applyFont="0" applyFill="0" applyBorder="0" applyAlignment="0" applyProtection="0">
      <alignment horizontal="left"/>
    </xf>
    <xf numFmtId="15" fontId="48" fillId="0" borderId="0" applyFont="0" applyFill="0" applyBorder="0" applyAlignment="0" applyProtection="0"/>
    <xf numFmtId="4" fontId="48" fillId="0" borderId="0" applyFont="0" applyFill="0" applyBorder="0" applyAlignment="0" applyProtection="0"/>
    <xf numFmtId="362" fontId="116" fillId="0" borderId="26">
      <alignment horizontal="center"/>
    </xf>
    <xf numFmtId="3" fontId="48" fillId="0" borderId="0" applyFont="0" applyFill="0" applyBorder="0" applyAlignment="0" applyProtection="0"/>
    <xf numFmtId="362" fontId="48" fillId="69" borderId="0" applyNumberFormat="0" applyFont="0" applyBorder="0" applyAlignment="0" applyProtection="0"/>
    <xf numFmtId="3" fontId="183" fillId="0" borderId="0" applyFont="0" applyFill="0" applyBorder="0" applyAlignment="0" applyProtection="0"/>
    <xf numFmtId="362" fontId="35" fillId="2" borderId="0"/>
    <xf numFmtId="329" fontId="13" fillId="2" borderId="0"/>
    <xf numFmtId="362" fontId="36" fillId="2" borderId="0"/>
    <xf numFmtId="362" fontId="35" fillId="2" borderId="0"/>
    <xf numFmtId="362" fontId="36" fillId="2" borderId="0"/>
    <xf numFmtId="362" fontId="36" fillId="2" borderId="0"/>
    <xf numFmtId="362" fontId="36" fillId="2" borderId="0"/>
    <xf numFmtId="362" fontId="36" fillId="2" borderId="0"/>
    <xf numFmtId="362" fontId="36" fillId="2" borderId="0"/>
    <xf numFmtId="362" fontId="36" fillId="2" borderId="0"/>
    <xf numFmtId="362" fontId="36" fillId="2" borderId="0"/>
    <xf numFmtId="362" fontId="36" fillId="2" borderId="0"/>
    <xf numFmtId="362" fontId="35" fillId="2" borderId="0"/>
    <xf numFmtId="362" fontId="36" fillId="2" borderId="0"/>
    <xf numFmtId="330" fontId="162" fillId="2" borderId="0"/>
    <xf numFmtId="362" fontId="35" fillId="2" borderId="0"/>
    <xf numFmtId="362" fontId="36" fillId="2" borderId="0"/>
    <xf numFmtId="362" fontId="35" fillId="2" borderId="0"/>
    <xf numFmtId="362" fontId="36" fillId="2" borderId="0"/>
    <xf numFmtId="362" fontId="36" fillId="2" borderId="0"/>
    <xf numFmtId="362" fontId="36" fillId="2" borderId="0"/>
    <xf numFmtId="362" fontId="35" fillId="2" borderId="0"/>
    <xf numFmtId="362" fontId="35" fillId="2" borderId="0"/>
    <xf numFmtId="362" fontId="36" fillId="2" borderId="0"/>
    <xf numFmtId="362" fontId="36" fillId="2" borderId="0"/>
    <xf numFmtId="362" fontId="35" fillId="2" borderId="0"/>
    <xf numFmtId="362" fontId="35" fillId="2" borderId="0"/>
    <xf numFmtId="362" fontId="254" fillId="0" borderId="0">
      <alignment horizontal="center"/>
    </xf>
    <xf numFmtId="362" fontId="36" fillId="0" borderId="8">
      <alignment horizontal="centerContinuous"/>
    </xf>
    <xf numFmtId="287" fontId="13" fillId="2" borderId="0">
      <alignment horizontal="right"/>
    </xf>
    <xf numFmtId="362" fontId="23" fillId="0" borderId="0">
      <alignment vertical="top"/>
    </xf>
    <xf numFmtId="362" fontId="23" fillId="0" borderId="0">
      <alignment vertical="top"/>
    </xf>
    <xf numFmtId="259" fontId="161" fillId="0" borderId="0">
      <alignment horizontal="center"/>
    </xf>
    <xf numFmtId="199" fontId="23" fillId="0" borderId="0">
      <alignment vertical="top"/>
    </xf>
    <xf numFmtId="199" fontId="23" fillId="0" borderId="0">
      <alignment vertical="top"/>
    </xf>
    <xf numFmtId="362" fontId="35" fillId="2" borderId="17">
      <alignment horizontal="right"/>
    </xf>
    <xf numFmtId="331" fontId="13" fillId="2" borderId="17">
      <alignment horizontal="right"/>
    </xf>
    <xf numFmtId="201" fontId="255" fillId="0" borderId="0"/>
    <xf numFmtId="362" fontId="35" fillId="0" borderId="0" applyFont="0" applyFill="0" applyBorder="0" applyProtection="0">
      <alignment horizontal="right"/>
    </xf>
    <xf numFmtId="332" fontId="35" fillId="0" borderId="0" applyFont="0" applyFill="0" applyBorder="0" applyProtection="0">
      <alignment horizontal="right"/>
    </xf>
    <xf numFmtId="362" fontId="35" fillId="0" borderId="0" applyFont="0" applyFill="0" applyBorder="0" applyProtection="0">
      <alignment horizontal="right"/>
    </xf>
    <xf numFmtId="333" fontId="35" fillId="0" borderId="0" applyFont="0" applyFill="0" applyBorder="0" applyProtection="0">
      <alignment horizontal="right"/>
    </xf>
    <xf numFmtId="362" fontId="35" fillId="0" borderId="0" applyFont="0" applyFill="0" applyBorder="0" applyProtection="0">
      <alignment horizontal="right"/>
    </xf>
    <xf numFmtId="334" fontId="23" fillId="0" borderId="0">
      <alignment horizontal="right"/>
      <protection locked="0"/>
    </xf>
    <xf numFmtId="362" fontId="256" fillId="3" borderId="0" applyNumberFormat="0" applyFill="0" applyBorder="0" applyAlignment="0" applyProtection="0"/>
    <xf numFmtId="362" fontId="257" fillId="0" borderId="0" applyNumberFormat="0" applyFill="0" applyBorder="0" applyAlignment="0" applyProtection="0">
      <alignment horizontal="left"/>
    </xf>
    <xf numFmtId="362" fontId="258" fillId="0" borderId="59" applyNumberFormat="0" applyFill="0" applyBorder="0" applyAlignment="0" applyProtection="0">
      <protection hidden="1"/>
    </xf>
    <xf numFmtId="362" fontId="259" fillId="0" borderId="0" applyNumberFormat="0" applyFill="0" applyBorder="0" applyAlignment="0" applyProtection="0"/>
    <xf numFmtId="173" fontId="68" fillId="0" borderId="48" applyNumberFormat="0" applyFill="0" applyBorder="0" applyAlignment="0" applyProtection="0">
      <alignment horizontal="right"/>
    </xf>
    <xf numFmtId="362" fontId="90" fillId="0" borderId="48" applyNumberFormat="0" applyFont="0" applyAlignment="0" applyProtection="0">
      <alignment horizontal="center" vertical="center"/>
    </xf>
    <xf numFmtId="1" fontId="68" fillId="0" borderId="48" applyFont="0" applyFill="0" applyBorder="0" applyAlignment="0" applyProtection="0">
      <alignment horizontal="center"/>
    </xf>
    <xf numFmtId="1" fontId="61" fillId="0" borderId="48" applyFill="0" applyProtection="0">
      <alignment horizontal="center" vertical="center"/>
    </xf>
    <xf numFmtId="362" fontId="260" fillId="70" borderId="0" applyNumberFormat="0" applyFont="0" applyBorder="0" applyAlignment="0">
      <alignment horizontal="center"/>
    </xf>
    <xf numFmtId="362" fontId="145" fillId="0" borderId="0" applyFont="0" applyFill="0" applyBorder="0" applyAlignment="0" applyProtection="0"/>
    <xf numFmtId="362" fontId="215" fillId="4" borderId="0">
      <alignment horizontal="center"/>
    </xf>
    <xf numFmtId="49" fontId="206" fillId="45" borderId="0">
      <alignment horizontal="center"/>
    </xf>
    <xf numFmtId="362" fontId="94" fillId="0" borderId="0">
      <alignment horizontal="left"/>
    </xf>
    <xf numFmtId="362" fontId="261" fillId="0" borderId="0" applyNumberFormat="0" applyBorder="0" applyProtection="0"/>
    <xf numFmtId="362" fontId="261" fillId="0" borderId="0" applyBorder="0" applyProtection="0"/>
    <xf numFmtId="14" fontId="35" fillId="0" borderId="0" applyNumberFormat="0" applyFill="0" applyBorder="0" applyAlignment="0" applyProtection="0">
      <alignment horizontal="left"/>
    </xf>
    <xf numFmtId="14" fontId="72" fillId="0" borderId="0" applyNumberFormat="0" applyFill="0" applyBorder="0" applyAlignment="0" applyProtection="0">
      <alignment horizontal="left"/>
    </xf>
    <xf numFmtId="362" fontId="102" fillId="0" borderId="0">
      <alignment horizontal="left" vertical="center" wrapText="1"/>
    </xf>
    <xf numFmtId="37" fontId="262" fillId="0" borderId="0" applyNumberFormat="0" applyFill="0" applyBorder="0" applyAlignment="0" applyProtection="0"/>
    <xf numFmtId="362" fontId="38" fillId="0" borderId="0" applyNumberFormat="0" applyFill="0" applyBorder="0" applyProtection="0">
      <alignment horizontal="right" vertical="center"/>
    </xf>
    <xf numFmtId="362" fontId="68" fillId="0" borderId="0">
      <alignment horizontal="right"/>
    </xf>
    <xf numFmtId="362" fontId="138" fillId="48" borderId="0">
      <alignment horizontal="center"/>
    </xf>
    <xf numFmtId="362" fontId="138" fillId="48" borderId="0">
      <alignment horizontal="centerContinuous"/>
    </xf>
    <xf numFmtId="362" fontId="62" fillId="45" borderId="0">
      <alignment horizontal="left"/>
    </xf>
    <xf numFmtId="49" fontId="62" fillId="45" borderId="0">
      <alignment horizontal="center"/>
    </xf>
    <xf numFmtId="362" fontId="112" fillId="48" borderId="0">
      <alignment horizontal="left"/>
    </xf>
    <xf numFmtId="49" fontId="62" fillId="45" borderId="0">
      <alignment horizontal="left"/>
    </xf>
    <xf numFmtId="362" fontId="112" fillId="48" borderId="0">
      <alignment horizontal="centerContinuous"/>
    </xf>
    <xf numFmtId="362" fontId="112" fillId="48" borderId="0">
      <alignment horizontal="right"/>
    </xf>
    <xf numFmtId="49" fontId="215" fillId="45" borderId="0">
      <alignment horizontal="left"/>
    </xf>
    <xf numFmtId="362" fontId="138" fillId="48" borderId="0">
      <alignment horizontal="right"/>
    </xf>
    <xf numFmtId="362" fontId="68" fillId="0" borderId="0"/>
    <xf numFmtId="362" fontId="56" fillId="0" borderId="0"/>
    <xf numFmtId="362" fontId="13" fillId="0" borderId="0"/>
    <xf numFmtId="362" fontId="190" fillId="0" borderId="73">
      <alignment vertical="center"/>
    </xf>
    <xf numFmtId="362" fontId="131" fillId="0" borderId="34" applyNumberFormat="0" applyFill="0" applyAlignment="0" applyProtection="0"/>
    <xf numFmtId="362" fontId="62" fillId="12" borderId="0">
      <alignment horizontal="center"/>
    </xf>
    <xf numFmtId="362" fontId="133" fillId="12" borderId="0">
      <alignment horizontal="center"/>
    </xf>
    <xf numFmtId="362" fontId="35" fillId="0" borderId="0" applyNumberFormat="0" applyFont="0" applyFill="0" applyBorder="0" applyAlignment="0" applyProtection="0"/>
    <xf numFmtId="362" fontId="155" fillId="0" borderId="74"/>
    <xf numFmtId="362" fontId="185" fillId="0" borderId="0" applyFill="0" applyBorder="0" applyProtection="0">
      <alignment horizontal="left"/>
    </xf>
    <xf numFmtId="362" fontId="185" fillId="0" borderId="0" applyFill="0" applyBorder="0" applyProtection="0">
      <alignment horizontal="left"/>
    </xf>
    <xf numFmtId="362" fontId="263" fillId="71" borderId="0"/>
    <xf numFmtId="362" fontId="185" fillId="50" borderId="30">
      <alignment horizontal="center" vertical="center" wrapText="1"/>
      <protection hidden="1"/>
    </xf>
    <xf numFmtId="362" fontId="264" fillId="50" borderId="30">
      <alignment horizontal="center" vertical="center" wrapText="1"/>
      <protection hidden="1"/>
    </xf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362" fontId="23" fillId="61" borderId="0" applyNumberFormat="0" applyFont="0" applyBorder="0" applyAlignment="0" applyProtection="0"/>
    <xf numFmtId="362" fontId="23" fillId="61" borderId="0" applyNumberFormat="0" applyFont="0" applyBorder="0" applyAlignment="0" applyProtection="0"/>
    <xf numFmtId="362" fontId="35" fillId="62" borderId="0" applyNumberFormat="0" applyBorder="0" applyAlignment="0" applyProtection="0"/>
    <xf numFmtId="362" fontId="260" fillId="1" borderId="29" applyNumberFormat="0" applyFont="0" applyAlignment="0">
      <alignment horizontal="center"/>
    </xf>
    <xf numFmtId="362" fontId="47" fillId="0" borderId="0" applyFill="0" applyBorder="0" applyAlignment="0" applyProtection="0">
      <protection locked="0"/>
    </xf>
    <xf numFmtId="362" fontId="35" fillId="0" borderId="51" applyNumberFormat="0" applyFont="0" applyFill="0" applyAlignment="0" applyProtection="0"/>
    <xf numFmtId="170" fontId="124" fillId="0" borderId="0" applyFill="0" applyBorder="0" applyAlignment="0" applyProtection="0"/>
    <xf numFmtId="170" fontId="124" fillId="0" borderId="0" applyFill="0" applyBorder="0" applyAlignment="0" applyProtection="0"/>
    <xf numFmtId="362" fontId="265" fillId="0" borderId="0" applyNumberFormat="0" applyFill="0" applyBorder="0" applyAlignment="0">
      <alignment horizontal="center"/>
    </xf>
    <xf numFmtId="362" fontId="35" fillId="0" borderId="0">
      <alignment horizontal="center"/>
    </xf>
    <xf numFmtId="362" fontId="101" fillId="0" borderId="0">
      <alignment horizontal="left" vertical="center" wrapText="1"/>
    </xf>
    <xf numFmtId="362" fontId="35" fillId="0" borderId="0"/>
    <xf numFmtId="362" fontId="35" fillId="0" borderId="0"/>
    <xf numFmtId="362" fontId="112" fillId="72" borderId="75">
      <alignment horizontal="center" wrapText="1"/>
    </xf>
    <xf numFmtId="362" fontId="266" fillId="0" borderId="54"/>
    <xf numFmtId="12" fontId="35" fillId="0" borderId="0" applyFont="0" applyFill="0" applyBorder="0" applyProtection="0">
      <alignment horizontal="right"/>
    </xf>
    <xf numFmtId="362" fontId="35" fillId="53" borderId="0" applyFont="0" applyFill="0" applyBorder="0" applyProtection="0">
      <alignment horizontal="right"/>
    </xf>
    <xf numFmtId="335" fontId="35" fillId="53" borderId="0" applyFont="0" applyFill="0" applyBorder="0" applyProtection="0">
      <alignment horizontal="right"/>
    </xf>
    <xf numFmtId="362" fontId="35" fillId="0" borderId="0" applyFont="0" applyFill="0" applyBorder="0" applyAlignment="0" applyProtection="0">
      <alignment horizontal="right"/>
    </xf>
    <xf numFmtId="362" fontId="267" fillId="0" borderId="0"/>
    <xf numFmtId="362" fontId="268" fillId="63" borderId="0"/>
    <xf numFmtId="362" fontId="268" fillId="0" borderId="0"/>
    <xf numFmtId="362" fontId="268" fillId="0" borderId="0"/>
    <xf numFmtId="362" fontId="268" fillId="73" borderId="0"/>
    <xf numFmtId="362" fontId="268" fillId="73" borderId="0"/>
    <xf numFmtId="362" fontId="53" fillId="0" borderId="0">
      <alignment vertical="top"/>
    </xf>
    <xf numFmtId="362" fontId="35" fillId="0" borderId="0"/>
    <xf numFmtId="362" fontId="85" fillId="0" borderId="0"/>
    <xf numFmtId="362" fontId="85" fillId="0" borderId="0"/>
    <xf numFmtId="362" fontId="85" fillId="0" borderId="0"/>
    <xf numFmtId="362" fontId="35" fillId="0" borderId="0" applyNumberFormat="0" applyFill="0" applyBorder="0" applyAlignment="0" applyProtection="0"/>
    <xf numFmtId="362" fontId="85" fillId="0" borderId="0"/>
    <xf numFmtId="362" fontId="85" fillId="0" borderId="0"/>
    <xf numFmtId="199" fontId="67" fillId="0" borderId="0"/>
    <xf numFmtId="362" fontId="85" fillId="0" borderId="0"/>
    <xf numFmtId="38" fontId="35" fillId="0" borderId="0" applyFont="0" applyFill="0" applyBorder="0" applyAlignment="0" applyProtection="0"/>
    <xf numFmtId="38" fontId="35" fillId="0" borderId="0" applyFont="0" applyFill="0" applyBorder="0" applyAlignment="0" applyProtection="0"/>
    <xf numFmtId="37" fontId="79" fillId="0" borderId="0"/>
    <xf numFmtId="41" fontId="35" fillId="0" borderId="0" applyFont="0" applyFill="0" applyBorder="0" applyAlignment="0" applyProtection="0"/>
    <xf numFmtId="38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336" fontId="68" fillId="0" borderId="0" applyFill="0" applyBorder="0" applyProtection="0">
      <alignment horizontal="right" wrapText="1"/>
    </xf>
    <xf numFmtId="362" fontId="40" fillId="0" borderId="0">
      <alignment vertical="top"/>
    </xf>
    <xf numFmtId="337" fontId="68" fillId="0" borderId="0" applyFill="0" applyBorder="0" applyProtection="0">
      <alignment horizontal="right" wrapText="1"/>
    </xf>
    <xf numFmtId="38" fontId="35" fillId="0" borderId="0" applyFont="0" applyFill="0" applyBorder="0" applyAlignment="0" applyProtection="0"/>
    <xf numFmtId="338" fontId="68" fillId="0" borderId="0" applyFill="0" applyBorder="0" applyProtection="0">
      <alignment horizontal="right" wrapText="1"/>
    </xf>
    <xf numFmtId="38" fontId="35" fillId="0" borderId="0" applyFont="0" applyFill="0" applyBorder="0" applyAlignment="0" applyProtection="0"/>
    <xf numFmtId="14" fontId="68" fillId="0" borderId="0" applyFill="0" applyBorder="0" applyProtection="0">
      <alignment horizontal="right"/>
    </xf>
    <xf numFmtId="38" fontId="35" fillId="0" borderId="0" applyFont="0" applyFill="0" applyBorder="0" applyAlignment="0" applyProtection="0"/>
    <xf numFmtId="339" fontId="68" fillId="0" borderId="0" applyFill="0" applyBorder="0" applyProtection="0">
      <alignment horizontal="right"/>
    </xf>
    <xf numFmtId="362" fontId="40" fillId="0" borderId="0">
      <alignment vertical="top"/>
    </xf>
    <xf numFmtId="339" fontId="68" fillId="0" borderId="0" applyFill="0" applyBorder="0" applyProtection="0">
      <alignment horizontal="right"/>
    </xf>
    <xf numFmtId="362" fontId="40" fillId="0" borderId="0">
      <alignment vertical="top"/>
    </xf>
    <xf numFmtId="340" fontId="68" fillId="0" borderId="0" applyFill="0" applyBorder="0" applyProtection="0">
      <alignment horizontal="right" wrapText="1"/>
    </xf>
    <xf numFmtId="41" fontId="35" fillId="0" borderId="0" applyFont="0" applyFill="0" applyBorder="0" applyAlignment="0" applyProtection="0"/>
    <xf numFmtId="281" fontId="68" fillId="0" borderId="0" applyFill="0" applyBorder="0" applyProtection="0">
      <alignment horizontal="right" wrapText="1"/>
    </xf>
    <xf numFmtId="362" fontId="35" fillId="0" borderId="0">
      <alignment vertical="top"/>
    </xf>
    <xf numFmtId="4" fontId="68" fillId="0" borderId="0" applyFill="0" applyBorder="0" applyProtection="0">
      <alignment wrapText="1"/>
    </xf>
    <xf numFmtId="362" fontId="35" fillId="0" borderId="0" applyNumberFormat="0" applyFont="0" applyFill="0" applyBorder="0" applyAlignment="0" applyProtection="0"/>
    <xf numFmtId="41" fontId="35" fillId="0" borderId="0" applyFont="0" applyFill="0" applyBorder="0" applyAlignment="0" applyProtection="0"/>
    <xf numFmtId="38" fontId="35" fillId="0" borderId="0" applyFont="0" applyFill="0" applyBorder="0" applyAlignment="0" applyProtection="0"/>
    <xf numFmtId="362" fontId="68" fillId="0" borderId="0" applyNumberFormat="0" applyFill="0" applyBorder="0" applyProtection="0">
      <alignment horizontal="left" vertical="top" wrapText="1"/>
    </xf>
    <xf numFmtId="362" fontId="40" fillId="0" borderId="0">
      <alignment vertical="top"/>
    </xf>
    <xf numFmtId="362" fontId="141" fillId="0" borderId="0" applyNumberFormat="0" applyFill="0" applyBorder="0" applyProtection="0">
      <alignment horizontal="left" vertical="top" wrapText="1"/>
    </xf>
    <xf numFmtId="362" fontId="40" fillId="0" borderId="0">
      <alignment vertical="top"/>
    </xf>
    <xf numFmtId="341" fontId="211" fillId="0" borderId="0" applyFill="0" applyBorder="0" applyProtection="0">
      <alignment horizontal="center" wrapText="1"/>
    </xf>
    <xf numFmtId="362" fontId="40" fillId="0" borderId="0">
      <alignment vertical="top"/>
    </xf>
    <xf numFmtId="340" fontId="211" fillId="0" borderId="0" applyFill="0" applyBorder="0" applyProtection="0">
      <alignment horizontal="right" wrapText="1"/>
    </xf>
    <xf numFmtId="362" fontId="40" fillId="0" borderId="0">
      <alignment vertical="top"/>
    </xf>
    <xf numFmtId="338" fontId="211" fillId="0" borderId="0" applyFill="0" applyBorder="0" applyProtection="0">
      <alignment horizontal="right" wrapText="1"/>
    </xf>
    <xf numFmtId="362" fontId="40" fillId="0" borderId="0">
      <alignment vertical="top"/>
    </xf>
    <xf numFmtId="342" fontId="211" fillId="0" borderId="0" applyFill="0" applyBorder="0" applyProtection="0">
      <alignment horizontal="right" wrapText="1"/>
    </xf>
    <xf numFmtId="38" fontId="35" fillId="0" borderId="0" applyFont="0" applyFill="0" applyBorder="0" applyAlignment="0" applyProtection="0"/>
    <xf numFmtId="37" fontId="211" fillId="0" borderId="0" applyFill="0" applyBorder="0" applyProtection="0">
      <alignment horizontal="center" wrapText="1"/>
    </xf>
    <xf numFmtId="362" fontId="40" fillId="0" borderId="0">
      <alignment vertical="top"/>
    </xf>
    <xf numFmtId="339" fontId="211" fillId="0" borderId="0" applyFill="0" applyBorder="0" applyProtection="0">
      <alignment horizontal="right"/>
    </xf>
    <xf numFmtId="362" fontId="40" fillId="0" borderId="0">
      <alignment vertical="top"/>
    </xf>
    <xf numFmtId="343" fontId="211" fillId="0" borderId="0" applyFill="0" applyBorder="0" applyProtection="0">
      <alignment horizontal="right"/>
    </xf>
    <xf numFmtId="38" fontId="35" fillId="0" borderId="0" applyFont="0" applyFill="0" applyBorder="0" applyAlignment="0" applyProtection="0"/>
    <xf numFmtId="14" fontId="211" fillId="0" borderId="0" applyFill="0" applyBorder="0" applyProtection="0">
      <alignment horizontal="right"/>
    </xf>
    <xf numFmtId="334" fontId="220" fillId="0" borderId="0"/>
    <xf numFmtId="362" fontId="35" fillId="0" borderId="0">
      <alignment vertical="top"/>
    </xf>
    <xf numFmtId="38" fontId="35" fillId="0" borderId="0" applyFont="0" applyFill="0" applyBorder="0" applyAlignment="0" applyProtection="0"/>
    <xf numFmtId="4" fontId="211" fillId="0" borderId="0" applyFill="0" applyBorder="0" applyProtection="0">
      <alignment wrapText="1"/>
    </xf>
    <xf numFmtId="362" fontId="40" fillId="0" borderId="0">
      <alignment vertical="top"/>
    </xf>
    <xf numFmtId="362" fontId="141" fillId="0" borderId="54" applyNumberFormat="0" applyFill="0" applyProtection="0">
      <alignment wrapText="1"/>
    </xf>
    <xf numFmtId="38" fontId="35" fillId="0" borderId="0" applyFont="0" applyFill="0" applyBorder="0" applyAlignment="0" applyProtection="0"/>
    <xf numFmtId="362" fontId="82" fillId="0" borderId="0" applyNumberFormat="0" applyFill="0" applyBorder="0" applyProtection="0">
      <alignment wrapText="1"/>
    </xf>
    <xf numFmtId="38" fontId="35" fillId="0" borderId="0" applyFont="0" applyFill="0" applyBorder="0" applyAlignment="0" applyProtection="0"/>
    <xf numFmtId="362" fontId="141" fillId="0" borderId="54" applyNumberFormat="0" applyFill="0" applyProtection="0">
      <alignment horizontal="center" wrapText="1"/>
    </xf>
    <xf numFmtId="38" fontId="35" fillId="0" borderId="0" applyFont="0" applyFill="0" applyBorder="0" applyAlignment="0" applyProtection="0"/>
    <xf numFmtId="332" fontId="141" fillId="0" borderId="0" applyFill="0" applyBorder="0" applyProtection="0">
      <alignment horizontal="center" wrapText="1"/>
    </xf>
    <xf numFmtId="38" fontId="35" fillId="0" borderId="0" applyFont="0" applyFill="0" applyBorder="0" applyAlignment="0" applyProtection="0"/>
    <xf numFmtId="362" fontId="185" fillId="0" borderId="0" applyNumberFormat="0" applyFill="0" applyBorder="0" applyProtection="0">
      <alignment horizontal="justify" wrapText="1"/>
    </xf>
    <xf numFmtId="38" fontId="35" fillId="0" borderId="0" applyFont="0" applyFill="0" applyBorder="0" applyAlignment="0" applyProtection="0"/>
    <xf numFmtId="362" fontId="141" fillId="0" borderId="0" applyNumberFormat="0" applyFill="0" applyBorder="0" applyProtection="0">
      <alignment horizontal="centerContinuous" wrapText="1"/>
    </xf>
    <xf numFmtId="38" fontId="35" fillId="0" borderId="0" applyFont="0" applyFill="0" applyBorder="0" applyAlignment="0" applyProtection="0"/>
    <xf numFmtId="38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362" fontId="85" fillId="0" borderId="0"/>
    <xf numFmtId="362" fontId="40" fillId="0" borderId="0">
      <alignment vertical="top"/>
    </xf>
    <xf numFmtId="362" fontId="40" fillId="0" borderId="0">
      <alignment vertical="top"/>
    </xf>
    <xf numFmtId="38" fontId="35" fillId="0" borderId="0" applyFont="0" applyFill="0" applyBorder="0" applyAlignment="0" applyProtection="0"/>
    <xf numFmtId="362" fontId="35" fillId="0" borderId="0">
      <alignment vertical="top"/>
    </xf>
    <xf numFmtId="38" fontId="35" fillId="0" borderId="0" applyFont="0" applyFill="0" applyBorder="0" applyAlignment="0" applyProtection="0"/>
    <xf numFmtId="38" fontId="35" fillId="0" borderId="0" applyFont="0" applyFill="0" applyBorder="0" applyAlignment="0" applyProtection="0"/>
    <xf numFmtId="38" fontId="35" fillId="0" borderId="0" applyFont="0" applyFill="0" applyBorder="0" applyAlignment="0" applyProtection="0"/>
    <xf numFmtId="38" fontId="35" fillId="0" borderId="0" applyFont="0" applyFill="0" applyBorder="0" applyAlignment="0" applyProtection="0"/>
    <xf numFmtId="38" fontId="35" fillId="0" borderId="0" applyFont="0" applyFill="0" applyBorder="0" applyAlignment="0" applyProtection="0"/>
    <xf numFmtId="362" fontId="40" fillId="0" borderId="0">
      <alignment vertical="top"/>
    </xf>
    <xf numFmtId="362" fontId="56" fillId="0" borderId="0">
      <alignment vertical="center"/>
    </xf>
    <xf numFmtId="362" fontId="40" fillId="0" borderId="0">
      <alignment vertical="top"/>
    </xf>
    <xf numFmtId="38" fontId="35" fillId="0" borderId="0" applyFont="0" applyFill="0" applyBorder="0" applyAlignment="0" applyProtection="0"/>
    <xf numFmtId="38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344" fontId="35" fillId="0" borderId="0" applyFont="0" applyFill="0" applyBorder="0" applyAlignment="0" applyProtection="0"/>
    <xf numFmtId="344" fontId="35" fillId="0" borderId="0" applyFont="0" applyFill="0" applyBorder="0" applyAlignment="0" applyProtection="0"/>
    <xf numFmtId="40" fontId="48" fillId="0" borderId="0" applyFont="0" applyFill="0" applyBorder="0" applyAlignment="0" applyProtection="0"/>
    <xf numFmtId="40" fontId="48" fillId="0" borderId="0" applyFont="0" applyFill="0" applyBorder="0" applyAlignment="0" applyProtection="0"/>
    <xf numFmtId="362" fontId="85" fillId="0" borderId="0"/>
    <xf numFmtId="362" fontId="35" fillId="0" borderId="0"/>
    <xf numFmtId="362" fontId="35" fillId="0" borderId="0"/>
    <xf numFmtId="362" fontId="13" fillId="0" borderId="0" applyNumberFormat="0" applyBorder="0" applyAlignment="0"/>
    <xf numFmtId="362" fontId="80" fillId="0" borderId="0" applyNumberFormat="0" applyBorder="0" applyAlignment="0"/>
    <xf numFmtId="362" fontId="269" fillId="0" borderId="0" applyNumberFormat="0" applyBorder="0" applyAlignment="0"/>
    <xf numFmtId="362" fontId="126" fillId="0" borderId="0" applyNumberFormat="0" applyBorder="0" applyAlignment="0"/>
    <xf numFmtId="362" fontId="126" fillId="0" borderId="0" applyNumberFormat="0" applyBorder="0" applyAlignment="0"/>
    <xf numFmtId="281" fontId="35" fillId="0" borderId="0" applyFill="0" applyBorder="0" applyAlignment="0" applyProtection="0"/>
    <xf numFmtId="14" fontId="113" fillId="0" borderId="0" applyFill="0" applyBorder="0" applyAlignment="0" applyProtection="0">
      <alignment horizontal="left"/>
      <protection locked="0"/>
    </xf>
    <xf numFmtId="14" fontId="113" fillId="0" borderId="0" applyFill="0" applyBorder="0" applyAlignment="0" applyProtection="0"/>
    <xf numFmtId="362" fontId="29" fillId="0" borderId="0" applyNumberFormat="0" applyFill="0" applyBorder="0" applyProtection="0">
      <alignment horizontal="left" vertical="center"/>
    </xf>
    <xf numFmtId="14" fontId="113" fillId="0" borderId="0" applyFill="0" applyBorder="0" applyAlignment="0" applyProtection="0">
      <alignment horizontal="left"/>
      <protection locked="0"/>
    </xf>
    <xf numFmtId="14" fontId="113" fillId="0" borderId="0" applyFill="0" applyBorder="0" applyAlignment="0" applyProtection="0">
      <protection locked="0"/>
    </xf>
    <xf numFmtId="38" fontId="47" fillId="0" borderId="0" applyFont="0" applyFill="0" applyBorder="0" applyAlignment="0" applyProtection="0">
      <protection locked="0"/>
    </xf>
    <xf numFmtId="362" fontId="270" fillId="0" borderId="0"/>
    <xf numFmtId="362" fontId="35" fillId="0" borderId="0" applyNumberFormat="0" applyFill="0" applyBorder="0" applyAlignment="0" applyProtection="0"/>
    <xf numFmtId="362" fontId="249" fillId="0" borderId="0"/>
    <xf numFmtId="40" fontId="35" fillId="0" borderId="0" applyBorder="0">
      <alignment horizontal="right"/>
    </xf>
    <xf numFmtId="40" fontId="82" fillId="0" borderId="25">
      <alignment vertical="top"/>
    </xf>
    <xf numFmtId="40" fontId="271" fillId="0" borderId="0" applyBorder="0">
      <alignment horizontal="right"/>
    </xf>
    <xf numFmtId="362" fontId="81" fillId="0" borderId="0" applyFill="0" applyBorder="0" applyAlignment="0" applyProtection="0"/>
    <xf numFmtId="362" fontId="141" fillId="2" borderId="0" applyNumberFormat="0" applyFont="0" applyBorder="0" applyAlignment="0" applyProtection="0"/>
    <xf numFmtId="362" fontId="272" fillId="0" borderId="0"/>
    <xf numFmtId="362" fontId="67" fillId="0" borderId="0"/>
    <xf numFmtId="362" fontId="67" fillId="0" borderId="0"/>
    <xf numFmtId="362" fontId="67" fillId="0" borderId="0"/>
    <xf numFmtId="362" fontId="146" fillId="0" borderId="0"/>
    <xf numFmtId="362" fontId="52" fillId="0" borderId="0" applyFill="0" applyBorder="0" applyProtection="0">
      <alignment horizontal="center" vertical="center"/>
    </xf>
    <xf numFmtId="362" fontId="52" fillId="0" borderId="0" applyFill="0" applyBorder="0" applyProtection="0">
      <alignment horizontal="center" vertical="center"/>
    </xf>
    <xf numFmtId="362" fontId="81" fillId="0" borderId="0"/>
    <xf numFmtId="362" fontId="273" fillId="0" borderId="0" applyBorder="0" applyProtection="0">
      <alignment vertical="center"/>
    </xf>
    <xf numFmtId="362" fontId="273" fillId="0" borderId="0" applyBorder="0" applyProtection="0">
      <alignment vertical="center"/>
    </xf>
    <xf numFmtId="282" fontId="273" fillId="0" borderId="8" applyBorder="0" applyProtection="0">
      <alignment horizontal="right" vertical="center"/>
    </xf>
    <xf numFmtId="282" fontId="273" fillId="0" borderId="8" applyBorder="0" applyProtection="0">
      <alignment horizontal="right" vertical="center"/>
    </xf>
    <xf numFmtId="362" fontId="274" fillId="74" borderId="0" applyBorder="0" applyProtection="0">
      <alignment horizontal="centerContinuous" vertical="center"/>
    </xf>
    <xf numFmtId="362" fontId="274" fillId="74" borderId="0" applyBorder="0" applyProtection="0">
      <alignment horizontal="centerContinuous" vertical="center"/>
    </xf>
    <xf numFmtId="362" fontId="274" fillId="36" borderId="8" applyBorder="0" applyProtection="0">
      <alignment horizontal="centerContinuous" vertical="center"/>
    </xf>
    <xf numFmtId="362" fontId="274" fillId="36" borderId="8" applyBorder="0" applyProtection="0">
      <alignment horizontal="centerContinuous" vertical="center"/>
    </xf>
    <xf numFmtId="362" fontId="81" fillId="0" borderId="0" applyNumberFormat="0" applyFill="0" applyBorder="0" applyProtection="0">
      <alignment horizontal="left"/>
    </xf>
    <xf numFmtId="362" fontId="141" fillId="0" borderId="0" applyBorder="0" applyProtection="0">
      <alignment horizontal="left"/>
    </xf>
    <xf numFmtId="362" fontId="89" fillId="0" borderId="0" applyNumberFormat="0" applyFill="0" applyBorder="0" applyProtection="0">
      <alignment horizontal="left"/>
    </xf>
    <xf numFmtId="362" fontId="52" fillId="0" borderId="0" applyFill="0" applyBorder="0" applyProtection="0"/>
    <xf numFmtId="362" fontId="275" fillId="0" borderId="0" applyFill="0" applyBorder="0" applyProtection="0"/>
    <xf numFmtId="362" fontId="231" fillId="0" borderId="0"/>
    <xf numFmtId="362" fontId="276" fillId="0" borderId="0" applyFill="0" applyBorder="0" applyProtection="0">
      <alignment horizontal="left"/>
    </xf>
    <xf numFmtId="362" fontId="277" fillId="0" borderId="0" applyFill="0" applyBorder="0" applyProtection="0">
      <alignment horizontal="left"/>
    </xf>
    <xf numFmtId="362" fontId="89" fillId="0" borderId="51" applyFill="0" applyBorder="0" applyProtection="0">
      <alignment horizontal="left" vertical="top"/>
    </xf>
    <xf numFmtId="362" fontId="278" fillId="0" borderId="0" applyFill="0" applyBorder="0" applyProtection="0">
      <alignment horizontal="left" vertical="top"/>
    </xf>
    <xf numFmtId="362" fontId="24" fillId="0" borderId="0">
      <alignment horizontal="centerContinuous"/>
    </xf>
    <xf numFmtId="362" fontId="62" fillId="3" borderId="25" applyNumberFormat="0" applyFont="0" applyFill="0" applyAlignment="0" applyProtection="0">
      <protection locked="0"/>
    </xf>
    <xf numFmtId="362" fontId="35" fillId="0" borderId="0" applyNumberFormat="0" applyFill="0" applyBorder="0">
      <alignment horizontal="left"/>
    </xf>
    <xf numFmtId="362" fontId="81" fillId="0" borderId="0" applyNumberFormat="0" applyFill="0" applyBorder="0">
      <alignment horizontal="right"/>
    </xf>
    <xf numFmtId="362" fontId="35" fillId="0" borderId="0" applyNumberFormat="0" applyFill="0" applyBorder="0">
      <alignment horizontal="right"/>
    </xf>
    <xf numFmtId="362" fontId="62" fillId="3" borderId="76" applyNumberFormat="0" applyFont="0" applyFill="0" applyAlignment="0" applyProtection="0">
      <protection locked="0"/>
    </xf>
    <xf numFmtId="1" fontId="188" fillId="0" borderId="0"/>
    <xf numFmtId="49" fontId="279" fillId="0" borderId="0"/>
    <xf numFmtId="362" fontId="68" fillId="0" borderId="0"/>
    <xf numFmtId="362" fontId="68" fillId="0" borderId="0"/>
    <xf numFmtId="362" fontId="141" fillId="0" borderId="0" applyNumberFormat="0" applyFill="0" applyBorder="0" applyAlignment="0" applyProtection="0"/>
    <xf numFmtId="362" fontId="280" fillId="0" borderId="0"/>
    <xf numFmtId="362" fontId="81" fillId="0" borderId="0" applyNumberFormat="0" applyFill="0" applyBorder="0" applyProtection="0"/>
    <xf numFmtId="362" fontId="234" fillId="0" borderId="0" applyNumberFormat="0" applyFill="0" applyBorder="0"/>
    <xf numFmtId="362" fontId="35" fillId="0" borderId="0">
      <alignment horizontal="left"/>
      <protection locked="0"/>
    </xf>
    <xf numFmtId="362" fontId="81" fillId="0" borderId="0">
      <alignment vertical="center"/>
    </xf>
    <xf numFmtId="362" fontId="281" fillId="0" borderId="0"/>
    <xf numFmtId="362" fontId="81" fillId="0" borderId="0" applyNumberFormat="0" applyFill="0" applyBorder="0" applyProtection="0"/>
    <xf numFmtId="362" fontId="81" fillId="0" borderId="0" applyFill="0" applyBorder="0" applyProtection="0"/>
    <xf numFmtId="362" fontId="81" fillId="0" borderId="0" applyNumberFormat="0" applyFill="0" applyBorder="0" applyProtection="0"/>
    <xf numFmtId="362" fontId="81" fillId="0" borderId="0"/>
    <xf numFmtId="49" fontId="53" fillId="0" borderId="0" applyFill="0" applyBorder="0" applyAlignment="0"/>
    <xf numFmtId="49" fontId="53" fillId="0" borderId="0" applyFill="0" applyBorder="0" applyAlignment="0"/>
    <xf numFmtId="362" fontId="35" fillId="0" borderId="0" applyFill="0" applyBorder="0" applyAlignment="0"/>
    <xf numFmtId="345" fontId="35" fillId="0" borderId="0" applyFill="0" applyBorder="0" applyAlignment="0"/>
    <xf numFmtId="362" fontId="35" fillId="0" borderId="0" applyFill="0" applyBorder="0" applyAlignment="0"/>
    <xf numFmtId="346" fontId="35" fillId="0" borderId="0" applyFill="0" applyBorder="0" applyAlignment="0"/>
    <xf numFmtId="362" fontId="37" fillId="0" borderId="0" applyNumberFormat="0" applyFont="0" applyFill="0" applyBorder="0" applyProtection="0">
      <alignment horizontal="left" vertical="top" wrapText="1"/>
    </xf>
    <xf numFmtId="362" fontId="35" fillId="0" borderId="51" applyFill="0" applyBorder="0" applyProtection="0"/>
    <xf numFmtId="362" fontId="115" fillId="0" borderId="0">
      <alignment vertical="top"/>
    </xf>
    <xf numFmtId="362" fontId="282" fillId="0" borderId="0"/>
    <xf numFmtId="362" fontId="62" fillId="0" borderId="0">
      <alignment vertical="top"/>
    </xf>
    <xf numFmtId="362" fontId="84" fillId="0" borderId="0" applyNumberFormat="0" applyFill="0" applyBorder="0" applyAlignment="0" applyProtection="0"/>
    <xf numFmtId="281" fontId="35" fillId="0" borderId="0" applyFont="0" applyFill="0" applyBorder="0" applyAlignment="0" applyProtection="0"/>
    <xf numFmtId="11" fontId="47" fillId="0" borderId="0" applyFont="0" applyFill="0" applyBorder="0" applyAlignment="0" applyProtection="0"/>
    <xf numFmtId="362" fontId="283" fillId="0" borderId="0" applyFill="0" applyBorder="0" applyProtection="0">
      <alignment horizontal="left" vertical="top"/>
    </xf>
    <xf numFmtId="18" fontId="62" fillId="3" borderId="0" applyFont="0" applyFill="0" applyBorder="0" applyAlignment="0" applyProtection="0">
      <protection locked="0"/>
    </xf>
    <xf numFmtId="18" fontId="284" fillId="0" borderId="0"/>
    <xf numFmtId="1" fontId="35" fillId="0" borderId="29" applyFill="0" applyBorder="0" applyProtection="0">
      <alignment horizontal="right"/>
    </xf>
    <xf numFmtId="362" fontId="285" fillId="0" borderId="0" applyFont="0" applyFill="0" applyBorder="0" applyAlignment="0" applyProtection="0">
      <alignment horizontal="right"/>
    </xf>
    <xf numFmtId="362" fontId="81" fillId="35" borderId="30" applyFont="0" applyFill="0" applyBorder="0" applyAlignment="0" applyProtection="0"/>
    <xf numFmtId="362" fontId="35" fillId="0" borderId="0" applyFont="0" applyFill="0" applyBorder="0" applyAlignment="0" applyProtection="0"/>
    <xf numFmtId="362" fontId="35" fillId="0" borderId="0" applyFont="0" applyFill="0" applyBorder="0" applyAlignment="0" applyProtection="0"/>
    <xf numFmtId="362" fontId="23" fillId="0" borderId="0" applyNumberFormat="0" applyFill="0" applyBorder="0" applyAlignment="0" applyProtection="0"/>
    <xf numFmtId="362" fontId="23" fillId="0" borderId="0" applyNumberFormat="0" applyFill="0" applyBorder="0" applyAlignment="0" applyProtection="0"/>
    <xf numFmtId="362" fontId="23" fillId="0" borderId="0" applyNumberFormat="0" applyFill="0" applyBorder="0" applyAlignment="0" applyProtection="0"/>
    <xf numFmtId="362" fontId="38" fillId="0" borderId="0" applyNumberFormat="0" applyFill="0" applyBorder="0" applyAlignment="0" applyProtection="0"/>
    <xf numFmtId="362" fontId="38" fillId="0" borderId="0" applyNumberFormat="0" applyFill="0" applyBorder="0" applyAlignment="0" applyProtection="0"/>
    <xf numFmtId="40" fontId="139" fillId="0" borderId="0"/>
    <xf numFmtId="362" fontId="29" fillId="0" borderId="0" applyNumberFormat="0" applyFont="0" applyBorder="0" applyAlignment="0"/>
    <xf numFmtId="362" fontId="286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18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287" fillId="0" borderId="0" applyNumberFormat="0" applyFill="0" applyBorder="0" applyAlignment="0" applyProtection="0"/>
    <xf numFmtId="362" fontId="287" fillId="0" borderId="0" applyNumberFormat="0" applyFill="0" applyBorder="0" applyAlignment="0" applyProtection="0"/>
    <xf numFmtId="362" fontId="287" fillId="0" borderId="0" applyNumberFormat="0" applyFill="0" applyBorder="0" applyAlignment="0" applyProtection="0"/>
    <xf numFmtId="362" fontId="287" fillId="0" borderId="0" applyNumberFormat="0" applyFill="0" applyBorder="0" applyAlignment="0" applyProtection="0"/>
    <xf numFmtId="362" fontId="287" fillId="0" borderId="0" applyNumberFormat="0" applyFill="0" applyBorder="0" applyAlignment="0" applyProtection="0"/>
    <xf numFmtId="362" fontId="287" fillId="0" borderId="0" applyNumberFormat="0" applyFill="0" applyBorder="0" applyAlignment="0" applyProtection="0"/>
    <xf numFmtId="362" fontId="287" fillId="0" borderId="0" applyNumberFormat="0" applyFill="0" applyBorder="0" applyAlignment="0" applyProtection="0"/>
    <xf numFmtId="362" fontId="287" fillId="0" borderId="0" applyNumberFormat="0" applyFill="0" applyBorder="0" applyAlignment="0" applyProtection="0"/>
    <xf numFmtId="362" fontId="35" fillId="0" borderId="0" applyFill="0" applyBorder="0" applyProtection="0"/>
    <xf numFmtId="362" fontId="35" fillId="0" borderId="0">
      <alignment horizontal="center"/>
    </xf>
    <xf numFmtId="347" fontId="288" fillId="36" borderId="0" applyNumberFormat="0" applyProtection="0">
      <alignment horizontal="left" vertical="center"/>
    </xf>
    <xf numFmtId="301" fontId="24" fillId="0" borderId="0">
      <alignment horizontal="centerContinuous"/>
    </xf>
    <xf numFmtId="362" fontId="24" fillId="0" borderId="0">
      <alignment horizontal="centerContinuous"/>
    </xf>
    <xf numFmtId="301" fontId="35" fillId="0" borderId="77">
      <alignment horizontal="centerContinuous"/>
    </xf>
    <xf numFmtId="362" fontId="28" fillId="0" borderId="0" applyNumberFormat="0" applyProtection="0">
      <alignment horizontal="left" vertical="center"/>
    </xf>
    <xf numFmtId="301" fontId="35" fillId="0" borderId="0">
      <alignment horizontal="centerContinuous"/>
      <protection locked="0"/>
    </xf>
    <xf numFmtId="362" fontId="35" fillId="0" borderId="0">
      <alignment horizontal="centerContinuous"/>
      <protection locked="0"/>
    </xf>
    <xf numFmtId="301" fontId="35" fillId="0" borderId="0">
      <alignment horizontal="left"/>
    </xf>
    <xf numFmtId="362" fontId="35" fillId="0" borderId="0">
      <alignment horizontal="left"/>
    </xf>
    <xf numFmtId="362" fontId="289" fillId="0" borderId="0">
      <alignment horizontal="center"/>
    </xf>
    <xf numFmtId="362" fontId="81" fillId="0" borderId="0" applyNumberFormat="0" applyFill="0" applyBorder="0" applyAlignment="0" applyProtection="0"/>
    <xf numFmtId="362" fontId="289" fillId="0" borderId="0">
      <alignment horizontal="left"/>
    </xf>
    <xf numFmtId="362" fontId="290" fillId="0" borderId="0">
      <alignment vertical="top"/>
    </xf>
    <xf numFmtId="362" fontId="35" fillId="0" borderId="0" applyBorder="0"/>
    <xf numFmtId="362" fontId="35" fillId="0" borderId="0" applyNumberFormat="0" applyFill="0" applyBorder="0" applyAlignment="0" applyProtection="0"/>
    <xf numFmtId="362" fontId="27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35" fillId="0" borderId="0" applyNumberFormat="0" applyFill="0" applyBorder="0" applyAlignment="0" applyProtection="0"/>
    <xf numFmtId="362" fontId="48" fillId="0" borderId="0" applyBorder="0"/>
    <xf numFmtId="362" fontId="82" fillId="0" borderId="0">
      <alignment horizontal="right"/>
      <protection locked="0"/>
    </xf>
    <xf numFmtId="38" fontId="35" fillId="0" borderId="0" applyFill="0" applyBorder="0" applyAlignment="0" applyProtection="0">
      <alignment horizontal="left"/>
    </xf>
    <xf numFmtId="362" fontId="291" fillId="0" borderId="0"/>
    <xf numFmtId="362" fontId="291" fillId="0" borderId="0"/>
    <xf numFmtId="362" fontId="81" fillId="0" borderId="0"/>
    <xf numFmtId="362" fontId="81" fillId="0" borderId="0"/>
    <xf numFmtId="362" fontId="170" fillId="0" borderId="0" applyFill="0" applyBorder="0" applyAlignment="0" applyProtection="0"/>
    <xf numFmtId="362" fontId="170" fillId="0" borderId="0" applyFill="0" applyBorder="0" applyAlignment="0" applyProtection="0"/>
    <xf numFmtId="362" fontId="52" fillId="0" borderId="29">
      <alignment horizontal="center" wrapText="1"/>
    </xf>
    <xf numFmtId="362" fontId="68" fillId="0" borderId="0" applyFont="0" applyFill="0" applyBorder="0">
      <alignment horizontal="left"/>
    </xf>
    <xf numFmtId="362" fontId="72" fillId="34" borderId="59"/>
    <xf numFmtId="3" fontId="35" fillId="0" borderId="25" applyNumberFormat="0" applyFont="0" applyFill="0" applyAlignment="0" applyProtection="0"/>
    <xf numFmtId="362" fontId="292" fillId="0" borderId="0"/>
    <xf numFmtId="362" fontId="293" fillId="0" borderId="78" applyNumberFormat="0" applyFill="0" applyAlignment="0" applyProtection="0"/>
    <xf numFmtId="362" fontId="293" fillId="0" borderId="78" applyNumberFormat="0" applyFill="0" applyAlignment="0" applyProtection="0"/>
    <xf numFmtId="362" fontId="293" fillId="0" borderId="78" applyNumberFormat="0" applyFill="0" applyAlignment="0" applyProtection="0"/>
    <xf numFmtId="362" fontId="293" fillId="0" borderId="78" applyNumberFormat="0" applyFill="0" applyAlignment="0" applyProtection="0"/>
    <xf numFmtId="362" fontId="293" fillId="0" borderId="78" applyNumberFormat="0" applyFill="0" applyAlignment="0" applyProtection="0"/>
    <xf numFmtId="362" fontId="293" fillId="0" borderId="78" applyNumberFormat="0" applyFill="0" applyAlignment="0" applyProtection="0"/>
    <xf numFmtId="362" fontId="293" fillId="0" borderId="78" applyNumberFormat="0" applyFill="0" applyAlignment="0" applyProtection="0"/>
    <xf numFmtId="362" fontId="293" fillId="0" borderId="78" applyNumberFormat="0" applyFill="0" applyAlignment="0" applyProtection="0"/>
    <xf numFmtId="362" fontId="81" fillId="0" borderId="0" applyFill="0" applyBorder="0" applyProtection="0"/>
    <xf numFmtId="362" fontId="81" fillId="0" borderId="0" applyFill="0" applyBorder="0" applyProtection="0"/>
    <xf numFmtId="362" fontId="81" fillId="0" borderId="39" applyFill="0" applyBorder="0" applyProtection="0">
      <alignment vertical="center"/>
    </xf>
    <xf numFmtId="362" fontId="141" fillId="0" borderId="79"/>
    <xf numFmtId="362" fontId="47" fillId="0" borderId="0">
      <alignment horizontal="right"/>
    </xf>
    <xf numFmtId="43" fontId="35" fillId="0" borderId="0" applyFont="0" applyFill="0" applyBorder="0" applyAlignment="0" applyProtection="0"/>
    <xf numFmtId="40" fontId="47" fillId="0" borderId="0" applyFont="0" applyFill="0" applyBorder="0" applyAlignment="0" applyProtection="0">
      <protection locked="0"/>
    </xf>
    <xf numFmtId="362" fontId="294" fillId="0" borderId="0">
      <alignment horizontal="left"/>
      <protection locked="0"/>
    </xf>
    <xf numFmtId="237" fontId="294" fillId="0" borderId="0">
      <alignment horizontal="left"/>
      <protection locked="0"/>
    </xf>
    <xf numFmtId="362" fontId="97" fillId="8" borderId="0" applyNumberFormat="0" applyBorder="0" applyAlignment="0" applyProtection="0"/>
    <xf numFmtId="362" fontId="295" fillId="0" borderId="0">
      <alignment horizontal="fill"/>
    </xf>
    <xf numFmtId="167" fontId="47" fillId="0" borderId="0" applyFont="0" applyFill="0" applyBorder="0" applyAlignment="0" applyProtection="0">
      <protection locked="0"/>
    </xf>
    <xf numFmtId="362" fontId="67" fillId="0" borderId="0" applyFill="0" applyBorder="0" applyAlignment="0" applyProtection="0"/>
    <xf numFmtId="3" fontId="40" fillId="0" borderId="0" applyNumberFormat="0" applyFont="0" applyBorder="0" applyAlignment="0">
      <protection locked="0"/>
    </xf>
    <xf numFmtId="37" fontId="68" fillId="5" borderId="0" applyNumberFormat="0" applyBorder="0" applyAlignment="0" applyProtection="0"/>
    <xf numFmtId="37" fontId="68" fillId="0" borderId="0"/>
    <xf numFmtId="37" fontId="68" fillId="0" borderId="0"/>
    <xf numFmtId="3" fontId="133" fillId="0" borderId="56" applyProtection="0"/>
    <xf numFmtId="362" fontId="253" fillId="2" borderId="51" applyBorder="0">
      <alignment horizontal="right" vertical="center"/>
      <protection locked="0"/>
    </xf>
    <xf numFmtId="362" fontId="67" fillId="0" borderId="0" applyNumberFormat="0"/>
    <xf numFmtId="362" fontId="296" fillId="45" borderId="0">
      <alignment horizontal="center"/>
    </xf>
    <xf numFmtId="38" fontId="47" fillId="0" borderId="0" applyFill="0" applyBorder="0" applyAlignment="0" applyProtection="0"/>
    <xf numFmtId="38" fontId="35" fillId="0" borderId="0" applyFill="0" applyBorder="0" applyAlignment="0" applyProtection="0">
      <alignment horizontal="left"/>
    </xf>
    <xf numFmtId="348" fontId="35" fillId="0" borderId="0" applyFont="0" applyFill="0" applyBorder="0" applyAlignment="0" applyProtection="0"/>
    <xf numFmtId="349" fontId="35" fillId="0" borderId="0" applyFont="0" applyFill="0" applyBorder="0" applyAlignment="0" applyProtection="0"/>
    <xf numFmtId="362" fontId="35" fillId="0" borderId="0">
      <alignment horizontal="center" textRotation="180"/>
    </xf>
    <xf numFmtId="170" fontId="35" fillId="0" borderId="0" applyFont="0" applyFill="0" applyBorder="0" applyAlignment="0" applyProtection="0"/>
    <xf numFmtId="171" fontId="35" fillId="0" borderId="0" applyFont="0" applyFill="0" applyBorder="0" applyAlignment="0" applyProtection="0"/>
    <xf numFmtId="350" fontId="233" fillId="0" borderId="0" applyFont="0" applyFill="0" applyBorder="0" applyAlignment="0" applyProtection="0"/>
    <xf numFmtId="351" fontId="233" fillId="0" borderId="0" applyFont="0" applyFill="0" applyBorder="0" applyAlignment="0" applyProtection="0"/>
    <xf numFmtId="362" fontId="84" fillId="0" borderId="0" applyNumberFormat="0" applyFill="0" applyBorder="0" applyAlignment="0" applyProtection="0"/>
    <xf numFmtId="362" fontId="84" fillId="0" borderId="0" applyNumberFormat="0" applyFill="0" applyBorder="0" applyAlignment="0" applyProtection="0"/>
    <xf numFmtId="362" fontId="84" fillId="0" borderId="0" applyNumberFormat="0" applyFill="0" applyBorder="0" applyAlignment="0" applyProtection="0"/>
    <xf numFmtId="362" fontId="84" fillId="0" borderId="0" applyNumberFormat="0" applyFill="0" applyBorder="0" applyAlignment="0" applyProtection="0"/>
    <xf numFmtId="362" fontId="84" fillId="0" borderId="0" applyNumberFormat="0" applyFill="0" applyBorder="0" applyAlignment="0" applyProtection="0"/>
    <xf numFmtId="362" fontId="84" fillId="0" borderId="0" applyNumberFormat="0" applyFill="0" applyBorder="0" applyAlignment="0" applyProtection="0"/>
    <xf numFmtId="362" fontId="84" fillId="0" borderId="0" applyNumberFormat="0" applyFill="0" applyBorder="0" applyAlignment="0" applyProtection="0"/>
    <xf numFmtId="362" fontId="84" fillId="0" borderId="0" applyNumberFormat="0" applyFill="0" applyBorder="0" applyAlignment="0" applyProtection="0"/>
    <xf numFmtId="362" fontId="297" fillId="0" borderId="0" applyNumberFormat="0" applyFill="0" applyBorder="0" applyAlignment="0" applyProtection="0"/>
    <xf numFmtId="199" fontId="298" fillId="0" borderId="0"/>
    <xf numFmtId="362" fontId="81" fillId="0" borderId="29"/>
    <xf numFmtId="362" fontId="297" fillId="0" borderId="0" applyNumberFormat="0" applyFill="0" applyBorder="0" applyAlignment="0" applyProtection="0"/>
    <xf numFmtId="362" fontId="141" fillId="3" borderId="0" applyNumberFormat="0" applyFont="0" applyAlignment="0" applyProtection="0"/>
    <xf numFmtId="362" fontId="141" fillId="3" borderId="25" applyNumberFormat="0" applyFont="0" applyAlignment="0" applyProtection="0">
      <protection locked="0"/>
    </xf>
    <xf numFmtId="362" fontId="35" fillId="0" borderId="0" applyNumberFormat="0" applyFill="0" applyBorder="0" applyAlignment="0" applyProtection="0"/>
    <xf numFmtId="1" fontId="47" fillId="0" borderId="0" applyFont="0" applyFill="0" applyBorder="0" applyAlignment="0" applyProtection="0"/>
    <xf numFmtId="37" fontId="68" fillId="0" borderId="0"/>
    <xf numFmtId="362" fontId="82" fillId="0" borderId="26">
      <alignment horizontal="center" wrapText="1"/>
    </xf>
    <xf numFmtId="40" fontId="141" fillId="0" borderId="0">
      <alignment horizontal="left" wrapText="1"/>
    </xf>
    <xf numFmtId="362" fontId="68" fillId="0" borderId="0" applyFont="0" applyFill="0" applyBorder="0" applyAlignment="0" applyProtection="0"/>
    <xf numFmtId="301" fontId="40" fillId="0" borderId="0"/>
    <xf numFmtId="362" fontId="68" fillId="0" borderId="0" applyFont="0" applyFill="0" applyBorder="0" applyAlignment="0" applyProtection="0"/>
    <xf numFmtId="3" fontId="40" fillId="0" borderId="0" applyNumberFormat="0" applyFont="0" applyBorder="0" applyAlignment="0">
      <protection locked="0"/>
    </xf>
    <xf numFmtId="362" fontId="231" fillId="0" borderId="0" applyFont="0" applyFill="0" applyBorder="0" applyAlignment="0" applyProtection="0">
      <alignment horizontal="right"/>
    </xf>
    <xf numFmtId="362" fontId="278" fillId="65" borderId="0">
      <alignment horizontal="right"/>
    </xf>
    <xf numFmtId="199" fontId="278" fillId="65" borderId="0">
      <alignment horizontal="right"/>
    </xf>
    <xf numFmtId="199" fontId="278" fillId="65" borderId="0">
      <alignment horizontal="right"/>
    </xf>
    <xf numFmtId="362" fontId="278" fillId="65" borderId="0">
      <alignment horizontal="right"/>
    </xf>
    <xf numFmtId="199" fontId="278" fillId="65" borderId="0">
      <alignment horizontal="right"/>
    </xf>
    <xf numFmtId="199" fontId="278" fillId="65" borderId="0">
      <alignment horizontal="right"/>
    </xf>
    <xf numFmtId="199" fontId="278" fillId="65" borderId="0">
      <alignment horizontal="right"/>
    </xf>
    <xf numFmtId="352" fontId="299" fillId="0" borderId="8" applyBorder="0" applyProtection="0">
      <alignment horizontal="right"/>
    </xf>
    <xf numFmtId="1" fontId="141" fillId="0" borderId="8" applyFill="0">
      <alignment horizontal="right"/>
    </xf>
    <xf numFmtId="362" fontId="81" fillId="0" borderId="0" applyFont="0" applyFill="0" applyBorder="0" applyAlignment="0" applyProtection="0"/>
    <xf numFmtId="362" fontId="81" fillId="0" borderId="0" applyFont="0" applyFill="0" applyBorder="0" applyAlignment="0" applyProtection="0"/>
    <xf numFmtId="362" fontId="35" fillId="0" borderId="0" applyFont="0" applyFill="0" applyBorder="0" applyAlignment="0" applyProtection="0"/>
    <xf numFmtId="353" fontId="47" fillId="0" borderId="30" applyFont="0" applyFill="0" applyBorder="0" applyAlignment="0" applyProtection="0"/>
    <xf numFmtId="40" fontId="81" fillId="5" borderId="0" applyNumberFormat="0" applyFont="0" applyBorder="0" applyAlignment="0" applyProtection="0">
      <alignment horizontal="right"/>
    </xf>
    <xf numFmtId="362" fontId="234" fillId="75" borderId="80" applyNumberFormat="0" applyFont="0" applyBorder="0" applyAlignment="0" applyProtection="0">
      <alignment horizontal="right"/>
    </xf>
    <xf numFmtId="354" fontId="124" fillId="0" borderId="0" applyFont="0" applyFill="0" applyBorder="0" applyAlignment="0" applyProtection="0"/>
    <xf numFmtId="354" fontId="124" fillId="0" borderId="0" applyFont="0" applyFill="0" applyBorder="0" applyAlignment="0" applyProtection="0"/>
    <xf numFmtId="355" fontId="145" fillId="0" borderId="59">
      <alignment horizontal="center"/>
    </xf>
    <xf numFmtId="362" fontId="48" fillId="0" borderId="0"/>
    <xf numFmtId="164" fontId="35" fillId="0" borderId="0" applyFont="0" applyFill="0" applyBorder="0" applyAlignment="0" applyProtection="0"/>
    <xf numFmtId="362" fontId="300" fillId="0" borderId="0">
      <alignment vertical="center"/>
    </xf>
    <xf numFmtId="272" fontId="35" fillId="0" borderId="0" applyFont="0" applyFill="0" applyBorder="0" applyAlignment="0" applyProtection="0"/>
    <xf numFmtId="306" fontId="35" fillId="0" borderId="0" applyFont="0" applyFill="0" applyBorder="0" applyAlignment="0" applyProtection="0"/>
    <xf numFmtId="362" fontId="301" fillId="0" borderId="0"/>
    <xf numFmtId="171" fontId="35" fillId="0" borderId="0" applyFont="0" applyFill="0" applyBorder="0" applyAlignment="0" applyProtection="0"/>
    <xf numFmtId="170" fontId="35" fillId="0" borderId="0" applyFont="0" applyFill="0" applyBorder="0" applyAlignment="0" applyProtection="0"/>
    <xf numFmtId="362" fontId="1" fillId="0" borderId="0"/>
    <xf numFmtId="43" fontId="35" fillId="0" borderId="0" applyFont="0" applyFill="0" applyBorder="0" applyAlignment="0" applyProtection="0"/>
    <xf numFmtId="171" fontId="35" fillId="0" borderId="0" applyFont="0" applyFill="0" applyBorder="0" applyAlignment="0" applyProtection="0"/>
    <xf numFmtId="172" fontId="35" fillId="0" borderId="0" applyFont="0" applyFill="0" applyBorder="0" applyAlignment="0" applyProtection="0"/>
    <xf numFmtId="274" fontId="35" fillId="0" borderId="0" applyFont="0" applyFill="0" applyBorder="0" applyProtection="0"/>
    <xf numFmtId="0" fontId="35" fillId="0" borderId="0" applyFont="0" applyFill="0" applyBorder="0" applyAlignment="0" applyProtection="0"/>
    <xf numFmtId="362" fontId="1" fillId="0" borderId="0"/>
    <xf numFmtId="362" fontId="35" fillId="0" borderId="0"/>
    <xf numFmtId="362" fontId="319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272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819">
    <xf numFmtId="362" fontId="0" fillId="0" borderId="0" xfId="0"/>
    <xf numFmtId="362" fontId="3" fillId="0" borderId="0" xfId="4" applyFont="1"/>
    <xf numFmtId="362" fontId="5" fillId="0" borderId="0" xfId="0" applyFont="1" applyAlignment="1">
      <alignment horizontal="center"/>
    </xf>
    <xf numFmtId="362" fontId="5" fillId="0" borderId="0" xfId="0" applyFont="1"/>
    <xf numFmtId="362" fontId="5" fillId="0" borderId="0" xfId="0" applyFont="1" applyAlignment="1">
      <alignment horizontal="left"/>
    </xf>
    <xf numFmtId="362" fontId="4" fillId="0" borderId="0" xfId="0" applyFont="1"/>
    <xf numFmtId="174" fontId="5" fillId="0" borderId="0" xfId="4" applyNumberFormat="1" applyFont="1" applyAlignment="1">
      <alignment horizontal="center"/>
    </xf>
    <xf numFmtId="362" fontId="4" fillId="0" borderId="0" xfId="0" applyFont="1" applyAlignment="1">
      <alignment horizontal="center"/>
    </xf>
    <xf numFmtId="173" fontId="4" fillId="0" borderId="0" xfId="1" applyNumberFormat="1" applyFont="1"/>
    <xf numFmtId="362" fontId="7" fillId="0" borderId="0" xfId="0" applyFont="1" applyAlignment="1">
      <alignment horizontal="center"/>
    </xf>
    <xf numFmtId="362" fontId="8" fillId="0" borderId="0" xfId="0" applyFont="1"/>
    <xf numFmtId="362" fontId="8" fillId="0" borderId="0" xfId="0" applyFont="1" applyAlignment="1">
      <alignment horizontal="center"/>
    </xf>
    <xf numFmtId="362" fontId="9" fillId="0" borderId="1" xfId="0" applyFont="1" applyBorder="1" applyAlignment="1">
      <alignment horizontal="center"/>
    </xf>
    <xf numFmtId="174" fontId="6" fillId="0" borderId="3" xfId="4" applyNumberFormat="1" applyFont="1" applyBorder="1" applyAlignment="1">
      <alignment horizontal="center"/>
    </xf>
    <xf numFmtId="175" fontId="6" fillId="0" borderId="0" xfId="2" applyNumberFormat="1" applyFont="1" applyAlignment="1">
      <alignment horizontal="center" vertical="center"/>
    </xf>
    <xf numFmtId="3" fontId="5" fillId="0" borderId="0" xfId="0" applyNumberFormat="1" applyFont="1" applyAlignment="1">
      <alignment horizontal="right"/>
    </xf>
    <xf numFmtId="10" fontId="5" fillId="0" borderId="0" xfId="0" applyNumberFormat="1" applyFont="1" applyAlignment="1">
      <alignment horizontal="right"/>
    </xf>
    <xf numFmtId="9" fontId="5" fillId="0" borderId="0" xfId="0" applyNumberFormat="1" applyFont="1" applyAlignment="1">
      <alignment horizontal="right"/>
    </xf>
    <xf numFmtId="173" fontId="5" fillId="0" borderId="0" xfId="1" applyNumberFormat="1" applyFont="1" applyAlignment="1">
      <alignment horizontal="right"/>
    </xf>
    <xf numFmtId="43" fontId="5" fillId="0" borderId="0" xfId="1" applyFont="1" applyAlignment="1">
      <alignment horizontal="right"/>
    </xf>
    <xf numFmtId="362" fontId="5" fillId="0" borderId="4" xfId="0" applyFont="1" applyBorder="1"/>
    <xf numFmtId="362" fontId="5" fillId="0" borderId="4" xfId="0" applyFont="1" applyBorder="1" applyAlignment="1">
      <alignment horizontal="center"/>
    </xf>
    <xf numFmtId="3" fontId="5" fillId="0" borderId="4" xfId="0" applyNumberFormat="1" applyFont="1" applyBorder="1" applyAlignment="1">
      <alignment horizontal="right"/>
    </xf>
    <xf numFmtId="10" fontId="5" fillId="0" borderId="4" xfId="0" applyNumberFormat="1" applyFont="1" applyBorder="1" applyAlignment="1">
      <alignment horizontal="right"/>
    </xf>
    <xf numFmtId="173" fontId="5" fillId="0" borderId="4" xfId="1" applyNumberFormat="1" applyFont="1" applyBorder="1" applyAlignment="1">
      <alignment horizontal="right"/>
    </xf>
    <xf numFmtId="43" fontId="5" fillId="0" borderId="4" xfId="1" applyFont="1" applyBorder="1" applyAlignment="1">
      <alignment horizontal="right"/>
    </xf>
    <xf numFmtId="10" fontId="4" fillId="0" borderId="0" xfId="0" applyNumberFormat="1" applyFont="1" applyAlignment="1">
      <alignment horizontal="right"/>
    </xf>
    <xf numFmtId="172" fontId="4" fillId="0" borderId="0" xfId="1" applyNumberFormat="1" applyFont="1"/>
    <xf numFmtId="3" fontId="4" fillId="0" borderId="0" xfId="0" applyNumberFormat="1" applyFont="1" applyAlignment="1">
      <alignment horizontal="right"/>
    </xf>
    <xf numFmtId="9" fontId="5" fillId="0" borderId="4" xfId="0" applyNumberFormat="1" applyFont="1" applyBorder="1" applyAlignment="1">
      <alignment horizontal="right"/>
    </xf>
    <xf numFmtId="173" fontId="6" fillId="0" borderId="0" xfId="1" applyNumberFormat="1" applyFont="1" applyAlignment="1">
      <alignment horizontal="right"/>
    </xf>
    <xf numFmtId="173" fontId="6" fillId="0" borderId="4" xfId="1" applyNumberFormat="1" applyFont="1" applyBorder="1" applyAlignment="1">
      <alignment horizontal="right"/>
    </xf>
    <xf numFmtId="362" fontId="4" fillId="0" borderId="0" xfId="4" applyFont="1"/>
    <xf numFmtId="362" fontId="5" fillId="0" borderId="0" xfId="0" applyFont="1" applyAlignment="1">
      <alignment horizontal="left" vertical="top" wrapText="1"/>
    </xf>
    <xf numFmtId="173" fontId="2" fillId="0" borderId="0" xfId="1" applyNumberFormat="1" applyFont="1" applyFill="1" applyBorder="1" applyAlignment="1">
      <alignment horizontal="left" vertical="top" wrapText="1"/>
    </xf>
    <xf numFmtId="173" fontId="15" fillId="0" borderId="0" xfId="1" applyNumberFormat="1" applyFont="1" applyFill="1" applyBorder="1" applyAlignment="1">
      <alignment horizontal="left" vertical="top" wrapText="1"/>
    </xf>
    <xf numFmtId="173" fontId="14" fillId="0" borderId="0" xfId="1" applyNumberFormat="1" applyFont="1" applyFill="1" applyBorder="1" applyAlignment="1">
      <alignment horizontal="left" vertical="top" wrapText="1"/>
    </xf>
    <xf numFmtId="173" fontId="16" fillId="0" borderId="0" xfId="1" applyNumberFormat="1" applyFont="1" applyFill="1" applyBorder="1" applyAlignment="1">
      <alignment horizontal="left" vertical="top" wrapText="1"/>
    </xf>
    <xf numFmtId="173" fontId="17" fillId="0" borderId="0" xfId="1" applyNumberFormat="1" applyFont="1" applyFill="1" applyBorder="1" applyAlignment="1">
      <alignment horizontal="left" vertical="top" wrapText="1"/>
    </xf>
    <xf numFmtId="362" fontId="18" fillId="0" borderId="0" xfId="0" applyFont="1"/>
    <xf numFmtId="173" fontId="18" fillId="0" borderId="0" xfId="1" applyNumberFormat="1" applyFont="1" applyFill="1" applyBorder="1" applyAlignment="1">
      <alignment horizontal="left" vertical="top" wrapText="1"/>
    </xf>
    <xf numFmtId="173" fontId="5" fillId="0" borderId="0" xfId="1" applyNumberFormat="1" applyFont="1"/>
    <xf numFmtId="173" fontId="19" fillId="0" borderId="0" xfId="1" applyNumberFormat="1" applyFont="1"/>
    <xf numFmtId="3" fontId="5" fillId="0" borderId="0" xfId="0" applyNumberFormat="1" applyFont="1"/>
    <xf numFmtId="173" fontId="5" fillId="0" borderId="0" xfId="0" applyNumberFormat="1" applyFont="1"/>
    <xf numFmtId="43" fontId="5" fillId="0" borderId="0" xfId="0" applyNumberFormat="1" applyFont="1"/>
    <xf numFmtId="177" fontId="21" fillId="0" borderId="0" xfId="0" applyNumberFormat="1" applyFont="1" applyAlignment="1">
      <alignment horizontal="center" vertical="top"/>
    </xf>
    <xf numFmtId="37" fontId="21" fillId="0" borderId="0" xfId="0" applyNumberFormat="1" applyFont="1" applyAlignment="1">
      <alignment horizontal="center" vertical="top"/>
    </xf>
    <xf numFmtId="37" fontId="21" fillId="0" borderId="0" xfId="0" applyNumberFormat="1" applyFont="1" applyAlignment="1">
      <alignment horizontal="left" vertical="top"/>
    </xf>
    <xf numFmtId="362" fontId="22" fillId="0" borderId="0" xfId="0" applyFont="1" applyAlignment="1">
      <alignment horizontal="left" vertical="top"/>
    </xf>
    <xf numFmtId="178" fontId="21" fillId="0" borderId="0" xfId="0" applyNumberFormat="1" applyFont="1" applyAlignment="1">
      <alignment horizontal="center" vertical="top"/>
    </xf>
    <xf numFmtId="10" fontId="23" fillId="0" borderId="0" xfId="3359" applyNumberFormat="1" applyFont="1" applyProtection="1"/>
    <xf numFmtId="10" fontId="6" fillId="0" borderId="0" xfId="0" applyNumberFormat="1" applyFont="1"/>
    <xf numFmtId="362" fontId="24" fillId="0" borderId="0" xfId="0" applyFont="1"/>
    <xf numFmtId="362" fontId="25" fillId="0" borderId="0" xfId="0" applyFont="1"/>
    <xf numFmtId="362" fontId="23" fillId="0" borderId="0" xfId="0" applyFont="1"/>
    <xf numFmtId="362" fontId="23" fillId="0" borderId="0" xfId="0" applyFont="1" applyProtection="1">
      <protection locked="0"/>
    </xf>
    <xf numFmtId="362" fontId="26" fillId="0" borderId="0" xfId="0" applyFont="1"/>
    <xf numFmtId="362" fontId="23" fillId="0" borderId="6" xfId="0" applyFont="1" applyBorder="1"/>
    <xf numFmtId="179" fontId="5" fillId="0" borderId="0" xfId="3359" applyNumberFormat="1" applyFont="1" applyProtection="1"/>
    <xf numFmtId="362" fontId="24" fillId="0" borderId="6" xfId="0" applyFont="1" applyBorder="1"/>
    <xf numFmtId="362" fontId="24" fillId="0" borderId="0" xfId="0" applyFont="1" applyProtection="1">
      <protection locked="0"/>
    </xf>
    <xf numFmtId="182" fontId="23" fillId="0" borderId="0" xfId="0" applyNumberFormat="1" applyFont="1"/>
    <xf numFmtId="183" fontId="23" fillId="0" borderId="0" xfId="0" applyNumberFormat="1" applyFont="1"/>
    <xf numFmtId="183" fontId="26" fillId="0" borderId="0" xfId="0" applyNumberFormat="1" applyFont="1"/>
    <xf numFmtId="182" fontId="24" fillId="0" borderId="0" xfId="0" applyNumberFormat="1" applyFont="1"/>
    <xf numFmtId="182" fontId="26" fillId="0" borderId="0" xfId="0" applyNumberFormat="1" applyFont="1"/>
    <xf numFmtId="183" fontId="31" fillId="0" borderId="0" xfId="0" applyNumberFormat="1" applyFont="1"/>
    <xf numFmtId="362" fontId="25" fillId="0" borderId="6" xfId="0" applyFont="1" applyBorder="1"/>
    <xf numFmtId="183" fontId="23" fillId="0" borderId="6" xfId="0" applyNumberFormat="1" applyFont="1" applyBorder="1"/>
    <xf numFmtId="362" fontId="32" fillId="0" borderId="0" xfId="0" applyFont="1"/>
    <xf numFmtId="362" fontId="33" fillId="0" borderId="0" xfId="0" applyFont="1"/>
    <xf numFmtId="182" fontId="33" fillId="0" borderId="0" xfId="0" applyNumberFormat="1" applyFont="1"/>
    <xf numFmtId="172" fontId="23" fillId="0" borderId="0" xfId="0" applyNumberFormat="1" applyFont="1"/>
    <xf numFmtId="356" fontId="302" fillId="0" borderId="0" xfId="0" applyNumberFormat="1" applyFont="1"/>
    <xf numFmtId="356" fontId="23" fillId="0" borderId="0" xfId="0" applyNumberFormat="1" applyFont="1"/>
    <xf numFmtId="274" fontId="23" fillId="0" borderId="0" xfId="0" applyNumberFormat="1" applyFont="1"/>
    <xf numFmtId="183" fontId="303" fillId="0" borderId="0" xfId="0" applyNumberFormat="1" applyFont="1"/>
    <xf numFmtId="193" fontId="23" fillId="0" borderId="0" xfId="0" applyNumberFormat="1" applyFont="1"/>
    <xf numFmtId="362" fontId="23" fillId="0" borderId="30" xfId="0" applyFont="1" applyBorder="1" applyAlignment="1">
      <alignment horizontal="center"/>
    </xf>
    <xf numFmtId="182" fontId="25" fillId="0" borderId="6" xfId="0" applyNumberFormat="1" applyFont="1" applyBorder="1"/>
    <xf numFmtId="182" fontId="23" fillId="0" borderId="6" xfId="0" applyNumberFormat="1" applyFont="1" applyBorder="1"/>
    <xf numFmtId="362" fontId="23" fillId="0" borderId="0" xfId="0" applyFont="1" applyAlignment="1" applyProtection="1">
      <alignment horizontal="left" indent="3"/>
      <protection locked="0"/>
    </xf>
    <xf numFmtId="357" fontId="23" fillId="0" borderId="0" xfId="0" applyNumberFormat="1" applyFont="1"/>
    <xf numFmtId="10" fontId="6" fillId="0" borderId="0" xfId="3359" applyNumberFormat="1" applyFont="1" applyProtection="1"/>
    <xf numFmtId="10" fontId="5" fillId="0" borderId="0" xfId="3359" applyNumberFormat="1" applyFont="1" applyProtection="1"/>
    <xf numFmtId="358" fontId="23" fillId="0" borderId="0" xfId="0" applyNumberFormat="1" applyFont="1"/>
    <xf numFmtId="359" fontId="302" fillId="0" borderId="0" xfId="0" applyNumberFormat="1" applyFont="1"/>
    <xf numFmtId="362" fontId="23" fillId="0" borderId="0" xfId="0" applyFont="1" applyAlignment="1">
      <alignment horizontal="center"/>
    </xf>
    <xf numFmtId="359" fontId="18" fillId="0" borderId="0" xfId="0" applyNumberFormat="1" applyFont="1"/>
    <xf numFmtId="172" fontId="0" fillId="0" borderId="0" xfId="0" applyNumberFormat="1"/>
    <xf numFmtId="43" fontId="5" fillId="0" borderId="0" xfId="1" applyFont="1"/>
    <xf numFmtId="171" fontId="25" fillId="0" borderId="0" xfId="0" applyNumberFormat="1" applyFont="1"/>
    <xf numFmtId="9" fontId="5" fillId="0" borderId="0" xfId="3359" applyNumberFormat="1" applyFont="1" applyProtection="1"/>
    <xf numFmtId="179" fontId="2" fillId="0" borderId="0" xfId="3359" applyNumberFormat="1" applyFont="1" applyProtection="1"/>
    <xf numFmtId="326" fontId="2" fillId="0" borderId="0" xfId="3359" applyNumberFormat="1" applyFont="1" applyProtection="1"/>
    <xf numFmtId="362" fontId="5" fillId="0" borderId="8" xfId="0" applyFont="1" applyBorder="1"/>
    <xf numFmtId="173" fontId="5" fillId="0" borderId="0" xfId="1" applyNumberFormat="1" applyFont="1" applyAlignment="1">
      <alignment horizontal="center"/>
    </xf>
    <xf numFmtId="173" fontId="5" fillId="0" borderId="8" xfId="1" applyNumberFormat="1" applyFont="1" applyBorder="1" applyAlignment="1">
      <alignment horizontal="center"/>
    </xf>
    <xf numFmtId="173" fontId="4" fillId="0" borderId="0" xfId="1" applyNumberFormat="1" applyFont="1" applyAlignment="1">
      <alignment horizontal="right"/>
    </xf>
    <xf numFmtId="173" fontId="5" fillId="0" borderId="8" xfId="1" applyNumberFormat="1" applyFont="1" applyBorder="1" applyAlignment="1">
      <alignment horizontal="right"/>
    </xf>
    <xf numFmtId="326" fontId="2" fillId="0" borderId="8" xfId="3359" applyNumberFormat="1" applyFont="1" applyBorder="1" applyProtection="1"/>
    <xf numFmtId="179" fontId="2" fillId="0" borderId="8" xfId="3359" applyNumberFormat="1" applyFont="1" applyBorder="1" applyProtection="1"/>
    <xf numFmtId="173" fontId="2" fillId="0" borderId="0" xfId="1" applyNumberFormat="1" applyFont="1" applyFill="1"/>
    <xf numFmtId="173" fontId="5" fillId="0" borderId="0" xfId="1" applyNumberFormat="1" applyFont="1" applyFill="1" applyAlignment="1">
      <alignment horizontal="center"/>
    </xf>
    <xf numFmtId="173" fontId="5" fillId="0" borderId="8" xfId="1" applyNumberFormat="1" applyFont="1" applyFill="1" applyBorder="1" applyAlignment="1">
      <alignment horizontal="center"/>
    </xf>
    <xf numFmtId="173" fontId="2" fillId="0" borderId="0" xfId="1" applyNumberFormat="1" applyFont="1"/>
    <xf numFmtId="173" fontId="2" fillId="0" borderId="8" xfId="1" applyNumberFormat="1" applyFont="1" applyBorder="1"/>
    <xf numFmtId="173" fontId="5" fillId="0" borderId="0" xfId="0" applyNumberFormat="1" applyFont="1" applyAlignment="1">
      <alignment horizontal="center"/>
    </xf>
    <xf numFmtId="43" fontId="2" fillId="0" borderId="0" xfId="1" applyFont="1"/>
    <xf numFmtId="173" fontId="5" fillId="0" borderId="0" xfId="1" applyNumberFormat="1" applyFont="1" applyBorder="1" applyAlignment="1">
      <alignment horizontal="right"/>
    </xf>
    <xf numFmtId="43" fontId="5" fillId="0" borderId="8" xfId="1" applyFont="1" applyBorder="1" applyAlignment="1">
      <alignment horizontal="right"/>
    </xf>
    <xf numFmtId="43" fontId="2" fillId="0" borderId="8" xfId="1" applyFont="1" applyBorder="1"/>
    <xf numFmtId="173" fontId="18" fillId="0" borderId="0" xfId="1" applyNumberFormat="1" applyFont="1" applyAlignment="1">
      <alignment horizontal="right"/>
    </xf>
    <xf numFmtId="173" fontId="18" fillId="0" borderId="8" xfId="1" applyNumberFormat="1" applyFont="1" applyBorder="1" applyAlignment="1">
      <alignment horizontal="right"/>
    </xf>
    <xf numFmtId="10" fontId="6" fillId="0" borderId="0" xfId="0" applyNumberFormat="1" applyFont="1" applyAlignment="1">
      <alignment horizontal="right"/>
    </xf>
    <xf numFmtId="10" fontId="6" fillId="0" borderId="4" xfId="0" applyNumberFormat="1" applyFont="1" applyBorder="1" applyAlignment="1">
      <alignment horizontal="right"/>
    </xf>
    <xf numFmtId="9" fontId="6" fillId="0" borderId="0" xfId="0" applyNumberFormat="1" applyFont="1" applyAlignment="1">
      <alignment horizontal="right"/>
    </xf>
    <xf numFmtId="173" fontId="18" fillId="0" borderId="0" xfId="1" applyNumberFormat="1" applyFont="1" applyFill="1" applyAlignment="1">
      <alignment horizontal="center"/>
    </xf>
    <xf numFmtId="173" fontId="18" fillId="0" borderId="8" xfId="1" applyNumberFormat="1" applyFont="1" applyFill="1" applyBorder="1" applyAlignment="1">
      <alignment horizontal="center"/>
    </xf>
    <xf numFmtId="43" fontId="6" fillId="0" borderId="0" xfId="1" applyFont="1" applyAlignment="1">
      <alignment horizontal="right"/>
    </xf>
    <xf numFmtId="43" fontId="6" fillId="0" borderId="8" xfId="1" applyFont="1" applyBorder="1" applyAlignment="1">
      <alignment horizontal="right"/>
    </xf>
    <xf numFmtId="362" fontId="4" fillId="76" borderId="0" xfId="0" applyFont="1" applyFill="1"/>
    <xf numFmtId="181" fontId="2" fillId="76" borderId="0" xfId="0" applyNumberFormat="1" applyFont="1" applyFill="1"/>
    <xf numFmtId="9" fontId="4" fillId="0" borderId="0" xfId="3359" applyNumberFormat="1" applyFont="1" applyAlignment="1" applyProtection="1">
      <alignment horizontal="right"/>
    </xf>
    <xf numFmtId="43" fontId="6" fillId="0" borderId="0" xfId="1" applyFont="1"/>
    <xf numFmtId="43" fontId="6" fillId="0" borderId="8" xfId="1" applyFont="1" applyBorder="1"/>
    <xf numFmtId="326" fontId="6" fillId="0" borderId="0" xfId="3359" applyNumberFormat="1" applyFont="1" applyProtection="1"/>
    <xf numFmtId="326" fontId="6" fillId="0" borderId="8" xfId="3359" applyNumberFormat="1" applyFont="1" applyBorder="1" applyProtection="1"/>
    <xf numFmtId="179" fontId="6" fillId="0" borderId="0" xfId="3359" applyNumberFormat="1" applyFont="1" applyProtection="1"/>
    <xf numFmtId="179" fontId="6" fillId="0" borderId="8" xfId="3359" applyNumberFormat="1" applyFont="1" applyBorder="1" applyProtection="1"/>
    <xf numFmtId="43" fontId="5" fillId="0" borderId="0" xfId="0" applyNumberFormat="1" applyFont="1" applyAlignment="1">
      <alignment horizontal="center"/>
    </xf>
    <xf numFmtId="173" fontId="18" fillId="0" borderId="0" xfId="1" applyNumberFormat="1" applyFont="1" applyAlignment="1">
      <alignment horizontal="center"/>
    </xf>
    <xf numFmtId="173" fontId="18" fillId="0" borderId="8" xfId="1" applyNumberFormat="1" applyFont="1" applyBorder="1" applyAlignment="1">
      <alignment horizontal="center"/>
    </xf>
    <xf numFmtId="173" fontId="5" fillId="0" borderId="8" xfId="0" applyNumberFormat="1" applyFont="1" applyBorder="1" applyAlignment="1">
      <alignment horizontal="center"/>
    </xf>
    <xf numFmtId="173" fontId="4" fillId="0" borderId="0" xfId="0" applyNumberFormat="1" applyFont="1" applyAlignment="1">
      <alignment horizontal="center"/>
    </xf>
    <xf numFmtId="362" fontId="7" fillId="0" borderId="0" xfId="0" applyFont="1" applyAlignment="1">
      <alignment horizontal="left"/>
    </xf>
    <xf numFmtId="9" fontId="5" fillId="0" borderId="8" xfId="0" applyNumberFormat="1" applyFont="1" applyBorder="1" applyAlignment="1">
      <alignment horizontal="right"/>
    </xf>
    <xf numFmtId="43" fontId="5" fillId="0" borderId="8" xfId="0" applyNumberFormat="1" applyFont="1" applyBorder="1" applyAlignment="1">
      <alignment horizontal="center"/>
    </xf>
    <xf numFmtId="9" fontId="6" fillId="0" borderId="4" xfId="0" applyNumberFormat="1" applyFont="1" applyBorder="1" applyAlignment="1">
      <alignment horizontal="right"/>
    </xf>
    <xf numFmtId="9" fontId="6" fillId="0" borderId="8" xfId="0" applyNumberFormat="1" applyFont="1" applyBorder="1" applyAlignment="1">
      <alignment horizontal="right"/>
    </xf>
    <xf numFmtId="43" fontId="6" fillId="0" borderId="0" xfId="0" applyNumberFormat="1" applyFont="1" applyAlignment="1">
      <alignment horizontal="center"/>
    </xf>
    <xf numFmtId="43" fontId="6" fillId="0" borderId="8" xfId="0" applyNumberFormat="1" applyFont="1" applyBorder="1" applyAlignment="1">
      <alignment horizontal="center"/>
    </xf>
    <xf numFmtId="285" fontId="5" fillId="0" borderId="0" xfId="0" applyNumberFormat="1" applyFont="1"/>
    <xf numFmtId="285" fontId="6" fillId="0" borderId="0" xfId="0" applyNumberFormat="1" applyFont="1"/>
    <xf numFmtId="179" fontId="4" fillId="0" borderId="0" xfId="3359" applyNumberFormat="1" applyFont="1" applyProtection="1"/>
    <xf numFmtId="43" fontId="23" fillId="0" borderId="0" xfId="0" applyNumberFormat="1" applyFont="1"/>
    <xf numFmtId="362" fontId="25" fillId="76" borderId="0" xfId="0" applyFont="1" applyFill="1"/>
    <xf numFmtId="173" fontId="23" fillId="0" borderId="0" xfId="1" applyNumberFormat="1" applyFont="1"/>
    <xf numFmtId="173" fontId="31" fillId="0" borderId="0" xfId="1" applyNumberFormat="1" applyFont="1"/>
    <xf numFmtId="173" fontId="6" fillId="0" borderId="0" xfId="1" applyNumberFormat="1" applyFont="1" applyFill="1" applyBorder="1" applyAlignment="1">
      <alignment horizontal="left" vertical="top" wrapText="1"/>
    </xf>
    <xf numFmtId="173" fontId="18" fillId="0" borderId="0" xfId="0" applyNumberFormat="1" applyFont="1"/>
    <xf numFmtId="183" fontId="6" fillId="0" borderId="0" xfId="0" applyNumberFormat="1" applyFont="1"/>
    <xf numFmtId="173" fontId="6" fillId="0" borderId="0" xfId="1" applyNumberFormat="1" applyFont="1"/>
    <xf numFmtId="362" fontId="5" fillId="76" borderId="0" xfId="0" applyFont="1" applyFill="1"/>
    <xf numFmtId="10" fontId="4" fillId="0" borderId="0" xfId="3359" applyNumberFormat="1" applyFont="1" applyProtection="1"/>
    <xf numFmtId="9" fontId="5" fillId="0" borderId="0" xfId="3359" applyNumberFormat="1" applyFont="1" applyAlignment="1" applyProtection="1">
      <alignment horizontal="center"/>
    </xf>
    <xf numFmtId="362" fontId="27" fillId="0" borderId="0" xfId="0" applyFont="1"/>
    <xf numFmtId="362" fontId="306" fillId="0" borderId="8" xfId="0" applyFont="1" applyBorder="1"/>
    <xf numFmtId="362" fontId="306" fillId="0" borderId="8" xfId="0" applyFont="1" applyBorder="1" applyAlignment="1">
      <alignment horizontal="centerContinuous"/>
    </xf>
    <xf numFmtId="362" fontId="307" fillId="0" borderId="29" xfId="0" applyFont="1" applyBorder="1"/>
    <xf numFmtId="362" fontId="27" fillId="0" borderId="4" xfId="0" applyFont="1" applyBorder="1"/>
    <xf numFmtId="362" fontId="307" fillId="0" borderId="0" xfId="0" applyFont="1"/>
    <xf numFmtId="362" fontId="27" fillId="0" borderId="8" xfId="0" applyFont="1" applyBorder="1"/>
    <xf numFmtId="172" fontId="27" fillId="0" borderId="0" xfId="1" applyNumberFormat="1" applyFont="1" applyBorder="1"/>
    <xf numFmtId="172" fontId="27" fillId="0" borderId="17" xfId="1" applyNumberFormat="1" applyFont="1" applyBorder="1"/>
    <xf numFmtId="172" fontId="27" fillId="0" borderId="18" xfId="1" applyNumberFormat="1" applyFont="1" applyBorder="1"/>
    <xf numFmtId="172" fontId="27" fillId="0" borderId="8" xfId="1" applyNumberFormat="1" applyFont="1" applyBorder="1"/>
    <xf numFmtId="172" fontId="27" fillId="0" borderId="82" xfId="1" applyNumberFormat="1" applyFont="1" applyBorder="1"/>
    <xf numFmtId="172" fontId="27" fillId="0" borderId="0" xfId="1" applyNumberFormat="1" applyFont="1" applyBorder="1" applyAlignment="1">
      <alignment horizontal="left"/>
    </xf>
    <xf numFmtId="362" fontId="5" fillId="0" borderId="0" xfId="0" applyFont="1" applyAlignment="1">
      <alignment horizontal="left" indent="1"/>
    </xf>
    <xf numFmtId="363" fontId="5" fillId="0" borderId="0" xfId="0" applyNumberFormat="1" applyFont="1" applyAlignment="1">
      <alignment horizontal="center"/>
    </xf>
    <xf numFmtId="363" fontId="5" fillId="0" borderId="4" xfId="0" applyNumberFormat="1" applyFont="1" applyBorder="1" applyAlignment="1">
      <alignment horizontal="center"/>
    </xf>
    <xf numFmtId="363" fontId="4" fillId="0" borderId="0" xfId="0" applyNumberFormat="1" applyFont="1" applyAlignment="1">
      <alignment horizontal="center"/>
    </xf>
    <xf numFmtId="362" fontId="310" fillId="0" borderId="0" xfId="0" applyFont="1" applyAlignment="1">
      <alignment horizontal="centerContinuous"/>
    </xf>
    <xf numFmtId="173" fontId="23" fillId="0" borderId="0" xfId="0" applyNumberFormat="1" applyFont="1"/>
    <xf numFmtId="10" fontId="6" fillId="0" borderId="0" xfId="3359" applyNumberFormat="1" applyFont="1" applyAlignment="1" applyProtection="1">
      <alignment horizontal="center"/>
    </xf>
    <xf numFmtId="173" fontId="31" fillId="0" borderId="0" xfId="0" applyNumberFormat="1" applyFont="1"/>
    <xf numFmtId="179" fontId="5" fillId="0" borderId="0" xfId="3359" applyNumberFormat="1" applyFont="1" applyAlignment="1" applyProtection="1">
      <alignment horizontal="right"/>
    </xf>
    <xf numFmtId="179" fontId="6" fillId="0" borderId="0" xfId="3359" applyNumberFormat="1" applyFont="1" applyAlignment="1" applyProtection="1">
      <alignment horizontal="right"/>
    </xf>
    <xf numFmtId="179" fontId="5" fillId="0" borderId="8" xfId="3359" applyNumberFormat="1" applyFont="1" applyBorder="1" applyAlignment="1" applyProtection="1">
      <alignment horizontal="right"/>
    </xf>
    <xf numFmtId="179" fontId="6" fillId="0" borderId="8" xfId="3359" applyNumberFormat="1" applyFont="1" applyBorder="1" applyAlignment="1" applyProtection="1">
      <alignment horizontal="right"/>
    </xf>
    <xf numFmtId="10" fontId="5" fillId="0" borderId="0" xfId="3359" applyNumberFormat="1" applyFont="1" applyAlignment="1" applyProtection="1">
      <alignment horizontal="right"/>
    </xf>
    <xf numFmtId="10" fontId="6" fillId="0" borderId="0" xfId="3359" applyNumberFormat="1" applyFont="1" applyAlignment="1" applyProtection="1">
      <alignment horizontal="right"/>
    </xf>
    <xf numFmtId="10" fontId="5" fillId="0" borderId="8" xfId="3359" applyNumberFormat="1" applyFont="1" applyBorder="1" applyAlignment="1" applyProtection="1">
      <alignment horizontal="right"/>
    </xf>
    <xf numFmtId="10" fontId="6" fillId="0" borderId="8" xfId="3359" applyNumberFormat="1" applyFont="1" applyBorder="1" applyAlignment="1" applyProtection="1">
      <alignment horizontal="right"/>
    </xf>
    <xf numFmtId="10" fontId="23" fillId="0" borderId="0" xfId="3359" applyNumberFormat="1" applyFont="1" applyAlignment="1" applyProtection="1">
      <alignment horizontal="right"/>
    </xf>
    <xf numFmtId="10" fontId="23" fillId="0" borderId="8" xfId="3359" applyNumberFormat="1" applyFont="1" applyBorder="1" applyAlignment="1" applyProtection="1">
      <alignment horizontal="right"/>
    </xf>
    <xf numFmtId="362" fontId="5" fillId="0" borderId="8" xfId="0" applyFont="1" applyBorder="1" applyAlignment="1">
      <alignment horizontal="center"/>
    </xf>
    <xf numFmtId="10" fontId="4" fillId="0" borderId="0" xfId="3359" applyNumberFormat="1" applyFont="1" applyAlignment="1" applyProtection="1">
      <alignment horizontal="right"/>
    </xf>
    <xf numFmtId="10" fontId="5" fillId="0" borderId="0" xfId="3359" applyNumberFormat="1" applyFont="1" applyAlignment="1" applyProtection="1">
      <alignment horizontal="center"/>
    </xf>
    <xf numFmtId="10" fontId="5" fillId="0" borderId="8" xfId="3359" applyNumberFormat="1" applyFont="1" applyBorder="1" applyAlignment="1" applyProtection="1">
      <alignment horizontal="center"/>
    </xf>
    <xf numFmtId="10" fontId="6" fillId="0" borderId="8" xfId="3359" applyNumberFormat="1" applyFont="1" applyBorder="1" applyAlignment="1" applyProtection="1">
      <alignment horizontal="center"/>
    </xf>
    <xf numFmtId="362" fontId="5" fillId="0" borderId="0" xfId="4" applyFont="1" applyAlignment="1">
      <alignment horizontal="center"/>
    </xf>
    <xf numFmtId="362" fontId="6" fillId="0" borderId="2" xfId="4" applyFont="1" applyBorder="1" applyAlignment="1">
      <alignment horizontal="center"/>
    </xf>
    <xf numFmtId="362" fontId="6" fillId="0" borderId="3" xfId="4" applyFont="1" applyBorder="1" applyAlignment="1">
      <alignment horizontal="center"/>
    </xf>
    <xf numFmtId="362" fontId="6" fillId="0" borderId="0" xfId="2" applyNumberFormat="1" applyFont="1" applyAlignment="1">
      <alignment horizontal="center" vertical="center"/>
    </xf>
    <xf numFmtId="362" fontId="4" fillId="0" borderId="0" xfId="1" applyNumberFormat="1" applyFont="1"/>
    <xf numFmtId="43" fontId="4" fillId="0" borderId="0" xfId="1" applyFont="1" applyAlignment="1">
      <alignment horizontal="right"/>
    </xf>
    <xf numFmtId="9" fontId="5" fillId="0" borderId="0" xfId="3359" applyNumberFormat="1" applyFont="1" applyAlignment="1" applyProtection="1">
      <alignment horizontal="right"/>
    </xf>
    <xf numFmtId="9" fontId="5" fillId="0" borderId="4" xfId="3359" applyNumberFormat="1" applyFont="1" applyBorder="1" applyAlignment="1" applyProtection="1">
      <alignment horizontal="right"/>
    </xf>
    <xf numFmtId="362" fontId="310" fillId="0" borderId="83" xfId="0" applyFont="1" applyBorder="1" applyAlignment="1">
      <alignment horizontal="centerContinuous"/>
    </xf>
    <xf numFmtId="362" fontId="310" fillId="0" borderId="84" xfId="0" applyFont="1" applyBorder="1" applyAlignment="1">
      <alignment horizontal="centerContinuous"/>
    </xf>
    <xf numFmtId="362" fontId="23" fillId="0" borderId="21" xfId="0" applyFont="1" applyBorder="1"/>
    <xf numFmtId="179" fontId="75" fillId="0" borderId="17" xfId="0" applyNumberFormat="1" applyFont="1" applyBorder="1"/>
    <xf numFmtId="2" fontId="23" fillId="0" borderId="17" xfId="0" applyNumberFormat="1" applyFont="1" applyBorder="1"/>
    <xf numFmtId="362" fontId="24" fillId="0" borderId="21" xfId="0" applyFont="1" applyBorder="1"/>
    <xf numFmtId="10" fontId="24" fillId="0" borderId="17" xfId="0" applyNumberFormat="1" applyFont="1" applyBorder="1"/>
    <xf numFmtId="362" fontId="23" fillId="0" borderId="17" xfId="0" applyFont="1" applyBorder="1"/>
    <xf numFmtId="179" fontId="24" fillId="0" borderId="17" xfId="0" applyNumberFormat="1" applyFont="1" applyBorder="1"/>
    <xf numFmtId="362" fontId="24" fillId="0" borderId="18" xfId="0" applyFont="1" applyBorder="1"/>
    <xf numFmtId="10" fontId="24" fillId="0" borderId="82" xfId="0" applyNumberFormat="1" applyFont="1" applyBorder="1"/>
    <xf numFmtId="173" fontId="23" fillId="0" borderId="17" xfId="0" applyNumberFormat="1" applyFont="1" applyBorder="1"/>
    <xf numFmtId="362" fontId="23" fillId="0" borderId="18" xfId="0" applyFont="1" applyBorder="1"/>
    <xf numFmtId="362" fontId="23" fillId="0" borderId="83" xfId="0" applyFont="1" applyBorder="1"/>
    <xf numFmtId="362" fontId="5" fillId="0" borderId="85" xfId="0" applyFont="1" applyBorder="1"/>
    <xf numFmtId="173" fontId="23" fillId="0" borderId="85" xfId="0" applyNumberFormat="1" applyFont="1" applyBorder="1"/>
    <xf numFmtId="173" fontId="23" fillId="0" borderId="84" xfId="0" applyNumberFormat="1" applyFont="1" applyBorder="1"/>
    <xf numFmtId="173" fontId="31" fillId="0" borderId="17" xfId="0" applyNumberFormat="1" applyFont="1" applyBorder="1"/>
    <xf numFmtId="173" fontId="24" fillId="0" borderId="0" xfId="0" applyNumberFormat="1" applyFont="1"/>
    <xf numFmtId="173" fontId="24" fillId="0" borderId="17" xfId="0" applyNumberFormat="1" applyFont="1" applyBorder="1"/>
    <xf numFmtId="173" fontId="311" fillId="0" borderId="0" xfId="0" applyNumberFormat="1" applyFont="1"/>
    <xf numFmtId="173" fontId="311" fillId="0" borderId="17" xfId="0" applyNumberFormat="1" applyFont="1" applyBorder="1"/>
    <xf numFmtId="173" fontId="23" fillId="0" borderId="8" xfId="0" applyNumberFormat="1" applyFont="1" applyBorder="1"/>
    <xf numFmtId="173" fontId="23" fillId="0" borderId="82" xfId="0" applyNumberFormat="1" applyFont="1" applyBorder="1"/>
    <xf numFmtId="362" fontId="5" fillId="0" borderId="83" xfId="0" applyFont="1" applyBorder="1"/>
    <xf numFmtId="362" fontId="5" fillId="0" borderId="21" xfId="0" applyFont="1" applyBorder="1"/>
    <xf numFmtId="43" fontId="0" fillId="0" borderId="0" xfId="1" applyFont="1"/>
    <xf numFmtId="172" fontId="27" fillId="0" borderId="51" xfId="1" applyNumberFormat="1" applyFont="1" applyBorder="1"/>
    <xf numFmtId="172" fontId="307" fillId="0" borderId="0" xfId="1" applyNumberFormat="1" applyFont="1" applyBorder="1"/>
    <xf numFmtId="172" fontId="308" fillId="0" borderId="0" xfId="1" applyNumberFormat="1" applyFont="1" applyFill="1" applyBorder="1"/>
    <xf numFmtId="10" fontId="308" fillId="0" borderId="0" xfId="3359" applyNumberFormat="1" applyFont="1" applyProtection="1"/>
    <xf numFmtId="362" fontId="307" fillId="0" borderId="86" xfId="0" applyFont="1" applyBorder="1" applyAlignment="1">
      <alignment horizontal="center"/>
    </xf>
    <xf numFmtId="362" fontId="307" fillId="0" borderId="87" xfId="0" applyFont="1" applyBorder="1" applyAlignment="1">
      <alignment horizontal="center"/>
    </xf>
    <xf numFmtId="362" fontId="307" fillId="0" borderId="88" xfId="0" applyFont="1" applyBorder="1" applyAlignment="1">
      <alignment horizontal="center"/>
    </xf>
    <xf numFmtId="172" fontId="27" fillId="0" borderId="83" xfId="1" applyNumberFormat="1" applyFont="1" applyBorder="1"/>
    <xf numFmtId="172" fontId="27" fillId="0" borderId="84" xfId="1" applyNumberFormat="1" applyFont="1" applyBorder="1"/>
    <xf numFmtId="10" fontId="27" fillId="0" borderId="8" xfId="3359" applyNumberFormat="1" applyFont="1" applyBorder="1" applyProtection="1"/>
    <xf numFmtId="43" fontId="27" fillId="0" borderId="0" xfId="1" applyFont="1" applyBorder="1"/>
    <xf numFmtId="360" fontId="27" fillId="0" borderId="0" xfId="1" applyNumberFormat="1" applyFont="1" applyBorder="1"/>
    <xf numFmtId="361" fontId="27" fillId="0" borderId="0" xfId="0" applyNumberFormat="1" applyFont="1"/>
    <xf numFmtId="172" fontId="27" fillId="0" borderId="85" xfId="1" applyNumberFormat="1" applyFont="1" applyBorder="1"/>
    <xf numFmtId="171" fontId="27" fillId="0" borderId="0" xfId="2" applyFont="1" applyBorder="1"/>
    <xf numFmtId="10" fontId="27" fillId="0" borderId="0" xfId="3359" applyNumberFormat="1" applyFont="1" applyProtection="1"/>
    <xf numFmtId="9" fontId="27" fillId="0" borderId="0" xfId="3359" applyNumberFormat="1" applyFont="1" applyProtection="1"/>
    <xf numFmtId="43" fontId="5" fillId="0" borderId="0" xfId="1" applyFont="1" applyFill="1"/>
    <xf numFmtId="362" fontId="31" fillId="0" borderId="0" xfId="0" applyFont="1" applyAlignment="1">
      <alignment horizontal="centerContinuous"/>
    </xf>
    <xf numFmtId="362" fontId="4" fillId="0" borderId="8" xfId="0" applyFont="1" applyBorder="1"/>
    <xf numFmtId="362" fontId="4" fillId="0" borderId="8" xfId="0" applyFont="1" applyBorder="1" applyAlignment="1">
      <alignment horizontal="centerContinuous"/>
    </xf>
    <xf numFmtId="173" fontId="5" fillId="0" borderId="0" xfId="1" applyNumberFormat="1" applyFont="1" applyFill="1"/>
    <xf numFmtId="173" fontId="4" fillId="0" borderId="0" xfId="1" applyNumberFormat="1" applyFont="1" applyFill="1"/>
    <xf numFmtId="362" fontId="4" fillId="0" borderId="21" xfId="0" applyFont="1" applyBorder="1"/>
    <xf numFmtId="173" fontId="19" fillId="0" borderId="0" xfId="1" applyNumberFormat="1" applyFont="1" applyFill="1"/>
    <xf numFmtId="362" fontId="4" fillId="0" borderId="18" xfId="0" applyFont="1" applyBorder="1" applyAlignment="1">
      <alignment horizontal="centerContinuous"/>
    </xf>
    <xf numFmtId="179" fontId="5" fillId="0" borderId="0" xfId="3359" applyNumberFormat="1" applyFont="1" applyAlignment="1" applyProtection="1">
      <alignment horizontal="center"/>
    </xf>
    <xf numFmtId="43" fontId="5" fillId="0" borderId="0" xfId="1" applyFont="1" applyFill="1" applyAlignment="1">
      <alignment horizontal="center"/>
    </xf>
    <xf numFmtId="362" fontId="3" fillId="0" borderId="0" xfId="4" applyFont="1" applyAlignment="1">
      <alignment horizontal="left"/>
    </xf>
    <xf numFmtId="43" fontId="5" fillId="0" borderId="90" xfId="1" applyFont="1" applyFill="1" applyBorder="1"/>
    <xf numFmtId="43" fontId="5" fillId="0" borderId="8" xfId="1" applyFont="1" applyFill="1" applyBorder="1"/>
    <xf numFmtId="43" fontId="5" fillId="0" borderId="0" xfId="1" applyFont="1" applyFill="1" applyBorder="1"/>
    <xf numFmtId="366" fontId="4" fillId="0" borderId="82" xfId="1" applyNumberFormat="1" applyFont="1" applyFill="1" applyBorder="1" applyAlignment="1">
      <alignment horizontal="center"/>
    </xf>
    <xf numFmtId="173" fontId="5" fillId="0" borderId="0" xfId="1" applyNumberFormat="1" applyFont="1" applyFill="1" applyBorder="1"/>
    <xf numFmtId="362" fontId="28" fillId="0" borderId="0" xfId="4007" applyFont="1"/>
    <xf numFmtId="362" fontId="23" fillId="0" borderId="0" xfId="4007" applyFont="1"/>
    <xf numFmtId="362" fontId="23" fillId="0" borderId="0" xfId="4007" applyFont="1" applyAlignment="1">
      <alignment horizontal="center"/>
    </xf>
    <xf numFmtId="362" fontId="29" fillId="0" borderId="0" xfId="4007" applyFont="1"/>
    <xf numFmtId="362" fontId="170" fillId="0" borderId="0" xfId="4007" applyFont="1" applyAlignment="1">
      <alignment horizontal="left"/>
    </xf>
    <xf numFmtId="362" fontId="24" fillId="0" borderId="0" xfId="4007" applyFont="1" applyAlignment="1">
      <alignment horizontal="center"/>
    </xf>
    <xf numFmtId="362" fontId="24" fillId="0" borderId="0" xfId="4007" applyFont="1" applyAlignment="1">
      <alignment horizontal="left"/>
    </xf>
    <xf numFmtId="362" fontId="24" fillId="0" borderId="8" xfId="4008" applyNumberFormat="1" applyFont="1" applyFill="1" applyBorder="1" applyAlignment="1">
      <alignment horizontal="center"/>
    </xf>
    <xf numFmtId="362" fontId="24" fillId="0" borderId="0" xfId="4008" applyNumberFormat="1" applyFont="1" applyFill="1" applyBorder="1" applyAlignment="1">
      <alignment horizontal="center"/>
    </xf>
    <xf numFmtId="173" fontId="24" fillId="0" borderId="0" xfId="4008" applyNumberFormat="1" applyFont="1" applyFill="1" applyBorder="1" applyAlignment="1">
      <alignment horizontal="center"/>
    </xf>
    <xf numFmtId="362" fontId="24" fillId="0" borderId="0" xfId="4007" applyFont="1" applyAlignment="1">
      <alignment horizontal="center" wrapText="1"/>
    </xf>
    <xf numFmtId="362" fontId="24" fillId="0" borderId="8" xfId="4007" applyFont="1" applyBorder="1"/>
    <xf numFmtId="362" fontId="24" fillId="0" borderId="8" xfId="4007" applyFont="1" applyBorder="1" applyAlignment="1">
      <alignment horizontal="center"/>
    </xf>
    <xf numFmtId="180" fontId="23" fillId="0" borderId="0" xfId="4007" applyNumberFormat="1" applyFont="1" applyAlignment="1">
      <alignment horizontal="left"/>
    </xf>
    <xf numFmtId="367" fontId="23" fillId="0" borderId="91" xfId="4009" applyNumberFormat="1" applyFont="1" applyFill="1" applyBorder="1" applyAlignment="1">
      <alignment horizontal="center" vertical="center"/>
    </xf>
    <xf numFmtId="179" fontId="23" fillId="0" borderId="0" xfId="3251" applyNumberFormat="1" applyFont="1" applyFill="1" applyBorder="1" applyAlignment="1">
      <alignment horizontal="center"/>
    </xf>
    <xf numFmtId="239" fontId="23" fillId="0" borderId="0" xfId="4007" applyNumberFormat="1" applyFont="1" applyAlignment="1">
      <alignment horizontal="center"/>
    </xf>
    <xf numFmtId="239" fontId="23" fillId="0" borderId="91" xfId="4007" applyNumberFormat="1" applyFont="1" applyBorder="1" applyAlignment="1">
      <alignment horizontal="center"/>
    </xf>
    <xf numFmtId="180" fontId="23" fillId="0" borderId="8" xfId="4007" applyNumberFormat="1" applyFont="1" applyBorder="1" applyAlignment="1">
      <alignment horizontal="left"/>
    </xf>
    <xf numFmtId="367" fontId="23" fillId="0" borderId="82" xfId="4009" applyNumberFormat="1" applyFont="1" applyFill="1" applyBorder="1" applyAlignment="1">
      <alignment horizontal="center" vertical="center"/>
    </xf>
    <xf numFmtId="239" fontId="23" fillId="0" borderId="8" xfId="4007" applyNumberFormat="1" applyFont="1" applyBorder="1" applyAlignment="1">
      <alignment horizontal="center"/>
    </xf>
    <xf numFmtId="239" fontId="23" fillId="0" borderId="82" xfId="4007" applyNumberFormat="1" applyFont="1" applyBorder="1" applyAlignment="1">
      <alignment horizontal="center"/>
    </xf>
    <xf numFmtId="239" fontId="24" fillId="0" borderId="0" xfId="4007" applyNumberFormat="1" applyFont="1" applyAlignment="1">
      <alignment horizontal="center"/>
    </xf>
    <xf numFmtId="368" fontId="23" fillId="0" borderId="0" xfId="4009" applyNumberFormat="1" applyFont="1" applyFill="1" applyBorder="1" applyAlignment="1">
      <alignment horizontal="center" vertical="center"/>
    </xf>
    <xf numFmtId="41" fontId="23" fillId="0" borderId="0" xfId="4008" applyNumberFormat="1" applyFont="1" applyFill="1" applyBorder="1" applyAlignment="1">
      <alignment horizontal="center"/>
    </xf>
    <xf numFmtId="362" fontId="23" fillId="0" borderId="92" xfId="4007" applyFont="1" applyBorder="1" applyAlignment="1">
      <alignment horizontal="center"/>
    </xf>
    <xf numFmtId="362" fontId="23" fillId="0" borderId="2" xfId="4007" applyFont="1" applyBorder="1" applyAlignment="1">
      <alignment horizontal="center"/>
    </xf>
    <xf numFmtId="367" fontId="23" fillId="0" borderId="17" xfId="4009" applyNumberFormat="1" applyFont="1" applyFill="1" applyBorder="1" applyAlignment="1">
      <alignment horizontal="center" vertical="center"/>
    </xf>
    <xf numFmtId="239" fontId="23" fillId="0" borderId="17" xfId="4007" applyNumberFormat="1" applyFont="1" applyBorder="1" applyAlignment="1">
      <alignment horizontal="center"/>
    </xf>
    <xf numFmtId="362" fontId="23" fillId="0" borderId="38" xfId="4007" applyFont="1" applyBorder="1" applyAlignment="1">
      <alignment horizontal="center"/>
    </xf>
    <xf numFmtId="362" fontId="24" fillId="0" borderId="93" xfId="4007" applyFont="1" applyBorder="1" applyAlignment="1">
      <alignment horizontal="left"/>
    </xf>
    <xf numFmtId="362" fontId="24" fillId="0" borderId="94" xfId="4007" applyFont="1" applyBorder="1" applyAlignment="1">
      <alignment horizontal="center"/>
    </xf>
    <xf numFmtId="179" fontId="302" fillId="0" borderId="0" xfId="4007" applyNumberFormat="1" applyFont="1" applyAlignment="1">
      <alignment horizontal="center"/>
    </xf>
    <xf numFmtId="362" fontId="23" fillId="0" borderId="94" xfId="4007" applyFont="1" applyBorder="1" applyAlignment="1">
      <alignment horizontal="center"/>
    </xf>
    <xf numFmtId="173" fontId="23" fillId="0" borderId="0" xfId="1" applyNumberFormat="1" applyFont="1" applyFill="1" applyBorder="1"/>
    <xf numFmtId="173" fontId="312" fillId="0" borderId="0" xfId="1" applyNumberFormat="1" applyFont="1" applyFill="1"/>
    <xf numFmtId="182" fontId="23" fillId="0" borderId="0" xfId="4011" applyNumberFormat="1" applyFont="1" applyFill="1"/>
    <xf numFmtId="183" fontId="23" fillId="0" borderId="0" xfId="4010" applyNumberFormat="1" applyFont="1" applyFill="1"/>
    <xf numFmtId="183" fontId="23" fillId="0" borderId="95" xfId="4010" applyNumberFormat="1" applyFont="1" applyFill="1" applyBorder="1"/>
    <xf numFmtId="0" fontId="23" fillId="0" borderId="0" xfId="4012" applyFont="1" applyFill="1"/>
    <xf numFmtId="362" fontId="5" fillId="78" borderId="0" xfId="0" applyFont="1" applyFill="1" applyAlignment="1">
      <alignment horizontal="left"/>
    </xf>
    <xf numFmtId="362" fontId="5" fillId="80" borderId="0" xfId="0" applyFont="1" applyFill="1" applyAlignment="1">
      <alignment horizontal="left"/>
    </xf>
    <xf numFmtId="14" fontId="0" fillId="0" borderId="0" xfId="1" applyNumberFormat="1" applyFont="1"/>
    <xf numFmtId="9" fontId="4" fillId="0" borderId="0" xfId="3359" applyNumberFormat="1" applyFont="1" applyAlignment="1" applyProtection="1">
      <alignment horizontal="center"/>
    </xf>
    <xf numFmtId="9" fontId="8" fillId="0" borderId="0" xfId="3359" applyNumberFormat="1" applyFont="1" applyAlignment="1" applyProtection="1">
      <alignment horizontal="center"/>
    </xf>
    <xf numFmtId="9" fontId="19" fillId="0" borderId="0" xfId="3359" applyNumberFormat="1" applyFont="1" applyProtection="1"/>
    <xf numFmtId="9" fontId="4" fillId="0" borderId="0" xfId="3359" applyNumberFormat="1" applyFont="1" applyProtection="1"/>
    <xf numFmtId="9" fontId="6" fillId="0" borderId="0" xfId="3359" applyNumberFormat="1" applyFont="1" applyProtection="1"/>
    <xf numFmtId="9" fontId="2" fillId="76" borderId="0" xfId="3359" applyNumberFormat="1" applyFont="1" applyFill="1" applyProtection="1"/>
    <xf numFmtId="253" fontId="5" fillId="0" borderId="0" xfId="1" applyNumberFormat="1" applyFont="1"/>
    <xf numFmtId="362" fontId="5" fillId="0" borderId="89" xfId="0" applyFont="1" applyBorder="1"/>
    <xf numFmtId="362" fontId="5" fillId="0" borderId="90" xfId="0" applyFont="1" applyBorder="1"/>
    <xf numFmtId="9" fontId="5" fillId="0" borderId="91" xfId="3359" applyNumberFormat="1" applyFont="1" applyBorder="1" applyProtection="1"/>
    <xf numFmtId="9" fontId="5" fillId="0" borderId="17" xfId="3359" applyNumberFormat="1" applyFont="1" applyBorder="1" applyProtection="1"/>
    <xf numFmtId="9" fontId="5" fillId="0" borderId="18" xfId="3359" applyNumberFormat="1" applyFont="1" applyBorder="1" applyProtection="1"/>
    <xf numFmtId="9" fontId="5" fillId="0" borderId="82" xfId="3359" applyNumberFormat="1" applyFont="1" applyBorder="1" applyProtection="1"/>
    <xf numFmtId="362" fontId="28" fillId="0" borderId="0" xfId="4013" applyFont="1"/>
    <xf numFmtId="362" fontId="23" fillId="0" borderId="0" xfId="4014" applyFont="1"/>
    <xf numFmtId="362" fontId="29" fillId="0" borderId="0" xfId="4014" applyFont="1"/>
    <xf numFmtId="182" fontId="23" fillId="0" borderId="0" xfId="4014" applyNumberFormat="1" applyFont="1" applyAlignment="1" applyProtection="1">
      <alignment horizontal="center"/>
      <protection locked="0"/>
    </xf>
    <xf numFmtId="362" fontId="24" fillId="0" borderId="0" xfId="4014" applyFont="1" applyProtection="1">
      <protection locked="0"/>
    </xf>
    <xf numFmtId="362" fontId="23" fillId="0" borderId="0" xfId="4014" applyFont="1" applyProtection="1">
      <protection locked="0"/>
    </xf>
    <xf numFmtId="362" fontId="313" fillId="0" borderId="0" xfId="4014" applyFont="1" applyAlignment="1" applyProtection="1">
      <alignment horizontal="center"/>
      <protection locked="0"/>
    </xf>
    <xf numFmtId="362" fontId="24" fillId="0" borderId="96" xfId="4014" applyFont="1" applyBorder="1" applyAlignment="1" applyProtection="1">
      <alignment horizontal="centerContinuous"/>
      <protection locked="0"/>
    </xf>
    <xf numFmtId="362" fontId="24" fillId="0" borderId="0" xfId="4014" applyFont="1" applyAlignment="1" applyProtection="1">
      <alignment horizontal="centerContinuous"/>
      <protection locked="0"/>
    </xf>
    <xf numFmtId="362" fontId="24" fillId="0" borderId="0" xfId="4013" applyFont="1" applyAlignment="1">
      <alignment horizontal="left"/>
    </xf>
    <xf numFmtId="0" fontId="23" fillId="0" borderId="0" xfId="4014" applyNumberFormat="1" applyFont="1"/>
    <xf numFmtId="362" fontId="24" fillId="0" borderId="93" xfId="4013" applyFont="1" applyBorder="1" applyAlignment="1">
      <alignment horizontal="left"/>
    </xf>
    <xf numFmtId="0" fontId="23" fillId="0" borderId="94" xfId="4014" applyNumberFormat="1" applyFont="1" applyBorder="1"/>
    <xf numFmtId="362" fontId="23" fillId="0" borderId="94" xfId="4014" applyFont="1" applyBorder="1"/>
    <xf numFmtId="274" fontId="23" fillId="0" borderId="0" xfId="4014" applyNumberFormat="1" applyFont="1"/>
    <xf numFmtId="362" fontId="313" fillId="0" borderId="0" xfId="4014" applyFont="1" applyAlignment="1">
      <alignment horizontal="center"/>
    </xf>
    <xf numFmtId="362" fontId="23" fillId="0" borderId="0" xfId="4014" applyFont="1" applyAlignment="1">
      <alignment horizontal="left"/>
    </xf>
    <xf numFmtId="172" fontId="23" fillId="0" borderId="0" xfId="4010" applyFont="1" applyFill="1"/>
    <xf numFmtId="43" fontId="23" fillId="0" borderId="0" xfId="1" applyFont="1" applyFill="1"/>
    <xf numFmtId="43" fontId="23" fillId="0" borderId="0" xfId="4014" applyNumberFormat="1" applyFont="1"/>
    <xf numFmtId="9" fontId="23" fillId="0" borderId="0" xfId="3359" applyNumberFormat="1" applyFont="1" applyProtection="1"/>
    <xf numFmtId="362" fontId="23" fillId="0" borderId="0" xfId="4014" quotePrefix="1" applyFont="1"/>
    <xf numFmtId="9" fontId="23" fillId="0" borderId="0" xfId="4014" applyNumberFormat="1" applyFont="1"/>
    <xf numFmtId="0" fontId="5" fillId="0" borderId="0" xfId="0" applyNumberFormat="1" applyFont="1"/>
    <xf numFmtId="364" fontId="23" fillId="0" borderId="0" xfId="0" applyNumberFormat="1" applyFont="1" applyAlignment="1">
      <alignment horizontal="left"/>
    </xf>
    <xf numFmtId="365" fontId="23" fillId="0" borderId="0" xfId="0" applyNumberFormat="1" applyFont="1" applyAlignment="1">
      <alignment horizontal="left"/>
    </xf>
    <xf numFmtId="362" fontId="24" fillId="0" borderId="6" xfId="4014" applyFont="1" applyBorder="1" applyAlignment="1">
      <alignment horizontal="centerContinuous"/>
    </xf>
    <xf numFmtId="362" fontId="30" fillId="0" borderId="0" xfId="4013" applyFont="1"/>
    <xf numFmtId="362" fontId="302" fillId="0" borderId="0" xfId="4014" applyFont="1" applyAlignment="1" applyProtection="1">
      <alignment horizontal="right"/>
      <protection locked="0"/>
    </xf>
    <xf numFmtId="362" fontId="24" fillId="0" borderId="0" xfId="4014" applyFont="1"/>
    <xf numFmtId="362" fontId="24" fillId="0" borderId="0" xfId="4014" applyFont="1" applyAlignment="1">
      <alignment horizontal="centerContinuous"/>
    </xf>
    <xf numFmtId="0" fontId="27" fillId="0" borderId="0" xfId="0" applyNumberFormat="1" applyFont="1"/>
    <xf numFmtId="0" fontId="27" fillId="0" borderId="0" xfId="3359" applyNumberFormat="1" applyFont="1" applyProtection="1"/>
    <xf numFmtId="0" fontId="27" fillId="0" borderId="0" xfId="0" quotePrefix="1" applyNumberFormat="1" applyFont="1"/>
    <xf numFmtId="0" fontId="2" fillId="0" borderId="0" xfId="0" applyNumberFormat="1" applyFont="1"/>
    <xf numFmtId="0" fontId="27" fillId="0" borderId="0" xfId="1" applyNumberFormat="1" applyFont="1"/>
    <xf numFmtId="173" fontId="27" fillId="0" borderId="0" xfId="1" applyNumberFormat="1" applyFont="1"/>
    <xf numFmtId="0" fontId="3" fillId="0" borderId="0" xfId="4" applyNumberFormat="1" applyFont="1"/>
    <xf numFmtId="0" fontId="5" fillId="0" borderId="0" xfId="0" applyNumberFormat="1" applyFont="1" applyAlignment="1">
      <alignment horizontal="center"/>
    </xf>
    <xf numFmtId="0" fontId="27" fillId="0" borderId="0" xfId="0" applyNumberFormat="1" applyFont="1" applyAlignment="1">
      <alignment horizontal="center"/>
    </xf>
    <xf numFmtId="180" fontId="27" fillId="0" borderId="0" xfId="0" applyNumberFormat="1" applyFont="1" applyAlignment="1">
      <alignment horizontal="center"/>
    </xf>
    <xf numFmtId="171" fontId="27" fillId="0" borderId="0" xfId="2" applyFont="1" applyAlignment="1">
      <alignment horizontal="center"/>
    </xf>
    <xf numFmtId="10" fontId="27" fillId="0" borderId="0" xfId="0" applyNumberFormat="1" applyFont="1" applyAlignment="1">
      <alignment horizontal="right"/>
    </xf>
    <xf numFmtId="171" fontId="27" fillId="0" borderId="0" xfId="0" applyNumberFormat="1" applyFont="1" applyAlignment="1">
      <alignment horizontal="center"/>
    </xf>
    <xf numFmtId="43" fontId="27" fillId="0" borderId="0" xfId="1" applyFont="1" applyAlignment="1">
      <alignment horizontal="center"/>
    </xf>
    <xf numFmtId="43" fontId="308" fillId="0" borderId="0" xfId="1" applyFont="1" applyAlignment="1">
      <alignment horizontal="center"/>
    </xf>
    <xf numFmtId="10" fontId="314" fillId="0" borderId="0" xfId="0" applyNumberFormat="1" applyFont="1" applyAlignment="1">
      <alignment horizontal="right"/>
    </xf>
    <xf numFmtId="179" fontId="27" fillId="0" borderId="0" xfId="3359" applyNumberFormat="1" applyFont="1" applyAlignment="1" applyProtection="1">
      <alignment horizontal="center"/>
    </xf>
    <xf numFmtId="0" fontId="306" fillId="0" borderId="0" xfId="0" applyNumberFormat="1" applyFont="1" applyAlignment="1">
      <alignment horizontal="centerContinuous"/>
    </xf>
    <xf numFmtId="2" fontId="27" fillId="0" borderId="8" xfId="0" applyNumberFormat="1" applyFont="1" applyBorder="1" applyAlignment="1">
      <alignment horizontal="center"/>
    </xf>
    <xf numFmtId="176" fontId="27" fillId="0" borderId="0" xfId="0" applyNumberFormat="1" applyFont="1" applyAlignment="1">
      <alignment horizontal="center"/>
    </xf>
    <xf numFmtId="10" fontId="27" fillId="0" borderId="17" xfId="3359" applyNumberFormat="1" applyFont="1" applyBorder="1" applyAlignment="1" applyProtection="1">
      <alignment horizontal="center"/>
    </xf>
    <xf numFmtId="180" fontId="27" fillId="79" borderId="0" xfId="0" applyNumberFormat="1" applyFont="1" applyFill="1" applyAlignment="1">
      <alignment horizontal="center"/>
    </xf>
    <xf numFmtId="0" fontId="27" fillId="0" borderId="0" xfId="3359" applyNumberFormat="1" applyFont="1" applyAlignment="1" applyProtection="1">
      <alignment horizontal="center"/>
    </xf>
    <xf numFmtId="362" fontId="315" fillId="0" borderId="0" xfId="0" applyFont="1"/>
    <xf numFmtId="362" fontId="315" fillId="0" borderId="99" xfId="0" applyFont="1" applyBorder="1"/>
    <xf numFmtId="43" fontId="27" fillId="0" borderId="0" xfId="0" applyNumberFormat="1" applyFont="1"/>
    <xf numFmtId="3" fontId="27" fillId="0" borderId="0" xfId="0" applyNumberFormat="1" applyFont="1"/>
    <xf numFmtId="0" fontId="316" fillId="0" borderId="0" xfId="0" applyNumberFormat="1" applyFont="1"/>
    <xf numFmtId="362" fontId="316" fillId="0" borderId="0" xfId="0" applyFont="1"/>
    <xf numFmtId="0" fontId="317" fillId="0" borderId="0" xfId="0" applyNumberFormat="1" applyFont="1"/>
    <xf numFmtId="362" fontId="317" fillId="0" borderId="0" xfId="0" applyFont="1"/>
    <xf numFmtId="0" fontId="317" fillId="0" borderId="0" xfId="3359" applyNumberFormat="1" applyFont="1" applyProtection="1"/>
    <xf numFmtId="43" fontId="317" fillId="0" borderId="0" xfId="1" applyFont="1"/>
    <xf numFmtId="0" fontId="317" fillId="0" borderId="0" xfId="0" quotePrefix="1" applyNumberFormat="1" applyFont="1"/>
    <xf numFmtId="0" fontId="317" fillId="0" borderId="0" xfId="2" applyNumberFormat="1" applyFont="1"/>
    <xf numFmtId="173" fontId="317" fillId="0" borderId="0" xfId="1" applyNumberFormat="1" applyFont="1"/>
    <xf numFmtId="326" fontId="317" fillId="0" borderId="0" xfId="3359" applyNumberFormat="1" applyFont="1" applyProtection="1"/>
    <xf numFmtId="43" fontId="317" fillId="0" borderId="0" xfId="0" applyNumberFormat="1" applyFont="1"/>
    <xf numFmtId="362" fontId="318" fillId="0" borderId="97" xfId="0" applyFont="1" applyBorder="1" applyAlignment="1">
      <alignment horizontal="center"/>
    </xf>
    <xf numFmtId="10" fontId="317" fillId="0" borderId="98" xfId="3359" applyNumberFormat="1" applyFont="1" applyBorder="1" applyAlignment="1" applyProtection="1">
      <alignment horizontal="center"/>
    </xf>
    <xf numFmtId="10" fontId="317" fillId="0" borderId="2" xfId="3359" applyNumberFormat="1" applyFont="1" applyBorder="1" applyAlignment="1" applyProtection="1">
      <alignment horizontal="center"/>
    </xf>
    <xf numFmtId="0" fontId="317" fillId="0" borderId="0" xfId="2" quotePrefix="1" applyNumberFormat="1" applyFont="1"/>
    <xf numFmtId="10" fontId="317" fillId="0" borderId="38" xfId="3359" applyNumberFormat="1" applyFont="1" applyBorder="1" applyAlignment="1" applyProtection="1">
      <alignment horizontal="center"/>
    </xf>
    <xf numFmtId="43" fontId="23" fillId="0" borderId="0" xfId="1" applyFont="1"/>
    <xf numFmtId="0" fontId="28" fillId="0" borderId="0" xfId="4013" applyNumberFormat="1" applyFont="1"/>
    <xf numFmtId="0" fontId="29" fillId="0" borderId="0" xfId="4014" applyNumberFormat="1" applyFont="1"/>
    <xf numFmtId="0" fontId="30" fillId="0" borderId="0" xfId="4013" applyNumberFormat="1" applyFont="1"/>
    <xf numFmtId="0" fontId="24" fillId="0" borderId="0" xfId="4014" applyNumberFormat="1" applyFont="1"/>
    <xf numFmtId="0" fontId="24" fillId="0" borderId="0" xfId="4014" applyNumberFormat="1" applyFont="1" applyAlignment="1">
      <alignment horizontal="centerContinuous"/>
    </xf>
    <xf numFmtId="10" fontId="23" fillId="0" borderId="0" xfId="4014" applyNumberFormat="1" applyFont="1" applyAlignment="1">
      <alignment horizontal="left" indent="1"/>
    </xf>
    <xf numFmtId="0" fontId="23" fillId="0" borderId="0" xfId="4014" applyNumberFormat="1" applyFont="1" applyAlignment="1">
      <alignment horizontal="center"/>
    </xf>
    <xf numFmtId="0" fontId="24" fillId="0" borderId="8" xfId="4014" applyNumberFormat="1" applyFont="1" applyBorder="1" applyAlignment="1">
      <alignment horizontal="centerContinuous"/>
    </xf>
    <xf numFmtId="0" fontId="24" fillId="0" borderId="8" xfId="4014" applyNumberFormat="1" applyFont="1" applyBorder="1" applyAlignment="1">
      <alignment horizontal="center"/>
    </xf>
    <xf numFmtId="10" fontId="23" fillId="0" borderId="0" xfId="4014" applyNumberFormat="1" applyFont="1" applyAlignment="1">
      <alignment horizontal="right" indent="1"/>
    </xf>
    <xf numFmtId="304" fontId="24" fillId="0" borderId="0" xfId="2" applyNumberFormat="1" applyFont="1" applyBorder="1" applyAlignment="1">
      <alignment horizontal="right"/>
    </xf>
    <xf numFmtId="304" fontId="23" fillId="0" borderId="99" xfId="4014" applyNumberFormat="1" applyFont="1" applyBorder="1" applyAlignment="1">
      <alignment horizontal="right"/>
    </xf>
    <xf numFmtId="172" fontId="23" fillId="0" borderId="0" xfId="1" applyNumberFormat="1" applyFont="1" applyFill="1" applyAlignment="1">
      <alignment horizontal="right"/>
    </xf>
    <xf numFmtId="172" fontId="23" fillId="79" borderId="0" xfId="1" applyNumberFormat="1" applyFont="1" applyFill="1" applyAlignment="1">
      <alignment horizontal="right"/>
    </xf>
    <xf numFmtId="172" fontId="23" fillId="79" borderId="8" xfId="1" applyNumberFormat="1" applyFont="1" applyFill="1" applyBorder="1" applyAlignment="1">
      <alignment horizontal="right"/>
    </xf>
    <xf numFmtId="10" fontId="23" fillId="79" borderId="0" xfId="4014" applyNumberFormat="1" applyFont="1" applyFill="1" applyAlignment="1">
      <alignment horizontal="right" indent="1"/>
    </xf>
    <xf numFmtId="10" fontId="23" fillId="79" borderId="8" xfId="4014" applyNumberFormat="1" applyFont="1" applyFill="1" applyBorder="1" applyAlignment="1">
      <alignment horizontal="right" indent="1"/>
    </xf>
    <xf numFmtId="298" fontId="23" fillId="0" borderId="100" xfId="4014" applyNumberFormat="1" applyFont="1" applyBorder="1" applyAlignment="1">
      <alignment horizontal="right"/>
    </xf>
    <xf numFmtId="298" fontId="23" fillId="0" borderId="100" xfId="4014" applyNumberFormat="1" applyFont="1" applyBorder="1" applyAlignment="1">
      <alignment horizontal="center"/>
    </xf>
    <xf numFmtId="362" fontId="25" fillId="0" borderId="0" xfId="4014" applyFont="1"/>
    <xf numFmtId="43" fontId="27" fillId="0" borderId="0" xfId="1" applyFont="1"/>
    <xf numFmtId="10" fontId="27" fillId="0" borderId="0" xfId="3359" applyNumberFormat="1" applyFont="1" applyAlignment="1" applyProtection="1">
      <alignment horizontal="right"/>
    </xf>
    <xf numFmtId="0" fontId="27" fillId="0" borderId="4" xfId="0" applyNumberFormat="1" applyFont="1" applyBorder="1"/>
    <xf numFmtId="10" fontId="27" fillId="0" borderId="4" xfId="3359" applyNumberFormat="1" applyFont="1" applyBorder="1" applyAlignment="1" applyProtection="1">
      <alignment horizontal="right"/>
    </xf>
    <xf numFmtId="0" fontId="27" fillId="0" borderId="0" xfId="0" applyNumberFormat="1" applyFont="1" applyAlignment="1">
      <alignment horizontal="right"/>
    </xf>
    <xf numFmtId="0" fontId="307" fillId="0" borderId="0" xfId="0" applyNumberFormat="1" applyFont="1"/>
    <xf numFmtId="173" fontId="307" fillId="0" borderId="0" xfId="1" applyNumberFormat="1" applyFont="1" applyAlignment="1">
      <alignment horizontal="right"/>
    </xf>
    <xf numFmtId="10" fontId="307" fillId="0" borderId="0" xfId="3359" applyNumberFormat="1" applyFont="1" applyAlignment="1" applyProtection="1">
      <alignment horizontal="right"/>
    </xf>
    <xf numFmtId="0" fontId="307" fillId="0" borderId="0" xfId="0" applyNumberFormat="1" applyFont="1" applyAlignment="1">
      <alignment horizontal="center"/>
    </xf>
    <xf numFmtId="173" fontId="27" fillId="0" borderId="0" xfId="1" applyNumberFormat="1" applyFont="1" applyAlignment="1">
      <alignment horizontal="center"/>
    </xf>
    <xf numFmtId="43" fontId="307" fillId="0" borderId="0" xfId="1" applyFont="1" applyAlignment="1">
      <alignment horizontal="center"/>
    </xf>
    <xf numFmtId="173" fontId="27" fillId="0" borderId="2" xfId="1" applyNumberFormat="1" applyFont="1" applyBorder="1" applyAlignment="1">
      <alignment horizontal="right"/>
    </xf>
    <xf numFmtId="173" fontId="27" fillId="0" borderId="38" xfId="1" applyNumberFormat="1" applyFont="1" applyBorder="1" applyAlignment="1">
      <alignment horizontal="right"/>
    </xf>
    <xf numFmtId="9" fontId="27" fillId="0" borderId="0" xfId="0" applyNumberFormat="1" applyFont="1"/>
    <xf numFmtId="173" fontId="308" fillId="0" borderId="0" xfId="1" applyNumberFormat="1" applyFont="1" applyAlignment="1">
      <alignment horizontal="right"/>
    </xf>
    <xf numFmtId="173" fontId="307" fillId="0" borderId="0" xfId="0" applyNumberFormat="1" applyFont="1" applyAlignment="1">
      <alignment horizontal="center"/>
    </xf>
    <xf numFmtId="173" fontId="27" fillId="0" borderId="0" xfId="0" applyNumberFormat="1" applyFont="1"/>
    <xf numFmtId="43" fontId="18" fillId="0" borderId="0" xfId="1" applyFont="1"/>
    <xf numFmtId="239" fontId="18" fillId="0" borderId="0" xfId="4007" applyNumberFormat="1" applyFont="1" applyAlignment="1">
      <alignment horizontal="center"/>
    </xf>
    <xf numFmtId="239" fontId="320" fillId="0" borderId="94" xfId="4007" applyNumberFormat="1" applyFont="1" applyBorder="1" applyAlignment="1">
      <alignment horizontal="center"/>
    </xf>
    <xf numFmtId="362" fontId="18" fillId="0" borderId="0" xfId="4007" applyFont="1" applyAlignment="1">
      <alignment horizontal="center"/>
    </xf>
    <xf numFmtId="362" fontId="18" fillId="0" borderId="0" xfId="4007" applyFont="1"/>
    <xf numFmtId="362" fontId="320" fillId="0" borderId="0" xfId="4007" quotePrefix="1" applyFont="1" applyAlignment="1">
      <alignment horizontal="center"/>
    </xf>
    <xf numFmtId="362" fontId="320" fillId="0" borderId="0" xfId="4007" applyFont="1" applyAlignment="1">
      <alignment horizontal="center"/>
    </xf>
    <xf numFmtId="362" fontId="320" fillId="0" borderId="0" xfId="4008" applyNumberFormat="1" applyFont="1" applyFill="1" applyBorder="1" applyAlignment="1">
      <alignment horizontal="center"/>
    </xf>
    <xf numFmtId="173" fontId="18" fillId="0" borderId="0" xfId="1" applyNumberFormat="1" applyFont="1" applyFill="1" applyBorder="1"/>
    <xf numFmtId="362" fontId="18" fillId="0" borderId="0" xfId="4007" quotePrefix="1" applyFont="1"/>
    <xf numFmtId="239" fontId="320" fillId="0" borderId="0" xfId="4007" applyNumberFormat="1" applyFont="1" applyAlignment="1">
      <alignment horizontal="center"/>
    </xf>
    <xf numFmtId="173" fontId="18" fillId="0" borderId="0" xfId="4007" applyNumberFormat="1" applyFont="1"/>
    <xf numFmtId="43" fontId="18" fillId="0" borderId="0" xfId="4007" applyNumberFormat="1" applyFont="1"/>
    <xf numFmtId="182" fontId="18" fillId="0" borderId="0" xfId="4011" applyNumberFormat="1" applyFont="1" applyFill="1"/>
    <xf numFmtId="0" fontId="18" fillId="0" borderId="0" xfId="4010" applyNumberFormat="1" applyFont="1" applyFill="1"/>
    <xf numFmtId="181" fontId="321" fillId="76" borderId="0" xfId="0" applyNumberFormat="1" applyFont="1" applyFill="1"/>
    <xf numFmtId="362" fontId="23" fillId="0" borderId="0" xfId="4014" applyFont="1" applyAlignment="1">
      <alignment horizontal="right"/>
    </xf>
    <xf numFmtId="362" fontId="6" fillId="0" borderId="0" xfId="0" applyFont="1"/>
    <xf numFmtId="173" fontId="7" fillId="0" borderId="0" xfId="1" applyNumberFormat="1" applyFont="1"/>
    <xf numFmtId="10" fontId="7" fillId="0" borderId="0" xfId="3359" applyNumberFormat="1" applyFont="1" applyProtection="1"/>
    <xf numFmtId="181" fontId="5" fillId="76" borderId="0" xfId="0" applyNumberFormat="1" applyFont="1" applyFill="1"/>
    <xf numFmtId="362" fontId="24" fillId="81" borderId="0" xfId="4007" applyFont="1" applyFill="1" applyAlignment="1">
      <alignment horizontal="left"/>
    </xf>
    <xf numFmtId="362" fontId="23" fillId="82" borderId="0" xfId="4014" applyFont="1" applyFill="1"/>
    <xf numFmtId="43" fontId="23" fillId="82" borderId="0" xfId="1" applyFont="1" applyFill="1"/>
    <xf numFmtId="9" fontId="24" fillId="82" borderId="0" xfId="3359" applyNumberFormat="1" applyFont="1" applyFill="1" applyProtection="1"/>
    <xf numFmtId="179" fontId="24" fillId="82" borderId="0" xfId="3359" applyNumberFormat="1" applyFont="1" applyFill="1" applyProtection="1"/>
    <xf numFmtId="10" fontId="18" fillId="0" borderId="0" xfId="3359" applyNumberFormat="1" applyFont="1" applyProtection="1"/>
    <xf numFmtId="43" fontId="18" fillId="0" borderId="0" xfId="1" applyFont="1" applyFill="1"/>
    <xf numFmtId="43" fontId="322" fillId="0" borderId="74" xfId="1" applyFont="1" applyFill="1" applyBorder="1" applyAlignment="1">
      <alignment horizontal="centerContinuous"/>
    </xf>
    <xf numFmtId="43" fontId="0" fillId="0" borderId="0" xfId="1" applyFont="1" applyFill="1" applyBorder="1" applyAlignment="1"/>
    <xf numFmtId="43" fontId="0" fillId="0" borderId="26" xfId="1" applyFont="1" applyFill="1" applyBorder="1" applyAlignment="1"/>
    <xf numFmtId="43" fontId="322" fillId="0" borderId="74" xfId="1" applyFont="1" applyFill="1" applyBorder="1" applyAlignment="1">
      <alignment horizontal="center"/>
    </xf>
    <xf numFmtId="9" fontId="0" fillId="0" borderId="0" xfId="3359" applyNumberFormat="1" applyFont="1" applyProtection="1"/>
    <xf numFmtId="43" fontId="0" fillId="0" borderId="8" xfId="1" applyFont="1" applyBorder="1"/>
    <xf numFmtId="43" fontId="0" fillId="0" borderId="0" xfId="1" applyFont="1" applyBorder="1"/>
    <xf numFmtId="253" fontId="0" fillId="0" borderId="0" xfId="1" applyNumberFormat="1" applyFont="1"/>
    <xf numFmtId="362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43" fontId="323" fillId="0" borderId="101" xfId="1" applyFont="1" applyBorder="1" applyAlignment="1">
      <alignment horizontal="center"/>
    </xf>
    <xf numFmtId="43" fontId="323" fillId="0" borderId="102" xfId="1" applyFont="1" applyBorder="1" applyAlignment="1">
      <alignment horizontal="center"/>
    </xf>
    <xf numFmtId="362" fontId="323" fillId="0" borderId="101" xfId="0" applyFont="1" applyBorder="1" applyAlignment="1">
      <alignment horizontal="center"/>
    </xf>
    <xf numFmtId="10" fontId="4" fillId="81" borderId="0" xfId="3359" applyNumberFormat="1" applyFont="1" applyFill="1" applyProtection="1"/>
    <xf numFmtId="362" fontId="5" fillId="81" borderId="0" xfId="0" applyFont="1" applyFill="1"/>
    <xf numFmtId="285" fontId="18" fillId="0" borderId="0" xfId="0" applyNumberFormat="1" applyFont="1"/>
    <xf numFmtId="285" fontId="5" fillId="81" borderId="0" xfId="0" applyNumberFormat="1" applyFont="1" applyFill="1"/>
    <xf numFmtId="0" fontId="27" fillId="0" borderId="8" xfId="0" applyNumberFormat="1" applyFont="1" applyBorder="1"/>
    <xf numFmtId="10" fontId="27" fillId="0" borderId="8" xfId="3359" applyNumberFormat="1" applyFont="1" applyBorder="1" applyAlignment="1" applyProtection="1">
      <alignment horizontal="right"/>
    </xf>
    <xf numFmtId="10" fontId="324" fillId="0" borderId="0" xfId="0" applyNumberFormat="1" applyFont="1" applyAlignment="1">
      <alignment horizontal="right"/>
    </xf>
    <xf numFmtId="0" fontId="307" fillId="81" borderId="0" xfId="0" applyNumberFormat="1" applyFont="1" applyFill="1"/>
    <xf numFmtId="10" fontId="307" fillId="81" borderId="0" xfId="3359" applyNumberFormat="1" applyFont="1" applyFill="1" applyAlignment="1" applyProtection="1">
      <alignment horizontal="right"/>
    </xf>
    <xf numFmtId="256" fontId="23" fillId="0" borderId="0" xfId="1" applyNumberFormat="1" applyFont="1" applyFill="1"/>
    <xf numFmtId="253" fontId="23" fillId="0" borderId="0" xfId="1" applyNumberFormat="1" applyFont="1" applyFill="1"/>
    <xf numFmtId="362" fontId="5" fillId="0" borderId="51" xfId="0" applyFont="1" applyBorder="1"/>
    <xf numFmtId="362" fontId="4" fillId="0" borderId="51" xfId="0" applyFont="1" applyBorder="1" applyAlignment="1">
      <alignment horizontal="center"/>
    </xf>
    <xf numFmtId="362" fontId="8" fillId="0" borderId="51" xfId="0" applyFont="1" applyBorder="1" applyAlignment="1">
      <alignment horizontal="center"/>
    </xf>
    <xf numFmtId="173" fontId="2" fillId="0" borderId="51" xfId="1" applyNumberFormat="1" applyFont="1" applyFill="1" applyBorder="1" applyAlignment="1">
      <alignment horizontal="left" vertical="top" wrapText="1"/>
    </xf>
    <xf numFmtId="173" fontId="15" fillId="0" borderId="51" xfId="1" applyNumberFormat="1" applyFont="1" applyFill="1" applyBorder="1" applyAlignment="1">
      <alignment horizontal="left" vertical="top" wrapText="1"/>
    </xf>
    <xf numFmtId="173" fontId="14" fillId="0" borderId="51" xfId="1" applyNumberFormat="1" applyFont="1" applyFill="1" applyBorder="1" applyAlignment="1">
      <alignment horizontal="left" vertical="top" wrapText="1"/>
    </xf>
    <xf numFmtId="9" fontId="5" fillId="0" borderId="51" xfId="3359" applyNumberFormat="1" applyFont="1" applyBorder="1" applyProtection="1"/>
    <xf numFmtId="173" fontId="6" fillId="0" borderId="51" xfId="1" applyNumberFormat="1" applyFont="1" applyBorder="1"/>
    <xf numFmtId="173" fontId="5" fillId="0" borderId="51" xfId="1" applyNumberFormat="1" applyFont="1" applyBorder="1"/>
    <xf numFmtId="173" fontId="320" fillId="0" borderId="0" xfId="1" applyNumberFormat="1" applyFont="1"/>
    <xf numFmtId="164" fontId="18" fillId="0" borderId="0" xfId="4011" applyNumberFormat="1" applyFont="1" applyFill="1"/>
    <xf numFmtId="173" fontId="5" fillId="81" borderId="0" xfId="1" applyNumberFormat="1" applyFont="1" applyFill="1"/>
    <xf numFmtId="173" fontId="4" fillId="81" borderId="0" xfId="1" applyNumberFormat="1" applyFont="1" applyFill="1"/>
    <xf numFmtId="43" fontId="0" fillId="0" borderId="0" xfId="1" applyFont="1" applyAlignment="1">
      <alignment horizontal="left" indent="1"/>
    </xf>
    <xf numFmtId="362" fontId="3" fillId="83" borderId="0" xfId="4" applyFont="1" applyFill="1"/>
    <xf numFmtId="362" fontId="5" fillId="84" borderId="0" xfId="0" applyFont="1" applyFill="1"/>
    <xf numFmtId="173" fontId="2" fillId="84" borderId="0" xfId="1" applyNumberFormat="1" applyFont="1" applyFill="1" applyBorder="1" applyAlignment="1">
      <alignment horizontal="left" vertical="top" wrapText="1"/>
    </xf>
    <xf numFmtId="173" fontId="15" fillId="84" borderId="0" xfId="1" applyNumberFormat="1" applyFont="1" applyFill="1" applyBorder="1" applyAlignment="1">
      <alignment horizontal="left" vertical="top" wrapText="1"/>
    </xf>
    <xf numFmtId="173" fontId="5" fillId="84" borderId="0" xfId="1" applyNumberFormat="1" applyFont="1" applyFill="1"/>
    <xf numFmtId="173" fontId="5" fillId="84" borderId="0" xfId="0" applyNumberFormat="1" applyFont="1" applyFill="1"/>
    <xf numFmtId="9" fontId="5" fillId="84" borderId="0" xfId="3359" applyNumberFormat="1" applyFont="1" applyFill="1" applyProtection="1"/>
    <xf numFmtId="183" fontId="31" fillId="84" borderId="0" xfId="0" applyNumberFormat="1" applyFont="1" applyFill="1"/>
    <xf numFmtId="0" fontId="325" fillId="0" borderId="0" xfId="4016" applyFont="1" applyAlignment="1">
      <alignment horizontal="center" vertical="center" wrapText="1"/>
    </xf>
    <xf numFmtId="0" fontId="1" fillId="0" borderId="0" xfId="4016"/>
    <xf numFmtId="0" fontId="326" fillId="0" borderId="0" xfId="4016" applyFont="1" applyAlignment="1">
      <alignment vertical="top" wrapText="1"/>
    </xf>
    <xf numFmtId="0" fontId="325" fillId="0" borderId="0" xfId="4016" applyFont="1" applyAlignment="1">
      <alignment vertical="top" wrapText="1"/>
    </xf>
    <xf numFmtId="0" fontId="325" fillId="0" borderId="0" xfId="4016" applyFont="1" applyAlignment="1">
      <alignment vertical="center" wrapText="1"/>
    </xf>
    <xf numFmtId="173" fontId="325" fillId="0" borderId="0" xfId="1" applyNumberFormat="1" applyFont="1" applyAlignment="1">
      <alignment horizontal="right" vertical="top"/>
    </xf>
    <xf numFmtId="362" fontId="320" fillId="0" borderId="0" xfId="0" applyFont="1" applyAlignment="1">
      <alignment horizontal="center"/>
    </xf>
    <xf numFmtId="362" fontId="329" fillId="0" borderId="0" xfId="0" applyFont="1" applyAlignment="1">
      <alignment horizontal="center"/>
    </xf>
    <xf numFmtId="173" fontId="20" fillId="0" borderId="0" xfId="1" applyNumberFormat="1" applyFont="1" applyFill="1"/>
    <xf numFmtId="9" fontId="20" fillId="0" borderId="0" xfId="3359" applyNumberFormat="1" applyFont="1" applyProtection="1"/>
    <xf numFmtId="362" fontId="330" fillId="0" borderId="0" xfId="0" applyFont="1"/>
    <xf numFmtId="362" fontId="333" fillId="0" borderId="0" xfId="0" applyFont="1"/>
    <xf numFmtId="43" fontId="330" fillId="0" borderId="0" xfId="1" applyFont="1"/>
    <xf numFmtId="43" fontId="332" fillId="0" borderId="0" xfId="1" applyFont="1"/>
    <xf numFmtId="173" fontId="6" fillId="0" borderId="8" xfId="1" applyNumberFormat="1" applyFont="1" applyBorder="1" applyAlignment="1">
      <alignment horizontal="right"/>
    </xf>
    <xf numFmtId="173" fontId="2" fillId="0" borderId="0" xfId="1" applyNumberFormat="1" applyFont="1" applyBorder="1"/>
    <xf numFmtId="173" fontId="5" fillId="0" borderId="0" xfId="1" applyNumberFormat="1" applyFont="1" applyBorder="1" applyAlignment="1">
      <alignment horizontal="center"/>
    </xf>
    <xf numFmtId="173" fontId="5" fillId="77" borderId="0" xfId="1" applyNumberFormat="1" applyFont="1" applyFill="1" applyAlignment="1">
      <alignment horizontal="right"/>
    </xf>
    <xf numFmtId="10" fontId="23" fillId="0" borderId="0" xfId="0" applyNumberFormat="1" applyFont="1" applyAlignment="1">
      <alignment horizontal="right"/>
    </xf>
    <xf numFmtId="10" fontId="24" fillId="0" borderId="0" xfId="0" applyNumberFormat="1" applyFont="1" applyAlignment="1">
      <alignment horizontal="right"/>
    </xf>
    <xf numFmtId="10" fontId="6" fillId="0" borderId="8" xfId="0" applyNumberFormat="1" applyFont="1" applyBorder="1" applyAlignment="1">
      <alignment horizontal="right"/>
    </xf>
    <xf numFmtId="10" fontId="23" fillId="0" borderId="8" xfId="0" applyNumberFormat="1" applyFont="1" applyBorder="1" applyAlignment="1">
      <alignment horizontal="right"/>
    </xf>
    <xf numFmtId="9" fontId="23" fillId="0" borderId="0" xfId="0" applyNumberFormat="1" applyFont="1" applyAlignment="1">
      <alignment horizontal="right"/>
    </xf>
    <xf numFmtId="10" fontId="23" fillId="0" borderId="4" xfId="0" applyNumberFormat="1" applyFont="1" applyBorder="1" applyAlignment="1">
      <alignment horizontal="right"/>
    </xf>
    <xf numFmtId="173" fontId="5" fillId="81" borderId="0" xfId="1" applyNumberFormat="1" applyFont="1" applyFill="1" applyAlignment="1">
      <alignment horizontal="right"/>
    </xf>
    <xf numFmtId="173" fontId="23" fillId="81" borderId="0" xfId="1" applyNumberFormat="1" applyFont="1" applyFill="1" applyAlignment="1">
      <alignment horizontal="right"/>
    </xf>
    <xf numFmtId="173" fontId="23" fillId="81" borderId="8" xfId="1" applyNumberFormat="1" applyFont="1" applyFill="1" applyBorder="1" applyAlignment="1">
      <alignment horizontal="right"/>
    </xf>
    <xf numFmtId="173" fontId="4" fillId="81" borderId="0" xfId="1" applyNumberFormat="1" applyFont="1" applyFill="1" applyAlignment="1">
      <alignment horizontal="right"/>
    </xf>
    <xf numFmtId="173" fontId="18" fillId="81" borderId="0" xfId="1" applyNumberFormat="1" applyFont="1" applyFill="1" applyAlignment="1">
      <alignment horizontal="right"/>
    </xf>
    <xf numFmtId="173" fontId="5" fillId="81" borderId="8" xfId="1" applyNumberFormat="1" applyFont="1" applyFill="1" applyBorder="1" applyAlignment="1">
      <alignment horizontal="right"/>
    </xf>
    <xf numFmtId="173" fontId="18" fillId="81" borderId="8" xfId="1" applyNumberFormat="1" applyFont="1" applyFill="1" applyBorder="1" applyAlignment="1">
      <alignment horizontal="right"/>
    </xf>
    <xf numFmtId="0" fontId="1" fillId="0" borderId="0" xfId="4017"/>
    <xf numFmtId="14" fontId="1" fillId="0" borderId="0" xfId="4017" applyNumberFormat="1"/>
    <xf numFmtId="181" fontId="6" fillId="76" borderId="0" xfId="0" applyNumberFormat="1" applyFont="1" applyFill="1"/>
    <xf numFmtId="327" fontId="35" fillId="0" borderId="0" xfId="3359">
      <protection locked="0"/>
    </xf>
    <xf numFmtId="10" fontId="334" fillId="0" borderId="0" xfId="3359" applyNumberFormat="1" applyFont="1">
      <protection locked="0"/>
    </xf>
    <xf numFmtId="10" fontId="5" fillId="0" borderId="8" xfId="0" applyNumberFormat="1" applyFont="1" applyBorder="1" applyAlignment="1">
      <alignment horizontal="right"/>
    </xf>
    <xf numFmtId="43" fontId="2" fillId="0" borderId="0" xfId="1" applyFont="1" applyBorder="1"/>
    <xf numFmtId="173" fontId="2" fillId="0" borderId="99" xfId="1" applyNumberFormat="1" applyFont="1" applyBorder="1"/>
    <xf numFmtId="173" fontId="2" fillId="0" borderId="0" xfId="1" applyNumberFormat="1" applyFont="1" applyFill="1" applyBorder="1"/>
    <xf numFmtId="173" fontId="2" fillId="0" borderId="8" xfId="1" applyNumberFormat="1" applyFont="1" applyFill="1" applyBorder="1"/>
    <xf numFmtId="173" fontId="4" fillId="0" borderId="0" xfId="1" applyNumberFormat="1" applyFont="1" applyFill="1" applyAlignment="1">
      <alignment horizontal="right"/>
    </xf>
    <xf numFmtId="362" fontId="332" fillId="0" borderId="0" xfId="0" applyFont="1"/>
    <xf numFmtId="173" fontId="6" fillId="0" borderId="0" xfId="1" applyNumberFormat="1" applyFont="1" applyBorder="1" applyAlignment="1">
      <alignment horizontal="right"/>
    </xf>
    <xf numFmtId="362" fontId="9" fillId="0" borderId="0" xfId="0" applyFont="1" applyAlignment="1">
      <alignment horizontal="center"/>
    </xf>
    <xf numFmtId="10" fontId="35" fillId="0" borderId="0" xfId="3359" applyNumberFormat="1">
      <protection locked="0"/>
    </xf>
    <xf numFmtId="10" fontId="5" fillId="0" borderId="0" xfId="0" applyNumberFormat="1" applyFont="1"/>
    <xf numFmtId="173" fontId="7" fillId="0" borderId="0" xfId="1" applyNumberFormat="1" applyFont="1" applyAlignment="1">
      <alignment horizontal="right"/>
    </xf>
    <xf numFmtId="164" fontId="5" fillId="0" borderId="0" xfId="1" applyNumberFormat="1" applyFont="1" applyAlignment="1">
      <alignment horizontal="right"/>
    </xf>
    <xf numFmtId="10" fontId="35" fillId="0" borderId="8" xfId="3359" applyNumberFormat="1" applyBorder="1">
      <protection locked="0"/>
    </xf>
    <xf numFmtId="10" fontId="334" fillId="0" borderId="8" xfId="3359" applyNumberFormat="1" applyFont="1" applyBorder="1">
      <protection locked="0"/>
    </xf>
    <xf numFmtId="10" fontId="336" fillId="0" borderId="0" xfId="3359" applyNumberFormat="1" applyFont="1">
      <protection locked="0"/>
    </xf>
    <xf numFmtId="43" fontId="5" fillId="0" borderId="0" xfId="1" applyFont="1" applyBorder="1" applyAlignment="1">
      <alignment horizontal="right"/>
    </xf>
    <xf numFmtId="173" fontId="6" fillId="0" borderId="0" xfId="1" applyNumberFormat="1" applyFont="1" applyFill="1"/>
    <xf numFmtId="173" fontId="6" fillId="0" borderId="0" xfId="1" applyNumberFormat="1" applyFont="1" applyBorder="1"/>
    <xf numFmtId="173" fontId="7" fillId="0" borderId="0" xfId="0" applyNumberFormat="1" applyFont="1" applyAlignment="1">
      <alignment horizontal="center"/>
    </xf>
    <xf numFmtId="10" fontId="5" fillId="0" borderId="0" xfId="0" applyNumberFormat="1" applyFont="1" applyAlignment="1">
      <alignment horizontal="center"/>
    </xf>
    <xf numFmtId="173" fontId="6" fillId="0" borderId="8" xfId="0" applyNumberFormat="1" applyFont="1" applyBorder="1" applyAlignment="1">
      <alignment horizontal="center"/>
    </xf>
    <xf numFmtId="173" fontId="6" fillId="0" borderId="99" xfId="0" applyNumberFormat="1" applyFont="1" applyBorder="1" applyAlignment="1">
      <alignment horizontal="center"/>
    </xf>
    <xf numFmtId="173" fontId="6" fillId="0" borderId="0" xfId="0" applyNumberFormat="1" applyFont="1" applyAlignment="1">
      <alignment horizontal="center"/>
    </xf>
    <xf numFmtId="173" fontId="6" fillId="0" borderId="8" xfId="1" applyNumberFormat="1" applyFont="1" applyBorder="1"/>
    <xf numFmtId="362" fontId="6" fillId="0" borderId="8" xfId="0" applyFont="1" applyBorder="1"/>
    <xf numFmtId="173" fontId="7" fillId="0" borderId="0" xfId="1" applyNumberFormat="1" applyFont="1" applyFill="1" applyAlignment="1">
      <alignment horizontal="right"/>
    </xf>
    <xf numFmtId="43" fontId="5" fillId="0" borderId="0" xfId="1" applyFont="1" applyAlignment="1">
      <alignment horizontal="center"/>
    </xf>
    <xf numFmtId="173" fontId="6" fillId="0" borderId="99" xfId="1" applyNumberFormat="1" applyFont="1" applyBorder="1"/>
    <xf numFmtId="173" fontId="6" fillId="0" borderId="99" xfId="1" applyNumberFormat="1" applyFont="1" applyFill="1" applyBorder="1"/>
    <xf numFmtId="173" fontId="6" fillId="0" borderId="0" xfId="1" applyNumberFormat="1" applyFont="1" applyFill="1" applyBorder="1"/>
    <xf numFmtId="173" fontId="6" fillId="0" borderId="8" xfId="1" applyNumberFormat="1" applyFont="1" applyFill="1" applyBorder="1"/>
    <xf numFmtId="173" fontId="5" fillId="0" borderId="0" xfId="1" applyNumberFormat="1" applyFont="1" applyFill="1" applyAlignment="1">
      <alignment horizontal="right"/>
    </xf>
    <xf numFmtId="173" fontId="5" fillId="0" borderId="99" xfId="1" applyNumberFormat="1" applyFont="1" applyFill="1" applyBorder="1" applyAlignment="1">
      <alignment horizontal="right"/>
    </xf>
    <xf numFmtId="173" fontId="5" fillId="0" borderId="0" xfId="1" applyNumberFormat="1" applyFont="1" applyFill="1" applyBorder="1" applyAlignment="1">
      <alignment horizontal="right"/>
    </xf>
    <xf numFmtId="173" fontId="5" fillId="0" borderId="8" xfId="1" applyNumberFormat="1" applyFont="1" applyFill="1" applyBorder="1" applyAlignment="1">
      <alignment horizontal="right"/>
    </xf>
    <xf numFmtId="43" fontId="6" fillId="0" borderId="0" xfId="1" applyFont="1" applyFill="1" applyAlignment="1">
      <alignment horizontal="right"/>
    </xf>
    <xf numFmtId="173" fontId="23" fillId="0" borderId="0" xfId="1" applyNumberFormat="1" applyFont="1" applyFill="1" applyAlignment="1">
      <alignment horizontal="right"/>
    </xf>
    <xf numFmtId="173" fontId="23" fillId="0" borderId="8" xfId="1" applyNumberFormat="1" applyFont="1" applyFill="1" applyBorder="1" applyAlignment="1">
      <alignment horizontal="right"/>
    </xf>
    <xf numFmtId="43" fontId="6" fillId="0" borderId="0" xfId="1" applyFont="1" applyFill="1" applyBorder="1" applyAlignment="1">
      <alignment horizontal="right"/>
    </xf>
    <xf numFmtId="43" fontId="6" fillId="0" borderId="8" xfId="1" applyFont="1" applyFill="1" applyBorder="1" applyAlignment="1">
      <alignment horizontal="right"/>
    </xf>
    <xf numFmtId="43" fontId="7" fillId="0" borderId="0" xfId="1" applyFont="1" applyAlignment="1">
      <alignment horizontal="right"/>
    </xf>
    <xf numFmtId="362" fontId="5" fillId="76" borderId="0" xfId="0" applyFont="1" applyFill="1" applyAlignment="1">
      <alignment horizontal="center"/>
    </xf>
    <xf numFmtId="10" fontId="5" fillId="76" borderId="0" xfId="0" applyNumberFormat="1" applyFont="1" applyFill="1"/>
    <xf numFmtId="10" fontId="35" fillId="76" borderId="0" xfId="3359" applyNumberFormat="1" applyFill="1">
      <protection locked="0"/>
    </xf>
    <xf numFmtId="0" fontId="82" fillId="0" borderId="0" xfId="4016" applyFont="1" applyAlignment="1">
      <alignment horizontal="left" vertical="center"/>
    </xf>
    <xf numFmtId="0" fontId="1" fillId="0" borderId="0" xfId="4016" applyAlignment="1">
      <alignment horizontal="left"/>
    </xf>
    <xf numFmtId="0" fontId="337" fillId="85" borderId="0" xfId="4016" applyFont="1" applyFill="1" applyAlignment="1">
      <alignment vertical="center"/>
    </xf>
    <xf numFmtId="0" fontId="338" fillId="85" borderId="0" xfId="4016" applyFont="1" applyFill="1" applyAlignment="1">
      <alignment horizontal="center" vertical="center" wrapText="1"/>
    </xf>
    <xf numFmtId="0" fontId="339" fillId="86" borderId="0" xfId="4016" applyFont="1" applyFill="1" applyAlignment="1">
      <alignment vertical="center"/>
    </xf>
    <xf numFmtId="3" fontId="339" fillId="86" borderId="0" xfId="4016" applyNumberFormat="1" applyFont="1" applyFill="1" applyAlignment="1">
      <alignment horizontal="center" vertical="center" wrapText="1"/>
    </xf>
    <xf numFmtId="179" fontId="339" fillId="86" borderId="0" xfId="4016" applyNumberFormat="1" applyFont="1" applyFill="1" applyAlignment="1">
      <alignment horizontal="center" vertical="center" wrapText="1"/>
    </xf>
    <xf numFmtId="179" fontId="339" fillId="86" borderId="0" xfId="3331" applyNumberFormat="1" applyFont="1" applyFill="1" applyAlignment="1">
      <alignment horizontal="center" vertical="center" wrapText="1"/>
    </xf>
    <xf numFmtId="0" fontId="68" fillId="0" borderId="26" xfId="4016" applyFont="1" applyBorder="1" applyAlignment="1">
      <alignment vertical="center"/>
    </xf>
    <xf numFmtId="3" fontId="339" fillId="0" borderId="26" xfId="4016" applyNumberFormat="1" applyFont="1" applyBorder="1" applyAlignment="1">
      <alignment horizontal="center" vertical="center" wrapText="1"/>
    </xf>
    <xf numFmtId="179" fontId="339" fillId="0" borderId="26" xfId="4016" applyNumberFormat="1" applyFont="1" applyBorder="1" applyAlignment="1">
      <alignment horizontal="center" vertical="center" wrapText="1"/>
    </xf>
    <xf numFmtId="179" fontId="339" fillId="0" borderId="26" xfId="3331" applyNumberFormat="1" applyFont="1" applyBorder="1" applyAlignment="1">
      <alignment horizontal="center" vertical="center" wrapText="1"/>
    </xf>
    <xf numFmtId="0" fontId="340" fillId="86" borderId="26" xfId="4016" applyFont="1" applyFill="1" applyBorder="1" applyAlignment="1">
      <alignment vertical="center"/>
    </xf>
    <xf numFmtId="0" fontId="340" fillId="86" borderId="26" xfId="4016" applyFont="1" applyFill="1" applyBorder="1" applyAlignment="1">
      <alignment horizontal="center" vertical="center" wrapText="1"/>
    </xf>
    <xf numFmtId="3" fontId="340" fillId="86" borderId="26" xfId="4016" applyNumberFormat="1" applyFont="1" applyFill="1" applyBorder="1" applyAlignment="1">
      <alignment horizontal="center" vertical="center" wrapText="1"/>
    </xf>
    <xf numFmtId="179" fontId="340" fillId="86" borderId="26" xfId="4016" applyNumberFormat="1" applyFont="1" applyFill="1" applyBorder="1" applyAlignment="1">
      <alignment horizontal="center" vertical="center" wrapText="1"/>
    </xf>
    <xf numFmtId="179" fontId="340" fillId="86" borderId="26" xfId="3331" applyNumberFormat="1" applyFont="1" applyFill="1" applyBorder="1" applyAlignment="1">
      <alignment horizontal="center" vertical="center" wrapText="1"/>
    </xf>
    <xf numFmtId="0" fontId="339" fillId="0" borderId="26" xfId="4016" applyFont="1" applyBorder="1" applyAlignment="1">
      <alignment horizontal="center" vertical="center" wrapText="1"/>
    </xf>
    <xf numFmtId="0" fontId="141" fillId="0" borderId="26" xfId="4016" applyFont="1" applyBorder="1" applyAlignment="1">
      <alignment vertical="center"/>
    </xf>
    <xf numFmtId="3" fontId="340" fillId="0" borderId="26" xfId="4016" applyNumberFormat="1" applyFont="1" applyBorder="1" applyAlignment="1">
      <alignment horizontal="center" vertical="center" wrapText="1"/>
    </xf>
    <xf numFmtId="179" fontId="340" fillId="0" borderId="26" xfId="4016" applyNumberFormat="1" applyFont="1" applyBorder="1" applyAlignment="1">
      <alignment horizontal="center" vertical="center" wrapText="1"/>
    </xf>
    <xf numFmtId="179" fontId="340" fillId="0" borderId="26" xfId="3331" applyNumberFormat="1" applyFont="1" applyBorder="1" applyAlignment="1">
      <alignment horizontal="center" vertical="center" wrapText="1"/>
    </xf>
    <xf numFmtId="0" fontId="156" fillId="0" borderId="0" xfId="4016" applyFont="1" applyAlignment="1">
      <alignment horizontal="left" vertical="center"/>
    </xf>
    <xf numFmtId="0" fontId="82" fillId="0" borderId="0" xfId="4016" applyFont="1" applyAlignment="1">
      <alignment vertical="center"/>
    </xf>
    <xf numFmtId="0" fontId="341" fillId="0" borderId="0" xfId="4016" applyFont="1" applyAlignment="1">
      <alignment vertical="center"/>
    </xf>
    <xf numFmtId="0" fontId="68" fillId="0" borderId="0" xfId="4016" applyFont="1" applyAlignment="1">
      <alignment vertical="center" wrapText="1"/>
    </xf>
    <xf numFmtId="3" fontId="339" fillId="0" borderId="0" xfId="4016" applyNumberFormat="1" applyFont="1" applyAlignment="1">
      <alignment horizontal="center" vertical="center"/>
    </xf>
    <xf numFmtId="179" fontId="339" fillId="0" borderId="0" xfId="3331" applyNumberFormat="1" applyFont="1" applyFill="1" applyAlignment="1">
      <alignment horizontal="center" vertical="center"/>
    </xf>
    <xf numFmtId="0" fontId="339" fillId="87" borderId="0" xfId="4016" applyFont="1" applyFill="1" applyAlignment="1">
      <alignment vertical="center" wrapText="1"/>
    </xf>
    <xf numFmtId="3" fontId="339" fillId="87" borderId="0" xfId="4016" applyNumberFormat="1" applyFont="1" applyFill="1" applyAlignment="1">
      <alignment horizontal="center" vertical="center"/>
    </xf>
    <xf numFmtId="179" fontId="339" fillId="87" borderId="0" xfId="3331" applyNumberFormat="1" applyFont="1" applyFill="1" applyAlignment="1">
      <alignment horizontal="center" vertical="center"/>
    </xf>
    <xf numFmtId="0" fontId="339" fillId="86" borderId="0" xfId="4016" applyFont="1" applyFill="1" applyAlignment="1">
      <alignment vertical="center" wrapText="1"/>
    </xf>
    <xf numFmtId="3" fontId="339" fillId="86" borderId="0" xfId="4016" applyNumberFormat="1" applyFont="1" applyFill="1" applyAlignment="1">
      <alignment horizontal="center" vertical="center"/>
    </xf>
    <xf numFmtId="179" fontId="339" fillId="86" borderId="0" xfId="3331" applyNumberFormat="1" applyFont="1" applyFill="1" applyAlignment="1">
      <alignment horizontal="center" vertical="center"/>
    </xf>
    <xf numFmtId="179" fontId="339" fillId="0" borderId="0" xfId="3331" applyNumberFormat="1" applyFont="1" applyAlignment="1">
      <alignment horizontal="center" vertical="center"/>
    </xf>
    <xf numFmtId="0" fontId="68" fillId="0" borderId="0" xfId="4016" applyFont="1" applyAlignment="1">
      <alignment vertical="center"/>
    </xf>
    <xf numFmtId="0" fontId="339" fillId="86" borderId="0" xfId="4016" applyFont="1" applyFill="1" applyAlignment="1">
      <alignment horizontal="center" vertical="center"/>
    </xf>
    <xf numFmtId="0" fontId="339" fillId="0" borderId="0" xfId="4016" applyFont="1" applyAlignment="1">
      <alignment horizontal="center" vertical="center"/>
    </xf>
    <xf numFmtId="0" fontId="339" fillId="86" borderId="26" xfId="4016" applyFont="1" applyFill="1" applyBorder="1" applyAlignment="1">
      <alignment vertical="center"/>
    </xf>
    <xf numFmtId="0" fontId="339" fillId="86" borderId="26" xfId="4016" applyFont="1" applyFill="1" applyBorder="1" applyAlignment="1">
      <alignment horizontal="center" vertical="center" wrapText="1"/>
    </xf>
    <xf numFmtId="179" fontId="339" fillId="86" borderId="26" xfId="3331" applyNumberFormat="1" applyFont="1" applyFill="1" applyBorder="1" applyAlignment="1">
      <alignment horizontal="center" vertical="center" wrapText="1"/>
    </xf>
    <xf numFmtId="0" fontId="156" fillId="0" borderId="0" xfId="4016" applyFont="1" applyAlignment="1">
      <alignment horizontal="left" vertical="center" indent="7"/>
    </xf>
    <xf numFmtId="3" fontId="339" fillId="0" borderId="0" xfId="4016" applyNumberFormat="1" applyFont="1" applyAlignment="1">
      <alignment horizontal="center" vertical="center" wrapText="1"/>
    </xf>
    <xf numFmtId="179" fontId="339" fillId="0" borderId="0" xfId="3331" applyNumberFormat="1" applyFont="1" applyAlignment="1">
      <alignment horizontal="center" vertical="center" wrapText="1"/>
    </xf>
    <xf numFmtId="0" fontId="339" fillId="86" borderId="0" xfId="4016" applyFont="1" applyFill="1" applyAlignment="1">
      <alignment horizontal="center" vertical="center" wrapText="1"/>
    </xf>
    <xf numFmtId="0" fontId="339" fillId="0" borderId="0" xfId="4016" applyFont="1" applyAlignment="1">
      <alignment horizontal="center" vertical="center" wrapText="1"/>
    </xf>
    <xf numFmtId="3" fontId="339" fillId="78" borderId="0" xfId="4016" applyNumberFormat="1" applyFont="1" applyFill="1" applyAlignment="1">
      <alignment horizontal="center" vertical="center" wrapText="1"/>
    </xf>
    <xf numFmtId="179" fontId="339" fillId="78" borderId="0" xfId="3331" applyNumberFormat="1" applyFont="1" applyFill="1" applyAlignment="1">
      <alignment horizontal="center" vertical="center" wrapText="1"/>
    </xf>
    <xf numFmtId="0" fontId="340" fillId="86" borderId="49" xfId="4016" applyFont="1" applyFill="1" applyBorder="1" applyAlignment="1">
      <alignment vertical="center"/>
    </xf>
    <xf numFmtId="3" fontId="340" fillId="86" borderId="49" xfId="4016" applyNumberFormat="1" applyFont="1" applyFill="1" applyBorder="1" applyAlignment="1">
      <alignment horizontal="center" vertical="center" wrapText="1"/>
    </xf>
    <xf numFmtId="179" fontId="340" fillId="86" borderId="49" xfId="3331" applyNumberFormat="1" applyFont="1" applyFill="1" applyBorder="1" applyAlignment="1">
      <alignment horizontal="center" vertical="center" wrapText="1"/>
    </xf>
    <xf numFmtId="0" fontId="339" fillId="0" borderId="0" xfId="4016" applyFont="1" applyAlignment="1">
      <alignment vertical="center" wrapText="1"/>
    </xf>
    <xf numFmtId="0" fontId="340" fillId="86" borderId="0" xfId="4016" applyFont="1" applyFill="1" applyAlignment="1">
      <alignment vertical="center" wrapText="1"/>
    </xf>
    <xf numFmtId="3" fontId="340" fillId="86" borderId="0" xfId="4016" applyNumberFormat="1" applyFont="1" applyFill="1" applyAlignment="1">
      <alignment horizontal="center" vertical="center" wrapText="1"/>
    </xf>
    <xf numFmtId="179" fontId="340" fillId="86" borderId="0" xfId="3331" applyNumberFormat="1" applyFont="1" applyFill="1" applyAlignment="1">
      <alignment horizontal="center" vertical="center" wrapText="1"/>
    </xf>
    <xf numFmtId="179" fontId="68" fillId="0" borderId="0" xfId="3331" applyNumberFormat="1" applyFont="1" applyAlignment="1">
      <alignment horizontal="center" vertical="center" wrapText="1"/>
    </xf>
    <xf numFmtId="0" fontId="339" fillId="86" borderId="26" xfId="4016" applyFont="1" applyFill="1" applyBorder="1" applyAlignment="1">
      <alignment vertical="center" wrapText="1"/>
    </xf>
    <xf numFmtId="0" fontId="141" fillId="0" borderId="26" xfId="4016" applyFont="1" applyBorder="1" applyAlignment="1">
      <alignment vertical="center" wrapText="1"/>
    </xf>
    <xf numFmtId="3" fontId="141" fillId="0" borderId="26" xfId="4016" applyNumberFormat="1" applyFont="1" applyBorder="1" applyAlignment="1">
      <alignment horizontal="center" vertical="center" wrapText="1"/>
    </xf>
    <xf numFmtId="179" fontId="141" fillId="0" borderId="26" xfId="3331" applyNumberFormat="1" applyFont="1" applyBorder="1" applyAlignment="1">
      <alignment horizontal="center" vertical="center" wrapText="1"/>
    </xf>
    <xf numFmtId="0" fontId="340" fillId="0" borderId="49" xfId="4016" applyFont="1" applyBorder="1" applyAlignment="1">
      <alignment vertical="center" wrapText="1"/>
    </xf>
    <xf numFmtId="3" fontId="340" fillId="0" borderId="49" xfId="4016" applyNumberFormat="1" applyFont="1" applyBorder="1" applyAlignment="1">
      <alignment horizontal="center" vertical="center" wrapText="1"/>
    </xf>
    <xf numFmtId="179" fontId="340" fillId="0" borderId="49" xfId="3331" applyNumberFormat="1" applyFont="1" applyBorder="1" applyAlignment="1">
      <alignment horizontal="center" vertical="center" wrapText="1"/>
    </xf>
    <xf numFmtId="9" fontId="320" fillId="0" borderId="0" xfId="3359" applyNumberFormat="1" applyFont="1" applyAlignment="1" applyProtection="1">
      <alignment horizontal="right"/>
    </xf>
    <xf numFmtId="43" fontId="24" fillId="0" borderId="8" xfId="1" applyFont="1" applyBorder="1" applyAlignment="1">
      <alignment horizontal="center"/>
    </xf>
    <xf numFmtId="179" fontId="23" fillId="0" borderId="18" xfId="3251" applyNumberFormat="1" applyFont="1" applyFill="1" applyBorder="1" applyAlignment="1">
      <alignment horizontal="center"/>
    </xf>
    <xf numFmtId="180" fontId="321" fillId="76" borderId="0" xfId="0" applyNumberFormat="1" applyFont="1" applyFill="1"/>
    <xf numFmtId="173" fontId="18" fillId="0" borderId="0" xfId="1" applyNumberFormat="1" applyFont="1"/>
    <xf numFmtId="173" fontId="18" fillId="0" borderId="0" xfId="1" applyNumberFormat="1" applyFont="1" applyFill="1"/>
    <xf numFmtId="43" fontId="18" fillId="0" borderId="0" xfId="0" applyNumberFormat="1" applyFont="1"/>
    <xf numFmtId="173" fontId="320" fillId="0" borderId="0" xfId="1" applyNumberFormat="1" applyFont="1" applyFill="1"/>
    <xf numFmtId="256" fontId="5" fillId="0" borderId="0" xfId="1" applyNumberFormat="1" applyFont="1"/>
    <xf numFmtId="164" fontId="23" fillId="0" borderId="0" xfId="4010" applyNumberFormat="1" applyFont="1" applyFill="1"/>
    <xf numFmtId="164" fontId="18" fillId="0" borderId="95" xfId="4010" applyNumberFormat="1" applyFont="1" applyFill="1" applyBorder="1"/>
    <xf numFmtId="164" fontId="18" fillId="0" borderId="95" xfId="4011" applyNumberFormat="1" applyFont="1" applyFill="1" applyBorder="1"/>
    <xf numFmtId="0" fontId="343" fillId="0" borderId="0" xfId="4018" applyFont="1"/>
    <xf numFmtId="0" fontId="40" fillId="0" borderId="0" xfId="4018" applyFont="1"/>
    <xf numFmtId="0" fontId="344" fillId="0" borderId="0" xfId="4018" applyFont="1"/>
    <xf numFmtId="0" fontId="344" fillId="0" borderId="0" xfId="4019" applyNumberFormat="1" applyFont="1"/>
    <xf numFmtId="0" fontId="345" fillId="88" borderId="0" xfId="4018" applyFont="1" applyFill="1" applyAlignment="1">
      <alignment horizontal="center" vertical="center" wrapText="1"/>
    </xf>
    <xf numFmtId="0" fontId="345" fillId="88" borderId="0" xfId="4019" applyNumberFormat="1" applyFont="1" applyFill="1" applyAlignment="1">
      <alignment horizontal="center" vertical="center" wrapText="1"/>
    </xf>
    <xf numFmtId="17" fontId="345" fillId="88" borderId="0" xfId="4018" applyNumberFormat="1" applyFont="1" applyFill="1" applyAlignment="1">
      <alignment horizontal="center"/>
    </xf>
    <xf numFmtId="0" fontId="343" fillId="0" borderId="0" xfId="4018" applyFont="1" applyAlignment="1">
      <alignment horizontal="right"/>
    </xf>
    <xf numFmtId="0" fontId="40" fillId="0" borderId="0" xfId="4019" applyNumberFormat="1" applyFont="1"/>
    <xf numFmtId="0" fontId="40" fillId="0" borderId="0" xfId="4019" applyNumberFormat="1" applyFont="1" applyFill="1"/>
    <xf numFmtId="0" fontId="344" fillId="79" borderId="0" xfId="4018" applyFont="1" applyFill="1"/>
    <xf numFmtId="0" fontId="344" fillId="79" borderId="0" xfId="4019" applyNumberFormat="1" applyFont="1" applyFill="1"/>
    <xf numFmtId="179" fontId="344" fillId="0" borderId="0" xfId="3331" applyNumberFormat="1" applyFont="1" applyFill="1"/>
    <xf numFmtId="179" fontId="344" fillId="0" borderId="0" xfId="3331" applyNumberFormat="1" applyFont="1"/>
    <xf numFmtId="179" fontId="344" fillId="0" borderId="0" xfId="4018" applyNumberFormat="1" applyFont="1"/>
    <xf numFmtId="164" fontId="344" fillId="0" borderId="0" xfId="4020" applyFont="1"/>
    <xf numFmtId="164" fontId="344" fillId="0" borderId="0" xfId="4020" applyFont="1" applyFill="1"/>
    <xf numFmtId="179" fontId="343" fillId="0" borderId="0" xfId="3331" applyNumberFormat="1" applyFont="1"/>
    <xf numFmtId="179" fontId="344" fillId="79" borderId="0" xfId="3331" applyNumberFormat="1" applyFont="1" applyFill="1"/>
    <xf numFmtId="2" fontId="0" fillId="0" borderId="0" xfId="0" applyNumberFormat="1"/>
    <xf numFmtId="362" fontId="0" fillId="0" borderId="0" xfId="0" applyAlignment="1">
      <alignment horizontal="right"/>
    </xf>
    <xf numFmtId="173" fontId="346" fillId="0" borderId="0" xfId="1" applyNumberFormat="1" applyFont="1" applyFill="1" applyBorder="1" applyAlignment="1">
      <alignment horizontal="left" vertical="top" wrapText="1"/>
    </xf>
    <xf numFmtId="173" fontId="7" fillId="0" borderId="0" xfId="1" applyNumberFormat="1" applyFont="1" applyFill="1" applyBorder="1" applyAlignment="1">
      <alignment horizontal="left" vertical="top" wrapText="1"/>
    </xf>
    <xf numFmtId="0" fontId="325" fillId="0" borderId="0" xfId="0" applyNumberFormat="1" applyFont="1" applyAlignment="1">
      <alignment horizontal="right" vertical="top"/>
    </xf>
    <xf numFmtId="37" fontId="325" fillId="0" borderId="0" xfId="0" applyNumberFormat="1" applyFont="1" applyAlignment="1">
      <alignment horizontal="right" vertical="top"/>
    </xf>
    <xf numFmtId="362" fontId="326" fillId="0" borderId="0" xfId="0" applyFont="1" applyAlignment="1">
      <alignment horizontal="center" vertical="center" wrapText="1"/>
    </xf>
    <xf numFmtId="362" fontId="325" fillId="0" borderId="0" xfId="0" applyFont="1" applyAlignment="1">
      <alignment horizontal="center" vertical="center" wrapText="1"/>
    </xf>
    <xf numFmtId="362" fontId="326" fillId="0" borderId="0" xfId="0" applyFont="1" applyAlignment="1">
      <alignment vertical="top" wrapText="1"/>
    </xf>
    <xf numFmtId="362" fontId="325" fillId="0" borderId="0" xfId="0" applyFont="1" applyAlignment="1">
      <alignment vertical="top" wrapText="1"/>
    </xf>
    <xf numFmtId="173" fontId="2" fillId="81" borderId="51" xfId="1" applyNumberFormat="1" applyFont="1" applyFill="1" applyBorder="1" applyAlignment="1">
      <alignment horizontal="left" vertical="top" wrapText="1"/>
    </xf>
    <xf numFmtId="173" fontId="2" fillId="81" borderId="0" xfId="1" applyNumberFormat="1" applyFont="1" applyFill="1" applyBorder="1" applyAlignment="1">
      <alignment horizontal="left" vertical="top" wrapText="1"/>
    </xf>
    <xf numFmtId="173" fontId="15" fillId="81" borderId="0" xfId="1" applyNumberFormat="1" applyFont="1" applyFill="1" applyBorder="1" applyAlignment="1">
      <alignment horizontal="left" vertical="top" wrapText="1"/>
    </xf>
    <xf numFmtId="362" fontId="7" fillId="0" borderId="0" xfId="0" applyFont="1"/>
    <xf numFmtId="182" fontId="6" fillId="0" borderId="0" xfId="0" applyNumberFormat="1" applyFont="1"/>
    <xf numFmtId="183" fontId="347" fillId="0" borderId="0" xfId="0" applyNumberFormat="1" applyFont="1"/>
    <xf numFmtId="164" fontId="15" fillId="81" borderId="51" xfId="1" applyNumberFormat="1" applyFont="1" applyFill="1" applyBorder="1" applyAlignment="1">
      <alignment horizontal="left" vertical="top" wrapText="1"/>
    </xf>
    <xf numFmtId="362" fontId="325" fillId="0" borderId="0" xfId="0" applyFont="1" applyAlignment="1">
      <alignment vertical="center" wrapText="1"/>
    </xf>
    <xf numFmtId="172" fontId="2" fillId="0" borderId="51" xfId="1" applyNumberFormat="1" applyFont="1" applyFill="1" applyBorder="1" applyAlignment="1">
      <alignment horizontal="left" vertical="top" wrapText="1"/>
    </xf>
    <xf numFmtId="43" fontId="2" fillId="0" borderId="51" xfId="1" applyFont="1" applyFill="1" applyBorder="1" applyAlignment="1">
      <alignment horizontal="left" vertical="top" wrapText="1"/>
    </xf>
    <xf numFmtId="362" fontId="4" fillId="0" borderId="0" xfId="0" applyFont="1" applyAlignment="1">
      <alignment horizontal="centerContinuous"/>
    </xf>
    <xf numFmtId="164" fontId="23" fillId="0" borderId="0" xfId="0" applyNumberFormat="1" applyFont="1"/>
    <xf numFmtId="362" fontId="348" fillId="0" borderId="0" xfId="0" applyFont="1"/>
    <xf numFmtId="362" fontId="349" fillId="0" borderId="0" xfId="0" applyFont="1"/>
    <xf numFmtId="3" fontId="5" fillId="81" borderId="0" xfId="0" applyNumberFormat="1" applyFont="1" applyFill="1"/>
    <xf numFmtId="164" fontId="2" fillId="0" borderId="0" xfId="1" applyNumberFormat="1" applyFont="1" applyFill="1" applyBorder="1" applyAlignment="1">
      <alignment horizontal="left" vertical="top" wrapText="1"/>
    </xf>
    <xf numFmtId="362" fontId="5" fillId="0" borderId="51" xfId="0" applyFont="1" applyBorder="1" applyAlignment="1">
      <alignment horizontal="left" vertical="top" wrapText="1"/>
    </xf>
    <xf numFmtId="173" fontId="16" fillId="0" borderId="51" xfId="1" applyNumberFormat="1" applyFont="1" applyFill="1" applyBorder="1" applyAlignment="1">
      <alignment horizontal="left" vertical="top" wrapText="1"/>
    </xf>
    <xf numFmtId="173" fontId="17" fillId="0" borderId="51" xfId="1" applyNumberFormat="1" applyFont="1" applyFill="1" applyBorder="1" applyAlignment="1">
      <alignment horizontal="left" vertical="top" wrapText="1"/>
    </xf>
    <xf numFmtId="173" fontId="18" fillId="0" borderId="51" xfId="1" applyNumberFormat="1" applyFont="1" applyFill="1" applyBorder="1" applyAlignment="1">
      <alignment horizontal="left" vertical="top" wrapText="1"/>
    </xf>
    <xf numFmtId="173" fontId="5" fillId="0" borderId="51" xfId="0" applyNumberFormat="1" applyFont="1" applyBorder="1"/>
    <xf numFmtId="2" fontId="5" fillId="0" borderId="51" xfId="0" applyNumberFormat="1" applyFont="1" applyBorder="1"/>
    <xf numFmtId="2" fontId="5" fillId="0" borderId="0" xfId="0" applyNumberFormat="1" applyFont="1"/>
    <xf numFmtId="2" fontId="6" fillId="0" borderId="0" xfId="0" applyNumberFormat="1" applyFont="1"/>
    <xf numFmtId="362" fontId="328" fillId="0" borderId="0" xfId="0" applyFont="1"/>
    <xf numFmtId="3" fontId="328" fillId="0" borderId="0" xfId="0" applyNumberFormat="1" applyFont="1"/>
    <xf numFmtId="362" fontId="327" fillId="0" borderId="0" xfId="0" applyFont="1"/>
    <xf numFmtId="0" fontId="0" fillId="0" borderId="0" xfId="0" applyNumberFormat="1"/>
    <xf numFmtId="0" fontId="325" fillId="89" borderId="0" xfId="4016" applyFont="1" applyFill="1" applyAlignment="1">
      <alignment vertical="top" wrapText="1"/>
    </xf>
    <xf numFmtId="173" fontId="325" fillId="89" borderId="0" xfId="1" applyNumberFormat="1" applyFont="1" applyFill="1" applyAlignment="1">
      <alignment horizontal="right" vertical="top"/>
    </xf>
    <xf numFmtId="0" fontId="350" fillId="89" borderId="0" xfId="4016" applyFont="1" applyFill="1"/>
    <xf numFmtId="362" fontId="350" fillId="89" borderId="0" xfId="0" applyFont="1" applyFill="1"/>
    <xf numFmtId="362" fontId="25" fillId="89" borderId="0" xfId="0" applyFont="1" applyFill="1"/>
    <xf numFmtId="362" fontId="23" fillId="89" borderId="0" xfId="0" applyFont="1" applyFill="1" applyProtection="1">
      <protection locked="0"/>
    </xf>
    <xf numFmtId="183" fontId="26" fillId="89" borderId="0" xfId="0" applyNumberFormat="1" applyFont="1" applyFill="1"/>
    <xf numFmtId="362" fontId="317" fillId="89" borderId="0" xfId="0" applyFont="1" applyFill="1"/>
    <xf numFmtId="362" fontId="351" fillId="0" borderId="0" xfId="0" applyFont="1"/>
    <xf numFmtId="3" fontId="351" fillId="0" borderId="0" xfId="0" applyNumberFormat="1" applyFont="1"/>
    <xf numFmtId="362" fontId="352" fillId="0" borderId="0" xfId="0" applyFont="1"/>
    <xf numFmtId="362" fontId="350" fillId="0" borderId="0" xfId="0" applyFont="1"/>
    <xf numFmtId="362" fontId="325" fillId="89" borderId="0" xfId="0" applyFont="1" applyFill="1" applyAlignment="1">
      <alignment vertical="top" wrapText="1"/>
    </xf>
    <xf numFmtId="0" fontId="325" fillId="89" borderId="0" xfId="0" applyNumberFormat="1" applyFont="1" applyFill="1" applyAlignment="1">
      <alignment horizontal="right" vertical="top"/>
    </xf>
    <xf numFmtId="37" fontId="325" fillId="89" borderId="0" xfId="0" applyNumberFormat="1" applyFont="1" applyFill="1" applyAlignment="1">
      <alignment horizontal="right" vertical="top"/>
    </xf>
    <xf numFmtId="3" fontId="351" fillId="89" borderId="0" xfId="0" applyNumberFormat="1" applyFont="1" applyFill="1"/>
    <xf numFmtId="362" fontId="352" fillId="89" borderId="0" xfId="0" applyFont="1" applyFill="1"/>
    <xf numFmtId="362" fontId="5" fillId="89" borderId="0" xfId="0" applyFont="1" applyFill="1"/>
    <xf numFmtId="173" fontId="2" fillId="89" borderId="0" xfId="1" applyNumberFormat="1" applyFont="1" applyFill="1" applyBorder="1" applyAlignment="1">
      <alignment horizontal="left" vertical="top" wrapText="1"/>
    </xf>
    <xf numFmtId="173" fontId="2" fillId="89" borderId="51" xfId="1" applyNumberFormat="1" applyFont="1" applyFill="1" applyBorder="1" applyAlignment="1">
      <alignment horizontal="left" vertical="top" wrapText="1"/>
    </xf>
    <xf numFmtId="43" fontId="25" fillId="0" borderId="0" xfId="1" applyFont="1"/>
    <xf numFmtId="362" fontId="353" fillId="0" borderId="0" xfId="0" applyFont="1" applyAlignment="1">
      <alignment horizontal="center" vertical="center" wrapText="1"/>
    </xf>
    <xf numFmtId="362" fontId="353" fillId="0" borderId="0" xfId="0" applyFont="1"/>
    <xf numFmtId="0" fontId="353" fillId="0" borderId="0" xfId="0" applyNumberFormat="1" applyFont="1" applyAlignment="1">
      <alignment horizontal="right" vertical="top"/>
    </xf>
    <xf numFmtId="37" fontId="353" fillId="0" borderId="0" xfId="0" applyNumberFormat="1" applyFont="1" applyAlignment="1">
      <alignment horizontal="right" vertical="top"/>
    </xf>
    <xf numFmtId="362" fontId="354" fillId="0" borderId="0" xfId="0" applyFont="1"/>
    <xf numFmtId="362" fontId="355" fillId="0" borderId="0" xfId="0" applyFont="1" applyAlignment="1">
      <alignment vertical="top" wrapText="1"/>
    </xf>
    <xf numFmtId="362" fontId="356" fillId="0" borderId="0" xfId="0" applyFont="1" applyAlignment="1">
      <alignment vertical="top" wrapText="1"/>
    </xf>
    <xf numFmtId="0" fontId="356" fillId="0" borderId="0" xfId="0" applyNumberFormat="1" applyFont="1" applyAlignment="1">
      <alignment horizontal="right" vertical="top"/>
    </xf>
    <xf numFmtId="37" fontId="356" fillId="0" borderId="0" xfId="0" applyNumberFormat="1" applyFont="1" applyAlignment="1">
      <alignment horizontal="right" vertical="top"/>
    </xf>
    <xf numFmtId="362" fontId="356" fillId="0" borderId="0" xfId="0" applyFont="1" applyAlignment="1">
      <alignment horizontal="center" vertical="center" wrapText="1"/>
    </xf>
    <xf numFmtId="43" fontId="328" fillId="0" borderId="0" xfId="1" applyFont="1"/>
    <xf numFmtId="43" fontId="6" fillId="0" borderId="0" xfId="1" applyFont="1" applyProtection="1"/>
    <xf numFmtId="43" fontId="5" fillId="0" borderId="103" xfId="1" applyFont="1" applyBorder="1"/>
    <xf numFmtId="43" fontId="4" fillId="0" borderId="103" xfId="1" applyFont="1" applyBorder="1" applyAlignment="1">
      <alignment horizontal="center"/>
    </xf>
    <xf numFmtId="43" fontId="4" fillId="0" borderId="0" xfId="1" applyFont="1" applyAlignment="1">
      <alignment horizontal="center"/>
    </xf>
    <xf numFmtId="43" fontId="8" fillId="0" borderId="0" xfId="1" applyFont="1" applyAlignment="1">
      <alignment horizontal="center"/>
    </xf>
    <xf numFmtId="43" fontId="0" fillId="0" borderId="103" xfId="1" applyFont="1" applyBorder="1"/>
    <xf numFmtId="43" fontId="356" fillId="0" borderId="103" xfId="1" applyFont="1" applyBorder="1" applyAlignment="1">
      <alignment horizontal="right" vertical="top"/>
    </xf>
    <xf numFmtId="43" fontId="356" fillId="0" borderId="0" xfId="1" applyFont="1" applyAlignment="1">
      <alignment horizontal="right" vertical="top"/>
    </xf>
    <xf numFmtId="43" fontId="356" fillId="0" borderId="104" xfId="1" applyFont="1" applyBorder="1" applyAlignment="1">
      <alignment horizontal="right" vertical="top"/>
    </xf>
    <xf numFmtId="43" fontId="356" fillId="0" borderId="105" xfId="1" applyFont="1" applyBorder="1" applyAlignment="1">
      <alignment horizontal="right" vertical="top"/>
    </xf>
    <xf numFmtId="43" fontId="19" fillId="0" borderId="0" xfId="1" applyFont="1"/>
    <xf numFmtId="43" fontId="4" fillId="0" borderId="0" xfId="1" applyFont="1"/>
    <xf numFmtId="37" fontId="325" fillId="81" borderId="0" xfId="0" applyNumberFormat="1" applyFont="1" applyFill="1" applyAlignment="1">
      <alignment horizontal="right" vertical="top"/>
    </xf>
    <xf numFmtId="362" fontId="356" fillId="81" borderId="0" xfId="0" applyFont="1" applyFill="1" applyAlignment="1">
      <alignment vertical="top" wrapText="1"/>
    </xf>
    <xf numFmtId="0" fontId="356" fillId="81" borderId="0" xfId="0" applyNumberFormat="1" applyFont="1" applyFill="1" applyAlignment="1">
      <alignment horizontal="right" vertical="top"/>
    </xf>
    <xf numFmtId="43" fontId="356" fillId="81" borderId="103" xfId="1" applyFont="1" applyFill="1" applyBorder="1" applyAlignment="1">
      <alignment horizontal="right" vertical="top"/>
    </xf>
    <xf numFmtId="43" fontId="356" fillId="81" borderId="0" xfId="1" applyFont="1" applyFill="1" applyAlignment="1">
      <alignment horizontal="right" vertical="top"/>
    </xf>
    <xf numFmtId="43" fontId="5" fillId="81" borderId="0" xfId="1" applyFont="1" applyFill="1"/>
    <xf numFmtId="362" fontId="325" fillId="81" borderId="0" xfId="0" applyFont="1" applyFill="1" applyAlignment="1">
      <alignment vertical="top" wrapText="1"/>
    </xf>
    <xf numFmtId="362" fontId="0" fillId="81" borderId="0" xfId="0" applyFill="1"/>
    <xf numFmtId="0" fontId="325" fillId="81" borderId="0" xfId="4016" applyFont="1" applyFill="1" applyAlignment="1">
      <alignment vertical="top" wrapText="1"/>
    </xf>
    <xf numFmtId="173" fontId="325" fillId="81" borderId="0" xfId="1" applyNumberFormat="1" applyFont="1" applyFill="1" applyAlignment="1">
      <alignment horizontal="right" vertical="top"/>
    </xf>
    <xf numFmtId="0" fontId="350" fillId="81" borderId="0" xfId="4016" applyFont="1" applyFill="1"/>
    <xf numFmtId="0" fontId="353" fillId="89" borderId="0" xfId="4016" applyFont="1" applyFill="1" applyAlignment="1">
      <alignment vertical="top" wrapText="1"/>
    </xf>
    <xf numFmtId="173" fontId="353" fillId="89" borderId="0" xfId="1" applyNumberFormat="1" applyFont="1" applyFill="1" applyAlignment="1">
      <alignment horizontal="right" vertical="top"/>
    </xf>
    <xf numFmtId="362" fontId="353" fillId="0" borderId="0" xfId="0" applyFont="1" applyAlignment="1">
      <alignment vertical="top" wrapText="1"/>
    </xf>
    <xf numFmtId="0" fontId="353" fillId="89" borderId="0" xfId="4016" applyFont="1" applyFill="1"/>
    <xf numFmtId="173" fontId="325" fillId="90" borderId="0" xfId="1" applyNumberFormat="1" applyFont="1" applyFill="1" applyAlignment="1">
      <alignment horizontal="right" vertical="top"/>
    </xf>
    <xf numFmtId="0" fontId="326" fillId="81" borderId="0" xfId="4016" applyFont="1" applyFill="1" applyAlignment="1">
      <alignment vertical="top" wrapText="1"/>
    </xf>
    <xf numFmtId="362" fontId="4" fillId="81" borderId="0" xfId="0" applyFont="1" applyFill="1"/>
    <xf numFmtId="43" fontId="316" fillId="0" borderId="0" xfId="1" applyFont="1"/>
    <xf numFmtId="182" fontId="320" fillId="0" borderId="0" xfId="0" applyNumberFormat="1" applyFont="1"/>
    <xf numFmtId="182" fontId="320" fillId="81" borderId="0" xfId="0" applyNumberFormat="1" applyFont="1" applyFill="1"/>
    <xf numFmtId="362" fontId="320" fillId="0" borderId="0" xfId="0" applyFont="1" applyProtection="1">
      <protection locked="0"/>
    </xf>
    <xf numFmtId="182" fontId="18" fillId="0" borderId="0" xfId="0" applyNumberFormat="1" applyFont="1"/>
    <xf numFmtId="183" fontId="18" fillId="0" borderId="0" xfId="0" applyNumberFormat="1" applyFont="1"/>
    <xf numFmtId="173" fontId="23" fillId="0" borderId="0" xfId="1" applyNumberFormat="1" applyFont="1" applyFill="1"/>
    <xf numFmtId="2" fontId="23" fillId="0" borderId="0" xfId="4014" applyNumberFormat="1" applyFont="1"/>
    <xf numFmtId="2" fontId="23" fillId="0" borderId="94" xfId="4014" applyNumberFormat="1" applyFont="1" applyBorder="1"/>
    <xf numFmtId="366" fontId="4" fillId="0" borderId="0" xfId="1" applyNumberFormat="1" applyFont="1" applyFill="1" applyBorder="1" applyAlignment="1">
      <alignment horizontal="center"/>
    </xf>
    <xf numFmtId="10" fontId="4" fillId="0" borderId="0" xfId="3359" applyNumberFormat="1" applyFont="1" applyAlignment="1" applyProtection="1">
      <alignment horizontal="center"/>
    </xf>
    <xf numFmtId="285" fontId="4" fillId="0" borderId="0" xfId="0" applyNumberFormat="1" applyFont="1" applyAlignment="1">
      <alignment horizontal="center"/>
    </xf>
    <xf numFmtId="362" fontId="24" fillId="0" borderId="0" xfId="4008" applyNumberFormat="1" applyFont="1" applyFill="1" applyBorder="1" applyAlignment="1">
      <alignment horizontal="center" vertical="center" wrapText="1"/>
    </xf>
    <xf numFmtId="362" fontId="24" fillId="0" borderId="8" xfId="4008" applyNumberFormat="1" applyFont="1" applyFill="1" applyBorder="1" applyAlignment="1">
      <alignment horizontal="center" vertical="center" wrapText="1"/>
    </xf>
    <xf numFmtId="362" fontId="24" fillId="0" borderId="8" xfId="4007" quotePrefix="1" applyFont="1" applyBorder="1" applyAlignment="1">
      <alignment horizontal="center"/>
    </xf>
    <xf numFmtId="362" fontId="24" fillId="0" borderId="0" xfId="4007" applyFont="1" applyAlignment="1">
      <alignment horizontal="center" vertical="center"/>
    </xf>
    <xf numFmtId="362" fontId="24" fillId="0" borderId="8" xfId="4007" applyFont="1" applyBorder="1" applyAlignment="1">
      <alignment horizontal="center" vertical="center"/>
    </xf>
    <xf numFmtId="362" fontId="24" fillId="0" borderId="0" xfId="4007" applyFont="1" applyAlignment="1">
      <alignment horizontal="center" vertical="center" wrapText="1"/>
    </xf>
    <xf numFmtId="362" fontId="24" fillId="0" borderId="8" xfId="4007" applyFont="1" applyBorder="1" applyAlignment="1">
      <alignment horizontal="center" vertical="center" wrapText="1"/>
    </xf>
    <xf numFmtId="362" fontId="24" fillId="0" borderId="0" xfId="4007" applyFont="1" applyAlignment="1">
      <alignment horizontal="center"/>
    </xf>
    <xf numFmtId="0" fontId="307" fillId="0" borderId="0" xfId="0" applyNumberFormat="1" applyFont="1" applyAlignment="1">
      <alignment horizontal="left" vertical="center" wrapText="1"/>
    </xf>
    <xf numFmtId="0" fontId="307" fillId="0" borderId="8" xfId="0" applyNumberFormat="1" applyFont="1" applyBorder="1" applyAlignment="1">
      <alignment horizontal="left" vertical="center" wrapText="1"/>
    </xf>
    <xf numFmtId="0" fontId="307" fillId="0" borderId="2" xfId="0" applyNumberFormat="1" applyFont="1" applyBorder="1" applyAlignment="1">
      <alignment horizontal="center" vertical="center" wrapText="1"/>
    </xf>
    <xf numFmtId="0" fontId="307" fillId="0" borderId="38" xfId="0" applyNumberFormat="1" applyFont="1" applyBorder="1" applyAlignment="1">
      <alignment horizontal="center" vertical="center" wrapText="1"/>
    </xf>
    <xf numFmtId="0" fontId="307" fillId="0" borderId="0" xfId="0" applyNumberFormat="1" applyFont="1" applyAlignment="1">
      <alignment horizontal="center" vertical="center" wrapText="1"/>
    </xf>
    <xf numFmtId="0" fontId="307" fillId="0" borderId="4" xfId="0" applyNumberFormat="1" applyFont="1" applyBorder="1" applyAlignment="1">
      <alignment horizontal="center" vertical="center" wrapText="1"/>
    </xf>
    <xf numFmtId="362" fontId="8" fillId="0" borderId="5" xfId="0" applyFont="1" applyBorder="1" applyAlignment="1">
      <alignment horizontal="center" vertical="center" wrapText="1"/>
    </xf>
    <xf numFmtId="362" fontId="8" fillId="0" borderId="4" xfId="0" applyFont="1" applyBorder="1" applyAlignment="1">
      <alignment horizontal="center" vertical="center" wrapText="1"/>
    </xf>
    <xf numFmtId="362" fontId="8" fillId="0" borderId="5" xfId="0" applyFont="1" applyBorder="1" applyAlignment="1">
      <alignment horizontal="left" vertical="center"/>
    </xf>
    <xf numFmtId="362" fontId="8" fillId="0" borderId="4" xfId="0" applyFont="1" applyBorder="1" applyAlignment="1">
      <alignment horizontal="left" vertical="center"/>
    </xf>
    <xf numFmtId="362" fontId="8" fillId="0" borderId="0" xfId="0" applyFont="1" applyAlignment="1">
      <alignment horizontal="center" vertical="center" wrapText="1"/>
    </xf>
    <xf numFmtId="0" fontId="345" fillId="88" borderId="0" xfId="4018" applyFont="1" applyFill="1" applyAlignment="1">
      <alignment horizontal="center" vertical="center" wrapText="1"/>
    </xf>
    <xf numFmtId="362" fontId="8" fillId="0" borderId="81" xfId="0" applyFont="1" applyBorder="1" applyAlignment="1">
      <alignment horizontal="center" vertical="center" wrapText="1"/>
    </xf>
    <xf numFmtId="362" fontId="8" fillId="0" borderId="8" xfId="0" applyFont="1" applyBorder="1" applyAlignment="1">
      <alignment horizontal="center" vertical="center" wrapText="1"/>
    </xf>
    <xf numFmtId="362" fontId="8" fillId="0" borderId="81" xfId="0" applyFont="1" applyBorder="1" applyAlignment="1">
      <alignment horizontal="left" vertical="center"/>
    </xf>
    <xf numFmtId="362" fontId="8" fillId="0" borderId="8" xfId="0" applyFont="1" applyBorder="1" applyAlignment="1">
      <alignment horizontal="left" vertical="center"/>
    </xf>
    <xf numFmtId="0" fontId="326" fillId="0" borderId="0" xfId="4016" applyFont="1" applyAlignment="1">
      <alignment horizontal="center" vertical="center" wrapText="1"/>
    </xf>
    <xf numFmtId="0" fontId="1" fillId="0" borderId="0" xfId="4016"/>
    <xf numFmtId="362" fontId="326" fillId="0" borderId="0" xfId="0" applyFont="1" applyAlignment="1">
      <alignment horizontal="center" vertical="center" wrapText="1"/>
    </xf>
    <xf numFmtId="362" fontId="0" fillId="0" borderId="0" xfId="0"/>
  </cellXfs>
  <cellStyles count="4021">
    <cellStyle name="_x0010_" xfId="5" xr:uid="{00000000-0005-0000-0000-000000000000}"/>
    <cellStyle name="_x0007__x000b_" xfId="7" xr:uid="{00000000-0005-0000-0000-000001000000}"/>
    <cellStyle name=" 1" xfId="6" xr:uid="{00000000-0005-0000-0000-000002000000}"/>
    <cellStyle name="_(2008-07-23) Project Cosacol-Financial Model v46 PE CASE" xfId="461" xr:uid="{00000000-0005-0000-0000-000003000000}"/>
    <cellStyle name="_%(SignOnly)" xfId="459" xr:uid="{00000000-0005-0000-0000-000004000000}"/>
    <cellStyle name="_%(SignSpaceOnly)" xfId="460" xr:uid="{00000000-0005-0000-0000-000005000000}"/>
    <cellStyle name="_144A Valuation - Ecount 11 9 06" xfId="462" xr:uid="{00000000-0005-0000-0000-000006000000}"/>
    <cellStyle name="_144A value summary" xfId="463" xr:uid="{00000000-0005-0000-0000-000007000000}"/>
    <cellStyle name="_1Red" xfId="464" xr:uid="{00000000-0005-0000-0000-000008000000}"/>
    <cellStyle name="_20060905_Trading_Comps_V2" xfId="465" xr:uid="{00000000-0005-0000-0000-000009000000}"/>
    <cellStyle name="_20061113_Aveta HealthSpring Model" xfId="466" xr:uid="{00000000-0005-0000-0000-00000A000000}"/>
    <cellStyle name="_20070213_Comps" xfId="467" xr:uid="{00000000-0005-0000-0000-00000B000000}"/>
    <cellStyle name="_20070214_Informance Comps" xfId="468" xr:uid="{00000000-0005-0000-0000-00000C000000}"/>
    <cellStyle name="_2007117_TMP Comps" xfId="469" xr:uid="{00000000-0005-0000-0000-00000D000000}"/>
    <cellStyle name="_acc-dil_v5" xfId="471" xr:uid="{00000000-0005-0000-0000-00000E000000}"/>
    <cellStyle name="_AccDil v.24" xfId="470" xr:uid="{00000000-0005-0000-0000-00000F000000}"/>
    <cellStyle name="_Acquiror Table" xfId="472" xr:uid="{00000000-0005-0000-0000-000010000000}"/>
    <cellStyle name="_Alt5" xfId="473" xr:uid="{00000000-0005-0000-0000-000011000000}"/>
    <cellStyle name="_AOP 2008-2010 Plan for KDC in WON" xfId="474" xr:uid="{00000000-0005-0000-0000-000012000000}"/>
    <cellStyle name="_AOP 2008-2010 Plan for KDC in WON_BS" xfId="475" xr:uid="{00000000-0005-0000-0000-000013000000}"/>
    <cellStyle name="_AOP 2008-2010 Plan for KDC in WON-R1" xfId="476" xr:uid="{00000000-0005-0000-0000-000014000000}"/>
    <cellStyle name="_AOP 2008-2010 Plan for KDC in WON-R1_BS" xfId="477" xr:uid="{00000000-0005-0000-0000-000015000000}"/>
    <cellStyle name="_AOP for 2009 CDC-Wendy" xfId="478" xr:uid="{00000000-0005-0000-0000-000016000000}"/>
    <cellStyle name="_AOP for 2009 CDC-Wendy_AOP 2008-2010 Plan for KDC in WON" xfId="479" xr:uid="{00000000-0005-0000-0000-000017000000}"/>
    <cellStyle name="_AOP for 2009 CDC-Wendy_AOP 2008-2010 Plan for KDC in WON_BS" xfId="480" xr:uid="{00000000-0005-0000-0000-000018000000}"/>
    <cellStyle name="_AOP for 2009 CDC-Wendy_AOP 2008-2010 Plan for KDC in WON-R1" xfId="481" xr:uid="{00000000-0005-0000-0000-000019000000}"/>
    <cellStyle name="_AOP for 2009 CDC-Wendy_AOP 2008-2010 Plan for KDC in WON-R1_BS" xfId="482" xr:uid="{00000000-0005-0000-0000-00001A000000}"/>
    <cellStyle name="_AOP for 2009 CDC-Wendy_BS" xfId="483" xr:uid="{00000000-0005-0000-0000-00001B000000}"/>
    <cellStyle name="_AOP for 2009 KDC" xfId="484" xr:uid="{00000000-0005-0000-0000-00001C000000}"/>
    <cellStyle name="_AOP for 2009 KDC_AOP 2008-2010 Plan for KDC in WON" xfId="485" xr:uid="{00000000-0005-0000-0000-00001D000000}"/>
    <cellStyle name="_AOP for 2009 KDC_AOP 2008-2010 Plan for KDC in WON_BS" xfId="486" xr:uid="{00000000-0005-0000-0000-00001E000000}"/>
    <cellStyle name="_AOP for 2009 KDC_AOP 2008-2010 Plan for KDC in WON-R1" xfId="487" xr:uid="{00000000-0005-0000-0000-00001F000000}"/>
    <cellStyle name="_AOP for 2009 KDC_AOP 2008-2010 Plan for KDC in WON-R1_BS" xfId="488" xr:uid="{00000000-0005-0000-0000-000020000000}"/>
    <cellStyle name="_AOP for 2009 KDC_BS" xfId="489" xr:uid="{00000000-0005-0000-0000-000021000000}"/>
    <cellStyle name="_AOP for 2009 TDC - Wendy" xfId="490" xr:uid="{00000000-0005-0000-0000-000022000000}"/>
    <cellStyle name="_AOP for 2009 TDC - Wendy_AOP 2008-2010 Plan for KDC in WON" xfId="491" xr:uid="{00000000-0005-0000-0000-000023000000}"/>
    <cellStyle name="_AOP for 2009 TDC - Wendy_AOP 2008-2010 Plan for KDC in WON_BS" xfId="492" xr:uid="{00000000-0005-0000-0000-000024000000}"/>
    <cellStyle name="_AOP for 2009 TDC - Wendy_AOP 2008-2010 Plan for KDC in WON-R1" xfId="493" xr:uid="{00000000-0005-0000-0000-000025000000}"/>
    <cellStyle name="_AOP for 2009 TDC - Wendy_AOP 2008-2010 Plan for KDC in WON-R1_BS" xfId="494" xr:uid="{00000000-0005-0000-0000-000026000000}"/>
    <cellStyle name="_AOP for 2009 TDC - Wendy_BS" xfId="495" xr:uid="{00000000-0005-0000-0000-000027000000}"/>
    <cellStyle name="_ARLP - Presentation backup" xfId="496" xr:uid="{00000000-0005-0000-0000-000028000000}"/>
    <cellStyle name="_AVP" xfId="497" xr:uid="{00000000-0005-0000-0000-000029000000}"/>
    <cellStyle name="_Axtel Equity Comps" xfId="498" xr:uid="{00000000-0005-0000-0000-00002A000000}"/>
    <cellStyle name="_BancTec FBR Model 03 29 07" xfId="499" xr:uid="{00000000-0005-0000-0000-00002B000000}"/>
    <cellStyle name="_BancTec FBR Model 05 17 07v2" xfId="500" xr:uid="{00000000-0005-0000-0000-00002C000000}"/>
    <cellStyle name="_Bladelogic 1.29.07 v6" xfId="501" xr:uid="{00000000-0005-0000-0000-00002D000000}"/>
    <cellStyle name="_Blended Commodity price_template" xfId="502" xr:uid="{00000000-0005-0000-0000-00002E000000}"/>
    <cellStyle name="_Book4" xfId="503" xr:uid="{00000000-0005-0000-0000-00002F000000}"/>
    <cellStyle name="_BS" xfId="504" xr:uid="{00000000-0005-0000-0000-000030000000}"/>
    <cellStyle name="_Buyer comps" xfId="505" xr:uid="{00000000-0005-0000-0000-000031000000}"/>
    <cellStyle name="_Call NPV" xfId="506" xr:uid="{00000000-0005-0000-0000-000032000000}"/>
    <cellStyle name="_Cbeyond comps 3-8-05 " xfId="507" xr:uid="{00000000-0005-0000-0000-000033000000}"/>
    <cellStyle name="_CC_Comps" xfId="508" xr:uid="{00000000-0005-0000-0000-000034000000}"/>
    <cellStyle name="_CCI_REIT_model_FINAL" xfId="509" xr:uid="{00000000-0005-0000-0000-000035000000}"/>
    <cellStyle name="_CMLS_Charts_05.11.04" xfId="510" xr:uid="{00000000-0005-0000-0000-000036000000}"/>
    <cellStyle name="_COI Offering Summary" xfId="511" xr:uid="{00000000-0005-0000-0000-000037000000}"/>
    <cellStyle name="_Comma" xfId="512" xr:uid="{00000000-0005-0000-0000-000038000000}"/>
    <cellStyle name="_Comma_AVP" xfId="513" xr:uid="{00000000-0005-0000-0000-000039000000}"/>
    <cellStyle name="_Comma_Book1" xfId="514" xr:uid="{00000000-0005-0000-0000-00003A000000}"/>
    <cellStyle name="_Comma_CAble Database" xfId="515" xr:uid="{00000000-0005-0000-0000-00003B000000}"/>
    <cellStyle name="_Comma_Cable_CSC_2Q03_10.8.2003" xfId="516" xr:uid="{00000000-0005-0000-0000-00003C000000}"/>
    <cellStyle name="_Comma_contribution_analysis JB" xfId="517" xr:uid="{00000000-0005-0000-0000-00003D000000}"/>
    <cellStyle name="_Comma_contribution_analysis_Openwave" xfId="518" xr:uid="{00000000-0005-0000-0000-00003E000000}"/>
    <cellStyle name="_Comma_European Cable CSC (08 October 03)" xfId="519" xr:uid="{00000000-0005-0000-0000-00003F000000}"/>
    <cellStyle name="_Comma_European Mobile CSC (Current)" xfId="520" xr:uid="{00000000-0005-0000-0000-000040000000}"/>
    <cellStyle name="_Comma_Sat CSC v04" xfId="521" xr:uid="{00000000-0005-0000-0000-000041000000}"/>
    <cellStyle name="_Comma_UPCTelewest AVP" xfId="522" xr:uid="{00000000-0005-0000-0000-000042000000}"/>
    <cellStyle name="_Comp Master" xfId="523" xr:uid="{00000000-0005-0000-0000-000043000000}"/>
    <cellStyle name="_Comps" xfId="524" xr:uid="{00000000-0005-0000-0000-000044000000}"/>
    <cellStyle name="_Comps - Main File" xfId="525" xr:uid="{00000000-0005-0000-0000-000045000000}"/>
    <cellStyle name="_Comps - R&amp;M WIP v01" xfId="526" xr:uid="{00000000-0005-0000-0000-000046000000}"/>
    <cellStyle name="_Comps (1.16.07)" xfId="527" xr:uid="{00000000-0005-0000-0000-000047000000}"/>
    <cellStyle name="_Comps 08 31 07v2" xfId="528" xr:uid="{00000000-0005-0000-0000-000048000000}"/>
    <cellStyle name="_Consolidated Financials_Base Case_090407 Received 09 18 07" xfId="529" xr:uid="{00000000-0005-0000-0000-000049000000}"/>
    <cellStyle name="_Copy of Comps and valuation v17" xfId="530" xr:uid="{00000000-0005-0000-0000-00004A000000}"/>
    <cellStyle name="_Copy of Handmark Valuation 1.18.07 v6" xfId="531" xr:uid="{00000000-0005-0000-0000-00004B000000}"/>
    <cellStyle name="_Copy of NXTV Financial Projections v2" xfId="532" xr:uid="{00000000-0005-0000-0000-00004C000000}"/>
    <cellStyle name="_Copy of PGN.NAV. v10.upside" xfId="533" xr:uid="{00000000-0005-0000-0000-00004D000000}"/>
    <cellStyle name="_Credit_comps_v4" xfId="534" xr:uid="{00000000-0005-0000-0000-00004E000000}"/>
    <cellStyle name="_Currency" xfId="535" xr:uid="{00000000-0005-0000-0000-00004F000000}"/>
    <cellStyle name="_Currency Danish" xfId="536" xr:uid="{00000000-0005-0000-0000-000050000000}"/>
    <cellStyle name="_Currency euro" xfId="537" xr:uid="{00000000-0005-0000-0000-000051000000}"/>
    <cellStyle name="_Currency Norwegian" xfId="538" xr:uid="{00000000-0005-0000-0000-000052000000}"/>
    <cellStyle name="_Currency Swedish" xfId="539" xr:uid="{00000000-0005-0000-0000-000053000000}"/>
    <cellStyle name="_Currency Swiss" xfId="540" xr:uid="{00000000-0005-0000-0000-000054000000}"/>
    <cellStyle name="_Currency_AVP" xfId="541" xr:uid="{00000000-0005-0000-0000-000055000000}"/>
    <cellStyle name="_Currency_Book1" xfId="542" xr:uid="{00000000-0005-0000-0000-000056000000}"/>
    <cellStyle name="_Currency_CAble Database" xfId="543" xr:uid="{00000000-0005-0000-0000-000057000000}"/>
    <cellStyle name="_Currency_Cable_CSC_2Q03_10.8.2003" xfId="544" xr:uid="{00000000-0005-0000-0000-000058000000}"/>
    <cellStyle name="_Currency_contribution_analysis JB" xfId="545" xr:uid="{00000000-0005-0000-0000-000059000000}"/>
    <cellStyle name="_Currency_contribution_analysis_Openwave" xfId="546" xr:uid="{00000000-0005-0000-0000-00005A000000}"/>
    <cellStyle name="_Currency_European Cable CSC (08 October 03)" xfId="547" xr:uid="{00000000-0005-0000-0000-00005B000000}"/>
    <cellStyle name="_Currency_European Mobile CSC (Current)" xfId="548" xr:uid="{00000000-0005-0000-0000-00005C000000}"/>
    <cellStyle name="_Currency_Sat CSC v04" xfId="549" xr:uid="{00000000-0005-0000-0000-00005D000000}"/>
    <cellStyle name="_Currency_UPCTelewest AVP" xfId="550" xr:uid="{00000000-0005-0000-0000-00005E000000}"/>
    <cellStyle name="_Currency_XMSR Cap Structure v17_31-Mar-2005" xfId="551" xr:uid="{00000000-0005-0000-0000-00005F000000}"/>
    <cellStyle name="_CurrencySpace" xfId="552" xr:uid="{00000000-0005-0000-0000-000060000000}"/>
    <cellStyle name="_CurrencySpace 11" xfId="553" xr:uid="{00000000-0005-0000-0000-000061000000}"/>
    <cellStyle name="_CurrencySpace_AVP" xfId="554" xr:uid="{00000000-0005-0000-0000-000062000000}"/>
    <cellStyle name="_CurrencySpace_Book1" xfId="555" xr:uid="{00000000-0005-0000-0000-000063000000}"/>
    <cellStyle name="_CurrencySpace_CAble Database" xfId="556" xr:uid="{00000000-0005-0000-0000-000064000000}"/>
    <cellStyle name="_CurrencySpace_Cable_CSC_2Q03_10.8.2003" xfId="557" xr:uid="{00000000-0005-0000-0000-000065000000}"/>
    <cellStyle name="_CurrencySpace_contribution_analysis JB" xfId="558" xr:uid="{00000000-0005-0000-0000-000066000000}"/>
    <cellStyle name="_CurrencySpace_contribution_analysis_Openwave" xfId="559" xr:uid="{00000000-0005-0000-0000-000067000000}"/>
    <cellStyle name="_CurrencySpace_European Cable CSC (08 October 03)" xfId="560" xr:uid="{00000000-0005-0000-0000-000068000000}"/>
    <cellStyle name="_CurrencySpace_European Mobile CSC (Current)" xfId="561" xr:uid="{00000000-0005-0000-0000-000069000000}"/>
    <cellStyle name="_CurrencySpace_Sat CSC v04" xfId="562" xr:uid="{00000000-0005-0000-0000-00006A000000}"/>
    <cellStyle name="_CurrencySpace_UPCTelewest AVP" xfId="563" xr:uid="{00000000-0005-0000-0000-00006B000000}"/>
    <cellStyle name="_CurrencySpace_XMSR Cap Structure v17_31-Mar-2005" xfId="564" xr:uid="{00000000-0005-0000-0000-00006C000000}"/>
    <cellStyle name="_Data" xfId="565" xr:uid="{00000000-0005-0000-0000-00006D000000}"/>
    <cellStyle name="_DCF page" xfId="566" xr:uid="{00000000-0005-0000-0000-00006E000000}"/>
    <cellStyle name="_dex floating bars" xfId="567" xr:uid="{00000000-0005-0000-0000-00006F000000}"/>
    <cellStyle name="_Dex_4.04_v1.xls Chart 1" xfId="568" xr:uid="{00000000-0005-0000-0000-000070000000}"/>
    <cellStyle name="_Dex_4.21.04" xfId="569" xr:uid="{00000000-0005-0000-0000-000071000000}"/>
    <cellStyle name="_Dex_Model_11.16.04" xfId="570" xr:uid="{00000000-0005-0000-0000-000072000000}"/>
    <cellStyle name="_Due diligence and MD&amp;A support 11 11 2006 1 15 pm" xfId="571" xr:uid="{00000000-0005-0000-0000-000073000000}"/>
    <cellStyle name="_Egenera valuation 11-2007 IPO" xfId="572" xr:uid="{00000000-0005-0000-0000-000074000000}"/>
    <cellStyle name="_Enpocket Comps 5.15.07 v3" xfId="573" xr:uid="{00000000-0005-0000-0000-000075000000}"/>
    <cellStyle name="_Euro" xfId="574" xr:uid="{00000000-0005-0000-0000-000076000000}"/>
    <cellStyle name="_eXact_ValuationModel_3" xfId="575" xr:uid="{00000000-0005-0000-0000-000077000000}"/>
    <cellStyle name="_Exchange ratio.022305xls" xfId="576" xr:uid="{00000000-0005-0000-0000-000078000000}"/>
    <cellStyle name="_FBR Model 09 07 07" xfId="577" xr:uid="{00000000-0005-0000-0000-000079000000}"/>
    <cellStyle name="_Firm Value-v02" xfId="578" xr:uid="{00000000-0005-0000-0000-00007A000000}"/>
    <cellStyle name="_Fleetmatics Comp Model 9.28.07" xfId="579" xr:uid="{00000000-0005-0000-0000-00007B000000}"/>
    <cellStyle name="_FleetMatics IS v1" xfId="580" xr:uid="{00000000-0005-0000-0000-00007C000000}"/>
    <cellStyle name="_formula" xfId="581" xr:uid="{00000000-0005-0000-0000-00007D000000}"/>
    <cellStyle name="_GSI Offering Summary" xfId="582" xr:uid="{00000000-0005-0000-0000-00007E000000}"/>
    <cellStyle name="_Handmark Valuation 1.18.07 v7" xfId="583" xr:uid="{00000000-0005-0000-0000-00007F000000}"/>
    <cellStyle name="_Handmark Valuation 12.30.06 v5.bak" xfId="584" xr:uid="{00000000-0005-0000-0000-000080000000}"/>
    <cellStyle name="_Heading" xfId="585" xr:uid="{00000000-0005-0000-0000-000081000000}"/>
    <cellStyle name="_Heading_8 AVP" xfId="586" xr:uid="{00000000-0005-0000-0000-000082000000}"/>
    <cellStyle name="_Heading_prestemp" xfId="587" xr:uid="{00000000-0005-0000-0000-000083000000}"/>
    <cellStyle name="_Heading_prestemp_03 csc_tmt_cable with Canadian (7-15-05)" xfId="588" xr:uid="{00000000-0005-0000-0000-000084000000}"/>
    <cellStyle name="_Heading_prestemp_1" xfId="589" xr:uid="{00000000-0005-0000-0000-000085000000}"/>
    <cellStyle name="_Heading_prestemp_Backup of csc_tmt_cable Q305 2-13-06 with Shaw" xfId="590" xr:uid="{00000000-0005-0000-0000-000086000000}"/>
    <cellStyle name="_Heading_prestemp_Credit Comp From Smiley" xfId="591" xr:uid="{00000000-0005-0000-0000-000087000000}"/>
    <cellStyle name="_Heading_prestemp_csc_tmt_cable Q305 12-29-05 with Shaw" xfId="592" xr:uid="{00000000-0005-0000-0000-000088000000}"/>
    <cellStyle name="_Highlight" xfId="593" xr:uid="{00000000-0005-0000-0000-000089000000}"/>
    <cellStyle name="_Highlight_2004 Database8" xfId="594" xr:uid="{00000000-0005-0000-0000-00008A000000}"/>
    <cellStyle name="_Highlight_Comps 05.10.04" xfId="595" xr:uid="{00000000-0005-0000-0000-00008B000000}"/>
    <cellStyle name="_Highlight_pax deal" xfId="596" xr:uid="{00000000-0005-0000-0000-00008C000000}"/>
    <cellStyle name="_Inovis Comps (11.16.07)" xfId="597" xr:uid="{00000000-0005-0000-0000-00008D000000}"/>
    <cellStyle name="_Inovis DCF (10.01.07)" xfId="598" xr:uid="{00000000-0005-0000-0000-00008E000000}"/>
    <cellStyle name="_Input" xfId="599" xr:uid="{00000000-0005-0000-0000-00008F000000}"/>
    <cellStyle name="_Input_5 15 2005.Acc.Di.v11" xfId="600" xr:uid="{00000000-0005-0000-0000-000090000000}"/>
    <cellStyle name="_Input_Copy of New1600.model.v11" xfId="601" xr:uid="{00000000-0005-0000-0000-000091000000}"/>
    <cellStyle name="_Input_Valuation.MVK.v11" xfId="602" xr:uid="{00000000-0005-0000-0000-000092000000}"/>
    <cellStyle name="_Input_Valuation.MVK.v9" xfId="603" xr:uid="{00000000-0005-0000-0000-000093000000}"/>
    <cellStyle name="_Input-CIQ Download" xfId="604" xr:uid="{00000000-0005-0000-0000-000094000000}"/>
    <cellStyle name="_Integrated comps 4-18-03 (2002 FYE)" xfId="605" xr:uid="{00000000-0005-0000-0000-000095000000}"/>
    <cellStyle name="_IPO data" xfId="606" xr:uid="{00000000-0005-0000-0000-000096000000}"/>
    <cellStyle name="_IPO Model - 9.28.06 v02" xfId="607" xr:uid="{00000000-0005-0000-0000-000097000000}"/>
    <cellStyle name="_IRR-LBO model" xfId="608" xr:uid="{00000000-0005-0000-0000-000098000000}"/>
    <cellStyle name="_ITSM Precedents" xfId="609" xr:uid="{00000000-0005-0000-0000-000099000000}"/>
    <cellStyle name="_Kanoodle_Model_RT_8" xfId="610" xr:uid="{00000000-0005-0000-0000-00009A000000}"/>
    <cellStyle name="_KMG AccDil 2004-2005 v.9" xfId="611" xr:uid="{00000000-0005-0000-0000-00009B000000}"/>
    <cellStyle name="_KMG AccDil v1xls" xfId="612" xr:uid="{00000000-0005-0000-0000-00009C000000}"/>
    <cellStyle name="_KMG.9 15 2005.v7" xfId="613" xr:uid="{00000000-0005-0000-0000-00009D000000}"/>
    <cellStyle name="_KMG.May 2006 Update.v2" xfId="614" xr:uid="{00000000-0005-0000-0000-00009E000000}"/>
    <cellStyle name="_Lakers Financial Model - Celtics (05.10.07) v02" xfId="615" xr:uid="{00000000-0005-0000-0000-00009F000000}"/>
    <cellStyle name="_Large Cap Comps Q2 2004 WIP 9_1_04 v03" xfId="616" xr:uid="{00000000-0005-0000-0000-0000A0000000}"/>
    <cellStyle name="_Large Cap Comps Q2 2004 WIP 9_1_04 v04" xfId="617" xr:uid="{00000000-0005-0000-0000-0000A1000000}"/>
    <cellStyle name="_Large Cap Comps Q3 12_1_03 v02" xfId="618" xr:uid="{00000000-0005-0000-0000-0000A2000000}"/>
    <cellStyle name="_Large Cap Comps Q3 2004 WIP v11" xfId="619" xr:uid="{00000000-0005-0000-0000-0000A3000000}"/>
    <cellStyle name="_Large Cap Comps Q3 2004 WIP v12" xfId="620" xr:uid="{00000000-0005-0000-0000-0000A4000000}"/>
    <cellStyle name="_Large Cap Comps Q3 2004 WIP v13" xfId="621" xr:uid="{00000000-0005-0000-0000-0000A5000000}"/>
    <cellStyle name="_Large Cap Comps Q3 2004 WIP v14" xfId="622" xr:uid="{00000000-0005-0000-0000-0000A6000000}"/>
    <cellStyle name="_LIN_Model_2" xfId="623" xr:uid="{00000000-0005-0000-0000-0000A7000000}"/>
    <cellStyle name="_LSN Comps" xfId="624" xr:uid="{00000000-0005-0000-0000-0000A8000000}"/>
    <cellStyle name="_Map chart backup v.01" xfId="625" xr:uid="{00000000-0005-0000-0000-0000A9000000}"/>
    <cellStyle name="_MediaCharts" xfId="626" xr:uid="{00000000-0005-0000-0000-0000AA000000}"/>
    <cellStyle name="_MEXICAN HOMEBUILDERS Credit Comps 30-Jun-05" xfId="627" xr:uid="{00000000-0005-0000-0000-0000AB000000}"/>
    <cellStyle name="_Mexican HY Comps 20-June-2005" xfId="628" xr:uid="{00000000-0005-0000-0000-0000AC000000}"/>
    <cellStyle name="_Millennium_Charts_05.31.04" xfId="629" xr:uid="{00000000-0005-0000-0000-0000AD000000}"/>
    <cellStyle name="_mobile 365 comps 1-25-05" xfId="630" xr:uid="{00000000-0005-0000-0000-0000AE000000}"/>
    <cellStyle name="_Model_1_19_05_v8" xfId="631" xr:uid="{00000000-0005-0000-0000-0000AF000000}"/>
    <cellStyle name="_Multiple" xfId="632" xr:uid="{00000000-0005-0000-0000-0000B0000000}"/>
    <cellStyle name="_Multiple_AVP" xfId="633" xr:uid="{00000000-0005-0000-0000-0000B1000000}"/>
    <cellStyle name="_Multiple_Book1" xfId="634" xr:uid="{00000000-0005-0000-0000-0000B2000000}"/>
    <cellStyle name="_Multiple_CAble Database" xfId="635" xr:uid="{00000000-0005-0000-0000-0000B3000000}"/>
    <cellStyle name="_Multiple_Cable_CSC_2Q03_10.8.2003" xfId="636" xr:uid="{00000000-0005-0000-0000-0000B4000000}"/>
    <cellStyle name="_Multiple_contribution_analysis JB" xfId="637" xr:uid="{00000000-0005-0000-0000-0000B5000000}"/>
    <cellStyle name="_Multiple_contribution_analysis_Openwave" xfId="638" xr:uid="{00000000-0005-0000-0000-0000B6000000}"/>
    <cellStyle name="_Multiple_csc" xfId="639" xr:uid="{00000000-0005-0000-0000-0000B7000000}"/>
    <cellStyle name="_Multiple_European Cable CSC (08 October 03)" xfId="640" xr:uid="{00000000-0005-0000-0000-0000B8000000}"/>
    <cellStyle name="_Multiple_European Mobile CSC (Current)" xfId="641" xr:uid="{00000000-0005-0000-0000-0000B9000000}"/>
    <cellStyle name="_Multiple_Sat CSC v04" xfId="642" xr:uid="{00000000-0005-0000-0000-0000BA000000}"/>
    <cellStyle name="_Multiple_UPCTelewest AVP" xfId="643" xr:uid="{00000000-0005-0000-0000-0000BB000000}"/>
    <cellStyle name="_MultipleSpace" xfId="644" xr:uid="{00000000-0005-0000-0000-0000BC000000}"/>
    <cellStyle name="_MultipleSpace_AVP" xfId="645" xr:uid="{00000000-0005-0000-0000-0000BD000000}"/>
    <cellStyle name="_MultipleSpace_Book1" xfId="646" xr:uid="{00000000-0005-0000-0000-0000BE000000}"/>
    <cellStyle name="_MultipleSpace_CAble Database" xfId="647" xr:uid="{00000000-0005-0000-0000-0000BF000000}"/>
    <cellStyle name="_MultipleSpace_Cable_CSC_2Q03_10.8.2003" xfId="648" xr:uid="{00000000-0005-0000-0000-0000C0000000}"/>
    <cellStyle name="_MultipleSpace_contribution_analysis JB" xfId="649" xr:uid="{00000000-0005-0000-0000-0000C1000000}"/>
    <cellStyle name="_MultipleSpace_contribution_analysis_Openwave" xfId="650" xr:uid="{00000000-0005-0000-0000-0000C2000000}"/>
    <cellStyle name="_MultipleSpace_csc" xfId="651" xr:uid="{00000000-0005-0000-0000-0000C3000000}"/>
    <cellStyle name="_MultipleSpace_European Cable CSC (08 October 03)" xfId="652" xr:uid="{00000000-0005-0000-0000-0000C4000000}"/>
    <cellStyle name="_MultipleSpace_European Mobile CSC (Current)" xfId="653" xr:uid="{00000000-0005-0000-0000-0000C5000000}"/>
    <cellStyle name="_MultipleSpace_Sat CSC v04" xfId="654" xr:uid="{00000000-0005-0000-0000-0000C6000000}"/>
    <cellStyle name="_MultipleSpace_UPCTelewest AVP" xfId="655" xr:uid="{00000000-0005-0000-0000-0000C7000000}"/>
    <cellStyle name="_MUR analysis" xfId="656" xr:uid="{00000000-0005-0000-0000-0000C8000000}"/>
    <cellStyle name="_MVK.accDil.v4" xfId="657" xr:uid="{00000000-0005-0000-0000-0000C9000000}"/>
    <cellStyle name="_New SBA Model High Yield 08" xfId="658" xr:uid="{00000000-0005-0000-0000-0000CA000000}"/>
    <cellStyle name="_New Tech Comps1.7 4-17-06" xfId="659" xr:uid="{00000000-0005-0000-0000-0000CB000000}"/>
    <cellStyle name="_New Tech Comps1.7 4-18-06" xfId="660" xr:uid="{00000000-0005-0000-0000-0000CC000000}"/>
    <cellStyle name="_New.NAV.Laramie.v12 (version 2)" xfId="661" xr:uid="{00000000-0005-0000-0000-0000CD000000}"/>
    <cellStyle name="_NMRX Offering Summary" xfId="662" xr:uid="{00000000-0005-0000-0000-0000CE000000}"/>
    <cellStyle name="_Ocean Briefing Memo backup" xfId="663" xr:uid="{00000000-0005-0000-0000-0000CF000000}"/>
    <cellStyle name="_ORCC DCF Model 9 13 07" xfId="664" xr:uid="{00000000-0005-0000-0000-0000D0000000}"/>
    <cellStyle name="_P2 Financial Reports - Quarters 11_3_06" xfId="665" xr:uid="{00000000-0005-0000-0000-0000D1000000}"/>
    <cellStyle name="_P2_Energy Solutions Comps (01.10.07)PF alt method" xfId="666" xr:uid="{00000000-0005-0000-0000-0000D2000000}"/>
    <cellStyle name="_P2_Energy_Solutions 144A Model v4.0" xfId="667" xr:uid="{00000000-0005-0000-0000-0000D3000000}"/>
    <cellStyle name="_Paradigm 144A Valuation LTIP" xfId="668" xr:uid="{00000000-0005-0000-0000-0000D4000000}"/>
    <cellStyle name="_PD_ValuationModel_3" xfId="669" xr:uid="{00000000-0005-0000-0000-0000D5000000}"/>
    <cellStyle name="_Peer data_backups1" xfId="670" xr:uid="{00000000-0005-0000-0000-0000D6000000}"/>
    <cellStyle name="_Percent" xfId="671" xr:uid="{00000000-0005-0000-0000-0000D7000000}"/>
    <cellStyle name="_Percent mystyle" xfId="672" xr:uid="{00000000-0005-0000-0000-0000D8000000}"/>
    <cellStyle name="_Percent_AVP" xfId="673" xr:uid="{00000000-0005-0000-0000-0000D9000000}"/>
    <cellStyle name="_Percent_Book1" xfId="674" xr:uid="{00000000-0005-0000-0000-0000DA000000}"/>
    <cellStyle name="_Percent_contribution_analysis JB" xfId="675" xr:uid="{00000000-0005-0000-0000-0000DB000000}"/>
    <cellStyle name="_Percent_contribution_analysis_Openwave" xfId="676" xr:uid="{00000000-0005-0000-0000-0000DC000000}"/>
    <cellStyle name="_Percent_European Cable CSC (08 October 03)" xfId="677" xr:uid="{00000000-0005-0000-0000-0000DD000000}"/>
    <cellStyle name="_PercentSpace" xfId="678" xr:uid="{00000000-0005-0000-0000-0000DE000000}"/>
    <cellStyle name="_PercentSpace_AVP" xfId="679" xr:uid="{00000000-0005-0000-0000-0000DF000000}"/>
    <cellStyle name="_PercentSpace_Book1" xfId="680" xr:uid="{00000000-0005-0000-0000-0000E0000000}"/>
    <cellStyle name="_PercentSpace_contribution_analysis JB" xfId="681" xr:uid="{00000000-0005-0000-0000-0000E1000000}"/>
    <cellStyle name="_PercentSpace_contribution_analysis_Openwave" xfId="682" xr:uid="{00000000-0005-0000-0000-0000E2000000}"/>
    <cellStyle name="_PercentSpace_European Cable CSC (08 October 03)" xfId="683" xr:uid="{00000000-0005-0000-0000-0000E3000000}"/>
    <cellStyle name="_Petroleum Place Comps (08 17 07) (2)" xfId="684" xr:uid="{00000000-0005-0000-0000-0000E4000000}"/>
    <cellStyle name="_Petroleum Place Comps (08 17 07) (3)" xfId="685" xr:uid="{00000000-0005-0000-0000-0000E5000000}"/>
    <cellStyle name="_Phoenix AccDil v01" xfId="686" xr:uid="{00000000-0005-0000-0000-0000E6000000}"/>
    <cellStyle name="_Prima Buyers analysis" xfId="687" xr:uid="{00000000-0005-0000-0000-0000E7000000}"/>
    <cellStyle name="_Refining &amp; Marketing Comps 3Q-04" xfId="688" xr:uid="{00000000-0005-0000-0000-0000E8000000}"/>
    <cellStyle name="_reserve profiles v4" xfId="689" xr:uid="{00000000-0005-0000-0000-0000E9000000}"/>
    <cellStyle name="_Revenue model" xfId="690" xr:uid="{00000000-0005-0000-0000-0000EA000000}"/>
    <cellStyle name="_Revenue model2" xfId="691" xr:uid="{00000000-0005-0000-0000-0000EB000000}"/>
    <cellStyle name="_RHD Valuation worksheets final_4" xfId="692" xr:uid="{00000000-0005-0000-0000-0000EC000000}"/>
    <cellStyle name="_SBA Model 27 - $300" xfId="693" xr:uid="{00000000-0005-0000-0000-0000ED000000}"/>
    <cellStyle name="_SBA Model 27 - $300_144A value summary" xfId="694" xr:uid="{00000000-0005-0000-0000-0000EE000000}"/>
    <cellStyle name="_SBA Model 27 - $300_20060905_Trading_Comps_V2" xfId="695" xr:uid="{00000000-0005-0000-0000-0000EF000000}"/>
    <cellStyle name="_SBA Model 27 - $300_20070214_Informance Comps" xfId="696" xr:uid="{00000000-0005-0000-0000-0000F0000000}"/>
    <cellStyle name="_SBA Model 27 - $300_2007117_TMP Comps" xfId="697" xr:uid="{00000000-0005-0000-0000-0000F1000000}"/>
    <cellStyle name="_SBA Model 27 - $300_Acquisition_model_11_12_04_v13" xfId="698" xr:uid="{00000000-0005-0000-0000-0000F2000000}"/>
    <cellStyle name="_SBA Model 27 - $300_Book3" xfId="699" xr:uid="{00000000-0005-0000-0000-0000F3000000}"/>
    <cellStyle name="_SBA Model 27 - $300_BP_Financials_June_14_v10" xfId="700" xr:uid="{00000000-0005-0000-0000-0000F4000000}"/>
    <cellStyle name="_SBA Model 27 - $300_CCI_REIT_model_FINAL" xfId="701" xr:uid="{00000000-0005-0000-0000-0000F5000000}"/>
    <cellStyle name="_SBA Model 27 - $300_Comps" xfId="702" xr:uid="{00000000-0005-0000-0000-0000F6000000}"/>
    <cellStyle name="_SBA Model 27 - $300_Comps 08 31 07v2" xfId="703" xr:uid="{00000000-0005-0000-0000-0000F7000000}"/>
    <cellStyle name="_SBA Model 27 - $300_Copy of BP_Financials_June_14_v11" xfId="704" xr:uid="{00000000-0005-0000-0000-0000F8000000}"/>
    <cellStyle name="_SBA Model 27 - $300_Dex_Model_11.16.04" xfId="705" xr:uid="{00000000-0005-0000-0000-0000F9000000}"/>
    <cellStyle name="_SBA Model 27 - $300_eXact_ValuationModel_3" xfId="706" xr:uid="{00000000-0005-0000-0000-0000FA000000}"/>
    <cellStyle name="_SBA Model 27 - $300_FWHT_Comps_09.21.04_2" xfId="707" xr:uid="{00000000-0005-0000-0000-0000FB000000}"/>
    <cellStyle name="_SBA Model 27 - $300_Internet_Comps" xfId="708" xr:uid="{00000000-0005-0000-0000-0000FC000000}"/>
    <cellStyle name="_SBA Model 27 - $300_IRR-LBO model" xfId="709" xr:uid="{00000000-0005-0000-0000-0000FD000000}"/>
    <cellStyle name="_SBA Model 27 - $300_Kanoodle_Model_RT_8" xfId="710" xr:uid="{00000000-0005-0000-0000-0000FE000000}"/>
    <cellStyle name="_SBA Model 27 - $300_LIN_Model_2" xfId="711" xr:uid="{00000000-0005-0000-0000-0000FF000000}"/>
    <cellStyle name="_SBA Model 27 - $300_MediaCharts" xfId="712" xr:uid="{00000000-0005-0000-0000-000000010000}"/>
    <cellStyle name="_SBA Model 27 - $300_Model_3_28_05_vGTP standalone v2" xfId="713" xr:uid="{00000000-0005-0000-0000-000001010000}"/>
    <cellStyle name="_SBA Model 27 - $300_ORCC DCF Model 9 13 07" xfId="714" xr:uid="{00000000-0005-0000-0000-000002010000}"/>
    <cellStyle name="_SBA Model 27 - $300_PD_ValuationModel_3" xfId="715" xr:uid="{00000000-0005-0000-0000-000003010000}"/>
    <cellStyle name="_SBA Model 27 - $300_RHD Valuation worksheets final_4" xfId="716" xr:uid="{00000000-0005-0000-0000-000004010000}"/>
    <cellStyle name="_SBA Model 27 - $300_SBAC_EquityClaw_FINAL" xfId="717" xr:uid="{00000000-0005-0000-0000-000005010000}"/>
    <cellStyle name="_SBA Model 27 - $300_SBAC_valuation analysis downside" xfId="718" xr:uid="{00000000-0005-0000-0000-000006010000}"/>
    <cellStyle name="_SBA Model 27 - $300_Stratus Analysis_0106_Final" xfId="719" xr:uid="{00000000-0005-0000-0000-000007010000}"/>
    <cellStyle name="_SBA Model 27 - $300_Tower_Charts_1" xfId="720" xr:uid="{00000000-0005-0000-0000-000008010000}"/>
    <cellStyle name="_SBA Model 27 - $300_Valuation - football chart v3" xfId="721" xr:uid="{00000000-0005-0000-0000-000009010000}"/>
    <cellStyle name="_SBA Model 27 - $300_YP Charts_1" xfId="722" xr:uid="{00000000-0005-0000-0000-00000A010000}"/>
    <cellStyle name="_SBAC_EquityClaw_FINAL" xfId="723" xr:uid="{00000000-0005-0000-0000-00000B010000}"/>
    <cellStyle name="_SBAC_ScenarioModel_12" xfId="724" xr:uid="{00000000-0005-0000-0000-00000C010000}"/>
    <cellStyle name="_shading" xfId="725" xr:uid="{00000000-0005-0000-0000-00000D010000}"/>
    <cellStyle name="_shading bottom border" xfId="726" xr:uid="{00000000-0005-0000-0000-00000E010000}"/>
    <cellStyle name="_shading top border" xfId="727" xr:uid="{00000000-0005-0000-0000-00000F010000}"/>
    <cellStyle name="_shading_03 csc_tmt_cable with Canadian (7-15-05)" xfId="728" xr:uid="{00000000-0005-0000-0000-000010010000}"/>
    <cellStyle name="_shading_Backup of csc_tmt_cable Q305 2-13-06 with Shaw" xfId="729" xr:uid="{00000000-0005-0000-0000-000011010000}"/>
    <cellStyle name="_shading_csc_tmt_cable Q305 12-29-05 with Shaw" xfId="730" xr:uid="{00000000-0005-0000-0000-000012010000}"/>
    <cellStyle name="_Share Count and Option Table - FBR" xfId="731" xr:uid="{00000000-0005-0000-0000-000013010000}"/>
    <cellStyle name="_Smile.Media DCF v3" xfId="732" xr:uid="{00000000-0005-0000-0000-000014010000}"/>
    <cellStyle name="_SNCR Combination Anaylsis" xfId="733" xr:uid="{00000000-0005-0000-0000-000015010000}"/>
    <cellStyle name="_space" xfId="734" xr:uid="{00000000-0005-0000-0000-000016010000}"/>
    <cellStyle name="_space_03 csc_tmt_cable with Canadian (7-15-05)" xfId="735" xr:uid="{00000000-0005-0000-0000-000017010000}"/>
    <cellStyle name="_space_Backup of csc_tmt_cable Q305 2-13-06 with Shaw" xfId="736" xr:uid="{00000000-0005-0000-0000-000018010000}"/>
    <cellStyle name="_space_csc_tmt_cable Q305 12-29-05 with Shaw" xfId="737" xr:uid="{00000000-0005-0000-0000-000019010000}"/>
    <cellStyle name="_Sprint financing model_higher G&amp;A" xfId="738" xr:uid="{00000000-0005-0000-0000-00001A010000}"/>
    <cellStyle name="_Steel Comps output" xfId="739" xr:uid="{00000000-0005-0000-0000-00001B010000}"/>
    <cellStyle name="_Stratus Analysis_0106_Final" xfId="740" xr:uid="{00000000-0005-0000-0000-00001C010000}"/>
    <cellStyle name="_SubHeading" xfId="741" xr:uid="{00000000-0005-0000-0000-00001D010000}"/>
    <cellStyle name="_SubHeading_8 AVP" xfId="742" xr:uid="{00000000-0005-0000-0000-00001E010000}"/>
    <cellStyle name="_SubHeading_Book1" xfId="743" xr:uid="{00000000-0005-0000-0000-00001F010000}"/>
    <cellStyle name="_SubHeading_CAble Database" xfId="744" xr:uid="{00000000-0005-0000-0000-000020010000}"/>
    <cellStyle name="_SubHeading_Cable_CSC_2Q03_10.8.2003" xfId="745" xr:uid="{00000000-0005-0000-0000-000021010000}"/>
    <cellStyle name="_SubHeading_European Cable CSC (08 October 03)" xfId="746" xr:uid="{00000000-0005-0000-0000-000022010000}"/>
    <cellStyle name="_SubHeading_European Mobile CSC (Current)" xfId="747" xr:uid="{00000000-0005-0000-0000-000023010000}"/>
    <cellStyle name="_SubHeading_prestemp" xfId="748" xr:uid="{00000000-0005-0000-0000-000024010000}"/>
    <cellStyle name="_SubHeading_prestemp_03 csc_tmt_cable with Canadian (7-15-05)" xfId="749" xr:uid="{00000000-0005-0000-0000-000025010000}"/>
    <cellStyle name="_SubHeading_prestemp_1" xfId="750" xr:uid="{00000000-0005-0000-0000-000026010000}"/>
    <cellStyle name="_SubHeading_prestemp_Backup of csc_tmt_cable Q305 2-13-06 with Shaw" xfId="751" xr:uid="{00000000-0005-0000-0000-000027010000}"/>
    <cellStyle name="_SubHeading_prestemp_CAble Database" xfId="752" xr:uid="{00000000-0005-0000-0000-000028010000}"/>
    <cellStyle name="_SubHeading_prestemp_CAble Database_03 csc_tmt_cable with Canadian (7-15-05)" xfId="753" xr:uid="{00000000-0005-0000-0000-000029010000}"/>
    <cellStyle name="_SubHeading_prestemp_CAble Database_Backup of csc_tmt_cable Q305 2-13-06 with Shaw" xfId="754" xr:uid="{00000000-0005-0000-0000-00002A010000}"/>
    <cellStyle name="_SubHeading_prestemp_CAble Database_csc_tmt_cable Q305 12-29-05 with Shaw" xfId="755" xr:uid="{00000000-0005-0000-0000-00002B010000}"/>
    <cellStyle name="_SubHeading_prestemp_Credit Comp From Smiley" xfId="756" xr:uid="{00000000-0005-0000-0000-00002C010000}"/>
    <cellStyle name="_SubHeading_prestemp_csc_tmt_cable Q305 12-29-05 with Shaw" xfId="757" xr:uid="{00000000-0005-0000-0000-00002D010000}"/>
    <cellStyle name="_SubHeading_prestemp_European Cable CSC (08 October 03)" xfId="758" xr:uid="{00000000-0005-0000-0000-00002E010000}"/>
    <cellStyle name="_SubHeading_prestemp_European Mobile CSC (Current)" xfId="759" xr:uid="{00000000-0005-0000-0000-00002F010000}"/>
    <cellStyle name="_SubHeading_prestemp_European Mobile CSC (Current)_03 csc_tmt_cable with Canadian (7-15-05)" xfId="760" xr:uid="{00000000-0005-0000-0000-000030010000}"/>
    <cellStyle name="_SubHeading_prestemp_European Mobile CSC (Current)_Backup of csc_tmt_cable Q305 2-13-06 with Shaw" xfId="761" xr:uid="{00000000-0005-0000-0000-000031010000}"/>
    <cellStyle name="_SubHeading_prestemp_European Mobile CSC (Current)_csc_tmt_cable Q305 12-29-05 with Shaw" xfId="762" xr:uid="{00000000-0005-0000-0000-000032010000}"/>
    <cellStyle name="_SubHeading_prestemp_UPCTelewest AVP" xfId="763" xr:uid="{00000000-0005-0000-0000-000033010000}"/>
    <cellStyle name="_SubHeading_prestemp_UPCTelewest AVP_03 csc_tmt_cable with Canadian (7-15-05)" xfId="764" xr:uid="{00000000-0005-0000-0000-000034010000}"/>
    <cellStyle name="_SubHeading_prestemp_UPCTelewest AVP_Backup of csc_tmt_cable Q305 2-13-06 with Shaw" xfId="765" xr:uid="{00000000-0005-0000-0000-000035010000}"/>
    <cellStyle name="_SubHeading_prestemp_UPCTelewest AVP_csc_tmt_cable Q305 12-29-05 with Shaw" xfId="766" xr:uid="{00000000-0005-0000-0000-000036010000}"/>
    <cellStyle name="_SubHeading_Sat CSC v04" xfId="767" xr:uid="{00000000-0005-0000-0000-000037010000}"/>
    <cellStyle name="_SubHeading_UPCTelewest AVP" xfId="768" xr:uid="{00000000-0005-0000-0000-000038010000}"/>
    <cellStyle name="_Sum of Parts output" xfId="769" xr:uid="{00000000-0005-0000-0000-000039010000}"/>
    <cellStyle name="_Summary Reserves" xfId="770" xr:uid="{00000000-0005-0000-0000-00003A010000}"/>
    <cellStyle name="_SYNACOR Financials" xfId="771" xr:uid="{00000000-0005-0000-0000-00003B010000}"/>
    <cellStyle name="_Synacor Offering Summary" xfId="772" xr:uid="{00000000-0005-0000-0000-00003C010000}"/>
    <cellStyle name="_Table" xfId="773" xr:uid="{00000000-0005-0000-0000-00003D010000}"/>
    <cellStyle name="_Table Footnote" xfId="774" xr:uid="{00000000-0005-0000-0000-00003E010000}"/>
    <cellStyle name="_Table_8 AVP" xfId="775" xr:uid="{00000000-0005-0000-0000-00003F010000}"/>
    <cellStyle name="_Table_Book1" xfId="776" xr:uid="{00000000-0005-0000-0000-000040010000}"/>
    <cellStyle name="_Table_CAble Database" xfId="777" xr:uid="{00000000-0005-0000-0000-000041010000}"/>
    <cellStyle name="_Table_Cable_CSC_2Q03_10.8.2003" xfId="778" xr:uid="{00000000-0005-0000-0000-000042010000}"/>
    <cellStyle name="_Table_European Cable CSC (08 October 03)" xfId="779" xr:uid="{00000000-0005-0000-0000-000043010000}"/>
    <cellStyle name="_Table_European Mobile CSC (Current)" xfId="780" xr:uid="{00000000-0005-0000-0000-000044010000}"/>
    <cellStyle name="_Table_Sat CSC v04" xfId="781" xr:uid="{00000000-0005-0000-0000-000045010000}"/>
    <cellStyle name="_Table_UPCTelewest AVP" xfId="782" xr:uid="{00000000-0005-0000-0000-000046010000}"/>
    <cellStyle name="_TableHead" xfId="783" xr:uid="{00000000-0005-0000-0000-000047010000}"/>
    <cellStyle name="_TableHead_8 AVP" xfId="784" xr:uid="{00000000-0005-0000-0000-000048010000}"/>
    <cellStyle name="_TableHead_Access Lines 19" xfId="785" xr:uid="{00000000-0005-0000-0000-000049010000}"/>
    <cellStyle name="_TableHead_Book1" xfId="786" xr:uid="{00000000-0005-0000-0000-00004A010000}"/>
    <cellStyle name="_TableHead_CAble Database" xfId="787" xr:uid="{00000000-0005-0000-0000-00004B010000}"/>
    <cellStyle name="_TableHead_European Cable CSC (08 October 03)" xfId="788" xr:uid="{00000000-0005-0000-0000-00004C010000}"/>
    <cellStyle name="_TableHead_European Mobile CSC (Current)" xfId="789" xr:uid="{00000000-0005-0000-0000-00004D010000}"/>
    <cellStyle name="_TableHead_UPCTelewest AVP" xfId="790" xr:uid="{00000000-0005-0000-0000-00004E010000}"/>
    <cellStyle name="_TableHead_XMSR Cap Structure v17_31-Mar-2005" xfId="791" xr:uid="{00000000-0005-0000-0000-00004F010000}"/>
    <cellStyle name="_TableRowBorder" xfId="792" xr:uid="{00000000-0005-0000-0000-000050010000}"/>
    <cellStyle name="_TableRowHead" xfId="793" xr:uid="{00000000-0005-0000-0000-000051010000}"/>
    <cellStyle name="_TableRowHead_8 AVP" xfId="794" xr:uid="{00000000-0005-0000-0000-000052010000}"/>
    <cellStyle name="_TableRowHead_XMSR Cap Structure v17_31-Mar-2005" xfId="795" xr:uid="{00000000-0005-0000-0000-000053010000}"/>
    <cellStyle name="_TableSuperHead" xfId="796" xr:uid="{00000000-0005-0000-0000-000054010000}"/>
    <cellStyle name="_TableSuperHead_8 AVP" xfId="797" xr:uid="{00000000-0005-0000-0000-000055010000}"/>
    <cellStyle name="_TableSuperHead_Access Lines 19" xfId="798" xr:uid="{00000000-0005-0000-0000-000056010000}"/>
    <cellStyle name="_TableSuperHead_XMSR Cap Structure v17_31-Mar-2005" xfId="799" xr:uid="{00000000-0005-0000-0000-000057010000}"/>
    <cellStyle name="_TearComp with Valuation 05 21 07v2" xfId="800" xr:uid="{00000000-0005-0000-0000-000058010000}"/>
    <cellStyle name="_TearSheet_Page2_ValuesOnly 5-24-07" xfId="801" xr:uid="{00000000-0005-0000-0000-000059010000}"/>
    <cellStyle name="_temp" xfId="802" xr:uid="{00000000-0005-0000-0000-00005A010000}"/>
    <cellStyle name="_ThinkMatrix" xfId="803" xr:uid="{00000000-0005-0000-0000-00005B010000}"/>
    <cellStyle name="_Tower Information_Test_RT_19" xfId="804" xr:uid="{00000000-0005-0000-0000-00005C010000}"/>
    <cellStyle name="_Tower_Charts_1" xfId="805" xr:uid="{00000000-0005-0000-0000-00005D010000}"/>
    <cellStyle name="_Towerstream AVP" xfId="806" xr:uid="{00000000-0005-0000-0000-00005E010000}"/>
    <cellStyle name="_Trading VAL" xfId="807" xr:uid="{00000000-0005-0000-0000-00005F010000}"/>
    <cellStyle name="_TrenStar fins and 144a valuation LTIP v2" xfId="808" xr:uid="{00000000-0005-0000-0000-000060010000}"/>
    <cellStyle name="_UIL, CV Calcs" xfId="809" xr:uid="{00000000-0005-0000-0000-000061010000}"/>
    <cellStyle name="_updated-NewMediaComps" xfId="810" xr:uid="{00000000-0005-0000-0000-000062010000}"/>
    <cellStyle name="_US HOMEBUILDERS HY COMPS 30-Jun-05" xfId="811" xr:uid="{00000000-0005-0000-0000-000063010000}"/>
    <cellStyle name="_Valuation - football chart v3" xfId="812" xr:uid="{00000000-0005-0000-0000-000064010000}"/>
    <cellStyle name="_Valuation Exercise (04.20.06) alt" xfId="813" xr:uid="{00000000-0005-0000-0000-000065010000}"/>
    <cellStyle name="_Valuation Exercise 2-7-05 MODEL with LION" xfId="814" xr:uid="{00000000-0005-0000-0000-000066010000}"/>
    <cellStyle name="_Valuation.MVK.v11" xfId="815" xr:uid="{00000000-0005-0000-0000-000067010000}"/>
    <cellStyle name="_Valuation.MVK.v9" xfId="816" xr:uid="{00000000-0005-0000-0000-000068010000}"/>
    <cellStyle name="_Vitro Analisis &amp; supporting material (2-Jun-05)" xfId="817" xr:uid="{00000000-0005-0000-0000-000069010000}"/>
    <cellStyle name="_VK Comp - 8Jun05" xfId="818" xr:uid="{00000000-0005-0000-0000-00006A010000}"/>
    <cellStyle name="_VPI.DVN.A(D).v9" xfId="819" xr:uid="{00000000-0005-0000-0000-00006B010000}"/>
    <cellStyle name="_wcp_2003" xfId="820" xr:uid="{00000000-0005-0000-0000-00006C010000}"/>
    <cellStyle name="_woc 06 20 07_ext" xfId="821" xr:uid="{00000000-0005-0000-0000-00006D010000}"/>
    <cellStyle name="_WSM_Model_Jun12_07" xfId="822" xr:uid="{00000000-0005-0000-0000-00006E010000}"/>
    <cellStyle name="_WSSI - Merger Model (01.18.07)" xfId="823" xr:uid="{00000000-0005-0000-0000-00006F010000}"/>
    <cellStyle name="_YP Charts_1" xfId="824" xr:uid="{00000000-0005-0000-0000-000070010000}"/>
    <cellStyle name=",[0][su]" xfId="422" xr:uid="{00000000-0005-0000-0000-000071010000}"/>
    <cellStyle name=";;;" xfId="435" xr:uid="{00000000-0005-0000-0000-000072010000}"/>
    <cellStyle name=";;; 2" xfId="436" xr:uid="{00000000-0005-0000-0000-000073010000}"/>
    <cellStyle name=";ome" xfId="437" xr:uid="{00000000-0005-0000-0000-000074010000}"/>
    <cellStyle name="?? [0]_??" xfId="438" xr:uid="{00000000-0005-0000-0000-000075010000}"/>
    <cellStyle name="??_?.????" xfId="440" xr:uid="{00000000-0005-0000-0000-000076010000}"/>
    <cellStyle name="?????_VERA" xfId="439" xr:uid="{00000000-0005-0000-0000-000077010000}"/>
    <cellStyle name="?Q\?1@" xfId="441" xr:uid="{00000000-0005-0000-0000-000078010000}"/>
    <cellStyle name="." xfId="423" xr:uid="{00000000-0005-0000-0000-000079010000}"/>
    <cellStyle name="..1" xfId="424" xr:uid="{00000000-0005-0000-0000-00007A010000}"/>
    <cellStyle name=".0" xfId="425" xr:uid="{00000000-0005-0000-0000-00007B010000}"/>
    <cellStyle name=".0\" xfId="426" xr:uid="{00000000-0005-0000-0000-00007C010000}"/>
    <cellStyle name=".00" xfId="427" xr:uid="{00000000-0005-0000-0000-00007D010000}"/>
    <cellStyle name=".000" xfId="428" xr:uid="{00000000-0005-0000-0000-00007E010000}"/>
    <cellStyle name=".1" xfId="429" xr:uid="{00000000-0005-0000-0000-00007F010000}"/>
    <cellStyle name=".11" xfId="430" xr:uid="{00000000-0005-0000-0000-000080010000}"/>
    <cellStyle name=".2" xfId="431" xr:uid="{00000000-0005-0000-0000-000081010000}"/>
    <cellStyle name=".3" xfId="432" xr:uid="{00000000-0005-0000-0000-000082010000}"/>
    <cellStyle name=".d." xfId="433" xr:uid="{00000000-0005-0000-0000-000083010000}"/>
    <cellStyle name=".q" xfId="434" xr:uid="{00000000-0005-0000-0000-000084010000}"/>
    <cellStyle name="’Ê‰Ý [0.00]_Area" xfId="825" xr:uid="{00000000-0005-0000-0000-000085010000}"/>
    <cellStyle name="’Ê‰Ý_Area" xfId="826" xr:uid="{00000000-0005-0000-0000-000086010000}"/>
    <cellStyle name="&quot;X&quot; Men" xfId="8" xr:uid="{00000000-0005-0000-0000-000087010000}"/>
    <cellStyle name="]_x000d__x000a_Zoomed=1_x000d__x000a_Row=0_x000d__x000a_Column=0_x000d__x000a_Height=0_x000d__x000a_Width=0_x000d__x000a_FontName=FoxFont_x000d__x000a_FontStyle=0_x000d__x000a_FontSize=9_x000d__x000a_PrtFontName=FoxPrin" xfId="458" xr:uid="{00000000-0005-0000-0000-000088010000}"/>
    <cellStyle name="******************************************" xfId="421" xr:uid="{00000000-0005-0000-0000-000089010000}"/>
    <cellStyle name="\" xfId="442" xr:uid="{00000000-0005-0000-0000-00008A010000}"/>
    <cellStyle name="\_bluebirdacdil13" xfId="443" xr:uid="{00000000-0005-0000-0000-00008B010000}"/>
    <cellStyle name="\_data" xfId="444" xr:uid="{00000000-0005-0000-0000-00008C010000}"/>
    <cellStyle name="\_ecomps7w" xfId="445" xr:uid="{00000000-0005-0000-0000-00008D010000}"/>
    <cellStyle name="\_equitycomps8" xfId="446" xr:uid="{00000000-0005-0000-0000-00008E010000}"/>
    <cellStyle name="\_equitycomps9" xfId="447" xr:uid="{00000000-0005-0000-0000-00008F010000}"/>
    <cellStyle name="\_houston Isabel" xfId="448" xr:uid="{00000000-0005-0000-0000-000090010000}"/>
    <cellStyle name="\_hybrid2" xfId="449" xr:uid="{00000000-0005-0000-0000-000091010000}"/>
    <cellStyle name="\_ITXCcomps" xfId="450" xr:uid="{00000000-0005-0000-0000-000092010000}"/>
    <cellStyle name="\_MEXICAN HOMEBUILDERS Credit Comps 30-Jun-05" xfId="451" xr:uid="{00000000-0005-0000-0000-000093010000}"/>
    <cellStyle name="\_Mexican HY Comps 20-June-2005" xfId="452" xr:uid="{00000000-0005-0000-0000-000094010000}"/>
    <cellStyle name="\_newcomps16" xfId="453" xr:uid="{00000000-0005-0000-0000-000095010000}"/>
    <cellStyle name="\_ravenpitch3" xfId="454" xr:uid="{00000000-0005-0000-0000-000096010000}"/>
    <cellStyle name="\_ravenpitch32" xfId="455" xr:uid="{00000000-0005-0000-0000-000097010000}"/>
    <cellStyle name="\_US HOMEBUILDERS HY COMPS 30-Jun-05" xfId="456" xr:uid="{00000000-0005-0000-0000-000098010000}"/>
    <cellStyle name="\_Vitro Analisis &amp; supporting material (2-Jun-05)" xfId="457" xr:uid="{00000000-0005-0000-0000-000099010000}"/>
    <cellStyle name="%" xfId="44" xr:uid="{00000000-0005-0000-0000-00009A010000}"/>
    <cellStyle name="% 2" xfId="45" xr:uid="{00000000-0005-0000-0000-00009B010000}"/>
    <cellStyle name="% 2 10" xfId="46" xr:uid="{00000000-0005-0000-0000-00009C010000}"/>
    <cellStyle name="% 2 11" xfId="47" xr:uid="{00000000-0005-0000-0000-00009D010000}"/>
    <cellStyle name="% 2 12" xfId="48" xr:uid="{00000000-0005-0000-0000-00009E010000}"/>
    <cellStyle name="% 2 13" xfId="49" xr:uid="{00000000-0005-0000-0000-00009F010000}"/>
    <cellStyle name="% 2 14" xfId="50" xr:uid="{00000000-0005-0000-0000-0000A0010000}"/>
    <cellStyle name="% 2 15" xfId="51" xr:uid="{00000000-0005-0000-0000-0000A1010000}"/>
    <cellStyle name="% 2 16" xfId="52" xr:uid="{00000000-0005-0000-0000-0000A2010000}"/>
    <cellStyle name="% 2 2" xfId="53" xr:uid="{00000000-0005-0000-0000-0000A3010000}"/>
    <cellStyle name="% 2 3" xfId="54" xr:uid="{00000000-0005-0000-0000-0000A4010000}"/>
    <cellStyle name="% 2 4" xfId="55" xr:uid="{00000000-0005-0000-0000-0000A5010000}"/>
    <cellStyle name="% 2 5" xfId="56" xr:uid="{00000000-0005-0000-0000-0000A6010000}"/>
    <cellStyle name="% 2 6" xfId="57" xr:uid="{00000000-0005-0000-0000-0000A7010000}"/>
    <cellStyle name="% 2 7" xfId="58" xr:uid="{00000000-0005-0000-0000-0000A8010000}"/>
    <cellStyle name="% 2 8" xfId="59" xr:uid="{00000000-0005-0000-0000-0000A9010000}"/>
    <cellStyle name="% 2 9" xfId="60" xr:uid="{00000000-0005-0000-0000-0000AA010000}"/>
    <cellStyle name="% change/margin" xfId="61" xr:uid="{00000000-0005-0000-0000-0000AB010000}"/>
    <cellStyle name="% Presentation" xfId="62" xr:uid="{00000000-0005-0000-0000-0000AC010000}"/>
    <cellStyle name="%_(2008-07-23) Project Cosacol-Financial Model v46 DEBT CASE" xfId="69" xr:uid="{00000000-0005-0000-0000-0000AD010000}"/>
    <cellStyle name="%_(2008-07-23) Project Cosacol-Financial Model v46 DEBT CASE 10" xfId="70" xr:uid="{00000000-0005-0000-0000-0000AE010000}"/>
    <cellStyle name="%_(2008-07-23) Project Cosacol-Financial Model v46 DEBT CASE 11" xfId="71" xr:uid="{00000000-0005-0000-0000-0000AF010000}"/>
    <cellStyle name="%_(2008-07-23) Project Cosacol-Financial Model v46 DEBT CASE 12" xfId="72" xr:uid="{00000000-0005-0000-0000-0000B0010000}"/>
    <cellStyle name="%_(2008-07-23) Project Cosacol-Financial Model v46 DEBT CASE 13" xfId="73" xr:uid="{00000000-0005-0000-0000-0000B1010000}"/>
    <cellStyle name="%_(2008-07-23) Project Cosacol-Financial Model v46 DEBT CASE 14" xfId="74" xr:uid="{00000000-0005-0000-0000-0000B2010000}"/>
    <cellStyle name="%_(2008-07-23) Project Cosacol-Financial Model v46 DEBT CASE 15" xfId="75" xr:uid="{00000000-0005-0000-0000-0000B3010000}"/>
    <cellStyle name="%_(2008-07-23) Project Cosacol-Financial Model v46 DEBT CASE 16" xfId="76" xr:uid="{00000000-0005-0000-0000-0000B4010000}"/>
    <cellStyle name="%_(2008-07-23) Project Cosacol-Financial Model v46 DEBT CASE 17" xfId="77" xr:uid="{00000000-0005-0000-0000-0000B5010000}"/>
    <cellStyle name="%_(2008-07-23) Project Cosacol-Financial Model v46 DEBT CASE 2" xfId="78" xr:uid="{00000000-0005-0000-0000-0000B6010000}"/>
    <cellStyle name="%_(2008-07-23) Project Cosacol-Financial Model v46 DEBT CASE 2 10" xfId="79" xr:uid="{00000000-0005-0000-0000-0000B7010000}"/>
    <cellStyle name="%_(2008-07-23) Project Cosacol-Financial Model v46 DEBT CASE 2 11" xfId="80" xr:uid="{00000000-0005-0000-0000-0000B8010000}"/>
    <cellStyle name="%_(2008-07-23) Project Cosacol-Financial Model v46 DEBT CASE 2 12" xfId="81" xr:uid="{00000000-0005-0000-0000-0000B9010000}"/>
    <cellStyle name="%_(2008-07-23) Project Cosacol-Financial Model v46 DEBT CASE 2 13" xfId="82" xr:uid="{00000000-0005-0000-0000-0000BA010000}"/>
    <cellStyle name="%_(2008-07-23) Project Cosacol-Financial Model v46 DEBT CASE 2 14" xfId="83" xr:uid="{00000000-0005-0000-0000-0000BB010000}"/>
    <cellStyle name="%_(2008-07-23) Project Cosacol-Financial Model v46 DEBT CASE 2 15" xfId="84" xr:uid="{00000000-0005-0000-0000-0000BC010000}"/>
    <cellStyle name="%_(2008-07-23) Project Cosacol-Financial Model v46 DEBT CASE 2 16" xfId="85" xr:uid="{00000000-0005-0000-0000-0000BD010000}"/>
    <cellStyle name="%_(2008-07-23) Project Cosacol-Financial Model v46 DEBT CASE 2 2" xfId="86" xr:uid="{00000000-0005-0000-0000-0000BE010000}"/>
    <cellStyle name="%_(2008-07-23) Project Cosacol-Financial Model v46 DEBT CASE 2 3" xfId="87" xr:uid="{00000000-0005-0000-0000-0000BF010000}"/>
    <cellStyle name="%_(2008-07-23) Project Cosacol-Financial Model v46 DEBT CASE 2 4" xfId="88" xr:uid="{00000000-0005-0000-0000-0000C0010000}"/>
    <cellStyle name="%_(2008-07-23) Project Cosacol-Financial Model v46 DEBT CASE 2 5" xfId="89" xr:uid="{00000000-0005-0000-0000-0000C1010000}"/>
    <cellStyle name="%_(2008-07-23) Project Cosacol-Financial Model v46 DEBT CASE 2 6" xfId="90" xr:uid="{00000000-0005-0000-0000-0000C2010000}"/>
    <cellStyle name="%_(2008-07-23) Project Cosacol-Financial Model v46 DEBT CASE 2 7" xfId="91" xr:uid="{00000000-0005-0000-0000-0000C3010000}"/>
    <cellStyle name="%_(2008-07-23) Project Cosacol-Financial Model v46 DEBT CASE 2 8" xfId="92" xr:uid="{00000000-0005-0000-0000-0000C4010000}"/>
    <cellStyle name="%_(2008-07-23) Project Cosacol-Financial Model v46 DEBT CASE 2 9" xfId="93" xr:uid="{00000000-0005-0000-0000-0000C5010000}"/>
    <cellStyle name="%_(2008-07-23) Project Cosacol-Financial Model v46 DEBT CASE 2_(2009-06-08) Project Air Wolf Financial Model71(1)" xfId="94" xr:uid="{00000000-0005-0000-0000-0000C6010000}"/>
    <cellStyle name="%_(2008-07-23) Project Cosacol-Financial Model v46 DEBT CASE 2_(2009-06-08) Project Air Wolf Financial Model71(1) 10" xfId="95" xr:uid="{00000000-0005-0000-0000-0000C7010000}"/>
    <cellStyle name="%_(2008-07-23) Project Cosacol-Financial Model v46 DEBT CASE 2_(2009-06-08) Project Air Wolf Financial Model71(1) 11" xfId="96" xr:uid="{00000000-0005-0000-0000-0000C8010000}"/>
    <cellStyle name="%_(2008-07-23) Project Cosacol-Financial Model v46 DEBT CASE 2_(2009-06-08) Project Air Wolf Financial Model71(1) 12" xfId="97" xr:uid="{00000000-0005-0000-0000-0000C9010000}"/>
    <cellStyle name="%_(2008-07-23) Project Cosacol-Financial Model v46 DEBT CASE 2_(2009-06-08) Project Air Wolf Financial Model71(1) 13" xfId="98" xr:uid="{00000000-0005-0000-0000-0000CA010000}"/>
    <cellStyle name="%_(2008-07-23) Project Cosacol-Financial Model v46 DEBT CASE 2_(2009-06-08) Project Air Wolf Financial Model71(1) 14" xfId="99" xr:uid="{00000000-0005-0000-0000-0000CB010000}"/>
    <cellStyle name="%_(2008-07-23) Project Cosacol-Financial Model v46 DEBT CASE 2_(2009-06-08) Project Air Wolf Financial Model71(1) 15" xfId="100" xr:uid="{00000000-0005-0000-0000-0000CC010000}"/>
    <cellStyle name="%_(2008-07-23) Project Cosacol-Financial Model v46 DEBT CASE 2_(2009-06-08) Project Air Wolf Financial Model71(1) 16" xfId="101" xr:uid="{00000000-0005-0000-0000-0000CD010000}"/>
    <cellStyle name="%_(2008-07-23) Project Cosacol-Financial Model v46 DEBT CASE 2_(2009-06-08) Project Air Wolf Financial Model71(1) 2" xfId="102" xr:uid="{00000000-0005-0000-0000-0000CE010000}"/>
    <cellStyle name="%_(2008-07-23) Project Cosacol-Financial Model v46 DEBT CASE 2_(2009-06-08) Project Air Wolf Financial Model71(1) 3" xfId="103" xr:uid="{00000000-0005-0000-0000-0000CF010000}"/>
    <cellStyle name="%_(2008-07-23) Project Cosacol-Financial Model v46 DEBT CASE 2_(2009-06-08) Project Air Wolf Financial Model71(1) 4" xfId="104" xr:uid="{00000000-0005-0000-0000-0000D0010000}"/>
    <cellStyle name="%_(2008-07-23) Project Cosacol-Financial Model v46 DEBT CASE 2_(2009-06-08) Project Air Wolf Financial Model71(1) 5" xfId="105" xr:uid="{00000000-0005-0000-0000-0000D1010000}"/>
    <cellStyle name="%_(2008-07-23) Project Cosacol-Financial Model v46 DEBT CASE 2_(2009-06-08) Project Air Wolf Financial Model71(1) 6" xfId="106" xr:uid="{00000000-0005-0000-0000-0000D2010000}"/>
    <cellStyle name="%_(2008-07-23) Project Cosacol-Financial Model v46 DEBT CASE 2_(2009-06-08) Project Air Wolf Financial Model71(1) 7" xfId="107" xr:uid="{00000000-0005-0000-0000-0000D3010000}"/>
    <cellStyle name="%_(2008-07-23) Project Cosacol-Financial Model v46 DEBT CASE 2_(2009-06-08) Project Air Wolf Financial Model71(1) 8" xfId="108" xr:uid="{00000000-0005-0000-0000-0000D4010000}"/>
    <cellStyle name="%_(2008-07-23) Project Cosacol-Financial Model v46 DEBT CASE 2_(2009-06-08) Project Air Wolf Financial Model71(1) 9" xfId="109" xr:uid="{00000000-0005-0000-0000-0000D5010000}"/>
    <cellStyle name="%_(2008-07-23) Project Cosacol-Financial Model v46 DEBT CASE 3" xfId="110" xr:uid="{00000000-0005-0000-0000-0000D6010000}"/>
    <cellStyle name="%_(2008-07-23) Project Cosacol-Financial Model v46 DEBT CASE 4" xfId="111" xr:uid="{00000000-0005-0000-0000-0000D7010000}"/>
    <cellStyle name="%_(2008-07-23) Project Cosacol-Financial Model v46 DEBT CASE 5" xfId="112" xr:uid="{00000000-0005-0000-0000-0000D8010000}"/>
    <cellStyle name="%_(2008-07-23) Project Cosacol-Financial Model v46 DEBT CASE 6" xfId="113" xr:uid="{00000000-0005-0000-0000-0000D9010000}"/>
    <cellStyle name="%_(2008-07-23) Project Cosacol-Financial Model v46 DEBT CASE 7" xfId="114" xr:uid="{00000000-0005-0000-0000-0000DA010000}"/>
    <cellStyle name="%_(2008-07-23) Project Cosacol-Financial Model v46 DEBT CASE 8" xfId="115" xr:uid="{00000000-0005-0000-0000-0000DB010000}"/>
    <cellStyle name="%_(2008-07-23) Project Cosacol-Financial Model v46 DEBT CASE 9" xfId="116" xr:uid="{00000000-0005-0000-0000-0000DC010000}"/>
    <cellStyle name="%_(2008-07-23) Project Cosacol-Financial Model v46 DEBT CASE_(2008-11-18) Tekkne-Financial Model v26" xfId="117" xr:uid="{00000000-0005-0000-0000-0000DD010000}"/>
    <cellStyle name="%_(2008-07-23) Project Cosacol-Financial Model v46 DEBT CASE_(2008-11-18) Tekkne-Financial Model v26 10" xfId="118" xr:uid="{00000000-0005-0000-0000-0000DE010000}"/>
    <cellStyle name="%_(2008-07-23) Project Cosacol-Financial Model v46 DEBT CASE_(2008-11-18) Tekkne-Financial Model v26 11" xfId="119" xr:uid="{00000000-0005-0000-0000-0000DF010000}"/>
    <cellStyle name="%_(2008-07-23) Project Cosacol-Financial Model v46 DEBT CASE_(2008-11-18) Tekkne-Financial Model v26 12" xfId="120" xr:uid="{00000000-0005-0000-0000-0000E0010000}"/>
    <cellStyle name="%_(2008-07-23) Project Cosacol-Financial Model v46 DEBT CASE_(2008-11-18) Tekkne-Financial Model v26 13" xfId="121" xr:uid="{00000000-0005-0000-0000-0000E1010000}"/>
    <cellStyle name="%_(2008-07-23) Project Cosacol-Financial Model v46 DEBT CASE_(2008-11-18) Tekkne-Financial Model v26 14" xfId="122" xr:uid="{00000000-0005-0000-0000-0000E2010000}"/>
    <cellStyle name="%_(2008-07-23) Project Cosacol-Financial Model v46 DEBT CASE_(2008-11-18) Tekkne-Financial Model v26 15" xfId="123" xr:uid="{00000000-0005-0000-0000-0000E3010000}"/>
    <cellStyle name="%_(2008-07-23) Project Cosacol-Financial Model v46 DEBT CASE_(2008-11-18) Tekkne-Financial Model v26 16" xfId="124" xr:uid="{00000000-0005-0000-0000-0000E4010000}"/>
    <cellStyle name="%_(2008-07-23) Project Cosacol-Financial Model v46 DEBT CASE_(2008-11-18) Tekkne-Financial Model v26 2" xfId="125" xr:uid="{00000000-0005-0000-0000-0000E5010000}"/>
    <cellStyle name="%_(2008-07-23) Project Cosacol-Financial Model v46 DEBT CASE_(2008-11-18) Tekkne-Financial Model v26 3" xfId="126" xr:uid="{00000000-0005-0000-0000-0000E6010000}"/>
    <cellStyle name="%_(2008-07-23) Project Cosacol-Financial Model v46 DEBT CASE_(2008-11-18) Tekkne-Financial Model v26 4" xfId="127" xr:uid="{00000000-0005-0000-0000-0000E7010000}"/>
    <cellStyle name="%_(2008-07-23) Project Cosacol-Financial Model v46 DEBT CASE_(2008-11-18) Tekkne-Financial Model v26 5" xfId="128" xr:uid="{00000000-0005-0000-0000-0000E8010000}"/>
    <cellStyle name="%_(2008-07-23) Project Cosacol-Financial Model v46 DEBT CASE_(2008-11-18) Tekkne-Financial Model v26 6" xfId="129" xr:uid="{00000000-0005-0000-0000-0000E9010000}"/>
    <cellStyle name="%_(2008-07-23) Project Cosacol-Financial Model v46 DEBT CASE_(2008-11-18) Tekkne-Financial Model v26 7" xfId="130" xr:uid="{00000000-0005-0000-0000-0000EA010000}"/>
    <cellStyle name="%_(2008-07-23) Project Cosacol-Financial Model v46 DEBT CASE_(2008-11-18) Tekkne-Financial Model v26 8" xfId="131" xr:uid="{00000000-0005-0000-0000-0000EB010000}"/>
    <cellStyle name="%_(2008-07-23) Project Cosacol-Financial Model v46 DEBT CASE_(2008-11-18) Tekkne-Financial Model v26 9" xfId="132" xr:uid="{00000000-0005-0000-0000-0000EC010000}"/>
    <cellStyle name="%_(2008-07-23) Project Cosacol-Financial Model v46 DEBT CASE_(2008-11-18) Tekkne-Financial Model v26_(2009-06-08) Project Air Wolf Financial Model71(1)" xfId="133" xr:uid="{00000000-0005-0000-0000-0000ED010000}"/>
    <cellStyle name="%_(2008-07-23) Project Cosacol-Financial Model v46 DEBT CASE_(2008-11-18) Tekkne-Financial Model v26_(2009-06-08) Project Air Wolf Financial Model71(1) 10" xfId="134" xr:uid="{00000000-0005-0000-0000-0000EE010000}"/>
    <cellStyle name="%_(2008-07-23) Project Cosacol-Financial Model v46 DEBT CASE_(2008-11-18) Tekkne-Financial Model v26_(2009-06-08) Project Air Wolf Financial Model71(1) 11" xfId="135" xr:uid="{00000000-0005-0000-0000-0000EF010000}"/>
    <cellStyle name="%_(2008-07-23) Project Cosacol-Financial Model v46 DEBT CASE_(2008-11-18) Tekkne-Financial Model v26_(2009-06-08) Project Air Wolf Financial Model71(1) 12" xfId="136" xr:uid="{00000000-0005-0000-0000-0000F0010000}"/>
    <cellStyle name="%_(2008-07-23) Project Cosacol-Financial Model v46 DEBT CASE_(2008-11-18) Tekkne-Financial Model v26_(2009-06-08) Project Air Wolf Financial Model71(1) 13" xfId="137" xr:uid="{00000000-0005-0000-0000-0000F1010000}"/>
    <cellStyle name="%_(2008-07-23) Project Cosacol-Financial Model v46 DEBT CASE_(2008-11-18) Tekkne-Financial Model v26_(2009-06-08) Project Air Wolf Financial Model71(1) 14" xfId="138" xr:uid="{00000000-0005-0000-0000-0000F2010000}"/>
    <cellStyle name="%_(2008-07-23) Project Cosacol-Financial Model v46 DEBT CASE_(2008-11-18) Tekkne-Financial Model v26_(2009-06-08) Project Air Wolf Financial Model71(1) 15" xfId="139" xr:uid="{00000000-0005-0000-0000-0000F3010000}"/>
    <cellStyle name="%_(2008-07-23) Project Cosacol-Financial Model v46 DEBT CASE_(2008-11-18) Tekkne-Financial Model v26_(2009-06-08) Project Air Wolf Financial Model71(1) 16" xfId="140" xr:uid="{00000000-0005-0000-0000-0000F4010000}"/>
    <cellStyle name="%_(2008-07-23) Project Cosacol-Financial Model v46 DEBT CASE_(2008-11-18) Tekkne-Financial Model v26_(2009-06-08) Project Air Wolf Financial Model71(1) 2" xfId="141" xr:uid="{00000000-0005-0000-0000-0000F5010000}"/>
    <cellStyle name="%_(2008-07-23) Project Cosacol-Financial Model v46 DEBT CASE_(2008-11-18) Tekkne-Financial Model v26_(2009-06-08) Project Air Wolf Financial Model71(1) 3" xfId="142" xr:uid="{00000000-0005-0000-0000-0000F6010000}"/>
    <cellStyle name="%_(2008-07-23) Project Cosacol-Financial Model v46 DEBT CASE_(2008-11-18) Tekkne-Financial Model v26_(2009-06-08) Project Air Wolf Financial Model71(1) 4" xfId="143" xr:uid="{00000000-0005-0000-0000-0000F7010000}"/>
    <cellStyle name="%_(2008-07-23) Project Cosacol-Financial Model v46 DEBT CASE_(2008-11-18) Tekkne-Financial Model v26_(2009-06-08) Project Air Wolf Financial Model71(1) 5" xfId="144" xr:uid="{00000000-0005-0000-0000-0000F8010000}"/>
    <cellStyle name="%_(2008-07-23) Project Cosacol-Financial Model v46 DEBT CASE_(2008-11-18) Tekkne-Financial Model v26_(2009-06-08) Project Air Wolf Financial Model71(1) 6" xfId="145" xr:uid="{00000000-0005-0000-0000-0000F9010000}"/>
    <cellStyle name="%_(2008-07-23) Project Cosacol-Financial Model v46 DEBT CASE_(2008-11-18) Tekkne-Financial Model v26_(2009-06-08) Project Air Wolf Financial Model71(1) 7" xfId="146" xr:uid="{00000000-0005-0000-0000-0000FA010000}"/>
    <cellStyle name="%_(2008-07-23) Project Cosacol-Financial Model v46 DEBT CASE_(2008-11-18) Tekkne-Financial Model v26_(2009-06-08) Project Air Wolf Financial Model71(1) 8" xfId="147" xr:uid="{00000000-0005-0000-0000-0000FB010000}"/>
    <cellStyle name="%_(2008-07-23) Project Cosacol-Financial Model v46 DEBT CASE_(2008-11-18) Tekkne-Financial Model v26_(2009-06-08) Project Air Wolf Financial Model71(1) 9" xfId="148" xr:uid="{00000000-0005-0000-0000-0000FC010000}"/>
    <cellStyle name="%_(2008-07-23) Project Cosacol-Financial Model v46 DEBT CASE_(2009-05-25) Tekkne-Financial Model MX02" xfId="149" xr:uid="{00000000-0005-0000-0000-0000FD010000}"/>
    <cellStyle name="%_(2008-07-23) Project Cosacol-Financial Model v46 DEBT CASE_(2009-05-25) Tekkne-Financial Model MX02 10" xfId="150" xr:uid="{00000000-0005-0000-0000-0000FE010000}"/>
    <cellStyle name="%_(2008-07-23) Project Cosacol-Financial Model v46 DEBT CASE_(2009-05-25) Tekkne-Financial Model MX02 11" xfId="151" xr:uid="{00000000-0005-0000-0000-0000FF010000}"/>
    <cellStyle name="%_(2008-07-23) Project Cosacol-Financial Model v46 DEBT CASE_(2009-05-25) Tekkne-Financial Model MX02 12" xfId="152" xr:uid="{00000000-0005-0000-0000-000000020000}"/>
    <cellStyle name="%_(2008-07-23) Project Cosacol-Financial Model v46 DEBT CASE_(2009-05-25) Tekkne-Financial Model MX02 13" xfId="153" xr:uid="{00000000-0005-0000-0000-000001020000}"/>
    <cellStyle name="%_(2008-07-23) Project Cosacol-Financial Model v46 DEBT CASE_(2009-05-25) Tekkne-Financial Model MX02 14" xfId="154" xr:uid="{00000000-0005-0000-0000-000002020000}"/>
    <cellStyle name="%_(2008-07-23) Project Cosacol-Financial Model v46 DEBT CASE_(2009-05-25) Tekkne-Financial Model MX02 15" xfId="155" xr:uid="{00000000-0005-0000-0000-000003020000}"/>
    <cellStyle name="%_(2008-07-23) Project Cosacol-Financial Model v46 DEBT CASE_(2009-05-25) Tekkne-Financial Model MX02 16" xfId="156" xr:uid="{00000000-0005-0000-0000-000004020000}"/>
    <cellStyle name="%_(2008-07-23) Project Cosacol-Financial Model v46 DEBT CASE_(2009-05-25) Tekkne-Financial Model MX02 2" xfId="157" xr:uid="{00000000-0005-0000-0000-000005020000}"/>
    <cellStyle name="%_(2008-07-23) Project Cosacol-Financial Model v46 DEBT CASE_(2009-05-25) Tekkne-Financial Model MX02 3" xfId="158" xr:uid="{00000000-0005-0000-0000-000006020000}"/>
    <cellStyle name="%_(2008-07-23) Project Cosacol-Financial Model v46 DEBT CASE_(2009-05-25) Tekkne-Financial Model MX02 4" xfId="159" xr:uid="{00000000-0005-0000-0000-000007020000}"/>
    <cellStyle name="%_(2008-07-23) Project Cosacol-Financial Model v46 DEBT CASE_(2009-05-25) Tekkne-Financial Model MX02 5" xfId="160" xr:uid="{00000000-0005-0000-0000-000008020000}"/>
    <cellStyle name="%_(2008-07-23) Project Cosacol-Financial Model v46 DEBT CASE_(2009-05-25) Tekkne-Financial Model MX02 6" xfId="161" xr:uid="{00000000-0005-0000-0000-000009020000}"/>
    <cellStyle name="%_(2008-07-23) Project Cosacol-Financial Model v46 DEBT CASE_(2009-05-25) Tekkne-Financial Model MX02 7" xfId="162" xr:uid="{00000000-0005-0000-0000-00000A020000}"/>
    <cellStyle name="%_(2008-07-23) Project Cosacol-Financial Model v46 DEBT CASE_(2009-05-25) Tekkne-Financial Model MX02 8" xfId="163" xr:uid="{00000000-0005-0000-0000-00000B020000}"/>
    <cellStyle name="%_(2008-07-23) Project Cosacol-Financial Model v46 DEBT CASE_(2009-05-25) Tekkne-Financial Model MX02 9" xfId="164" xr:uid="{00000000-0005-0000-0000-00000C020000}"/>
    <cellStyle name="%_(2008-07-23) Project Cosacol-Financial Model v46 DEBT CASE_(2009-06-08) Project Air Wolf Financial Model71(1)" xfId="165" xr:uid="{00000000-0005-0000-0000-00000D020000}"/>
    <cellStyle name="%_(2008-07-23) Project Cosacol-Financial Model v46 DEBT CASE_(2009-06-08) Project Air Wolf Financial Model71(1) 10" xfId="166" xr:uid="{00000000-0005-0000-0000-00000E020000}"/>
    <cellStyle name="%_(2008-07-23) Project Cosacol-Financial Model v46 DEBT CASE_(2009-06-08) Project Air Wolf Financial Model71(1) 11" xfId="167" xr:uid="{00000000-0005-0000-0000-00000F020000}"/>
    <cellStyle name="%_(2008-07-23) Project Cosacol-Financial Model v46 DEBT CASE_(2009-06-08) Project Air Wolf Financial Model71(1) 12" xfId="168" xr:uid="{00000000-0005-0000-0000-000010020000}"/>
    <cellStyle name="%_(2008-07-23) Project Cosacol-Financial Model v46 DEBT CASE_(2009-06-08) Project Air Wolf Financial Model71(1) 13" xfId="169" xr:uid="{00000000-0005-0000-0000-000011020000}"/>
    <cellStyle name="%_(2008-07-23) Project Cosacol-Financial Model v46 DEBT CASE_(2009-06-08) Project Air Wolf Financial Model71(1) 14" xfId="170" xr:uid="{00000000-0005-0000-0000-000012020000}"/>
    <cellStyle name="%_(2008-07-23) Project Cosacol-Financial Model v46 DEBT CASE_(2009-06-08) Project Air Wolf Financial Model71(1) 15" xfId="171" xr:uid="{00000000-0005-0000-0000-000013020000}"/>
    <cellStyle name="%_(2008-07-23) Project Cosacol-Financial Model v46 DEBT CASE_(2009-06-08) Project Air Wolf Financial Model71(1) 16" xfId="172" xr:uid="{00000000-0005-0000-0000-000014020000}"/>
    <cellStyle name="%_(2008-07-23) Project Cosacol-Financial Model v46 DEBT CASE_(2009-06-08) Project Air Wolf Financial Model71(1) 2" xfId="173" xr:uid="{00000000-0005-0000-0000-000015020000}"/>
    <cellStyle name="%_(2008-07-23) Project Cosacol-Financial Model v46 DEBT CASE_(2009-06-08) Project Air Wolf Financial Model71(1) 3" xfId="174" xr:uid="{00000000-0005-0000-0000-000016020000}"/>
    <cellStyle name="%_(2008-07-23) Project Cosacol-Financial Model v46 DEBT CASE_(2009-06-08) Project Air Wolf Financial Model71(1) 4" xfId="175" xr:uid="{00000000-0005-0000-0000-000017020000}"/>
    <cellStyle name="%_(2008-07-23) Project Cosacol-Financial Model v46 DEBT CASE_(2009-06-08) Project Air Wolf Financial Model71(1) 5" xfId="176" xr:uid="{00000000-0005-0000-0000-000018020000}"/>
    <cellStyle name="%_(2008-07-23) Project Cosacol-Financial Model v46 DEBT CASE_(2009-06-08) Project Air Wolf Financial Model71(1) 6" xfId="177" xr:uid="{00000000-0005-0000-0000-000019020000}"/>
    <cellStyle name="%_(2008-07-23) Project Cosacol-Financial Model v46 DEBT CASE_(2009-06-08) Project Air Wolf Financial Model71(1) 7" xfId="178" xr:uid="{00000000-0005-0000-0000-00001A020000}"/>
    <cellStyle name="%_(2008-07-23) Project Cosacol-Financial Model v46 DEBT CASE_(2009-06-08) Project Air Wolf Financial Model71(1) 8" xfId="179" xr:uid="{00000000-0005-0000-0000-00001B020000}"/>
    <cellStyle name="%_(2008-07-23) Project Cosacol-Financial Model v46 DEBT CASE_(2009-06-08) Project Air Wolf Financial Model71(1) 9" xfId="180" xr:uid="{00000000-0005-0000-0000-00001C020000}"/>
    <cellStyle name="%_(2008-07-23) Project Cosacol-Financial Model v46 PE CASE" xfId="181" xr:uid="{00000000-0005-0000-0000-00001D020000}"/>
    <cellStyle name="%_(2008-07-23) Project Cosacol-Financial Model v46 PE CASE 10" xfId="182" xr:uid="{00000000-0005-0000-0000-00001E020000}"/>
    <cellStyle name="%_(2008-07-23) Project Cosacol-Financial Model v46 PE CASE 11" xfId="183" xr:uid="{00000000-0005-0000-0000-00001F020000}"/>
    <cellStyle name="%_(2008-07-23) Project Cosacol-Financial Model v46 PE CASE 12" xfId="184" xr:uid="{00000000-0005-0000-0000-000020020000}"/>
    <cellStyle name="%_(2008-07-23) Project Cosacol-Financial Model v46 PE CASE 13" xfId="185" xr:uid="{00000000-0005-0000-0000-000021020000}"/>
    <cellStyle name="%_(2008-07-23) Project Cosacol-Financial Model v46 PE CASE 14" xfId="186" xr:uid="{00000000-0005-0000-0000-000022020000}"/>
    <cellStyle name="%_(2008-07-23) Project Cosacol-Financial Model v46 PE CASE 15" xfId="187" xr:uid="{00000000-0005-0000-0000-000023020000}"/>
    <cellStyle name="%_(2008-07-23) Project Cosacol-Financial Model v46 PE CASE 16" xfId="188" xr:uid="{00000000-0005-0000-0000-000024020000}"/>
    <cellStyle name="%_(2008-07-23) Project Cosacol-Financial Model v46 PE CASE 17" xfId="189" xr:uid="{00000000-0005-0000-0000-000025020000}"/>
    <cellStyle name="%_(2008-07-23) Project Cosacol-Financial Model v46 PE CASE 2" xfId="190" xr:uid="{00000000-0005-0000-0000-000026020000}"/>
    <cellStyle name="%_(2008-07-23) Project Cosacol-Financial Model v46 PE CASE 2 10" xfId="191" xr:uid="{00000000-0005-0000-0000-000027020000}"/>
    <cellStyle name="%_(2008-07-23) Project Cosacol-Financial Model v46 PE CASE 2 11" xfId="192" xr:uid="{00000000-0005-0000-0000-000028020000}"/>
    <cellStyle name="%_(2008-07-23) Project Cosacol-Financial Model v46 PE CASE 2 12" xfId="193" xr:uid="{00000000-0005-0000-0000-000029020000}"/>
    <cellStyle name="%_(2008-07-23) Project Cosacol-Financial Model v46 PE CASE 2 13" xfId="194" xr:uid="{00000000-0005-0000-0000-00002A020000}"/>
    <cellStyle name="%_(2008-07-23) Project Cosacol-Financial Model v46 PE CASE 2 14" xfId="195" xr:uid="{00000000-0005-0000-0000-00002B020000}"/>
    <cellStyle name="%_(2008-07-23) Project Cosacol-Financial Model v46 PE CASE 2 15" xfId="196" xr:uid="{00000000-0005-0000-0000-00002C020000}"/>
    <cellStyle name="%_(2008-07-23) Project Cosacol-Financial Model v46 PE CASE 2 16" xfId="197" xr:uid="{00000000-0005-0000-0000-00002D020000}"/>
    <cellStyle name="%_(2008-07-23) Project Cosacol-Financial Model v46 PE CASE 2 2" xfId="198" xr:uid="{00000000-0005-0000-0000-00002E020000}"/>
    <cellStyle name="%_(2008-07-23) Project Cosacol-Financial Model v46 PE CASE 2 3" xfId="199" xr:uid="{00000000-0005-0000-0000-00002F020000}"/>
    <cellStyle name="%_(2008-07-23) Project Cosacol-Financial Model v46 PE CASE 2 4" xfId="200" xr:uid="{00000000-0005-0000-0000-000030020000}"/>
    <cellStyle name="%_(2008-07-23) Project Cosacol-Financial Model v46 PE CASE 2 5" xfId="201" xr:uid="{00000000-0005-0000-0000-000031020000}"/>
    <cellStyle name="%_(2008-07-23) Project Cosacol-Financial Model v46 PE CASE 2 6" xfId="202" xr:uid="{00000000-0005-0000-0000-000032020000}"/>
    <cellStyle name="%_(2008-07-23) Project Cosacol-Financial Model v46 PE CASE 2 7" xfId="203" xr:uid="{00000000-0005-0000-0000-000033020000}"/>
    <cellStyle name="%_(2008-07-23) Project Cosacol-Financial Model v46 PE CASE 2 8" xfId="204" xr:uid="{00000000-0005-0000-0000-000034020000}"/>
    <cellStyle name="%_(2008-07-23) Project Cosacol-Financial Model v46 PE CASE 2 9" xfId="205" xr:uid="{00000000-0005-0000-0000-000035020000}"/>
    <cellStyle name="%_(2008-07-23) Project Cosacol-Financial Model v46 PE CASE 2_(2009-06-08) Project Air Wolf Financial Model71(1)" xfId="206" xr:uid="{00000000-0005-0000-0000-000036020000}"/>
    <cellStyle name="%_(2008-07-23) Project Cosacol-Financial Model v46 PE CASE 2_(2009-06-08) Project Air Wolf Financial Model71(1) 10" xfId="207" xr:uid="{00000000-0005-0000-0000-000037020000}"/>
    <cellStyle name="%_(2008-07-23) Project Cosacol-Financial Model v46 PE CASE 2_(2009-06-08) Project Air Wolf Financial Model71(1) 11" xfId="208" xr:uid="{00000000-0005-0000-0000-000038020000}"/>
    <cellStyle name="%_(2008-07-23) Project Cosacol-Financial Model v46 PE CASE 2_(2009-06-08) Project Air Wolf Financial Model71(1) 12" xfId="209" xr:uid="{00000000-0005-0000-0000-000039020000}"/>
    <cellStyle name="%_(2008-07-23) Project Cosacol-Financial Model v46 PE CASE 2_(2009-06-08) Project Air Wolf Financial Model71(1) 13" xfId="210" xr:uid="{00000000-0005-0000-0000-00003A020000}"/>
    <cellStyle name="%_(2008-07-23) Project Cosacol-Financial Model v46 PE CASE 2_(2009-06-08) Project Air Wolf Financial Model71(1) 14" xfId="211" xr:uid="{00000000-0005-0000-0000-00003B020000}"/>
    <cellStyle name="%_(2008-07-23) Project Cosacol-Financial Model v46 PE CASE 2_(2009-06-08) Project Air Wolf Financial Model71(1) 15" xfId="212" xr:uid="{00000000-0005-0000-0000-00003C020000}"/>
    <cellStyle name="%_(2008-07-23) Project Cosacol-Financial Model v46 PE CASE 2_(2009-06-08) Project Air Wolf Financial Model71(1) 16" xfId="213" xr:uid="{00000000-0005-0000-0000-00003D020000}"/>
    <cellStyle name="%_(2008-07-23) Project Cosacol-Financial Model v46 PE CASE 2_(2009-06-08) Project Air Wolf Financial Model71(1) 2" xfId="214" xr:uid="{00000000-0005-0000-0000-00003E020000}"/>
    <cellStyle name="%_(2008-07-23) Project Cosacol-Financial Model v46 PE CASE 2_(2009-06-08) Project Air Wolf Financial Model71(1) 3" xfId="215" xr:uid="{00000000-0005-0000-0000-00003F020000}"/>
    <cellStyle name="%_(2008-07-23) Project Cosacol-Financial Model v46 PE CASE 2_(2009-06-08) Project Air Wolf Financial Model71(1) 4" xfId="216" xr:uid="{00000000-0005-0000-0000-000040020000}"/>
    <cellStyle name="%_(2008-07-23) Project Cosacol-Financial Model v46 PE CASE 2_(2009-06-08) Project Air Wolf Financial Model71(1) 5" xfId="217" xr:uid="{00000000-0005-0000-0000-000041020000}"/>
    <cellStyle name="%_(2008-07-23) Project Cosacol-Financial Model v46 PE CASE 2_(2009-06-08) Project Air Wolf Financial Model71(1) 6" xfId="218" xr:uid="{00000000-0005-0000-0000-000042020000}"/>
    <cellStyle name="%_(2008-07-23) Project Cosacol-Financial Model v46 PE CASE 2_(2009-06-08) Project Air Wolf Financial Model71(1) 7" xfId="219" xr:uid="{00000000-0005-0000-0000-000043020000}"/>
    <cellStyle name="%_(2008-07-23) Project Cosacol-Financial Model v46 PE CASE 2_(2009-06-08) Project Air Wolf Financial Model71(1) 8" xfId="220" xr:uid="{00000000-0005-0000-0000-000044020000}"/>
    <cellStyle name="%_(2008-07-23) Project Cosacol-Financial Model v46 PE CASE 2_(2009-06-08) Project Air Wolf Financial Model71(1) 9" xfId="221" xr:uid="{00000000-0005-0000-0000-000045020000}"/>
    <cellStyle name="%_(2008-07-23) Project Cosacol-Financial Model v46 PE CASE 3" xfId="222" xr:uid="{00000000-0005-0000-0000-000046020000}"/>
    <cellStyle name="%_(2008-07-23) Project Cosacol-Financial Model v46 PE CASE 4" xfId="223" xr:uid="{00000000-0005-0000-0000-000047020000}"/>
    <cellStyle name="%_(2008-07-23) Project Cosacol-Financial Model v46 PE CASE 5" xfId="224" xr:uid="{00000000-0005-0000-0000-000048020000}"/>
    <cellStyle name="%_(2008-07-23) Project Cosacol-Financial Model v46 PE CASE 6" xfId="225" xr:uid="{00000000-0005-0000-0000-000049020000}"/>
    <cellStyle name="%_(2008-07-23) Project Cosacol-Financial Model v46 PE CASE 7" xfId="226" xr:uid="{00000000-0005-0000-0000-00004A020000}"/>
    <cellStyle name="%_(2008-07-23) Project Cosacol-Financial Model v46 PE CASE 8" xfId="227" xr:uid="{00000000-0005-0000-0000-00004B020000}"/>
    <cellStyle name="%_(2008-07-23) Project Cosacol-Financial Model v46 PE CASE 9" xfId="228" xr:uid="{00000000-0005-0000-0000-00004C020000}"/>
    <cellStyle name="%_(2008-07-23) Project Cosacol-Financial Model v46 PE CASE_(2008-11-18) Tekkne-Financial Model v26" xfId="229" xr:uid="{00000000-0005-0000-0000-00004D020000}"/>
    <cellStyle name="%_(2008-07-23) Project Cosacol-Financial Model v46 PE CASE_(2008-11-18) Tekkne-Financial Model v26 10" xfId="230" xr:uid="{00000000-0005-0000-0000-00004E020000}"/>
    <cellStyle name="%_(2008-07-23) Project Cosacol-Financial Model v46 PE CASE_(2008-11-18) Tekkne-Financial Model v26 11" xfId="231" xr:uid="{00000000-0005-0000-0000-00004F020000}"/>
    <cellStyle name="%_(2008-07-23) Project Cosacol-Financial Model v46 PE CASE_(2008-11-18) Tekkne-Financial Model v26 12" xfId="232" xr:uid="{00000000-0005-0000-0000-000050020000}"/>
    <cellStyle name="%_(2008-07-23) Project Cosacol-Financial Model v46 PE CASE_(2008-11-18) Tekkne-Financial Model v26 13" xfId="233" xr:uid="{00000000-0005-0000-0000-000051020000}"/>
    <cellStyle name="%_(2008-07-23) Project Cosacol-Financial Model v46 PE CASE_(2008-11-18) Tekkne-Financial Model v26 14" xfId="234" xr:uid="{00000000-0005-0000-0000-000052020000}"/>
    <cellStyle name="%_(2008-07-23) Project Cosacol-Financial Model v46 PE CASE_(2008-11-18) Tekkne-Financial Model v26 15" xfId="235" xr:uid="{00000000-0005-0000-0000-000053020000}"/>
    <cellStyle name="%_(2008-07-23) Project Cosacol-Financial Model v46 PE CASE_(2008-11-18) Tekkne-Financial Model v26 16" xfId="236" xr:uid="{00000000-0005-0000-0000-000054020000}"/>
    <cellStyle name="%_(2008-07-23) Project Cosacol-Financial Model v46 PE CASE_(2008-11-18) Tekkne-Financial Model v26 2" xfId="237" xr:uid="{00000000-0005-0000-0000-000055020000}"/>
    <cellStyle name="%_(2008-07-23) Project Cosacol-Financial Model v46 PE CASE_(2008-11-18) Tekkne-Financial Model v26 3" xfId="238" xr:uid="{00000000-0005-0000-0000-000056020000}"/>
    <cellStyle name="%_(2008-07-23) Project Cosacol-Financial Model v46 PE CASE_(2008-11-18) Tekkne-Financial Model v26 4" xfId="239" xr:uid="{00000000-0005-0000-0000-000057020000}"/>
    <cellStyle name="%_(2008-07-23) Project Cosacol-Financial Model v46 PE CASE_(2008-11-18) Tekkne-Financial Model v26 5" xfId="240" xr:uid="{00000000-0005-0000-0000-000058020000}"/>
    <cellStyle name="%_(2008-07-23) Project Cosacol-Financial Model v46 PE CASE_(2008-11-18) Tekkne-Financial Model v26 6" xfId="241" xr:uid="{00000000-0005-0000-0000-000059020000}"/>
    <cellStyle name="%_(2008-07-23) Project Cosacol-Financial Model v46 PE CASE_(2008-11-18) Tekkne-Financial Model v26 7" xfId="242" xr:uid="{00000000-0005-0000-0000-00005A020000}"/>
    <cellStyle name="%_(2008-07-23) Project Cosacol-Financial Model v46 PE CASE_(2008-11-18) Tekkne-Financial Model v26 8" xfId="243" xr:uid="{00000000-0005-0000-0000-00005B020000}"/>
    <cellStyle name="%_(2008-07-23) Project Cosacol-Financial Model v46 PE CASE_(2008-11-18) Tekkne-Financial Model v26 9" xfId="244" xr:uid="{00000000-0005-0000-0000-00005C020000}"/>
    <cellStyle name="%_(2008-07-23) Project Cosacol-Financial Model v46 PE CASE_(2008-11-18) Tekkne-Financial Model v26_(2009-06-08) Project Air Wolf Financial Model71(1)" xfId="245" xr:uid="{00000000-0005-0000-0000-00005D020000}"/>
    <cellStyle name="%_(2008-07-23) Project Cosacol-Financial Model v46 PE CASE_(2008-11-18) Tekkne-Financial Model v26_(2009-06-08) Project Air Wolf Financial Model71(1) 10" xfId="246" xr:uid="{00000000-0005-0000-0000-00005E020000}"/>
    <cellStyle name="%_(2008-07-23) Project Cosacol-Financial Model v46 PE CASE_(2008-11-18) Tekkne-Financial Model v26_(2009-06-08) Project Air Wolf Financial Model71(1) 11" xfId="247" xr:uid="{00000000-0005-0000-0000-00005F020000}"/>
    <cellStyle name="%_(2008-07-23) Project Cosacol-Financial Model v46 PE CASE_(2008-11-18) Tekkne-Financial Model v26_(2009-06-08) Project Air Wolf Financial Model71(1) 12" xfId="248" xr:uid="{00000000-0005-0000-0000-000060020000}"/>
    <cellStyle name="%_(2008-07-23) Project Cosacol-Financial Model v46 PE CASE_(2008-11-18) Tekkne-Financial Model v26_(2009-06-08) Project Air Wolf Financial Model71(1) 13" xfId="249" xr:uid="{00000000-0005-0000-0000-000061020000}"/>
    <cellStyle name="%_(2008-07-23) Project Cosacol-Financial Model v46 PE CASE_(2008-11-18) Tekkne-Financial Model v26_(2009-06-08) Project Air Wolf Financial Model71(1) 14" xfId="250" xr:uid="{00000000-0005-0000-0000-000062020000}"/>
    <cellStyle name="%_(2008-07-23) Project Cosacol-Financial Model v46 PE CASE_(2008-11-18) Tekkne-Financial Model v26_(2009-06-08) Project Air Wolf Financial Model71(1) 15" xfId="251" xr:uid="{00000000-0005-0000-0000-000063020000}"/>
    <cellStyle name="%_(2008-07-23) Project Cosacol-Financial Model v46 PE CASE_(2008-11-18) Tekkne-Financial Model v26_(2009-06-08) Project Air Wolf Financial Model71(1) 16" xfId="252" xr:uid="{00000000-0005-0000-0000-000064020000}"/>
    <cellStyle name="%_(2008-07-23) Project Cosacol-Financial Model v46 PE CASE_(2008-11-18) Tekkne-Financial Model v26_(2009-06-08) Project Air Wolf Financial Model71(1) 2" xfId="253" xr:uid="{00000000-0005-0000-0000-000065020000}"/>
    <cellStyle name="%_(2008-07-23) Project Cosacol-Financial Model v46 PE CASE_(2008-11-18) Tekkne-Financial Model v26_(2009-06-08) Project Air Wolf Financial Model71(1) 3" xfId="254" xr:uid="{00000000-0005-0000-0000-000066020000}"/>
    <cellStyle name="%_(2008-07-23) Project Cosacol-Financial Model v46 PE CASE_(2008-11-18) Tekkne-Financial Model v26_(2009-06-08) Project Air Wolf Financial Model71(1) 4" xfId="255" xr:uid="{00000000-0005-0000-0000-000067020000}"/>
    <cellStyle name="%_(2008-07-23) Project Cosacol-Financial Model v46 PE CASE_(2008-11-18) Tekkne-Financial Model v26_(2009-06-08) Project Air Wolf Financial Model71(1) 5" xfId="256" xr:uid="{00000000-0005-0000-0000-000068020000}"/>
    <cellStyle name="%_(2008-07-23) Project Cosacol-Financial Model v46 PE CASE_(2008-11-18) Tekkne-Financial Model v26_(2009-06-08) Project Air Wolf Financial Model71(1) 6" xfId="257" xr:uid="{00000000-0005-0000-0000-000069020000}"/>
    <cellStyle name="%_(2008-07-23) Project Cosacol-Financial Model v46 PE CASE_(2008-11-18) Tekkne-Financial Model v26_(2009-06-08) Project Air Wolf Financial Model71(1) 7" xfId="258" xr:uid="{00000000-0005-0000-0000-00006A020000}"/>
    <cellStyle name="%_(2008-07-23) Project Cosacol-Financial Model v46 PE CASE_(2008-11-18) Tekkne-Financial Model v26_(2009-06-08) Project Air Wolf Financial Model71(1) 8" xfId="259" xr:uid="{00000000-0005-0000-0000-00006B020000}"/>
    <cellStyle name="%_(2008-07-23) Project Cosacol-Financial Model v46 PE CASE_(2008-11-18) Tekkne-Financial Model v26_(2009-06-08) Project Air Wolf Financial Model71(1) 9" xfId="260" xr:uid="{00000000-0005-0000-0000-00006C020000}"/>
    <cellStyle name="%_(2008-07-23) Project Cosacol-Financial Model v46 PE CASE_(2009-05-25) Tekkne-Financial Model MX02" xfId="261" xr:uid="{00000000-0005-0000-0000-00006D020000}"/>
    <cellStyle name="%_(2008-07-23) Project Cosacol-Financial Model v46 PE CASE_(2009-05-25) Tekkne-Financial Model MX02 10" xfId="262" xr:uid="{00000000-0005-0000-0000-00006E020000}"/>
    <cellStyle name="%_(2008-07-23) Project Cosacol-Financial Model v46 PE CASE_(2009-05-25) Tekkne-Financial Model MX02 11" xfId="263" xr:uid="{00000000-0005-0000-0000-00006F020000}"/>
    <cellStyle name="%_(2008-07-23) Project Cosacol-Financial Model v46 PE CASE_(2009-05-25) Tekkne-Financial Model MX02 12" xfId="264" xr:uid="{00000000-0005-0000-0000-000070020000}"/>
    <cellStyle name="%_(2008-07-23) Project Cosacol-Financial Model v46 PE CASE_(2009-05-25) Tekkne-Financial Model MX02 13" xfId="265" xr:uid="{00000000-0005-0000-0000-000071020000}"/>
    <cellStyle name="%_(2008-07-23) Project Cosacol-Financial Model v46 PE CASE_(2009-05-25) Tekkne-Financial Model MX02 14" xfId="266" xr:uid="{00000000-0005-0000-0000-000072020000}"/>
    <cellStyle name="%_(2008-07-23) Project Cosacol-Financial Model v46 PE CASE_(2009-05-25) Tekkne-Financial Model MX02 15" xfId="267" xr:uid="{00000000-0005-0000-0000-000073020000}"/>
    <cellStyle name="%_(2008-07-23) Project Cosacol-Financial Model v46 PE CASE_(2009-05-25) Tekkne-Financial Model MX02 16" xfId="268" xr:uid="{00000000-0005-0000-0000-000074020000}"/>
    <cellStyle name="%_(2008-07-23) Project Cosacol-Financial Model v46 PE CASE_(2009-05-25) Tekkne-Financial Model MX02 2" xfId="269" xr:uid="{00000000-0005-0000-0000-000075020000}"/>
    <cellStyle name="%_(2008-07-23) Project Cosacol-Financial Model v46 PE CASE_(2009-05-25) Tekkne-Financial Model MX02 3" xfId="270" xr:uid="{00000000-0005-0000-0000-000076020000}"/>
    <cellStyle name="%_(2008-07-23) Project Cosacol-Financial Model v46 PE CASE_(2009-05-25) Tekkne-Financial Model MX02 4" xfId="271" xr:uid="{00000000-0005-0000-0000-000077020000}"/>
    <cellStyle name="%_(2008-07-23) Project Cosacol-Financial Model v46 PE CASE_(2009-05-25) Tekkne-Financial Model MX02 5" xfId="272" xr:uid="{00000000-0005-0000-0000-000078020000}"/>
    <cellStyle name="%_(2008-07-23) Project Cosacol-Financial Model v46 PE CASE_(2009-05-25) Tekkne-Financial Model MX02 6" xfId="273" xr:uid="{00000000-0005-0000-0000-000079020000}"/>
    <cellStyle name="%_(2008-07-23) Project Cosacol-Financial Model v46 PE CASE_(2009-05-25) Tekkne-Financial Model MX02 7" xfId="274" xr:uid="{00000000-0005-0000-0000-00007A020000}"/>
    <cellStyle name="%_(2008-07-23) Project Cosacol-Financial Model v46 PE CASE_(2009-05-25) Tekkne-Financial Model MX02 8" xfId="275" xr:uid="{00000000-0005-0000-0000-00007B020000}"/>
    <cellStyle name="%_(2008-07-23) Project Cosacol-Financial Model v46 PE CASE_(2009-05-25) Tekkne-Financial Model MX02 9" xfId="276" xr:uid="{00000000-0005-0000-0000-00007C020000}"/>
    <cellStyle name="%_(2008-07-23) Project Cosacol-Financial Model v46 PE CASE_(2009-06-08) Project Air Wolf Financial Model71(1)" xfId="277" xr:uid="{00000000-0005-0000-0000-00007D020000}"/>
    <cellStyle name="%_(2008-07-23) Project Cosacol-Financial Model v46 PE CASE_(2009-06-08) Project Air Wolf Financial Model71(1) 10" xfId="278" xr:uid="{00000000-0005-0000-0000-00007E020000}"/>
    <cellStyle name="%_(2008-07-23) Project Cosacol-Financial Model v46 PE CASE_(2009-06-08) Project Air Wolf Financial Model71(1) 11" xfId="279" xr:uid="{00000000-0005-0000-0000-00007F020000}"/>
    <cellStyle name="%_(2008-07-23) Project Cosacol-Financial Model v46 PE CASE_(2009-06-08) Project Air Wolf Financial Model71(1) 12" xfId="280" xr:uid="{00000000-0005-0000-0000-000080020000}"/>
    <cellStyle name="%_(2008-07-23) Project Cosacol-Financial Model v46 PE CASE_(2009-06-08) Project Air Wolf Financial Model71(1) 13" xfId="281" xr:uid="{00000000-0005-0000-0000-000081020000}"/>
    <cellStyle name="%_(2008-07-23) Project Cosacol-Financial Model v46 PE CASE_(2009-06-08) Project Air Wolf Financial Model71(1) 14" xfId="282" xr:uid="{00000000-0005-0000-0000-000082020000}"/>
    <cellStyle name="%_(2008-07-23) Project Cosacol-Financial Model v46 PE CASE_(2009-06-08) Project Air Wolf Financial Model71(1) 15" xfId="283" xr:uid="{00000000-0005-0000-0000-000083020000}"/>
    <cellStyle name="%_(2008-07-23) Project Cosacol-Financial Model v46 PE CASE_(2009-06-08) Project Air Wolf Financial Model71(1) 16" xfId="284" xr:uid="{00000000-0005-0000-0000-000084020000}"/>
    <cellStyle name="%_(2008-07-23) Project Cosacol-Financial Model v46 PE CASE_(2009-06-08) Project Air Wolf Financial Model71(1) 2" xfId="285" xr:uid="{00000000-0005-0000-0000-000085020000}"/>
    <cellStyle name="%_(2008-07-23) Project Cosacol-Financial Model v46 PE CASE_(2009-06-08) Project Air Wolf Financial Model71(1) 3" xfId="286" xr:uid="{00000000-0005-0000-0000-000086020000}"/>
    <cellStyle name="%_(2008-07-23) Project Cosacol-Financial Model v46 PE CASE_(2009-06-08) Project Air Wolf Financial Model71(1) 4" xfId="287" xr:uid="{00000000-0005-0000-0000-000087020000}"/>
    <cellStyle name="%_(2008-07-23) Project Cosacol-Financial Model v46 PE CASE_(2009-06-08) Project Air Wolf Financial Model71(1) 5" xfId="288" xr:uid="{00000000-0005-0000-0000-000088020000}"/>
    <cellStyle name="%_(2008-07-23) Project Cosacol-Financial Model v46 PE CASE_(2009-06-08) Project Air Wolf Financial Model71(1) 6" xfId="289" xr:uid="{00000000-0005-0000-0000-000089020000}"/>
    <cellStyle name="%_(2008-07-23) Project Cosacol-Financial Model v46 PE CASE_(2009-06-08) Project Air Wolf Financial Model71(1) 7" xfId="290" xr:uid="{00000000-0005-0000-0000-00008A020000}"/>
    <cellStyle name="%_(2008-07-23) Project Cosacol-Financial Model v46 PE CASE_(2009-06-08) Project Air Wolf Financial Model71(1) 8" xfId="291" xr:uid="{00000000-0005-0000-0000-00008B020000}"/>
    <cellStyle name="%_(2008-07-23) Project Cosacol-Financial Model v46 PE CASE_(2009-06-08) Project Air Wolf Financial Model71(1) 9" xfId="292" xr:uid="{00000000-0005-0000-0000-00008C020000}"/>
    <cellStyle name="%_(2008-09-15) Cosacol-Financial Model v52 DEBT UPDATED" xfId="293" xr:uid="{00000000-0005-0000-0000-00008D020000}"/>
    <cellStyle name="%_(2008-09-15) Cosacol-Financial Model v52 DEBT UPDATED 10" xfId="294" xr:uid="{00000000-0005-0000-0000-00008E020000}"/>
    <cellStyle name="%_(2008-09-15) Cosacol-Financial Model v52 DEBT UPDATED 11" xfId="295" xr:uid="{00000000-0005-0000-0000-00008F020000}"/>
    <cellStyle name="%_(2008-09-15) Cosacol-Financial Model v52 DEBT UPDATED 12" xfId="296" xr:uid="{00000000-0005-0000-0000-000090020000}"/>
    <cellStyle name="%_(2008-09-15) Cosacol-Financial Model v52 DEBT UPDATED 13" xfId="297" xr:uid="{00000000-0005-0000-0000-000091020000}"/>
    <cellStyle name="%_(2008-09-15) Cosacol-Financial Model v52 DEBT UPDATED 14" xfId="298" xr:uid="{00000000-0005-0000-0000-000092020000}"/>
    <cellStyle name="%_(2008-09-15) Cosacol-Financial Model v52 DEBT UPDATED 15" xfId="299" xr:uid="{00000000-0005-0000-0000-000093020000}"/>
    <cellStyle name="%_(2008-09-15) Cosacol-Financial Model v52 DEBT UPDATED 16" xfId="300" xr:uid="{00000000-0005-0000-0000-000094020000}"/>
    <cellStyle name="%_(2008-09-15) Cosacol-Financial Model v52 DEBT UPDATED 2" xfId="301" xr:uid="{00000000-0005-0000-0000-000095020000}"/>
    <cellStyle name="%_(2008-09-15) Cosacol-Financial Model v52 DEBT UPDATED 3" xfId="302" xr:uid="{00000000-0005-0000-0000-000096020000}"/>
    <cellStyle name="%_(2008-09-15) Cosacol-Financial Model v52 DEBT UPDATED 4" xfId="303" xr:uid="{00000000-0005-0000-0000-000097020000}"/>
    <cellStyle name="%_(2008-09-15) Cosacol-Financial Model v52 DEBT UPDATED 5" xfId="304" xr:uid="{00000000-0005-0000-0000-000098020000}"/>
    <cellStyle name="%_(2008-09-15) Cosacol-Financial Model v52 DEBT UPDATED 6" xfId="305" xr:uid="{00000000-0005-0000-0000-000099020000}"/>
    <cellStyle name="%_(2008-09-15) Cosacol-Financial Model v52 DEBT UPDATED 7" xfId="306" xr:uid="{00000000-0005-0000-0000-00009A020000}"/>
    <cellStyle name="%_(2008-09-15) Cosacol-Financial Model v52 DEBT UPDATED 8" xfId="307" xr:uid="{00000000-0005-0000-0000-00009B020000}"/>
    <cellStyle name="%_(2008-09-15) Cosacol-Financial Model v52 DEBT UPDATED 9" xfId="308" xr:uid="{00000000-0005-0000-0000-00009C020000}"/>
    <cellStyle name="%_(2008-09-15) Cosacol-Financial Model v52 DEBT UPDATED_(2009-06-08) Project Air Wolf Financial Model71(1)" xfId="309" xr:uid="{00000000-0005-0000-0000-00009D020000}"/>
    <cellStyle name="%_(2008-09-15) Cosacol-Financial Model v52 DEBT UPDATED_(2009-06-08) Project Air Wolf Financial Model71(1) 10" xfId="310" xr:uid="{00000000-0005-0000-0000-00009E020000}"/>
    <cellStyle name="%_(2008-09-15) Cosacol-Financial Model v52 DEBT UPDATED_(2009-06-08) Project Air Wolf Financial Model71(1) 11" xfId="311" xr:uid="{00000000-0005-0000-0000-00009F020000}"/>
    <cellStyle name="%_(2008-09-15) Cosacol-Financial Model v52 DEBT UPDATED_(2009-06-08) Project Air Wolf Financial Model71(1) 12" xfId="312" xr:uid="{00000000-0005-0000-0000-0000A0020000}"/>
    <cellStyle name="%_(2008-09-15) Cosacol-Financial Model v52 DEBT UPDATED_(2009-06-08) Project Air Wolf Financial Model71(1) 13" xfId="313" xr:uid="{00000000-0005-0000-0000-0000A1020000}"/>
    <cellStyle name="%_(2008-09-15) Cosacol-Financial Model v52 DEBT UPDATED_(2009-06-08) Project Air Wolf Financial Model71(1) 14" xfId="314" xr:uid="{00000000-0005-0000-0000-0000A2020000}"/>
    <cellStyle name="%_(2008-09-15) Cosacol-Financial Model v52 DEBT UPDATED_(2009-06-08) Project Air Wolf Financial Model71(1) 15" xfId="315" xr:uid="{00000000-0005-0000-0000-0000A3020000}"/>
    <cellStyle name="%_(2008-09-15) Cosacol-Financial Model v52 DEBT UPDATED_(2009-06-08) Project Air Wolf Financial Model71(1) 16" xfId="316" xr:uid="{00000000-0005-0000-0000-0000A4020000}"/>
    <cellStyle name="%_(2008-09-15) Cosacol-Financial Model v52 DEBT UPDATED_(2009-06-08) Project Air Wolf Financial Model71(1) 2" xfId="317" xr:uid="{00000000-0005-0000-0000-0000A5020000}"/>
    <cellStyle name="%_(2008-09-15) Cosacol-Financial Model v52 DEBT UPDATED_(2009-06-08) Project Air Wolf Financial Model71(1) 3" xfId="318" xr:uid="{00000000-0005-0000-0000-0000A6020000}"/>
    <cellStyle name="%_(2008-09-15) Cosacol-Financial Model v52 DEBT UPDATED_(2009-06-08) Project Air Wolf Financial Model71(1) 4" xfId="319" xr:uid="{00000000-0005-0000-0000-0000A7020000}"/>
    <cellStyle name="%_(2008-09-15) Cosacol-Financial Model v52 DEBT UPDATED_(2009-06-08) Project Air Wolf Financial Model71(1) 5" xfId="320" xr:uid="{00000000-0005-0000-0000-0000A8020000}"/>
    <cellStyle name="%_(2008-09-15) Cosacol-Financial Model v52 DEBT UPDATED_(2009-06-08) Project Air Wolf Financial Model71(1) 6" xfId="321" xr:uid="{00000000-0005-0000-0000-0000A9020000}"/>
    <cellStyle name="%_(2008-09-15) Cosacol-Financial Model v52 DEBT UPDATED_(2009-06-08) Project Air Wolf Financial Model71(1) 7" xfId="322" xr:uid="{00000000-0005-0000-0000-0000AA020000}"/>
    <cellStyle name="%_(2008-09-15) Cosacol-Financial Model v52 DEBT UPDATED_(2009-06-08) Project Air Wolf Financial Model71(1) 8" xfId="323" xr:uid="{00000000-0005-0000-0000-0000AB020000}"/>
    <cellStyle name="%_(2008-09-15) Cosacol-Financial Model v52 DEBT UPDATED_(2009-06-08) Project Air Wolf Financial Model71(1) 9" xfId="324" xr:uid="{00000000-0005-0000-0000-0000AC020000}"/>
    <cellStyle name="%_(2008-10-27) Financial Model EZF - fx FINAL" xfId="325" xr:uid="{00000000-0005-0000-0000-0000AD020000}"/>
    <cellStyle name="%_(2008-10-27) Financial Model EZF - fx FINAL 10" xfId="326" xr:uid="{00000000-0005-0000-0000-0000AE020000}"/>
    <cellStyle name="%_(2008-10-27) Financial Model EZF - fx FINAL 11" xfId="327" xr:uid="{00000000-0005-0000-0000-0000AF020000}"/>
    <cellStyle name="%_(2008-10-27) Financial Model EZF - fx FINAL 12" xfId="328" xr:uid="{00000000-0005-0000-0000-0000B0020000}"/>
    <cellStyle name="%_(2008-10-27) Financial Model EZF - fx FINAL 13" xfId="329" xr:uid="{00000000-0005-0000-0000-0000B1020000}"/>
    <cellStyle name="%_(2008-10-27) Financial Model EZF - fx FINAL 14" xfId="330" xr:uid="{00000000-0005-0000-0000-0000B2020000}"/>
    <cellStyle name="%_(2008-10-27) Financial Model EZF - fx FINAL 15" xfId="331" xr:uid="{00000000-0005-0000-0000-0000B3020000}"/>
    <cellStyle name="%_(2008-10-27) Financial Model EZF - fx FINAL 16" xfId="332" xr:uid="{00000000-0005-0000-0000-0000B4020000}"/>
    <cellStyle name="%_(2008-10-27) Financial Model EZF - fx FINAL 2" xfId="333" xr:uid="{00000000-0005-0000-0000-0000B5020000}"/>
    <cellStyle name="%_(2008-10-27) Financial Model EZF - fx FINAL 3" xfId="334" xr:uid="{00000000-0005-0000-0000-0000B6020000}"/>
    <cellStyle name="%_(2008-10-27) Financial Model EZF - fx FINAL 4" xfId="335" xr:uid="{00000000-0005-0000-0000-0000B7020000}"/>
    <cellStyle name="%_(2008-10-27) Financial Model EZF - fx FINAL 5" xfId="336" xr:uid="{00000000-0005-0000-0000-0000B8020000}"/>
    <cellStyle name="%_(2008-10-27) Financial Model EZF - fx FINAL 6" xfId="337" xr:uid="{00000000-0005-0000-0000-0000B9020000}"/>
    <cellStyle name="%_(2008-10-27) Financial Model EZF - fx FINAL 7" xfId="338" xr:uid="{00000000-0005-0000-0000-0000BA020000}"/>
    <cellStyle name="%_(2008-10-27) Financial Model EZF - fx FINAL 8" xfId="339" xr:uid="{00000000-0005-0000-0000-0000BB020000}"/>
    <cellStyle name="%_(2008-10-27) Financial Model EZF - fx FINAL 9" xfId="340" xr:uid="{00000000-0005-0000-0000-0000BC020000}"/>
    <cellStyle name="%_(2008-10-27) Financial Model EZF - fx FINAL_(2009-06-08) Project Air Wolf Financial Model71(1)" xfId="341" xr:uid="{00000000-0005-0000-0000-0000BD020000}"/>
    <cellStyle name="%_(2008-10-27) Financial Model EZF - fx FINAL_(2009-06-08) Project Air Wolf Financial Model71(1) 10" xfId="342" xr:uid="{00000000-0005-0000-0000-0000BE020000}"/>
    <cellStyle name="%_(2008-10-27) Financial Model EZF - fx FINAL_(2009-06-08) Project Air Wolf Financial Model71(1) 11" xfId="343" xr:uid="{00000000-0005-0000-0000-0000BF020000}"/>
    <cellStyle name="%_(2008-10-27) Financial Model EZF - fx FINAL_(2009-06-08) Project Air Wolf Financial Model71(1) 12" xfId="344" xr:uid="{00000000-0005-0000-0000-0000C0020000}"/>
    <cellStyle name="%_(2008-10-27) Financial Model EZF - fx FINAL_(2009-06-08) Project Air Wolf Financial Model71(1) 13" xfId="345" xr:uid="{00000000-0005-0000-0000-0000C1020000}"/>
    <cellStyle name="%_(2008-10-27) Financial Model EZF - fx FINAL_(2009-06-08) Project Air Wolf Financial Model71(1) 14" xfId="346" xr:uid="{00000000-0005-0000-0000-0000C2020000}"/>
    <cellStyle name="%_(2008-10-27) Financial Model EZF - fx FINAL_(2009-06-08) Project Air Wolf Financial Model71(1) 15" xfId="347" xr:uid="{00000000-0005-0000-0000-0000C3020000}"/>
    <cellStyle name="%_(2008-10-27) Financial Model EZF - fx FINAL_(2009-06-08) Project Air Wolf Financial Model71(1) 16" xfId="348" xr:uid="{00000000-0005-0000-0000-0000C4020000}"/>
    <cellStyle name="%_(2008-10-27) Financial Model EZF - fx FINAL_(2009-06-08) Project Air Wolf Financial Model71(1) 2" xfId="349" xr:uid="{00000000-0005-0000-0000-0000C5020000}"/>
    <cellStyle name="%_(2008-10-27) Financial Model EZF - fx FINAL_(2009-06-08) Project Air Wolf Financial Model71(1) 3" xfId="350" xr:uid="{00000000-0005-0000-0000-0000C6020000}"/>
    <cellStyle name="%_(2008-10-27) Financial Model EZF - fx FINAL_(2009-06-08) Project Air Wolf Financial Model71(1) 4" xfId="351" xr:uid="{00000000-0005-0000-0000-0000C7020000}"/>
    <cellStyle name="%_(2008-10-27) Financial Model EZF - fx FINAL_(2009-06-08) Project Air Wolf Financial Model71(1) 5" xfId="352" xr:uid="{00000000-0005-0000-0000-0000C8020000}"/>
    <cellStyle name="%_(2008-10-27) Financial Model EZF - fx FINAL_(2009-06-08) Project Air Wolf Financial Model71(1) 6" xfId="353" xr:uid="{00000000-0005-0000-0000-0000C9020000}"/>
    <cellStyle name="%_(2008-10-27) Financial Model EZF - fx FINAL_(2009-06-08) Project Air Wolf Financial Model71(1) 7" xfId="354" xr:uid="{00000000-0005-0000-0000-0000CA020000}"/>
    <cellStyle name="%_(2008-10-27) Financial Model EZF - fx FINAL_(2009-06-08) Project Air Wolf Financial Model71(1) 8" xfId="355" xr:uid="{00000000-0005-0000-0000-0000CB020000}"/>
    <cellStyle name="%_(2008-10-27) Financial Model EZF - fx FINAL_(2009-06-08) Project Air Wolf Financial Model71(1) 9" xfId="356" xr:uid="{00000000-0005-0000-0000-0000CC020000}"/>
    <cellStyle name="%_(2008-11-18) Tekkne-Financial Model v26" xfId="357" xr:uid="{00000000-0005-0000-0000-0000CD020000}"/>
    <cellStyle name="%_(2008-11-18) Tekkne-Financial Model v26 10" xfId="358" xr:uid="{00000000-0005-0000-0000-0000CE020000}"/>
    <cellStyle name="%_(2008-11-18) Tekkne-Financial Model v26 11" xfId="359" xr:uid="{00000000-0005-0000-0000-0000CF020000}"/>
    <cellStyle name="%_(2008-11-18) Tekkne-Financial Model v26 12" xfId="360" xr:uid="{00000000-0005-0000-0000-0000D0020000}"/>
    <cellStyle name="%_(2008-11-18) Tekkne-Financial Model v26 13" xfId="361" xr:uid="{00000000-0005-0000-0000-0000D1020000}"/>
    <cellStyle name="%_(2008-11-18) Tekkne-Financial Model v26 14" xfId="362" xr:uid="{00000000-0005-0000-0000-0000D2020000}"/>
    <cellStyle name="%_(2008-11-18) Tekkne-Financial Model v26 15" xfId="363" xr:uid="{00000000-0005-0000-0000-0000D3020000}"/>
    <cellStyle name="%_(2008-11-18) Tekkne-Financial Model v26 16" xfId="364" xr:uid="{00000000-0005-0000-0000-0000D4020000}"/>
    <cellStyle name="%_(2008-11-18) Tekkne-Financial Model v26 2" xfId="365" xr:uid="{00000000-0005-0000-0000-0000D5020000}"/>
    <cellStyle name="%_(2008-11-18) Tekkne-Financial Model v26 3" xfId="366" xr:uid="{00000000-0005-0000-0000-0000D6020000}"/>
    <cellStyle name="%_(2008-11-18) Tekkne-Financial Model v26 4" xfId="367" xr:uid="{00000000-0005-0000-0000-0000D7020000}"/>
    <cellStyle name="%_(2008-11-18) Tekkne-Financial Model v26 5" xfId="368" xr:uid="{00000000-0005-0000-0000-0000D8020000}"/>
    <cellStyle name="%_(2008-11-18) Tekkne-Financial Model v26 6" xfId="369" xr:uid="{00000000-0005-0000-0000-0000D9020000}"/>
    <cellStyle name="%_(2008-11-18) Tekkne-Financial Model v26 7" xfId="370" xr:uid="{00000000-0005-0000-0000-0000DA020000}"/>
    <cellStyle name="%_(2008-11-18) Tekkne-Financial Model v26 8" xfId="371" xr:uid="{00000000-0005-0000-0000-0000DB020000}"/>
    <cellStyle name="%_(2008-11-18) Tekkne-Financial Model v26 9" xfId="372" xr:uid="{00000000-0005-0000-0000-0000DC020000}"/>
    <cellStyle name="%_(2008-11-18) Tekkne-Financial Model v26_(2009-06-08) Project Air Wolf Financial Model71(1)" xfId="373" xr:uid="{00000000-0005-0000-0000-0000DD020000}"/>
    <cellStyle name="%_(2008-11-18) Tekkne-Financial Model v26_(2009-06-08) Project Air Wolf Financial Model71(1) 10" xfId="374" xr:uid="{00000000-0005-0000-0000-0000DE020000}"/>
    <cellStyle name="%_(2008-11-18) Tekkne-Financial Model v26_(2009-06-08) Project Air Wolf Financial Model71(1) 11" xfId="375" xr:uid="{00000000-0005-0000-0000-0000DF020000}"/>
    <cellStyle name="%_(2008-11-18) Tekkne-Financial Model v26_(2009-06-08) Project Air Wolf Financial Model71(1) 12" xfId="376" xr:uid="{00000000-0005-0000-0000-0000E0020000}"/>
    <cellStyle name="%_(2008-11-18) Tekkne-Financial Model v26_(2009-06-08) Project Air Wolf Financial Model71(1) 13" xfId="377" xr:uid="{00000000-0005-0000-0000-0000E1020000}"/>
    <cellStyle name="%_(2008-11-18) Tekkne-Financial Model v26_(2009-06-08) Project Air Wolf Financial Model71(1) 14" xfId="378" xr:uid="{00000000-0005-0000-0000-0000E2020000}"/>
    <cellStyle name="%_(2008-11-18) Tekkne-Financial Model v26_(2009-06-08) Project Air Wolf Financial Model71(1) 15" xfId="379" xr:uid="{00000000-0005-0000-0000-0000E3020000}"/>
    <cellStyle name="%_(2008-11-18) Tekkne-Financial Model v26_(2009-06-08) Project Air Wolf Financial Model71(1) 16" xfId="380" xr:uid="{00000000-0005-0000-0000-0000E4020000}"/>
    <cellStyle name="%_(2008-11-18) Tekkne-Financial Model v26_(2009-06-08) Project Air Wolf Financial Model71(1) 2" xfId="381" xr:uid="{00000000-0005-0000-0000-0000E5020000}"/>
    <cellStyle name="%_(2008-11-18) Tekkne-Financial Model v26_(2009-06-08) Project Air Wolf Financial Model71(1) 3" xfId="382" xr:uid="{00000000-0005-0000-0000-0000E6020000}"/>
    <cellStyle name="%_(2008-11-18) Tekkne-Financial Model v26_(2009-06-08) Project Air Wolf Financial Model71(1) 4" xfId="383" xr:uid="{00000000-0005-0000-0000-0000E7020000}"/>
    <cellStyle name="%_(2008-11-18) Tekkne-Financial Model v26_(2009-06-08) Project Air Wolf Financial Model71(1) 5" xfId="384" xr:uid="{00000000-0005-0000-0000-0000E8020000}"/>
    <cellStyle name="%_(2008-11-18) Tekkne-Financial Model v26_(2009-06-08) Project Air Wolf Financial Model71(1) 6" xfId="385" xr:uid="{00000000-0005-0000-0000-0000E9020000}"/>
    <cellStyle name="%_(2008-11-18) Tekkne-Financial Model v26_(2009-06-08) Project Air Wolf Financial Model71(1) 7" xfId="386" xr:uid="{00000000-0005-0000-0000-0000EA020000}"/>
    <cellStyle name="%_(2008-11-18) Tekkne-Financial Model v26_(2009-06-08) Project Air Wolf Financial Model71(1) 8" xfId="387" xr:uid="{00000000-0005-0000-0000-0000EB020000}"/>
    <cellStyle name="%_(2008-11-18) Tekkne-Financial Model v26_(2009-06-08) Project Air Wolf Financial Model71(1) 9" xfId="388" xr:uid="{00000000-0005-0000-0000-0000EC020000}"/>
    <cellStyle name="%_(2009-05-25) Tekkne-Financial Model MX02" xfId="389" xr:uid="{00000000-0005-0000-0000-0000ED020000}"/>
    <cellStyle name="%_(2009-05-25) Tekkne-Financial Model MX02 10" xfId="390" xr:uid="{00000000-0005-0000-0000-0000EE020000}"/>
    <cellStyle name="%_(2009-05-25) Tekkne-Financial Model MX02 11" xfId="391" xr:uid="{00000000-0005-0000-0000-0000EF020000}"/>
    <cellStyle name="%_(2009-05-25) Tekkne-Financial Model MX02 12" xfId="392" xr:uid="{00000000-0005-0000-0000-0000F0020000}"/>
    <cellStyle name="%_(2009-05-25) Tekkne-Financial Model MX02 13" xfId="393" xr:uid="{00000000-0005-0000-0000-0000F1020000}"/>
    <cellStyle name="%_(2009-05-25) Tekkne-Financial Model MX02 14" xfId="394" xr:uid="{00000000-0005-0000-0000-0000F2020000}"/>
    <cellStyle name="%_(2009-05-25) Tekkne-Financial Model MX02 15" xfId="395" xr:uid="{00000000-0005-0000-0000-0000F3020000}"/>
    <cellStyle name="%_(2009-05-25) Tekkne-Financial Model MX02 16" xfId="396" xr:uid="{00000000-0005-0000-0000-0000F4020000}"/>
    <cellStyle name="%_(2009-05-25) Tekkne-Financial Model MX02 2" xfId="397" xr:uid="{00000000-0005-0000-0000-0000F5020000}"/>
    <cellStyle name="%_(2009-05-25) Tekkne-Financial Model MX02 3" xfId="398" xr:uid="{00000000-0005-0000-0000-0000F6020000}"/>
    <cellStyle name="%_(2009-05-25) Tekkne-Financial Model MX02 4" xfId="399" xr:uid="{00000000-0005-0000-0000-0000F7020000}"/>
    <cellStyle name="%_(2009-05-25) Tekkne-Financial Model MX02 5" xfId="400" xr:uid="{00000000-0005-0000-0000-0000F8020000}"/>
    <cellStyle name="%_(2009-05-25) Tekkne-Financial Model MX02 6" xfId="401" xr:uid="{00000000-0005-0000-0000-0000F9020000}"/>
    <cellStyle name="%_(2009-05-25) Tekkne-Financial Model MX02 7" xfId="402" xr:uid="{00000000-0005-0000-0000-0000FA020000}"/>
    <cellStyle name="%_(2009-05-25) Tekkne-Financial Model MX02 8" xfId="403" xr:uid="{00000000-0005-0000-0000-0000FB020000}"/>
    <cellStyle name="%_(2009-05-25) Tekkne-Financial Model MX02 9" xfId="404" xr:uid="{00000000-0005-0000-0000-0000FC020000}"/>
    <cellStyle name="%_Buckeye Valuation Final" xfId="405" xr:uid="{00000000-0005-0000-0000-0000FD020000}"/>
    <cellStyle name="%_Buy IPO Model" xfId="406" xr:uid="{00000000-0005-0000-0000-0000FE020000}"/>
    <cellStyle name="%_Comps" xfId="407" xr:uid="{00000000-0005-0000-0000-0000FF020000}"/>
    <cellStyle name="%_Industrial Minerals Comps (January 12 2005)" xfId="408" xr:uid="{00000000-0005-0000-0000-000000030000}"/>
    <cellStyle name="%_IPO Model" xfId="409" xr:uid="{00000000-0005-0000-0000-000001030000}"/>
    <cellStyle name="%_IPO Valuation v2" xfId="410" xr:uid="{00000000-0005-0000-0000-000002030000}"/>
    <cellStyle name="%_LOOK DR Merger Model Q2 05 v7 (post 6-1 meeting)" xfId="411" xr:uid="{00000000-0005-0000-0000-000003030000}"/>
    <cellStyle name="%_Market Size Analysis v1" xfId="412" xr:uid="{00000000-0005-0000-0000-000004030000}"/>
    <cellStyle name="%_pan-MNST Merger Model v2" xfId="413" xr:uid="{00000000-0005-0000-0000-000005030000}"/>
    <cellStyle name="%_Precedents v22" xfId="414" xr:uid="{00000000-0005-0000-0000-000006030000}"/>
    <cellStyle name="%_Rackable Comps v3" xfId="415" xr:uid="{00000000-0005-0000-0000-000007030000}"/>
    <cellStyle name="%_Savi Comps" xfId="416" xr:uid="{00000000-0005-0000-0000-000008030000}"/>
    <cellStyle name="%_Sunset Model_FINAL" xfId="417" xr:uid="{00000000-0005-0000-0000-000009030000}"/>
    <cellStyle name="%_Termsheet Update Analysis (For Board) Updated" xfId="418" xr:uid="{00000000-0005-0000-0000-00000A030000}"/>
    <cellStyle name="%_WACC_12.4.02." xfId="419" xr:uid="{00000000-0005-0000-0000-00000B030000}"/>
    <cellStyle name="%." xfId="64" xr:uid="{00000000-0005-0000-0000-00000C030000}"/>
    <cellStyle name="%.00" xfId="65" xr:uid="{00000000-0005-0000-0000-00000D030000}"/>
    <cellStyle name="%[0]" xfId="66" xr:uid="{00000000-0005-0000-0000-00000E030000}"/>
    <cellStyle name="%[1]" xfId="67" xr:uid="{00000000-0005-0000-0000-00000F030000}"/>
    <cellStyle name="%[2]" xfId="68" xr:uid="{00000000-0005-0000-0000-000010030000}"/>
    <cellStyle name="%%" xfId="63" xr:uid="{00000000-0005-0000-0000-000011030000}"/>
    <cellStyle name="%2" xfId="420" xr:uid="{00000000-0005-0000-0000-000012030000}"/>
    <cellStyle name="•W_Area" xfId="834" xr:uid="{00000000-0005-0000-0000-000013030000}"/>
    <cellStyle name="•W€_laroux" xfId="833" xr:uid="{00000000-0005-0000-0000-000014030000}"/>
    <cellStyle name="=C:\WINDOWS\SYSTEM32\COMMAND.COM" xfId="829" xr:uid="{00000000-0005-0000-0000-000015030000}"/>
    <cellStyle name="=C:\WINNT\SYSTEM32\COMMAND.COM" xfId="830" xr:uid="{00000000-0005-0000-0000-000016030000}"/>
    <cellStyle name="=C:\WINNT35\SYSTEM32\COMMAND.COM" xfId="831" xr:uid="{00000000-0005-0000-0000-000017030000}"/>
    <cellStyle name="᪺_x0012_⥈ʂ᫊_x0012_䐬ʂ᫚_x0012_䑠ʂ᫪_x0012_䒘ʂ᫺_x0012_䒰ʂᬊ_x0012_䓜ʂᬚ_x0012_⥰ʂᬪ_x0012_⦬ʂᬺ_x0012_⧌ʂᭊ_x0012_⧬ʂ᭚_x0012_⨈ʂ᭪_x0012_䔐ʂ᭺_x0012_䔰ʂᮊ_x0012_䕈ʂᮚ_x0012_䕤ʂ᮪_x0012_䖐´_x0012_䒠R-Line per Staff" xfId="832" xr:uid="{00000000-0005-0000-0000-000018030000}"/>
    <cellStyle name="$" xfId="9" xr:uid="{00000000-0005-0000-0000-000019030000}"/>
    <cellStyle name="$ &amp; ¢" xfId="10" xr:uid="{00000000-0005-0000-0000-00001A030000}"/>
    <cellStyle name="$ 2" xfId="11" xr:uid="{00000000-0005-0000-0000-00001B030000}"/>
    <cellStyle name="$_Aurora Networks Valuation v4" xfId="15" xr:uid="{00000000-0005-0000-0000-00001C030000}"/>
    <cellStyle name="$_Buckeye Valuation Final" xfId="16" xr:uid="{00000000-0005-0000-0000-00001D030000}"/>
    <cellStyle name="$_Carnegie Valuation Summary v2" xfId="17" xr:uid="{00000000-0005-0000-0000-00001E030000}"/>
    <cellStyle name="$_comps" xfId="18" xr:uid="{00000000-0005-0000-0000-00001F030000}"/>
    <cellStyle name="$_EDS Comps" xfId="19" xr:uid="{00000000-0005-0000-0000-000020030000}"/>
    <cellStyle name="$_Financials, Valuation" xfId="20" xr:uid="{00000000-0005-0000-0000-000021030000}"/>
    <cellStyle name="$_IPO Valuation Template" xfId="21" xr:uid="{00000000-0005-0000-0000-000022030000}"/>
    <cellStyle name="$_LOOK DR Merger Model Q2 05 v7 (post 6-1 meeting)" xfId="22" xr:uid="{00000000-0005-0000-0000-000023030000}"/>
    <cellStyle name="$_Olympic Comps" xfId="23" xr:uid="{00000000-0005-0000-0000-000024030000}"/>
    <cellStyle name="$_pan-MNST Merger Model v2" xfId="24" xr:uid="{00000000-0005-0000-0000-000025030000}"/>
    <cellStyle name="$_Ruby AD Model v5" xfId="25" xr:uid="{00000000-0005-0000-0000-000026030000}"/>
    <cellStyle name="$_Starlight Valuation" xfId="26" xr:uid="{00000000-0005-0000-0000-000027030000}"/>
    <cellStyle name="$_Summary Valuation" xfId="27" xr:uid="{00000000-0005-0000-0000-000028030000}"/>
    <cellStyle name="$_Summary_Valuation3" xfId="28" xr:uid="{00000000-0005-0000-0000-000029030000}"/>
    <cellStyle name="$_Sunset Model_FINAL" xfId="29" xr:uid="{00000000-0005-0000-0000-00002A030000}"/>
    <cellStyle name="$." xfId="12" xr:uid="{00000000-0005-0000-0000-00002B030000}"/>
    <cellStyle name="$[0]" xfId="13" xr:uid="{00000000-0005-0000-0000-00002C030000}"/>
    <cellStyle name="$[0][du]" xfId="14" xr:uid="{00000000-0005-0000-0000-00002D030000}"/>
    <cellStyle name="$1000s (0)" xfId="30" xr:uid="{00000000-0005-0000-0000-00002E030000}"/>
    <cellStyle name="$K" xfId="31" xr:uid="{00000000-0005-0000-0000-00002F030000}"/>
    <cellStyle name="$m" xfId="32" xr:uid="{00000000-0005-0000-0000-000030030000}"/>
    <cellStyle name="$m 2" xfId="33" xr:uid="{00000000-0005-0000-0000-000031030000}"/>
    <cellStyle name="$q" xfId="34" xr:uid="{00000000-0005-0000-0000-000032030000}"/>
    <cellStyle name="$q 2" xfId="35" xr:uid="{00000000-0005-0000-0000-000033030000}"/>
    <cellStyle name="$q_AVP" xfId="38" xr:uid="{00000000-0005-0000-0000-000034030000}"/>
    <cellStyle name="$q*" xfId="36" xr:uid="{00000000-0005-0000-0000-000035030000}"/>
    <cellStyle name="$q* 2" xfId="37" xr:uid="{00000000-0005-0000-0000-000036030000}"/>
    <cellStyle name="$qA" xfId="39" xr:uid="{00000000-0005-0000-0000-000037030000}"/>
    <cellStyle name="$qA 2" xfId="40" xr:uid="{00000000-0005-0000-0000-000038030000}"/>
    <cellStyle name="$qRange" xfId="41" xr:uid="{00000000-0005-0000-0000-000039030000}"/>
    <cellStyle name="$qRange 2" xfId="42" xr:uid="{00000000-0005-0000-0000-00003A030000}"/>
    <cellStyle name="$sign" xfId="43" xr:uid="{00000000-0005-0000-0000-00003B030000}"/>
    <cellStyle name="£ BP" xfId="827" xr:uid="{00000000-0005-0000-0000-00003C030000}"/>
    <cellStyle name="¥ JY" xfId="828" xr:uid="{00000000-0005-0000-0000-00003D030000}"/>
    <cellStyle name="0" xfId="835" xr:uid="{00000000-0005-0000-0000-00003E030000}"/>
    <cellStyle name="0.0 x" xfId="836" xr:uid="{00000000-0005-0000-0000-00003F030000}"/>
    <cellStyle name="0.0%" xfId="837" xr:uid="{00000000-0005-0000-0000-000040030000}"/>
    <cellStyle name="000" xfId="838" xr:uid="{00000000-0005-0000-0000-000041030000}"/>
    <cellStyle name="0IsBlank" xfId="839" xr:uid="{00000000-0005-0000-0000-000042030000}"/>
    <cellStyle name="1" xfId="840" xr:uid="{00000000-0005-0000-0000-000043030000}"/>
    <cellStyle name="1,comma" xfId="841" xr:uid="{00000000-0005-0000-0000-000044030000}"/>
    <cellStyle name="10" xfId="842" xr:uid="{00000000-0005-0000-0000-000045030000}"/>
    <cellStyle name="1000s (0)" xfId="843" xr:uid="{00000000-0005-0000-0000-000046030000}"/>
    <cellStyle name="10Q" xfId="844" xr:uid="{00000000-0005-0000-0000-000047030000}"/>
    <cellStyle name="12" xfId="845" xr:uid="{00000000-0005-0000-0000-000048030000}"/>
    <cellStyle name="14" xfId="846" xr:uid="{00000000-0005-0000-0000-000049030000}"/>
    <cellStyle name="18" xfId="847" xr:uid="{00000000-0005-0000-0000-00004A030000}"/>
    <cellStyle name="1998" xfId="848" xr:uid="{00000000-0005-0000-0000-00004B030000}"/>
    <cellStyle name="1Decimal" xfId="849" xr:uid="{00000000-0005-0000-0000-00004C030000}"/>
    <cellStyle name="1place" xfId="850" xr:uid="{00000000-0005-0000-0000-00004D030000}"/>
    <cellStyle name="2 Decimal Places" xfId="851" xr:uid="{00000000-0005-0000-0000-00004E030000}"/>
    <cellStyle name="20 % - Markeringsfarve1" xfId="852" xr:uid="{00000000-0005-0000-0000-00004F030000}"/>
    <cellStyle name="20 % - Markeringsfarve2" xfId="853" xr:uid="{00000000-0005-0000-0000-000050030000}"/>
    <cellStyle name="20 % - Markeringsfarve3" xfId="854" xr:uid="{00000000-0005-0000-0000-000051030000}"/>
    <cellStyle name="20 % - Markeringsfarve4" xfId="855" xr:uid="{00000000-0005-0000-0000-000052030000}"/>
    <cellStyle name="20 % - Markeringsfarve5" xfId="856" xr:uid="{00000000-0005-0000-0000-000053030000}"/>
    <cellStyle name="20 % - Markeringsfarve6" xfId="857" xr:uid="{00000000-0005-0000-0000-000054030000}"/>
    <cellStyle name="20% - Accent1 10" xfId="858" xr:uid="{00000000-0005-0000-0000-000055030000}"/>
    <cellStyle name="20% - Accent1 11" xfId="859" xr:uid="{00000000-0005-0000-0000-000056030000}"/>
    <cellStyle name="20% - Accent1 12" xfId="860" xr:uid="{00000000-0005-0000-0000-000057030000}"/>
    <cellStyle name="20% - Accent1 13" xfId="861" xr:uid="{00000000-0005-0000-0000-000058030000}"/>
    <cellStyle name="20% - Accent1 14" xfId="862" xr:uid="{00000000-0005-0000-0000-000059030000}"/>
    <cellStyle name="20% - Accent1 2" xfId="863" xr:uid="{00000000-0005-0000-0000-00005A030000}"/>
    <cellStyle name="20% - Accent1 3" xfId="864" xr:uid="{00000000-0005-0000-0000-00005B030000}"/>
    <cellStyle name="20% - Accent1 4" xfId="865" xr:uid="{00000000-0005-0000-0000-00005C030000}"/>
    <cellStyle name="20% - Accent1 5" xfId="866" xr:uid="{00000000-0005-0000-0000-00005D030000}"/>
    <cellStyle name="20% - Accent1 6" xfId="867" xr:uid="{00000000-0005-0000-0000-00005E030000}"/>
    <cellStyle name="20% - Accent1 7" xfId="868" xr:uid="{00000000-0005-0000-0000-00005F030000}"/>
    <cellStyle name="20% - Accent1 8" xfId="869" xr:uid="{00000000-0005-0000-0000-000060030000}"/>
    <cellStyle name="20% - Accent1 9" xfId="870" xr:uid="{00000000-0005-0000-0000-000061030000}"/>
    <cellStyle name="20% - Accent2 10" xfId="871" xr:uid="{00000000-0005-0000-0000-000062030000}"/>
    <cellStyle name="20% - Accent2 11" xfId="872" xr:uid="{00000000-0005-0000-0000-000063030000}"/>
    <cellStyle name="20% - Accent2 12" xfId="873" xr:uid="{00000000-0005-0000-0000-000064030000}"/>
    <cellStyle name="20% - Accent2 13" xfId="874" xr:uid="{00000000-0005-0000-0000-000065030000}"/>
    <cellStyle name="20% - Accent2 14" xfId="875" xr:uid="{00000000-0005-0000-0000-000066030000}"/>
    <cellStyle name="20% - Accent2 2" xfId="876" xr:uid="{00000000-0005-0000-0000-000067030000}"/>
    <cellStyle name="20% - Accent2 3" xfId="877" xr:uid="{00000000-0005-0000-0000-000068030000}"/>
    <cellStyle name="20% - Accent2 4" xfId="878" xr:uid="{00000000-0005-0000-0000-000069030000}"/>
    <cellStyle name="20% - Accent2 5" xfId="879" xr:uid="{00000000-0005-0000-0000-00006A030000}"/>
    <cellStyle name="20% - Accent2 6" xfId="880" xr:uid="{00000000-0005-0000-0000-00006B030000}"/>
    <cellStyle name="20% - Accent2 7" xfId="881" xr:uid="{00000000-0005-0000-0000-00006C030000}"/>
    <cellStyle name="20% - Accent2 8" xfId="882" xr:uid="{00000000-0005-0000-0000-00006D030000}"/>
    <cellStyle name="20% - Accent2 9" xfId="883" xr:uid="{00000000-0005-0000-0000-00006E030000}"/>
    <cellStyle name="20% - Accent3 10" xfId="884" xr:uid="{00000000-0005-0000-0000-00006F030000}"/>
    <cellStyle name="20% - Accent3 11" xfId="885" xr:uid="{00000000-0005-0000-0000-000070030000}"/>
    <cellStyle name="20% - Accent3 12" xfId="886" xr:uid="{00000000-0005-0000-0000-000071030000}"/>
    <cellStyle name="20% - Accent3 13" xfId="887" xr:uid="{00000000-0005-0000-0000-000072030000}"/>
    <cellStyle name="20% - Accent3 14" xfId="888" xr:uid="{00000000-0005-0000-0000-000073030000}"/>
    <cellStyle name="20% - Accent3 2" xfId="889" xr:uid="{00000000-0005-0000-0000-000074030000}"/>
    <cellStyle name="20% - Accent3 3" xfId="890" xr:uid="{00000000-0005-0000-0000-000075030000}"/>
    <cellStyle name="20% - Accent3 4" xfId="891" xr:uid="{00000000-0005-0000-0000-000076030000}"/>
    <cellStyle name="20% - Accent3 5" xfId="892" xr:uid="{00000000-0005-0000-0000-000077030000}"/>
    <cellStyle name="20% - Accent3 6" xfId="893" xr:uid="{00000000-0005-0000-0000-000078030000}"/>
    <cellStyle name="20% - Accent3 7" xfId="894" xr:uid="{00000000-0005-0000-0000-000079030000}"/>
    <cellStyle name="20% - Accent3 8" xfId="895" xr:uid="{00000000-0005-0000-0000-00007A030000}"/>
    <cellStyle name="20% - Accent3 9" xfId="896" xr:uid="{00000000-0005-0000-0000-00007B030000}"/>
    <cellStyle name="20% - Accent4 10" xfId="897" xr:uid="{00000000-0005-0000-0000-00007C030000}"/>
    <cellStyle name="20% - Accent4 11" xfId="898" xr:uid="{00000000-0005-0000-0000-00007D030000}"/>
    <cellStyle name="20% - Accent4 12" xfId="899" xr:uid="{00000000-0005-0000-0000-00007E030000}"/>
    <cellStyle name="20% - Accent4 13" xfId="900" xr:uid="{00000000-0005-0000-0000-00007F030000}"/>
    <cellStyle name="20% - Accent4 14" xfId="901" xr:uid="{00000000-0005-0000-0000-000080030000}"/>
    <cellStyle name="20% - Accent4 2" xfId="902" xr:uid="{00000000-0005-0000-0000-000081030000}"/>
    <cellStyle name="20% - Accent4 3" xfId="903" xr:uid="{00000000-0005-0000-0000-000082030000}"/>
    <cellStyle name="20% - Accent4 4" xfId="904" xr:uid="{00000000-0005-0000-0000-000083030000}"/>
    <cellStyle name="20% - Accent4 5" xfId="905" xr:uid="{00000000-0005-0000-0000-000084030000}"/>
    <cellStyle name="20% - Accent4 6" xfId="906" xr:uid="{00000000-0005-0000-0000-000085030000}"/>
    <cellStyle name="20% - Accent4 7" xfId="907" xr:uid="{00000000-0005-0000-0000-000086030000}"/>
    <cellStyle name="20% - Accent4 8" xfId="908" xr:uid="{00000000-0005-0000-0000-000087030000}"/>
    <cellStyle name="20% - Accent4 9" xfId="909" xr:uid="{00000000-0005-0000-0000-000088030000}"/>
    <cellStyle name="20% - Accent5 10" xfId="910" xr:uid="{00000000-0005-0000-0000-000089030000}"/>
    <cellStyle name="20% - Accent5 11" xfId="911" xr:uid="{00000000-0005-0000-0000-00008A030000}"/>
    <cellStyle name="20% - Accent5 12" xfId="912" xr:uid="{00000000-0005-0000-0000-00008B030000}"/>
    <cellStyle name="20% - Accent5 13" xfId="913" xr:uid="{00000000-0005-0000-0000-00008C030000}"/>
    <cellStyle name="20% - Accent5 14" xfId="914" xr:uid="{00000000-0005-0000-0000-00008D030000}"/>
    <cellStyle name="20% - Accent5 2" xfId="915" xr:uid="{00000000-0005-0000-0000-00008E030000}"/>
    <cellStyle name="20% - Accent5 3" xfId="916" xr:uid="{00000000-0005-0000-0000-00008F030000}"/>
    <cellStyle name="20% - Accent5 4" xfId="917" xr:uid="{00000000-0005-0000-0000-000090030000}"/>
    <cellStyle name="20% - Accent5 5" xfId="918" xr:uid="{00000000-0005-0000-0000-000091030000}"/>
    <cellStyle name="20% - Accent5 6" xfId="919" xr:uid="{00000000-0005-0000-0000-000092030000}"/>
    <cellStyle name="20% - Accent5 7" xfId="920" xr:uid="{00000000-0005-0000-0000-000093030000}"/>
    <cellStyle name="20% - Accent5 8" xfId="921" xr:uid="{00000000-0005-0000-0000-000094030000}"/>
    <cellStyle name="20% - Accent5 9" xfId="922" xr:uid="{00000000-0005-0000-0000-000095030000}"/>
    <cellStyle name="20% - Accent6 10" xfId="923" xr:uid="{00000000-0005-0000-0000-000096030000}"/>
    <cellStyle name="20% - Accent6 11" xfId="924" xr:uid="{00000000-0005-0000-0000-000097030000}"/>
    <cellStyle name="20% - Accent6 12" xfId="925" xr:uid="{00000000-0005-0000-0000-000098030000}"/>
    <cellStyle name="20% - Accent6 13" xfId="926" xr:uid="{00000000-0005-0000-0000-000099030000}"/>
    <cellStyle name="20% - Accent6 14" xfId="927" xr:uid="{00000000-0005-0000-0000-00009A030000}"/>
    <cellStyle name="20% - Accent6 2" xfId="928" xr:uid="{00000000-0005-0000-0000-00009B030000}"/>
    <cellStyle name="20% - Accent6 3" xfId="929" xr:uid="{00000000-0005-0000-0000-00009C030000}"/>
    <cellStyle name="20% - Accent6 4" xfId="930" xr:uid="{00000000-0005-0000-0000-00009D030000}"/>
    <cellStyle name="20% - Accent6 5" xfId="931" xr:uid="{00000000-0005-0000-0000-00009E030000}"/>
    <cellStyle name="20% - Accent6 6" xfId="932" xr:uid="{00000000-0005-0000-0000-00009F030000}"/>
    <cellStyle name="20% - Accent6 7" xfId="933" xr:uid="{00000000-0005-0000-0000-0000A0030000}"/>
    <cellStyle name="20% - Accent6 8" xfId="934" xr:uid="{00000000-0005-0000-0000-0000A1030000}"/>
    <cellStyle name="20% - Accent6 9" xfId="935" xr:uid="{00000000-0005-0000-0000-0000A2030000}"/>
    <cellStyle name="24" xfId="936" xr:uid="{00000000-0005-0000-0000-0000A3030000}"/>
    <cellStyle name="2DecimalPercent" xfId="937" xr:uid="{00000000-0005-0000-0000-0000A4030000}"/>
    <cellStyle name="2Decimals" xfId="938" xr:uid="{00000000-0005-0000-0000-0000A5030000}"/>
    <cellStyle name="2places" xfId="939" xr:uid="{00000000-0005-0000-0000-0000A6030000}"/>
    <cellStyle name="3" xfId="940" xr:uid="{00000000-0005-0000-0000-0000A7030000}"/>
    <cellStyle name="3$" xfId="941" xr:uid="{00000000-0005-0000-0000-0000A8030000}"/>
    <cellStyle name="40 % - Markeringsfarve1" xfId="942" xr:uid="{00000000-0005-0000-0000-0000A9030000}"/>
    <cellStyle name="40 % - Markeringsfarve2" xfId="943" xr:uid="{00000000-0005-0000-0000-0000AA030000}"/>
    <cellStyle name="40 % - Markeringsfarve3" xfId="944" xr:uid="{00000000-0005-0000-0000-0000AB030000}"/>
    <cellStyle name="40 % - Markeringsfarve4" xfId="945" xr:uid="{00000000-0005-0000-0000-0000AC030000}"/>
    <cellStyle name="40 % - Markeringsfarve5" xfId="946" xr:uid="{00000000-0005-0000-0000-0000AD030000}"/>
    <cellStyle name="40 % - Markeringsfarve6" xfId="947" xr:uid="{00000000-0005-0000-0000-0000AE030000}"/>
    <cellStyle name="40% - Accent1 10" xfId="948" xr:uid="{00000000-0005-0000-0000-0000AF030000}"/>
    <cellStyle name="40% - Accent1 11" xfId="949" xr:uid="{00000000-0005-0000-0000-0000B0030000}"/>
    <cellStyle name="40% - Accent1 12" xfId="950" xr:uid="{00000000-0005-0000-0000-0000B1030000}"/>
    <cellStyle name="40% - Accent1 13" xfId="951" xr:uid="{00000000-0005-0000-0000-0000B2030000}"/>
    <cellStyle name="40% - Accent1 14" xfId="952" xr:uid="{00000000-0005-0000-0000-0000B3030000}"/>
    <cellStyle name="40% - Accent1 2" xfId="953" xr:uid="{00000000-0005-0000-0000-0000B4030000}"/>
    <cellStyle name="40% - Accent1 3" xfId="954" xr:uid="{00000000-0005-0000-0000-0000B5030000}"/>
    <cellStyle name="40% - Accent1 4" xfId="955" xr:uid="{00000000-0005-0000-0000-0000B6030000}"/>
    <cellStyle name="40% - Accent1 5" xfId="956" xr:uid="{00000000-0005-0000-0000-0000B7030000}"/>
    <cellStyle name="40% - Accent1 6" xfId="957" xr:uid="{00000000-0005-0000-0000-0000B8030000}"/>
    <cellStyle name="40% - Accent1 7" xfId="958" xr:uid="{00000000-0005-0000-0000-0000B9030000}"/>
    <cellStyle name="40% - Accent1 8" xfId="959" xr:uid="{00000000-0005-0000-0000-0000BA030000}"/>
    <cellStyle name="40% - Accent1 9" xfId="960" xr:uid="{00000000-0005-0000-0000-0000BB030000}"/>
    <cellStyle name="40% - Accent2 10" xfId="961" xr:uid="{00000000-0005-0000-0000-0000BC030000}"/>
    <cellStyle name="40% - Accent2 11" xfId="962" xr:uid="{00000000-0005-0000-0000-0000BD030000}"/>
    <cellStyle name="40% - Accent2 12" xfId="963" xr:uid="{00000000-0005-0000-0000-0000BE030000}"/>
    <cellStyle name="40% - Accent2 13" xfId="964" xr:uid="{00000000-0005-0000-0000-0000BF030000}"/>
    <cellStyle name="40% - Accent2 14" xfId="965" xr:uid="{00000000-0005-0000-0000-0000C0030000}"/>
    <cellStyle name="40% - Accent2 2" xfId="966" xr:uid="{00000000-0005-0000-0000-0000C1030000}"/>
    <cellStyle name="40% - Accent2 3" xfId="967" xr:uid="{00000000-0005-0000-0000-0000C2030000}"/>
    <cellStyle name="40% - Accent2 4" xfId="968" xr:uid="{00000000-0005-0000-0000-0000C3030000}"/>
    <cellStyle name="40% - Accent2 5" xfId="969" xr:uid="{00000000-0005-0000-0000-0000C4030000}"/>
    <cellStyle name="40% - Accent2 6" xfId="970" xr:uid="{00000000-0005-0000-0000-0000C5030000}"/>
    <cellStyle name="40% - Accent2 7" xfId="971" xr:uid="{00000000-0005-0000-0000-0000C6030000}"/>
    <cellStyle name="40% - Accent2 8" xfId="972" xr:uid="{00000000-0005-0000-0000-0000C7030000}"/>
    <cellStyle name="40% - Accent2 9" xfId="973" xr:uid="{00000000-0005-0000-0000-0000C8030000}"/>
    <cellStyle name="40% - Accent3 10" xfId="974" xr:uid="{00000000-0005-0000-0000-0000C9030000}"/>
    <cellStyle name="40% - Accent3 11" xfId="975" xr:uid="{00000000-0005-0000-0000-0000CA030000}"/>
    <cellStyle name="40% - Accent3 12" xfId="976" xr:uid="{00000000-0005-0000-0000-0000CB030000}"/>
    <cellStyle name="40% - Accent3 13" xfId="977" xr:uid="{00000000-0005-0000-0000-0000CC030000}"/>
    <cellStyle name="40% - Accent3 14" xfId="978" xr:uid="{00000000-0005-0000-0000-0000CD030000}"/>
    <cellStyle name="40% - Accent3 2" xfId="979" xr:uid="{00000000-0005-0000-0000-0000CE030000}"/>
    <cellStyle name="40% - Accent3 3" xfId="980" xr:uid="{00000000-0005-0000-0000-0000CF030000}"/>
    <cellStyle name="40% - Accent3 4" xfId="981" xr:uid="{00000000-0005-0000-0000-0000D0030000}"/>
    <cellStyle name="40% - Accent3 5" xfId="982" xr:uid="{00000000-0005-0000-0000-0000D1030000}"/>
    <cellStyle name="40% - Accent3 6" xfId="983" xr:uid="{00000000-0005-0000-0000-0000D2030000}"/>
    <cellStyle name="40% - Accent3 7" xfId="984" xr:uid="{00000000-0005-0000-0000-0000D3030000}"/>
    <cellStyle name="40% - Accent3 8" xfId="985" xr:uid="{00000000-0005-0000-0000-0000D4030000}"/>
    <cellStyle name="40% - Accent3 9" xfId="986" xr:uid="{00000000-0005-0000-0000-0000D5030000}"/>
    <cellStyle name="40% - Accent4 10" xfId="987" xr:uid="{00000000-0005-0000-0000-0000D6030000}"/>
    <cellStyle name="40% - Accent4 11" xfId="988" xr:uid="{00000000-0005-0000-0000-0000D7030000}"/>
    <cellStyle name="40% - Accent4 12" xfId="989" xr:uid="{00000000-0005-0000-0000-0000D8030000}"/>
    <cellStyle name="40% - Accent4 13" xfId="990" xr:uid="{00000000-0005-0000-0000-0000D9030000}"/>
    <cellStyle name="40% - Accent4 14" xfId="991" xr:uid="{00000000-0005-0000-0000-0000DA030000}"/>
    <cellStyle name="40% - Accent4 2" xfId="992" xr:uid="{00000000-0005-0000-0000-0000DB030000}"/>
    <cellStyle name="40% - Accent4 3" xfId="993" xr:uid="{00000000-0005-0000-0000-0000DC030000}"/>
    <cellStyle name="40% - Accent4 4" xfId="994" xr:uid="{00000000-0005-0000-0000-0000DD030000}"/>
    <cellStyle name="40% - Accent4 5" xfId="995" xr:uid="{00000000-0005-0000-0000-0000DE030000}"/>
    <cellStyle name="40% - Accent4 6" xfId="996" xr:uid="{00000000-0005-0000-0000-0000DF030000}"/>
    <cellStyle name="40% - Accent4 7" xfId="997" xr:uid="{00000000-0005-0000-0000-0000E0030000}"/>
    <cellStyle name="40% - Accent4 8" xfId="998" xr:uid="{00000000-0005-0000-0000-0000E1030000}"/>
    <cellStyle name="40% - Accent4 9" xfId="999" xr:uid="{00000000-0005-0000-0000-0000E2030000}"/>
    <cellStyle name="40% - Accent5 10" xfId="1000" xr:uid="{00000000-0005-0000-0000-0000E3030000}"/>
    <cellStyle name="40% - Accent5 11" xfId="1001" xr:uid="{00000000-0005-0000-0000-0000E4030000}"/>
    <cellStyle name="40% - Accent5 12" xfId="1002" xr:uid="{00000000-0005-0000-0000-0000E5030000}"/>
    <cellStyle name="40% - Accent5 13" xfId="1003" xr:uid="{00000000-0005-0000-0000-0000E6030000}"/>
    <cellStyle name="40% - Accent5 14" xfId="1004" xr:uid="{00000000-0005-0000-0000-0000E7030000}"/>
    <cellStyle name="40% - Accent5 2" xfId="1005" xr:uid="{00000000-0005-0000-0000-0000E8030000}"/>
    <cellStyle name="40% - Accent5 3" xfId="1006" xr:uid="{00000000-0005-0000-0000-0000E9030000}"/>
    <cellStyle name="40% - Accent5 4" xfId="1007" xr:uid="{00000000-0005-0000-0000-0000EA030000}"/>
    <cellStyle name="40% - Accent5 5" xfId="1008" xr:uid="{00000000-0005-0000-0000-0000EB030000}"/>
    <cellStyle name="40% - Accent5 6" xfId="1009" xr:uid="{00000000-0005-0000-0000-0000EC030000}"/>
    <cellStyle name="40% - Accent5 7" xfId="1010" xr:uid="{00000000-0005-0000-0000-0000ED030000}"/>
    <cellStyle name="40% - Accent5 8" xfId="1011" xr:uid="{00000000-0005-0000-0000-0000EE030000}"/>
    <cellStyle name="40% - Accent5 9" xfId="1012" xr:uid="{00000000-0005-0000-0000-0000EF030000}"/>
    <cellStyle name="40% - Accent6 10" xfId="1013" xr:uid="{00000000-0005-0000-0000-0000F0030000}"/>
    <cellStyle name="40% - Accent6 11" xfId="1014" xr:uid="{00000000-0005-0000-0000-0000F1030000}"/>
    <cellStyle name="40% - Accent6 12" xfId="1015" xr:uid="{00000000-0005-0000-0000-0000F2030000}"/>
    <cellStyle name="40% - Accent6 13" xfId="1016" xr:uid="{00000000-0005-0000-0000-0000F3030000}"/>
    <cellStyle name="40% - Accent6 14" xfId="1017" xr:uid="{00000000-0005-0000-0000-0000F4030000}"/>
    <cellStyle name="40% - Accent6 2" xfId="1018" xr:uid="{00000000-0005-0000-0000-0000F5030000}"/>
    <cellStyle name="40% - Accent6 3" xfId="1019" xr:uid="{00000000-0005-0000-0000-0000F6030000}"/>
    <cellStyle name="40% - Accent6 4" xfId="1020" xr:uid="{00000000-0005-0000-0000-0000F7030000}"/>
    <cellStyle name="40% - Accent6 5" xfId="1021" xr:uid="{00000000-0005-0000-0000-0000F8030000}"/>
    <cellStyle name="40% - Accent6 6" xfId="1022" xr:uid="{00000000-0005-0000-0000-0000F9030000}"/>
    <cellStyle name="40% - Accent6 7" xfId="1023" xr:uid="{00000000-0005-0000-0000-0000FA030000}"/>
    <cellStyle name="40% - Accent6 8" xfId="1024" xr:uid="{00000000-0005-0000-0000-0000FB030000}"/>
    <cellStyle name="40% - Accent6 9" xfId="1025" xr:uid="{00000000-0005-0000-0000-0000FC030000}"/>
    <cellStyle name="60 % - Markeringsfarve1" xfId="1026" xr:uid="{00000000-0005-0000-0000-0000FD030000}"/>
    <cellStyle name="60 % - Markeringsfarve2" xfId="1027" xr:uid="{00000000-0005-0000-0000-0000FE030000}"/>
    <cellStyle name="60 % - Markeringsfarve3" xfId="1028" xr:uid="{00000000-0005-0000-0000-0000FF030000}"/>
    <cellStyle name="60 % - Markeringsfarve4" xfId="1029" xr:uid="{00000000-0005-0000-0000-000000040000}"/>
    <cellStyle name="60 % - Markeringsfarve5" xfId="1030" xr:uid="{00000000-0005-0000-0000-000001040000}"/>
    <cellStyle name="60 % - Markeringsfarve6" xfId="1031" xr:uid="{00000000-0005-0000-0000-000002040000}"/>
    <cellStyle name="60% - Accent1 2" xfId="1032" xr:uid="{00000000-0005-0000-0000-000003040000}"/>
    <cellStyle name="60% - Accent1 3" xfId="1033" xr:uid="{00000000-0005-0000-0000-000004040000}"/>
    <cellStyle name="60% - Accent1 4" xfId="1034" xr:uid="{00000000-0005-0000-0000-000005040000}"/>
    <cellStyle name="60% - Accent1 5" xfId="1035" xr:uid="{00000000-0005-0000-0000-000006040000}"/>
    <cellStyle name="60% - Accent1 6" xfId="1036" xr:uid="{00000000-0005-0000-0000-000007040000}"/>
    <cellStyle name="60% - Accent1 7" xfId="1037" xr:uid="{00000000-0005-0000-0000-000008040000}"/>
    <cellStyle name="60% - Accent1 8" xfId="1038" xr:uid="{00000000-0005-0000-0000-000009040000}"/>
    <cellStyle name="60% - Accent1 9" xfId="1039" xr:uid="{00000000-0005-0000-0000-00000A040000}"/>
    <cellStyle name="60% - Accent2 2" xfId="1040" xr:uid="{00000000-0005-0000-0000-00000B040000}"/>
    <cellStyle name="60% - Accent2 3" xfId="1041" xr:uid="{00000000-0005-0000-0000-00000C040000}"/>
    <cellStyle name="60% - Accent2 4" xfId="1042" xr:uid="{00000000-0005-0000-0000-00000D040000}"/>
    <cellStyle name="60% - Accent2 5" xfId="1043" xr:uid="{00000000-0005-0000-0000-00000E040000}"/>
    <cellStyle name="60% - Accent2 6" xfId="1044" xr:uid="{00000000-0005-0000-0000-00000F040000}"/>
    <cellStyle name="60% - Accent2 7" xfId="1045" xr:uid="{00000000-0005-0000-0000-000010040000}"/>
    <cellStyle name="60% - Accent2 8" xfId="1046" xr:uid="{00000000-0005-0000-0000-000011040000}"/>
    <cellStyle name="60% - Accent2 9" xfId="1047" xr:uid="{00000000-0005-0000-0000-000012040000}"/>
    <cellStyle name="60% - Accent3 2" xfId="1048" xr:uid="{00000000-0005-0000-0000-000013040000}"/>
    <cellStyle name="60% - Accent3 3" xfId="1049" xr:uid="{00000000-0005-0000-0000-000014040000}"/>
    <cellStyle name="60% - Accent3 4" xfId="1050" xr:uid="{00000000-0005-0000-0000-000015040000}"/>
    <cellStyle name="60% - Accent3 5" xfId="1051" xr:uid="{00000000-0005-0000-0000-000016040000}"/>
    <cellStyle name="60% - Accent3 6" xfId="1052" xr:uid="{00000000-0005-0000-0000-000017040000}"/>
    <cellStyle name="60% - Accent3 7" xfId="1053" xr:uid="{00000000-0005-0000-0000-000018040000}"/>
    <cellStyle name="60% - Accent3 8" xfId="1054" xr:uid="{00000000-0005-0000-0000-000019040000}"/>
    <cellStyle name="60% - Accent3 9" xfId="1055" xr:uid="{00000000-0005-0000-0000-00001A040000}"/>
    <cellStyle name="60% - Accent4 2" xfId="1056" xr:uid="{00000000-0005-0000-0000-00001B040000}"/>
    <cellStyle name="60% - Accent4 3" xfId="1057" xr:uid="{00000000-0005-0000-0000-00001C040000}"/>
    <cellStyle name="60% - Accent4 4" xfId="1058" xr:uid="{00000000-0005-0000-0000-00001D040000}"/>
    <cellStyle name="60% - Accent4 5" xfId="1059" xr:uid="{00000000-0005-0000-0000-00001E040000}"/>
    <cellStyle name="60% - Accent4 6" xfId="1060" xr:uid="{00000000-0005-0000-0000-00001F040000}"/>
    <cellStyle name="60% - Accent4 7" xfId="1061" xr:uid="{00000000-0005-0000-0000-000020040000}"/>
    <cellStyle name="60% - Accent4 8" xfId="1062" xr:uid="{00000000-0005-0000-0000-000021040000}"/>
    <cellStyle name="60% - Accent4 9" xfId="1063" xr:uid="{00000000-0005-0000-0000-000022040000}"/>
    <cellStyle name="60% - Accent5 2" xfId="1064" xr:uid="{00000000-0005-0000-0000-000023040000}"/>
    <cellStyle name="60% - Accent5 3" xfId="1065" xr:uid="{00000000-0005-0000-0000-000024040000}"/>
    <cellStyle name="60% - Accent5 4" xfId="1066" xr:uid="{00000000-0005-0000-0000-000025040000}"/>
    <cellStyle name="60% - Accent5 5" xfId="1067" xr:uid="{00000000-0005-0000-0000-000026040000}"/>
    <cellStyle name="60% - Accent5 6" xfId="1068" xr:uid="{00000000-0005-0000-0000-000027040000}"/>
    <cellStyle name="60% - Accent5 7" xfId="1069" xr:uid="{00000000-0005-0000-0000-000028040000}"/>
    <cellStyle name="60% - Accent5 8" xfId="1070" xr:uid="{00000000-0005-0000-0000-000029040000}"/>
    <cellStyle name="60% - Accent5 9" xfId="1071" xr:uid="{00000000-0005-0000-0000-00002A040000}"/>
    <cellStyle name="60% - Accent6 2" xfId="1072" xr:uid="{00000000-0005-0000-0000-00002B040000}"/>
    <cellStyle name="60% - Accent6 3" xfId="1073" xr:uid="{00000000-0005-0000-0000-00002C040000}"/>
    <cellStyle name="60% - Accent6 4" xfId="1074" xr:uid="{00000000-0005-0000-0000-00002D040000}"/>
    <cellStyle name="60% - Accent6 5" xfId="1075" xr:uid="{00000000-0005-0000-0000-00002E040000}"/>
    <cellStyle name="60% - Accent6 6" xfId="1076" xr:uid="{00000000-0005-0000-0000-00002F040000}"/>
    <cellStyle name="60% - Accent6 7" xfId="1077" xr:uid="{00000000-0005-0000-0000-000030040000}"/>
    <cellStyle name="60% - Accent6 8" xfId="1078" xr:uid="{00000000-0005-0000-0000-000031040000}"/>
    <cellStyle name="60% - Accent6 9" xfId="1079" xr:uid="{00000000-0005-0000-0000-000032040000}"/>
    <cellStyle name="9" xfId="1080" xr:uid="{00000000-0005-0000-0000-000033040000}"/>
    <cellStyle name="a" xfId="1081" xr:uid="{00000000-0005-0000-0000-000034040000}"/>
    <cellStyle name="a1" xfId="1082" xr:uid="{00000000-0005-0000-0000-000035040000}"/>
    <cellStyle name="ac" xfId="1083" xr:uid="{00000000-0005-0000-0000-000036040000}"/>
    <cellStyle name="Accent1 - 20%" xfId="1084" xr:uid="{00000000-0005-0000-0000-000037040000}"/>
    <cellStyle name="Accent1 - 40%" xfId="1085" xr:uid="{00000000-0005-0000-0000-000038040000}"/>
    <cellStyle name="Accent1 - 60%" xfId="1086" xr:uid="{00000000-0005-0000-0000-000039040000}"/>
    <cellStyle name="Accent1 2" xfId="1087" xr:uid="{00000000-0005-0000-0000-00003A040000}"/>
    <cellStyle name="Accent1 3" xfId="1088" xr:uid="{00000000-0005-0000-0000-00003B040000}"/>
    <cellStyle name="Accent1 4" xfId="1089" xr:uid="{00000000-0005-0000-0000-00003C040000}"/>
    <cellStyle name="Accent1 5" xfId="1090" xr:uid="{00000000-0005-0000-0000-00003D040000}"/>
    <cellStyle name="Accent1 6" xfId="1091" xr:uid="{00000000-0005-0000-0000-00003E040000}"/>
    <cellStyle name="Accent1 7" xfId="1092" xr:uid="{00000000-0005-0000-0000-00003F040000}"/>
    <cellStyle name="Accent1 8" xfId="1093" xr:uid="{00000000-0005-0000-0000-000040040000}"/>
    <cellStyle name="Accent1 9" xfId="1094" xr:uid="{00000000-0005-0000-0000-000041040000}"/>
    <cellStyle name="Accent2 - 20%" xfId="1095" xr:uid="{00000000-0005-0000-0000-000042040000}"/>
    <cellStyle name="Accent2 - 40%" xfId="1096" xr:uid="{00000000-0005-0000-0000-000043040000}"/>
    <cellStyle name="Accent2 - 60%" xfId="1097" xr:uid="{00000000-0005-0000-0000-000044040000}"/>
    <cellStyle name="Accent2 2" xfId="1098" xr:uid="{00000000-0005-0000-0000-000045040000}"/>
    <cellStyle name="Accent2 3" xfId="1099" xr:uid="{00000000-0005-0000-0000-000046040000}"/>
    <cellStyle name="Accent2 4" xfId="1100" xr:uid="{00000000-0005-0000-0000-000047040000}"/>
    <cellStyle name="Accent2 5" xfId="1101" xr:uid="{00000000-0005-0000-0000-000048040000}"/>
    <cellStyle name="Accent2 6" xfId="1102" xr:uid="{00000000-0005-0000-0000-000049040000}"/>
    <cellStyle name="Accent2 7" xfId="1103" xr:uid="{00000000-0005-0000-0000-00004A040000}"/>
    <cellStyle name="Accent2 8" xfId="1104" xr:uid="{00000000-0005-0000-0000-00004B040000}"/>
    <cellStyle name="Accent2 9" xfId="1105" xr:uid="{00000000-0005-0000-0000-00004C040000}"/>
    <cellStyle name="Accent3 - 20%" xfId="1106" xr:uid="{00000000-0005-0000-0000-00004D040000}"/>
    <cellStyle name="Accent3 - 40%" xfId="1107" xr:uid="{00000000-0005-0000-0000-00004E040000}"/>
    <cellStyle name="Accent3 - 60%" xfId="1108" xr:uid="{00000000-0005-0000-0000-00004F040000}"/>
    <cellStyle name="Accent3 2" xfId="1109" xr:uid="{00000000-0005-0000-0000-000050040000}"/>
    <cellStyle name="Accent3 3" xfId="1110" xr:uid="{00000000-0005-0000-0000-000051040000}"/>
    <cellStyle name="Accent3 4" xfId="1111" xr:uid="{00000000-0005-0000-0000-000052040000}"/>
    <cellStyle name="Accent3 5" xfId="1112" xr:uid="{00000000-0005-0000-0000-000053040000}"/>
    <cellStyle name="Accent3 6" xfId="1113" xr:uid="{00000000-0005-0000-0000-000054040000}"/>
    <cellStyle name="Accent3 7" xfId="1114" xr:uid="{00000000-0005-0000-0000-000055040000}"/>
    <cellStyle name="Accent3 8" xfId="1115" xr:uid="{00000000-0005-0000-0000-000056040000}"/>
    <cellStyle name="Accent3 9" xfId="1116" xr:uid="{00000000-0005-0000-0000-000057040000}"/>
    <cellStyle name="Accent4 - 20%" xfId="1117" xr:uid="{00000000-0005-0000-0000-000058040000}"/>
    <cellStyle name="Accent4 - 40%" xfId="1118" xr:uid="{00000000-0005-0000-0000-000059040000}"/>
    <cellStyle name="Accent4 - 60%" xfId="1119" xr:uid="{00000000-0005-0000-0000-00005A040000}"/>
    <cellStyle name="Accent4 2" xfId="1120" xr:uid="{00000000-0005-0000-0000-00005B040000}"/>
    <cellStyle name="Accent4 3" xfId="1121" xr:uid="{00000000-0005-0000-0000-00005C040000}"/>
    <cellStyle name="Accent4 4" xfId="1122" xr:uid="{00000000-0005-0000-0000-00005D040000}"/>
    <cellStyle name="Accent4 5" xfId="1123" xr:uid="{00000000-0005-0000-0000-00005E040000}"/>
    <cellStyle name="Accent4 6" xfId="1124" xr:uid="{00000000-0005-0000-0000-00005F040000}"/>
    <cellStyle name="Accent4 7" xfId="1125" xr:uid="{00000000-0005-0000-0000-000060040000}"/>
    <cellStyle name="Accent4 8" xfId="1126" xr:uid="{00000000-0005-0000-0000-000061040000}"/>
    <cellStyle name="Accent4 9" xfId="1127" xr:uid="{00000000-0005-0000-0000-000062040000}"/>
    <cellStyle name="Accent5 - 20%" xfId="1128" xr:uid="{00000000-0005-0000-0000-000063040000}"/>
    <cellStyle name="Accent5 - 40%" xfId="1129" xr:uid="{00000000-0005-0000-0000-000064040000}"/>
    <cellStyle name="Accent5 - 60%" xfId="1130" xr:uid="{00000000-0005-0000-0000-000065040000}"/>
    <cellStyle name="Accent5 2" xfId="1131" xr:uid="{00000000-0005-0000-0000-000066040000}"/>
    <cellStyle name="Accent5 3" xfId="1132" xr:uid="{00000000-0005-0000-0000-000067040000}"/>
    <cellStyle name="Accent5 4" xfId="1133" xr:uid="{00000000-0005-0000-0000-000068040000}"/>
    <cellStyle name="Accent5 5" xfId="1134" xr:uid="{00000000-0005-0000-0000-000069040000}"/>
    <cellStyle name="Accent5 6" xfId="1135" xr:uid="{00000000-0005-0000-0000-00006A040000}"/>
    <cellStyle name="Accent5 7" xfId="1136" xr:uid="{00000000-0005-0000-0000-00006B040000}"/>
    <cellStyle name="Accent5 8" xfId="1137" xr:uid="{00000000-0005-0000-0000-00006C040000}"/>
    <cellStyle name="Accent5 9" xfId="1138" xr:uid="{00000000-0005-0000-0000-00006D040000}"/>
    <cellStyle name="Accent6 - 20%" xfId="1139" xr:uid="{00000000-0005-0000-0000-00006E040000}"/>
    <cellStyle name="Accent6 - 40%" xfId="1140" xr:uid="{00000000-0005-0000-0000-00006F040000}"/>
    <cellStyle name="Accent6 - 60%" xfId="1141" xr:uid="{00000000-0005-0000-0000-000070040000}"/>
    <cellStyle name="Accent6 2" xfId="1142" xr:uid="{00000000-0005-0000-0000-000071040000}"/>
    <cellStyle name="Accent6 3" xfId="1143" xr:uid="{00000000-0005-0000-0000-000072040000}"/>
    <cellStyle name="Accent6 4" xfId="1144" xr:uid="{00000000-0005-0000-0000-000073040000}"/>
    <cellStyle name="Accent6 5" xfId="1145" xr:uid="{00000000-0005-0000-0000-000074040000}"/>
    <cellStyle name="Accent6 6" xfId="1146" xr:uid="{00000000-0005-0000-0000-000075040000}"/>
    <cellStyle name="Accent6 7" xfId="1147" xr:uid="{00000000-0005-0000-0000-000076040000}"/>
    <cellStyle name="Accent6 8" xfId="1148" xr:uid="{00000000-0005-0000-0000-000077040000}"/>
    <cellStyle name="Accent6 9" xfId="1149" xr:uid="{00000000-0005-0000-0000-000078040000}"/>
    <cellStyle name="Accounting w/$" xfId="1150" xr:uid="{00000000-0005-0000-0000-000079040000}"/>
    <cellStyle name="Accounting w/$ Total" xfId="1151" xr:uid="{00000000-0005-0000-0000-00007A040000}"/>
    <cellStyle name="Accounting w/o $" xfId="1152" xr:uid="{00000000-0005-0000-0000-00007B040000}"/>
    <cellStyle name="Acctg" xfId="1153" xr:uid="{00000000-0005-0000-0000-00007C040000}"/>
    <cellStyle name="Acctg$" xfId="1154" xr:uid="{00000000-0005-0000-0000-00007D040000}"/>
    <cellStyle name="Accy [0]" xfId="1155" xr:uid="{00000000-0005-0000-0000-00007E040000}"/>
    <cellStyle name="Accy [1]" xfId="1156" xr:uid="{00000000-0005-0000-0000-00007F040000}"/>
    <cellStyle name="Accy [2]" xfId="1157" xr:uid="{00000000-0005-0000-0000-000080040000}"/>
    <cellStyle name="Accy$ [0]" xfId="1158" xr:uid="{00000000-0005-0000-0000-000081040000}"/>
    <cellStyle name="Accy$ [1]" xfId="1159" xr:uid="{00000000-0005-0000-0000-000082040000}"/>
    <cellStyle name="Accy$ [2]" xfId="1160" xr:uid="{00000000-0005-0000-0000-000083040000}"/>
    <cellStyle name="active" xfId="1161" xr:uid="{00000000-0005-0000-0000-000084040000}"/>
    <cellStyle name="Actual" xfId="1162" xr:uid="{00000000-0005-0000-0000-000085040000}"/>
    <cellStyle name="Actual Date" xfId="1163" xr:uid="{00000000-0005-0000-0000-000086040000}"/>
    <cellStyle name="Actual Date 2" xfId="1164" xr:uid="{00000000-0005-0000-0000-000087040000}"/>
    <cellStyle name="Actual_DPTR Comps v28.0" xfId="1165" xr:uid="{00000000-0005-0000-0000-000088040000}"/>
    <cellStyle name="adj_share" xfId="1166" xr:uid="{00000000-0005-0000-0000-000089040000}"/>
    <cellStyle name="adjusted" xfId="1167" xr:uid="{00000000-0005-0000-0000-00008A040000}"/>
    <cellStyle name="Advarselstekst" xfId="1168" xr:uid="{00000000-0005-0000-0000-00008B040000}"/>
    <cellStyle name="AFE" xfId="1169" xr:uid="{00000000-0005-0000-0000-00008C040000}"/>
    <cellStyle name="AFE 2" xfId="1170" xr:uid="{00000000-0005-0000-0000-00008D040000}"/>
    <cellStyle name="AFE_Pipeline only model" xfId="1171" xr:uid="{00000000-0005-0000-0000-00008E040000}"/>
    <cellStyle name="Afjusted" xfId="1172" xr:uid="{00000000-0005-0000-0000-00008F040000}"/>
    <cellStyle name="ales" xfId="1173" xr:uid="{00000000-0005-0000-0000-000090040000}"/>
    <cellStyle name="ANCLAS,REZONES Y SUS PARTES,DE FUNDICION,DE HIERRO O DE ACERO" xfId="1174" xr:uid="{00000000-0005-0000-0000-000091040000}"/>
    <cellStyle name="ANCLAS,REZONES Y SUS PARTES,DE FUNDICION,DE HIERRO O DE ACERO 2" xfId="1175" xr:uid="{00000000-0005-0000-0000-000092040000}"/>
    <cellStyle name="ANCLAS,REZONES Y SUS PARTES,DE FUNDICION,DE HIERRO O DE ACERO 2 10" xfId="1176" xr:uid="{00000000-0005-0000-0000-000093040000}"/>
    <cellStyle name="ANCLAS,REZONES Y SUS PARTES,DE FUNDICION,DE HIERRO O DE ACERO 2 11" xfId="1177" xr:uid="{00000000-0005-0000-0000-000094040000}"/>
    <cellStyle name="ANCLAS,REZONES Y SUS PARTES,DE FUNDICION,DE HIERRO O DE ACERO 2 12" xfId="1178" xr:uid="{00000000-0005-0000-0000-000095040000}"/>
    <cellStyle name="ANCLAS,REZONES Y SUS PARTES,DE FUNDICION,DE HIERRO O DE ACERO 2 13" xfId="1179" xr:uid="{00000000-0005-0000-0000-000096040000}"/>
    <cellStyle name="ANCLAS,REZONES Y SUS PARTES,DE FUNDICION,DE HIERRO O DE ACERO 2 14" xfId="1180" xr:uid="{00000000-0005-0000-0000-000097040000}"/>
    <cellStyle name="ANCLAS,REZONES Y SUS PARTES,DE FUNDICION,DE HIERRO O DE ACERO 2 15" xfId="1181" xr:uid="{00000000-0005-0000-0000-000098040000}"/>
    <cellStyle name="ANCLAS,REZONES Y SUS PARTES,DE FUNDICION,DE HIERRO O DE ACERO 2 16" xfId="1182" xr:uid="{00000000-0005-0000-0000-000099040000}"/>
    <cellStyle name="ANCLAS,REZONES Y SUS PARTES,DE FUNDICION,DE HIERRO O DE ACERO 2 2" xfId="1183" xr:uid="{00000000-0005-0000-0000-00009A040000}"/>
    <cellStyle name="ANCLAS,REZONES Y SUS PARTES,DE FUNDICION,DE HIERRO O DE ACERO 2 3" xfId="1184" xr:uid="{00000000-0005-0000-0000-00009B040000}"/>
    <cellStyle name="ANCLAS,REZONES Y SUS PARTES,DE FUNDICION,DE HIERRO O DE ACERO 2 4" xfId="1185" xr:uid="{00000000-0005-0000-0000-00009C040000}"/>
    <cellStyle name="ANCLAS,REZONES Y SUS PARTES,DE FUNDICION,DE HIERRO O DE ACERO 2 5" xfId="1186" xr:uid="{00000000-0005-0000-0000-00009D040000}"/>
    <cellStyle name="ANCLAS,REZONES Y SUS PARTES,DE FUNDICION,DE HIERRO O DE ACERO 2 6" xfId="1187" xr:uid="{00000000-0005-0000-0000-00009E040000}"/>
    <cellStyle name="ANCLAS,REZONES Y SUS PARTES,DE FUNDICION,DE HIERRO O DE ACERO 2 7" xfId="1188" xr:uid="{00000000-0005-0000-0000-00009F040000}"/>
    <cellStyle name="ANCLAS,REZONES Y SUS PARTES,DE FUNDICION,DE HIERRO O DE ACERO 2 8" xfId="1189" xr:uid="{00000000-0005-0000-0000-0000A0040000}"/>
    <cellStyle name="ANCLAS,REZONES Y SUS PARTES,DE FUNDICION,DE HIERRO O DE ACERO 2 9" xfId="1190" xr:uid="{00000000-0005-0000-0000-0000A1040000}"/>
    <cellStyle name="ANCLAS,REZONES Y SUS PARTES,DE FUNDICION,DE HIERRO O DE ACERO 3" xfId="1191" xr:uid="{00000000-0005-0000-0000-0000A2040000}"/>
    <cellStyle name="ANCLAS,REZONES Y SUS PARTES,DE FUNDICION,DE HIERRO O DE ACERO 3 10" xfId="1192" xr:uid="{00000000-0005-0000-0000-0000A3040000}"/>
    <cellStyle name="ANCLAS,REZONES Y SUS PARTES,DE FUNDICION,DE HIERRO O DE ACERO 3 11" xfId="1193" xr:uid="{00000000-0005-0000-0000-0000A4040000}"/>
    <cellStyle name="ANCLAS,REZONES Y SUS PARTES,DE FUNDICION,DE HIERRO O DE ACERO 3 12" xfId="1194" xr:uid="{00000000-0005-0000-0000-0000A5040000}"/>
    <cellStyle name="ANCLAS,REZONES Y SUS PARTES,DE FUNDICION,DE HIERRO O DE ACERO 3 13" xfId="1195" xr:uid="{00000000-0005-0000-0000-0000A6040000}"/>
    <cellStyle name="ANCLAS,REZONES Y SUS PARTES,DE FUNDICION,DE HIERRO O DE ACERO 3 14" xfId="1196" xr:uid="{00000000-0005-0000-0000-0000A7040000}"/>
    <cellStyle name="ANCLAS,REZONES Y SUS PARTES,DE FUNDICION,DE HIERRO O DE ACERO 3 15" xfId="1197" xr:uid="{00000000-0005-0000-0000-0000A8040000}"/>
    <cellStyle name="ANCLAS,REZONES Y SUS PARTES,DE FUNDICION,DE HIERRO O DE ACERO 3 16" xfId="1198" xr:uid="{00000000-0005-0000-0000-0000A9040000}"/>
    <cellStyle name="ANCLAS,REZONES Y SUS PARTES,DE FUNDICION,DE HIERRO O DE ACERO 3 2" xfId="1199" xr:uid="{00000000-0005-0000-0000-0000AA040000}"/>
    <cellStyle name="ANCLAS,REZONES Y SUS PARTES,DE FUNDICION,DE HIERRO O DE ACERO 3 3" xfId="1200" xr:uid="{00000000-0005-0000-0000-0000AB040000}"/>
    <cellStyle name="ANCLAS,REZONES Y SUS PARTES,DE FUNDICION,DE HIERRO O DE ACERO 3 4" xfId="1201" xr:uid="{00000000-0005-0000-0000-0000AC040000}"/>
    <cellStyle name="ANCLAS,REZONES Y SUS PARTES,DE FUNDICION,DE HIERRO O DE ACERO 3 5" xfId="1202" xr:uid="{00000000-0005-0000-0000-0000AD040000}"/>
    <cellStyle name="ANCLAS,REZONES Y SUS PARTES,DE FUNDICION,DE HIERRO O DE ACERO 3 6" xfId="1203" xr:uid="{00000000-0005-0000-0000-0000AE040000}"/>
    <cellStyle name="ANCLAS,REZONES Y SUS PARTES,DE FUNDICION,DE HIERRO O DE ACERO 3 7" xfId="1204" xr:uid="{00000000-0005-0000-0000-0000AF040000}"/>
    <cellStyle name="ANCLAS,REZONES Y SUS PARTES,DE FUNDICION,DE HIERRO O DE ACERO 3 8" xfId="1205" xr:uid="{00000000-0005-0000-0000-0000B0040000}"/>
    <cellStyle name="ANCLAS,REZONES Y SUS PARTES,DE FUNDICION,DE HIERRO O DE ACERO 3 9" xfId="1206" xr:uid="{00000000-0005-0000-0000-0000B1040000}"/>
    <cellStyle name="ANCLAS,REZONES Y SUS PARTES,DE FUNDICION,DE HIERRO O DE ACERO 4" xfId="1207" xr:uid="{00000000-0005-0000-0000-0000B2040000}"/>
    <cellStyle name="ANCLAS,REZONES Y SUS PARTES,DE FUNDICION,DE HIERRO O DE ACERO 4 10" xfId="1208" xr:uid="{00000000-0005-0000-0000-0000B3040000}"/>
    <cellStyle name="ANCLAS,REZONES Y SUS PARTES,DE FUNDICION,DE HIERRO O DE ACERO 4 11" xfId="1209" xr:uid="{00000000-0005-0000-0000-0000B4040000}"/>
    <cellStyle name="ANCLAS,REZONES Y SUS PARTES,DE FUNDICION,DE HIERRO O DE ACERO 4 12" xfId="1210" xr:uid="{00000000-0005-0000-0000-0000B5040000}"/>
    <cellStyle name="ANCLAS,REZONES Y SUS PARTES,DE FUNDICION,DE HIERRO O DE ACERO 4 13" xfId="1211" xr:uid="{00000000-0005-0000-0000-0000B6040000}"/>
    <cellStyle name="ANCLAS,REZONES Y SUS PARTES,DE FUNDICION,DE HIERRO O DE ACERO 4 14" xfId="1212" xr:uid="{00000000-0005-0000-0000-0000B7040000}"/>
    <cellStyle name="ANCLAS,REZONES Y SUS PARTES,DE FUNDICION,DE HIERRO O DE ACERO 4 15" xfId="1213" xr:uid="{00000000-0005-0000-0000-0000B8040000}"/>
    <cellStyle name="ANCLAS,REZONES Y SUS PARTES,DE FUNDICION,DE HIERRO O DE ACERO 4 16" xfId="1214" xr:uid="{00000000-0005-0000-0000-0000B9040000}"/>
    <cellStyle name="ANCLAS,REZONES Y SUS PARTES,DE FUNDICION,DE HIERRO O DE ACERO 4 2" xfId="1215" xr:uid="{00000000-0005-0000-0000-0000BA040000}"/>
    <cellStyle name="ANCLAS,REZONES Y SUS PARTES,DE FUNDICION,DE HIERRO O DE ACERO 4 3" xfId="1216" xr:uid="{00000000-0005-0000-0000-0000BB040000}"/>
    <cellStyle name="ANCLAS,REZONES Y SUS PARTES,DE FUNDICION,DE HIERRO O DE ACERO 4 4" xfId="1217" xr:uid="{00000000-0005-0000-0000-0000BC040000}"/>
    <cellStyle name="ANCLAS,REZONES Y SUS PARTES,DE FUNDICION,DE HIERRO O DE ACERO 4 5" xfId="1218" xr:uid="{00000000-0005-0000-0000-0000BD040000}"/>
    <cellStyle name="ANCLAS,REZONES Y SUS PARTES,DE FUNDICION,DE HIERRO O DE ACERO 4 6" xfId="1219" xr:uid="{00000000-0005-0000-0000-0000BE040000}"/>
    <cellStyle name="ANCLAS,REZONES Y SUS PARTES,DE FUNDICION,DE HIERRO O DE ACERO 4 7" xfId="1220" xr:uid="{00000000-0005-0000-0000-0000BF040000}"/>
    <cellStyle name="ANCLAS,REZONES Y SUS PARTES,DE FUNDICION,DE HIERRO O DE ACERO 4 8" xfId="1221" xr:uid="{00000000-0005-0000-0000-0000C0040000}"/>
    <cellStyle name="ANCLAS,REZONES Y SUS PARTES,DE FUNDICION,DE HIERRO O DE ACERO 4 9" xfId="1222" xr:uid="{00000000-0005-0000-0000-0000C1040000}"/>
    <cellStyle name="ANCLAS,REZONES Y SUS PARTES,DE FUNDICION,DE HIERRO O DE ACERO 5" xfId="1223" xr:uid="{00000000-0005-0000-0000-0000C2040000}"/>
    <cellStyle name="ANCLAS,REZONES Y SUS PARTES,DE FUNDICION,DE HIERRO O DE ACERO 5 10" xfId="1224" xr:uid="{00000000-0005-0000-0000-0000C3040000}"/>
    <cellStyle name="ANCLAS,REZONES Y SUS PARTES,DE FUNDICION,DE HIERRO O DE ACERO 5 11" xfId="1225" xr:uid="{00000000-0005-0000-0000-0000C4040000}"/>
    <cellStyle name="ANCLAS,REZONES Y SUS PARTES,DE FUNDICION,DE HIERRO O DE ACERO 5 12" xfId="1226" xr:uid="{00000000-0005-0000-0000-0000C5040000}"/>
    <cellStyle name="ANCLAS,REZONES Y SUS PARTES,DE FUNDICION,DE HIERRO O DE ACERO 5 13" xfId="1227" xr:uid="{00000000-0005-0000-0000-0000C6040000}"/>
    <cellStyle name="ANCLAS,REZONES Y SUS PARTES,DE FUNDICION,DE HIERRO O DE ACERO 5 14" xfId="1228" xr:uid="{00000000-0005-0000-0000-0000C7040000}"/>
    <cellStyle name="ANCLAS,REZONES Y SUS PARTES,DE FUNDICION,DE HIERRO O DE ACERO 5 15" xfId="1229" xr:uid="{00000000-0005-0000-0000-0000C8040000}"/>
    <cellStyle name="ANCLAS,REZONES Y SUS PARTES,DE FUNDICION,DE HIERRO O DE ACERO 5 16" xfId="1230" xr:uid="{00000000-0005-0000-0000-0000C9040000}"/>
    <cellStyle name="ANCLAS,REZONES Y SUS PARTES,DE FUNDICION,DE HIERRO O DE ACERO 5 2" xfId="1231" xr:uid="{00000000-0005-0000-0000-0000CA040000}"/>
    <cellStyle name="ANCLAS,REZONES Y SUS PARTES,DE FUNDICION,DE HIERRO O DE ACERO 5 3" xfId="1232" xr:uid="{00000000-0005-0000-0000-0000CB040000}"/>
    <cellStyle name="ANCLAS,REZONES Y SUS PARTES,DE FUNDICION,DE HIERRO O DE ACERO 5 4" xfId="1233" xr:uid="{00000000-0005-0000-0000-0000CC040000}"/>
    <cellStyle name="ANCLAS,REZONES Y SUS PARTES,DE FUNDICION,DE HIERRO O DE ACERO 5 5" xfId="1234" xr:uid="{00000000-0005-0000-0000-0000CD040000}"/>
    <cellStyle name="ANCLAS,REZONES Y SUS PARTES,DE FUNDICION,DE HIERRO O DE ACERO 5 6" xfId="1235" xr:uid="{00000000-0005-0000-0000-0000CE040000}"/>
    <cellStyle name="ANCLAS,REZONES Y SUS PARTES,DE FUNDICION,DE HIERRO O DE ACERO 5 7" xfId="1236" xr:uid="{00000000-0005-0000-0000-0000CF040000}"/>
    <cellStyle name="ANCLAS,REZONES Y SUS PARTES,DE FUNDICION,DE HIERRO O DE ACERO 5 8" xfId="1237" xr:uid="{00000000-0005-0000-0000-0000D0040000}"/>
    <cellStyle name="ANCLAS,REZONES Y SUS PARTES,DE FUNDICION,DE HIERRO O DE ACERO 5 9" xfId="1238" xr:uid="{00000000-0005-0000-0000-0000D1040000}"/>
    <cellStyle name="ANCLAS,REZONES Y SUS PARTES,DE FUNDICION,DE HIERRO O DE ACERO 6" xfId="1239" xr:uid="{00000000-0005-0000-0000-0000D2040000}"/>
    <cellStyle name="ANCLAS,REZONES Y SUS PARTES,DE FUNDICION,DE HIERRO O DE ACERO_(2007-07-30) Financial Model Light with ML $15mm convert" xfId="1240" xr:uid="{00000000-0005-0000-0000-0000D3040000}"/>
    <cellStyle name="Año 1" xfId="1241" xr:uid="{00000000-0005-0000-0000-0000D4040000}"/>
    <cellStyle name="ARaging" xfId="1242" xr:uid="{00000000-0005-0000-0000-0000D5040000}"/>
    <cellStyle name="args.style" xfId="1243" xr:uid="{00000000-0005-0000-0000-0000D6040000}"/>
    <cellStyle name="arial" xfId="1244" xr:uid="{00000000-0005-0000-0000-0000D7040000}"/>
    <cellStyle name="Arial 10" xfId="1245" xr:uid="{00000000-0005-0000-0000-0000D8040000}"/>
    <cellStyle name="Arial 10 10" xfId="1246" xr:uid="{00000000-0005-0000-0000-0000D9040000}"/>
    <cellStyle name="Arial 10 11" xfId="1247" xr:uid="{00000000-0005-0000-0000-0000DA040000}"/>
    <cellStyle name="Arial 10 12" xfId="1248" xr:uid="{00000000-0005-0000-0000-0000DB040000}"/>
    <cellStyle name="Arial 10 13" xfId="1249" xr:uid="{00000000-0005-0000-0000-0000DC040000}"/>
    <cellStyle name="Arial 10 14" xfId="1250" xr:uid="{00000000-0005-0000-0000-0000DD040000}"/>
    <cellStyle name="Arial 10 15" xfId="1251" xr:uid="{00000000-0005-0000-0000-0000DE040000}"/>
    <cellStyle name="Arial 10 16" xfId="1252" xr:uid="{00000000-0005-0000-0000-0000DF040000}"/>
    <cellStyle name="Arial 10 17" xfId="1253" xr:uid="{00000000-0005-0000-0000-0000E0040000}"/>
    <cellStyle name="Arial 10 2" xfId="1254" xr:uid="{00000000-0005-0000-0000-0000E1040000}"/>
    <cellStyle name="Arial 10 2 10" xfId="1255" xr:uid="{00000000-0005-0000-0000-0000E2040000}"/>
    <cellStyle name="Arial 10 2 11" xfId="1256" xr:uid="{00000000-0005-0000-0000-0000E3040000}"/>
    <cellStyle name="Arial 10 2 12" xfId="1257" xr:uid="{00000000-0005-0000-0000-0000E4040000}"/>
    <cellStyle name="Arial 10 2 13" xfId="1258" xr:uid="{00000000-0005-0000-0000-0000E5040000}"/>
    <cellStyle name="Arial 10 2 14" xfId="1259" xr:uid="{00000000-0005-0000-0000-0000E6040000}"/>
    <cellStyle name="Arial 10 2 15" xfId="1260" xr:uid="{00000000-0005-0000-0000-0000E7040000}"/>
    <cellStyle name="Arial 10 2 16" xfId="1261" xr:uid="{00000000-0005-0000-0000-0000E8040000}"/>
    <cellStyle name="Arial 10 2 2" xfId="1262" xr:uid="{00000000-0005-0000-0000-0000E9040000}"/>
    <cellStyle name="Arial 10 2 3" xfId="1263" xr:uid="{00000000-0005-0000-0000-0000EA040000}"/>
    <cellStyle name="Arial 10 2 4" xfId="1264" xr:uid="{00000000-0005-0000-0000-0000EB040000}"/>
    <cellStyle name="Arial 10 2 5" xfId="1265" xr:uid="{00000000-0005-0000-0000-0000EC040000}"/>
    <cellStyle name="Arial 10 2 6" xfId="1266" xr:uid="{00000000-0005-0000-0000-0000ED040000}"/>
    <cellStyle name="Arial 10 2 7" xfId="1267" xr:uid="{00000000-0005-0000-0000-0000EE040000}"/>
    <cellStyle name="Arial 10 2 8" xfId="1268" xr:uid="{00000000-0005-0000-0000-0000EF040000}"/>
    <cellStyle name="Arial 10 2 9" xfId="1269" xr:uid="{00000000-0005-0000-0000-0000F0040000}"/>
    <cellStyle name="Arial 10 3" xfId="1270" xr:uid="{00000000-0005-0000-0000-0000F1040000}"/>
    <cellStyle name="Arial 10 4" xfId="1271" xr:uid="{00000000-0005-0000-0000-0000F2040000}"/>
    <cellStyle name="Arial 10 5" xfId="1272" xr:uid="{00000000-0005-0000-0000-0000F3040000}"/>
    <cellStyle name="Arial 10 6" xfId="1273" xr:uid="{00000000-0005-0000-0000-0000F4040000}"/>
    <cellStyle name="Arial 10 7" xfId="1274" xr:uid="{00000000-0005-0000-0000-0000F5040000}"/>
    <cellStyle name="Arial 10 8" xfId="1275" xr:uid="{00000000-0005-0000-0000-0000F6040000}"/>
    <cellStyle name="Arial 10 9" xfId="1276" xr:uid="{00000000-0005-0000-0000-0000F7040000}"/>
    <cellStyle name="Arial 10_(2008-02-29) Project Shot - Financial Model SCENARIO II" xfId="1277" xr:uid="{00000000-0005-0000-0000-0000F8040000}"/>
    <cellStyle name="Arial 12" xfId="1278" xr:uid="{00000000-0005-0000-0000-0000F9040000}"/>
    <cellStyle name="Arial 12 2" xfId="1279" xr:uid="{00000000-0005-0000-0000-0000FA040000}"/>
    <cellStyle name="ArialNormal" xfId="1280" xr:uid="{00000000-0005-0000-0000-0000FB040000}"/>
    <cellStyle name="Ariel 7 pt. plain" xfId="1281" xr:uid="{00000000-0005-0000-0000-0000FC040000}"/>
    <cellStyle name="Array" xfId="1282" xr:uid="{00000000-0005-0000-0000-0000FD040000}"/>
    <cellStyle name="Array Enter" xfId="1283" xr:uid="{00000000-0005-0000-0000-0000FE040000}"/>
    <cellStyle name="Assumption" xfId="1284" xr:uid="{00000000-0005-0000-0000-0000FF040000}"/>
    <cellStyle name="AttributionsStyle" xfId="1285" xr:uid="{00000000-0005-0000-0000-000000050000}"/>
    <cellStyle name="Auto" xfId="1286" xr:uid="{00000000-0005-0000-0000-000001050000}"/>
    <cellStyle name="B" xfId="1287" xr:uid="{00000000-0005-0000-0000-000002050000}"/>
    <cellStyle name="b'" xfId="1288" xr:uid="{00000000-0005-0000-0000-000003050000}"/>
    <cellStyle name="B&amp;Wbold" xfId="1289" xr:uid="{00000000-0005-0000-0000-000004050000}"/>
    <cellStyle name="Bad 2" xfId="1290" xr:uid="{00000000-0005-0000-0000-000005050000}"/>
    <cellStyle name="Bad 3" xfId="1291" xr:uid="{00000000-0005-0000-0000-000006050000}"/>
    <cellStyle name="Bad 4" xfId="1292" xr:uid="{00000000-0005-0000-0000-000007050000}"/>
    <cellStyle name="Bad 5" xfId="1293" xr:uid="{00000000-0005-0000-0000-000008050000}"/>
    <cellStyle name="Bad 6" xfId="1294" xr:uid="{00000000-0005-0000-0000-000009050000}"/>
    <cellStyle name="Bad 7" xfId="1295" xr:uid="{00000000-0005-0000-0000-00000A050000}"/>
    <cellStyle name="Bad 8" xfId="1296" xr:uid="{00000000-0005-0000-0000-00000B050000}"/>
    <cellStyle name="Bad 9" xfId="1297" xr:uid="{00000000-0005-0000-0000-00000C050000}"/>
    <cellStyle name="Balance" xfId="1298" xr:uid="{00000000-0005-0000-0000-00000D050000}"/>
    <cellStyle name="BalanceSheet" xfId="1299" xr:uid="{00000000-0005-0000-0000-00000E050000}"/>
    <cellStyle name="Band 2" xfId="1300" xr:uid="{00000000-0005-0000-0000-00000F050000}"/>
    <cellStyle name="Basic" xfId="1301" xr:uid="{00000000-0005-0000-0000-000010050000}"/>
    <cellStyle name="Basic1" xfId="1302" xr:uid="{00000000-0005-0000-0000-000011050000}"/>
    <cellStyle name="Basic1 - Style1" xfId="1303" xr:uid="{00000000-0005-0000-0000-000012050000}"/>
    <cellStyle name="Basis points" xfId="1304" xr:uid="{00000000-0005-0000-0000-000013050000}"/>
    <cellStyle name="bch" xfId="1305" xr:uid="{00000000-0005-0000-0000-000014050000}"/>
    <cellStyle name="bci" xfId="1306" xr:uid="{00000000-0005-0000-0000-000015050000}"/>
    <cellStyle name="Bemærk!" xfId="1307" xr:uid="{00000000-0005-0000-0000-000016050000}"/>
    <cellStyle name="Beregning" xfId="1308" xr:uid="{00000000-0005-0000-0000-000017050000}"/>
    <cellStyle name="Big Bold Red Text" xfId="1309" xr:uid="{00000000-0005-0000-0000-000018050000}"/>
    <cellStyle name="Big Text" xfId="1310" xr:uid="{00000000-0005-0000-0000-000019050000}"/>
    <cellStyle name="big-font" xfId="1311" xr:uid="{00000000-0005-0000-0000-00001A050000}"/>
    <cellStyle name="bl" xfId="1312" xr:uid="{00000000-0005-0000-0000-00001B050000}"/>
    <cellStyle name="BLACK" xfId="1313" xr:uid="{00000000-0005-0000-0000-00001C050000}"/>
    <cellStyle name="BLACK 2" xfId="1314" xr:uid="{00000000-0005-0000-0000-00001D050000}"/>
    <cellStyle name="BlackStrike" xfId="1315" xr:uid="{00000000-0005-0000-0000-00001E050000}"/>
    <cellStyle name="BlackText" xfId="1316" xr:uid="{00000000-0005-0000-0000-00001F050000}"/>
    <cellStyle name="blakc" xfId="1317" xr:uid="{00000000-0005-0000-0000-000020050000}"/>
    <cellStyle name="blank" xfId="1318" xr:uid="{00000000-0005-0000-0000-000021050000}"/>
    <cellStyle name="Blank [,]" xfId="1319" xr:uid="{00000000-0005-0000-0000-000022050000}"/>
    <cellStyle name="blue" xfId="1320" xr:uid="{00000000-0005-0000-0000-000023050000}"/>
    <cellStyle name="Blue 2" xfId="1321" xr:uid="{00000000-0005-0000-0000-000024050000}"/>
    <cellStyle name="blue currency" xfId="1322" xr:uid="{00000000-0005-0000-0000-000025050000}"/>
    <cellStyle name="BLUE date" xfId="1323" xr:uid="{00000000-0005-0000-0000-000026050000}"/>
    <cellStyle name="Blue Table Text" xfId="1324" xr:uid="{00000000-0005-0000-0000-000027050000}"/>
    <cellStyle name="Blue Title" xfId="1325" xr:uid="{00000000-0005-0000-0000-000028050000}"/>
    <cellStyle name="Blue_040110 Financial Statements Jan Plan 2004by Qtr2" xfId="1327" xr:uid="{00000000-0005-0000-0000-000029050000}"/>
    <cellStyle name="blue$00" xfId="1326" xr:uid="{00000000-0005-0000-0000-00002A050000}"/>
    <cellStyle name="Blueback" xfId="1328" xr:uid="{00000000-0005-0000-0000-00002B050000}"/>
    <cellStyle name="bluedollar" xfId="1329" xr:uid="{00000000-0005-0000-0000-00002C050000}"/>
    <cellStyle name="bluenodec" xfId="1330" xr:uid="{00000000-0005-0000-0000-00002D050000}"/>
    <cellStyle name="bluepercent" xfId="1331" xr:uid="{00000000-0005-0000-0000-00002E050000}"/>
    <cellStyle name="Body" xfId="1332" xr:uid="{00000000-0005-0000-0000-00002F050000}"/>
    <cellStyle name="Bold" xfId="1333" xr:uid="{00000000-0005-0000-0000-000030050000}"/>
    <cellStyle name="bold big" xfId="1334" xr:uid="{00000000-0005-0000-0000-000031050000}"/>
    <cellStyle name="Bold/Border" xfId="1335" xr:uid="{00000000-0005-0000-0000-000032050000}"/>
    <cellStyle name="BoldText" xfId="1336" xr:uid="{00000000-0005-0000-0000-000033050000}"/>
    <cellStyle name="borde thin" xfId="1338" xr:uid="{00000000-0005-0000-0000-000034050000}"/>
    <cellStyle name="Border" xfId="1339" xr:uid="{00000000-0005-0000-0000-000035050000}"/>
    <cellStyle name="Border Heavy" xfId="1340" xr:uid="{00000000-0005-0000-0000-000036050000}"/>
    <cellStyle name="Border Heavy 2" xfId="1341" xr:uid="{00000000-0005-0000-0000-000037050000}"/>
    <cellStyle name="Border Thin" xfId="1342" xr:uid="{00000000-0005-0000-0000-000038050000}"/>
    <cellStyle name="Border Thin 2" xfId="1343" xr:uid="{00000000-0005-0000-0000-000039050000}"/>
    <cellStyle name="border think" xfId="1344" xr:uid="{00000000-0005-0000-0000-00003A050000}"/>
    <cellStyle name="border tihn" xfId="1345" xr:uid="{00000000-0005-0000-0000-00003B050000}"/>
    <cellStyle name="Border_Cbeyond comps 3-8-05 " xfId="1350" xr:uid="{00000000-0005-0000-0000-00003C050000}"/>
    <cellStyle name="Border, Bottom" xfId="1346" xr:uid="{00000000-0005-0000-0000-00003D050000}"/>
    <cellStyle name="Border, Left" xfId="1347" xr:uid="{00000000-0005-0000-0000-00003E050000}"/>
    <cellStyle name="Border, Right" xfId="1348" xr:uid="{00000000-0005-0000-0000-00003F050000}"/>
    <cellStyle name="Border, Top" xfId="1349" xr:uid="{00000000-0005-0000-0000-000040050000}"/>
    <cellStyle name="Border1" xfId="1351" xr:uid="{00000000-0005-0000-0000-000041050000}"/>
    <cellStyle name="Border2" xfId="1352" xr:uid="{00000000-0005-0000-0000-000042050000}"/>
    <cellStyle name="Border3" xfId="1353" xr:uid="{00000000-0005-0000-0000-000043050000}"/>
    <cellStyle name="bordert thin" xfId="1354" xr:uid="{00000000-0005-0000-0000-000044050000}"/>
    <cellStyle name="Bottom Edge" xfId="1355" xr:uid="{00000000-0005-0000-0000-000045050000}"/>
    <cellStyle name="Bottom Edge 2" xfId="1356" xr:uid="{00000000-0005-0000-0000-000046050000}"/>
    <cellStyle name="bottom-title" xfId="1357" xr:uid="{00000000-0005-0000-0000-000047050000}"/>
    <cellStyle name="bp--" xfId="1358" xr:uid="{00000000-0005-0000-0000-000048050000}"/>
    <cellStyle name="bps" xfId="1359" xr:uid="{00000000-0005-0000-0000-000049050000}"/>
    <cellStyle name="British Pound" xfId="1360" xr:uid="{00000000-0005-0000-0000-00004A050000}"/>
    <cellStyle name="British Pound 2" xfId="1361" xr:uid="{00000000-0005-0000-0000-00004B050000}"/>
    <cellStyle name="British Pound[1]" xfId="1362" xr:uid="{00000000-0005-0000-0000-00004C050000}"/>
    <cellStyle name="British Pound[2]" xfId="1363" xr:uid="{00000000-0005-0000-0000-00004D050000}"/>
    <cellStyle name="BritPound" xfId="1364" xr:uid="{00000000-0005-0000-0000-00004E050000}"/>
    <cellStyle name="bstitutes]_x000d__x000a_; The following mappings take Word for MS-DOS names, PostScript names, and TrueType_x000d__x000a_; names into account" xfId="1365" xr:uid="{00000000-0005-0000-0000-00004F050000}"/>
    <cellStyle name="Buena" xfId="1366" xr:uid="{00000000-0005-0000-0000-000050050000}"/>
    <cellStyle name="Bullet" xfId="1367" xr:uid="{00000000-0005-0000-0000-000051050000}"/>
    <cellStyle name="Business Description" xfId="1368" xr:uid="{00000000-0005-0000-0000-000052050000}"/>
    <cellStyle name="Ƀomma_COLEOctober" xfId="1337" xr:uid="{00000000-0005-0000-0000-000053050000}"/>
    <cellStyle name="c" xfId="1369" xr:uid="{00000000-0005-0000-0000-000054050000}"/>
    <cellStyle name="c_HardInc " xfId="1370" xr:uid="{00000000-0005-0000-0000-000055050000}"/>
    <cellStyle name="Cabecera 1" xfId="1371" xr:uid="{00000000-0005-0000-0000-000056050000}"/>
    <cellStyle name="Cabecera 2" xfId="1372" xr:uid="{00000000-0005-0000-0000-000057050000}"/>
    <cellStyle name="CAD" xfId="1373" xr:uid="{00000000-0005-0000-0000-000058050000}"/>
    <cellStyle name="Calc Currency (0)" xfId="1374" xr:uid="{00000000-0005-0000-0000-000059050000}"/>
    <cellStyle name="Calc Currency (0) 2" xfId="1375" xr:uid="{00000000-0005-0000-0000-00005A050000}"/>
    <cellStyle name="Calc Currency (2)" xfId="1376" xr:uid="{00000000-0005-0000-0000-00005B050000}"/>
    <cellStyle name="Calc Currency (2) 2" xfId="1377" xr:uid="{00000000-0005-0000-0000-00005C050000}"/>
    <cellStyle name="Calc Percent (0)" xfId="1378" xr:uid="{00000000-0005-0000-0000-00005D050000}"/>
    <cellStyle name="Calc Percent (0) 2" xfId="1379" xr:uid="{00000000-0005-0000-0000-00005E050000}"/>
    <cellStyle name="Calc Percent (1)" xfId="1380" xr:uid="{00000000-0005-0000-0000-00005F050000}"/>
    <cellStyle name="Calc Percent (1) 2" xfId="1381" xr:uid="{00000000-0005-0000-0000-000060050000}"/>
    <cellStyle name="Calc Percent (2)" xfId="1382" xr:uid="{00000000-0005-0000-0000-000061050000}"/>
    <cellStyle name="Calc Percent (2) 2" xfId="1383" xr:uid="{00000000-0005-0000-0000-000062050000}"/>
    <cellStyle name="Calc Units (0)" xfId="1384" xr:uid="{00000000-0005-0000-0000-000063050000}"/>
    <cellStyle name="Calc Units (0) 2" xfId="1385" xr:uid="{00000000-0005-0000-0000-000064050000}"/>
    <cellStyle name="Calc Units (1)" xfId="1386" xr:uid="{00000000-0005-0000-0000-000065050000}"/>
    <cellStyle name="Calc Units (1) 2" xfId="1387" xr:uid="{00000000-0005-0000-0000-000066050000}"/>
    <cellStyle name="Calc Units (2)" xfId="1388" xr:uid="{00000000-0005-0000-0000-000067050000}"/>
    <cellStyle name="Calc Units (2) 2" xfId="1389" xr:uid="{00000000-0005-0000-0000-000068050000}"/>
    <cellStyle name="Calculation 2" xfId="1390" xr:uid="{00000000-0005-0000-0000-000069050000}"/>
    <cellStyle name="Calculation 3" xfId="1391" xr:uid="{00000000-0005-0000-0000-00006A050000}"/>
    <cellStyle name="Calculation 4" xfId="1392" xr:uid="{00000000-0005-0000-0000-00006B050000}"/>
    <cellStyle name="Calculation 5" xfId="1393" xr:uid="{00000000-0005-0000-0000-00006C050000}"/>
    <cellStyle name="Calculation 6" xfId="1394" xr:uid="{00000000-0005-0000-0000-00006D050000}"/>
    <cellStyle name="Calculation 7" xfId="1395" xr:uid="{00000000-0005-0000-0000-00006E050000}"/>
    <cellStyle name="Calculation 8" xfId="1396" xr:uid="{00000000-0005-0000-0000-00006F050000}"/>
    <cellStyle name="Calculation 9" xfId="1397" xr:uid="{00000000-0005-0000-0000-000070050000}"/>
    <cellStyle name="Case" xfId="1398" xr:uid="{00000000-0005-0000-0000-000071050000}"/>
    <cellStyle name="Case 2" xfId="1399" xr:uid="{00000000-0005-0000-0000-000072050000}"/>
    <cellStyle name="Cash Flow Statement" xfId="1400" xr:uid="{00000000-0005-0000-0000-000073050000}"/>
    <cellStyle name="CashFlow" xfId="1401" xr:uid="{00000000-0005-0000-0000-000074050000}"/>
    <cellStyle name="Celda de comprobación" xfId="1402" xr:uid="{00000000-0005-0000-0000-000075050000}"/>
    <cellStyle name="Celda vinculada" xfId="1403" xr:uid="{00000000-0005-0000-0000-000076050000}"/>
    <cellStyle name="cell" xfId="1404" xr:uid="{00000000-0005-0000-0000-000077050000}"/>
    <cellStyle name="Center" xfId="1405" xr:uid="{00000000-0005-0000-0000-000078050000}"/>
    <cellStyle name="Center Across" xfId="1406" xr:uid="{00000000-0005-0000-0000-000079050000}"/>
    <cellStyle name="Cents" xfId="1407" xr:uid="{00000000-0005-0000-0000-00007A050000}"/>
    <cellStyle name="Cents 2" xfId="1408" xr:uid="{00000000-0005-0000-0000-00007B050000}"/>
    <cellStyle name="ch" xfId="1409" xr:uid="{00000000-0005-0000-0000-00007C050000}"/>
    <cellStyle name="ChartingText" xfId="1410" xr:uid="{00000000-0005-0000-0000-00007D050000}"/>
    <cellStyle name="Check" xfId="1411" xr:uid="{00000000-0005-0000-0000-00007E050000}"/>
    <cellStyle name="Check Cell 2" xfId="1412" xr:uid="{00000000-0005-0000-0000-00007F050000}"/>
    <cellStyle name="Check Cell 3" xfId="1413" xr:uid="{00000000-0005-0000-0000-000080050000}"/>
    <cellStyle name="Check Cell 4" xfId="1414" xr:uid="{00000000-0005-0000-0000-000081050000}"/>
    <cellStyle name="Check Cell 5" xfId="1415" xr:uid="{00000000-0005-0000-0000-000082050000}"/>
    <cellStyle name="Check Cell 6" xfId="1416" xr:uid="{00000000-0005-0000-0000-000083050000}"/>
    <cellStyle name="Check Cell 7" xfId="1417" xr:uid="{00000000-0005-0000-0000-000084050000}"/>
    <cellStyle name="Check Cell 8" xfId="1418" xr:uid="{00000000-0005-0000-0000-000085050000}"/>
    <cellStyle name="Check Cell 9" xfId="1419" xr:uid="{00000000-0005-0000-0000-000086050000}"/>
    <cellStyle name="clear" xfId="1420" xr:uid="{00000000-0005-0000-0000-000087050000}"/>
    <cellStyle name="clear color" xfId="1421" xr:uid="{00000000-0005-0000-0000-000088050000}"/>
    <cellStyle name="Co. Names" xfId="1422" xr:uid="{00000000-0005-0000-0000-000089050000}"/>
    <cellStyle name="Co. Names - Bold" xfId="1423" xr:uid="{00000000-0005-0000-0000-00008A050000}"/>
    <cellStyle name="Co. Names 2" xfId="1424" xr:uid="{00000000-0005-0000-0000-00008B050000}"/>
    <cellStyle name="Co. Names_Tax Rates" xfId="1425" xr:uid="{00000000-0005-0000-0000-00008C050000}"/>
    <cellStyle name="COL HEADINGS" xfId="1426" xr:uid="{00000000-0005-0000-0000-00008D050000}"/>
    <cellStyle name="colhead" xfId="1427" xr:uid="{00000000-0005-0000-0000-00008E050000}"/>
    <cellStyle name="ColHeading" xfId="1428" xr:uid="{00000000-0005-0000-0000-00008F050000}"/>
    <cellStyle name="ColHeading 2" xfId="1429" xr:uid="{00000000-0005-0000-0000-000090050000}"/>
    <cellStyle name="colheadleft" xfId="1430" xr:uid="{00000000-0005-0000-0000-000091050000}"/>
    <cellStyle name="colheadright" xfId="1431" xr:uid="{00000000-0005-0000-0000-000092050000}"/>
    <cellStyle name="Column Heading" xfId="1432" xr:uid="{00000000-0005-0000-0000-000093050000}"/>
    <cellStyle name="Column Headings" xfId="1433" xr:uid="{00000000-0005-0000-0000-000094050000}"/>
    <cellStyle name="ColumnAttributeAbovePrompt" xfId="1434" xr:uid="{00000000-0005-0000-0000-000095050000}"/>
    <cellStyle name="ColumnAttributePrompt" xfId="1435" xr:uid="{00000000-0005-0000-0000-000096050000}"/>
    <cellStyle name="ColumnAttributeValue" xfId="1436" xr:uid="{00000000-0005-0000-0000-000097050000}"/>
    <cellStyle name="columnheader" xfId="1437" xr:uid="{00000000-0005-0000-0000-000098050000}"/>
    <cellStyle name="ColumnHeaderNormal" xfId="1438" xr:uid="{00000000-0005-0000-0000-000099050000}"/>
    <cellStyle name="ColumnHeadingPrompt" xfId="1439" xr:uid="{00000000-0005-0000-0000-00009A050000}"/>
    <cellStyle name="ColumnHeadings" xfId="1440" xr:uid="{00000000-0005-0000-0000-00009B050000}"/>
    <cellStyle name="ColumnHeadings2" xfId="1441" xr:uid="{00000000-0005-0000-0000-00009C050000}"/>
    <cellStyle name="ColumnHeadingValue" xfId="1442" xr:uid="{00000000-0005-0000-0000-00009D050000}"/>
    <cellStyle name="coma" xfId="1443" xr:uid="{00000000-0005-0000-0000-00009E050000}"/>
    <cellStyle name="comm" xfId="1444" xr:uid="{00000000-0005-0000-0000-00009F050000}"/>
    <cellStyle name="Comma" xfId="1" builtinId="3"/>
    <cellStyle name="Comma  - Style1" xfId="1445" xr:uid="{00000000-0005-0000-0000-0000A1050000}"/>
    <cellStyle name="Comma  - Style1 2" xfId="1446" xr:uid="{00000000-0005-0000-0000-0000A2050000}"/>
    <cellStyle name="Comma  - Style2" xfId="1447" xr:uid="{00000000-0005-0000-0000-0000A3050000}"/>
    <cellStyle name="Comma  - Style2 2" xfId="1448" xr:uid="{00000000-0005-0000-0000-0000A4050000}"/>
    <cellStyle name="Comma  - Style3" xfId="1449" xr:uid="{00000000-0005-0000-0000-0000A5050000}"/>
    <cellStyle name="Comma  - Style3 2" xfId="1450" xr:uid="{00000000-0005-0000-0000-0000A6050000}"/>
    <cellStyle name="Comma  - Style4" xfId="1451" xr:uid="{00000000-0005-0000-0000-0000A7050000}"/>
    <cellStyle name="Comma  - Style4 2" xfId="1452" xr:uid="{00000000-0005-0000-0000-0000A8050000}"/>
    <cellStyle name="Comma  - Style5" xfId="1453" xr:uid="{00000000-0005-0000-0000-0000A9050000}"/>
    <cellStyle name="Comma  - Style5 2" xfId="1454" xr:uid="{00000000-0005-0000-0000-0000AA050000}"/>
    <cellStyle name="Comma  - Style6" xfId="1455" xr:uid="{00000000-0005-0000-0000-0000AB050000}"/>
    <cellStyle name="Comma  - Style6 2" xfId="1456" xr:uid="{00000000-0005-0000-0000-0000AC050000}"/>
    <cellStyle name="Comma  - Style7" xfId="1457" xr:uid="{00000000-0005-0000-0000-0000AD050000}"/>
    <cellStyle name="Comma  - Style7 2" xfId="1458" xr:uid="{00000000-0005-0000-0000-0000AE050000}"/>
    <cellStyle name="Comma  - Style8" xfId="1459" xr:uid="{00000000-0005-0000-0000-0000AF050000}"/>
    <cellStyle name="Comma  - Style8 2" xfId="1460" xr:uid="{00000000-0005-0000-0000-0000B0050000}"/>
    <cellStyle name="Comma (0)" xfId="1461" xr:uid="{00000000-0005-0000-0000-0000B1050000}"/>
    <cellStyle name="Comma [0] 2" xfId="1462" xr:uid="{00000000-0005-0000-0000-0000B2050000}"/>
    <cellStyle name="Comma [0] 2 10" xfId="1463" xr:uid="{00000000-0005-0000-0000-0000B3050000}"/>
    <cellStyle name="Comma [0] 2 11" xfId="1464" xr:uid="{00000000-0005-0000-0000-0000B4050000}"/>
    <cellStyle name="Comma [0] 2 12" xfId="1465" xr:uid="{00000000-0005-0000-0000-0000B5050000}"/>
    <cellStyle name="Comma [0] 2 13" xfId="1466" xr:uid="{00000000-0005-0000-0000-0000B6050000}"/>
    <cellStyle name="Comma [0] 2 14" xfId="1467" xr:uid="{00000000-0005-0000-0000-0000B7050000}"/>
    <cellStyle name="Comma [0] 2 15" xfId="1468" xr:uid="{00000000-0005-0000-0000-0000B8050000}"/>
    <cellStyle name="Comma [0] 2 16" xfId="1469" xr:uid="{00000000-0005-0000-0000-0000B9050000}"/>
    <cellStyle name="Comma [0] 2 2" xfId="1470" xr:uid="{00000000-0005-0000-0000-0000BA050000}"/>
    <cellStyle name="Comma [0] 2 3" xfId="1471" xr:uid="{00000000-0005-0000-0000-0000BB050000}"/>
    <cellStyle name="Comma [0] 2 4" xfId="1472" xr:uid="{00000000-0005-0000-0000-0000BC050000}"/>
    <cellStyle name="Comma [0] 2 5" xfId="1473" xr:uid="{00000000-0005-0000-0000-0000BD050000}"/>
    <cellStyle name="Comma [0] 2 6" xfId="1474" xr:uid="{00000000-0005-0000-0000-0000BE050000}"/>
    <cellStyle name="Comma [0] 2 7" xfId="1475" xr:uid="{00000000-0005-0000-0000-0000BF050000}"/>
    <cellStyle name="Comma [0] 2 8" xfId="1476" xr:uid="{00000000-0005-0000-0000-0000C0050000}"/>
    <cellStyle name="Comma [0] 2 9" xfId="1477" xr:uid="{00000000-0005-0000-0000-0000C1050000}"/>
    <cellStyle name="Comma [00]" xfId="1478" xr:uid="{00000000-0005-0000-0000-0000C2050000}"/>
    <cellStyle name="Comma [00] 2" xfId="1479" xr:uid="{00000000-0005-0000-0000-0000C3050000}"/>
    <cellStyle name="Comma [1]" xfId="1480" xr:uid="{00000000-0005-0000-0000-0000C4050000}"/>
    <cellStyle name="Comma [1] 2" xfId="1481" xr:uid="{00000000-0005-0000-0000-0000C5050000}"/>
    <cellStyle name="Comma [2]" xfId="1482" xr:uid="{00000000-0005-0000-0000-0000C6050000}"/>
    <cellStyle name="Comma [3]" xfId="1483" xr:uid="{00000000-0005-0000-0000-0000C7050000}"/>
    <cellStyle name="Comma 0" xfId="1484" xr:uid="{00000000-0005-0000-0000-0000C8050000}"/>
    <cellStyle name="Comma 0 2" xfId="1485" xr:uid="{00000000-0005-0000-0000-0000C9050000}"/>
    <cellStyle name="Comma 0_abiz091901shares" xfId="1488" xr:uid="{00000000-0005-0000-0000-0000CA050000}"/>
    <cellStyle name="Comma 0*" xfId="1486" xr:uid="{00000000-0005-0000-0000-0000CB050000}"/>
    <cellStyle name="Comma 0* 2" xfId="1487" xr:uid="{00000000-0005-0000-0000-0000CC050000}"/>
    <cellStyle name="Comma 1" xfId="1489" xr:uid="{00000000-0005-0000-0000-0000CD050000}"/>
    <cellStyle name="Comma 2" xfId="1490" xr:uid="{00000000-0005-0000-0000-0000CE050000}"/>
    <cellStyle name="Comma 2 2" xfId="1491" xr:uid="{00000000-0005-0000-0000-0000CF050000}"/>
    <cellStyle name="Comma 2 3" xfId="1492" xr:uid="{00000000-0005-0000-0000-0000D0050000}"/>
    <cellStyle name="Comma 2 4" xfId="4008" xr:uid="{00000000-0005-0000-0000-0000D1050000}"/>
    <cellStyle name="Comma 2_ACCC" xfId="1494" xr:uid="{00000000-0005-0000-0000-0000D2050000}"/>
    <cellStyle name="Comma 2*" xfId="1493" xr:uid="{00000000-0005-0000-0000-0000D3050000}"/>
    <cellStyle name="Comma 3" xfId="1495" xr:uid="{00000000-0005-0000-0000-0000D4050000}"/>
    <cellStyle name="Comma 3 10" xfId="1496" xr:uid="{00000000-0005-0000-0000-0000D5050000}"/>
    <cellStyle name="Comma 3 11" xfId="1497" xr:uid="{00000000-0005-0000-0000-0000D6050000}"/>
    <cellStyle name="Comma 3 12" xfId="1498" xr:uid="{00000000-0005-0000-0000-0000D7050000}"/>
    <cellStyle name="Comma 3 13" xfId="1499" xr:uid="{00000000-0005-0000-0000-0000D8050000}"/>
    <cellStyle name="Comma 3 14" xfId="1500" xr:uid="{00000000-0005-0000-0000-0000D9050000}"/>
    <cellStyle name="Comma 3 15" xfId="1501" xr:uid="{00000000-0005-0000-0000-0000DA050000}"/>
    <cellStyle name="Comma 3 16" xfId="1502" xr:uid="{00000000-0005-0000-0000-0000DB050000}"/>
    <cellStyle name="Comma 3 2" xfId="1503" xr:uid="{00000000-0005-0000-0000-0000DC050000}"/>
    <cellStyle name="Comma 3 2 2" xfId="1504" xr:uid="{00000000-0005-0000-0000-0000DD050000}"/>
    <cellStyle name="Comma 3 3" xfId="1505" xr:uid="{00000000-0005-0000-0000-0000DE050000}"/>
    <cellStyle name="Comma 3 4" xfId="1506" xr:uid="{00000000-0005-0000-0000-0000DF050000}"/>
    <cellStyle name="Comma 3 5" xfId="1507" xr:uid="{00000000-0005-0000-0000-0000E0050000}"/>
    <cellStyle name="Comma 3 6" xfId="1508" xr:uid="{00000000-0005-0000-0000-0000E1050000}"/>
    <cellStyle name="Comma 3 7" xfId="1509" xr:uid="{00000000-0005-0000-0000-0000E2050000}"/>
    <cellStyle name="Comma 3 8" xfId="1510" xr:uid="{00000000-0005-0000-0000-0000E3050000}"/>
    <cellStyle name="Comma 3 9" xfId="1511" xr:uid="{00000000-0005-0000-0000-0000E4050000}"/>
    <cellStyle name="Comma 3*" xfId="1512" xr:uid="{00000000-0005-0000-0000-0000E5050000}"/>
    <cellStyle name="Comma 4" xfId="1513" xr:uid="{00000000-0005-0000-0000-0000E6050000}"/>
    <cellStyle name="Comma 4 10" xfId="1514" xr:uid="{00000000-0005-0000-0000-0000E7050000}"/>
    <cellStyle name="Comma 4 11" xfId="1515" xr:uid="{00000000-0005-0000-0000-0000E8050000}"/>
    <cellStyle name="Comma 4 12" xfId="1516" xr:uid="{00000000-0005-0000-0000-0000E9050000}"/>
    <cellStyle name="Comma 4 13" xfId="1517" xr:uid="{00000000-0005-0000-0000-0000EA050000}"/>
    <cellStyle name="Comma 4 14" xfId="1518" xr:uid="{00000000-0005-0000-0000-0000EB050000}"/>
    <cellStyle name="Comma 4 15" xfId="1519" xr:uid="{00000000-0005-0000-0000-0000EC050000}"/>
    <cellStyle name="Comma 4 16" xfId="1520" xr:uid="{00000000-0005-0000-0000-0000ED050000}"/>
    <cellStyle name="Comma 4 2" xfId="1521" xr:uid="{00000000-0005-0000-0000-0000EE050000}"/>
    <cellStyle name="Comma 4 3" xfId="1522" xr:uid="{00000000-0005-0000-0000-0000EF050000}"/>
    <cellStyle name="Comma 4 4" xfId="1523" xr:uid="{00000000-0005-0000-0000-0000F0050000}"/>
    <cellStyle name="Comma 4 5" xfId="1524" xr:uid="{00000000-0005-0000-0000-0000F1050000}"/>
    <cellStyle name="Comma 4 6" xfId="1525" xr:uid="{00000000-0005-0000-0000-0000F2050000}"/>
    <cellStyle name="Comma 4 7" xfId="1526" xr:uid="{00000000-0005-0000-0000-0000F3050000}"/>
    <cellStyle name="Comma 4 8" xfId="1527" xr:uid="{00000000-0005-0000-0000-0000F4050000}"/>
    <cellStyle name="Comma 4 9" xfId="1528" xr:uid="{00000000-0005-0000-0000-0000F5050000}"/>
    <cellStyle name="Comma 5" xfId="1529" xr:uid="{00000000-0005-0000-0000-0000F6050000}"/>
    <cellStyle name="Comma 5 10" xfId="1530" xr:uid="{00000000-0005-0000-0000-0000F7050000}"/>
    <cellStyle name="Comma 5 11" xfId="1531" xr:uid="{00000000-0005-0000-0000-0000F8050000}"/>
    <cellStyle name="Comma 5 12" xfId="1532" xr:uid="{00000000-0005-0000-0000-0000F9050000}"/>
    <cellStyle name="Comma 5 13" xfId="1533" xr:uid="{00000000-0005-0000-0000-0000FA050000}"/>
    <cellStyle name="Comma 5 14" xfId="1534" xr:uid="{00000000-0005-0000-0000-0000FB050000}"/>
    <cellStyle name="Comma 5 15" xfId="1535" xr:uid="{00000000-0005-0000-0000-0000FC050000}"/>
    <cellStyle name="Comma 5 16" xfId="1536" xr:uid="{00000000-0005-0000-0000-0000FD050000}"/>
    <cellStyle name="Comma 5 2" xfId="1537" xr:uid="{00000000-0005-0000-0000-0000FE050000}"/>
    <cellStyle name="Comma 5 3" xfId="1538" xr:uid="{00000000-0005-0000-0000-0000FF050000}"/>
    <cellStyle name="Comma 5 4" xfId="1539" xr:uid="{00000000-0005-0000-0000-000000060000}"/>
    <cellStyle name="Comma 5 5" xfId="1540" xr:uid="{00000000-0005-0000-0000-000001060000}"/>
    <cellStyle name="Comma 5 6" xfId="1541" xr:uid="{00000000-0005-0000-0000-000002060000}"/>
    <cellStyle name="Comma 5 7" xfId="1542" xr:uid="{00000000-0005-0000-0000-000003060000}"/>
    <cellStyle name="Comma 5 8" xfId="1543" xr:uid="{00000000-0005-0000-0000-000004060000}"/>
    <cellStyle name="Comma 5 9" xfId="1544" xr:uid="{00000000-0005-0000-0000-000005060000}"/>
    <cellStyle name="Comma 56" xfId="1545" xr:uid="{00000000-0005-0000-0000-000006060000}"/>
    <cellStyle name="Comma 56 10" xfId="1546" xr:uid="{00000000-0005-0000-0000-000007060000}"/>
    <cellStyle name="Comma 56 11" xfId="1547" xr:uid="{00000000-0005-0000-0000-000008060000}"/>
    <cellStyle name="Comma 56 12" xfId="1548" xr:uid="{00000000-0005-0000-0000-000009060000}"/>
    <cellStyle name="Comma 56 13" xfId="1549" xr:uid="{00000000-0005-0000-0000-00000A060000}"/>
    <cellStyle name="Comma 56 14" xfId="1550" xr:uid="{00000000-0005-0000-0000-00000B060000}"/>
    <cellStyle name="Comma 56 15" xfId="1551" xr:uid="{00000000-0005-0000-0000-00000C060000}"/>
    <cellStyle name="Comma 56 16" xfId="1552" xr:uid="{00000000-0005-0000-0000-00000D060000}"/>
    <cellStyle name="Comma 56 2" xfId="1553" xr:uid="{00000000-0005-0000-0000-00000E060000}"/>
    <cellStyle name="Comma 56 3" xfId="1554" xr:uid="{00000000-0005-0000-0000-00000F060000}"/>
    <cellStyle name="Comma 56 4" xfId="1555" xr:uid="{00000000-0005-0000-0000-000010060000}"/>
    <cellStyle name="Comma 56 5" xfId="1556" xr:uid="{00000000-0005-0000-0000-000011060000}"/>
    <cellStyle name="Comma 56 6" xfId="1557" xr:uid="{00000000-0005-0000-0000-000012060000}"/>
    <cellStyle name="Comma 56 7" xfId="1558" xr:uid="{00000000-0005-0000-0000-000013060000}"/>
    <cellStyle name="Comma 56 8" xfId="1559" xr:uid="{00000000-0005-0000-0000-000014060000}"/>
    <cellStyle name="Comma 56 9" xfId="1560" xr:uid="{00000000-0005-0000-0000-000015060000}"/>
    <cellStyle name="Comma 6" xfId="1561" xr:uid="{00000000-0005-0000-0000-000016060000}"/>
    <cellStyle name="Comma 6 10" xfId="1562" xr:uid="{00000000-0005-0000-0000-000017060000}"/>
    <cellStyle name="Comma 6 11" xfId="1563" xr:uid="{00000000-0005-0000-0000-000018060000}"/>
    <cellStyle name="Comma 6 12" xfId="1564" xr:uid="{00000000-0005-0000-0000-000019060000}"/>
    <cellStyle name="Comma 6 13" xfId="1565" xr:uid="{00000000-0005-0000-0000-00001A060000}"/>
    <cellStyle name="Comma 6 14" xfId="1566" xr:uid="{00000000-0005-0000-0000-00001B060000}"/>
    <cellStyle name="Comma 6 2" xfId="1567" xr:uid="{00000000-0005-0000-0000-00001C060000}"/>
    <cellStyle name="Comma 6 3" xfId="1568" xr:uid="{00000000-0005-0000-0000-00001D060000}"/>
    <cellStyle name="Comma 6 4" xfId="1569" xr:uid="{00000000-0005-0000-0000-00001E060000}"/>
    <cellStyle name="Comma 6 5" xfId="1570" xr:uid="{00000000-0005-0000-0000-00001F060000}"/>
    <cellStyle name="Comma 6 6" xfId="1571" xr:uid="{00000000-0005-0000-0000-000020060000}"/>
    <cellStyle name="Comma 6 7" xfId="1572" xr:uid="{00000000-0005-0000-0000-000021060000}"/>
    <cellStyle name="Comma 6 8" xfId="1573" xr:uid="{00000000-0005-0000-0000-000022060000}"/>
    <cellStyle name="Comma 6 9" xfId="1574" xr:uid="{00000000-0005-0000-0000-000023060000}"/>
    <cellStyle name="Comma 7" xfId="1575" xr:uid="{00000000-0005-0000-0000-000024060000}"/>
    <cellStyle name="Comma 7 10" xfId="1576" xr:uid="{00000000-0005-0000-0000-000025060000}"/>
    <cellStyle name="Comma 7 11" xfId="1577" xr:uid="{00000000-0005-0000-0000-000026060000}"/>
    <cellStyle name="Comma 7 12" xfId="1578" xr:uid="{00000000-0005-0000-0000-000027060000}"/>
    <cellStyle name="Comma 7 13" xfId="1579" xr:uid="{00000000-0005-0000-0000-000028060000}"/>
    <cellStyle name="Comma 7 14" xfId="1580" xr:uid="{00000000-0005-0000-0000-000029060000}"/>
    <cellStyle name="Comma 7 15" xfId="1581" xr:uid="{00000000-0005-0000-0000-00002A060000}"/>
    <cellStyle name="Comma 7 16" xfId="1582" xr:uid="{00000000-0005-0000-0000-00002B060000}"/>
    <cellStyle name="Comma 7 2" xfId="1583" xr:uid="{00000000-0005-0000-0000-00002C060000}"/>
    <cellStyle name="Comma 7 3" xfId="1584" xr:uid="{00000000-0005-0000-0000-00002D060000}"/>
    <cellStyle name="Comma 7 4" xfId="1585" xr:uid="{00000000-0005-0000-0000-00002E060000}"/>
    <cellStyle name="Comma 7 5" xfId="1586" xr:uid="{00000000-0005-0000-0000-00002F060000}"/>
    <cellStyle name="Comma 7 6" xfId="1587" xr:uid="{00000000-0005-0000-0000-000030060000}"/>
    <cellStyle name="Comma 7 7" xfId="1588" xr:uid="{00000000-0005-0000-0000-000031060000}"/>
    <cellStyle name="Comma 7 8" xfId="1589" xr:uid="{00000000-0005-0000-0000-000032060000}"/>
    <cellStyle name="Comma 7 9" xfId="1590" xr:uid="{00000000-0005-0000-0000-000033060000}"/>
    <cellStyle name="Comma 8" xfId="1591" xr:uid="{00000000-0005-0000-0000-000034060000}"/>
    <cellStyle name="Comma 8 2" xfId="1592" xr:uid="{00000000-0005-0000-0000-000035060000}"/>
    <cellStyle name="Comma 9" xfId="4020" xr:uid="{00000000-0005-0000-0000-000036060000}"/>
    <cellStyle name="Comma Cents" xfId="1593" xr:uid="{00000000-0005-0000-0000-000037060000}"/>
    <cellStyle name="Comma Cents 2" xfId="1594" xr:uid="{00000000-0005-0000-0000-000038060000}"/>
    <cellStyle name="Comma_LBO_Template" xfId="4010" xr:uid="{00000000-0005-0000-0000-000039060000}"/>
    <cellStyle name="Comma-Rounded" xfId="1610" xr:uid="{00000000-0005-0000-0000-00003A060000}"/>
    <cellStyle name="Comma, 1 dec" xfId="1596" xr:uid="{00000000-0005-0000-0000-00003B060000}"/>
    <cellStyle name="comma[0]" xfId="1597" xr:uid="{00000000-0005-0000-0000-00003C060000}"/>
    <cellStyle name="comma[1]" xfId="1598" xr:uid="{00000000-0005-0000-0000-00003D060000}"/>
    <cellStyle name="comma[2]" xfId="1599" xr:uid="{00000000-0005-0000-0000-00003E060000}"/>
    <cellStyle name="Comma*" xfId="1595" xr:uid="{00000000-0005-0000-0000-00003F060000}"/>
    <cellStyle name="Comma0" xfId="1600" xr:uid="{00000000-0005-0000-0000-000040060000}"/>
    <cellStyle name="Comma0 - Style1" xfId="1601" xr:uid="{00000000-0005-0000-0000-000041060000}"/>
    <cellStyle name="Comma0 - Style2" xfId="1602" xr:uid="{00000000-0005-0000-0000-000042060000}"/>
    <cellStyle name="Comma0 - Style3" xfId="1603" xr:uid="{00000000-0005-0000-0000-000043060000}"/>
    <cellStyle name="Comma0 - Style4" xfId="1604" xr:uid="{00000000-0005-0000-0000-000044060000}"/>
    <cellStyle name="Comma0 - Style5" xfId="1605" xr:uid="{00000000-0005-0000-0000-000045060000}"/>
    <cellStyle name="Comma0 2" xfId="1606" xr:uid="{00000000-0005-0000-0000-000046060000}"/>
    <cellStyle name="Comma0_~14" xfId="1607" xr:uid="{00000000-0005-0000-0000-000047060000}"/>
    <cellStyle name="Comma1 - Style1" xfId="1608" xr:uid="{00000000-0005-0000-0000-000048060000}"/>
    <cellStyle name="comman" xfId="1609" xr:uid="{00000000-0005-0000-0000-000049060000}"/>
    <cellStyle name="commas" xfId="1611" xr:uid="{00000000-0005-0000-0000-00004A060000}"/>
    <cellStyle name="Comment" xfId="1612" xr:uid="{00000000-0005-0000-0000-00004B060000}"/>
    <cellStyle name="Company" xfId="1613" xr:uid="{00000000-0005-0000-0000-00004C060000}"/>
    <cellStyle name="Company 2" xfId="1614" xr:uid="{00000000-0005-0000-0000-00004D060000}"/>
    <cellStyle name="Compressed" xfId="1615" xr:uid="{00000000-0005-0000-0000-00004E060000}"/>
    <cellStyle name="Copied" xfId="1616" xr:uid="{00000000-0005-0000-0000-00004F060000}"/>
    <cellStyle name="Copied 2" xfId="1617" xr:uid="{00000000-0005-0000-0000-000050060000}"/>
    <cellStyle name="Cover" xfId="1618" xr:uid="{00000000-0005-0000-0000-000051060000}"/>
    <cellStyle name="Cover Date" xfId="1619" xr:uid="{00000000-0005-0000-0000-000052060000}"/>
    <cellStyle name="Cover Subtitle" xfId="1620" xr:uid="{00000000-0005-0000-0000-000053060000}"/>
    <cellStyle name="Cover Title" xfId="1621" xr:uid="{00000000-0005-0000-0000-000054060000}"/>
    <cellStyle name="CPM_Total" xfId="1622" xr:uid="{00000000-0005-0000-0000-000055060000}"/>
    <cellStyle name="CuD" xfId="1623" xr:uid="{00000000-0005-0000-0000-000056060000}"/>
    <cellStyle name="Cur" xfId="1624" xr:uid="{00000000-0005-0000-0000-000057060000}"/>
    <cellStyle name="CurRatio" xfId="1625" xr:uid="{00000000-0005-0000-0000-000058060000}"/>
    <cellStyle name="Curren - Style2" xfId="1626" xr:uid="{00000000-0005-0000-0000-000059060000}"/>
    <cellStyle name="Curren - Style4" xfId="1627" xr:uid="{00000000-0005-0000-0000-00005A060000}"/>
    <cellStyle name="Currency" xfId="2" builtinId="4"/>
    <cellStyle name="Currency ($)" xfId="1629" xr:uid="{00000000-0005-0000-0000-00005C060000}"/>
    <cellStyle name="Currency (£)" xfId="1630" xr:uid="{00000000-0005-0000-0000-00005D060000}"/>
    <cellStyle name="Currency (0)" xfId="1631" xr:uid="{00000000-0005-0000-0000-00005E060000}"/>
    <cellStyle name="Currency [0.0]" xfId="1632" xr:uid="{00000000-0005-0000-0000-00005F060000}"/>
    <cellStyle name="Currency [00]" xfId="1633" xr:uid="{00000000-0005-0000-0000-000060060000}"/>
    <cellStyle name="Currency [00] 2" xfId="1634" xr:uid="{00000000-0005-0000-0000-000061060000}"/>
    <cellStyle name="Currency [1]" xfId="1635" xr:uid="{00000000-0005-0000-0000-000062060000}"/>
    <cellStyle name="Currency [1] 2" xfId="1636" xr:uid="{00000000-0005-0000-0000-000063060000}"/>
    <cellStyle name="Currency [2]" xfId="1637" xr:uid="{00000000-0005-0000-0000-000064060000}"/>
    <cellStyle name="Currency [2] 2" xfId="1638" xr:uid="{00000000-0005-0000-0000-000065060000}"/>
    <cellStyle name="Currency [3]" xfId="1639" xr:uid="{00000000-0005-0000-0000-000066060000}"/>
    <cellStyle name="Currency 0" xfId="1640" xr:uid="{00000000-0005-0000-0000-000067060000}"/>
    <cellStyle name="Currency 0 2" xfId="1641" xr:uid="{00000000-0005-0000-0000-000068060000}"/>
    <cellStyle name="Currency 2" xfId="1642" xr:uid="{00000000-0005-0000-0000-000069060000}"/>
    <cellStyle name="Currency 2 2" xfId="1643" xr:uid="{00000000-0005-0000-0000-00006A060000}"/>
    <cellStyle name="Currency 2 3" xfId="4009" xr:uid="{00000000-0005-0000-0000-00006B060000}"/>
    <cellStyle name="Currency 2_% Change" xfId="1645" xr:uid="{00000000-0005-0000-0000-00006C060000}"/>
    <cellStyle name="Currency 2*" xfId="1644" xr:uid="{00000000-0005-0000-0000-00006D060000}"/>
    <cellStyle name="Currency 3" xfId="1646" xr:uid="{00000000-0005-0000-0000-00006E060000}"/>
    <cellStyle name="Currency 3 10" xfId="1647" xr:uid="{00000000-0005-0000-0000-00006F060000}"/>
    <cellStyle name="Currency 3 11" xfId="1648" xr:uid="{00000000-0005-0000-0000-000070060000}"/>
    <cellStyle name="Currency 3 12" xfId="1649" xr:uid="{00000000-0005-0000-0000-000071060000}"/>
    <cellStyle name="Currency 3 13" xfId="1650" xr:uid="{00000000-0005-0000-0000-000072060000}"/>
    <cellStyle name="Currency 3 14" xfId="1651" xr:uid="{00000000-0005-0000-0000-000073060000}"/>
    <cellStyle name="Currency 3 15" xfId="1652" xr:uid="{00000000-0005-0000-0000-000074060000}"/>
    <cellStyle name="Currency 3 16" xfId="1653" xr:uid="{00000000-0005-0000-0000-000075060000}"/>
    <cellStyle name="Currency 3 2" xfId="1654" xr:uid="{00000000-0005-0000-0000-000076060000}"/>
    <cellStyle name="Currency 3 3" xfId="1655" xr:uid="{00000000-0005-0000-0000-000077060000}"/>
    <cellStyle name="Currency 3 4" xfId="1656" xr:uid="{00000000-0005-0000-0000-000078060000}"/>
    <cellStyle name="Currency 3 5" xfId="1657" xr:uid="{00000000-0005-0000-0000-000079060000}"/>
    <cellStyle name="Currency 3 6" xfId="1658" xr:uid="{00000000-0005-0000-0000-00007A060000}"/>
    <cellStyle name="Currency 3 7" xfId="1659" xr:uid="{00000000-0005-0000-0000-00007B060000}"/>
    <cellStyle name="Currency 3 8" xfId="1660" xr:uid="{00000000-0005-0000-0000-00007C060000}"/>
    <cellStyle name="Currency 3 9" xfId="1661" xr:uid="{00000000-0005-0000-0000-00007D060000}"/>
    <cellStyle name="Currency 3*" xfId="1662" xr:uid="{00000000-0005-0000-0000-00007E060000}"/>
    <cellStyle name="Currency 4" xfId="1663" xr:uid="{00000000-0005-0000-0000-00007F060000}"/>
    <cellStyle name="Currency 4 10" xfId="1664" xr:uid="{00000000-0005-0000-0000-000080060000}"/>
    <cellStyle name="Currency 4 11" xfId="1665" xr:uid="{00000000-0005-0000-0000-000081060000}"/>
    <cellStyle name="Currency 4 12" xfId="1666" xr:uid="{00000000-0005-0000-0000-000082060000}"/>
    <cellStyle name="Currency 4 13" xfId="1667" xr:uid="{00000000-0005-0000-0000-000083060000}"/>
    <cellStyle name="Currency 4 14" xfId="1668" xr:uid="{00000000-0005-0000-0000-000084060000}"/>
    <cellStyle name="Currency 4 15" xfId="1669" xr:uid="{00000000-0005-0000-0000-000085060000}"/>
    <cellStyle name="Currency 4 16" xfId="1670" xr:uid="{00000000-0005-0000-0000-000086060000}"/>
    <cellStyle name="Currency 4 2" xfId="1671" xr:uid="{00000000-0005-0000-0000-000087060000}"/>
    <cellStyle name="Currency 4 3" xfId="1672" xr:uid="{00000000-0005-0000-0000-000088060000}"/>
    <cellStyle name="Currency 4 4" xfId="1673" xr:uid="{00000000-0005-0000-0000-000089060000}"/>
    <cellStyle name="Currency 4 5" xfId="1674" xr:uid="{00000000-0005-0000-0000-00008A060000}"/>
    <cellStyle name="Currency 4 6" xfId="1675" xr:uid="{00000000-0005-0000-0000-00008B060000}"/>
    <cellStyle name="Currency 4 7" xfId="1676" xr:uid="{00000000-0005-0000-0000-00008C060000}"/>
    <cellStyle name="Currency 4 8" xfId="1677" xr:uid="{00000000-0005-0000-0000-00008D060000}"/>
    <cellStyle name="Currency 4 9" xfId="1678" xr:uid="{00000000-0005-0000-0000-00008E060000}"/>
    <cellStyle name="Currency 5" xfId="1679" xr:uid="{00000000-0005-0000-0000-00008F060000}"/>
    <cellStyle name="Currency 5 10" xfId="1680" xr:uid="{00000000-0005-0000-0000-000090060000}"/>
    <cellStyle name="Currency 5 11" xfId="1681" xr:uid="{00000000-0005-0000-0000-000091060000}"/>
    <cellStyle name="Currency 5 12" xfId="1682" xr:uid="{00000000-0005-0000-0000-000092060000}"/>
    <cellStyle name="Currency 5 13" xfId="1683" xr:uid="{00000000-0005-0000-0000-000093060000}"/>
    <cellStyle name="Currency 5 14" xfId="1684" xr:uid="{00000000-0005-0000-0000-000094060000}"/>
    <cellStyle name="Currency 5 15" xfId="1685" xr:uid="{00000000-0005-0000-0000-000095060000}"/>
    <cellStyle name="Currency 5 16" xfId="1686" xr:uid="{00000000-0005-0000-0000-000096060000}"/>
    <cellStyle name="Currency 5 2" xfId="1687" xr:uid="{00000000-0005-0000-0000-000097060000}"/>
    <cellStyle name="Currency 5 3" xfId="1688" xr:uid="{00000000-0005-0000-0000-000098060000}"/>
    <cellStyle name="Currency 5 4" xfId="1689" xr:uid="{00000000-0005-0000-0000-000099060000}"/>
    <cellStyle name="Currency 5 5" xfId="1690" xr:uid="{00000000-0005-0000-0000-00009A060000}"/>
    <cellStyle name="Currency 5 6" xfId="1691" xr:uid="{00000000-0005-0000-0000-00009B060000}"/>
    <cellStyle name="Currency 5 7" xfId="1692" xr:uid="{00000000-0005-0000-0000-00009C060000}"/>
    <cellStyle name="Currency 5 8" xfId="1693" xr:uid="{00000000-0005-0000-0000-00009D060000}"/>
    <cellStyle name="Currency 5 9" xfId="1694" xr:uid="{00000000-0005-0000-0000-00009E060000}"/>
    <cellStyle name="Currency Per Share" xfId="1695" xr:uid="{00000000-0005-0000-0000-00009F060000}"/>
    <cellStyle name="Currency pound" xfId="1696" xr:uid="{00000000-0005-0000-0000-0000A0060000}"/>
    <cellStyle name="Currency_LBO_Template" xfId="4011" xr:uid="{00000000-0005-0000-0000-0000A1060000}"/>
    <cellStyle name="Currency--" xfId="1628" xr:uid="{00000000-0005-0000-0000-0000A2060000}"/>
    <cellStyle name="Currency-Rounded" xfId="1702" xr:uid="{00000000-0005-0000-0000-0000A3060000}"/>
    <cellStyle name="Currency*" xfId="1697" xr:uid="{00000000-0005-0000-0000-0000A4060000}"/>
    <cellStyle name="Currency0" xfId="1698" xr:uid="{00000000-0005-0000-0000-0000A5060000}"/>
    <cellStyle name="Currency0 2" xfId="1699" xr:uid="{00000000-0005-0000-0000-0000A6060000}"/>
    <cellStyle name="Currency1" xfId="1700" xr:uid="{00000000-0005-0000-0000-0000A7060000}"/>
    <cellStyle name="Currency2" xfId="1701" xr:uid="{00000000-0005-0000-0000-0000A8060000}"/>
    <cellStyle name="Currsmall" xfId="1703" xr:uid="{00000000-0005-0000-0000-0000A9060000}"/>
    <cellStyle name="d_yield" xfId="1704" xr:uid="{00000000-0005-0000-0000-0000AA060000}"/>
    <cellStyle name="d_yield 2" xfId="1705" xr:uid="{00000000-0005-0000-0000-0000AB060000}"/>
    <cellStyle name="d_yield_CCRD-muse -2" xfId="1706" xr:uid="{00000000-0005-0000-0000-0000AC060000}"/>
    <cellStyle name="d_yield_comps" xfId="1707" xr:uid="{00000000-0005-0000-0000-0000AD060000}"/>
    <cellStyle name="d_yield_Copy of PGN.NAV. v10.upside" xfId="1708" xr:uid="{00000000-0005-0000-0000-0000AE060000}"/>
    <cellStyle name="d_yield_DCF US" xfId="1709" xr:uid="{00000000-0005-0000-0000-0000AF060000}"/>
    <cellStyle name="d_yield_DCF-Valuation Support" xfId="1710" xr:uid="{00000000-0005-0000-0000-0000B0060000}"/>
    <cellStyle name="d_yield_DPTR Comps v28.0" xfId="1711" xr:uid="{00000000-0005-0000-0000-0000B1060000}"/>
    <cellStyle name="d_yield_Hunt book v4" xfId="1712" xr:uid="{00000000-0005-0000-0000-0000B2060000}"/>
    <cellStyle name="d_yield_ICOS-INC" xfId="1713" xr:uid="{00000000-0005-0000-0000-0000B3060000}"/>
    <cellStyle name="d_yield_ICOS-INC (2)" xfId="1714" xr:uid="{00000000-0005-0000-0000-0000B4060000}"/>
    <cellStyle name="d_yield_IPO Valuation Template" xfId="1715" xr:uid="{00000000-0005-0000-0000-0000B5060000}"/>
    <cellStyle name="d_yield_KMG.May 2006 Update.v2" xfId="1716" xr:uid="{00000000-0005-0000-0000-0000B6060000}"/>
    <cellStyle name="d_yield_Laramie_Comps_v1" xfId="1717" xr:uid="{00000000-0005-0000-0000-0000B7060000}"/>
    <cellStyle name="d_yield_Merger Model16.xls Chart 1" xfId="1718" xr:uid="{00000000-0005-0000-0000-0000B8060000}"/>
    <cellStyle name="d_yield_Merger Model34b" xfId="1719" xr:uid="{00000000-0005-0000-0000-0000B9060000}"/>
    <cellStyle name="d_yield_MKS 7.29 Valuation" xfId="1720" xr:uid="{00000000-0005-0000-0000-0000BA060000}"/>
    <cellStyle name="d_yield_Multiple ppt output" xfId="1721" xr:uid="{00000000-0005-0000-0000-0000BB060000}"/>
    <cellStyle name="d_yield_New.NAV.Laramie.v12 (version 2)" xfId="1722" xr:uid="{00000000-0005-0000-0000-0000BC060000}"/>
    <cellStyle name="d_yield_NFX.APA.ExRatio.3-1-06" xfId="1723" xr:uid="{00000000-0005-0000-0000-0000BD060000}"/>
    <cellStyle name="d_yield_PETD_4-26-06.v2" xfId="1724" xr:uid="{00000000-0005-0000-0000-0000BE060000}"/>
    <cellStyle name="d_yield_PETD_Apr06.v5" xfId="1725" xr:uid="{00000000-0005-0000-0000-0000BF060000}"/>
    <cellStyle name="d_yield_PGN.Feb06.Comps.v17" xfId="1726" xr:uid="{00000000-0005-0000-0000-0000C0060000}"/>
    <cellStyle name="d_yield_Reserve information" xfId="1727" xr:uid="{00000000-0005-0000-0000-0000C1060000}"/>
    <cellStyle name="d_yield_RRC_Apr06.v5" xfId="1729" xr:uid="{00000000-0005-0000-0000-0000C2060000}"/>
    <cellStyle name="d_yield_RRC_StkCht_15-day avg trailing_5-11-06" xfId="1730" xr:uid="{00000000-0005-0000-0000-0000C3060000}"/>
    <cellStyle name="d_yield_RRC.DNR_A(D)_v3" xfId="1728" xr:uid="{00000000-0005-0000-0000-0000C4060000}"/>
    <cellStyle name="d_yield_Valuation.MVK.v11" xfId="1731" xr:uid="{00000000-0005-0000-0000-0000C5060000}"/>
    <cellStyle name="d_yield_VPI.DVN.A(D).v9" xfId="1732" xr:uid="{00000000-0005-0000-0000-0000C6060000}"/>
    <cellStyle name="DARK" xfId="1733" xr:uid="{00000000-0005-0000-0000-0000C7060000}"/>
    <cellStyle name="Dash" xfId="1734" xr:uid="{00000000-0005-0000-0000-0000C8060000}"/>
    <cellStyle name="data" xfId="1735" xr:uid="{00000000-0005-0000-0000-0000C9060000}"/>
    <cellStyle name="Data Link" xfId="1736" xr:uid="{00000000-0005-0000-0000-0000CA060000}"/>
    <cellStyle name="DATASTYLE" xfId="1737" xr:uid="{00000000-0005-0000-0000-0000CB060000}"/>
    <cellStyle name="Date" xfId="1738" xr:uid="{00000000-0005-0000-0000-0000CC060000}"/>
    <cellStyle name="Date - Style1" xfId="1739" xr:uid="{00000000-0005-0000-0000-0000CD060000}"/>
    <cellStyle name="Date - Style3" xfId="1740" xr:uid="{00000000-0005-0000-0000-0000CE060000}"/>
    <cellStyle name="Date [d-mmm-yy]" xfId="1741" xr:uid="{00000000-0005-0000-0000-0000CF060000}"/>
    <cellStyle name="Date [mm-d-yy]" xfId="1742" xr:uid="{00000000-0005-0000-0000-0000D0060000}"/>
    <cellStyle name="Date [mm-d-yyyy]" xfId="1743" xr:uid="{00000000-0005-0000-0000-0000D1060000}"/>
    <cellStyle name="Date [mmm-d-yyyy]" xfId="1744" xr:uid="{00000000-0005-0000-0000-0000D2060000}"/>
    <cellStyle name="Date [mmm-yy]" xfId="1745" xr:uid="{00000000-0005-0000-0000-0000D3060000}"/>
    <cellStyle name="Date [mmm-yyyy]" xfId="1746" xr:uid="{00000000-0005-0000-0000-0000D4060000}"/>
    <cellStyle name="Date 2" xfId="1747" xr:uid="{00000000-0005-0000-0000-0000D5060000}"/>
    <cellStyle name="Date Aligned" xfId="1748" xr:uid="{00000000-0005-0000-0000-0000D6060000}"/>
    <cellStyle name="Date Aligned 2" xfId="1749" xr:uid="{00000000-0005-0000-0000-0000D7060000}"/>
    <cellStyle name="Date Aligned_Assump" xfId="1751" xr:uid="{00000000-0005-0000-0000-0000D8060000}"/>
    <cellStyle name="Date Aligned*" xfId="1750" xr:uid="{00000000-0005-0000-0000-0000D9060000}"/>
    <cellStyle name="Date Day" xfId="1752" xr:uid="{00000000-0005-0000-0000-0000DA060000}"/>
    <cellStyle name="Date Short" xfId="1753" xr:uid="{00000000-0005-0000-0000-0000DB060000}"/>
    <cellStyle name="Date Short 2" xfId="1754" xr:uid="{00000000-0005-0000-0000-0000DC060000}"/>
    <cellStyle name="Date Year" xfId="1755" xr:uid="{00000000-0005-0000-0000-0000DD060000}"/>
    <cellStyle name="Date_~5503971" xfId="1756" xr:uid="{00000000-0005-0000-0000-0000DE060000}"/>
    <cellStyle name="Date1" xfId="1757" xr:uid="{00000000-0005-0000-0000-0000DF060000}"/>
    <cellStyle name="Date1 2" xfId="1758" xr:uid="{00000000-0005-0000-0000-0000E0060000}"/>
    <cellStyle name="Date2" xfId="1759" xr:uid="{00000000-0005-0000-0000-0000E1060000}"/>
    <cellStyle name="DateLong" xfId="1760" xr:uid="{00000000-0005-0000-0000-0000E2060000}"/>
    <cellStyle name="Dates" xfId="1761" xr:uid="{00000000-0005-0000-0000-0000E3060000}"/>
    <cellStyle name="DateYear" xfId="1762" xr:uid="{00000000-0005-0000-0000-0000E4060000}"/>
    <cellStyle name="DateYearEstimate" xfId="1763" xr:uid="{00000000-0005-0000-0000-0000E5060000}"/>
    <cellStyle name="DateYearWholeEstimate" xfId="1764" xr:uid="{00000000-0005-0000-0000-0000E6060000}"/>
    <cellStyle name="Datum" xfId="1765" xr:uid="{00000000-0005-0000-0000-0000E7060000}"/>
    <cellStyle name="default" xfId="1766" xr:uid="{00000000-0005-0000-0000-0000E8060000}"/>
    <cellStyle name="Dezimal [0]_Europe package.xls Diagramm 1" xfId="1767" xr:uid="{00000000-0005-0000-0000-0000E9060000}"/>
    <cellStyle name="Dezimal_airt-rev" xfId="1768" xr:uid="{00000000-0005-0000-0000-0000EA060000}"/>
    <cellStyle name="Dia" xfId="1769" xr:uid="{00000000-0005-0000-0000-0000EB060000}"/>
    <cellStyle name="dolar whole" xfId="1770" xr:uid="{00000000-0005-0000-0000-0000EC060000}"/>
    <cellStyle name="Dollar" xfId="1771" xr:uid="{00000000-0005-0000-0000-0000ED060000}"/>
    <cellStyle name="Dollar Whole" xfId="1772" xr:uid="{00000000-0005-0000-0000-0000EE060000}"/>
    <cellStyle name="Dollar_EV - Sub" xfId="1773" xr:uid="{00000000-0005-0000-0000-0000EF060000}"/>
    <cellStyle name="Dollar1" xfId="1774" xr:uid="{00000000-0005-0000-0000-0000F0060000}"/>
    <cellStyle name="Dollar1 2" xfId="1775" xr:uid="{00000000-0005-0000-0000-0000F1060000}"/>
    <cellStyle name="Dollar1Blue" xfId="1776" xr:uid="{00000000-0005-0000-0000-0000F2060000}"/>
    <cellStyle name="Dollar1Blue 2" xfId="1777" xr:uid="{00000000-0005-0000-0000-0000F3060000}"/>
    <cellStyle name="Dollar2" xfId="1778" xr:uid="{00000000-0005-0000-0000-0000F4060000}"/>
    <cellStyle name="Dollar2 2" xfId="1779" xr:uid="{00000000-0005-0000-0000-0000F5060000}"/>
    <cellStyle name="dollars" xfId="1780" xr:uid="{00000000-0005-0000-0000-0000F6060000}"/>
    <cellStyle name="Dollars 2" xfId="1781" xr:uid="{00000000-0005-0000-0000-0000F7060000}"/>
    <cellStyle name="DollarWhole" xfId="1782" xr:uid="{00000000-0005-0000-0000-0000F8060000}"/>
    <cellStyle name="Dotted Line" xfId="1783" xr:uid="{00000000-0005-0000-0000-0000F9060000}"/>
    <cellStyle name="Dotted Line 2" xfId="1784" xr:uid="{00000000-0005-0000-0000-0000FA060000}"/>
    <cellStyle name="Double Accounting" xfId="1785" xr:uid="{00000000-0005-0000-0000-0000FB060000}"/>
    <cellStyle name="Double Accounting 2" xfId="1786" xr:uid="{00000000-0005-0000-0000-0000FC060000}"/>
    <cellStyle name="down" xfId="1787" xr:uid="{00000000-0005-0000-0000-0000FD060000}"/>
    <cellStyle name="Download" xfId="1788" xr:uid="{00000000-0005-0000-0000-0000FE060000}"/>
    <cellStyle name="dp*Accent" xfId="1789" xr:uid="{00000000-0005-0000-0000-0000FF060000}"/>
    <cellStyle name="dp*ChartSubTitle" xfId="1790" xr:uid="{00000000-0005-0000-0000-000000070000}"/>
    <cellStyle name="dp*ChartTitle" xfId="1791" xr:uid="{00000000-0005-0000-0000-000001070000}"/>
    <cellStyle name="dp*ColumnHeading1" xfId="1792" xr:uid="{00000000-0005-0000-0000-000002070000}"/>
    <cellStyle name="dp*ColumnHeading2" xfId="1793" xr:uid="{00000000-0005-0000-0000-000003070000}"/>
    <cellStyle name="dp*ColumnHeadingDate" xfId="1794" xr:uid="{00000000-0005-0000-0000-000004070000}"/>
    <cellStyle name="dp*FiscalDate" xfId="1795" xr:uid="{00000000-0005-0000-0000-000005070000}"/>
    <cellStyle name="dp*Footnote" xfId="1796" xr:uid="{00000000-0005-0000-0000-000006070000}"/>
    <cellStyle name="dp*Information" xfId="1797" xr:uid="{00000000-0005-0000-0000-000007070000}"/>
    <cellStyle name="dp*LabelItalics" xfId="1798" xr:uid="{00000000-0005-0000-0000-000008070000}"/>
    <cellStyle name="dp*LabelItalicsLineAbove" xfId="1799" xr:uid="{00000000-0005-0000-0000-000009070000}"/>
    <cellStyle name="dp*LabelLine" xfId="1800" xr:uid="{00000000-0005-0000-0000-00000A070000}"/>
    <cellStyle name="dp*Labels" xfId="1801" xr:uid="{00000000-0005-0000-0000-00000B070000}"/>
    <cellStyle name="dp*Normal" xfId="1802" xr:uid="{00000000-0005-0000-0000-00000C070000}"/>
    <cellStyle name="dp*NormalCurrency1Dec." xfId="1803" xr:uid="{00000000-0005-0000-0000-00000D070000}"/>
    <cellStyle name="dp*NormalCurrency2Dec." xfId="1804" xr:uid="{00000000-0005-0000-0000-00000E070000}"/>
    <cellStyle name="dp*Number%Italics" xfId="1805" xr:uid="{00000000-0005-0000-0000-00000F070000}"/>
    <cellStyle name="dp*Number%ItalicsLineAbove" xfId="1806" xr:uid="{00000000-0005-0000-0000-000010070000}"/>
    <cellStyle name="dp*NumberCurrencyLine" xfId="1807" xr:uid="{00000000-0005-0000-0000-000011070000}"/>
    <cellStyle name="dp*NumberGeneral" xfId="1808" xr:uid="{00000000-0005-0000-0000-000012070000}"/>
    <cellStyle name="dp*NumberGeneral2Dec." xfId="1809" xr:uid="{00000000-0005-0000-0000-000013070000}"/>
    <cellStyle name="dp*NumberLine" xfId="1810" xr:uid="{00000000-0005-0000-0000-000014070000}"/>
    <cellStyle name="dp*NumberLineEPS" xfId="1811" xr:uid="{00000000-0005-0000-0000-000015070000}"/>
    <cellStyle name="dp*NumberSpecial" xfId="1812" xr:uid="{00000000-0005-0000-0000-000016070000}"/>
    <cellStyle name="dp*RatioX" xfId="1813" xr:uid="{00000000-0005-0000-0000-000017070000}"/>
    <cellStyle name="dp*SeriesName" xfId="1814" xr:uid="{00000000-0005-0000-0000-000018070000}"/>
    <cellStyle name="dp*SheetSubTitle" xfId="1815" xr:uid="{00000000-0005-0000-0000-000019070000}"/>
    <cellStyle name="dp*SheetTitle" xfId="1816" xr:uid="{00000000-0005-0000-0000-00001A070000}"/>
    <cellStyle name="dp*SubTitle" xfId="1817" xr:uid="{00000000-0005-0000-0000-00001B070000}"/>
    <cellStyle name="dp*ThickLineAbove" xfId="1818" xr:uid="{00000000-0005-0000-0000-00001C070000}"/>
    <cellStyle name="dp*ThickLineBelow" xfId="1819" xr:uid="{00000000-0005-0000-0000-00001D070000}"/>
    <cellStyle name="dp*ThinLineAbove" xfId="1820" xr:uid="{00000000-0005-0000-0000-00001E070000}"/>
    <cellStyle name="dp*ThinLineBelow" xfId="1821" xr:uid="{00000000-0005-0000-0000-00001F070000}"/>
    <cellStyle name="dp*XAxisTitle" xfId="1822" xr:uid="{00000000-0005-0000-0000-000020070000}"/>
    <cellStyle name="dp*Y2AxisTitle" xfId="1823" xr:uid="{00000000-0005-0000-0000-000021070000}"/>
    <cellStyle name="dp*YAxisTitle" xfId="1824" xr:uid="{00000000-0005-0000-0000-000022070000}"/>
    <cellStyle name="Driver" xfId="1825" xr:uid="{00000000-0005-0000-0000-000023070000}"/>
    <cellStyle name="Encabez1" xfId="1826" xr:uid="{00000000-0005-0000-0000-000024070000}"/>
    <cellStyle name="Encabez2" xfId="1827" xr:uid="{00000000-0005-0000-0000-000025070000}"/>
    <cellStyle name="Encabezado 4" xfId="1828" xr:uid="{00000000-0005-0000-0000-000026070000}"/>
    <cellStyle name="Engine" xfId="1829" xr:uid="{00000000-0005-0000-0000-000027070000}"/>
    <cellStyle name="Enter Currency (0)" xfId="1830" xr:uid="{00000000-0005-0000-0000-000028070000}"/>
    <cellStyle name="Enter Currency (0) 2" xfId="1831" xr:uid="{00000000-0005-0000-0000-000029070000}"/>
    <cellStyle name="Enter Currency (2)" xfId="1832" xr:uid="{00000000-0005-0000-0000-00002A070000}"/>
    <cellStyle name="Enter Currency (2) 2" xfId="1833" xr:uid="{00000000-0005-0000-0000-00002B070000}"/>
    <cellStyle name="Enter Units (0)" xfId="1834" xr:uid="{00000000-0005-0000-0000-00002C070000}"/>
    <cellStyle name="Enter Units (0) 2" xfId="1835" xr:uid="{00000000-0005-0000-0000-00002D070000}"/>
    <cellStyle name="Enter Units (1)" xfId="1836" xr:uid="{00000000-0005-0000-0000-00002E070000}"/>
    <cellStyle name="Enter Units (1) 2" xfId="1837" xr:uid="{00000000-0005-0000-0000-00002F070000}"/>
    <cellStyle name="Enter Units (2)" xfId="1838" xr:uid="{00000000-0005-0000-0000-000030070000}"/>
    <cellStyle name="Enter Units (2) 2" xfId="1839" xr:uid="{00000000-0005-0000-0000-000031070000}"/>
    <cellStyle name="Entered" xfId="1840" xr:uid="{00000000-0005-0000-0000-000032070000}"/>
    <cellStyle name="Entered 2" xfId="1841" xr:uid="{00000000-0005-0000-0000-000033070000}"/>
    <cellStyle name="Entrada" xfId="1842" xr:uid="{00000000-0005-0000-0000-000034070000}"/>
    <cellStyle name="eps" xfId="1843" xr:uid="{00000000-0005-0000-0000-000035070000}"/>
    <cellStyle name="eps 2" xfId="1844" xr:uid="{00000000-0005-0000-0000-000036070000}"/>
    <cellStyle name="eps_AOL Model Master" xfId="1851" xr:uid="{00000000-0005-0000-0000-000037070000}"/>
    <cellStyle name="eps$" xfId="1845" xr:uid="{00000000-0005-0000-0000-000038070000}"/>
    <cellStyle name="eps$ 2" xfId="1846" xr:uid="{00000000-0005-0000-0000-000039070000}"/>
    <cellStyle name="eps$A" xfId="1847" xr:uid="{00000000-0005-0000-0000-00003A070000}"/>
    <cellStyle name="eps$A 2" xfId="1848" xr:uid="{00000000-0005-0000-0000-00003B070000}"/>
    <cellStyle name="eps$E" xfId="1849" xr:uid="{00000000-0005-0000-0000-00003C070000}"/>
    <cellStyle name="eps$E 2" xfId="1850" xr:uid="{00000000-0005-0000-0000-00003D070000}"/>
    <cellStyle name="epsA" xfId="1852" xr:uid="{00000000-0005-0000-0000-00003E070000}"/>
    <cellStyle name="epsA 2" xfId="1853" xr:uid="{00000000-0005-0000-0000-00003F070000}"/>
    <cellStyle name="EPSActual" xfId="1854" xr:uid="{00000000-0005-0000-0000-000040070000}"/>
    <cellStyle name="epsE" xfId="1855" xr:uid="{00000000-0005-0000-0000-000041070000}"/>
    <cellStyle name="epsE 2" xfId="1856" xr:uid="{00000000-0005-0000-0000-000042070000}"/>
    <cellStyle name="EPSEstimate" xfId="1857" xr:uid="{00000000-0005-0000-0000-000043070000}"/>
    <cellStyle name="ESTANDAR" xfId="1858" xr:uid="{00000000-0005-0000-0000-000044070000}"/>
    <cellStyle name="Estilo 1" xfId="1859" xr:uid="{00000000-0005-0000-0000-000045070000}"/>
    <cellStyle name="Estilo 1 10" xfId="1860" xr:uid="{00000000-0005-0000-0000-000046070000}"/>
    <cellStyle name="Estilo 1 11" xfId="1861" xr:uid="{00000000-0005-0000-0000-000047070000}"/>
    <cellStyle name="Estilo 1 12" xfId="1862" xr:uid="{00000000-0005-0000-0000-000048070000}"/>
    <cellStyle name="Estilo 1 13" xfId="1863" xr:uid="{00000000-0005-0000-0000-000049070000}"/>
    <cellStyle name="Estilo 1 14" xfId="1864" xr:uid="{00000000-0005-0000-0000-00004A070000}"/>
    <cellStyle name="Estilo 1 15" xfId="1865" xr:uid="{00000000-0005-0000-0000-00004B070000}"/>
    <cellStyle name="Estilo 1 16" xfId="1866" xr:uid="{00000000-0005-0000-0000-00004C070000}"/>
    <cellStyle name="Estilo 1 17" xfId="1867" xr:uid="{00000000-0005-0000-0000-00004D070000}"/>
    <cellStyle name="Estilo 1 2" xfId="1868" xr:uid="{00000000-0005-0000-0000-00004E070000}"/>
    <cellStyle name="Estilo 1 2 10" xfId="1869" xr:uid="{00000000-0005-0000-0000-00004F070000}"/>
    <cellStyle name="Estilo 1 2 11" xfId="1870" xr:uid="{00000000-0005-0000-0000-000050070000}"/>
    <cellStyle name="Estilo 1 2 12" xfId="1871" xr:uid="{00000000-0005-0000-0000-000051070000}"/>
    <cellStyle name="Estilo 1 2 13" xfId="1872" xr:uid="{00000000-0005-0000-0000-000052070000}"/>
    <cellStyle name="Estilo 1 2 14" xfId="1873" xr:uid="{00000000-0005-0000-0000-000053070000}"/>
    <cellStyle name="Estilo 1 2 15" xfId="1874" xr:uid="{00000000-0005-0000-0000-000054070000}"/>
    <cellStyle name="Estilo 1 2 16" xfId="1875" xr:uid="{00000000-0005-0000-0000-000055070000}"/>
    <cellStyle name="Estilo 1 2 2" xfId="1876" xr:uid="{00000000-0005-0000-0000-000056070000}"/>
    <cellStyle name="Estilo 1 2 3" xfId="1877" xr:uid="{00000000-0005-0000-0000-000057070000}"/>
    <cellStyle name="Estilo 1 2 4" xfId="1878" xr:uid="{00000000-0005-0000-0000-000058070000}"/>
    <cellStyle name="Estilo 1 2 5" xfId="1879" xr:uid="{00000000-0005-0000-0000-000059070000}"/>
    <cellStyle name="Estilo 1 2 6" xfId="1880" xr:uid="{00000000-0005-0000-0000-00005A070000}"/>
    <cellStyle name="Estilo 1 2 7" xfId="1881" xr:uid="{00000000-0005-0000-0000-00005B070000}"/>
    <cellStyle name="Estilo 1 2 8" xfId="1882" xr:uid="{00000000-0005-0000-0000-00005C070000}"/>
    <cellStyle name="Estilo 1 2 9" xfId="1883" xr:uid="{00000000-0005-0000-0000-00005D070000}"/>
    <cellStyle name="Estilo 1 3" xfId="1884" xr:uid="{00000000-0005-0000-0000-00005E070000}"/>
    <cellStyle name="Estilo 1 4" xfId="1885" xr:uid="{00000000-0005-0000-0000-00005F070000}"/>
    <cellStyle name="Estilo 1 5" xfId="1886" xr:uid="{00000000-0005-0000-0000-000060070000}"/>
    <cellStyle name="Estilo 1 6" xfId="1887" xr:uid="{00000000-0005-0000-0000-000061070000}"/>
    <cellStyle name="Estilo 1 7" xfId="1888" xr:uid="{00000000-0005-0000-0000-000062070000}"/>
    <cellStyle name="Estilo 1 8" xfId="1889" xr:uid="{00000000-0005-0000-0000-000063070000}"/>
    <cellStyle name="Estilo 1 9" xfId="1890" xr:uid="{00000000-0005-0000-0000-000064070000}"/>
    <cellStyle name="Estilo 1_(2008-09-15) Cosacol-Financial Model v52 DEBT UPDATED" xfId="1891" xr:uid="{00000000-0005-0000-0000-000065070000}"/>
    <cellStyle name="Euro" xfId="1892" xr:uid="{00000000-0005-0000-0000-000066070000}"/>
    <cellStyle name="Euro 2" xfId="1893" xr:uid="{00000000-0005-0000-0000-000067070000}"/>
    <cellStyle name="Explanatory Text 2" xfId="1894" xr:uid="{00000000-0005-0000-0000-000068070000}"/>
    <cellStyle name="Explanatory Text 3" xfId="1895" xr:uid="{00000000-0005-0000-0000-000069070000}"/>
    <cellStyle name="Explanatory Text 4" xfId="1896" xr:uid="{00000000-0005-0000-0000-00006A070000}"/>
    <cellStyle name="Explanatory Text 5" xfId="1897" xr:uid="{00000000-0005-0000-0000-00006B070000}"/>
    <cellStyle name="Explanatory Text 6" xfId="1898" xr:uid="{00000000-0005-0000-0000-00006C070000}"/>
    <cellStyle name="Explanatory Text 7" xfId="1899" xr:uid="{00000000-0005-0000-0000-00006D070000}"/>
    <cellStyle name="Explanatory Text 8" xfId="1900" xr:uid="{00000000-0005-0000-0000-00006E070000}"/>
    <cellStyle name="Explanatory Text 9" xfId="1901" xr:uid="{00000000-0005-0000-0000-00006F070000}"/>
    <cellStyle name="EY House" xfId="1902" xr:uid="{00000000-0005-0000-0000-000070070000}"/>
    <cellStyle name="F2" xfId="1903" xr:uid="{00000000-0005-0000-0000-000071070000}"/>
    <cellStyle name="F2 2" xfId="1904" xr:uid="{00000000-0005-0000-0000-000072070000}"/>
    <cellStyle name="F3" xfId="1905" xr:uid="{00000000-0005-0000-0000-000073070000}"/>
    <cellStyle name="F3 2" xfId="1906" xr:uid="{00000000-0005-0000-0000-000074070000}"/>
    <cellStyle name="F4" xfId="1907" xr:uid="{00000000-0005-0000-0000-000075070000}"/>
    <cellStyle name="F4 2" xfId="1908" xr:uid="{00000000-0005-0000-0000-000076070000}"/>
    <cellStyle name="F5" xfId="1909" xr:uid="{00000000-0005-0000-0000-000077070000}"/>
    <cellStyle name="F5 2" xfId="1910" xr:uid="{00000000-0005-0000-0000-000078070000}"/>
    <cellStyle name="F6" xfId="1911" xr:uid="{00000000-0005-0000-0000-000079070000}"/>
    <cellStyle name="F6 - Style2" xfId="1912" xr:uid="{00000000-0005-0000-0000-00007A070000}"/>
    <cellStyle name="F6 2" xfId="1913" xr:uid="{00000000-0005-0000-0000-00007B070000}"/>
    <cellStyle name="F6_EPSCSTD1" xfId="1914" xr:uid="{00000000-0005-0000-0000-00007C070000}"/>
    <cellStyle name="F7" xfId="1915" xr:uid="{00000000-0005-0000-0000-00007D070000}"/>
    <cellStyle name="F7 2" xfId="1916" xr:uid="{00000000-0005-0000-0000-00007E070000}"/>
    <cellStyle name="F8" xfId="1917" xr:uid="{00000000-0005-0000-0000-00007F070000}"/>
    <cellStyle name="F8 - Style1" xfId="1918" xr:uid="{00000000-0005-0000-0000-000080070000}"/>
    <cellStyle name="F8 2" xfId="1919" xr:uid="{00000000-0005-0000-0000-000081070000}"/>
    <cellStyle name="F8_VIRUS-EDY" xfId="1920" xr:uid="{00000000-0005-0000-0000-000082070000}"/>
    <cellStyle name="factsheet" xfId="1921" xr:uid="{00000000-0005-0000-0000-000083070000}"/>
    <cellStyle name="Fecha" xfId="1922" xr:uid="{00000000-0005-0000-0000-000084070000}"/>
    <cellStyle name="FieldName" xfId="1923" xr:uid="{00000000-0005-0000-0000-000085070000}"/>
    <cellStyle name="Fijo" xfId="1924" xr:uid="{00000000-0005-0000-0000-000086070000}"/>
    <cellStyle name="Financiero" xfId="1925" xr:uid="{00000000-0005-0000-0000-000087070000}"/>
    <cellStyle name="Fixed" xfId="1926" xr:uid="{00000000-0005-0000-0000-000088070000}"/>
    <cellStyle name="Fixed [0]" xfId="1927" xr:uid="{00000000-0005-0000-0000-000089070000}"/>
    <cellStyle name="Fixed 2" xfId="1928" xr:uid="{00000000-0005-0000-0000-00008A070000}"/>
    <cellStyle name="Fixed_Cash position v6" xfId="1929" xr:uid="{00000000-0005-0000-0000-00008B070000}"/>
    <cellStyle name="Fixed2 - Style2" xfId="1930" xr:uid="{00000000-0005-0000-0000-00008C070000}"/>
    <cellStyle name="Fixed4 - Style4" xfId="1931" xr:uid="{00000000-0005-0000-0000-00008D070000}"/>
    <cellStyle name="Fixlong" xfId="1932" xr:uid="{00000000-0005-0000-0000-00008E070000}"/>
    <cellStyle name="fo]_x000d__x000a_UserName=Murat Zelef_x000d__x000a_UserCompany=Bumerang_x000d__x000a__x000d__x000a_[File Paths]_x000d__x000a_WorkingDirectory=C:\EQUIS\DLWIN_x000d__x000a_DownLoader=C" xfId="1933" xr:uid="{00000000-0005-0000-0000-00008F070000}"/>
    <cellStyle name="Followed Hyperlink" xfId="4015" builtinId="9" hidden="1"/>
    <cellStyle name="Fon10" xfId="1934" xr:uid="{00000000-0005-0000-0000-000091070000}"/>
    <cellStyle name="Fon10B" xfId="1935" xr:uid="{00000000-0005-0000-0000-000092070000}"/>
    <cellStyle name="Fon12" xfId="1936" xr:uid="{00000000-0005-0000-0000-000093070000}"/>
    <cellStyle name="Fon12B" xfId="1937" xr:uid="{00000000-0005-0000-0000-000094070000}"/>
    <cellStyle name="Fon14B" xfId="1938" xr:uid="{00000000-0005-0000-0000-000095070000}"/>
    <cellStyle name="Fon18B" xfId="1939" xr:uid="{00000000-0005-0000-0000-000096070000}"/>
    <cellStyle name="Fon6" xfId="1940" xr:uid="{00000000-0005-0000-0000-000097070000}"/>
    <cellStyle name="Fon8B" xfId="1941" xr:uid="{00000000-0005-0000-0000-000098070000}"/>
    <cellStyle name="Footer SBILogo1" xfId="1942" xr:uid="{00000000-0005-0000-0000-000099070000}"/>
    <cellStyle name="Footer SBILogo2" xfId="1943" xr:uid="{00000000-0005-0000-0000-00009A070000}"/>
    <cellStyle name="footnoe" xfId="1944" xr:uid="{00000000-0005-0000-0000-00009B070000}"/>
    <cellStyle name="Footnote" xfId="1945" xr:uid="{00000000-0005-0000-0000-00009C070000}"/>
    <cellStyle name="Footnote 2" xfId="1946" xr:uid="{00000000-0005-0000-0000-00009D070000}"/>
    <cellStyle name="Footnote Reference" xfId="1947" xr:uid="{00000000-0005-0000-0000-00009E070000}"/>
    <cellStyle name="Footnote_% Change" xfId="1948" xr:uid="{00000000-0005-0000-0000-00009F070000}"/>
    <cellStyle name="Footnotes" xfId="1949" xr:uid="{00000000-0005-0000-0000-0000A0070000}"/>
    <cellStyle name="Footnotes 2" xfId="1950" xr:uid="{00000000-0005-0000-0000-0000A1070000}"/>
    <cellStyle name="Forklarende tekst" xfId="1951" xr:uid="{00000000-0005-0000-0000-0000A2070000}"/>
    <cellStyle name="Format 1" xfId="1952" xr:uid="{00000000-0005-0000-0000-0000A3070000}"/>
    <cellStyle name="Format Number Column" xfId="1953" xr:uid="{00000000-0005-0000-0000-0000A4070000}"/>
    <cellStyle name="forms" xfId="1954" xr:uid="{00000000-0005-0000-0000-0000A5070000}"/>
    <cellStyle name="Formula" xfId="1955" xr:uid="{00000000-0005-0000-0000-0000A6070000}"/>
    <cellStyle name="fy_eps$" xfId="1956" xr:uid="{00000000-0005-0000-0000-0000A7070000}"/>
    <cellStyle name="g_rate" xfId="1957" xr:uid="{00000000-0005-0000-0000-0000A8070000}"/>
    <cellStyle name="g_rate 2" xfId="1958" xr:uid="{00000000-0005-0000-0000-0000A9070000}"/>
    <cellStyle name="g_rate_comps" xfId="1959" xr:uid="{00000000-0005-0000-0000-0000AA070000}"/>
    <cellStyle name="g_rate_Copy of PGN.NAV. v10.upside" xfId="1960" xr:uid="{00000000-0005-0000-0000-0000AB070000}"/>
    <cellStyle name="g_rate_DCF US" xfId="1961" xr:uid="{00000000-0005-0000-0000-0000AC070000}"/>
    <cellStyle name="g_rate_DCF-Valuation Support" xfId="1962" xr:uid="{00000000-0005-0000-0000-0000AD070000}"/>
    <cellStyle name="g_rate_DPTR Comps v28.0" xfId="1963" xr:uid="{00000000-0005-0000-0000-0000AE070000}"/>
    <cellStyle name="g_rate_Hunt book v4" xfId="1964" xr:uid="{00000000-0005-0000-0000-0000AF070000}"/>
    <cellStyle name="g_rate_ICOS-INC" xfId="1965" xr:uid="{00000000-0005-0000-0000-0000B0070000}"/>
    <cellStyle name="g_rate_ICOS-INC (2)" xfId="1966" xr:uid="{00000000-0005-0000-0000-0000B1070000}"/>
    <cellStyle name="g_rate_IPO Valuation Template" xfId="1967" xr:uid="{00000000-0005-0000-0000-0000B2070000}"/>
    <cellStyle name="g_rate_KMG.May 2006 Update.v2" xfId="1968" xr:uid="{00000000-0005-0000-0000-0000B3070000}"/>
    <cellStyle name="g_rate_Laramie_Comps_v1" xfId="1969" xr:uid="{00000000-0005-0000-0000-0000B4070000}"/>
    <cellStyle name="g_rate_Merger Model16.xls Chart 1" xfId="1970" xr:uid="{00000000-0005-0000-0000-0000B5070000}"/>
    <cellStyle name="g_rate_Merger Model34b" xfId="1971" xr:uid="{00000000-0005-0000-0000-0000B6070000}"/>
    <cellStyle name="g_rate_Multiple ppt output" xfId="1972" xr:uid="{00000000-0005-0000-0000-0000B7070000}"/>
    <cellStyle name="g_rate_New.NAV.Laramie.v12 (version 2)" xfId="1973" xr:uid="{00000000-0005-0000-0000-0000B8070000}"/>
    <cellStyle name="g_rate_NFX.APA.ExRatio.3-1-06" xfId="1974" xr:uid="{00000000-0005-0000-0000-0000B9070000}"/>
    <cellStyle name="g_rate_PETD_4-26-06.v2" xfId="1975" xr:uid="{00000000-0005-0000-0000-0000BA070000}"/>
    <cellStyle name="g_rate_PETD_Apr06.v5" xfId="1976" xr:uid="{00000000-0005-0000-0000-0000BB070000}"/>
    <cellStyle name="g_rate_PGN.Feb06.Comps.v17" xfId="1977" xr:uid="{00000000-0005-0000-0000-0000BC070000}"/>
    <cellStyle name="g_rate_Reserve information" xfId="1978" xr:uid="{00000000-0005-0000-0000-0000BD070000}"/>
    <cellStyle name="g_rate_RRC_Apr06.v5" xfId="1980" xr:uid="{00000000-0005-0000-0000-0000BE070000}"/>
    <cellStyle name="g_rate_RRC_StkCht_15-day avg trailing_5-11-06" xfId="1981" xr:uid="{00000000-0005-0000-0000-0000BF070000}"/>
    <cellStyle name="g_rate_RRC.DNR_A(D)_v3" xfId="1979" xr:uid="{00000000-0005-0000-0000-0000C0070000}"/>
    <cellStyle name="g_rate_Valuation.MVK.v11" xfId="1982" xr:uid="{00000000-0005-0000-0000-0000C1070000}"/>
    <cellStyle name="g_rate_VPI.DVN.A(D).v9" xfId="1983" xr:uid="{00000000-0005-0000-0000-0000C2070000}"/>
    <cellStyle name="General" xfId="1984" xr:uid="{00000000-0005-0000-0000-0000C3070000}"/>
    <cellStyle name="Global" xfId="1985" xr:uid="{00000000-0005-0000-0000-0000C4070000}"/>
    <cellStyle name="God" xfId="1986" xr:uid="{00000000-0005-0000-0000-0000C5070000}"/>
    <cellStyle name="Good 2" xfId="1987" xr:uid="{00000000-0005-0000-0000-0000C6070000}"/>
    <cellStyle name="Good 3" xfId="1988" xr:uid="{00000000-0005-0000-0000-0000C7070000}"/>
    <cellStyle name="Good 4" xfId="1989" xr:uid="{00000000-0005-0000-0000-0000C8070000}"/>
    <cellStyle name="Good 5" xfId="1990" xr:uid="{00000000-0005-0000-0000-0000C9070000}"/>
    <cellStyle name="Good 6" xfId="1991" xr:uid="{00000000-0005-0000-0000-0000CA070000}"/>
    <cellStyle name="Good 7" xfId="1992" xr:uid="{00000000-0005-0000-0000-0000CB070000}"/>
    <cellStyle name="Good 8" xfId="1993" xr:uid="{00000000-0005-0000-0000-0000CC070000}"/>
    <cellStyle name="Good 9" xfId="1994" xr:uid="{00000000-0005-0000-0000-0000CD070000}"/>
    <cellStyle name="GREEN" xfId="1995" xr:uid="{00000000-0005-0000-0000-0000CE070000}"/>
    <cellStyle name="Grey" xfId="1996" xr:uid="{00000000-0005-0000-0000-0000CF070000}"/>
    <cellStyle name="Grey 2" xfId="1997" xr:uid="{00000000-0005-0000-0000-0000D0070000}"/>
    <cellStyle name="growth" xfId="1998" xr:uid="{00000000-0005-0000-0000-0000D1070000}"/>
    <cellStyle name="GrowthRate" xfId="1999" xr:uid="{00000000-0005-0000-0000-0000D2070000}"/>
    <cellStyle name="GrowthSeq" xfId="2000" xr:uid="{00000000-0005-0000-0000-0000D3070000}"/>
    <cellStyle name="gs deal" xfId="2001" xr:uid="{00000000-0005-0000-0000-0000D4070000}"/>
    <cellStyle name="H 2" xfId="2002" xr:uid="{00000000-0005-0000-0000-0000D5070000}"/>
    <cellStyle name="Handmark" xfId="2003" xr:uid="{00000000-0005-0000-0000-0000D6070000}"/>
    <cellStyle name="hard code" xfId="2004" xr:uid="{00000000-0005-0000-0000-0000D7070000}"/>
    <cellStyle name="hard no." xfId="2005" xr:uid="{00000000-0005-0000-0000-0000D8070000}"/>
    <cellStyle name="Hard Num" xfId="2006" xr:uid="{00000000-0005-0000-0000-0000D9070000}"/>
    <cellStyle name="Hard Percent" xfId="2007" xr:uid="{00000000-0005-0000-0000-0000DA070000}"/>
    <cellStyle name="Hard Percent 2" xfId="2008" xr:uid="{00000000-0005-0000-0000-0000DB070000}"/>
    <cellStyle name="Head 1" xfId="2009" xr:uid="{00000000-0005-0000-0000-0000DC070000}"/>
    <cellStyle name="head1" xfId="2010" xr:uid="{00000000-0005-0000-0000-0000DD070000}"/>
    <cellStyle name="head2" xfId="2011" xr:uid="{00000000-0005-0000-0000-0000DE070000}"/>
    <cellStyle name="heade4r" xfId="2012" xr:uid="{00000000-0005-0000-0000-0000DF070000}"/>
    <cellStyle name="Header" xfId="2013" xr:uid="{00000000-0005-0000-0000-0000E0070000}"/>
    <cellStyle name="header 2" xfId="2014" xr:uid="{00000000-0005-0000-0000-0000E1070000}"/>
    <cellStyle name="Header Draft Stamp" xfId="2015" xr:uid="{00000000-0005-0000-0000-0000E2070000}"/>
    <cellStyle name="Header_% Change" xfId="2016" xr:uid="{00000000-0005-0000-0000-0000E3070000}"/>
    <cellStyle name="Header1" xfId="2017" xr:uid="{00000000-0005-0000-0000-0000E4070000}"/>
    <cellStyle name="Header1 2" xfId="2018" xr:uid="{00000000-0005-0000-0000-0000E5070000}"/>
    <cellStyle name="Header2" xfId="2019" xr:uid="{00000000-0005-0000-0000-0000E6070000}"/>
    <cellStyle name="Header2 2" xfId="2020" xr:uid="{00000000-0005-0000-0000-0000E7070000}"/>
    <cellStyle name="headers" xfId="2021" xr:uid="{00000000-0005-0000-0000-0000E8070000}"/>
    <cellStyle name="headers 2" xfId="2022" xr:uid="{00000000-0005-0000-0000-0000E9070000}"/>
    <cellStyle name="Heading" xfId="2023" xr:uid="{00000000-0005-0000-0000-0000EA070000}"/>
    <cellStyle name="Heading 1 2" xfId="2024" xr:uid="{00000000-0005-0000-0000-0000EB070000}"/>
    <cellStyle name="Heading 1 3" xfId="2025" xr:uid="{00000000-0005-0000-0000-0000EC070000}"/>
    <cellStyle name="Heading 1 4" xfId="2026" xr:uid="{00000000-0005-0000-0000-0000ED070000}"/>
    <cellStyle name="Heading 1 5" xfId="2027" xr:uid="{00000000-0005-0000-0000-0000EE070000}"/>
    <cellStyle name="Heading 1 6" xfId="2028" xr:uid="{00000000-0005-0000-0000-0000EF070000}"/>
    <cellStyle name="Heading 1 7" xfId="2029" xr:uid="{00000000-0005-0000-0000-0000F0070000}"/>
    <cellStyle name="Heading 1 8" xfId="2030" xr:uid="{00000000-0005-0000-0000-0000F1070000}"/>
    <cellStyle name="Heading 1 9" xfId="2031" xr:uid="{00000000-0005-0000-0000-0000F2070000}"/>
    <cellStyle name="Heading 1 Above" xfId="2032" xr:uid="{00000000-0005-0000-0000-0000F3070000}"/>
    <cellStyle name="Heading 1+" xfId="2033" xr:uid="{00000000-0005-0000-0000-0000F4070000}"/>
    <cellStyle name="Heading 2 2" xfId="2034" xr:uid="{00000000-0005-0000-0000-0000F5070000}"/>
    <cellStyle name="Heading 2 3" xfId="2035" xr:uid="{00000000-0005-0000-0000-0000F6070000}"/>
    <cellStyle name="Heading 2 4" xfId="2036" xr:uid="{00000000-0005-0000-0000-0000F7070000}"/>
    <cellStyle name="Heading 2 5" xfId="2037" xr:uid="{00000000-0005-0000-0000-0000F8070000}"/>
    <cellStyle name="Heading 2 6" xfId="2038" xr:uid="{00000000-0005-0000-0000-0000F9070000}"/>
    <cellStyle name="Heading 2 7" xfId="2039" xr:uid="{00000000-0005-0000-0000-0000FA070000}"/>
    <cellStyle name="Heading 2 8" xfId="2040" xr:uid="{00000000-0005-0000-0000-0000FB070000}"/>
    <cellStyle name="Heading 2 9" xfId="2041" xr:uid="{00000000-0005-0000-0000-0000FC070000}"/>
    <cellStyle name="Heading 2 Below" xfId="2042" xr:uid="{00000000-0005-0000-0000-0000FD070000}"/>
    <cellStyle name="Heading 2+" xfId="2043" xr:uid="{00000000-0005-0000-0000-0000FE070000}"/>
    <cellStyle name="Heading 3 2" xfId="2044" xr:uid="{00000000-0005-0000-0000-0000FF070000}"/>
    <cellStyle name="Heading 3 3" xfId="2045" xr:uid="{00000000-0005-0000-0000-000000080000}"/>
    <cellStyle name="Heading 3 4" xfId="2046" xr:uid="{00000000-0005-0000-0000-000001080000}"/>
    <cellStyle name="Heading 3 5" xfId="2047" xr:uid="{00000000-0005-0000-0000-000002080000}"/>
    <cellStyle name="Heading 3 6" xfId="2048" xr:uid="{00000000-0005-0000-0000-000003080000}"/>
    <cellStyle name="Heading 3 7" xfId="2049" xr:uid="{00000000-0005-0000-0000-000004080000}"/>
    <cellStyle name="Heading 3 8" xfId="2050" xr:uid="{00000000-0005-0000-0000-000005080000}"/>
    <cellStyle name="Heading 3 9" xfId="2051" xr:uid="{00000000-0005-0000-0000-000006080000}"/>
    <cellStyle name="Heading 3+" xfId="2052" xr:uid="{00000000-0005-0000-0000-000007080000}"/>
    <cellStyle name="Heading 4 2" xfId="2053" xr:uid="{00000000-0005-0000-0000-000008080000}"/>
    <cellStyle name="Heading 4 3" xfId="2054" xr:uid="{00000000-0005-0000-0000-000009080000}"/>
    <cellStyle name="Heading 4 4" xfId="2055" xr:uid="{00000000-0005-0000-0000-00000A080000}"/>
    <cellStyle name="Heading 4 5" xfId="2056" xr:uid="{00000000-0005-0000-0000-00000B080000}"/>
    <cellStyle name="Heading 4 6" xfId="2057" xr:uid="{00000000-0005-0000-0000-00000C080000}"/>
    <cellStyle name="Heading 4 7" xfId="2058" xr:uid="{00000000-0005-0000-0000-00000D080000}"/>
    <cellStyle name="Heading 4 8" xfId="2059" xr:uid="{00000000-0005-0000-0000-00000E080000}"/>
    <cellStyle name="Heading 4 9" xfId="2060" xr:uid="{00000000-0005-0000-0000-00000F080000}"/>
    <cellStyle name="heading 5" xfId="2061" xr:uid="{00000000-0005-0000-0000-000010080000}"/>
    <cellStyle name="Heading Bar" xfId="2062" xr:uid="{00000000-0005-0000-0000-000011080000}"/>
    <cellStyle name="Heading Left" xfId="2063" xr:uid="{00000000-0005-0000-0000-000012080000}"/>
    <cellStyle name="Heading Right" xfId="2064" xr:uid="{00000000-0005-0000-0000-000013080000}"/>
    <cellStyle name="Heading1" xfId="2065" xr:uid="{00000000-0005-0000-0000-000014080000}"/>
    <cellStyle name="Heading1 2" xfId="2066" xr:uid="{00000000-0005-0000-0000-000015080000}"/>
    <cellStyle name="Heading2" xfId="2067" xr:uid="{00000000-0005-0000-0000-000016080000}"/>
    <cellStyle name="Heading2 2" xfId="2068" xr:uid="{00000000-0005-0000-0000-000017080000}"/>
    <cellStyle name="Heading3" xfId="2069" xr:uid="{00000000-0005-0000-0000-000018080000}"/>
    <cellStyle name="HeadingS" xfId="2070" xr:uid="{00000000-0005-0000-0000-000019080000}"/>
    <cellStyle name="Headings2" xfId="2071" xr:uid="{00000000-0005-0000-0000-00001A080000}"/>
    <cellStyle name="HEADINGSTOP" xfId="2072" xr:uid="{00000000-0005-0000-0000-00001B080000}"/>
    <cellStyle name="Headline" xfId="2073" xr:uid="{00000000-0005-0000-0000-00001C080000}"/>
    <cellStyle name="Helv" xfId="2074" xr:uid="{00000000-0005-0000-0000-00001D080000}"/>
    <cellStyle name="HIGHLIGHT" xfId="2075" xr:uid="{00000000-0005-0000-0000-00001E080000}"/>
    <cellStyle name="HIGHLIGHT 2" xfId="2076" xr:uid="{00000000-0005-0000-0000-00001F080000}"/>
    <cellStyle name="Hipervínculo" xfId="2077" xr:uid="{00000000-0005-0000-0000-000020080000}"/>
    <cellStyle name="Historical" xfId="2078" xr:uid="{00000000-0005-0000-0000-000021080000}"/>
    <cellStyle name="Horizontal" xfId="2079" xr:uid="{00000000-0005-0000-0000-000022080000}"/>
    <cellStyle name="Hyperlink 2" xfId="2080" xr:uid="{00000000-0005-0000-0000-000023080000}"/>
    <cellStyle name="Hyperlink 3" xfId="2081" xr:uid="{00000000-0005-0000-0000-000024080000}"/>
    <cellStyle name="Hyperlink 4" xfId="2082" xr:uid="{00000000-0005-0000-0000-000025080000}"/>
    <cellStyle name="Hyperlink 5" xfId="2083" xr:uid="{00000000-0005-0000-0000-000026080000}"/>
    <cellStyle name="Hyperlink 6" xfId="2084" xr:uid="{00000000-0005-0000-0000-000027080000}"/>
    <cellStyle name="Hyperlink 7" xfId="2085" xr:uid="{00000000-0005-0000-0000-000028080000}"/>
    <cellStyle name="IDD" xfId="2086" xr:uid="{00000000-0005-0000-0000-000029080000}"/>
    <cellStyle name="IESI-BFC Ltd. (TSX:BIN) - Share PricingStyle" xfId="2087" xr:uid="{00000000-0005-0000-0000-00002A080000}"/>
    <cellStyle name="IESI-BFC Ltd. (TSX:BIN) - TEV/EBITDAStyle" xfId="2088" xr:uid="{00000000-0005-0000-0000-00002B080000}"/>
    <cellStyle name="imput" xfId="2089" xr:uid="{00000000-0005-0000-0000-00002C080000}"/>
    <cellStyle name="Income" xfId="2090" xr:uid="{00000000-0005-0000-0000-00002D080000}"/>
    <cellStyle name="income statement" xfId="2091" xr:uid="{00000000-0005-0000-0000-00002E080000}"/>
    <cellStyle name="Income_D-E PMO (2)" xfId="2092" xr:uid="{00000000-0005-0000-0000-00002F080000}"/>
    <cellStyle name="IncomeStatement" xfId="2093" xr:uid="{00000000-0005-0000-0000-000030080000}"/>
    <cellStyle name="Indefinido" xfId="2094" xr:uid="{00000000-0005-0000-0000-000031080000}"/>
    <cellStyle name="Index" xfId="2095" xr:uid="{00000000-0005-0000-0000-000032080000}"/>
    <cellStyle name="Input - Percent [1]" xfId="2096" xr:uid="{00000000-0005-0000-0000-000033080000}"/>
    <cellStyle name="Input [yellow]" xfId="2097" xr:uid="{00000000-0005-0000-0000-000034080000}"/>
    <cellStyle name="Input 2" xfId="2098" xr:uid="{00000000-0005-0000-0000-000035080000}"/>
    <cellStyle name="Input 3" xfId="2099" xr:uid="{00000000-0005-0000-0000-000036080000}"/>
    <cellStyle name="Input 4" xfId="2100" xr:uid="{00000000-0005-0000-0000-000037080000}"/>
    <cellStyle name="Input 5" xfId="2101" xr:uid="{00000000-0005-0000-0000-000038080000}"/>
    <cellStyle name="Input 6" xfId="2102" xr:uid="{00000000-0005-0000-0000-000039080000}"/>
    <cellStyle name="Input 7" xfId="2103" xr:uid="{00000000-0005-0000-0000-00003A080000}"/>
    <cellStyle name="Input 8" xfId="2104" xr:uid="{00000000-0005-0000-0000-00003B080000}"/>
    <cellStyle name="Input 9" xfId="2105" xr:uid="{00000000-0005-0000-0000-00003C080000}"/>
    <cellStyle name="Input Currency" xfId="2106" xr:uid="{00000000-0005-0000-0000-00003D080000}"/>
    <cellStyle name="Input Currency 2" xfId="2107" xr:uid="{00000000-0005-0000-0000-00003E080000}"/>
    <cellStyle name="Input Currency_AT&amp;T Analysis" xfId="2108" xr:uid="{00000000-0005-0000-0000-00003F080000}"/>
    <cellStyle name="Input Date" xfId="2109" xr:uid="{00000000-0005-0000-0000-000040080000}"/>
    <cellStyle name="Input Fixed [0]" xfId="2110" xr:uid="{00000000-0005-0000-0000-000041080000}"/>
    <cellStyle name="Input Multiple" xfId="2111" xr:uid="{00000000-0005-0000-0000-000042080000}"/>
    <cellStyle name="Input Normal" xfId="2112" xr:uid="{00000000-0005-0000-0000-000043080000}"/>
    <cellStyle name="Input Percent" xfId="2113" xr:uid="{00000000-0005-0000-0000-000044080000}"/>
    <cellStyle name="Input Percent [2]" xfId="2114" xr:uid="{00000000-0005-0000-0000-000045080000}"/>
    <cellStyle name="Input Percent_DVN F&amp;D calcs" xfId="2115" xr:uid="{00000000-0005-0000-0000-000046080000}"/>
    <cellStyle name="Input Titles" xfId="2116" xr:uid="{00000000-0005-0000-0000-000047080000}"/>
    <cellStyle name="Input Value" xfId="2117" xr:uid="{00000000-0005-0000-0000-000048080000}"/>
    <cellStyle name="Input0" xfId="2118" xr:uid="{00000000-0005-0000-0000-000049080000}"/>
    <cellStyle name="Input1" xfId="2119" xr:uid="{00000000-0005-0000-0000-00004A080000}"/>
    <cellStyle name="Input2" xfId="2120" xr:uid="{00000000-0005-0000-0000-00004B080000}"/>
    <cellStyle name="InputCurrency" xfId="2121" xr:uid="{00000000-0005-0000-0000-00004C080000}"/>
    <cellStyle name="InputCurrency2" xfId="2122" xr:uid="{00000000-0005-0000-0000-00004D080000}"/>
    <cellStyle name="InputMultiple1" xfId="2123" xr:uid="{00000000-0005-0000-0000-00004E080000}"/>
    <cellStyle name="InputNormal" xfId="2124" xr:uid="{00000000-0005-0000-0000-00004F080000}"/>
    <cellStyle name="InputPercent1" xfId="2125" xr:uid="{00000000-0005-0000-0000-000050080000}"/>
    <cellStyle name="Integer" xfId="2126" xr:uid="{00000000-0005-0000-0000-000051080000}"/>
    <cellStyle name="Invisible" xfId="2127" xr:uid="{00000000-0005-0000-0000-000052080000}"/>
    <cellStyle name="Italics" xfId="2128" xr:uid="{00000000-0005-0000-0000-000053080000}"/>
    <cellStyle name="Item" xfId="2129" xr:uid="{00000000-0005-0000-0000-000054080000}"/>
    <cellStyle name="Item Descriptions" xfId="2130" xr:uid="{00000000-0005-0000-0000-000055080000}"/>
    <cellStyle name="Item Descriptions - Bold" xfId="2131" xr:uid="{00000000-0005-0000-0000-000056080000}"/>
    <cellStyle name="Item Descriptions_6079BX" xfId="2132" xr:uid="{00000000-0005-0000-0000-000057080000}"/>
    <cellStyle name="Item_Comps (LATEST)" xfId="2133" xr:uid="{00000000-0005-0000-0000-000058080000}"/>
    <cellStyle name="ItemTypeClass" xfId="2134" xr:uid="{00000000-0005-0000-0000-000059080000}"/>
    <cellStyle name="Jason" xfId="2135" xr:uid="{00000000-0005-0000-0000-00005A080000}"/>
    <cellStyle name="KHstyle" xfId="2136" xr:uid="{00000000-0005-0000-0000-00005B080000}"/>
    <cellStyle name="Komma [0]_Blad1" xfId="2137" xr:uid="{00000000-0005-0000-0000-00005C080000}"/>
    <cellStyle name="Komma_Blad1" xfId="2138" xr:uid="{00000000-0005-0000-0000-00005D080000}"/>
    <cellStyle name="Kontroller celle" xfId="2139" xr:uid="{00000000-0005-0000-0000-00005E080000}"/>
    <cellStyle name="KP_Normal" xfId="2140" xr:uid="{00000000-0005-0000-0000-00005F080000}"/>
    <cellStyle name="L spread" xfId="2141" xr:uid="{00000000-0005-0000-0000-000060080000}"/>
    <cellStyle name="Lable8Left" xfId="2142" xr:uid="{00000000-0005-0000-0000-000061080000}"/>
    <cellStyle name="Lable8Left 2" xfId="2143" xr:uid="{00000000-0005-0000-0000-000062080000}"/>
    <cellStyle name="Large Page Heading" xfId="2144" xr:uid="{00000000-0005-0000-0000-000063080000}"/>
    <cellStyle name="leverage" xfId="2145" xr:uid="{00000000-0005-0000-0000-000064080000}"/>
    <cellStyle name="line" xfId="2146" xr:uid="{00000000-0005-0000-0000-000065080000}"/>
    <cellStyle name="Line 2" xfId="2147" xr:uid="{00000000-0005-0000-0000-000066080000}"/>
    <cellStyle name="LineItem" xfId="2148" xr:uid="{00000000-0005-0000-0000-000067080000}"/>
    <cellStyle name="LineItemPrompt" xfId="2149" xr:uid="{00000000-0005-0000-0000-000068080000}"/>
    <cellStyle name="LineItemValue" xfId="2150" xr:uid="{00000000-0005-0000-0000-000069080000}"/>
    <cellStyle name="Link" xfId="2151" xr:uid="{00000000-0005-0000-0000-00006A080000}"/>
    <cellStyle name="Link Currency (0)" xfId="2152" xr:uid="{00000000-0005-0000-0000-00006B080000}"/>
    <cellStyle name="Link Currency (0) 2" xfId="2153" xr:uid="{00000000-0005-0000-0000-00006C080000}"/>
    <cellStyle name="Link Currency (2)" xfId="2154" xr:uid="{00000000-0005-0000-0000-00006D080000}"/>
    <cellStyle name="Link Currency (2) 2" xfId="2155" xr:uid="{00000000-0005-0000-0000-00006E080000}"/>
    <cellStyle name="Link Units (0)" xfId="2156" xr:uid="{00000000-0005-0000-0000-00006F080000}"/>
    <cellStyle name="Link Units (0) 2" xfId="2157" xr:uid="{00000000-0005-0000-0000-000070080000}"/>
    <cellStyle name="Link Units (1)" xfId="2158" xr:uid="{00000000-0005-0000-0000-000071080000}"/>
    <cellStyle name="Link Units (1) 2" xfId="2159" xr:uid="{00000000-0005-0000-0000-000072080000}"/>
    <cellStyle name="Link Units (2)" xfId="2160" xr:uid="{00000000-0005-0000-0000-000073080000}"/>
    <cellStyle name="Link Units (2) 2" xfId="2161" xr:uid="{00000000-0005-0000-0000-000074080000}"/>
    <cellStyle name="Link_MRO-DVN Acc-Dil v05" xfId="2162" xr:uid="{00000000-0005-0000-0000-000075080000}"/>
    <cellStyle name="Linked" xfId="2163" xr:uid="{00000000-0005-0000-0000-000076080000}"/>
    <cellStyle name="Linked Cell 2" xfId="2164" xr:uid="{00000000-0005-0000-0000-000077080000}"/>
    <cellStyle name="Linked Cell 3" xfId="2165" xr:uid="{00000000-0005-0000-0000-000078080000}"/>
    <cellStyle name="Linked Cell 4" xfId="2166" xr:uid="{00000000-0005-0000-0000-000079080000}"/>
    <cellStyle name="Linked Cell 5" xfId="2167" xr:uid="{00000000-0005-0000-0000-00007A080000}"/>
    <cellStyle name="Linked Cell 6" xfId="2168" xr:uid="{00000000-0005-0000-0000-00007B080000}"/>
    <cellStyle name="Linked Cell 7" xfId="2169" xr:uid="{00000000-0005-0000-0000-00007C080000}"/>
    <cellStyle name="Linked Cell 8" xfId="2170" xr:uid="{00000000-0005-0000-0000-00007D080000}"/>
    <cellStyle name="Linked Cell 9" xfId="2171" xr:uid="{00000000-0005-0000-0000-00007E080000}"/>
    <cellStyle name="locked" xfId="2172" xr:uid="{00000000-0005-0000-0000-00007F080000}"/>
    <cellStyle name="lou" xfId="2173" xr:uid="{00000000-0005-0000-0000-000080080000}"/>
    <cellStyle name="m" xfId="2174" xr:uid="{00000000-0005-0000-0000-000081080000}"/>
    <cellStyle name="m 2" xfId="2175" xr:uid="{00000000-0005-0000-0000-000082080000}"/>
    <cellStyle name="m_Angola Congo Model3" xfId="2180" xr:uid="{00000000-0005-0000-0000-000083080000}"/>
    <cellStyle name="m_BRR" xfId="2181" xr:uid="{00000000-0005-0000-0000-000084080000}"/>
    <cellStyle name="m_Bsnx.xls Chart 1" xfId="2182" xr:uid="{00000000-0005-0000-0000-000085080000}"/>
    <cellStyle name="m_Bsnx.xls Chart 2" xfId="2183" xr:uid="{00000000-0005-0000-0000-000086080000}"/>
    <cellStyle name="m_Bsnx.xls Chart 3" xfId="2184" xr:uid="{00000000-0005-0000-0000-000087080000}"/>
    <cellStyle name="m_CCRD-muse -2" xfId="2185" xr:uid="{00000000-0005-0000-0000-000088080000}"/>
    <cellStyle name="m_COG.XLS Chart 1" xfId="2186" xr:uid="{00000000-0005-0000-0000-000089080000}"/>
    <cellStyle name="m_COG.XLS Chart 2" xfId="2187" xr:uid="{00000000-0005-0000-0000-00008A080000}"/>
    <cellStyle name="m_COG.XLS Chart 3" xfId="2188" xr:uid="{00000000-0005-0000-0000-00008B080000}"/>
    <cellStyle name="m_comps" xfId="2189" xr:uid="{00000000-0005-0000-0000-00008C080000}"/>
    <cellStyle name="m_Copy of PGN.NAV. v10.upside" xfId="2190" xr:uid="{00000000-0005-0000-0000-00008D080000}"/>
    <cellStyle name="m_DCF US" xfId="2191" xr:uid="{00000000-0005-0000-0000-00008E080000}"/>
    <cellStyle name="m_DCF-Valuation Support" xfId="2192" xr:uid="{00000000-0005-0000-0000-00008F080000}"/>
    <cellStyle name="m_DPTR Comps v28.0" xfId="2193" xr:uid="{00000000-0005-0000-0000-000090080000}"/>
    <cellStyle name="m_Hunt book v4" xfId="2194" xr:uid="{00000000-0005-0000-0000-000091080000}"/>
    <cellStyle name="m_ICOS-INC" xfId="2195" xr:uid="{00000000-0005-0000-0000-000092080000}"/>
    <cellStyle name="m_ICOS-INC (2)" xfId="2196" xr:uid="{00000000-0005-0000-0000-000093080000}"/>
    <cellStyle name="m_IPO Valuation Template" xfId="2197" xr:uid="{00000000-0005-0000-0000-000094080000}"/>
    <cellStyle name="m_KMG.May 2006 Update.v2" xfId="2198" xr:uid="{00000000-0005-0000-0000-000095080000}"/>
    <cellStyle name="m_Laramie_Comps_v1" xfId="2199" xr:uid="{00000000-0005-0000-0000-000096080000}"/>
    <cellStyle name="m_LD.xls Chart 1" xfId="2200" xr:uid="{00000000-0005-0000-0000-000097080000}"/>
    <cellStyle name="m_LD.xls Chart 2" xfId="2201" xr:uid="{00000000-0005-0000-0000-000098080000}"/>
    <cellStyle name="m_LD.xls Chart 3" xfId="2202" xr:uid="{00000000-0005-0000-0000-000099080000}"/>
    <cellStyle name="m_MARY.xls Chart 1" xfId="2203" xr:uid="{00000000-0005-0000-0000-00009A080000}"/>
    <cellStyle name="m_MARY.xls Chart 2" xfId="2204" xr:uid="{00000000-0005-0000-0000-00009B080000}"/>
    <cellStyle name="m_MARY.xls Chart 3" xfId="2205" xr:uid="{00000000-0005-0000-0000-00009C080000}"/>
    <cellStyle name="m_Merger Model16.xls Chart 1" xfId="2206" xr:uid="{00000000-0005-0000-0000-00009D080000}"/>
    <cellStyle name="m_Merger Model34b" xfId="2207" xr:uid="{00000000-0005-0000-0000-00009E080000}"/>
    <cellStyle name="m_MKS 7.29 Valuation" xfId="2208" xr:uid="{00000000-0005-0000-0000-00009F080000}"/>
    <cellStyle name="m_MKSI_combined" xfId="2209" xr:uid="{00000000-0005-0000-0000-0000A0080000}"/>
    <cellStyle name="m_MKSI_combined1" xfId="2210" xr:uid="{00000000-0005-0000-0000-0000A1080000}"/>
    <cellStyle name="m_MKSI-INC" xfId="2211" xr:uid="{00000000-0005-0000-0000-0000A2080000}"/>
    <cellStyle name="m_Multiple ppt output" xfId="2212" xr:uid="{00000000-0005-0000-0000-0000A3080000}"/>
    <cellStyle name="m_nev.xls Chart 1" xfId="2213" xr:uid="{00000000-0005-0000-0000-0000A4080000}"/>
    <cellStyle name="m_nev.xls Chart 2" xfId="2214" xr:uid="{00000000-0005-0000-0000-0000A5080000}"/>
    <cellStyle name="m_nev.xls Chart 3" xfId="2215" xr:uid="{00000000-0005-0000-0000-0000A6080000}"/>
    <cellStyle name="m_New.NAV.Laramie.v12 (version 2)" xfId="2216" xr:uid="{00000000-0005-0000-0000-0000A7080000}"/>
    <cellStyle name="m_NFX.APA.ExRatio.3-1-06" xfId="2217" xr:uid="{00000000-0005-0000-0000-0000A8080000}"/>
    <cellStyle name="m_OEI.xls Chart 1" xfId="2218" xr:uid="{00000000-0005-0000-0000-0000A9080000}"/>
    <cellStyle name="m_OEI.xls Chart 2" xfId="2219" xr:uid="{00000000-0005-0000-0000-0000AA080000}"/>
    <cellStyle name="m_OEI.xls Chart 3" xfId="2220" xr:uid="{00000000-0005-0000-0000-0000AB080000}"/>
    <cellStyle name="m_PETD_4-26-06.v2" xfId="2221" xr:uid="{00000000-0005-0000-0000-0000AC080000}"/>
    <cellStyle name="m_PETD_Apr06.v5" xfId="2222" xr:uid="{00000000-0005-0000-0000-0000AD080000}"/>
    <cellStyle name="m_PGN.Feb06.Comps.v17" xfId="2223" xr:uid="{00000000-0005-0000-0000-0000AE080000}"/>
    <cellStyle name="m_Reserve information" xfId="2224" xr:uid="{00000000-0005-0000-0000-0000AF080000}"/>
    <cellStyle name="m_RRC_Apr06.v5" xfId="2226" xr:uid="{00000000-0005-0000-0000-0000B0080000}"/>
    <cellStyle name="m_RRC_StkCht_15-day avg trailing_5-11-06" xfId="2227" xr:uid="{00000000-0005-0000-0000-0000B1080000}"/>
    <cellStyle name="m_RRC.DNR_A(D)_v3" xfId="2225" xr:uid="{00000000-0005-0000-0000-0000B2080000}"/>
    <cellStyle name="m_SPNX.xls Chart 1" xfId="2228" xr:uid="{00000000-0005-0000-0000-0000B3080000}"/>
    <cellStyle name="m_SPNX.xls Chart 2" xfId="2229" xr:uid="{00000000-0005-0000-0000-0000B4080000}"/>
    <cellStyle name="m_SPNX.xls Chart 3" xfId="2230" xr:uid="{00000000-0005-0000-0000-0000B5080000}"/>
    <cellStyle name="m_Valuation.MVK.v11" xfId="2231" xr:uid="{00000000-0005-0000-0000-0000B6080000}"/>
    <cellStyle name="m_VPI.DVN.A(D).v9" xfId="2232" xr:uid="{00000000-0005-0000-0000-0000B7080000}"/>
    <cellStyle name="m/d/yy" xfId="2178" xr:uid="{00000000-0005-0000-0000-0000B8080000}"/>
    <cellStyle name="m/d/yyyy" xfId="2179" xr:uid="{00000000-0005-0000-0000-0000B9080000}"/>
    <cellStyle name="m$" xfId="2176" xr:uid="{00000000-0005-0000-0000-0000BA080000}"/>
    <cellStyle name="m$ 2" xfId="2177" xr:uid="{00000000-0005-0000-0000-0000BB080000}"/>
    <cellStyle name="MacroBoy" xfId="2233" xr:uid="{00000000-0005-0000-0000-0000BC080000}"/>
    <cellStyle name="MacroCode" xfId="2234" xr:uid="{00000000-0005-0000-0000-0000BD080000}"/>
    <cellStyle name="magrins" xfId="2235" xr:uid="{00000000-0005-0000-0000-0000BE080000}"/>
    <cellStyle name="Margins" xfId="2236" xr:uid="{00000000-0005-0000-0000-0000BF080000}"/>
    <cellStyle name="Markeringsfarve1" xfId="2237" xr:uid="{00000000-0005-0000-0000-0000C0080000}"/>
    <cellStyle name="Markeringsfarve2" xfId="2238" xr:uid="{00000000-0005-0000-0000-0000C1080000}"/>
    <cellStyle name="Markeringsfarve3" xfId="2239" xr:uid="{00000000-0005-0000-0000-0000C2080000}"/>
    <cellStyle name="Markeringsfarve4" xfId="2240" xr:uid="{00000000-0005-0000-0000-0000C3080000}"/>
    <cellStyle name="Markeringsfarve5" xfId="2241" xr:uid="{00000000-0005-0000-0000-0000C4080000}"/>
    <cellStyle name="Markeringsfarve6" xfId="2242" xr:uid="{00000000-0005-0000-0000-0000C5080000}"/>
    <cellStyle name="Matrix" xfId="2243" xr:uid="{00000000-0005-0000-0000-0000C6080000}"/>
    <cellStyle name="Mike" xfId="2244" xr:uid="{00000000-0005-0000-0000-0000C7080000}"/>
    <cellStyle name="Millar" xfId="2245" xr:uid="{00000000-0005-0000-0000-0000C8080000}"/>
    <cellStyle name="Millar 2" xfId="2246" xr:uid="{00000000-0005-0000-0000-0000C9080000}"/>
    <cellStyle name="Millar 2 10" xfId="2247" xr:uid="{00000000-0005-0000-0000-0000CA080000}"/>
    <cellStyle name="Millar 2 11" xfId="2248" xr:uid="{00000000-0005-0000-0000-0000CB080000}"/>
    <cellStyle name="Millar 2 12" xfId="2249" xr:uid="{00000000-0005-0000-0000-0000CC080000}"/>
    <cellStyle name="Millar 2 13" xfId="2250" xr:uid="{00000000-0005-0000-0000-0000CD080000}"/>
    <cellStyle name="Millar 2 14" xfId="2251" xr:uid="{00000000-0005-0000-0000-0000CE080000}"/>
    <cellStyle name="Millar 2 15" xfId="2252" xr:uid="{00000000-0005-0000-0000-0000CF080000}"/>
    <cellStyle name="Millar 2 16" xfId="2253" xr:uid="{00000000-0005-0000-0000-0000D0080000}"/>
    <cellStyle name="Millar 2 2" xfId="2254" xr:uid="{00000000-0005-0000-0000-0000D1080000}"/>
    <cellStyle name="Millar 2 3" xfId="2255" xr:uid="{00000000-0005-0000-0000-0000D2080000}"/>
    <cellStyle name="Millar 2 4" xfId="2256" xr:uid="{00000000-0005-0000-0000-0000D3080000}"/>
    <cellStyle name="Millar 2 5" xfId="2257" xr:uid="{00000000-0005-0000-0000-0000D4080000}"/>
    <cellStyle name="Millar 2 6" xfId="2258" xr:uid="{00000000-0005-0000-0000-0000D5080000}"/>
    <cellStyle name="Millar 2 7" xfId="2259" xr:uid="{00000000-0005-0000-0000-0000D6080000}"/>
    <cellStyle name="Millar 2 8" xfId="2260" xr:uid="{00000000-0005-0000-0000-0000D7080000}"/>
    <cellStyle name="Millar 2 9" xfId="2261" xr:uid="{00000000-0005-0000-0000-0000D8080000}"/>
    <cellStyle name="Millar_(2008-09-15) Cosacol-Financial Model v52 DEBT UPDATED" xfId="2262" xr:uid="{00000000-0005-0000-0000-0000D9080000}"/>
    <cellStyle name="Millares [0] 2" xfId="2263" xr:uid="{00000000-0005-0000-0000-0000DA080000}"/>
    <cellStyle name="Millares 10" xfId="2264" xr:uid="{00000000-0005-0000-0000-0000DB080000}"/>
    <cellStyle name="Millares 16 2" xfId="2265" xr:uid="{00000000-0005-0000-0000-0000DC080000}"/>
    <cellStyle name="Millares 2" xfId="2266" xr:uid="{00000000-0005-0000-0000-0000DD080000}"/>
    <cellStyle name="Millares 2 10" xfId="2267" xr:uid="{00000000-0005-0000-0000-0000DE080000}"/>
    <cellStyle name="Millares 2 11" xfId="2268" xr:uid="{00000000-0005-0000-0000-0000DF080000}"/>
    <cellStyle name="Millares 2 12" xfId="2269" xr:uid="{00000000-0005-0000-0000-0000E0080000}"/>
    <cellStyle name="Millares 2 13" xfId="2270" xr:uid="{00000000-0005-0000-0000-0000E1080000}"/>
    <cellStyle name="Millares 2 14" xfId="2271" xr:uid="{00000000-0005-0000-0000-0000E2080000}"/>
    <cellStyle name="Millares 2 15" xfId="2272" xr:uid="{00000000-0005-0000-0000-0000E3080000}"/>
    <cellStyle name="Millares 2 16" xfId="2273" xr:uid="{00000000-0005-0000-0000-0000E4080000}"/>
    <cellStyle name="Millares 2 17" xfId="2274" xr:uid="{00000000-0005-0000-0000-0000E5080000}"/>
    <cellStyle name="Millares 2 18" xfId="2275" xr:uid="{00000000-0005-0000-0000-0000E6080000}"/>
    <cellStyle name="Millares 2 19" xfId="4019" xr:uid="{00000000-0005-0000-0000-0000E7080000}"/>
    <cellStyle name="Millares 2 2" xfId="2276" xr:uid="{00000000-0005-0000-0000-0000E8080000}"/>
    <cellStyle name="Millares 2 2 10" xfId="2277" xr:uid="{00000000-0005-0000-0000-0000E9080000}"/>
    <cellStyle name="Millares 2 2 11" xfId="2278" xr:uid="{00000000-0005-0000-0000-0000EA080000}"/>
    <cellStyle name="Millares 2 2 12" xfId="2279" xr:uid="{00000000-0005-0000-0000-0000EB080000}"/>
    <cellStyle name="Millares 2 2 13" xfId="2280" xr:uid="{00000000-0005-0000-0000-0000EC080000}"/>
    <cellStyle name="Millares 2 2 14" xfId="2281" xr:uid="{00000000-0005-0000-0000-0000ED080000}"/>
    <cellStyle name="Millares 2 2 15" xfId="2282" xr:uid="{00000000-0005-0000-0000-0000EE080000}"/>
    <cellStyle name="Millares 2 2 16" xfId="2283" xr:uid="{00000000-0005-0000-0000-0000EF080000}"/>
    <cellStyle name="Millares 2 2 2" xfId="2284" xr:uid="{00000000-0005-0000-0000-0000F0080000}"/>
    <cellStyle name="Millares 2 2 3" xfId="2285" xr:uid="{00000000-0005-0000-0000-0000F1080000}"/>
    <cellStyle name="Millares 2 2 4" xfId="2286" xr:uid="{00000000-0005-0000-0000-0000F2080000}"/>
    <cellStyle name="Millares 2 2 5" xfId="2287" xr:uid="{00000000-0005-0000-0000-0000F3080000}"/>
    <cellStyle name="Millares 2 2 6" xfId="2288" xr:uid="{00000000-0005-0000-0000-0000F4080000}"/>
    <cellStyle name="Millares 2 2 7" xfId="2289" xr:uid="{00000000-0005-0000-0000-0000F5080000}"/>
    <cellStyle name="Millares 2 2 8" xfId="2290" xr:uid="{00000000-0005-0000-0000-0000F6080000}"/>
    <cellStyle name="Millares 2 2 9" xfId="2291" xr:uid="{00000000-0005-0000-0000-0000F7080000}"/>
    <cellStyle name="Millares 2 3" xfId="2292" xr:uid="{00000000-0005-0000-0000-0000F8080000}"/>
    <cellStyle name="Millares 2 3 10" xfId="2293" xr:uid="{00000000-0005-0000-0000-0000F9080000}"/>
    <cellStyle name="Millares 2 3 11" xfId="2294" xr:uid="{00000000-0005-0000-0000-0000FA080000}"/>
    <cellStyle name="Millares 2 3 12" xfId="2295" xr:uid="{00000000-0005-0000-0000-0000FB080000}"/>
    <cellStyle name="Millares 2 3 13" xfId="2296" xr:uid="{00000000-0005-0000-0000-0000FC080000}"/>
    <cellStyle name="Millares 2 3 14" xfId="2297" xr:uid="{00000000-0005-0000-0000-0000FD080000}"/>
    <cellStyle name="Millares 2 3 15" xfId="2298" xr:uid="{00000000-0005-0000-0000-0000FE080000}"/>
    <cellStyle name="Millares 2 3 16" xfId="2299" xr:uid="{00000000-0005-0000-0000-0000FF080000}"/>
    <cellStyle name="Millares 2 3 2" xfId="2300" xr:uid="{00000000-0005-0000-0000-000000090000}"/>
    <cellStyle name="Millares 2 3 3" xfId="2301" xr:uid="{00000000-0005-0000-0000-000001090000}"/>
    <cellStyle name="Millares 2 3 4" xfId="2302" xr:uid="{00000000-0005-0000-0000-000002090000}"/>
    <cellStyle name="Millares 2 3 5" xfId="2303" xr:uid="{00000000-0005-0000-0000-000003090000}"/>
    <cellStyle name="Millares 2 3 6" xfId="2304" xr:uid="{00000000-0005-0000-0000-000004090000}"/>
    <cellStyle name="Millares 2 3 7" xfId="2305" xr:uid="{00000000-0005-0000-0000-000005090000}"/>
    <cellStyle name="Millares 2 3 8" xfId="2306" xr:uid="{00000000-0005-0000-0000-000006090000}"/>
    <cellStyle name="Millares 2 3 9" xfId="2307" xr:uid="{00000000-0005-0000-0000-000007090000}"/>
    <cellStyle name="Millares 2 4" xfId="2308" xr:uid="{00000000-0005-0000-0000-000008090000}"/>
    <cellStyle name="Millares 2 5" xfId="2309" xr:uid="{00000000-0005-0000-0000-000009090000}"/>
    <cellStyle name="Millares 2 6" xfId="2310" xr:uid="{00000000-0005-0000-0000-00000A090000}"/>
    <cellStyle name="Millares 2 7" xfId="2311" xr:uid="{00000000-0005-0000-0000-00000B090000}"/>
    <cellStyle name="Millares 2 8" xfId="2312" xr:uid="{00000000-0005-0000-0000-00000C090000}"/>
    <cellStyle name="Millares 2 9" xfId="2313" xr:uid="{00000000-0005-0000-0000-00000D090000}"/>
    <cellStyle name="Millares 2_(2008-07-23) Project Cosacol-Financial Model v46 DEBT CASE" xfId="2314" xr:uid="{00000000-0005-0000-0000-00000E090000}"/>
    <cellStyle name="Millares 3" xfId="2315" xr:uid="{00000000-0005-0000-0000-00000F090000}"/>
    <cellStyle name="Millares 3 2" xfId="2316" xr:uid="{00000000-0005-0000-0000-000010090000}"/>
    <cellStyle name="Millares 3 3" xfId="2317" xr:uid="{00000000-0005-0000-0000-000011090000}"/>
    <cellStyle name="Millares 3 4" xfId="2318" xr:uid="{00000000-0005-0000-0000-000012090000}"/>
    <cellStyle name="Millares 4" xfId="2319" xr:uid="{00000000-0005-0000-0000-000013090000}"/>
    <cellStyle name="Millares 5" xfId="2320" xr:uid="{00000000-0005-0000-0000-000014090000}"/>
    <cellStyle name="Millares 5 10" xfId="2321" xr:uid="{00000000-0005-0000-0000-000015090000}"/>
    <cellStyle name="Millares 5 11" xfId="2322" xr:uid="{00000000-0005-0000-0000-000016090000}"/>
    <cellStyle name="Millares 5 12" xfId="2323" xr:uid="{00000000-0005-0000-0000-000017090000}"/>
    <cellStyle name="Millares 5 13" xfId="2324" xr:uid="{00000000-0005-0000-0000-000018090000}"/>
    <cellStyle name="Millares 5 14" xfId="2325" xr:uid="{00000000-0005-0000-0000-000019090000}"/>
    <cellStyle name="Millares 5 15" xfId="2326" xr:uid="{00000000-0005-0000-0000-00001A090000}"/>
    <cellStyle name="Millares 5 16" xfId="2327" xr:uid="{00000000-0005-0000-0000-00001B090000}"/>
    <cellStyle name="Millares 5 2" xfId="2328" xr:uid="{00000000-0005-0000-0000-00001C090000}"/>
    <cellStyle name="Millares 5 3" xfId="2329" xr:uid="{00000000-0005-0000-0000-00001D090000}"/>
    <cellStyle name="Millares 5 4" xfId="2330" xr:uid="{00000000-0005-0000-0000-00001E090000}"/>
    <cellStyle name="Millares 5 5" xfId="2331" xr:uid="{00000000-0005-0000-0000-00001F090000}"/>
    <cellStyle name="Millares 5 6" xfId="2332" xr:uid="{00000000-0005-0000-0000-000020090000}"/>
    <cellStyle name="Millares 5 7" xfId="2333" xr:uid="{00000000-0005-0000-0000-000021090000}"/>
    <cellStyle name="Millares 5 8" xfId="2334" xr:uid="{00000000-0005-0000-0000-000022090000}"/>
    <cellStyle name="Millares 5 9" xfId="2335" xr:uid="{00000000-0005-0000-0000-000023090000}"/>
    <cellStyle name="Millares 6" xfId="2336" xr:uid="{00000000-0005-0000-0000-000024090000}"/>
    <cellStyle name="Millares 6 10" xfId="2337" xr:uid="{00000000-0005-0000-0000-000025090000}"/>
    <cellStyle name="Millares 6 11" xfId="2338" xr:uid="{00000000-0005-0000-0000-000026090000}"/>
    <cellStyle name="Millares 6 12" xfId="2339" xr:uid="{00000000-0005-0000-0000-000027090000}"/>
    <cellStyle name="Millares 6 13" xfId="2340" xr:uid="{00000000-0005-0000-0000-000028090000}"/>
    <cellStyle name="Millares 6 14" xfId="2341" xr:uid="{00000000-0005-0000-0000-000029090000}"/>
    <cellStyle name="Millares 6 15" xfId="2342" xr:uid="{00000000-0005-0000-0000-00002A090000}"/>
    <cellStyle name="Millares 6 16" xfId="2343" xr:uid="{00000000-0005-0000-0000-00002B090000}"/>
    <cellStyle name="Millares 6 2" xfId="2344" xr:uid="{00000000-0005-0000-0000-00002C090000}"/>
    <cellStyle name="Millares 6 3" xfId="2345" xr:uid="{00000000-0005-0000-0000-00002D090000}"/>
    <cellStyle name="Millares 6 4" xfId="2346" xr:uid="{00000000-0005-0000-0000-00002E090000}"/>
    <cellStyle name="Millares 6 5" xfId="2347" xr:uid="{00000000-0005-0000-0000-00002F090000}"/>
    <cellStyle name="Millares 6 6" xfId="2348" xr:uid="{00000000-0005-0000-0000-000030090000}"/>
    <cellStyle name="Millares 6 7" xfId="2349" xr:uid="{00000000-0005-0000-0000-000031090000}"/>
    <cellStyle name="Millares 6 8" xfId="2350" xr:uid="{00000000-0005-0000-0000-000032090000}"/>
    <cellStyle name="Millares 6 9" xfId="2351" xr:uid="{00000000-0005-0000-0000-000033090000}"/>
    <cellStyle name="Millares 7" xfId="2352" xr:uid="{00000000-0005-0000-0000-000034090000}"/>
    <cellStyle name="Millares 8" xfId="2353" xr:uid="{00000000-0005-0000-0000-000035090000}"/>
    <cellStyle name="Millares 9" xfId="2354" xr:uid="{00000000-0005-0000-0000-000036090000}"/>
    <cellStyle name="Milliers [0]_55 96" xfId="2355" xr:uid="{00000000-0005-0000-0000-000037090000}"/>
    <cellStyle name="Milliers_55 96" xfId="2356" xr:uid="{00000000-0005-0000-0000-000038090000}"/>
    <cellStyle name="Millions" xfId="2357" xr:uid="{00000000-0005-0000-0000-000039090000}"/>
    <cellStyle name="minus" xfId="2358" xr:uid="{00000000-0005-0000-0000-00003A090000}"/>
    <cellStyle name="mm" xfId="2359" xr:uid="{00000000-0005-0000-0000-00003B090000}"/>
    <cellStyle name="mm 2" xfId="2360" xr:uid="{00000000-0005-0000-0000-00003C090000}"/>
    <cellStyle name="mm_comps" xfId="2362" xr:uid="{00000000-0005-0000-0000-00003D090000}"/>
    <cellStyle name="mm/dd/yy" xfId="2361" xr:uid="{00000000-0005-0000-0000-00003E090000}"/>
    <cellStyle name="Moeda [0]_appendices" xfId="2363" xr:uid="{00000000-0005-0000-0000-00003F090000}"/>
    <cellStyle name="Moeda_appendices" xfId="2364" xr:uid="{00000000-0005-0000-0000-000040090000}"/>
    <cellStyle name="Moneda 2" xfId="2365" xr:uid="{00000000-0005-0000-0000-000041090000}"/>
    <cellStyle name="Moneda 2 10" xfId="2366" xr:uid="{00000000-0005-0000-0000-000042090000}"/>
    <cellStyle name="Moneda 2 11" xfId="2367" xr:uid="{00000000-0005-0000-0000-000043090000}"/>
    <cellStyle name="Moneda 2 12" xfId="2368" xr:uid="{00000000-0005-0000-0000-000044090000}"/>
    <cellStyle name="Moneda 2 13" xfId="2369" xr:uid="{00000000-0005-0000-0000-000045090000}"/>
    <cellStyle name="Moneda 2 14" xfId="2370" xr:uid="{00000000-0005-0000-0000-000046090000}"/>
    <cellStyle name="Moneda 2 15" xfId="2371" xr:uid="{00000000-0005-0000-0000-000047090000}"/>
    <cellStyle name="Moneda 2 16" xfId="2372" xr:uid="{00000000-0005-0000-0000-000048090000}"/>
    <cellStyle name="Moneda 2 2" xfId="2373" xr:uid="{00000000-0005-0000-0000-000049090000}"/>
    <cellStyle name="Moneda 2 3" xfId="2374" xr:uid="{00000000-0005-0000-0000-00004A090000}"/>
    <cellStyle name="Moneda 2 4" xfId="2375" xr:uid="{00000000-0005-0000-0000-00004B090000}"/>
    <cellStyle name="Moneda 2 5" xfId="2376" xr:uid="{00000000-0005-0000-0000-00004C090000}"/>
    <cellStyle name="Moneda 2 6" xfId="2377" xr:uid="{00000000-0005-0000-0000-00004D090000}"/>
    <cellStyle name="Moneda 2 7" xfId="2378" xr:uid="{00000000-0005-0000-0000-00004E090000}"/>
    <cellStyle name="Moneda 2 8" xfId="2379" xr:uid="{00000000-0005-0000-0000-00004F090000}"/>
    <cellStyle name="Moneda 2 9" xfId="2380" xr:uid="{00000000-0005-0000-0000-000050090000}"/>
    <cellStyle name="Moneda 3" xfId="2381" xr:uid="{00000000-0005-0000-0000-000051090000}"/>
    <cellStyle name="Moneda 3 4" xfId="2382" xr:uid="{00000000-0005-0000-0000-000052090000}"/>
    <cellStyle name="Moneda 4" xfId="2383" xr:uid="{00000000-0005-0000-0000-000053090000}"/>
    <cellStyle name="Monétaire [0]_55 96" xfId="2384" xr:uid="{00000000-0005-0000-0000-000054090000}"/>
    <cellStyle name="Monétaire_55 96" xfId="2385" xr:uid="{00000000-0005-0000-0000-000055090000}"/>
    <cellStyle name="Monetario" xfId="2386" xr:uid="{00000000-0005-0000-0000-000056090000}"/>
    <cellStyle name="Monetario 2" xfId="2387" xr:uid="{00000000-0005-0000-0000-000057090000}"/>
    <cellStyle name="Monetario 2 10" xfId="2388" xr:uid="{00000000-0005-0000-0000-000058090000}"/>
    <cellStyle name="Monetario 2 11" xfId="2389" xr:uid="{00000000-0005-0000-0000-000059090000}"/>
    <cellStyle name="Monetario 2 12" xfId="2390" xr:uid="{00000000-0005-0000-0000-00005A090000}"/>
    <cellStyle name="Monetario 2 13" xfId="2391" xr:uid="{00000000-0005-0000-0000-00005B090000}"/>
    <cellStyle name="Monetario 2 14" xfId="2392" xr:uid="{00000000-0005-0000-0000-00005C090000}"/>
    <cellStyle name="Monetario 2 15" xfId="2393" xr:uid="{00000000-0005-0000-0000-00005D090000}"/>
    <cellStyle name="Monetario 2 16" xfId="2394" xr:uid="{00000000-0005-0000-0000-00005E090000}"/>
    <cellStyle name="Monetario 2 2" xfId="2395" xr:uid="{00000000-0005-0000-0000-00005F090000}"/>
    <cellStyle name="Monetario 2 3" xfId="2396" xr:uid="{00000000-0005-0000-0000-000060090000}"/>
    <cellStyle name="Monetario 2 4" xfId="2397" xr:uid="{00000000-0005-0000-0000-000061090000}"/>
    <cellStyle name="Monetario 2 5" xfId="2398" xr:uid="{00000000-0005-0000-0000-000062090000}"/>
    <cellStyle name="Monetario 2 6" xfId="2399" xr:uid="{00000000-0005-0000-0000-000063090000}"/>
    <cellStyle name="Monetario 2 7" xfId="2400" xr:uid="{00000000-0005-0000-0000-000064090000}"/>
    <cellStyle name="Monetario 2 8" xfId="2401" xr:uid="{00000000-0005-0000-0000-000065090000}"/>
    <cellStyle name="Monetario 2 9" xfId="2402" xr:uid="{00000000-0005-0000-0000-000066090000}"/>
    <cellStyle name="Monetario_(2008-09-15) Cosacol-Financial Model v52 DEBT UPDATED" xfId="2403" xr:uid="{00000000-0005-0000-0000-000067090000}"/>
    <cellStyle name="Monetario0" xfId="2404" xr:uid="{00000000-0005-0000-0000-000068090000}"/>
    <cellStyle name="MonthYears" xfId="2405" xr:uid="{00000000-0005-0000-0000-000069090000}"/>
    <cellStyle name="MS_English" xfId="2406" xr:uid="{00000000-0005-0000-0000-00006A090000}"/>
    <cellStyle name="MSectionHeadings" xfId="2407" xr:uid="{00000000-0005-0000-0000-00006B090000}"/>
    <cellStyle name="Multiple" xfId="2408" xr:uid="{00000000-0005-0000-0000-00006C090000}"/>
    <cellStyle name="Multiple [0]" xfId="2409" xr:uid="{00000000-0005-0000-0000-00006D090000}"/>
    <cellStyle name="Multiple [0] 2" xfId="2410" xr:uid="{00000000-0005-0000-0000-00006E090000}"/>
    <cellStyle name="Multiple [1]" xfId="2411" xr:uid="{00000000-0005-0000-0000-00006F090000}"/>
    <cellStyle name="multiple 2" xfId="2412" xr:uid="{00000000-0005-0000-0000-000070090000}"/>
    <cellStyle name="Multiple Without" xfId="2413" xr:uid="{00000000-0005-0000-0000-000071090000}"/>
    <cellStyle name="Multiple_% Change" xfId="2414" xr:uid="{00000000-0005-0000-0000-000072090000}"/>
    <cellStyle name="Multiple1" xfId="2415" xr:uid="{00000000-0005-0000-0000-000073090000}"/>
    <cellStyle name="MultipleBelow" xfId="2416" xr:uid="{00000000-0005-0000-0000-000074090000}"/>
    <cellStyle name="multiples" xfId="2417" xr:uid="{00000000-0005-0000-0000-000075090000}"/>
    <cellStyle name="multipoles" xfId="2418" xr:uid="{00000000-0005-0000-0000-000076090000}"/>
    <cellStyle name="n" xfId="2419" xr:uid="{00000000-0005-0000-0000-000077090000}"/>
    <cellStyle name="n*" xfId="2420" xr:uid="{00000000-0005-0000-0000-000078090000}"/>
    <cellStyle name="NA is zero" xfId="2421" xr:uid="{00000000-0005-0000-0000-000079090000}"/>
    <cellStyle name="Neg" xfId="2422" xr:uid="{00000000-0005-0000-0000-00007A090000}"/>
    <cellStyle name="Neg [0]" xfId="2423" xr:uid="{00000000-0005-0000-0000-00007B090000}"/>
    <cellStyle name="Neutral 2" xfId="2424" xr:uid="{00000000-0005-0000-0000-00007C090000}"/>
    <cellStyle name="Neutral 3" xfId="2425" xr:uid="{00000000-0005-0000-0000-00007D090000}"/>
    <cellStyle name="Neutral 4" xfId="2426" xr:uid="{00000000-0005-0000-0000-00007E090000}"/>
    <cellStyle name="Neutral 5" xfId="2427" xr:uid="{00000000-0005-0000-0000-00007F090000}"/>
    <cellStyle name="Neutral 6" xfId="2428" xr:uid="{00000000-0005-0000-0000-000080090000}"/>
    <cellStyle name="Neutral 7" xfId="2429" xr:uid="{00000000-0005-0000-0000-000081090000}"/>
    <cellStyle name="Neutral 8" xfId="2430" xr:uid="{00000000-0005-0000-0000-000082090000}"/>
    <cellStyle name="Neutral 9" xfId="2431" xr:uid="{00000000-0005-0000-0000-000083090000}"/>
    <cellStyle name="NewColumnHeaderNormal" xfId="2432" xr:uid="{00000000-0005-0000-0000-000084090000}"/>
    <cellStyle name="NewSectionHeaderNormal" xfId="2433" xr:uid="{00000000-0005-0000-0000-000085090000}"/>
    <cellStyle name="NewStyle1" xfId="2434" xr:uid="{00000000-0005-0000-0000-000086090000}"/>
    <cellStyle name="NewStyle1 10" xfId="2435" xr:uid="{00000000-0005-0000-0000-000087090000}"/>
    <cellStyle name="NewStyle1 11" xfId="2436" xr:uid="{00000000-0005-0000-0000-000088090000}"/>
    <cellStyle name="NewStyle1 12" xfId="2437" xr:uid="{00000000-0005-0000-0000-000089090000}"/>
    <cellStyle name="NewStyle1 13" xfId="2438" xr:uid="{00000000-0005-0000-0000-00008A090000}"/>
    <cellStyle name="NewStyle1 14" xfId="2439" xr:uid="{00000000-0005-0000-0000-00008B090000}"/>
    <cellStyle name="NewStyle1 15" xfId="2440" xr:uid="{00000000-0005-0000-0000-00008C090000}"/>
    <cellStyle name="NewStyle1 16" xfId="2441" xr:uid="{00000000-0005-0000-0000-00008D090000}"/>
    <cellStyle name="NewStyle1 2" xfId="2442" xr:uid="{00000000-0005-0000-0000-00008E090000}"/>
    <cellStyle name="NewStyle1 3" xfId="2443" xr:uid="{00000000-0005-0000-0000-00008F090000}"/>
    <cellStyle name="NewStyle1 4" xfId="2444" xr:uid="{00000000-0005-0000-0000-000090090000}"/>
    <cellStyle name="NewStyle1 5" xfId="2445" xr:uid="{00000000-0005-0000-0000-000091090000}"/>
    <cellStyle name="NewStyle1 6" xfId="2446" xr:uid="{00000000-0005-0000-0000-000092090000}"/>
    <cellStyle name="NewStyle1 7" xfId="2447" xr:uid="{00000000-0005-0000-0000-000093090000}"/>
    <cellStyle name="NewStyle1 8" xfId="2448" xr:uid="{00000000-0005-0000-0000-000094090000}"/>
    <cellStyle name="NewStyle1 9" xfId="2449" xr:uid="{00000000-0005-0000-0000-000095090000}"/>
    <cellStyle name="NewStyle2" xfId="2450" xr:uid="{00000000-0005-0000-0000-000096090000}"/>
    <cellStyle name="NewStyle2 10" xfId="2451" xr:uid="{00000000-0005-0000-0000-000097090000}"/>
    <cellStyle name="NewStyle2 11" xfId="2452" xr:uid="{00000000-0005-0000-0000-000098090000}"/>
    <cellStyle name="NewStyle2 12" xfId="2453" xr:uid="{00000000-0005-0000-0000-000099090000}"/>
    <cellStyle name="NewStyle2 13" xfId="2454" xr:uid="{00000000-0005-0000-0000-00009A090000}"/>
    <cellStyle name="NewStyle2 14" xfId="2455" xr:uid="{00000000-0005-0000-0000-00009B090000}"/>
    <cellStyle name="NewStyle2 15" xfId="2456" xr:uid="{00000000-0005-0000-0000-00009C090000}"/>
    <cellStyle name="NewStyle2 16" xfId="2457" xr:uid="{00000000-0005-0000-0000-00009D090000}"/>
    <cellStyle name="NewStyle2 2" xfId="2458" xr:uid="{00000000-0005-0000-0000-00009E090000}"/>
    <cellStyle name="NewStyle2 3" xfId="2459" xr:uid="{00000000-0005-0000-0000-00009F090000}"/>
    <cellStyle name="NewStyle2 4" xfId="2460" xr:uid="{00000000-0005-0000-0000-0000A0090000}"/>
    <cellStyle name="NewStyle2 5" xfId="2461" xr:uid="{00000000-0005-0000-0000-0000A1090000}"/>
    <cellStyle name="NewStyle2 6" xfId="2462" xr:uid="{00000000-0005-0000-0000-0000A2090000}"/>
    <cellStyle name="NewStyle2 7" xfId="2463" xr:uid="{00000000-0005-0000-0000-0000A3090000}"/>
    <cellStyle name="NewStyle2 8" xfId="2464" xr:uid="{00000000-0005-0000-0000-0000A4090000}"/>
    <cellStyle name="NewStyle2 9" xfId="2465" xr:uid="{00000000-0005-0000-0000-0000A5090000}"/>
    <cellStyle name="NewStyle3" xfId="2466" xr:uid="{00000000-0005-0000-0000-0000A6090000}"/>
    <cellStyle name="NewStyle3 10" xfId="2467" xr:uid="{00000000-0005-0000-0000-0000A7090000}"/>
    <cellStyle name="NewStyle3 11" xfId="2468" xr:uid="{00000000-0005-0000-0000-0000A8090000}"/>
    <cellStyle name="NewStyle3 12" xfId="2469" xr:uid="{00000000-0005-0000-0000-0000A9090000}"/>
    <cellStyle name="NewStyle3 13" xfId="2470" xr:uid="{00000000-0005-0000-0000-0000AA090000}"/>
    <cellStyle name="NewStyle3 14" xfId="2471" xr:uid="{00000000-0005-0000-0000-0000AB090000}"/>
    <cellStyle name="NewStyle3 15" xfId="2472" xr:uid="{00000000-0005-0000-0000-0000AC090000}"/>
    <cellStyle name="NewStyle3 16" xfId="2473" xr:uid="{00000000-0005-0000-0000-0000AD090000}"/>
    <cellStyle name="NewStyle3 2" xfId="2474" xr:uid="{00000000-0005-0000-0000-0000AE090000}"/>
    <cellStyle name="NewStyle3 3" xfId="2475" xr:uid="{00000000-0005-0000-0000-0000AF090000}"/>
    <cellStyle name="NewStyle3 4" xfId="2476" xr:uid="{00000000-0005-0000-0000-0000B0090000}"/>
    <cellStyle name="NewStyle3 5" xfId="2477" xr:uid="{00000000-0005-0000-0000-0000B1090000}"/>
    <cellStyle name="NewStyle3 6" xfId="2478" xr:uid="{00000000-0005-0000-0000-0000B2090000}"/>
    <cellStyle name="NewStyle3 7" xfId="2479" xr:uid="{00000000-0005-0000-0000-0000B3090000}"/>
    <cellStyle name="NewStyle3 8" xfId="2480" xr:uid="{00000000-0005-0000-0000-0000B4090000}"/>
    <cellStyle name="NewStyle3 9" xfId="2481" xr:uid="{00000000-0005-0000-0000-0000B5090000}"/>
    <cellStyle name="NewTitleNormal" xfId="2482" xr:uid="{00000000-0005-0000-0000-0000B6090000}"/>
    <cellStyle name="no dec" xfId="2483" xr:uid="{00000000-0005-0000-0000-0000B7090000}"/>
    <cellStyle name="no dec 2" xfId="2484" xr:uid="{00000000-0005-0000-0000-0000B8090000}"/>
    <cellStyle name="No-definido" xfId="2486" xr:uid="{00000000-0005-0000-0000-0000B9090000}"/>
    <cellStyle name="nobuild" xfId="2485" xr:uid="{00000000-0005-0000-0000-0000BA090000}"/>
    <cellStyle name="Non-Input" xfId="2488" xr:uid="{00000000-0005-0000-0000-0000BB090000}"/>
    <cellStyle name="none" xfId="2487" xr:uid="{00000000-0005-0000-0000-0000BC090000}"/>
    <cellStyle name="Nor" xfId="2489" xr:uid="{00000000-0005-0000-0000-0000BD090000}"/>
    <cellStyle name="Noríal_silicon_object_tcsi" xfId="2490" xr:uid="{00000000-0005-0000-0000-0000BE090000}"/>
    <cellStyle name="norma" xfId="2491" xr:uid="{00000000-0005-0000-0000-0000BF090000}"/>
    <cellStyle name="Normal" xfId="0" builtinId="0"/>
    <cellStyle name="Normal - Style1" xfId="2493" xr:uid="{00000000-0005-0000-0000-0000C1090000}"/>
    <cellStyle name="Normal - Style1 2" xfId="2494" xr:uid="{00000000-0005-0000-0000-0000C2090000}"/>
    <cellStyle name="Normal [0]" xfId="2495" xr:uid="{00000000-0005-0000-0000-0000C3090000}"/>
    <cellStyle name="Normal [1]" xfId="2496" xr:uid="{00000000-0005-0000-0000-0000C4090000}"/>
    <cellStyle name="Normal [2]" xfId="2497" xr:uid="{00000000-0005-0000-0000-0000C5090000}"/>
    <cellStyle name="Normal [3]" xfId="2498" xr:uid="{00000000-0005-0000-0000-0000C6090000}"/>
    <cellStyle name="Normal 0" xfId="2499" xr:uid="{00000000-0005-0000-0000-0000C7090000}"/>
    <cellStyle name="Normal 10" xfId="2500" xr:uid="{00000000-0005-0000-0000-0000C8090000}"/>
    <cellStyle name="Normal 10 2" xfId="2501" xr:uid="{00000000-0005-0000-0000-0000C9090000}"/>
    <cellStyle name="Normal 10 2 2" xfId="2502" xr:uid="{00000000-0005-0000-0000-0000CA090000}"/>
    <cellStyle name="Normal 10 2 2 2" xfId="2503" xr:uid="{00000000-0005-0000-0000-0000CB090000}"/>
    <cellStyle name="Normal 10 2 2 2 2" xfId="2504" xr:uid="{00000000-0005-0000-0000-0000CC090000}"/>
    <cellStyle name="Normal 10 2 2 2 2 2" xfId="2505" xr:uid="{00000000-0005-0000-0000-0000CD090000}"/>
    <cellStyle name="Normal 10 2 2 2 2 3" xfId="2506" xr:uid="{00000000-0005-0000-0000-0000CE090000}"/>
    <cellStyle name="Normal 10 2 2 2 3" xfId="2507" xr:uid="{00000000-0005-0000-0000-0000CF090000}"/>
    <cellStyle name="Normal 10 2 2 2 4" xfId="2508" xr:uid="{00000000-0005-0000-0000-0000D0090000}"/>
    <cellStyle name="Normal 10 2 2 3" xfId="2509" xr:uid="{00000000-0005-0000-0000-0000D1090000}"/>
    <cellStyle name="Normal 10 2 2 3 2" xfId="2510" xr:uid="{00000000-0005-0000-0000-0000D2090000}"/>
    <cellStyle name="Normal 10 2 2 3 3" xfId="2511" xr:uid="{00000000-0005-0000-0000-0000D3090000}"/>
    <cellStyle name="Normal 10 2 2 4" xfId="2512" xr:uid="{00000000-0005-0000-0000-0000D4090000}"/>
    <cellStyle name="Normal 10 2 2 5" xfId="2513" xr:uid="{00000000-0005-0000-0000-0000D5090000}"/>
    <cellStyle name="Normal 10 2 3" xfId="2514" xr:uid="{00000000-0005-0000-0000-0000D6090000}"/>
    <cellStyle name="Normal 10 2 3 2" xfId="2515" xr:uid="{00000000-0005-0000-0000-0000D7090000}"/>
    <cellStyle name="Normal 10 2 3 2 2" xfId="2516" xr:uid="{00000000-0005-0000-0000-0000D8090000}"/>
    <cellStyle name="Normal 10 2 3 2 3" xfId="2517" xr:uid="{00000000-0005-0000-0000-0000D9090000}"/>
    <cellStyle name="Normal 10 2 3 3" xfId="2518" xr:uid="{00000000-0005-0000-0000-0000DA090000}"/>
    <cellStyle name="Normal 10 2 3 4" xfId="2519" xr:uid="{00000000-0005-0000-0000-0000DB090000}"/>
    <cellStyle name="Normal 10 2 4" xfId="2520" xr:uid="{00000000-0005-0000-0000-0000DC090000}"/>
    <cellStyle name="Normal 10 2 4 2" xfId="2521" xr:uid="{00000000-0005-0000-0000-0000DD090000}"/>
    <cellStyle name="Normal 10 2 4 3" xfId="2522" xr:uid="{00000000-0005-0000-0000-0000DE090000}"/>
    <cellStyle name="Normal 10 2 5" xfId="2523" xr:uid="{00000000-0005-0000-0000-0000DF090000}"/>
    <cellStyle name="Normal 10 2 6" xfId="2524" xr:uid="{00000000-0005-0000-0000-0000E0090000}"/>
    <cellStyle name="Normal 10 3" xfId="2525" xr:uid="{00000000-0005-0000-0000-0000E1090000}"/>
    <cellStyle name="Normal 10 3 2" xfId="2526" xr:uid="{00000000-0005-0000-0000-0000E2090000}"/>
    <cellStyle name="Normal 10 3 2 2" xfId="2527" xr:uid="{00000000-0005-0000-0000-0000E3090000}"/>
    <cellStyle name="Normal 10 3 2 2 2" xfId="2528" xr:uid="{00000000-0005-0000-0000-0000E4090000}"/>
    <cellStyle name="Normal 10 3 2 2 2 2" xfId="2529" xr:uid="{00000000-0005-0000-0000-0000E5090000}"/>
    <cellStyle name="Normal 10 3 2 2 2 3" xfId="2530" xr:uid="{00000000-0005-0000-0000-0000E6090000}"/>
    <cellStyle name="Normal 10 3 2 2 3" xfId="2531" xr:uid="{00000000-0005-0000-0000-0000E7090000}"/>
    <cellStyle name="Normal 10 3 2 2 4" xfId="2532" xr:uid="{00000000-0005-0000-0000-0000E8090000}"/>
    <cellStyle name="Normal 10 3 2 3" xfId="2533" xr:uid="{00000000-0005-0000-0000-0000E9090000}"/>
    <cellStyle name="Normal 10 3 2 3 2" xfId="2534" xr:uid="{00000000-0005-0000-0000-0000EA090000}"/>
    <cellStyle name="Normal 10 3 2 3 3" xfId="2535" xr:uid="{00000000-0005-0000-0000-0000EB090000}"/>
    <cellStyle name="Normal 10 3 2 4" xfId="2536" xr:uid="{00000000-0005-0000-0000-0000EC090000}"/>
    <cellStyle name="Normal 10 3 2 5" xfId="2537" xr:uid="{00000000-0005-0000-0000-0000ED090000}"/>
    <cellStyle name="Normal 10 3 3" xfId="2538" xr:uid="{00000000-0005-0000-0000-0000EE090000}"/>
    <cellStyle name="Normal 10 3 3 2" xfId="2539" xr:uid="{00000000-0005-0000-0000-0000EF090000}"/>
    <cellStyle name="Normal 10 3 3 2 2" xfId="2540" xr:uid="{00000000-0005-0000-0000-0000F0090000}"/>
    <cellStyle name="Normal 10 3 3 2 3" xfId="2541" xr:uid="{00000000-0005-0000-0000-0000F1090000}"/>
    <cellStyle name="Normal 10 3 3 3" xfId="2542" xr:uid="{00000000-0005-0000-0000-0000F2090000}"/>
    <cellStyle name="Normal 10 3 3 4" xfId="2543" xr:uid="{00000000-0005-0000-0000-0000F3090000}"/>
    <cellStyle name="Normal 10 3 4" xfId="2544" xr:uid="{00000000-0005-0000-0000-0000F4090000}"/>
    <cellStyle name="Normal 10 3 4 2" xfId="2545" xr:uid="{00000000-0005-0000-0000-0000F5090000}"/>
    <cellStyle name="Normal 10 3 4 3" xfId="2546" xr:uid="{00000000-0005-0000-0000-0000F6090000}"/>
    <cellStyle name="Normal 10 3 5" xfId="2547" xr:uid="{00000000-0005-0000-0000-0000F7090000}"/>
    <cellStyle name="Normal 10 3 6" xfId="2548" xr:uid="{00000000-0005-0000-0000-0000F8090000}"/>
    <cellStyle name="Normal 10 4" xfId="2549" xr:uid="{00000000-0005-0000-0000-0000F9090000}"/>
    <cellStyle name="Normal 10 4 2" xfId="2550" xr:uid="{00000000-0005-0000-0000-0000FA090000}"/>
    <cellStyle name="Normal 10 4 2 2" xfId="2551" xr:uid="{00000000-0005-0000-0000-0000FB090000}"/>
    <cellStyle name="Normal 10 4 2 2 2" xfId="2552" xr:uid="{00000000-0005-0000-0000-0000FC090000}"/>
    <cellStyle name="Normal 10 4 2 2 2 2" xfId="2553" xr:uid="{00000000-0005-0000-0000-0000FD090000}"/>
    <cellStyle name="Normal 10 4 2 2 2 3" xfId="2554" xr:uid="{00000000-0005-0000-0000-0000FE090000}"/>
    <cellStyle name="Normal 10 4 2 2 3" xfId="2555" xr:uid="{00000000-0005-0000-0000-0000FF090000}"/>
    <cellStyle name="Normal 10 4 2 2 4" xfId="2556" xr:uid="{00000000-0005-0000-0000-0000000A0000}"/>
    <cellStyle name="Normal 10 4 2 3" xfId="2557" xr:uid="{00000000-0005-0000-0000-0000010A0000}"/>
    <cellStyle name="Normal 10 4 2 3 2" xfId="2558" xr:uid="{00000000-0005-0000-0000-0000020A0000}"/>
    <cellStyle name="Normal 10 4 2 3 3" xfId="2559" xr:uid="{00000000-0005-0000-0000-0000030A0000}"/>
    <cellStyle name="Normal 10 4 2 4" xfId="2560" xr:uid="{00000000-0005-0000-0000-0000040A0000}"/>
    <cellStyle name="Normal 10 4 2 5" xfId="2561" xr:uid="{00000000-0005-0000-0000-0000050A0000}"/>
    <cellStyle name="Normal 10 4 3" xfId="2562" xr:uid="{00000000-0005-0000-0000-0000060A0000}"/>
    <cellStyle name="Normal 10 4 3 2" xfId="2563" xr:uid="{00000000-0005-0000-0000-0000070A0000}"/>
    <cellStyle name="Normal 10 4 3 2 2" xfId="2564" xr:uid="{00000000-0005-0000-0000-0000080A0000}"/>
    <cellStyle name="Normal 10 4 3 2 3" xfId="2565" xr:uid="{00000000-0005-0000-0000-0000090A0000}"/>
    <cellStyle name="Normal 10 4 3 3" xfId="2566" xr:uid="{00000000-0005-0000-0000-00000A0A0000}"/>
    <cellStyle name="Normal 10 4 3 4" xfId="2567" xr:uid="{00000000-0005-0000-0000-00000B0A0000}"/>
    <cellStyle name="Normal 10 4 4" xfId="2568" xr:uid="{00000000-0005-0000-0000-00000C0A0000}"/>
    <cellStyle name="Normal 10 4 4 2" xfId="2569" xr:uid="{00000000-0005-0000-0000-00000D0A0000}"/>
    <cellStyle name="Normal 10 4 4 3" xfId="2570" xr:uid="{00000000-0005-0000-0000-00000E0A0000}"/>
    <cellStyle name="Normal 10 4 5" xfId="2571" xr:uid="{00000000-0005-0000-0000-00000F0A0000}"/>
    <cellStyle name="Normal 10 4 6" xfId="2572" xr:uid="{00000000-0005-0000-0000-0000100A0000}"/>
    <cellStyle name="Normal 10 5" xfId="2573" xr:uid="{00000000-0005-0000-0000-0000110A0000}"/>
    <cellStyle name="Normal 10 5 2" xfId="2574" xr:uid="{00000000-0005-0000-0000-0000120A0000}"/>
    <cellStyle name="Normal 10 5 2 2" xfId="2575" xr:uid="{00000000-0005-0000-0000-0000130A0000}"/>
    <cellStyle name="Normal 10 5 2 2 2" xfId="2576" xr:uid="{00000000-0005-0000-0000-0000140A0000}"/>
    <cellStyle name="Normal 10 5 2 2 3" xfId="2577" xr:uid="{00000000-0005-0000-0000-0000150A0000}"/>
    <cellStyle name="Normal 10 5 2 3" xfId="2578" xr:uid="{00000000-0005-0000-0000-0000160A0000}"/>
    <cellStyle name="Normal 10 5 2 4" xfId="2579" xr:uid="{00000000-0005-0000-0000-0000170A0000}"/>
    <cellStyle name="Normal 10 5 3" xfId="2580" xr:uid="{00000000-0005-0000-0000-0000180A0000}"/>
    <cellStyle name="Normal 10 5 3 2" xfId="2581" xr:uid="{00000000-0005-0000-0000-0000190A0000}"/>
    <cellStyle name="Normal 10 5 3 3" xfId="2582" xr:uid="{00000000-0005-0000-0000-00001A0A0000}"/>
    <cellStyle name="Normal 10 5 4" xfId="2583" xr:uid="{00000000-0005-0000-0000-00001B0A0000}"/>
    <cellStyle name="Normal 10 5 5" xfId="2584" xr:uid="{00000000-0005-0000-0000-00001C0A0000}"/>
    <cellStyle name="Normal 10 6" xfId="2585" xr:uid="{00000000-0005-0000-0000-00001D0A0000}"/>
    <cellStyle name="Normal 10 6 2" xfId="2586" xr:uid="{00000000-0005-0000-0000-00001E0A0000}"/>
    <cellStyle name="Normal 10 6 2 2" xfId="2587" xr:uid="{00000000-0005-0000-0000-00001F0A0000}"/>
    <cellStyle name="Normal 10 6 2 3" xfId="2588" xr:uid="{00000000-0005-0000-0000-0000200A0000}"/>
    <cellStyle name="Normal 10 6 3" xfId="2589" xr:uid="{00000000-0005-0000-0000-0000210A0000}"/>
    <cellStyle name="Normal 10 6 4" xfId="2590" xr:uid="{00000000-0005-0000-0000-0000220A0000}"/>
    <cellStyle name="Normal 10 7" xfId="2591" xr:uid="{00000000-0005-0000-0000-0000230A0000}"/>
    <cellStyle name="Normal 10 7 2" xfId="2592" xr:uid="{00000000-0005-0000-0000-0000240A0000}"/>
    <cellStyle name="Normal 10 7 3" xfId="2593" xr:uid="{00000000-0005-0000-0000-0000250A0000}"/>
    <cellStyle name="Normal 10 8" xfId="2594" xr:uid="{00000000-0005-0000-0000-0000260A0000}"/>
    <cellStyle name="Normal 10 9" xfId="2595" xr:uid="{00000000-0005-0000-0000-0000270A0000}"/>
    <cellStyle name="Normal 11" xfId="2596" xr:uid="{00000000-0005-0000-0000-0000280A0000}"/>
    <cellStyle name="Normal 11 10" xfId="2597" xr:uid="{00000000-0005-0000-0000-0000290A0000}"/>
    <cellStyle name="Normal 11 11" xfId="2598" xr:uid="{00000000-0005-0000-0000-00002A0A0000}"/>
    <cellStyle name="Normal 11 12" xfId="2599" xr:uid="{00000000-0005-0000-0000-00002B0A0000}"/>
    <cellStyle name="Normal 11 13" xfId="2600" xr:uid="{00000000-0005-0000-0000-00002C0A0000}"/>
    <cellStyle name="Normal 11 14" xfId="2601" xr:uid="{00000000-0005-0000-0000-00002D0A0000}"/>
    <cellStyle name="Normal 11 15" xfId="2602" xr:uid="{00000000-0005-0000-0000-00002E0A0000}"/>
    <cellStyle name="Normal 11 16" xfId="2603" xr:uid="{00000000-0005-0000-0000-00002F0A0000}"/>
    <cellStyle name="Normal 11 2" xfId="2604" xr:uid="{00000000-0005-0000-0000-0000300A0000}"/>
    <cellStyle name="Normal 11 2 2" xfId="2605" xr:uid="{00000000-0005-0000-0000-0000310A0000}"/>
    <cellStyle name="Normal 11 2 2 2" xfId="2606" xr:uid="{00000000-0005-0000-0000-0000320A0000}"/>
    <cellStyle name="Normal 11 2 2 3" xfId="2607" xr:uid="{00000000-0005-0000-0000-0000330A0000}"/>
    <cellStyle name="Normal 11 2 3" xfId="2608" xr:uid="{00000000-0005-0000-0000-0000340A0000}"/>
    <cellStyle name="Normal 11 2 4" xfId="2609" xr:uid="{00000000-0005-0000-0000-0000350A0000}"/>
    <cellStyle name="Normal 11 3" xfId="2610" xr:uid="{00000000-0005-0000-0000-0000360A0000}"/>
    <cellStyle name="Normal 11 3 2" xfId="2611" xr:uid="{00000000-0005-0000-0000-0000370A0000}"/>
    <cellStyle name="Normal 11 3 3" xfId="2612" xr:uid="{00000000-0005-0000-0000-0000380A0000}"/>
    <cellStyle name="Normal 11 4" xfId="2613" xr:uid="{00000000-0005-0000-0000-0000390A0000}"/>
    <cellStyle name="Normal 11 5" xfId="2614" xr:uid="{00000000-0005-0000-0000-00003A0A0000}"/>
    <cellStyle name="Normal 11 6" xfId="2615" xr:uid="{00000000-0005-0000-0000-00003B0A0000}"/>
    <cellStyle name="Normal 11 7" xfId="2616" xr:uid="{00000000-0005-0000-0000-00003C0A0000}"/>
    <cellStyle name="Normal 11 8" xfId="2617" xr:uid="{00000000-0005-0000-0000-00003D0A0000}"/>
    <cellStyle name="Normal 11 9" xfId="2618" xr:uid="{00000000-0005-0000-0000-00003E0A0000}"/>
    <cellStyle name="Normal 12" xfId="2619" xr:uid="{00000000-0005-0000-0000-00003F0A0000}"/>
    <cellStyle name="Normal 12 10" xfId="2620" xr:uid="{00000000-0005-0000-0000-0000400A0000}"/>
    <cellStyle name="Normal 12 11" xfId="2621" xr:uid="{00000000-0005-0000-0000-0000410A0000}"/>
    <cellStyle name="Normal 12 12" xfId="2622" xr:uid="{00000000-0005-0000-0000-0000420A0000}"/>
    <cellStyle name="Normal 12 13" xfId="2623" xr:uid="{00000000-0005-0000-0000-0000430A0000}"/>
    <cellStyle name="Normal 12 14" xfId="2624" xr:uid="{00000000-0005-0000-0000-0000440A0000}"/>
    <cellStyle name="Normal 12 2" xfId="2625" xr:uid="{00000000-0005-0000-0000-0000450A0000}"/>
    <cellStyle name="Normal 12 3" xfId="2626" xr:uid="{00000000-0005-0000-0000-0000460A0000}"/>
    <cellStyle name="Normal 12 4" xfId="2627" xr:uid="{00000000-0005-0000-0000-0000470A0000}"/>
    <cellStyle name="Normal 12 5" xfId="2628" xr:uid="{00000000-0005-0000-0000-0000480A0000}"/>
    <cellStyle name="Normal 12 6" xfId="2629" xr:uid="{00000000-0005-0000-0000-0000490A0000}"/>
    <cellStyle name="Normal 12 7" xfId="2630" xr:uid="{00000000-0005-0000-0000-00004A0A0000}"/>
    <cellStyle name="Normal 12 8" xfId="2631" xr:uid="{00000000-0005-0000-0000-00004B0A0000}"/>
    <cellStyle name="Normal 12 9" xfId="2632" xr:uid="{00000000-0005-0000-0000-00004C0A0000}"/>
    <cellStyle name="Normal 13" xfId="2633" xr:uid="{00000000-0005-0000-0000-00004D0A0000}"/>
    <cellStyle name="Normal 14" xfId="2634" xr:uid="{00000000-0005-0000-0000-00004E0A0000}"/>
    <cellStyle name="Normal 15" xfId="2635" xr:uid="{00000000-0005-0000-0000-00004F0A0000}"/>
    <cellStyle name="Normal 16" xfId="2636" xr:uid="{00000000-0005-0000-0000-0000500A0000}"/>
    <cellStyle name="Normal 17" xfId="2637" xr:uid="{00000000-0005-0000-0000-0000510A0000}"/>
    <cellStyle name="Normal 18" xfId="2638" xr:uid="{00000000-0005-0000-0000-0000520A0000}"/>
    <cellStyle name="Normal 18 2" xfId="2639" xr:uid="{00000000-0005-0000-0000-0000530A0000}"/>
    <cellStyle name="Normal 19" xfId="2640" xr:uid="{00000000-0005-0000-0000-0000540A0000}"/>
    <cellStyle name="Normal 19 2" xfId="2641" xr:uid="{00000000-0005-0000-0000-0000550A0000}"/>
    <cellStyle name="Normal 19 3" xfId="2642" xr:uid="{00000000-0005-0000-0000-0000560A0000}"/>
    <cellStyle name="Normal 19 4" xfId="2643" xr:uid="{00000000-0005-0000-0000-0000570A0000}"/>
    <cellStyle name="Normal 2" xfId="3" xr:uid="{00000000-0005-0000-0000-0000580A0000}"/>
    <cellStyle name="Normal 2 10" xfId="2644" xr:uid="{00000000-0005-0000-0000-0000590A0000}"/>
    <cellStyle name="Normal 2 10 2" xfId="2645" xr:uid="{00000000-0005-0000-0000-00005A0A0000}"/>
    <cellStyle name="Normal 2 10 2 2" xfId="2646" xr:uid="{00000000-0005-0000-0000-00005B0A0000}"/>
    <cellStyle name="Normal 2 10 2 2 2" xfId="2647" xr:uid="{00000000-0005-0000-0000-00005C0A0000}"/>
    <cellStyle name="Normal 2 10 2 2 2 2" xfId="2648" xr:uid="{00000000-0005-0000-0000-00005D0A0000}"/>
    <cellStyle name="Normal 2 10 2 2 2 3" xfId="2649" xr:uid="{00000000-0005-0000-0000-00005E0A0000}"/>
    <cellStyle name="Normal 2 10 2 2 3" xfId="2650" xr:uid="{00000000-0005-0000-0000-00005F0A0000}"/>
    <cellStyle name="Normal 2 10 2 2 4" xfId="2651" xr:uid="{00000000-0005-0000-0000-0000600A0000}"/>
    <cellStyle name="Normal 2 10 2 3" xfId="2652" xr:uid="{00000000-0005-0000-0000-0000610A0000}"/>
    <cellStyle name="Normal 2 10 2 3 2" xfId="2653" xr:uid="{00000000-0005-0000-0000-0000620A0000}"/>
    <cellStyle name="Normal 2 10 2 3 3" xfId="2654" xr:uid="{00000000-0005-0000-0000-0000630A0000}"/>
    <cellStyle name="Normal 2 10 2 4" xfId="2655" xr:uid="{00000000-0005-0000-0000-0000640A0000}"/>
    <cellStyle name="Normal 2 10 2 5" xfId="2656" xr:uid="{00000000-0005-0000-0000-0000650A0000}"/>
    <cellStyle name="Normal 2 10 3" xfId="2657" xr:uid="{00000000-0005-0000-0000-0000660A0000}"/>
    <cellStyle name="Normal 2 10 3 2" xfId="2658" xr:uid="{00000000-0005-0000-0000-0000670A0000}"/>
    <cellStyle name="Normal 2 10 3 2 2" xfId="2659" xr:uid="{00000000-0005-0000-0000-0000680A0000}"/>
    <cellStyle name="Normal 2 10 3 2 3" xfId="2660" xr:uid="{00000000-0005-0000-0000-0000690A0000}"/>
    <cellStyle name="Normal 2 10 3 3" xfId="2661" xr:uid="{00000000-0005-0000-0000-00006A0A0000}"/>
    <cellStyle name="Normal 2 10 3 4" xfId="2662" xr:uid="{00000000-0005-0000-0000-00006B0A0000}"/>
    <cellStyle name="Normal 2 10 4" xfId="2663" xr:uid="{00000000-0005-0000-0000-00006C0A0000}"/>
    <cellStyle name="Normal 2 10 4 2" xfId="2664" xr:uid="{00000000-0005-0000-0000-00006D0A0000}"/>
    <cellStyle name="Normal 2 10 4 3" xfId="2665" xr:uid="{00000000-0005-0000-0000-00006E0A0000}"/>
    <cellStyle name="Normal 2 10 5" xfId="2666" xr:uid="{00000000-0005-0000-0000-00006F0A0000}"/>
    <cellStyle name="Normal 2 10 6" xfId="2667" xr:uid="{00000000-0005-0000-0000-0000700A0000}"/>
    <cellStyle name="Normal 2 11" xfId="2668" xr:uid="{00000000-0005-0000-0000-0000710A0000}"/>
    <cellStyle name="Normal 2 11 2" xfId="2669" xr:uid="{00000000-0005-0000-0000-0000720A0000}"/>
    <cellStyle name="Normal 2 11 2 2" xfId="2670" xr:uid="{00000000-0005-0000-0000-0000730A0000}"/>
    <cellStyle name="Normal 2 11 2 2 2" xfId="2671" xr:uid="{00000000-0005-0000-0000-0000740A0000}"/>
    <cellStyle name="Normal 2 11 2 2 2 2" xfId="2672" xr:uid="{00000000-0005-0000-0000-0000750A0000}"/>
    <cellStyle name="Normal 2 11 2 2 2 3" xfId="2673" xr:uid="{00000000-0005-0000-0000-0000760A0000}"/>
    <cellStyle name="Normal 2 11 2 2 3" xfId="2674" xr:uid="{00000000-0005-0000-0000-0000770A0000}"/>
    <cellStyle name="Normal 2 11 2 2 4" xfId="2675" xr:uid="{00000000-0005-0000-0000-0000780A0000}"/>
    <cellStyle name="Normal 2 11 2 3" xfId="2676" xr:uid="{00000000-0005-0000-0000-0000790A0000}"/>
    <cellStyle name="Normal 2 11 2 3 2" xfId="2677" xr:uid="{00000000-0005-0000-0000-00007A0A0000}"/>
    <cellStyle name="Normal 2 11 2 3 3" xfId="2678" xr:uid="{00000000-0005-0000-0000-00007B0A0000}"/>
    <cellStyle name="Normal 2 11 2 4" xfId="2679" xr:uid="{00000000-0005-0000-0000-00007C0A0000}"/>
    <cellStyle name="Normal 2 11 2 5" xfId="2680" xr:uid="{00000000-0005-0000-0000-00007D0A0000}"/>
    <cellStyle name="Normal 2 11 3" xfId="2681" xr:uid="{00000000-0005-0000-0000-00007E0A0000}"/>
    <cellStyle name="Normal 2 11 3 2" xfId="2682" xr:uid="{00000000-0005-0000-0000-00007F0A0000}"/>
    <cellStyle name="Normal 2 11 3 2 2" xfId="2683" xr:uid="{00000000-0005-0000-0000-0000800A0000}"/>
    <cellStyle name="Normal 2 11 3 2 3" xfId="2684" xr:uid="{00000000-0005-0000-0000-0000810A0000}"/>
    <cellStyle name="Normal 2 11 3 3" xfId="2685" xr:uid="{00000000-0005-0000-0000-0000820A0000}"/>
    <cellStyle name="Normal 2 11 3 4" xfId="2686" xr:uid="{00000000-0005-0000-0000-0000830A0000}"/>
    <cellStyle name="Normal 2 11 4" xfId="2687" xr:uid="{00000000-0005-0000-0000-0000840A0000}"/>
    <cellStyle name="Normal 2 11 4 2" xfId="2688" xr:uid="{00000000-0005-0000-0000-0000850A0000}"/>
    <cellStyle name="Normal 2 11 4 3" xfId="2689" xr:uid="{00000000-0005-0000-0000-0000860A0000}"/>
    <cellStyle name="Normal 2 11 5" xfId="2690" xr:uid="{00000000-0005-0000-0000-0000870A0000}"/>
    <cellStyle name="Normal 2 11 6" xfId="2691" xr:uid="{00000000-0005-0000-0000-0000880A0000}"/>
    <cellStyle name="Normal 2 12" xfId="2692" xr:uid="{00000000-0005-0000-0000-0000890A0000}"/>
    <cellStyle name="Normal 2 12 2" xfId="2693" xr:uid="{00000000-0005-0000-0000-00008A0A0000}"/>
    <cellStyle name="Normal 2 12 2 2" xfId="2694" xr:uid="{00000000-0005-0000-0000-00008B0A0000}"/>
    <cellStyle name="Normal 2 12 2 2 2" xfId="2695" xr:uid="{00000000-0005-0000-0000-00008C0A0000}"/>
    <cellStyle name="Normal 2 12 2 2 2 2" xfId="2696" xr:uid="{00000000-0005-0000-0000-00008D0A0000}"/>
    <cellStyle name="Normal 2 12 2 2 2 3" xfId="2697" xr:uid="{00000000-0005-0000-0000-00008E0A0000}"/>
    <cellStyle name="Normal 2 12 2 2 3" xfId="2698" xr:uid="{00000000-0005-0000-0000-00008F0A0000}"/>
    <cellStyle name="Normal 2 12 2 2 4" xfId="2699" xr:uid="{00000000-0005-0000-0000-0000900A0000}"/>
    <cellStyle name="Normal 2 12 2 3" xfId="2700" xr:uid="{00000000-0005-0000-0000-0000910A0000}"/>
    <cellStyle name="Normal 2 12 2 3 2" xfId="2701" xr:uid="{00000000-0005-0000-0000-0000920A0000}"/>
    <cellStyle name="Normal 2 12 2 3 3" xfId="2702" xr:uid="{00000000-0005-0000-0000-0000930A0000}"/>
    <cellStyle name="Normal 2 12 2 4" xfId="2703" xr:uid="{00000000-0005-0000-0000-0000940A0000}"/>
    <cellStyle name="Normal 2 12 2 5" xfId="2704" xr:uid="{00000000-0005-0000-0000-0000950A0000}"/>
    <cellStyle name="Normal 2 12 3" xfId="2705" xr:uid="{00000000-0005-0000-0000-0000960A0000}"/>
    <cellStyle name="Normal 2 12 3 2" xfId="2706" xr:uid="{00000000-0005-0000-0000-0000970A0000}"/>
    <cellStyle name="Normal 2 12 3 2 2" xfId="2707" xr:uid="{00000000-0005-0000-0000-0000980A0000}"/>
    <cellStyle name="Normal 2 12 3 2 3" xfId="2708" xr:uid="{00000000-0005-0000-0000-0000990A0000}"/>
    <cellStyle name="Normal 2 12 3 3" xfId="2709" xr:uid="{00000000-0005-0000-0000-00009A0A0000}"/>
    <cellStyle name="Normal 2 12 3 4" xfId="2710" xr:uid="{00000000-0005-0000-0000-00009B0A0000}"/>
    <cellStyle name="Normal 2 12 4" xfId="2711" xr:uid="{00000000-0005-0000-0000-00009C0A0000}"/>
    <cellStyle name="Normal 2 12 4 2" xfId="2712" xr:uid="{00000000-0005-0000-0000-00009D0A0000}"/>
    <cellStyle name="Normal 2 12 4 3" xfId="2713" xr:uid="{00000000-0005-0000-0000-00009E0A0000}"/>
    <cellStyle name="Normal 2 12 5" xfId="2714" xr:uid="{00000000-0005-0000-0000-00009F0A0000}"/>
    <cellStyle name="Normal 2 12 6" xfId="2715" xr:uid="{00000000-0005-0000-0000-0000A00A0000}"/>
    <cellStyle name="Normal 2 13" xfId="2716" xr:uid="{00000000-0005-0000-0000-0000A10A0000}"/>
    <cellStyle name="Normal 2 13 2" xfId="2717" xr:uid="{00000000-0005-0000-0000-0000A20A0000}"/>
    <cellStyle name="Normal 2 14" xfId="2718" xr:uid="{00000000-0005-0000-0000-0000A30A0000}"/>
    <cellStyle name="Normal 2 15" xfId="2719" xr:uid="{00000000-0005-0000-0000-0000A40A0000}"/>
    <cellStyle name="Normal 2 15 2" xfId="2720" xr:uid="{00000000-0005-0000-0000-0000A50A0000}"/>
    <cellStyle name="Normal 2 15 3" xfId="2721" xr:uid="{00000000-0005-0000-0000-0000A60A0000}"/>
    <cellStyle name="Normal 2 15 4" xfId="2722" xr:uid="{00000000-0005-0000-0000-0000A70A0000}"/>
    <cellStyle name="Normal 2 15 5" xfId="2723" xr:uid="{00000000-0005-0000-0000-0000A80A0000}"/>
    <cellStyle name="Normal 2 16" xfId="2724" xr:uid="{00000000-0005-0000-0000-0000A90A0000}"/>
    <cellStyle name="Normal 2 16 2" xfId="2725" xr:uid="{00000000-0005-0000-0000-0000AA0A0000}"/>
    <cellStyle name="Normal 2 16 3" xfId="2726" xr:uid="{00000000-0005-0000-0000-0000AB0A0000}"/>
    <cellStyle name="Normal 2 16 4" xfId="2727" xr:uid="{00000000-0005-0000-0000-0000AC0A0000}"/>
    <cellStyle name="Normal 2 16 5" xfId="2728" xr:uid="{00000000-0005-0000-0000-0000AD0A0000}"/>
    <cellStyle name="Normal 2 17" xfId="2729" xr:uid="{00000000-0005-0000-0000-0000AE0A0000}"/>
    <cellStyle name="Normal 2 18" xfId="2730" xr:uid="{00000000-0005-0000-0000-0000AF0A0000}"/>
    <cellStyle name="Normal 2 18 2" xfId="2731" xr:uid="{00000000-0005-0000-0000-0000B00A0000}"/>
    <cellStyle name="Normal 2 18 3" xfId="2732" xr:uid="{00000000-0005-0000-0000-0000B10A0000}"/>
    <cellStyle name="Normal 2 19" xfId="2733" xr:uid="{00000000-0005-0000-0000-0000B20A0000}"/>
    <cellStyle name="Normal 2 19 2" xfId="2734" xr:uid="{00000000-0005-0000-0000-0000B30A0000}"/>
    <cellStyle name="Normal 2 19 3" xfId="2735" xr:uid="{00000000-0005-0000-0000-0000B40A0000}"/>
    <cellStyle name="Normal 2 2" xfId="2736" xr:uid="{00000000-0005-0000-0000-0000B50A0000}"/>
    <cellStyle name="Normal 2 2 10" xfId="2737" xr:uid="{00000000-0005-0000-0000-0000B60A0000}"/>
    <cellStyle name="Normal 2 2 11" xfId="2738" xr:uid="{00000000-0005-0000-0000-0000B70A0000}"/>
    <cellStyle name="Normal 2 2 12" xfId="2739" xr:uid="{00000000-0005-0000-0000-0000B80A0000}"/>
    <cellStyle name="Normal 2 2 13" xfId="2740" xr:uid="{00000000-0005-0000-0000-0000B90A0000}"/>
    <cellStyle name="Normal 2 2 14" xfId="2741" xr:uid="{00000000-0005-0000-0000-0000BA0A0000}"/>
    <cellStyle name="Normal 2 2 15" xfId="2742" xr:uid="{00000000-0005-0000-0000-0000BB0A0000}"/>
    <cellStyle name="Normal 2 2 16" xfId="2743" xr:uid="{00000000-0005-0000-0000-0000BC0A0000}"/>
    <cellStyle name="Normal 2 2 2" xfId="2744" xr:uid="{00000000-0005-0000-0000-0000BD0A0000}"/>
    <cellStyle name="Normal 2 2 2 2" xfId="2745" xr:uid="{00000000-0005-0000-0000-0000BE0A0000}"/>
    <cellStyle name="Normal 2 2 2 2 2" xfId="2746" xr:uid="{00000000-0005-0000-0000-0000BF0A0000}"/>
    <cellStyle name="Normal 2 2 2 2 2 2" xfId="2747" xr:uid="{00000000-0005-0000-0000-0000C00A0000}"/>
    <cellStyle name="Normal 2 2 2 2 2 2 2" xfId="2748" xr:uid="{00000000-0005-0000-0000-0000C10A0000}"/>
    <cellStyle name="Normal 2 2 2 2 2 2 2 2" xfId="2749" xr:uid="{00000000-0005-0000-0000-0000C20A0000}"/>
    <cellStyle name="Normal 2 2 2 2 2 2 2 2 2" xfId="2750" xr:uid="{00000000-0005-0000-0000-0000C30A0000}"/>
    <cellStyle name="Normal 2 2 2 2 2 2 2 2 2 2" xfId="2751" xr:uid="{00000000-0005-0000-0000-0000C40A0000}"/>
    <cellStyle name="Normal 2 2 2 2 2 2 2 2 2 2 2" xfId="2752" xr:uid="{00000000-0005-0000-0000-0000C50A0000}"/>
    <cellStyle name="Normal 2 2 2 2 2 2 2 2 2 2 2 2" xfId="2753" xr:uid="{00000000-0005-0000-0000-0000C60A0000}"/>
    <cellStyle name="Normal 2 2 2 2 2 2 2 2 2 2 2 2 2" xfId="2754" xr:uid="{00000000-0005-0000-0000-0000C70A0000}"/>
    <cellStyle name="Normal 2 2 2 2 2 2 2 2 2 2 2 2 2 2" xfId="2755" xr:uid="{00000000-0005-0000-0000-0000C80A0000}"/>
    <cellStyle name="Normal 2 2 2 2 2 2 2 2 2 2 2 2 2 2 2" xfId="2756" xr:uid="{00000000-0005-0000-0000-0000C90A0000}"/>
    <cellStyle name="Normal 2 2 2 2 2 2 2 2 2 2 2 2 3" xfId="2757" xr:uid="{00000000-0005-0000-0000-0000CA0A0000}"/>
    <cellStyle name="Normal 2 2 2 2 2 2 2 2 2 2 2 3" xfId="2758" xr:uid="{00000000-0005-0000-0000-0000CB0A0000}"/>
    <cellStyle name="Normal 2 2 2 2 2 2 2 2 2 2 3" xfId="2759" xr:uid="{00000000-0005-0000-0000-0000CC0A0000}"/>
    <cellStyle name="Normal 2 2 2 2 2 2 2 2 2 2 4" xfId="2760" xr:uid="{00000000-0005-0000-0000-0000CD0A0000}"/>
    <cellStyle name="Normal 2 2 2 2 2 2 2 2 2 3" xfId="2761" xr:uid="{00000000-0005-0000-0000-0000CE0A0000}"/>
    <cellStyle name="Normal 2 2 2 2 2 2 2 2 2 4" xfId="2762" xr:uid="{00000000-0005-0000-0000-0000CF0A0000}"/>
    <cellStyle name="Normal 2 2 2 2 2 2 2 2 3" xfId="2763" xr:uid="{00000000-0005-0000-0000-0000D00A0000}"/>
    <cellStyle name="Normal 2 2 2 2 2 2 2 2 4" xfId="2764" xr:uid="{00000000-0005-0000-0000-0000D10A0000}"/>
    <cellStyle name="Normal 2 2 2 2 2 2 2 2 5" xfId="2765" xr:uid="{00000000-0005-0000-0000-0000D20A0000}"/>
    <cellStyle name="Normal 2 2 2 2 2 2 2 3" xfId="2766" xr:uid="{00000000-0005-0000-0000-0000D30A0000}"/>
    <cellStyle name="Normal 2 2 2 2 2 2 2 4" xfId="2767" xr:uid="{00000000-0005-0000-0000-0000D40A0000}"/>
    <cellStyle name="Normal 2 2 2 2 2 2 2 5" xfId="2768" xr:uid="{00000000-0005-0000-0000-0000D50A0000}"/>
    <cellStyle name="Normal 2 2 2 2 2 2 3" xfId="2769" xr:uid="{00000000-0005-0000-0000-0000D60A0000}"/>
    <cellStyle name="Normal 2 2 2 2 2 2 4" xfId="2770" xr:uid="{00000000-0005-0000-0000-0000D70A0000}"/>
    <cellStyle name="Normal 2 2 2 2 2 2 5" xfId="2771" xr:uid="{00000000-0005-0000-0000-0000D80A0000}"/>
    <cellStyle name="Normal 2 2 2 2 2 2 6" xfId="2772" xr:uid="{00000000-0005-0000-0000-0000D90A0000}"/>
    <cellStyle name="Normal 2 2 2 2 2 2 7" xfId="2773" xr:uid="{00000000-0005-0000-0000-0000DA0A0000}"/>
    <cellStyle name="Normal 2 2 2 2 2 3" xfId="2774" xr:uid="{00000000-0005-0000-0000-0000DB0A0000}"/>
    <cellStyle name="Normal 2 2 2 2 2 4" xfId="2775" xr:uid="{00000000-0005-0000-0000-0000DC0A0000}"/>
    <cellStyle name="Normal 2 2 2 2 2 5" xfId="2776" xr:uid="{00000000-0005-0000-0000-0000DD0A0000}"/>
    <cellStyle name="Normal 2 2 2 2 2 6" xfId="2777" xr:uid="{00000000-0005-0000-0000-0000DE0A0000}"/>
    <cellStyle name="Normal 2 2 2 2 2 7" xfId="2778" xr:uid="{00000000-0005-0000-0000-0000DF0A0000}"/>
    <cellStyle name="Normal 2 2 2 2 3" xfId="2779" xr:uid="{00000000-0005-0000-0000-0000E00A0000}"/>
    <cellStyle name="Normal 2 2 2 2 4" xfId="2780" xr:uid="{00000000-0005-0000-0000-0000E10A0000}"/>
    <cellStyle name="Normal 2 2 2 2 5" xfId="2781" xr:uid="{00000000-0005-0000-0000-0000E20A0000}"/>
    <cellStyle name="Normal 2 2 2 2 6" xfId="2782" xr:uid="{00000000-0005-0000-0000-0000E30A0000}"/>
    <cellStyle name="Normal 2 2 2 2 7" xfId="2783" xr:uid="{00000000-0005-0000-0000-0000E40A0000}"/>
    <cellStyle name="Normal 2 2 2 2 8" xfId="2784" xr:uid="{00000000-0005-0000-0000-0000E50A0000}"/>
    <cellStyle name="Normal 2 2 2 3" xfId="2785" xr:uid="{00000000-0005-0000-0000-0000E60A0000}"/>
    <cellStyle name="Normal 2 2 2 4" xfId="2786" xr:uid="{00000000-0005-0000-0000-0000E70A0000}"/>
    <cellStyle name="Normal 2 2 2 5" xfId="2787" xr:uid="{00000000-0005-0000-0000-0000E80A0000}"/>
    <cellStyle name="Normal 2 2 2 6" xfId="2788" xr:uid="{00000000-0005-0000-0000-0000E90A0000}"/>
    <cellStyle name="Normal 2 2 2 7" xfId="2789" xr:uid="{00000000-0005-0000-0000-0000EA0A0000}"/>
    <cellStyle name="Normal 2 2 2 8" xfId="2790" xr:uid="{00000000-0005-0000-0000-0000EB0A0000}"/>
    <cellStyle name="Normal 2 2 3" xfId="2791" xr:uid="{00000000-0005-0000-0000-0000EC0A0000}"/>
    <cellStyle name="Normal 2 2 4" xfId="2792" xr:uid="{00000000-0005-0000-0000-0000ED0A0000}"/>
    <cellStyle name="Normal 2 2 5" xfId="2793" xr:uid="{00000000-0005-0000-0000-0000EE0A0000}"/>
    <cellStyle name="Normal 2 2 6" xfId="2794" xr:uid="{00000000-0005-0000-0000-0000EF0A0000}"/>
    <cellStyle name="Normal 2 2 7" xfId="2795" xr:uid="{00000000-0005-0000-0000-0000F00A0000}"/>
    <cellStyle name="Normal 2 2 8" xfId="2796" xr:uid="{00000000-0005-0000-0000-0000F10A0000}"/>
    <cellStyle name="Normal 2 2 9" xfId="2797" xr:uid="{00000000-0005-0000-0000-0000F20A0000}"/>
    <cellStyle name="Normal 2 20" xfId="2798" xr:uid="{00000000-0005-0000-0000-0000F30A0000}"/>
    <cellStyle name="Normal 2 20 2" xfId="2799" xr:uid="{00000000-0005-0000-0000-0000F40A0000}"/>
    <cellStyle name="Normal 2 20 3" xfId="2800" xr:uid="{00000000-0005-0000-0000-0000F50A0000}"/>
    <cellStyle name="Normal 2 21" xfId="2801" xr:uid="{00000000-0005-0000-0000-0000F60A0000}"/>
    <cellStyle name="Normal 2 22" xfId="2802" xr:uid="{00000000-0005-0000-0000-0000F70A0000}"/>
    <cellStyle name="Normal 2 23" xfId="2803" xr:uid="{00000000-0005-0000-0000-0000F80A0000}"/>
    <cellStyle name="Normal 2 24" xfId="4014" xr:uid="{00000000-0005-0000-0000-0000F90A0000}"/>
    <cellStyle name="Normal 2 3" xfId="2804" xr:uid="{00000000-0005-0000-0000-0000FA0A0000}"/>
    <cellStyle name="Normal 2 3 2" xfId="2805" xr:uid="{00000000-0005-0000-0000-0000FB0A0000}"/>
    <cellStyle name="Normal 2 3 3" xfId="2806" xr:uid="{00000000-0005-0000-0000-0000FC0A0000}"/>
    <cellStyle name="Normal 2 3 4" xfId="2807" xr:uid="{00000000-0005-0000-0000-0000FD0A0000}"/>
    <cellStyle name="Normal 2 3 5" xfId="2808" xr:uid="{00000000-0005-0000-0000-0000FE0A0000}"/>
    <cellStyle name="Normal 2 3 6" xfId="2809" xr:uid="{00000000-0005-0000-0000-0000FF0A0000}"/>
    <cellStyle name="Normal 2 3 7" xfId="2810" xr:uid="{00000000-0005-0000-0000-0000000B0000}"/>
    <cellStyle name="Normal 2 4" xfId="2811" xr:uid="{00000000-0005-0000-0000-0000010B0000}"/>
    <cellStyle name="Normal 2 5" xfId="2812" xr:uid="{00000000-0005-0000-0000-0000020B0000}"/>
    <cellStyle name="Normal 2 6" xfId="2813" xr:uid="{00000000-0005-0000-0000-0000030B0000}"/>
    <cellStyle name="Normal 2 7" xfId="2814" xr:uid="{00000000-0005-0000-0000-0000040B0000}"/>
    <cellStyle name="Normal 2 8" xfId="2815" xr:uid="{00000000-0005-0000-0000-0000050B0000}"/>
    <cellStyle name="Normal 2 9" xfId="2816" xr:uid="{00000000-0005-0000-0000-0000060B0000}"/>
    <cellStyle name="Normal 2 9 2" xfId="2817" xr:uid="{00000000-0005-0000-0000-0000070B0000}"/>
    <cellStyle name="Normal 2 9 2 2" xfId="2818" xr:uid="{00000000-0005-0000-0000-0000080B0000}"/>
    <cellStyle name="Normal 2 9 2 2 2" xfId="2819" xr:uid="{00000000-0005-0000-0000-0000090B0000}"/>
    <cellStyle name="Normal 2 9 2 2 2 2" xfId="2820" xr:uid="{00000000-0005-0000-0000-00000A0B0000}"/>
    <cellStyle name="Normal 2 9 2 2 2 3" xfId="2821" xr:uid="{00000000-0005-0000-0000-00000B0B0000}"/>
    <cellStyle name="Normal 2 9 2 2 3" xfId="2822" xr:uid="{00000000-0005-0000-0000-00000C0B0000}"/>
    <cellStyle name="Normal 2 9 2 2 4" xfId="2823" xr:uid="{00000000-0005-0000-0000-00000D0B0000}"/>
    <cellStyle name="Normal 2 9 2 3" xfId="2824" xr:uid="{00000000-0005-0000-0000-00000E0B0000}"/>
    <cellStyle name="Normal 2 9 2 3 2" xfId="2825" xr:uid="{00000000-0005-0000-0000-00000F0B0000}"/>
    <cellStyle name="Normal 2 9 2 3 3" xfId="2826" xr:uid="{00000000-0005-0000-0000-0000100B0000}"/>
    <cellStyle name="Normal 2 9 2 4" xfId="2827" xr:uid="{00000000-0005-0000-0000-0000110B0000}"/>
    <cellStyle name="Normal 2 9 2 5" xfId="2828" xr:uid="{00000000-0005-0000-0000-0000120B0000}"/>
    <cellStyle name="Normal 2 9 3" xfId="2829" xr:uid="{00000000-0005-0000-0000-0000130B0000}"/>
    <cellStyle name="Normal 2 9 3 2" xfId="2830" xr:uid="{00000000-0005-0000-0000-0000140B0000}"/>
    <cellStyle name="Normal 2 9 3 2 2" xfId="2831" xr:uid="{00000000-0005-0000-0000-0000150B0000}"/>
    <cellStyle name="Normal 2 9 3 2 3" xfId="2832" xr:uid="{00000000-0005-0000-0000-0000160B0000}"/>
    <cellStyle name="Normal 2 9 3 3" xfId="2833" xr:uid="{00000000-0005-0000-0000-0000170B0000}"/>
    <cellStyle name="Normal 2 9 3 4" xfId="2834" xr:uid="{00000000-0005-0000-0000-0000180B0000}"/>
    <cellStyle name="Normal 2 9 4" xfId="2835" xr:uid="{00000000-0005-0000-0000-0000190B0000}"/>
    <cellStyle name="Normal 2 9 4 2" xfId="2836" xr:uid="{00000000-0005-0000-0000-00001A0B0000}"/>
    <cellStyle name="Normal 2 9 4 3" xfId="2837" xr:uid="{00000000-0005-0000-0000-00001B0B0000}"/>
    <cellStyle name="Normal 2 9 5" xfId="2838" xr:uid="{00000000-0005-0000-0000-00001C0B0000}"/>
    <cellStyle name="Normal 2 9 6" xfId="2839" xr:uid="{00000000-0005-0000-0000-00001D0B0000}"/>
    <cellStyle name="Normal 2_(2008-10-27) Financial Model EZF - fx FINAL" xfId="2840" xr:uid="{00000000-0005-0000-0000-00001E0B0000}"/>
    <cellStyle name="Normal 20" xfId="2841" xr:uid="{00000000-0005-0000-0000-00001F0B0000}"/>
    <cellStyle name="Normal 21" xfId="2842" xr:uid="{00000000-0005-0000-0000-0000200B0000}"/>
    <cellStyle name="Normal 22" xfId="2843" xr:uid="{00000000-0005-0000-0000-0000210B0000}"/>
    <cellStyle name="Normal 22 2" xfId="2844" xr:uid="{00000000-0005-0000-0000-0000220B0000}"/>
    <cellStyle name="Normal 22 2 2" xfId="2845" xr:uid="{00000000-0005-0000-0000-0000230B0000}"/>
    <cellStyle name="Normal 22 2 2 2" xfId="2846" xr:uid="{00000000-0005-0000-0000-0000240B0000}"/>
    <cellStyle name="Normal 22 2 2 2 2" xfId="2847" xr:uid="{00000000-0005-0000-0000-0000250B0000}"/>
    <cellStyle name="Normal 22 2 2 2 2 2" xfId="2848" xr:uid="{00000000-0005-0000-0000-0000260B0000}"/>
    <cellStyle name="Normal 22 2 2 2 2 3" xfId="2849" xr:uid="{00000000-0005-0000-0000-0000270B0000}"/>
    <cellStyle name="Normal 22 2 2 2 3" xfId="2850" xr:uid="{00000000-0005-0000-0000-0000280B0000}"/>
    <cellStyle name="Normal 22 2 2 2 4" xfId="2851" xr:uid="{00000000-0005-0000-0000-0000290B0000}"/>
    <cellStyle name="Normal 22 2 2 3" xfId="2852" xr:uid="{00000000-0005-0000-0000-00002A0B0000}"/>
    <cellStyle name="Normal 22 2 2 3 2" xfId="2853" xr:uid="{00000000-0005-0000-0000-00002B0B0000}"/>
    <cellStyle name="Normal 22 2 2 3 3" xfId="2854" xr:uid="{00000000-0005-0000-0000-00002C0B0000}"/>
    <cellStyle name="Normal 22 2 2 4" xfId="2855" xr:uid="{00000000-0005-0000-0000-00002D0B0000}"/>
    <cellStyle name="Normal 22 2 2 5" xfId="2856" xr:uid="{00000000-0005-0000-0000-00002E0B0000}"/>
    <cellStyle name="Normal 22 2 3" xfId="2857" xr:uid="{00000000-0005-0000-0000-00002F0B0000}"/>
    <cellStyle name="Normal 22 2 3 2" xfId="2858" xr:uid="{00000000-0005-0000-0000-0000300B0000}"/>
    <cellStyle name="Normal 22 2 3 2 2" xfId="2859" xr:uid="{00000000-0005-0000-0000-0000310B0000}"/>
    <cellStyle name="Normal 22 2 3 2 3" xfId="2860" xr:uid="{00000000-0005-0000-0000-0000320B0000}"/>
    <cellStyle name="Normal 22 2 3 3" xfId="2861" xr:uid="{00000000-0005-0000-0000-0000330B0000}"/>
    <cellStyle name="Normal 22 2 3 4" xfId="2862" xr:uid="{00000000-0005-0000-0000-0000340B0000}"/>
    <cellStyle name="Normal 22 2 4" xfId="2863" xr:uid="{00000000-0005-0000-0000-0000350B0000}"/>
    <cellStyle name="Normal 22 2 4 2" xfId="2864" xr:uid="{00000000-0005-0000-0000-0000360B0000}"/>
    <cellStyle name="Normal 22 2 4 3" xfId="2865" xr:uid="{00000000-0005-0000-0000-0000370B0000}"/>
    <cellStyle name="Normal 22 2 5" xfId="2866" xr:uid="{00000000-0005-0000-0000-0000380B0000}"/>
    <cellStyle name="Normal 22 2 6" xfId="2867" xr:uid="{00000000-0005-0000-0000-0000390B0000}"/>
    <cellStyle name="Normal 22 3" xfId="2868" xr:uid="{00000000-0005-0000-0000-00003A0B0000}"/>
    <cellStyle name="Normal 22 3 2" xfId="2869" xr:uid="{00000000-0005-0000-0000-00003B0B0000}"/>
    <cellStyle name="Normal 22 3 2 2" xfId="2870" xr:uid="{00000000-0005-0000-0000-00003C0B0000}"/>
    <cellStyle name="Normal 22 3 2 2 2" xfId="2871" xr:uid="{00000000-0005-0000-0000-00003D0B0000}"/>
    <cellStyle name="Normal 22 3 2 2 3" xfId="2872" xr:uid="{00000000-0005-0000-0000-00003E0B0000}"/>
    <cellStyle name="Normal 22 3 2 3" xfId="2873" xr:uid="{00000000-0005-0000-0000-00003F0B0000}"/>
    <cellStyle name="Normal 22 3 2 4" xfId="2874" xr:uid="{00000000-0005-0000-0000-0000400B0000}"/>
    <cellStyle name="Normal 22 3 3" xfId="2875" xr:uid="{00000000-0005-0000-0000-0000410B0000}"/>
    <cellStyle name="Normal 22 3 3 2" xfId="2876" xr:uid="{00000000-0005-0000-0000-0000420B0000}"/>
    <cellStyle name="Normal 22 3 3 3" xfId="2877" xr:uid="{00000000-0005-0000-0000-0000430B0000}"/>
    <cellStyle name="Normal 22 3 4" xfId="2878" xr:uid="{00000000-0005-0000-0000-0000440B0000}"/>
    <cellStyle name="Normal 22 3 5" xfId="2879" xr:uid="{00000000-0005-0000-0000-0000450B0000}"/>
    <cellStyle name="Normal 22 4" xfId="2880" xr:uid="{00000000-0005-0000-0000-0000460B0000}"/>
    <cellStyle name="Normal 22 4 2" xfId="2881" xr:uid="{00000000-0005-0000-0000-0000470B0000}"/>
    <cellStyle name="Normal 22 4 2 2" xfId="2882" xr:uid="{00000000-0005-0000-0000-0000480B0000}"/>
    <cellStyle name="Normal 22 4 2 3" xfId="2883" xr:uid="{00000000-0005-0000-0000-0000490B0000}"/>
    <cellStyle name="Normal 22 4 3" xfId="2884" xr:uid="{00000000-0005-0000-0000-00004A0B0000}"/>
    <cellStyle name="Normal 22 4 4" xfId="2885" xr:uid="{00000000-0005-0000-0000-00004B0B0000}"/>
    <cellStyle name="Normal 22 5" xfId="2886" xr:uid="{00000000-0005-0000-0000-00004C0B0000}"/>
    <cellStyle name="Normal 22 5 2" xfId="2887" xr:uid="{00000000-0005-0000-0000-00004D0B0000}"/>
    <cellStyle name="Normal 22 5 3" xfId="2888" xr:uid="{00000000-0005-0000-0000-00004E0B0000}"/>
    <cellStyle name="Normal 22 6" xfId="2889" xr:uid="{00000000-0005-0000-0000-00004F0B0000}"/>
    <cellStyle name="Normal 22 7" xfId="2890" xr:uid="{00000000-0005-0000-0000-0000500B0000}"/>
    <cellStyle name="Normal 23" xfId="2891" xr:uid="{00000000-0005-0000-0000-0000510B0000}"/>
    <cellStyle name="Normal 24" xfId="2892" xr:uid="{00000000-0005-0000-0000-0000520B0000}"/>
    <cellStyle name="Normal 25" xfId="2893" xr:uid="{00000000-0005-0000-0000-0000530B0000}"/>
    <cellStyle name="Normal 26" xfId="4007" xr:uid="{00000000-0005-0000-0000-0000540B0000}"/>
    <cellStyle name="Normal 27" xfId="4013" xr:uid="{00000000-0005-0000-0000-0000550B0000}"/>
    <cellStyle name="Normal 28" xfId="4016" xr:uid="{00000000-0005-0000-0000-0000560B0000}"/>
    <cellStyle name="Normal 29" xfId="4017" xr:uid="{00000000-0005-0000-0000-0000570B0000}"/>
    <cellStyle name="Normal 3" xfId="2894" xr:uid="{00000000-0005-0000-0000-0000580B0000}"/>
    <cellStyle name="Normal 3 10" xfId="2895" xr:uid="{00000000-0005-0000-0000-0000590B0000}"/>
    <cellStyle name="Normal 3 11" xfId="2896" xr:uid="{00000000-0005-0000-0000-00005A0B0000}"/>
    <cellStyle name="Normal 3 12" xfId="2897" xr:uid="{00000000-0005-0000-0000-00005B0B0000}"/>
    <cellStyle name="Normal 3 13" xfId="2898" xr:uid="{00000000-0005-0000-0000-00005C0B0000}"/>
    <cellStyle name="Normal 3 14" xfId="2899" xr:uid="{00000000-0005-0000-0000-00005D0B0000}"/>
    <cellStyle name="Normal 3 15" xfId="2900" xr:uid="{00000000-0005-0000-0000-00005E0B0000}"/>
    <cellStyle name="Normal 3 16" xfId="2901" xr:uid="{00000000-0005-0000-0000-00005F0B0000}"/>
    <cellStyle name="Normal 3 17" xfId="2902" xr:uid="{00000000-0005-0000-0000-0000600B0000}"/>
    <cellStyle name="Normal 3 18" xfId="2903" xr:uid="{00000000-0005-0000-0000-0000610B0000}"/>
    <cellStyle name="Normal 3 19" xfId="2904" xr:uid="{00000000-0005-0000-0000-0000620B0000}"/>
    <cellStyle name="Normal 3 2" xfId="2905" xr:uid="{00000000-0005-0000-0000-0000630B0000}"/>
    <cellStyle name="Normal 3 2 10" xfId="2906" xr:uid="{00000000-0005-0000-0000-0000640B0000}"/>
    <cellStyle name="Normal 3 2 11" xfId="2907" xr:uid="{00000000-0005-0000-0000-0000650B0000}"/>
    <cellStyle name="Normal 3 2 12" xfId="2908" xr:uid="{00000000-0005-0000-0000-0000660B0000}"/>
    <cellStyle name="Normal 3 2 13" xfId="2909" xr:uid="{00000000-0005-0000-0000-0000670B0000}"/>
    <cellStyle name="Normal 3 2 14" xfId="2910" xr:uid="{00000000-0005-0000-0000-0000680B0000}"/>
    <cellStyle name="Normal 3 2 15" xfId="2911" xr:uid="{00000000-0005-0000-0000-0000690B0000}"/>
    <cellStyle name="Normal 3 2 16" xfId="2912" xr:uid="{00000000-0005-0000-0000-00006A0B0000}"/>
    <cellStyle name="Normal 3 2 2" xfId="2913" xr:uid="{00000000-0005-0000-0000-00006B0B0000}"/>
    <cellStyle name="Normal 3 2 3" xfId="2914" xr:uid="{00000000-0005-0000-0000-00006C0B0000}"/>
    <cellStyle name="Normal 3 2 4" xfId="2915" xr:uid="{00000000-0005-0000-0000-00006D0B0000}"/>
    <cellStyle name="Normal 3 2 5" xfId="2916" xr:uid="{00000000-0005-0000-0000-00006E0B0000}"/>
    <cellStyle name="Normal 3 2 6" xfId="2917" xr:uid="{00000000-0005-0000-0000-00006F0B0000}"/>
    <cellStyle name="Normal 3 2 7" xfId="2918" xr:uid="{00000000-0005-0000-0000-0000700B0000}"/>
    <cellStyle name="Normal 3 2 8" xfId="2919" xr:uid="{00000000-0005-0000-0000-0000710B0000}"/>
    <cellStyle name="Normal 3 2 9" xfId="2920" xr:uid="{00000000-0005-0000-0000-0000720B0000}"/>
    <cellStyle name="Normal 3 20" xfId="2921" xr:uid="{00000000-0005-0000-0000-0000730B0000}"/>
    <cellStyle name="Normal 3 3" xfId="2922" xr:uid="{00000000-0005-0000-0000-0000740B0000}"/>
    <cellStyle name="Normal 3 4" xfId="2923" xr:uid="{00000000-0005-0000-0000-0000750B0000}"/>
    <cellStyle name="Normal 3 5" xfId="2924" xr:uid="{00000000-0005-0000-0000-0000760B0000}"/>
    <cellStyle name="Normal 3 6" xfId="2925" xr:uid="{00000000-0005-0000-0000-0000770B0000}"/>
    <cellStyle name="Normal 3 7" xfId="2926" xr:uid="{00000000-0005-0000-0000-0000780B0000}"/>
    <cellStyle name="Normal 3 8" xfId="2927" xr:uid="{00000000-0005-0000-0000-0000790B0000}"/>
    <cellStyle name="Normal 3 9" xfId="2928" xr:uid="{00000000-0005-0000-0000-00007A0B0000}"/>
    <cellStyle name="Normal 3_(2009-06-08) Project Air Wolf Financial Model71(1)" xfId="2929" xr:uid="{00000000-0005-0000-0000-00007B0B0000}"/>
    <cellStyle name="Normal 30" xfId="4018" xr:uid="{00000000-0005-0000-0000-00007C0B0000}"/>
    <cellStyle name="Normal 4" xfId="4" xr:uid="{00000000-0005-0000-0000-00007D0B0000}"/>
    <cellStyle name="Normal 4 10" xfId="2930" xr:uid="{00000000-0005-0000-0000-00007E0B0000}"/>
    <cellStyle name="Normal 4 11" xfId="2931" xr:uid="{00000000-0005-0000-0000-00007F0B0000}"/>
    <cellStyle name="Normal 4 12" xfId="2932" xr:uid="{00000000-0005-0000-0000-0000800B0000}"/>
    <cellStyle name="Normal 4 13" xfId="2933" xr:uid="{00000000-0005-0000-0000-0000810B0000}"/>
    <cellStyle name="Normal 4 14" xfId="2934" xr:uid="{00000000-0005-0000-0000-0000820B0000}"/>
    <cellStyle name="Normal 4 15" xfId="2935" xr:uid="{00000000-0005-0000-0000-0000830B0000}"/>
    <cellStyle name="Normal 4 16" xfId="2936" xr:uid="{00000000-0005-0000-0000-0000840B0000}"/>
    <cellStyle name="Normal 4 17" xfId="2937" xr:uid="{00000000-0005-0000-0000-0000850B0000}"/>
    <cellStyle name="Normal 4 2" xfId="2938" xr:uid="{00000000-0005-0000-0000-0000860B0000}"/>
    <cellStyle name="Normal 4 2 2" xfId="2939" xr:uid="{00000000-0005-0000-0000-0000870B0000}"/>
    <cellStyle name="Normal 4 3" xfId="2940" xr:uid="{00000000-0005-0000-0000-0000880B0000}"/>
    <cellStyle name="Normal 4 4" xfId="2941" xr:uid="{00000000-0005-0000-0000-0000890B0000}"/>
    <cellStyle name="Normal 4 5" xfId="2942" xr:uid="{00000000-0005-0000-0000-00008A0B0000}"/>
    <cellStyle name="Normal 4 6" xfId="2943" xr:uid="{00000000-0005-0000-0000-00008B0B0000}"/>
    <cellStyle name="Normal 4 7" xfId="2944" xr:uid="{00000000-0005-0000-0000-00008C0B0000}"/>
    <cellStyle name="Normal 4 8" xfId="2945" xr:uid="{00000000-0005-0000-0000-00008D0B0000}"/>
    <cellStyle name="Normal 4 9" xfId="2946" xr:uid="{00000000-0005-0000-0000-00008E0B0000}"/>
    <cellStyle name="Normal 4_Book2" xfId="2947" xr:uid="{00000000-0005-0000-0000-00008F0B0000}"/>
    <cellStyle name="Normal 5" xfId="2948" xr:uid="{00000000-0005-0000-0000-0000900B0000}"/>
    <cellStyle name="Normal 5 10" xfId="2949" xr:uid="{00000000-0005-0000-0000-0000910B0000}"/>
    <cellStyle name="Normal 5 11" xfId="2950" xr:uid="{00000000-0005-0000-0000-0000920B0000}"/>
    <cellStyle name="Normal 5 12" xfId="2951" xr:uid="{00000000-0005-0000-0000-0000930B0000}"/>
    <cellStyle name="Normal 5 13" xfId="2952" xr:uid="{00000000-0005-0000-0000-0000940B0000}"/>
    <cellStyle name="Normal 5 14" xfId="2953" xr:uid="{00000000-0005-0000-0000-0000950B0000}"/>
    <cellStyle name="Normal 5 15" xfId="2954" xr:uid="{00000000-0005-0000-0000-0000960B0000}"/>
    <cellStyle name="Normal 5 16" xfId="2955" xr:uid="{00000000-0005-0000-0000-0000970B0000}"/>
    <cellStyle name="Normal 5 2" xfId="2956" xr:uid="{00000000-0005-0000-0000-0000980B0000}"/>
    <cellStyle name="Normal 5 3" xfId="2957" xr:uid="{00000000-0005-0000-0000-0000990B0000}"/>
    <cellStyle name="Normal 5 4" xfId="2958" xr:uid="{00000000-0005-0000-0000-00009A0B0000}"/>
    <cellStyle name="Normal 5 5" xfId="2959" xr:uid="{00000000-0005-0000-0000-00009B0B0000}"/>
    <cellStyle name="Normal 5 6" xfId="2960" xr:uid="{00000000-0005-0000-0000-00009C0B0000}"/>
    <cellStyle name="Normal 5 7" xfId="2961" xr:uid="{00000000-0005-0000-0000-00009D0B0000}"/>
    <cellStyle name="Normal 5 8" xfId="2962" xr:uid="{00000000-0005-0000-0000-00009E0B0000}"/>
    <cellStyle name="Normal 5 9" xfId="2963" xr:uid="{00000000-0005-0000-0000-00009F0B0000}"/>
    <cellStyle name="Normal 5_Book2" xfId="2964" xr:uid="{00000000-0005-0000-0000-0000A00B0000}"/>
    <cellStyle name="Normal 58" xfId="2965" xr:uid="{00000000-0005-0000-0000-0000A10B0000}"/>
    <cellStyle name="Normal 6" xfId="2966" xr:uid="{00000000-0005-0000-0000-0000A20B0000}"/>
    <cellStyle name="Normal 6 10" xfId="2967" xr:uid="{00000000-0005-0000-0000-0000A30B0000}"/>
    <cellStyle name="Normal 6 11" xfId="2968" xr:uid="{00000000-0005-0000-0000-0000A40B0000}"/>
    <cellStyle name="Normal 6 12" xfId="2969" xr:uid="{00000000-0005-0000-0000-0000A50B0000}"/>
    <cellStyle name="Normal 6 13" xfId="2970" xr:uid="{00000000-0005-0000-0000-0000A60B0000}"/>
    <cellStyle name="Normal 6 14" xfId="2971" xr:uid="{00000000-0005-0000-0000-0000A70B0000}"/>
    <cellStyle name="Normal 6 15" xfId="2972" xr:uid="{00000000-0005-0000-0000-0000A80B0000}"/>
    <cellStyle name="Normal 6 16" xfId="2973" xr:uid="{00000000-0005-0000-0000-0000A90B0000}"/>
    <cellStyle name="Normal 6 2" xfId="2974" xr:uid="{00000000-0005-0000-0000-0000AA0B0000}"/>
    <cellStyle name="Normal 6 3" xfId="2975" xr:uid="{00000000-0005-0000-0000-0000AB0B0000}"/>
    <cellStyle name="Normal 6 4" xfId="2976" xr:uid="{00000000-0005-0000-0000-0000AC0B0000}"/>
    <cellStyle name="Normal 6 5" xfId="2977" xr:uid="{00000000-0005-0000-0000-0000AD0B0000}"/>
    <cellStyle name="Normal 6 6" xfId="2978" xr:uid="{00000000-0005-0000-0000-0000AE0B0000}"/>
    <cellStyle name="Normal 6 7" xfId="2979" xr:uid="{00000000-0005-0000-0000-0000AF0B0000}"/>
    <cellStyle name="Normal 6 8" xfId="2980" xr:uid="{00000000-0005-0000-0000-0000B00B0000}"/>
    <cellStyle name="Normal 6 9" xfId="2981" xr:uid="{00000000-0005-0000-0000-0000B10B0000}"/>
    <cellStyle name="Normal 6_Book2" xfId="2982" xr:uid="{00000000-0005-0000-0000-0000B20B0000}"/>
    <cellStyle name="Normal 7" xfId="2983" xr:uid="{00000000-0005-0000-0000-0000B30B0000}"/>
    <cellStyle name="Normal 7 2" xfId="2984" xr:uid="{00000000-0005-0000-0000-0000B40B0000}"/>
    <cellStyle name="Normal 7 3" xfId="2985" xr:uid="{00000000-0005-0000-0000-0000B50B0000}"/>
    <cellStyle name="Normal 7 4" xfId="2986" xr:uid="{00000000-0005-0000-0000-0000B60B0000}"/>
    <cellStyle name="Normal 7 5" xfId="2987" xr:uid="{00000000-0005-0000-0000-0000B70B0000}"/>
    <cellStyle name="Normal 7 6" xfId="2988" xr:uid="{00000000-0005-0000-0000-0000B80B0000}"/>
    <cellStyle name="Normal 7 7" xfId="2989" xr:uid="{00000000-0005-0000-0000-0000B90B0000}"/>
    <cellStyle name="Normal 7 8" xfId="2990" xr:uid="{00000000-0005-0000-0000-0000BA0B0000}"/>
    <cellStyle name="Normal 8" xfId="2991" xr:uid="{00000000-0005-0000-0000-0000BB0B0000}"/>
    <cellStyle name="Normal 8 10" xfId="2992" xr:uid="{00000000-0005-0000-0000-0000BC0B0000}"/>
    <cellStyle name="Normal 8 11" xfId="2993" xr:uid="{00000000-0005-0000-0000-0000BD0B0000}"/>
    <cellStyle name="Normal 8 12" xfId="2994" xr:uid="{00000000-0005-0000-0000-0000BE0B0000}"/>
    <cellStyle name="Normal 8 13" xfId="2995" xr:uid="{00000000-0005-0000-0000-0000BF0B0000}"/>
    <cellStyle name="Normal 8 14" xfId="2996" xr:uid="{00000000-0005-0000-0000-0000C00B0000}"/>
    <cellStyle name="Normal 8 15" xfId="2997" xr:uid="{00000000-0005-0000-0000-0000C10B0000}"/>
    <cellStyle name="Normal 8 16" xfId="2998" xr:uid="{00000000-0005-0000-0000-0000C20B0000}"/>
    <cellStyle name="Normal 8 2" xfId="2999" xr:uid="{00000000-0005-0000-0000-0000C30B0000}"/>
    <cellStyle name="Normal 8 2 2" xfId="3000" xr:uid="{00000000-0005-0000-0000-0000C40B0000}"/>
    <cellStyle name="Normal 8 2 2 2" xfId="3001" xr:uid="{00000000-0005-0000-0000-0000C50B0000}"/>
    <cellStyle name="Normal 8 2 2 2 2" xfId="3002" xr:uid="{00000000-0005-0000-0000-0000C60B0000}"/>
    <cellStyle name="Normal 8 2 2 2 2 2" xfId="3003" xr:uid="{00000000-0005-0000-0000-0000C70B0000}"/>
    <cellStyle name="Normal 8 2 2 2 2 3" xfId="3004" xr:uid="{00000000-0005-0000-0000-0000C80B0000}"/>
    <cellStyle name="Normal 8 2 2 2 3" xfId="3005" xr:uid="{00000000-0005-0000-0000-0000C90B0000}"/>
    <cellStyle name="Normal 8 2 2 2 4" xfId="3006" xr:uid="{00000000-0005-0000-0000-0000CA0B0000}"/>
    <cellStyle name="Normal 8 2 2 3" xfId="3007" xr:uid="{00000000-0005-0000-0000-0000CB0B0000}"/>
    <cellStyle name="Normal 8 2 2 3 2" xfId="3008" xr:uid="{00000000-0005-0000-0000-0000CC0B0000}"/>
    <cellStyle name="Normal 8 2 2 3 3" xfId="3009" xr:uid="{00000000-0005-0000-0000-0000CD0B0000}"/>
    <cellStyle name="Normal 8 2 2 4" xfId="3010" xr:uid="{00000000-0005-0000-0000-0000CE0B0000}"/>
    <cellStyle name="Normal 8 2 2 5" xfId="3011" xr:uid="{00000000-0005-0000-0000-0000CF0B0000}"/>
    <cellStyle name="Normal 8 2 3" xfId="3012" xr:uid="{00000000-0005-0000-0000-0000D00B0000}"/>
    <cellStyle name="Normal 8 2 3 2" xfId="3013" xr:uid="{00000000-0005-0000-0000-0000D10B0000}"/>
    <cellStyle name="Normal 8 2 3 2 2" xfId="3014" xr:uid="{00000000-0005-0000-0000-0000D20B0000}"/>
    <cellStyle name="Normal 8 2 3 2 3" xfId="3015" xr:uid="{00000000-0005-0000-0000-0000D30B0000}"/>
    <cellStyle name="Normal 8 2 3 3" xfId="3016" xr:uid="{00000000-0005-0000-0000-0000D40B0000}"/>
    <cellStyle name="Normal 8 2 3 4" xfId="3017" xr:uid="{00000000-0005-0000-0000-0000D50B0000}"/>
    <cellStyle name="Normal 8 2 4" xfId="3018" xr:uid="{00000000-0005-0000-0000-0000D60B0000}"/>
    <cellStyle name="Normal 8 2 4 2" xfId="3019" xr:uid="{00000000-0005-0000-0000-0000D70B0000}"/>
    <cellStyle name="Normal 8 2 4 3" xfId="3020" xr:uid="{00000000-0005-0000-0000-0000D80B0000}"/>
    <cellStyle name="Normal 8 2 5" xfId="3021" xr:uid="{00000000-0005-0000-0000-0000D90B0000}"/>
    <cellStyle name="Normal 8 2 6" xfId="3022" xr:uid="{00000000-0005-0000-0000-0000DA0B0000}"/>
    <cellStyle name="Normal 8 3" xfId="3023" xr:uid="{00000000-0005-0000-0000-0000DB0B0000}"/>
    <cellStyle name="Normal 8 3 2" xfId="3024" xr:uid="{00000000-0005-0000-0000-0000DC0B0000}"/>
    <cellStyle name="Normal 8 3 2 2" xfId="3025" xr:uid="{00000000-0005-0000-0000-0000DD0B0000}"/>
    <cellStyle name="Normal 8 3 2 2 2" xfId="3026" xr:uid="{00000000-0005-0000-0000-0000DE0B0000}"/>
    <cellStyle name="Normal 8 3 2 2 2 2" xfId="3027" xr:uid="{00000000-0005-0000-0000-0000DF0B0000}"/>
    <cellStyle name="Normal 8 3 2 2 2 3" xfId="3028" xr:uid="{00000000-0005-0000-0000-0000E00B0000}"/>
    <cellStyle name="Normal 8 3 2 2 3" xfId="3029" xr:uid="{00000000-0005-0000-0000-0000E10B0000}"/>
    <cellStyle name="Normal 8 3 2 2 4" xfId="3030" xr:uid="{00000000-0005-0000-0000-0000E20B0000}"/>
    <cellStyle name="Normal 8 3 2 3" xfId="3031" xr:uid="{00000000-0005-0000-0000-0000E30B0000}"/>
    <cellStyle name="Normal 8 3 2 3 2" xfId="3032" xr:uid="{00000000-0005-0000-0000-0000E40B0000}"/>
    <cellStyle name="Normal 8 3 2 3 3" xfId="3033" xr:uid="{00000000-0005-0000-0000-0000E50B0000}"/>
    <cellStyle name="Normal 8 3 2 4" xfId="3034" xr:uid="{00000000-0005-0000-0000-0000E60B0000}"/>
    <cellStyle name="Normal 8 3 2 5" xfId="3035" xr:uid="{00000000-0005-0000-0000-0000E70B0000}"/>
    <cellStyle name="Normal 8 3 3" xfId="3036" xr:uid="{00000000-0005-0000-0000-0000E80B0000}"/>
    <cellStyle name="Normal 8 3 3 2" xfId="3037" xr:uid="{00000000-0005-0000-0000-0000E90B0000}"/>
    <cellStyle name="Normal 8 3 3 2 2" xfId="3038" xr:uid="{00000000-0005-0000-0000-0000EA0B0000}"/>
    <cellStyle name="Normal 8 3 3 2 3" xfId="3039" xr:uid="{00000000-0005-0000-0000-0000EB0B0000}"/>
    <cellStyle name="Normal 8 3 3 3" xfId="3040" xr:uid="{00000000-0005-0000-0000-0000EC0B0000}"/>
    <cellStyle name="Normal 8 3 3 4" xfId="3041" xr:uid="{00000000-0005-0000-0000-0000ED0B0000}"/>
    <cellStyle name="Normal 8 3 4" xfId="3042" xr:uid="{00000000-0005-0000-0000-0000EE0B0000}"/>
    <cellStyle name="Normal 8 3 4 2" xfId="3043" xr:uid="{00000000-0005-0000-0000-0000EF0B0000}"/>
    <cellStyle name="Normal 8 3 4 3" xfId="3044" xr:uid="{00000000-0005-0000-0000-0000F00B0000}"/>
    <cellStyle name="Normal 8 3 5" xfId="3045" xr:uid="{00000000-0005-0000-0000-0000F10B0000}"/>
    <cellStyle name="Normal 8 3 6" xfId="3046" xr:uid="{00000000-0005-0000-0000-0000F20B0000}"/>
    <cellStyle name="Normal 8 4" xfId="3047" xr:uid="{00000000-0005-0000-0000-0000F30B0000}"/>
    <cellStyle name="Normal 8 4 2" xfId="3048" xr:uid="{00000000-0005-0000-0000-0000F40B0000}"/>
    <cellStyle name="Normal 8 4 2 2" xfId="3049" xr:uid="{00000000-0005-0000-0000-0000F50B0000}"/>
    <cellStyle name="Normal 8 4 2 2 2" xfId="3050" xr:uid="{00000000-0005-0000-0000-0000F60B0000}"/>
    <cellStyle name="Normal 8 4 2 2 2 2" xfId="3051" xr:uid="{00000000-0005-0000-0000-0000F70B0000}"/>
    <cellStyle name="Normal 8 4 2 2 2 3" xfId="3052" xr:uid="{00000000-0005-0000-0000-0000F80B0000}"/>
    <cellStyle name="Normal 8 4 2 2 3" xfId="3053" xr:uid="{00000000-0005-0000-0000-0000F90B0000}"/>
    <cellStyle name="Normal 8 4 2 2 4" xfId="3054" xr:uid="{00000000-0005-0000-0000-0000FA0B0000}"/>
    <cellStyle name="Normal 8 4 2 3" xfId="3055" xr:uid="{00000000-0005-0000-0000-0000FB0B0000}"/>
    <cellStyle name="Normal 8 4 2 3 2" xfId="3056" xr:uid="{00000000-0005-0000-0000-0000FC0B0000}"/>
    <cellStyle name="Normal 8 4 2 3 3" xfId="3057" xr:uid="{00000000-0005-0000-0000-0000FD0B0000}"/>
    <cellStyle name="Normal 8 4 2 4" xfId="3058" xr:uid="{00000000-0005-0000-0000-0000FE0B0000}"/>
    <cellStyle name="Normal 8 4 2 5" xfId="3059" xr:uid="{00000000-0005-0000-0000-0000FF0B0000}"/>
    <cellStyle name="Normal 8 4 3" xfId="3060" xr:uid="{00000000-0005-0000-0000-0000000C0000}"/>
    <cellStyle name="Normal 8 4 3 2" xfId="3061" xr:uid="{00000000-0005-0000-0000-0000010C0000}"/>
    <cellStyle name="Normal 8 4 3 2 2" xfId="3062" xr:uid="{00000000-0005-0000-0000-0000020C0000}"/>
    <cellStyle name="Normal 8 4 3 2 3" xfId="3063" xr:uid="{00000000-0005-0000-0000-0000030C0000}"/>
    <cellStyle name="Normal 8 4 3 3" xfId="3064" xr:uid="{00000000-0005-0000-0000-0000040C0000}"/>
    <cellStyle name="Normal 8 4 3 4" xfId="3065" xr:uid="{00000000-0005-0000-0000-0000050C0000}"/>
    <cellStyle name="Normal 8 4 4" xfId="3066" xr:uid="{00000000-0005-0000-0000-0000060C0000}"/>
    <cellStyle name="Normal 8 4 4 2" xfId="3067" xr:uid="{00000000-0005-0000-0000-0000070C0000}"/>
    <cellStyle name="Normal 8 4 4 3" xfId="3068" xr:uid="{00000000-0005-0000-0000-0000080C0000}"/>
    <cellStyle name="Normal 8 4 5" xfId="3069" xr:uid="{00000000-0005-0000-0000-0000090C0000}"/>
    <cellStyle name="Normal 8 4 6" xfId="3070" xr:uid="{00000000-0005-0000-0000-00000A0C0000}"/>
    <cellStyle name="Normal 8 5" xfId="3071" xr:uid="{00000000-0005-0000-0000-00000B0C0000}"/>
    <cellStyle name="Normal 8 5 2" xfId="3072" xr:uid="{00000000-0005-0000-0000-00000C0C0000}"/>
    <cellStyle name="Normal 8 5 2 2" xfId="3073" xr:uid="{00000000-0005-0000-0000-00000D0C0000}"/>
    <cellStyle name="Normal 8 5 2 2 2" xfId="3074" xr:uid="{00000000-0005-0000-0000-00000E0C0000}"/>
    <cellStyle name="Normal 8 5 2 2 3" xfId="3075" xr:uid="{00000000-0005-0000-0000-00000F0C0000}"/>
    <cellStyle name="Normal 8 5 2 3" xfId="3076" xr:uid="{00000000-0005-0000-0000-0000100C0000}"/>
    <cellStyle name="Normal 8 5 2 4" xfId="3077" xr:uid="{00000000-0005-0000-0000-0000110C0000}"/>
    <cellStyle name="Normal 8 5 3" xfId="3078" xr:uid="{00000000-0005-0000-0000-0000120C0000}"/>
    <cellStyle name="Normal 8 5 3 2" xfId="3079" xr:uid="{00000000-0005-0000-0000-0000130C0000}"/>
    <cellStyle name="Normal 8 5 3 3" xfId="3080" xr:uid="{00000000-0005-0000-0000-0000140C0000}"/>
    <cellStyle name="Normal 8 5 4" xfId="3081" xr:uid="{00000000-0005-0000-0000-0000150C0000}"/>
    <cellStyle name="Normal 8 5 5" xfId="3082" xr:uid="{00000000-0005-0000-0000-0000160C0000}"/>
    <cellStyle name="Normal 8 6" xfId="3083" xr:uid="{00000000-0005-0000-0000-0000170C0000}"/>
    <cellStyle name="Normal 8 6 2" xfId="3084" xr:uid="{00000000-0005-0000-0000-0000180C0000}"/>
    <cellStyle name="Normal 8 6 2 2" xfId="3085" xr:uid="{00000000-0005-0000-0000-0000190C0000}"/>
    <cellStyle name="Normal 8 6 2 3" xfId="3086" xr:uid="{00000000-0005-0000-0000-00001A0C0000}"/>
    <cellStyle name="Normal 8 6 3" xfId="3087" xr:uid="{00000000-0005-0000-0000-00001B0C0000}"/>
    <cellStyle name="Normal 8 6 4" xfId="3088" xr:uid="{00000000-0005-0000-0000-00001C0C0000}"/>
    <cellStyle name="Normal 8 7" xfId="3089" xr:uid="{00000000-0005-0000-0000-00001D0C0000}"/>
    <cellStyle name="Normal 8 7 2" xfId="3090" xr:uid="{00000000-0005-0000-0000-00001E0C0000}"/>
    <cellStyle name="Normal 8 7 3" xfId="3091" xr:uid="{00000000-0005-0000-0000-00001F0C0000}"/>
    <cellStyle name="Normal 8 8" xfId="3092" xr:uid="{00000000-0005-0000-0000-0000200C0000}"/>
    <cellStyle name="Normal 8 9" xfId="3093" xr:uid="{00000000-0005-0000-0000-0000210C0000}"/>
    <cellStyle name="Normal 9" xfId="3094" xr:uid="{00000000-0005-0000-0000-0000220C0000}"/>
    <cellStyle name="Normal 9 2" xfId="3095" xr:uid="{00000000-0005-0000-0000-0000230C0000}"/>
    <cellStyle name="Normal 9 2 2" xfId="3096" xr:uid="{00000000-0005-0000-0000-0000240C0000}"/>
    <cellStyle name="Normal 9 3" xfId="3097" xr:uid="{00000000-0005-0000-0000-0000250C0000}"/>
    <cellStyle name="Normal 9 4" xfId="3098" xr:uid="{00000000-0005-0000-0000-0000260C0000}"/>
    <cellStyle name="Normal 9 5" xfId="3099" xr:uid="{00000000-0005-0000-0000-0000270C0000}"/>
    <cellStyle name="Normal 9 6" xfId="3100" xr:uid="{00000000-0005-0000-0000-0000280C0000}"/>
    <cellStyle name="Normal 9 7" xfId="3101" xr:uid="{00000000-0005-0000-0000-0000290C0000}"/>
    <cellStyle name="Normal Bold" xfId="3102" xr:uid="{00000000-0005-0000-0000-00002A0C0000}"/>
    <cellStyle name="Normal Pct" xfId="3103" xr:uid="{00000000-0005-0000-0000-00002B0C0000}"/>
    <cellStyle name="Normal--" xfId="2492" xr:uid="{00000000-0005-0000-0000-00002C0C0000}"/>
    <cellStyle name="Normal2" xfId="3104" xr:uid="{00000000-0005-0000-0000-00002D0C0000}"/>
    <cellStyle name="Normal2 2" xfId="3105" xr:uid="{00000000-0005-0000-0000-00002E0C0000}"/>
    <cellStyle name="NormalBlue" xfId="3106" xr:uid="{00000000-0005-0000-0000-00002F0C0000}"/>
    <cellStyle name="NormalBold" xfId="3107" xr:uid="{00000000-0005-0000-0000-0000300C0000}"/>
    <cellStyle name="NormalGB" xfId="3108" xr:uid="{00000000-0005-0000-0000-0000310C0000}"/>
    <cellStyle name="NormalHelv" xfId="3109" xr:uid="{00000000-0005-0000-0000-0000320C0000}"/>
    <cellStyle name="NormalMultiple" xfId="3110" xr:uid="{00000000-0005-0000-0000-0000330C0000}"/>
    <cellStyle name="NormalNumber%" xfId="3111" xr:uid="{00000000-0005-0000-0000-0000340C0000}"/>
    <cellStyle name="Normalny_laroux" xfId="3112" xr:uid="{00000000-0005-0000-0000-0000350C0000}"/>
    <cellStyle name="NormalWhiteOut" xfId="3113" xr:uid="{00000000-0005-0000-0000-0000360C0000}"/>
    <cellStyle name="NormalX" xfId="3114" xr:uid="{00000000-0005-0000-0000-0000370C0000}"/>
    <cellStyle name="NormalxShadow" xfId="3115" xr:uid="{00000000-0005-0000-0000-0000380C0000}"/>
    <cellStyle name="NormalŸAMEC1" xfId="3116" xr:uid="{00000000-0005-0000-0000-0000390C0000}"/>
    <cellStyle name="Notas" xfId="3117" xr:uid="{00000000-0005-0000-0000-00003A0C0000}"/>
    <cellStyle name="Notas 10" xfId="3118" xr:uid="{00000000-0005-0000-0000-00003B0C0000}"/>
    <cellStyle name="Notas 11" xfId="3119" xr:uid="{00000000-0005-0000-0000-00003C0C0000}"/>
    <cellStyle name="Notas 12" xfId="3120" xr:uid="{00000000-0005-0000-0000-00003D0C0000}"/>
    <cellStyle name="Notas 13" xfId="3121" xr:uid="{00000000-0005-0000-0000-00003E0C0000}"/>
    <cellStyle name="Notas 14" xfId="3122" xr:uid="{00000000-0005-0000-0000-00003F0C0000}"/>
    <cellStyle name="Notas 15" xfId="3123" xr:uid="{00000000-0005-0000-0000-0000400C0000}"/>
    <cellStyle name="Notas 16" xfId="3124" xr:uid="{00000000-0005-0000-0000-0000410C0000}"/>
    <cellStyle name="Notas 2" xfId="3125" xr:uid="{00000000-0005-0000-0000-0000420C0000}"/>
    <cellStyle name="Notas 3" xfId="3126" xr:uid="{00000000-0005-0000-0000-0000430C0000}"/>
    <cellStyle name="Notas 4" xfId="3127" xr:uid="{00000000-0005-0000-0000-0000440C0000}"/>
    <cellStyle name="Notas 5" xfId="3128" xr:uid="{00000000-0005-0000-0000-0000450C0000}"/>
    <cellStyle name="Notas 6" xfId="3129" xr:uid="{00000000-0005-0000-0000-0000460C0000}"/>
    <cellStyle name="Notas 7" xfId="3130" xr:uid="{00000000-0005-0000-0000-0000470C0000}"/>
    <cellStyle name="Notas 8" xfId="3131" xr:uid="{00000000-0005-0000-0000-0000480C0000}"/>
    <cellStyle name="Notas 9" xfId="3132" xr:uid="{00000000-0005-0000-0000-0000490C0000}"/>
    <cellStyle name="Note 2" xfId="3133" xr:uid="{00000000-0005-0000-0000-00004A0C0000}"/>
    <cellStyle name="Note 3" xfId="3134" xr:uid="{00000000-0005-0000-0000-00004B0C0000}"/>
    <cellStyle name="Note 4" xfId="3135" xr:uid="{00000000-0005-0000-0000-00004C0C0000}"/>
    <cellStyle name="Note 5" xfId="3136" xr:uid="{00000000-0005-0000-0000-00004D0C0000}"/>
    <cellStyle name="Note 6" xfId="3137" xr:uid="{00000000-0005-0000-0000-00004E0C0000}"/>
    <cellStyle name="Note 7" xfId="3138" xr:uid="{00000000-0005-0000-0000-00004F0C0000}"/>
    <cellStyle name="Note 8" xfId="3139" xr:uid="{00000000-0005-0000-0000-0000500C0000}"/>
    <cellStyle name="Note 9" xfId="3140" xr:uid="{00000000-0005-0000-0000-0000510C0000}"/>
    <cellStyle name="NUEVOS_PES" xfId="3141" xr:uid="{00000000-0005-0000-0000-0000520C0000}"/>
    <cellStyle name="Num0Un" xfId="3142" xr:uid="{00000000-0005-0000-0000-0000530C0000}"/>
    <cellStyle name="Num1" xfId="3143" xr:uid="{00000000-0005-0000-0000-0000540C0000}"/>
    <cellStyle name="Num1 2" xfId="3144" xr:uid="{00000000-0005-0000-0000-0000550C0000}"/>
    <cellStyle name="Num1Blue" xfId="3145" xr:uid="{00000000-0005-0000-0000-0000560C0000}"/>
    <cellStyle name="Num1Blue 2" xfId="3146" xr:uid="{00000000-0005-0000-0000-0000570C0000}"/>
    <cellStyle name="Num2" xfId="3147" xr:uid="{00000000-0005-0000-0000-0000580C0000}"/>
    <cellStyle name="Num2 2" xfId="3148" xr:uid="{00000000-0005-0000-0000-0000590C0000}"/>
    <cellStyle name="Num2Un" xfId="3149" xr:uid="{00000000-0005-0000-0000-00005A0C0000}"/>
    <cellStyle name="Number" xfId="3150" xr:uid="{00000000-0005-0000-0000-00005B0C0000}"/>
    <cellStyle name="Number [0]" xfId="3151" xr:uid="{00000000-0005-0000-0000-00005C0C0000}"/>
    <cellStyle name="number 2" xfId="3152" xr:uid="{00000000-0005-0000-0000-00005D0C0000}"/>
    <cellStyle name="number total" xfId="3153" xr:uid="{00000000-0005-0000-0000-00005E0C0000}"/>
    <cellStyle name="Numbers" xfId="3154" xr:uid="{00000000-0005-0000-0000-00005F0C0000}"/>
    <cellStyle name="Numbers - Bold" xfId="3155" xr:uid="{00000000-0005-0000-0000-0000600C0000}"/>
    <cellStyle name="Numbers - Bold - Italic" xfId="3156" xr:uid="{00000000-0005-0000-0000-0000610C0000}"/>
    <cellStyle name="Numbers - Bold 2" xfId="3157" xr:uid="{00000000-0005-0000-0000-0000620C0000}"/>
    <cellStyle name="Numbers - Bold_WACC" xfId="3158" xr:uid="{00000000-0005-0000-0000-0000630C0000}"/>
    <cellStyle name="Numbers - Large" xfId="3159" xr:uid="{00000000-0005-0000-0000-0000640C0000}"/>
    <cellStyle name="Numbers 2" xfId="3160" xr:uid="{00000000-0005-0000-0000-0000650C0000}"/>
    <cellStyle name="Numbers_6079BX" xfId="3161" xr:uid="{00000000-0005-0000-0000-0000660C0000}"/>
    <cellStyle name="Œ…‹æØ‚è [0.00]_laroux" xfId="3162" xr:uid="{00000000-0005-0000-0000-0000670C0000}"/>
    <cellStyle name="Œ…‹æØ‚è_laroux" xfId="3163" xr:uid="{00000000-0005-0000-0000-0000680C0000}"/>
    <cellStyle name="onedec" xfId="3164" xr:uid="{00000000-0005-0000-0000-0000690C0000}"/>
    <cellStyle name="Option" xfId="3165" xr:uid="{00000000-0005-0000-0000-00006A0C0000}"/>
    <cellStyle name="OptionHeading" xfId="3166" xr:uid="{00000000-0005-0000-0000-00006B0C0000}"/>
    <cellStyle name="Orange" xfId="3167" xr:uid="{00000000-0005-0000-0000-00006C0C0000}"/>
    <cellStyle name="OSW_ColumnLabels" xfId="3168" xr:uid="{00000000-0005-0000-0000-00006D0C0000}"/>
    <cellStyle name="Output 2" xfId="3169" xr:uid="{00000000-0005-0000-0000-00006E0C0000}"/>
    <cellStyle name="Output 3" xfId="3170" xr:uid="{00000000-0005-0000-0000-00006F0C0000}"/>
    <cellStyle name="Output 4" xfId="3171" xr:uid="{00000000-0005-0000-0000-0000700C0000}"/>
    <cellStyle name="Output 5" xfId="3172" xr:uid="{00000000-0005-0000-0000-0000710C0000}"/>
    <cellStyle name="Output 6" xfId="3173" xr:uid="{00000000-0005-0000-0000-0000720C0000}"/>
    <cellStyle name="Output 7" xfId="3174" xr:uid="{00000000-0005-0000-0000-0000730C0000}"/>
    <cellStyle name="Output 8" xfId="3175" xr:uid="{00000000-0005-0000-0000-0000740C0000}"/>
    <cellStyle name="Output 9" xfId="3176" xr:uid="{00000000-0005-0000-0000-0000750C0000}"/>
    <cellStyle name="OUTPUT AMOUNTS" xfId="3177" xr:uid="{00000000-0005-0000-0000-0000760C0000}"/>
    <cellStyle name="Output Amounts 2" xfId="3178" xr:uid="{00000000-0005-0000-0000-0000770C0000}"/>
    <cellStyle name="OUTPUT COLUMN HEADINGS" xfId="3179" xr:uid="{00000000-0005-0000-0000-0000780C0000}"/>
    <cellStyle name="Output Column Headings 2" xfId="3180" xr:uid="{00000000-0005-0000-0000-0000790C0000}"/>
    <cellStyle name="OUTPUT LINE ITEMS" xfId="3181" xr:uid="{00000000-0005-0000-0000-00007A0C0000}"/>
    <cellStyle name="Output Line Items 2" xfId="3182" xr:uid="{00000000-0005-0000-0000-00007B0C0000}"/>
    <cellStyle name="OUTPUT REPORT HEADING" xfId="3183" xr:uid="{00000000-0005-0000-0000-00007C0C0000}"/>
    <cellStyle name="OUTPUT REPORT HEADING 2" xfId="3184" xr:uid="{00000000-0005-0000-0000-00007D0C0000}"/>
    <cellStyle name="OUTPUT REPORT TITLE" xfId="3185" xr:uid="{00000000-0005-0000-0000-00007E0C0000}"/>
    <cellStyle name="Output Report Title 2" xfId="3186" xr:uid="{00000000-0005-0000-0000-00007F0C0000}"/>
    <cellStyle name="Overskrift 1" xfId="3187" xr:uid="{00000000-0005-0000-0000-0000800C0000}"/>
    <cellStyle name="Overskrift 2" xfId="3188" xr:uid="{00000000-0005-0000-0000-0000810C0000}"/>
    <cellStyle name="Overskrift 3" xfId="3189" xr:uid="{00000000-0005-0000-0000-0000820C0000}"/>
    <cellStyle name="Overskrift 4" xfId="3190" xr:uid="{00000000-0005-0000-0000-0000830C0000}"/>
    <cellStyle name="P&amp;L Numbers" xfId="3191" xr:uid="{00000000-0005-0000-0000-0000840C0000}"/>
    <cellStyle name="Page Heading" xfId="3192" xr:uid="{00000000-0005-0000-0000-0000850C0000}"/>
    <cellStyle name="Page Heading Large" xfId="3193" xr:uid="{00000000-0005-0000-0000-0000860C0000}"/>
    <cellStyle name="Page Heading Large 2" xfId="3194" xr:uid="{00000000-0005-0000-0000-0000870C0000}"/>
    <cellStyle name="Page Heading Small" xfId="3195" xr:uid="{00000000-0005-0000-0000-0000880C0000}"/>
    <cellStyle name="Page Heading Small 2" xfId="3196" xr:uid="{00000000-0005-0000-0000-0000890C0000}"/>
    <cellStyle name="Page Number" xfId="3197" xr:uid="{00000000-0005-0000-0000-00008A0C0000}"/>
    <cellStyle name="Page Number 2" xfId="3198" xr:uid="{00000000-0005-0000-0000-00008B0C0000}"/>
    <cellStyle name="Page Title" xfId="3199" xr:uid="{00000000-0005-0000-0000-00008C0C0000}"/>
    <cellStyle name="page_title" xfId="3200" xr:uid="{00000000-0005-0000-0000-00008D0C0000}"/>
    <cellStyle name="Palatino" xfId="3201" xr:uid="{00000000-0005-0000-0000-00008E0C0000}"/>
    <cellStyle name="patterns" xfId="3202" xr:uid="{00000000-0005-0000-0000-00008F0C0000}"/>
    <cellStyle name="PB Table Heading" xfId="3203" xr:uid="{00000000-0005-0000-0000-0000900C0000}"/>
    <cellStyle name="PB Table Highlight1" xfId="3204" xr:uid="{00000000-0005-0000-0000-0000910C0000}"/>
    <cellStyle name="PB Table Highlight2" xfId="3205" xr:uid="{00000000-0005-0000-0000-0000920C0000}"/>
    <cellStyle name="PB Table Highlight3" xfId="3206" xr:uid="{00000000-0005-0000-0000-0000930C0000}"/>
    <cellStyle name="PB Table Standard Row" xfId="3207" xr:uid="{00000000-0005-0000-0000-0000940C0000}"/>
    <cellStyle name="PB Table Subtotal Row" xfId="3208" xr:uid="{00000000-0005-0000-0000-0000950C0000}"/>
    <cellStyle name="PB Table Total Row" xfId="3209" xr:uid="{00000000-0005-0000-0000-0000960C0000}"/>
    <cellStyle name="pc1" xfId="3210" xr:uid="{00000000-0005-0000-0000-0000970C0000}"/>
    <cellStyle name="pcent" xfId="3211" xr:uid="{00000000-0005-0000-0000-0000980C0000}"/>
    <cellStyle name="pe" xfId="3212" xr:uid="{00000000-0005-0000-0000-0000990C0000}"/>
    <cellStyle name="pe 2" xfId="3213" xr:uid="{00000000-0005-0000-0000-00009A0C0000}"/>
    <cellStyle name="pe_DPTR Comps v28.0" xfId="3215" xr:uid="{00000000-0005-0000-0000-00009B0C0000}"/>
    <cellStyle name="PE/LTGR" xfId="3214" xr:uid="{00000000-0005-0000-0000-00009C0C0000}"/>
    <cellStyle name="PEG" xfId="3216" xr:uid="{00000000-0005-0000-0000-00009D0C0000}"/>
    <cellStyle name="PEG 2" xfId="3217" xr:uid="{00000000-0005-0000-0000-00009E0C0000}"/>
    <cellStyle name="Pence" xfId="3218" xr:uid="{00000000-0005-0000-0000-00009F0C0000}"/>
    <cellStyle name="Penetration" xfId="3219" xr:uid="{00000000-0005-0000-0000-0000A00C0000}"/>
    <cellStyle name="Per" xfId="3220" xr:uid="{00000000-0005-0000-0000-0000A10C0000}"/>
    <cellStyle name="per.style" xfId="3221" xr:uid="{00000000-0005-0000-0000-0000A20C0000}"/>
    <cellStyle name="Perc1" xfId="3222" xr:uid="{00000000-0005-0000-0000-0000A30C0000}"/>
    <cellStyle name="Percen" xfId="3223" xr:uid="{00000000-0005-0000-0000-0000A40C0000}"/>
    <cellStyle name="Percen - Style1" xfId="3224" xr:uid="{00000000-0005-0000-0000-0000A50C0000}"/>
    <cellStyle name="Percen - Style3" xfId="3225" xr:uid="{00000000-0005-0000-0000-0000A60C0000}"/>
    <cellStyle name="Percent" xfId="3359" builtinId="5"/>
    <cellStyle name="Percent (0)" xfId="3226" xr:uid="{00000000-0005-0000-0000-0000A80C0000}"/>
    <cellStyle name="Percent (0) 2" xfId="3227" xr:uid="{00000000-0005-0000-0000-0000A90C0000}"/>
    <cellStyle name="Percent (0) 2 2" xfId="3228" xr:uid="{00000000-0005-0000-0000-0000AA0C0000}"/>
    <cellStyle name="Percent (0) 2 3" xfId="3229" xr:uid="{00000000-0005-0000-0000-0000AB0C0000}"/>
    <cellStyle name="Percent (0) 2 4" xfId="3230" xr:uid="{00000000-0005-0000-0000-0000AC0C0000}"/>
    <cellStyle name="Percent (0) 2 5" xfId="3231" xr:uid="{00000000-0005-0000-0000-0000AD0C0000}"/>
    <cellStyle name="Percent (0) 2 6" xfId="3232" xr:uid="{00000000-0005-0000-0000-0000AE0C0000}"/>
    <cellStyle name="Percent (0) 2 7" xfId="3233" xr:uid="{00000000-0005-0000-0000-0000AF0C0000}"/>
    <cellStyle name="Percent (0) 2 8" xfId="3234" xr:uid="{00000000-0005-0000-0000-0000B00C0000}"/>
    <cellStyle name="Percent (0) 2 9" xfId="3235" xr:uid="{00000000-0005-0000-0000-0000B10C0000}"/>
    <cellStyle name="Percent [0.00%]" xfId="3237" xr:uid="{00000000-0005-0000-0000-0000B20C0000}"/>
    <cellStyle name="Percent [0]" xfId="3238" xr:uid="{00000000-0005-0000-0000-0000B30C0000}"/>
    <cellStyle name="Percent [0] 2" xfId="3239" xr:uid="{00000000-0005-0000-0000-0000B40C0000}"/>
    <cellStyle name="Percent [0%]" xfId="3236" xr:uid="{00000000-0005-0000-0000-0000B50C0000}"/>
    <cellStyle name="Percent [00]" xfId="3240" xr:uid="{00000000-0005-0000-0000-0000B60C0000}"/>
    <cellStyle name="Percent [00] 2" xfId="3241" xr:uid="{00000000-0005-0000-0000-0000B70C0000}"/>
    <cellStyle name="Percent [1]" xfId="3242" xr:uid="{00000000-0005-0000-0000-0000B80C0000}"/>
    <cellStyle name="Percent [1] --" xfId="3244" xr:uid="{00000000-0005-0000-0000-0000B90C0000}"/>
    <cellStyle name="Percent [1]_Acc_Dil v01.0" xfId="3245" xr:uid="{00000000-0005-0000-0000-0000BA0C0000}"/>
    <cellStyle name="Percent [1]--" xfId="3243" xr:uid="{00000000-0005-0000-0000-0000BB0C0000}"/>
    <cellStyle name="Percent [2]" xfId="3246" xr:uid="{00000000-0005-0000-0000-0000BC0C0000}"/>
    <cellStyle name="Percent [2] 2" xfId="3247" xr:uid="{00000000-0005-0000-0000-0000BD0C0000}"/>
    <cellStyle name="Percent [3]" xfId="3248" xr:uid="{00000000-0005-0000-0000-0000BE0C0000}"/>
    <cellStyle name="Percent [3]--" xfId="3249" xr:uid="{00000000-0005-0000-0000-0000BF0C0000}"/>
    <cellStyle name="Percent 1" xfId="3250" xr:uid="{00000000-0005-0000-0000-0000C00C0000}"/>
    <cellStyle name="Percent 2" xfId="3251" xr:uid="{00000000-0005-0000-0000-0000C10C0000}"/>
    <cellStyle name="Percent 2 10" xfId="3252" xr:uid="{00000000-0005-0000-0000-0000C20C0000}"/>
    <cellStyle name="Percent 2 11" xfId="3253" xr:uid="{00000000-0005-0000-0000-0000C30C0000}"/>
    <cellStyle name="Percent 2 12" xfId="3254" xr:uid="{00000000-0005-0000-0000-0000C40C0000}"/>
    <cellStyle name="Percent 2 13" xfId="3255" xr:uid="{00000000-0005-0000-0000-0000C50C0000}"/>
    <cellStyle name="Percent 2 14" xfId="3256" xr:uid="{00000000-0005-0000-0000-0000C60C0000}"/>
    <cellStyle name="Percent 2 15" xfId="3257" xr:uid="{00000000-0005-0000-0000-0000C70C0000}"/>
    <cellStyle name="Percent 2 16" xfId="3258" xr:uid="{00000000-0005-0000-0000-0000C80C0000}"/>
    <cellStyle name="Percent 2 17" xfId="3259" xr:uid="{00000000-0005-0000-0000-0000C90C0000}"/>
    <cellStyle name="Percent 2 2" xfId="3260" xr:uid="{00000000-0005-0000-0000-0000CA0C0000}"/>
    <cellStyle name="Percent 2 2 10" xfId="3261" xr:uid="{00000000-0005-0000-0000-0000CB0C0000}"/>
    <cellStyle name="Percent 2 2 11" xfId="3262" xr:uid="{00000000-0005-0000-0000-0000CC0C0000}"/>
    <cellStyle name="Percent 2 2 12" xfId="3263" xr:uid="{00000000-0005-0000-0000-0000CD0C0000}"/>
    <cellStyle name="Percent 2 2 13" xfId="3264" xr:uid="{00000000-0005-0000-0000-0000CE0C0000}"/>
    <cellStyle name="Percent 2 2 14" xfId="3265" xr:uid="{00000000-0005-0000-0000-0000CF0C0000}"/>
    <cellStyle name="Percent 2 2 15" xfId="3266" xr:uid="{00000000-0005-0000-0000-0000D00C0000}"/>
    <cellStyle name="Percent 2 2 16" xfId="3267" xr:uid="{00000000-0005-0000-0000-0000D10C0000}"/>
    <cellStyle name="Percent 2 2 2" xfId="3268" xr:uid="{00000000-0005-0000-0000-0000D20C0000}"/>
    <cellStyle name="Percent 2 2 3" xfId="3269" xr:uid="{00000000-0005-0000-0000-0000D30C0000}"/>
    <cellStyle name="Percent 2 2 4" xfId="3270" xr:uid="{00000000-0005-0000-0000-0000D40C0000}"/>
    <cellStyle name="Percent 2 2 5" xfId="3271" xr:uid="{00000000-0005-0000-0000-0000D50C0000}"/>
    <cellStyle name="Percent 2 2 6" xfId="3272" xr:uid="{00000000-0005-0000-0000-0000D60C0000}"/>
    <cellStyle name="Percent 2 2 7" xfId="3273" xr:uid="{00000000-0005-0000-0000-0000D70C0000}"/>
    <cellStyle name="Percent 2 2 8" xfId="3274" xr:uid="{00000000-0005-0000-0000-0000D80C0000}"/>
    <cellStyle name="Percent 2 2 9" xfId="3275" xr:uid="{00000000-0005-0000-0000-0000D90C0000}"/>
    <cellStyle name="Percent 2 3" xfId="3276" xr:uid="{00000000-0005-0000-0000-0000DA0C0000}"/>
    <cellStyle name="Percent 2 4" xfId="3277" xr:uid="{00000000-0005-0000-0000-0000DB0C0000}"/>
    <cellStyle name="Percent 2 5" xfId="3278" xr:uid="{00000000-0005-0000-0000-0000DC0C0000}"/>
    <cellStyle name="Percent 2 6" xfId="3279" xr:uid="{00000000-0005-0000-0000-0000DD0C0000}"/>
    <cellStyle name="Percent 2 7" xfId="3280" xr:uid="{00000000-0005-0000-0000-0000DE0C0000}"/>
    <cellStyle name="Percent 2 8" xfId="3281" xr:uid="{00000000-0005-0000-0000-0000DF0C0000}"/>
    <cellStyle name="Percent 2 9" xfId="3282" xr:uid="{00000000-0005-0000-0000-0000E00C0000}"/>
    <cellStyle name="Percent 3" xfId="3283" xr:uid="{00000000-0005-0000-0000-0000E10C0000}"/>
    <cellStyle name="Percent 3 10" xfId="3284" xr:uid="{00000000-0005-0000-0000-0000E20C0000}"/>
    <cellStyle name="Percent 3 11" xfId="3285" xr:uid="{00000000-0005-0000-0000-0000E30C0000}"/>
    <cellStyle name="Percent 3 12" xfId="3286" xr:uid="{00000000-0005-0000-0000-0000E40C0000}"/>
    <cellStyle name="Percent 3 13" xfId="3287" xr:uid="{00000000-0005-0000-0000-0000E50C0000}"/>
    <cellStyle name="Percent 3 14" xfId="3288" xr:uid="{00000000-0005-0000-0000-0000E60C0000}"/>
    <cellStyle name="Percent 3 15" xfId="3289" xr:uid="{00000000-0005-0000-0000-0000E70C0000}"/>
    <cellStyle name="Percent 3 16" xfId="3290" xr:uid="{00000000-0005-0000-0000-0000E80C0000}"/>
    <cellStyle name="Percent 3 2" xfId="3291" xr:uid="{00000000-0005-0000-0000-0000E90C0000}"/>
    <cellStyle name="Percent 3 3" xfId="3292" xr:uid="{00000000-0005-0000-0000-0000EA0C0000}"/>
    <cellStyle name="Percent 3 4" xfId="3293" xr:uid="{00000000-0005-0000-0000-0000EB0C0000}"/>
    <cellStyle name="Percent 3 5" xfId="3294" xr:uid="{00000000-0005-0000-0000-0000EC0C0000}"/>
    <cellStyle name="Percent 3 6" xfId="3295" xr:uid="{00000000-0005-0000-0000-0000ED0C0000}"/>
    <cellStyle name="Percent 3 7" xfId="3296" xr:uid="{00000000-0005-0000-0000-0000EE0C0000}"/>
    <cellStyle name="Percent 3 8" xfId="3297" xr:uid="{00000000-0005-0000-0000-0000EF0C0000}"/>
    <cellStyle name="Percent 3 9" xfId="3298" xr:uid="{00000000-0005-0000-0000-0000F00C0000}"/>
    <cellStyle name="Percent 4" xfId="3299" xr:uid="{00000000-0005-0000-0000-0000F10C0000}"/>
    <cellStyle name="Percent 5" xfId="3300" xr:uid="{00000000-0005-0000-0000-0000F20C0000}"/>
    <cellStyle name="Percent 6" xfId="3301" xr:uid="{00000000-0005-0000-0000-0000F30C0000}"/>
    <cellStyle name="Percent 6 10" xfId="3302" xr:uid="{00000000-0005-0000-0000-0000F40C0000}"/>
    <cellStyle name="Percent 6 11" xfId="3303" xr:uid="{00000000-0005-0000-0000-0000F50C0000}"/>
    <cellStyle name="Percent 6 12" xfId="3304" xr:uid="{00000000-0005-0000-0000-0000F60C0000}"/>
    <cellStyle name="Percent 6 13" xfId="3305" xr:uid="{00000000-0005-0000-0000-0000F70C0000}"/>
    <cellStyle name="Percent 6 14" xfId="3306" xr:uid="{00000000-0005-0000-0000-0000F80C0000}"/>
    <cellStyle name="Percent 6 2" xfId="3307" xr:uid="{00000000-0005-0000-0000-0000F90C0000}"/>
    <cellStyle name="Percent 6 3" xfId="3308" xr:uid="{00000000-0005-0000-0000-0000FA0C0000}"/>
    <cellStyle name="Percent 6 4" xfId="3309" xr:uid="{00000000-0005-0000-0000-0000FB0C0000}"/>
    <cellStyle name="Percent 6 5" xfId="3310" xr:uid="{00000000-0005-0000-0000-0000FC0C0000}"/>
    <cellStyle name="Percent 6 6" xfId="3311" xr:uid="{00000000-0005-0000-0000-0000FD0C0000}"/>
    <cellStyle name="Percent 6 7" xfId="3312" xr:uid="{00000000-0005-0000-0000-0000FE0C0000}"/>
    <cellStyle name="Percent 6 8" xfId="3313" xr:uid="{00000000-0005-0000-0000-0000FF0C0000}"/>
    <cellStyle name="Percent 6 9" xfId="3314" xr:uid="{00000000-0005-0000-0000-0000000D0000}"/>
    <cellStyle name="Percent 7" xfId="3315" xr:uid="{00000000-0005-0000-0000-0000010D0000}"/>
    <cellStyle name="Percent 7 10" xfId="3316" xr:uid="{00000000-0005-0000-0000-0000020D0000}"/>
    <cellStyle name="Percent 7 11" xfId="3317" xr:uid="{00000000-0005-0000-0000-0000030D0000}"/>
    <cellStyle name="Percent 7 12" xfId="3318" xr:uid="{00000000-0005-0000-0000-0000040D0000}"/>
    <cellStyle name="Percent 7 13" xfId="3319" xr:uid="{00000000-0005-0000-0000-0000050D0000}"/>
    <cellStyle name="Percent 7 14" xfId="3320" xr:uid="{00000000-0005-0000-0000-0000060D0000}"/>
    <cellStyle name="Percent 7 15" xfId="3321" xr:uid="{00000000-0005-0000-0000-0000070D0000}"/>
    <cellStyle name="Percent 7 16" xfId="3322" xr:uid="{00000000-0005-0000-0000-0000080D0000}"/>
    <cellStyle name="Percent 7 2" xfId="3323" xr:uid="{00000000-0005-0000-0000-0000090D0000}"/>
    <cellStyle name="Percent 7 3" xfId="3324" xr:uid="{00000000-0005-0000-0000-00000A0D0000}"/>
    <cellStyle name="Percent 7 4" xfId="3325" xr:uid="{00000000-0005-0000-0000-00000B0D0000}"/>
    <cellStyle name="Percent 7 5" xfId="3326" xr:uid="{00000000-0005-0000-0000-00000C0D0000}"/>
    <cellStyle name="Percent 7 6" xfId="3327" xr:uid="{00000000-0005-0000-0000-00000D0D0000}"/>
    <cellStyle name="Percent 7 7" xfId="3328" xr:uid="{00000000-0005-0000-0000-00000E0D0000}"/>
    <cellStyle name="Percent 7 8" xfId="3329" xr:uid="{00000000-0005-0000-0000-00000F0D0000}"/>
    <cellStyle name="Percent 7 9" xfId="3330" xr:uid="{00000000-0005-0000-0000-0000100D0000}"/>
    <cellStyle name="Percent 8" xfId="3331" xr:uid="{00000000-0005-0000-0000-0000110D0000}"/>
    <cellStyle name="Percent 9" xfId="3332" xr:uid="{00000000-0005-0000-0000-0000120D0000}"/>
    <cellStyle name="Percent Comma" xfId="3333" xr:uid="{00000000-0005-0000-0000-0000130D0000}"/>
    <cellStyle name="Percent Comma 2" xfId="3334" xr:uid="{00000000-0005-0000-0000-0000140D0000}"/>
    <cellStyle name="percent had" xfId="3335" xr:uid="{00000000-0005-0000-0000-0000150D0000}"/>
    <cellStyle name="percent har" xfId="3336" xr:uid="{00000000-0005-0000-0000-0000160D0000}"/>
    <cellStyle name="Percent Hard" xfId="3337" xr:uid="{00000000-0005-0000-0000-0000170D0000}"/>
    <cellStyle name="Percent Hard 2" xfId="3338" xr:uid="{00000000-0005-0000-0000-0000180D0000}"/>
    <cellStyle name="Percent_LBO_Template" xfId="4012" xr:uid="{00000000-0005-0000-0000-0000190D0000}"/>
    <cellStyle name="Percent(1)" xfId="3339" xr:uid="{00000000-0005-0000-0000-00001A0D0000}"/>
    <cellStyle name="Percent[3]--" xfId="3341" xr:uid="{00000000-0005-0000-0000-00001B0D0000}"/>
    <cellStyle name="Percent*" xfId="3340" xr:uid="{00000000-0005-0000-0000-00001C0D0000}"/>
    <cellStyle name="Percent1" xfId="3342" xr:uid="{00000000-0005-0000-0000-00001D0D0000}"/>
    <cellStyle name="Percent1 2" xfId="3343" xr:uid="{00000000-0005-0000-0000-00001E0D0000}"/>
    <cellStyle name="Percent1Blue" xfId="3344" xr:uid="{00000000-0005-0000-0000-00001F0D0000}"/>
    <cellStyle name="Percent1Blue 2" xfId="3345" xr:uid="{00000000-0005-0000-0000-0000200D0000}"/>
    <cellStyle name="Percent2" xfId="3346" xr:uid="{00000000-0005-0000-0000-0000210D0000}"/>
    <cellStyle name="Percent2 2" xfId="3347" xr:uid="{00000000-0005-0000-0000-0000220D0000}"/>
    <cellStyle name="Percent2Blue" xfId="3348" xr:uid="{00000000-0005-0000-0000-0000230D0000}"/>
    <cellStyle name="Percent2Blue 2" xfId="3349" xr:uid="{00000000-0005-0000-0000-0000240D0000}"/>
    <cellStyle name="Percentage" xfId="3350" xr:uid="{00000000-0005-0000-0000-0000250D0000}"/>
    <cellStyle name="PercentChange" xfId="3351" xr:uid="{00000000-0005-0000-0000-0000260D0000}"/>
    <cellStyle name="PercentPresentation" xfId="3352" xr:uid="{00000000-0005-0000-0000-0000270D0000}"/>
    <cellStyle name="PercentSales" xfId="3353" xr:uid="{00000000-0005-0000-0000-0000280D0000}"/>
    <cellStyle name="perecent" xfId="3354" xr:uid="{00000000-0005-0000-0000-0000290D0000}"/>
    <cellStyle name="Perlong" xfId="3355" xr:uid="{00000000-0005-0000-0000-00002A0D0000}"/>
    <cellStyle name="PerShare" xfId="3356" xr:uid="{00000000-0005-0000-0000-00002B0D0000}"/>
    <cellStyle name="pink" xfId="3357" xr:uid="{00000000-0005-0000-0000-00002C0D0000}"/>
    <cellStyle name="POPS" xfId="3358" xr:uid="{00000000-0005-0000-0000-00002D0D0000}"/>
    <cellStyle name="Porcentaje 2" xfId="3360" xr:uid="{00000000-0005-0000-0000-00002E0D0000}"/>
    <cellStyle name="Porcentaje 2 10" xfId="3361" xr:uid="{00000000-0005-0000-0000-00002F0D0000}"/>
    <cellStyle name="Porcentaje 2 11" xfId="3362" xr:uid="{00000000-0005-0000-0000-0000300D0000}"/>
    <cellStyle name="Porcentaje 2 12" xfId="3363" xr:uid="{00000000-0005-0000-0000-0000310D0000}"/>
    <cellStyle name="Porcentaje 2 13" xfId="3364" xr:uid="{00000000-0005-0000-0000-0000320D0000}"/>
    <cellStyle name="Porcentaje 2 14" xfId="3365" xr:uid="{00000000-0005-0000-0000-0000330D0000}"/>
    <cellStyle name="Porcentaje 2 15" xfId="3366" xr:uid="{00000000-0005-0000-0000-0000340D0000}"/>
    <cellStyle name="Porcentaje 2 16" xfId="3367" xr:uid="{00000000-0005-0000-0000-0000350D0000}"/>
    <cellStyle name="Porcentaje 2 2" xfId="3368" xr:uid="{00000000-0005-0000-0000-0000360D0000}"/>
    <cellStyle name="Porcentaje 2 3" xfId="3369" xr:uid="{00000000-0005-0000-0000-0000370D0000}"/>
    <cellStyle name="Porcentaje 2 4" xfId="3370" xr:uid="{00000000-0005-0000-0000-0000380D0000}"/>
    <cellStyle name="Porcentaje 2 5" xfId="3371" xr:uid="{00000000-0005-0000-0000-0000390D0000}"/>
    <cellStyle name="Porcentaje 2 6" xfId="3372" xr:uid="{00000000-0005-0000-0000-00003A0D0000}"/>
    <cellStyle name="Porcentaje 2 7" xfId="3373" xr:uid="{00000000-0005-0000-0000-00003B0D0000}"/>
    <cellStyle name="Porcentaje 2 8" xfId="3374" xr:uid="{00000000-0005-0000-0000-00003C0D0000}"/>
    <cellStyle name="Porcentaje 2 9" xfId="3375" xr:uid="{00000000-0005-0000-0000-00003D0D0000}"/>
    <cellStyle name="Porcentual 10" xfId="3376" xr:uid="{00000000-0005-0000-0000-00003E0D0000}"/>
    <cellStyle name="Porcentual 10 10" xfId="3377" xr:uid="{00000000-0005-0000-0000-00003F0D0000}"/>
    <cellStyle name="Porcentual 10 11" xfId="3378" xr:uid="{00000000-0005-0000-0000-0000400D0000}"/>
    <cellStyle name="Porcentual 10 12" xfId="3379" xr:uid="{00000000-0005-0000-0000-0000410D0000}"/>
    <cellStyle name="Porcentual 10 13" xfId="3380" xr:uid="{00000000-0005-0000-0000-0000420D0000}"/>
    <cellStyle name="Porcentual 10 14" xfId="3381" xr:uid="{00000000-0005-0000-0000-0000430D0000}"/>
    <cellStyle name="Porcentual 10 15" xfId="3382" xr:uid="{00000000-0005-0000-0000-0000440D0000}"/>
    <cellStyle name="Porcentual 10 16" xfId="3383" xr:uid="{00000000-0005-0000-0000-0000450D0000}"/>
    <cellStyle name="Porcentual 10 2" xfId="3384" xr:uid="{00000000-0005-0000-0000-0000460D0000}"/>
    <cellStyle name="Porcentual 10 3" xfId="3385" xr:uid="{00000000-0005-0000-0000-0000470D0000}"/>
    <cellStyle name="Porcentual 10 4" xfId="3386" xr:uid="{00000000-0005-0000-0000-0000480D0000}"/>
    <cellStyle name="Porcentual 10 5" xfId="3387" xr:uid="{00000000-0005-0000-0000-0000490D0000}"/>
    <cellStyle name="Porcentual 10 6" xfId="3388" xr:uid="{00000000-0005-0000-0000-00004A0D0000}"/>
    <cellStyle name="Porcentual 10 7" xfId="3389" xr:uid="{00000000-0005-0000-0000-00004B0D0000}"/>
    <cellStyle name="Porcentual 10 8" xfId="3390" xr:uid="{00000000-0005-0000-0000-00004C0D0000}"/>
    <cellStyle name="Porcentual 10 9" xfId="3391" xr:uid="{00000000-0005-0000-0000-00004D0D0000}"/>
    <cellStyle name="Porcentual 11" xfId="3392" xr:uid="{00000000-0005-0000-0000-00004E0D0000}"/>
    <cellStyle name="Porcentual 11 2" xfId="3393" xr:uid="{00000000-0005-0000-0000-00004F0D0000}"/>
    <cellStyle name="Porcentual 12" xfId="3394" xr:uid="{00000000-0005-0000-0000-0000500D0000}"/>
    <cellStyle name="Porcentual 12 2" xfId="3395" xr:uid="{00000000-0005-0000-0000-0000510D0000}"/>
    <cellStyle name="Porcentual 13" xfId="3396" xr:uid="{00000000-0005-0000-0000-0000520D0000}"/>
    <cellStyle name="Porcentual 2" xfId="3397" xr:uid="{00000000-0005-0000-0000-0000530D0000}"/>
    <cellStyle name="Porcentual 2 10" xfId="3398" xr:uid="{00000000-0005-0000-0000-0000540D0000}"/>
    <cellStyle name="Porcentual 2 11" xfId="3399" xr:uid="{00000000-0005-0000-0000-0000550D0000}"/>
    <cellStyle name="Porcentual 2 12" xfId="3400" xr:uid="{00000000-0005-0000-0000-0000560D0000}"/>
    <cellStyle name="Porcentual 2 13" xfId="3401" xr:uid="{00000000-0005-0000-0000-0000570D0000}"/>
    <cellStyle name="Porcentual 2 14" xfId="3402" xr:uid="{00000000-0005-0000-0000-0000580D0000}"/>
    <cellStyle name="Porcentual 2 15" xfId="3403" xr:uid="{00000000-0005-0000-0000-0000590D0000}"/>
    <cellStyle name="Porcentual 2 16" xfId="3404" xr:uid="{00000000-0005-0000-0000-00005A0D0000}"/>
    <cellStyle name="Porcentual 2 17" xfId="3405" xr:uid="{00000000-0005-0000-0000-00005B0D0000}"/>
    <cellStyle name="Porcentual 2 18" xfId="3406" xr:uid="{00000000-0005-0000-0000-00005C0D0000}"/>
    <cellStyle name="Porcentual 2 2" xfId="3407" xr:uid="{00000000-0005-0000-0000-00005D0D0000}"/>
    <cellStyle name="Porcentual 2 2 10" xfId="3408" xr:uid="{00000000-0005-0000-0000-00005E0D0000}"/>
    <cellStyle name="Porcentual 2 2 11" xfId="3409" xr:uid="{00000000-0005-0000-0000-00005F0D0000}"/>
    <cellStyle name="Porcentual 2 2 12" xfId="3410" xr:uid="{00000000-0005-0000-0000-0000600D0000}"/>
    <cellStyle name="Porcentual 2 2 13" xfId="3411" xr:uid="{00000000-0005-0000-0000-0000610D0000}"/>
    <cellStyle name="Porcentual 2 2 14" xfId="3412" xr:uid="{00000000-0005-0000-0000-0000620D0000}"/>
    <cellStyle name="Porcentual 2 2 15" xfId="3413" xr:uid="{00000000-0005-0000-0000-0000630D0000}"/>
    <cellStyle name="Porcentual 2 2 16" xfId="3414" xr:uid="{00000000-0005-0000-0000-0000640D0000}"/>
    <cellStyle name="Porcentual 2 2 2" xfId="3415" xr:uid="{00000000-0005-0000-0000-0000650D0000}"/>
    <cellStyle name="Porcentual 2 2 3" xfId="3416" xr:uid="{00000000-0005-0000-0000-0000660D0000}"/>
    <cellStyle name="Porcentual 2 2 4" xfId="3417" xr:uid="{00000000-0005-0000-0000-0000670D0000}"/>
    <cellStyle name="Porcentual 2 2 5" xfId="3418" xr:uid="{00000000-0005-0000-0000-0000680D0000}"/>
    <cellStyle name="Porcentual 2 2 6" xfId="3419" xr:uid="{00000000-0005-0000-0000-0000690D0000}"/>
    <cellStyle name="Porcentual 2 2 7" xfId="3420" xr:uid="{00000000-0005-0000-0000-00006A0D0000}"/>
    <cellStyle name="Porcentual 2 2 8" xfId="3421" xr:uid="{00000000-0005-0000-0000-00006B0D0000}"/>
    <cellStyle name="Porcentual 2 2 9" xfId="3422" xr:uid="{00000000-0005-0000-0000-00006C0D0000}"/>
    <cellStyle name="Porcentual 2 3" xfId="3423" xr:uid="{00000000-0005-0000-0000-00006D0D0000}"/>
    <cellStyle name="Porcentual 2 3 10" xfId="3424" xr:uid="{00000000-0005-0000-0000-00006E0D0000}"/>
    <cellStyle name="Porcentual 2 3 11" xfId="3425" xr:uid="{00000000-0005-0000-0000-00006F0D0000}"/>
    <cellStyle name="Porcentual 2 3 12" xfId="3426" xr:uid="{00000000-0005-0000-0000-0000700D0000}"/>
    <cellStyle name="Porcentual 2 3 13" xfId="3427" xr:uid="{00000000-0005-0000-0000-0000710D0000}"/>
    <cellStyle name="Porcentual 2 3 14" xfId="3428" xr:uid="{00000000-0005-0000-0000-0000720D0000}"/>
    <cellStyle name="Porcentual 2 3 15" xfId="3429" xr:uid="{00000000-0005-0000-0000-0000730D0000}"/>
    <cellStyle name="Porcentual 2 3 16" xfId="3430" xr:uid="{00000000-0005-0000-0000-0000740D0000}"/>
    <cellStyle name="Porcentual 2 3 2" xfId="3431" xr:uid="{00000000-0005-0000-0000-0000750D0000}"/>
    <cellStyle name="Porcentual 2 3 3" xfId="3432" xr:uid="{00000000-0005-0000-0000-0000760D0000}"/>
    <cellStyle name="Porcentual 2 3 4" xfId="3433" xr:uid="{00000000-0005-0000-0000-0000770D0000}"/>
    <cellStyle name="Porcentual 2 3 5" xfId="3434" xr:uid="{00000000-0005-0000-0000-0000780D0000}"/>
    <cellStyle name="Porcentual 2 3 6" xfId="3435" xr:uid="{00000000-0005-0000-0000-0000790D0000}"/>
    <cellStyle name="Porcentual 2 3 7" xfId="3436" xr:uid="{00000000-0005-0000-0000-00007A0D0000}"/>
    <cellStyle name="Porcentual 2 3 8" xfId="3437" xr:uid="{00000000-0005-0000-0000-00007B0D0000}"/>
    <cellStyle name="Porcentual 2 3 9" xfId="3438" xr:uid="{00000000-0005-0000-0000-00007C0D0000}"/>
    <cellStyle name="Porcentual 2 4" xfId="3439" xr:uid="{00000000-0005-0000-0000-00007D0D0000}"/>
    <cellStyle name="Porcentual 2 5" xfId="3440" xr:uid="{00000000-0005-0000-0000-00007E0D0000}"/>
    <cellStyle name="Porcentual 2 6" xfId="3441" xr:uid="{00000000-0005-0000-0000-00007F0D0000}"/>
    <cellStyle name="Porcentual 2 7" xfId="3442" xr:uid="{00000000-0005-0000-0000-0000800D0000}"/>
    <cellStyle name="Porcentual 2 8" xfId="3443" xr:uid="{00000000-0005-0000-0000-0000810D0000}"/>
    <cellStyle name="Porcentual 2 9" xfId="3444" xr:uid="{00000000-0005-0000-0000-0000820D0000}"/>
    <cellStyle name="Porcentual 3" xfId="3445" xr:uid="{00000000-0005-0000-0000-0000830D0000}"/>
    <cellStyle name="Porcentual 3 10" xfId="3446" xr:uid="{00000000-0005-0000-0000-0000840D0000}"/>
    <cellStyle name="Porcentual 3 11" xfId="3447" xr:uid="{00000000-0005-0000-0000-0000850D0000}"/>
    <cellStyle name="Porcentual 3 12" xfId="3448" xr:uid="{00000000-0005-0000-0000-0000860D0000}"/>
    <cellStyle name="Porcentual 3 13" xfId="3449" xr:uid="{00000000-0005-0000-0000-0000870D0000}"/>
    <cellStyle name="Porcentual 3 14" xfId="3450" xr:uid="{00000000-0005-0000-0000-0000880D0000}"/>
    <cellStyle name="Porcentual 3 15" xfId="3451" xr:uid="{00000000-0005-0000-0000-0000890D0000}"/>
    <cellStyle name="Porcentual 3 16" xfId="3452" xr:uid="{00000000-0005-0000-0000-00008A0D0000}"/>
    <cellStyle name="Porcentual 3 2" xfId="3453" xr:uid="{00000000-0005-0000-0000-00008B0D0000}"/>
    <cellStyle name="Porcentual 3 3" xfId="3454" xr:uid="{00000000-0005-0000-0000-00008C0D0000}"/>
    <cellStyle name="Porcentual 3 4" xfId="3455" xr:uid="{00000000-0005-0000-0000-00008D0D0000}"/>
    <cellStyle name="Porcentual 3 5" xfId="3456" xr:uid="{00000000-0005-0000-0000-00008E0D0000}"/>
    <cellStyle name="Porcentual 3 6" xfId="3457" xr:uid="{00000000-0005-0000-0000-00008F0D0000}"/>
    <cellStyle name="Porcentual 3 7" xfId="3458" xr:uid="{00000000-0005-0000-0000-0000900D0000}"/>
    <cellStyle name="Porcentual 3 8" xfId="3459" xr:uid="{00000000-0005-0000-0000-0000910D0000}"/>
    <cellStyle name="Porcentual 3 9" xfId="3460" xr:uid="{00000000-0005-0000-0000-0000920D0000}"/>
    <cellStyle name="Porcentual 4" xfId="3461" xr:uid="{00000000-0005-0000-0000-0000930D0000}"/>
    <cellStyle name="Porcentual 4 4" xfId="3462" xr:uid="{00000000-0005-0000-0000-0000940D0000}"/>
    <cellStyle name="Porcentual 5" xfId="3463" xr:uid="{00000000-0005-0000-0000-0000950D0000}"/>
    <cellStyle name="Porcentual 5 10" xfId="3464" xr:uid="{00000000-0005-0000-0000-0000960D0000}"/>
    <cellStyle name="Porcentual 5 11" xfId="3465" xr:uid="{00000000-0005-0000-0000-0000970D0000}"/>
    <cellStyle name="Porcentual 5 12" xfId="3466" xr:uid="{00000000-0005-0000-0000-0000980D0000}"/>
    <cellStyle name="Porcentual 5 13" xfId="3467" xr:uid="{00000000-0005-0000-0000-0000990D0000}"/>
    <cellStyle name="Porcentual 5 14" xfId="3468" xr:uid="{00000000-0005-0000-0000-00009A0D0000}"/>
    <cellStyle name="Porcentual 5 15" xfId="3469" xr:uid="{00000000-0005-0000-0000-00009B0D0000}"/>
    <cellStyle name="Porcentual 5 16" xfId="3470" xr:uid="{00000000-0005-0000-0000-00009C0D0000}"/>
    <cellStyle name="Porcentual 5 2" xfId="3471" xr:uid="{00000000-0005-0000-0000-00009D0D0000}"/>
    <cellStyle name="Porcentual 5 3" xfId="3472" xr:uid="{00000000-0005-0000-0000-00009E0D0000}"/>
    <cellStyle name="Porcentual 5 4" xfId="3473" xr:uid="{00000000-0005-0000-0000-00009F0D0000}"/>
    <cellStyle name="Porcentual 5 5" xfId="3474" xr:uid="{00000000-0005-0000-0000-0000A00D0000}"/>
    <cellStyle name="Porcentual 5 6" xfId="3475" xr:uid="{00000000-0005-0000-0000-0000A10D0000}"/>
    <cellStyle name="Porcentual 5 7" xfId="3476" xr:uid="{00000000-0005-0000-0000-0000A20D0000}"/>
    <cellStyle name="Porcentual 5 8" xfId="3477" xr:uid="{00000000-0005-0000-0000-0000A30D0000}"/>
    <cellStyle name="Porcentual 5 9" xfId="3478" xr:uid="{00000000-0005-0000-0000-0000A40D0000}"/>
    <cellStyle name="Porcentual 6" xfId="3479" xr:uid="{00000000-0005-0000-0000-0000A50D0000}"/>
    <cellStyle name="Porcentual 6 10" xfId="3480" xr:uid="{00000000-0005-0000-0000-0000A60D0000}"/>
    <cellStyle name="Porcentual 6 11" xfId="3481" xr:uid="{00000000-0005-0000-0000-0000A70D0000}"/>
    <cellStyle name="Porcentual 6 12" xfId="3482" xr:uid="{00000000-0005-0000-0000-0000A80D0000}"/>
    <cellStyle name="Porcentual 6 13" xfId="3483" xr:uid="{00000000-0005-0000-0000-0000A90D0000}"/>
    <cellStyle name="Porcentual 6 14" xfId="3484" xr:uid="{00000000-0005-0000-0000-0000AA0D0000}"/>
    <cellStyle name="Porcentual 6 15" xfId="3485" xr:uid="{00000000-0005-0000-0000-0000AB0D0000}"/>
    <cellStyle name="Porcentual 6 16" xfId="3486" xr:uid="{00000000-0005-0000-0000-0000AC0D0000}"/>
    <cellStyle name="Porcentual 6 2" xfId="3487" xr:uid="{00000000-0005-0000-0000-0000AD0D0000}"/>
    <cellStyle name="Porcentual 6 3" xfId="3488" xr:uid="{00000000-0005-0000-0000-0000AE0D0000}"/>
    <cellStyle name="Porcentual 6 4" xfId="3489" xr:uid="{00000000-0005-0000-0000-0000AF0D0000}"/>
    <cellStyle name="Porcentual 6 5" xfId="3490" xr:uid="{00000000-0005-0000-0000-0000B00D0000}"/>
    <cellStyle name="Porcentual 6 6" xfId="3491" xr:uid="{00000000-0005-0000-0000-0000B10D0000}"/>
    <cellStyle name="Porcentual 6 7" xfId="3492" xr:uid="{00000000-0005-0000-0000-0000B20D0000}"/>
    <cellStyle name="Porcentual 6 8" xfId="3493" xr:uid="{00000000-0005-0000-0000-0000B30D0000}"/>
    <cellStyle name="Porcentual 6 9" xfId="3494" xr:uid="{00000000-0005-0000-0000-0000B40D0000}"/>
    <cellStyle name="Porcentual 7" xfId="3495" xr:uid="{00000000-0005-0000-0000-0000B50D0000}"/>
    <cellStyle name="Porcentual 8" xfId="3496" xr:uid="{00000000-0005-0000-0000-0000B60D0000}"/>
    <cellStyle name="Porcentual 8 10" xfId="3497" xr:uid="{00000000-0005-0000-0000-0000B70D0000}"/>
    <cellStyle name="Porcentual 8 11" xfId="3498" xr:uid="{00000000-0005-0000-0000-0000B80D0000}"/>
    <cellStyle name="Porcentual 8 12" xfId="3499" xr:uid="{00000000-0005-0000-0000-0000B90D0000}"/>
    <cellStyle name="Porcentual 8 13" xfId="3500" xr:uid="{00000000-0005-0000-0000-0000BA0D0000}"/>
    <cellStyle name="Porcentual 8 14" xfId="3501" xr:uid="{00000000-0005-0000-0000-0000BB0D0000}"/>
    <cellStyle name="Porcentual 8 15" xfId="3502" xr:uid="{00000000-0005-0000-0000-0000BC0D0000}"/>
    <cellStyle name="Porcentual 8 16" xfId="3503" xr:uid="{00000000-0005-0000-0000-0000BD0D0000}"/>
    <cellStyle name="Porcentual 8 17" xfId="3504" xr:uid="{00000000-0005-0000-0000-0000BE0D0000}"/>
    <cellStyle name="Porcentual 8 2" xfId="3505" xr:uid="{00000000-0005-0000-0000-0000BF0D0000}"/>
    <cellStyle name="Porcentual 8 3" xfId="3506" xr:uid="{00000000-0005-0000-0000-0000C00D0000}"/>
    <cellStyle name="Porcentual 8 4" xfId="3507" xr:uid="{00000000-0005-0000-0000-0000C10D0000}"/>
    <cellStyle name="Porcentual 8 5" xfId="3508" xr:uid="{00000000-0005-0000-0000-0000C20D0000}"/>
    <cellStyle name="Porcentual 8 6" xfId="3509" xr:uid="{00000000-0005-0000-0000-0000C30D0000}"/>
    <cellStyle name="Porcentual 8 7" xfId="3510" xr:uid="{00000000-0005-0000-0000-0000C40D0000}"/>
    <cellStyle name="Porcentual 8 8" xfId="3511" xr:uid="{00000000-0005-0000-0000-0000C50D0000}"/>
    <cellStyle name="Porcentual 8 9" xfId="3512" xr:uid="{00000000-0005-0000-0000-0000C60D0000}"/>
    <cellStyle name="Porcentual 9" xfId="3513" xr:uid="{00000000-0005-0000-0000-0000C70D0000}"/>
    <cellStyle name="Porcentual 9 10" xfId="3514" xr:uid="{00000000-0005-0000-0000-0000C80D0000}"/>
    <cellStyle name="Porcentual 9 11" xfId="3515" xr:uid="{00000000-0005-0000-0000-0000C90D0000}"/>
    <cellStyle name="Porcentual 9 12" xfId="3516" xr:uid="{00000000-0005-0000-0000-0000CA0D0000}"/>
    <cellStyle name="Porcentual 9 13" xfId="3517" xr:uid="{00000000-0005-0000-0000-0000CB0D0000}"/>
    <cellStyle name="Porcentual 9 14" xfId="3518" xr:uid="{00000000-0005-0000-0000-0000CC0D0000}"/>
    <cellStyle name="Porcentual 9 2" xfId="3519" xr:uid="{00000000-0005-0000-0000-0000CD0D0000}"/>
    <cellStyle name="Porcentual 9 3" xfId="3520" xr:uid="{00000000-0005-0000-0000-0000CE0D0000}"/>
    <cellStyle name="Porcentual 9 4" xfId="3521" xr:uid="{00000000-0005-0000-0000-0000CF0D0000}"/>
    <cellStyle name="Porcentual 9 5" xfId="3522" xr:uid="{00000000-0005-0000-0000-0000D00D0000}"/>
    <cellStyle name="Porcentual 9 6" xfId="3523" xr:uid="{00000000-0005-0000-0000-0000D10D0000}"/>
    <cellStyle name="Porcentual 9 7" xfId="3524" xr:uid="{00000000-0005-0000-0000-0000D20D0000}"/>
    <cellStyle name="Porcentual 9 8" xfId="3525" xr:uid="{00000000-0005-0000-0000-0000D30D0000}"/>
    <cellStyle name="Porcentual 9 9" xfId="3526" xr:uid="{00000000-0005-0000-0000-0000D40D0000}"/>
    <cellStyle name="Pounds" xfId="3527" xr:uid="{00000000-0005-0000-0000-0000D50D0000}"/>
    <cellStyle name="PrePop Currency (0)" xfId="3528" xr:uid="{00000000-0005-0000-0000-0000D60D0000}"/>
    <cellStyle name="PrePop Currency (0) 2" xfId="3529" xr:uid="{00000000-0005-0000-0000-0000D70D0000}"/>
    <cellStyle name="PrePop Currency (2)" xfId="3530" xr:uid="{00000000-0005-0000-0000-0000D80D0000}"/>
    <cellStyle name="PrePop Currency (2) 2" xfId="3531" xr:uid="{00000000-0005-0000-0000-0000D90D0000}"/>
    <cellStyle name="PrePop Units (0)" xfId="3532" xr:uid="{00000000-0005-0000-0000-0000DA0D0000}"/>
    <cellStyle name="PrePop Units (0) 2" xfId="3533" xr:uid="{00000000-0005-0000-0000-0000DB0D0000}"/>
    <cellStyle name="PrePop Units (1)" xfId="3534" xr:uid="{00000000-0005-0000-0000-0000DC0D0000}"/>
    <cellStyle name="PrePop Units (1) 2" xfId="3535" xr:uid="{00000000-0005-0000-0000-0000DD0D0000}"/>
    <cellStyle name="PrePop Units (2)" xfId="3536" xr:uid="{00000000-0005-0000-0000-0000DE0D0000}"/>
    <cellStyle name="PrePop Units (2) 2" xfId="3537" xr:uid="{00000000-0005-0000-0000-0000DF0D0000}"/>
    <cellStyle name="Presentation" xfId="3538" xr:uid="{00000000-0005-0000-0000-0000E00D0000}"/>
    <cellStyle name="PresentationMargins" xfId="3539" xr:uid="{00000000-0005-0000-0000-0000E10D0000}"/>
    <cellStyle name="PresentationTitle" xfId="3540" xr:uid="{00000000-0005-0000-0000-0000E20D0000}"/>
    <cellStyle name="PresentationZero" xfId="3541" xr:uid="{00000000-0005-0000-0000-0000E30D0000}"/>
    <cellStyle name="price" xfId="3542" xr:uid="{00000000-0005-0000-0000-0000E40D0000}"/>
    <cellStyle name="Price 2" xfId="3543" xr:uid="{00000000-0005-0000-0000-0000E50D0000}"/>
    <cellStyle name="PriceDecimal" xfId="3544" xr:uid="{00000000-0005-0000-0000-0000E60D0000}"/>
    <cellStyle name="PriceUn" xfId="3545" xr:uid="{00000000-0005-0000-0000-0000E70D0000}"/>
    <cellStyle name="Pricing DateStyle" xfId="3546" xr:uid="{00000000-0005-0000-0000-0000E80D0000}"/>
    <cellStyle name="Private" xfId="3547" xr:uid="{00000000-0005-0000-0000-0000E90D0000}"/>
    <cellStyle name="Private1" xfId="3548" xr:uid="{00000000-0005-0000-0000-0000EA0D0000}"/>
    <cellStyle name="Proj" xfId="3549" xr:uid="{00000000-0005-0000-0000-0000EB0D0000}"/>
    <cellStyle name="Promotora Ambiental Sa De Cv (BMV:PASA B) - TEV/EBITDAStyle" xfId="3550" xr:uid="{00000000-0005-0000-0000-0000EC0D0000}"/>
    <cellStyle name="ProtectedDates" xfId="3551" xr:uid="{00000000-0005-0000-0000-0000ED0D0000}"/>
    <cellStyle name="Prozent_Anadat" xfId="3552" xr:uid="{00000000-0005-0000-0000-0000EE0D0000}"/>
    <cellStyle name="PS_Deptls" xfId="3553" xr:uid="{00000000-0005-0000-0000-0000EF0D0000}"/>
    <cellStyle name="PSChar" xfId="3554" xr:uid="{00000000-0005-0000-0000-0000F00D0000}"/>
    <cellStyle name="PSChar 2" xfId="3555" xr:uid="{00000000-0005-0000-0000-0000F10D0000}"/>
    <cellStyle name="PSDate" xfId="3556" xr:uid="{00000000-0005-0000-0000-0000F20D0000}"/>
    <cellStyle name="PSDec" xfId="3557" xr:uid="{00000000-0005-0000-0000-0000F30D0000}"/>
    <cellStyle name="PSHeading" xfId="3558" xr:uid="{00000000-0005-0000-0000-0000F40D0000}"/>
    <cellStyle name="PSInt" xfId="3559" xr:uid="{00000000-0005-0000-0000-0000F50D0000}"/>
    <cellStyle name="PSSpacer" xfId="3560" xr:uid="{00000000-0005-0000-0000-0000F60D0000}"/>
    <cellStyle name="Punto0" xfId="3561" xr:uid="{00000000-0005-0000-0000-0000F70D0000}"/>
    <cellStyle name="q" xfId="3562" xr:uid="{00000000-0005-0000-0000-0000F80D0000}"/>
    <cellStyle name="q 2" xfId="3563" xr:uid="{00000000-0005-0000-0000-0000F90D0000}"/>
    <cellStyle name="q_comps" xfId="3564" xr:uid="{00000000-0005-0000-0000-0000FA0D0000}"/>
    <cellStyle name="q_Copy of PGN.NAV. v10.upside" xfId="3565" xr:uid="{00000000-0005-0000-0000-0000FB0D0000}"/>
    <cellStyle name="q_DCF US" xfId="3566" xr:uid="{00000000-0005-0000-0000-0000FC0D0000}"/>
    <cellStyle name="q_DCF-Valuation Support" xfId="3567" xr:uid="{00000000-0005-0000-0000-0000FD0D0000}"/>
    <cellStyle name="q_DPTR Comps v28.0" xfId="3568" xr:uid="{00000000-0005-0000-0000-0000FE0D0000}"/>
    <cellStyle name="q_Hunt book v4" xfId="3569" xr:uid="{00000000-0005-0000-0000-0000FF0D0000}"/>
    <cellStyle name="q_ICOS-INC" xfId="3570" xr:uid="{00000000-0005-0000-0000-0000000E0000}"/>
    <cellStyle name="q_ICOS-INC (2)" xfId="3571" xr:uid="{00000000-0005-0000-0000-0000010E0000}"/>
    <cellStyle name="q_IPO Valuation Template" xfId="3572" xr:uid="{00000000-0005-0000-0000-0000020E0000}"/>
    <cellStyle name="q_KMG.May 2006 Update.v2" xfId="3573" xr:uid="{00000000-0005-0000-0000-0000030E0000}"/>
    <cellStyle name="q_Laramie_Comps_v1" xfId="3574" xr:uid="{00000000-0005-0000-0000-0000040E0000}"/>
    <cellStyle name="q_Merger Model16.xls Chart 1" xfId="3575" xr:uid="{00000000-0005-0000-0000-0000050E0000}"/>
    <cellStyle name="q_Merger Model34b" xfId="3576" xr:uid="{00000000-0005-0000-0000-0000060E0000}"/>
    <cellStyle name="q_Multiple ppt output" xfId="3577" xr:uid="{00000000-0005-0000-0000-0000070E0000}"/>
    <cellStyle name="q_New.NAV.Laramie.v12 (version 2)" xfId="3578" xr:uid="{00000000-0005-0000-0000-0000080E0000}"/>
    <cellStyle name="q_NFX.APA.ExRatio.3-1-06" xfId="3579" xr:uid="{00000000-0005-0000-0000-0000090E0000}"/>
    <cellStyle name="q_PETD_4-26-06.v2" xfId="3580" xr:uid="{00000000-0005-0000-0000-00000A0E0000}"/>
    <cellStyle name="q_PETD_Apr06.v5" xfId="3581" xr:uid="{00000000-0005-0000-0000-00000B0E0000}"/>
    <cellStyle name="q_PGN.Feb06.Comps.v17" xfId="3582" xr:uid="{00000000-0005-0000-0000-00000C0E0000}"/>
    <cellStyle name="q_Reserve information" xfId="3583" xr:uid="{00000000-0005-0000-0000-00000D0E0000}"/>
    <cellStyle name="q_RRC_Apr06.v5" xfId="3585" xr:uid="{00000000-0005-0000-0000-00000E0E0000}"/>
    <cellStyle name="q_RRC_StkCht_15-day avg trailing_5-11-06" xfId="3586" xr:uid="{00000000-0005-0000-0000-00000F0E0000}"/>
    <cellStyle name="q_RRC.DNR_A(D)_v3" xfId="3584" xr:uid="{00000000-0005-0000-0000-0000100E0000}"/>
    <cellStyle name="q_Valuation.MVK.v11" xfId="3587" xr:uid="{00000000-0005-0000-0000-0000110E0000}"/>
    <cellStyle name="q_VPI.DVN.A(D).v9" xfId="3588" xr:uid="{00000000-0005-0000-0000-0000120E0000}"/>
    <cellStyle name="QEPS-h" xfId="3589" xr:uid="{00000000-0005-0000-0000-0000130E0000}"/>
    <cellStyle name="QEPS-H1" xfId="3590" xr:uid="{00000000-0005-0000-0000-0000140E0000}"/>
    <cellStyle name="qRange" xfId="3591" xr:uid="{00000000-0005-0000-0000-0000150E0000}"/>
    <cellStyle name="r" xfId="3592" xr:uid="{00000000-0005-0000-0000-0000160E0000}"/>
    <cellStyle name="r_Aurora Networks Valuation v4" xfId="3593" xr:uid="{00000000-0005-0000-0000-0000170E0000}"/>
    <cellStyle name="r_Financials, Valuation" xfId="3594" xr:uid="{00000000-0005-0000-0000-0000180E0000}"/>
    <cellStyle name="r_M&amp;A 4" xfId="3595" xr:uid="{00000000-0005-0000-0000-0000190E0000}"/>
    <cellStyle name="r_USA Merger Model Feb 01 - v3" xfId="3596" xr:uid="{00000000-0005-0000-0000-00001A0E0000}"/>
    <cellStyle name="range" xfId="3597" xr:uid="{00000000-0005-0000-0000-00001B0E0000}"/>
    <cellStyle name="range 2" xfId="3598" xr:uid="{00000000-0005-0000-0000-00001C0E0000}"/>
    <cellStyle name="rate" xfId="3599" xr:uid="{00000000-0005-0000-0000-00001D0E0000}"/>
    <cellStyle name="Ratio" xfId="3600" xr:uid="{00000000-0005-0000-0000-00001E0E0000}"/>
    <cellStyle name="Ratio 2" xfId="3601" xr:uid="{00000000-0005-0000-0000-00001F0E0000}"/>
    <cellStyle name="Ratio Comma" xfId="3602" xr:uid="{00000000-0005-0000-0000-0000200E0000}"/>
    <cellStyle name="Ratio Comma 2" xfId="3603" xr:uid="{00000000-0005-0000-0000-0000210E0000}"/>
    <cellStyle name="Ratio_5 15 2005.Acc.Di.v11" xfId="3604" xr:uid="{00000000-0005-0000-0000-0000220E0000}"/>
    <cellStyle name="RatioX" xfId="3605" xr:uid="{00000000-0005-0000-0000-0000230E0000}"/>
    <cellStyle name="red" xfId="3606" xr:uid="{00000000-0005-0000-0000-0000240E0000}"/>
    <cellStyle name="Red font" xfId="3607" xr:uid="{00000000-0005-0000-0000-0000250E0000}"/>
    <cellStyle name="Red Text" xfId="3608" xr:uid="{00000000-0005-0000-0000-0000260E0000}"/>
    <cellStyle name="Red_AGL Oct 04 Dividend v02" xfId="3609" xr:uid="{00000000-0005-0000-0000-0000270E0000}"/>
    <cellStyle name="reg" xfId="3610" xr:uid="{00000000-0005-0000-0000-0000280E0000}"/>
    <cellStyle name="reg border" xfId="3611" xr:uid="{00000000-0005-0000-0000-0000290E0000}"/>
    <cellStyle name="reg num" xfId="3612" xr:uid="{00000000-0005-0000-0000-00002A0E0000}"/>
    <cellStyle name="reg number" xfId="3613" xr:uid="{00000000-0005-0000-0000-00002B0E0000}"/>
    <cellStyle name="regstoresfromspecstores" xfId="3614" xr:uid="{00000000-0005-0000-0000-00002C0E0000}"/>
    <cellStyle name="Report" xfId="3615" xr:uid="{00000000-0005-0000-0000-00002D0E0000}"/>
    <cellStyle name="ReportTitlePrompt" xfId="3616" xr:uid="{00000000-0005-0000-0000-00002E0E0000}"/>
    <cellStyle name="ReportTitleValue" xfId="3617" xr:uid="{00000000-0005-0000-0000-00002F0E0000}"/>
    <cellStyle name="Republic Services, Inc. (NYSE:RSG) - TEV/EBITDAStyle" xfId="3618" xr:uid="{00000000-0005-0000-0000-0000300E0000}"/>
    <cellStyle name="Result" xfId="3619" xr:uid="{00000000-0005-0000-0000-0000310E0000}"/>
    <cellStyle name="Result2" xfId="3620" xr:uid="{00000000-0005-0000-0000-0000320E0000}"/>
    <cellStyle name="RevList" xfId="3621" xr:uid="{00000000-0005-0000-0000-0000330E0000}"/>
    <cellStyle name="RevList 2" xfId="3622" xr:uid="{00000000-0005-0000-0000-0000340E0000}"/>
    <cellStyle name="rh" xfId="3623" xr:uid="{00000000-0005-0000-0000-0000350E0000}"/>
    <cellStyle name="Right" xfId="3624" xr:uid="{00000000-0005-0000-0000-0000360E0000}"/>
    <cellStyle name="Right 2" xfId="3625" xr:uid="{00000000-0005-0000-0000-0000370E0000}"/>
    <cellStyle name="Roadrunner" xfId="3626" xr:uid="{00000000-0005-0000-0000-0000380E0000}"/>
    <cellStyle name="RowAcctAbovePrompt" xfId="3627" xr:uid="{00000000-0005-0000-0000-0000390E0000}"/>
    <cellStyle name="RowAcctSOBAbovePrompt" xfId="3628" xr:uid="{00000000-0005-0000-0000-00003A0E0000}"/>
    <cellStyle name="RowAcctSOBValue" xfId="3629" xr:uid="{00000000-0005-0000-0000-00003B0E0000}"/>
    <cellStyle name="RowAcctValue" xfId="3630" xr:uid="{00000000-0005-0000-0000-00003C0E0000}"/>
    <cellStyle name="RowAttrAbovePrompt" xfId="3631" xr:uid="{00000000-0005-0000-0000-00003D0E0000}"/>
    <cellStyle name="RowAttrValue" xfId="3632" xr:uid="{00000000-0005-0000-0000-00003E0E0000}"/>
    <cellStyle name="RowColSetAbovePrompt" xfId="3633" xr:uid="{00000000-0005-0000-0000-00003F0E0000}"/>
    <cellStyle name="RowColSetLeftPrompt" xfId="3634" xr:uid="{00000000-0005-0000-0000-0000400E0000}"/>
    <cellStyle name="RowColSetValue" xfId="3635" xr:uid="{00000000-0005-0000-0000-0000410E0000}"/>
    <cellStyle name="RowLeftPrompt" xfId="3636" xr:uid="{00000000-0005-0000-0000-0000420E0000}"/>
    <cellStyle name="RSCo" xfId="3637" xr:uid="{00000000-0005-0000-0000-0000430E0000}"/>
    <cellStyle name="s" xfId="3638" xr:uid="{00000000-0005-0000-0000-0000440E0000}"/>
    <cellStyle name="s_HardInc " xfId="3639" xr:uid="{00000000-0005-0000-0000-0000450E0000}"/>
    <cellStyle name="Salomon Logo" xfId="3640" xr:uid="{00000000-0005-0000-0000-0000460E0000}"/>
    <cellStyle name="Sammenkædet celle" xfId="3641" xr:uid="{00000000-0005-0000-0000-0000470E0000}"/>
    <cellStyle name="SampleUsingFormatMask" xfId="3642" xr:uid="{00000000-0005-0000-0000-0000480E0000}"/>
    <cellStyle name="SampleWithNoFormatMask" xfId="3643" xr:uid="{00000000-0005-0000-0000-0000490E0000}"/>
    <cellStyle name="SAPOutput" xfId="3644" xr:uid="{00000000-0005-0000-0000-00004A0E0000}"/>
    <cellStyle name="ScotchRule" xfId="3645" xr:uid="{00000000-0005-0000-0000-00004B0E0000}"/>
    <cellStyle name="Section" xfId="3646" xr:uid="{00000000-0005-0000-0000-00004C0E0000}"/>
    <cellStyle name="Section 2" xfId="3647" xr:uid="{00000000-0005-0000-0000-00004D0E0000}"/>
    <cellStyle name="SectionHeaderNormal" xfId="3648" xr:uid="{00000000-0005-0000-0000-00004E0E0000}"/>
    <cellStyle name="SectionHeading" xfId="3649" xr:uid="{00000000-0005-0000-0000-00004F0E0000}"/>
    <cellStyle name="SectionHeading 2" xfId="3650" xr:uid="{00000000-0005-0000-0000-0000500E0000}"/>
    <cellStyle name="Separador de milhares [0]_appendices" xfId="3651" xr:uid="{00000000-0005-0000-0000-0000510E0000}"/>
    <cellStyle name="Separador de milhares_appendices" xfId="3652" xr:uid="{00000000-0005-0000-0000-0000520E0000}"/>
    <cellStyle name="Shaded" xfId="3653" xr:uid="{00000000-0005-0000-0000-0000530E0000}"/>
    <cellStyle name="Shaded 2" xfId="3654" xr:uid="{00000000-0005-0000-0000-0000540E0000}"/>
    <cellStyle name="Shaded Header" xfId="3655" xr:uid="{00000000-0005-0000-0000-0000550E0000}"/>
    <cellStyle name="SHADEDSTORES" xfId="3656" xr:uid="{00000000-0005-0000-0000-0000560E0000}"/>
    <cellStyle name="Shares" xfId="3657" xr:uid="{00000000-0005-0000-0000-0000570E0000}"/>
    <cellStyle name="sideline" xfId="3658" xr:uid="{00000000-0005-0000-0000-0000580E0000}"/>
    <cellStyle name="Single Accounting" xfId="3659" xr:uid="{00000000-0005-0000-0000-0000590E0000}"/>
    <cellStyle name="Single Accounting 2" xfId="3660" xr:uid="{00000000-0005-0000-0000-00005A0E0000}"/>
    <cellStyle name="specstores" xfId="3661" xr:uid="{00000000-0005-0000-0000-00005B0E0000}"/>
    <cellStyle name="Sr Nts" xfId="3662" xr:uid="{00000000-0005-0000-0000-00005C0E0000}"/>
    <cellStyle name="srh" xfId="3663" xr:uid="{00000000-0005-0000-0000-00005D0E0000}"/>
    <cellStyle name="Standaard_Blad1" xfId="3664" xr:uid="{00000000-0005-0000-0000-00005E0E0000}"/>
    <cellStyle name="Standard_Europe package.xls Diagramm 1" xfId="3665" xr:uid="{00000000-0005-0000-0000-00005F0E0000}"/>
    <cellStyle name="Stein-Blue" xfId="3666" xr:uid="{00000000-0005-0000-0000-0000600E0000}"/>
    <cellStyle name="Stein-Header" xfId="3667" xr:uid="{00000000-0005-0000-0000-0000610E0000}"/>
    <cellStyle name="Stock Comma" xfId="3668" xr:uid="{00000000-0005-0000-0000-0000620E0000}"/>
    <cellStyle name="Stock Price" xfId="3669" xr:uid="{00000000-0005-0000-0000-0000630E0000}"/>
    <cellStyle name="Stock Price 2" xfId="3670" xr:uid="{00000000-0005-0000-0000-0000640E0000}"/>
    <cellStyle name="StockPrice" xfId="3671" xr:uid="{00000000-0005-0000-0000-0000650E0000}"/>
    <cellStyle name="STYL1 - Style1" xfId="3672" xr:uid="{00000000-0005-0000-0000-0000660E0000}"/>
    <cellStyle name="STYL1 - Style1 2" xfId="3673" xr:uid="{00000000-0005-0000-0000-0000670E0000}"/>
    <cellStyle name="STYL2 - Style2" xfId="3674" xr:uid="{00000000-0005-0000-0000-0000680E0000}"/>
    <cellStyle name="STYL3 - Style3" xfId="3675" xr:uid="{00000000-0005-0000-0000-0000690E0000}"/>
    <cellStyle name="STYL4 - Style4" xfId="3676" xr:uid="{00000000-0005-0000-0000-00006A0E0000}"/>
    <cellStyle name="STYL5 - Style5" xfId="3677" xr:uid="{00000000-0005-0000-0000-00006B0E0000}"/>
    <cellStyle name="Style 1" xfId="3678" xr:uid="{00000000-0005-0000-0000-00006C0E0000}"/>
    <cellStyle name="Style 1 2" xfId="3679" xr:uid="{00000000-0005-0000-0000-00006D0E0000}"/>
    <cellStyle name="Style 10" xfId="3680" xr:uid="{00000000-0005-0000-0000-00006E0E0000}"/>
    <cellStyle name="Style 11" xfId="3681" xr:uid="{00000000-0005-0000-0000-00006F0E0000}"/>
    <cellStyle name="Style 12" xfId="3682" xr:uid="{00000000-0005-0000-0000-0000700E0000}"/>
    <cellStyle name="Style 13" xfId="3683" xr:uid="{00000000-0005-0000-0000-0000710E0000}"/>
    <cellStyle name="Style 14" xfId="3684" xr:uid="{00000000-0005-0000-0000-0000720E0000}"/>
    <cellStyle name="Style 15" xfId="3685" xr:uid="{00000000-0005-0000-0000-0000730E0000}"/>
    <cellStyle name="Style 16" xfId="3686" xr:uid="{00000000-0005-0000-0000-0000740E0000}"/>
    <cellStyle name="Style 17" xfId="3687" xr:uid="{00000000-0005-0000-0000-0000750E0000}"/>
    <cellStyle name="Style 18" xfId="3688" xr:uid="{00000000-0005-0000-0000-0000760E0000}"/>
    <cellStyle name="Style 19" xfId="3689" xr:uid="{00000000-0005-0000-0000-0000770E0000}"/>
    <cellStyle name="Style 2" xfId="3690" xr:uid="{00000000-0005-0000-0000-0000780E0000}"/>
    <cellStyle name="Style 2 2" xfId="3691" xr:uid="{00000000-0005-0000-0000-0000790E0000}"/>
    <cellStyle name="Style 20" xfId="3692" xr:uid="{00000000-0005-0000-0000-00007A0E0000}"/>
    <cellStyle name="Style 21" xfId="3693" xr:uid="{00000000-0005-0000-0000-00007B0E0000}"/>
    <cellStyle name="Style 21 2" xfId="3694" xr:uid="{00000000-0005-0000-0000-00007C0E0000}"/>
    <cellStyle name="Style 22" xfId="3695" xr:uid="{00000000-0005-0000-0000-00007D0E0000}"/>
    <cellStyle name="Style 22 2" xfId="3696" xr:uid="{00000000-0005-0000-0000-00007E0E0000}"/>
    <cellStyle name="Style 23" xfId="3697" xr:uid="{00000000-0005-0000-0000-00007F0E0000}"/>
    <cellStyle name="Style 23 2" xfId="3698" xr:uid="{00000000-0005-0000-0000-0000800E0000}"/>
    <cellStyle name="Style 24" xfId="3699" xr:uid="{00000000-0005-0000-0000-0000810E0000}"/>
    <cellStyle name="Style 24 2" xfId="3700" xr:uid="{00000000-0005-0000-0000-0000820E0000}"/>
    <cellStyle name="Style 25" xfId="3701" xr:uid="{00000000-0005-0000-0000-0000830E0000}"/>
    <cellStyle name="Style 25 2" xfId="3702" xr:uid="{00000000-0005-0000-0000-0000840E0000}"/>
    <cellStyle name="Style 26" xfId="3703" xr:uid="{00000000-0005-0000-0000-0000850E0000}"/>
    <cellStyle name="Style 26 2" xfId="3704" xr:uid="{00000000-0005-0000-0000-0000860E0000}"/>
    <cellStyle name="Style 27" xfId="3705" xr:uid="{00000000-0005-0000-0000-0000870E0000}"/>
    <cellStyle name="Style 27 2" xfId="3706" xr:uid="{00000000-0005-0000-0000-0000880E0000}"/>
    <cellStyle name="Style 28" xfId="3707" xr:uid="{00000000-0005-0000-0000-0000890E0000}"/>
    <cellStyle name="Style 28 2" xfId="3708" xr:uid="{00000000-0005-0000-0000-00008A0E0000}"/>
    <cellStyle name="Style 29" xfId="3709" xr:uid="{00000000-0005-0000-0000-00008B0E0000}"/>
    <cellStyle name="Style 29 2" xfId="3710" xr:uid="{00000000-0005-0000-0000-00008C0E0000}"/>
    <cellStyle name="Style 3" xfId="3711" xr:uid="{00000000-0005-0000-0000-00008D0E0000}"/>
    <cellStyle name="Style 3 2" xfId="3712" xr:uid="{00000000-0005-0000-0000-00008E0E0000}"/>
    <cellStyle name="Style 30" xfId="3713" xr:uid="{00000000-0005-0000-0000-00008F0E0000}"/>
    <cellStyle name="Style 30 2" xfId="3714" xr:uid="{00000000-0005-0000-0000-0000900E0000}"/>
    <cellStyle name="Style 31" xfId="3715" xr:uid="{00000000-0005-0000-0000-0000910E0000}"/>
    <cellStyle name="Style 31 2" xfId="3716" xr:uid="{00000000-0005-0000-0000-0000920E0000}"/>
    <cellStyle name="Style 32" xfId="3717" xr:uid="{00000000-0005-0000-0000-0000930E0000}"/>
    <cellStyle name="Style 32 2" xfId="3718" xr:uid="{00000000-0005-0000-0000-0000940E0000}"/>
    <cellStyle name="Style 33" xfId="3719" xr:uid="{00000000-0005-0000-0000-0000950E0000}"/>
    <cellStyle name="Style 33 2" xfId="3720" xr:uid="{00000000-0005-0000-0000-0000960E0000}"/>
    <cellStyle name="Style 34" xfId="3721" xr:uid="{00000000-0005-0000-0000-0000970E0000}"/>
    <cellStyle name="Style 34 2" xfId="3722" xr:uid="{00000000-0005-0000-0000-0000980E0000}"/>
    <cellStyle name="Style 35" xfId="3723" xr:uid="{00000000-0005-0000-0000-0000990E0000}"/>
    <cellStyle name="Style 35 2" xfId="3724" xr:uid="{00000000-0005-0000-0000-00009A0E0000}"/>
    <cellStyle name="Style 36" xfId="3725" xr:uid="{00000000-0005-0000-0000-00009B0E0000}"/>
    <cellStyle name="Style 36 2" xfId="3726" xr:uid="{00000000-0005-0000-0000-00009C0E0000}"/>
    <cellStyle name="Style 37" xfId="3727" xr:uid="{00000000-0005-0000-0000-00009D0E0000}"/>
    <cellStyle name="Style 37 2" xfId="3728" xr:uid="{00000000-0005-0000-0000-00009E0E0000}"/>
    <cellStyle name="Style 38" xfId="3729" xr:uid="{00000000-0005-0000-0000-00009F0E0000}"/>
    <cellStyle name="Style 38 2" xfId="3730" xr:uid="{00000000-0005-0000-0000-0000A00E0000}"/>
    <cellStyle name="Style 39" xfId="3731" xr:uid="{00000000-0005-0000-0000-0000A10E0000}"/>
    <cellStyle name="Style 39 2" xfId="3732" xr:uid="{00000000-0005-0000-0000-0000A20E0000}"/>
    <cellStyle name="Style 4" xfId="3733" xr:uid="{00000000-0005-0000-0000-0000A30E0000}"/>
    <cellStyle name="Style 4 2" xfId="3734" xr:uid="{00000000-0005-0000-0000-0000A40E0000}"/>
    <cellStyle name="Style 40" xfId="3735" xr:uid="{00000000-0005-0000-0000-0000A50E0000}"/>
    <cellStyle name="Style 40 2" xfId="3736" xr:uid="{00000000-0005-0000-0000-0000A60E0000}"/>
    <cellStyle name="Style 41" xfId="3737" xr:uid="{00000000-0005-0000-0000-0000A70E0000}"/>
    <cellStyle name="Style 41 2" xfId="3738" xr:uid="{00000000-0005-0000-0000-0000A80E0000}"/>
    <cellStyle name="Style 42" xfId="3739" xr:uid="{00000000-0005-0000-0000-0000A90E0000}"/>
    <cellStyle name="Style 42 2" xfId="3740" xr:uid="{00000000-0005-0000-0000-0000AA0E0000}"/>
    <cellStyle name="Style 43" xfId="3741" xr:uid="{00000000-0005-0000-0000-0000AB0E0000}"/>
    <cellStyle name="Style 43 2" xfId="3742" xr:uid="{00000000-0005-0000-0000-0000AC0E0000}"/>
    <cellStyle name="Style 44" xfId="3743" xr:uid="{00000000-0005-0000-0000-0000AD0E0000}"/>
    <cellStyle name="Style 44 2" xfId="3744" xr:uid="{00000000-0005-0000-0000-0000AE0E0000}"/>
    <cellStyle name="Style 45" xfId="3745" xr:uid="{00000000-0005-0000-0000-0000AF0E0000}"/>
    <cellStyle name="Style 45 2" xfId="3746" xr:uid="{00000000-0005-0000-0000-0000B00E0000}"/>
    <cellStyle name="Style 46" xfId="3747" xr:uid="{00000000-0005-0000-0000-0000B10E0000}"/>
    <cellStyle name="Style 46 2" xfId="3748" xr:uid="{00000000-0005-0000-0000-0000B20E0000}"/>
    <cellStyle name="Style 47" xfId="3749" xr:uid="{00000000-0005-0000-0000-0000B30E0000}"/>
    <cellStyle name="Style 48" xfId="3750" xr:uid="{00000000-0005-0000-0000-0000B40E0000}"/>
    <cellStyle name="Style 49" xfId="3751" xr:uid="{00000000-0005-0000-0000-0000B50E0000}"/>
    <cellStyle name="Style 5" xfId="3752" xr:uid="{00000000-0005-0000-0000-0000B60E0000}"/>
    <cellStyle name="Style 50" xfId="3753" xr:uid="{00000000-0005-0000-0000-0000B70E0000}"/>
    <cellStyle name="Style 51" xfId="3754" xr:uid="{00000000-0005-0000-0000-0000B80E0000}"/>
    <cellStyle name="Style 52" xfId="3755" xr:uid="{00000000-0005-0000-0000-0000B90E0000}"/>
    <cellStyle name="Style 53" xfId="3756" xr:uid="{00000000-0005-0000-0000-0000BA0E0000}"/>
    <cellStyle name="Style 54" xfId="3757" xr:uid="{00000000-0005-0000-0000-0000BB0E0000}"/>
    <cellStyle name="Style 55" xfId="3758" xr:uid="{00000000-0005-0000-0000-0000BC0E0000}"/>
    <cellStyle name="Style 56" xfId="3759" xr:uid="{00000000-0005-0000-0000-0000BD0E0000}"/>
    <cellStyle name="Style 57" xfId="3760" xr:uid="{00000000-0005-0000-0000-0000BE0E0000}"/>
    <cellStyle name="Style 58" xfId="3761" xr:uid="{00000000-0005-0000-0000-0000BF0E0000}"/>
    <cellStyle name="Style 59" xfId="3762" xr:uid="{00000000-0005-0000-0000-0000C00E0000}"/>
    <cellStyle name="Style 6" xfId="3763" xr:uid="{00000000-0005-0000-0000-0000C10E0000}"/>
    <cellStyle name="Style 60" xfId="3764" xr:uid="{00000000-0005-0000-0000-0000C20E0000}"/>
    <cellStyle name="Style 61" xfId="3765" xr:uid="{00000000-0005-0000-0000-0000C30E0000}"/>
    <cellStyle name="Style 62" xfId="3766" xr:uid="{00000000-0005-0000-0000-0000C40E0000}"/>
    <cellStyle name="Style 63" xfId="3767" xr:uid="{00000000-0005-0000-0000-0000C50E0000}"/>
    <cellStyle name="Style 64" xfId="3768" xr:uid="{00000000-0005-0000-0000-0000C60E0000}"/>
    <cellStyle name="Style 65" xfId="3769" xr:uid="{00000000-0005-0000-0000-0000C70E0000}"/>
    <cellStyle name="Style 66" xfId="3770" xr:uid="{00000000-0005-0000-0000-0000C80E0000}"/>
    <cellStyle name="Style 67" xfId="3771" xr:uid="{00000000-0005-0000-0000-0000C90E0000}"/>
    <cellStyle name="Style 68" xfId="3772" xr:uid="{00000000-0005-0000-0000-0000CA0E0000}"/>
    <cellStyle name="Style 7" xfId="3773" xr:uid="{00000000-0005-0000-0000-0000CB0E0000}"/>
    <cellStyle name="Style 8" xfId="3774" xr:uid="{00000000-0005-0000-0000-0000CC0E0000}"/>
    <cellStyle name="Style 9" xfId="3775" xr:uid="{00000000-0005-0000-0000-0000CD0E0000}"/>
    <cellStyle name="STYLE1" xfId="3776" xr:uid="{00000000-0005-0000-0000-0000CE0E0000}"/>
    <cellStyle name="STYLE2" xfId="3777" xr:uid="{00000000-0005-0000-0000-0000CF0E0000}"/>
    <cellStyle name="STYLE3" xfId="3778" xr:uid="{00000000-0005-0000-0000-0000D00E0000}"/>
    <cellStyle name="STYLE4" xfId="3779" xr:uid="{00000000-0005-0000-0000-0000D10E0000}"/>
    <cellStyle name="STYLE5" xfId="3780" xr:uid="{00000000-0005-0000-0000-0000D20E0000}"/>
    <cellStyle name="Sub-Total" xfId="3792" xr:uid="{00000000-0005-0000-0000-0000D30E0000}"/>
    <cellStyle name="SubDollar" xfId="3781" xr:uid="{00000000-0005-0000-0000-0000D40E0000}"/>
    <cellStyle name="SubGrowth" xfId="3782" xr:uid="{00000000-0005-0000-0000-0000D50E0000}"/>
    <cellStyle name="SubGrowthRate" xfId="3783" xr:uid="{00000000-0005-0000-0000-0000D60E0000}"/>
    <cellStyle name="Subhead" xfId="3784" xr:uid="{00000000-0005-0000-0000-0000D70E0000}"/>
    <cellStyle name="SubMargins" xfId="3785" xr:uid="{00000000-0005-0000-0000-0000D80E0000}"/>
    <cellStyle name="SubPenetration" xfId="3786" xr:uid="{00000000-0005-0000-0000-0000D90E0000}"/>
    <cellStyle name="Subscribers" xfId="3787" xr:uid="{00000000-0005-0000-0000-0000DA0E0000}"/>
    <cellStyle name="SubScript" xfId="3788" xr:uid="{00000000-0005-0000-0000-0000DB0E0000}"/>
    <cellStyle name="SubTitle" xfId="3789" xr:uid="{00000000-0005-0000-0000-0000DC0E0000}"/>
    <cellStyle name="Subtitle 2" xfId="3790" xr:uid="{00000000-0005-0000-0000-0000DD0E0000}"/>
    <cellStyle name="Subtotal" xfId="3791" xr:uid="{00000000-0005-0000-0000-0000DE0E0000}"/>
    <cellStyle name="Subtotal 2" xfId="3793" xr:uid="{00000000-0005-0000-0000-0000DF0E0000}"/>
    <cellStyle name="SubVariable" xfId="3794" xr:uid="{00000000-0005-0000-0000-0000E00E0000}"/>
    <cellStyle name="Summary" xfId="3795" xr:uid="{00000000-0005-0000-0000-0000E10E0000}"/>
    <cellStyle name="SuperScript" xfId="3796" xr:uid="{00000000-0005-0000-0000-0000E20E0000}"/>
    <cellStyle name="t" xfId="3797" xr:uid="{00000000-0005-0000-0000-0000E30E0000}"/>
    <cellStyle name="t_Comps (LATEST)" xfId="3798" xr:uid="{00000000-0005-0000-0000-0000E40E0000}"/>
    <cellStyle name="t_Comps V4" xfId="3799" xr:uid="{00000000-0005-0000-0000-0000E50E0000}"/>
    <cellStyle name="t_Salzgitter PMO" xfId="3800" xr:uid="{00000000-0005-0000-0000-0000E60E0000}"/>
    <cellStyle name="Table Col Head" xfId="3801" xr:uid="{00000000-0005-0000-0000-0000E70E0000}"/>
    <cellStyle name="Table Col Head 2" xfId="3802" xr:uid="{00000000-0005-0000-0000-0000E80E0000}"/>
    <cellStyle name="Table Footnotes" xfId="3803" xr:uid="{00000000-0005-0000-0000-0000E90E0000}"/>
    <cellStyle name="Table Head" xfId="3804" xr:uid="{00000000-0005-0000-0000-0000EA0E0000}"/>
    <cellStyle name="Table Head 2" xfId="3805" xr:uid="{00000000-0005-0000-0000-0000EB0E0000}"/>
    <cellStyle name="Table Head Aligned" xfId="3806" xr:uid="{00000000-0005-0000-0000-0000EC0E0000}"/>
    <cellStyle name="Table Head Aligned 2" xfId="3807" xr:uid="{00000000-0005-0000-0000-0000ED0E0000}"/>
    <cellStyle name="Table Head Blue" xfId="3808" xr:uid="{00000000-0005-0000-0000-0000EE0E0000}"/>
    <cellStyle name="Table Head Blue 2" xfId="3809" xr:uid="{00000000-0005-0000-0000-0000EF0E0000}"/>
    <cellStyle name="Table Head Green" xfId="3810" xr:uid="{00000000-0005-0000-0000-0000F00E0000}"/>
    <cellStyle name="Table Head Green 2" xfId="3811" xr:uid="{00000000-0005-0000-0000-0000F10E0000}"/>
    <cellStyle name="Table Head_% Change" xfId="3812" xr:uid="{00000000-0005-0000-0000-0000F20E0000}"/>
    <cellStyle name="Table Heading" xfId="3813" xr:uid="{00000000-0005-0000-0000-0000F30E0000}"/>
    <cellStyle name="Table Source" xfId="3814" xr:uid="{00000000-0005-0000-0000-0000F40E0000}"/>
    <cellStyle name="Table Sub Head" xfId="3815" xr:uid="{00000000-0005-0000-0000-0000F50E0000}"/>
    <cellStyle name="Table Sub Head 2" xfId="3816" xr:uid="{00000000-0005-0000-0000-0000F60E0000}"/>
    <cellStyle name="Table Text" xfId="3817" xr:uid="{00000000-0005-0000-0000-0000F70E0000}"/>
    <cellStyle name="Table Title" xfId="3818" xr:uid="{00000000-0005-0000-0000-0000F80E0000}"/>
    <cellStyle name="Table Title 2" xfId="3819" xr:uid="{00000000-0005-0000-0000-0000F90E0000}"/>
    <cellStyle name="Table Units" xfId="3820" xr:uid="{00000000-0005-0000-0000-0000FA0E0000}"/>
    <cellStyle name="Table Units 2" xfId="3821" xr:uid="{00000000-0005-0000-0000-0000FB0E0000}"/>
    <cellStyle name="Table_Header" xfId="3822" xr:uid="{00000000-0005-0000-0000-0000FC0E0000}"/>
    <cellStyle name="TableBase" xfId="3823" xr:uid="{00000000-0005-0000-0000-0000FD0E0000}"/>
    <cellStyle name="TableBody" xfId="3824" xr:uid="{00000000-0005-0000-0000-0000FE0E0000}"/>
    <cellStyle name="TableBodyR" xfId="3825" xr:uid="{00000000-0005-0000-0000-0000FF0E0000}"/>
    <cellStyle name="TableColHeads" xfId="3826" xr:uid="{00000000-0005-0000-0000-0000000F0000}"/>
    <cellStyle name="TableHead" xfId="3827" xr:uid="{00000000-0005-0000-0000-0000010F0000}"/>
    <cellStyle name="Tag" xfId="3828" xr:uid="{00000000-0005-0000-0000-0000020F0000}"/>
    <cellStyle name="tcn" xfId="3829" xr:uid="{00000000-0005-0000-0000-0000030F0000}"/>
    <cellStyle name="Test" xfId="3830" xr:uid="{00000000-0005-0000-0000-0000040F0000}"/>
    <cellStyle name="Test 2" xfId="3831" xr:uid="{00000000-0005-0000-0000-0000050F0000}"/>
    <cellStyle name="Text" xfId="3832" xr:uid="{00000000-0005-0000-0000-0000060F0000}"/>
    <cellStyle name="Text 1" xfId="3833" xr:uid="{00000000-0005-0000-0000-0000070F0000}"/>
    <cellStyle name="Text 2" xfId="3834" xr:uid="{00000000-0005-0000-0000-0000080F0000}"/>
    <cellStyle name="Text 3" xfId="3835" xr:uid="{00000000-0005-0000-0000-0000090F0000}"/>
    <cellStyle name="Text 8" xfId="3836" xr:uid="{00000000-0005-0000-0000-00000A0F0000}"/>
    <cellStyle name="Text Head" xfId="3837" xr:uid="{00000000-0005-0000-0000-00000B0F0000}"/>
    <cellStyle name="Text Head 1" xfId="3838" xr:uid="{00000000-0005-0000-0000-00000C0F0000}"/>
    <cellStyle name="Text Head 2" xfId="3839" xr:uid="{00000000-0005-0000-0000-00000D0F0000}"/>
    <cellStyle name="Text Head_Adlac-Charter Model_v2" xfId="3840" xr:uid="{00000000-0005-0000-0000-00000E0F0000}"/>
    <cellStyle name="Text Indent 1" xfId="3841" xr:uid="{00000000-0005-0000-0000-00000F0F0000}"/>
    <cellStyle name="Text Indent 2" xfId="3842" xr:uid="{00000000-0005-0000-0000-0000100F0000}"/>
    <cellStyle name="Text Indent A" xfId="3843" xr:uid="{00000000-0005-0000-0000-0000110F0000}"/>
    <cellStyle name="Text Indent A 2" xfId="3844" xr:uid="{00000000-0005-0000-0000-0000120F0000}"/>
    <cellStyle name="Text Indent B" xfId="3845" xr:uid="{00000000-0005-0000-0000-0000130F0000}"/>
    <cellStyle name="Text Indent B 2" xfId="3846" xr:uid="{00000000-0005-0000-0000-0000140F0000}"/>
    <cellStyle name="Text Indent C" xfId="3847" xr:uid="{00000000-0005-0000-0000-0000150F0000}"/>
    <cellStyle name="Text Indent C 2" xfId="3848" xr:uid="{00000000-0005-0000-0000-0000160F0000}"/>
    <cellStyle name="Text Wrap" xfId="3849" xr:uid="{00000000-0005-0000-0000-0000170F0000}"/>
    <cellStyle name="Text_collar analysis" xfId="3850" xr:uid="{00000000-0005-0000-0000-0000180F0000}"/>
    <cellStyle name="TextBold" xfId="3851" xr:uid="{00000000-0005-0000-0000-0000190F0000}"/>
    <cellStyle name="TextItalic" xfId="3852" xr:uid="{00000000-0005-0000-0000-00001A0F0000}"/>
    <cellStyle name="TextNormal" xfId="3853" xr:uid="{00000000-0005-0000-0000-00001B0F0000}"/>
    <cellStyle name="Texto de advertencia" xfId="3854" xr:uid="{00000000-0005-0000-0000-00001C0F0000}"/>
    <cellStyle name="Thousands" xfId="3855" xr:uid="{00000000-0005-0000-0000-00001D0F0000}"/>
    <cellStyle name="Ticker" xfId="3856" xr:uid="{00000000-0005-0000-0000-00001E0F0000}"/>
    <cellStyle name="Tickmark" xfId="3857" xr:uid="{00000000-0005-0000-0000-00001F0F0000}"/>
    <cellStyle name="Time" xfId="3858" xr:uid="{00000000-0005-0000-0000-0000200F0000}"/>
    <cellStyle name="time 2" xfId="3859" xr:uid="{00000000-0005-0000-0000-0000210F0000}"/>
    <cellStyle name="Time Strip" xfId="3860" xr:uid="{00000000-0005-0000-0000-0000220F0000}"/>
    <cellStyle name="Times" xfId="3861" xr:uid="{00000000-0005-0000-0000-0000230F0000}"/>
    <cellStyle name="Times [0]" xfId="3862" xr:uid="{00000000-0005-0000-0000-0000240F0000}"/>
    <cellStyle name="Times [1]" xfId="3863" xr:uid="{00000000-0005-0000-0000-0000250F0000}"/>
    <cellStyle name="Times [2]" xfId="3864" xr:uid="{00000000-0005-0000-0000-0000260F0000}"/>
    <cellStyle name="Times 10" xfId="3865" xr:uid="{00000000-0005-0000-0000-0000270F0000}"/>
    <cellStyle name="Times 10 2" xfId="3866" xr:uid="{00000000-0005-0000-0000-0000280F0000}"/>
    <cellStyle name="Times 10_(2008-09-15) Cosacol-Financial Model v52 DEBT UPDATED" xfId="3867" xr:uid="{00000000-0005-0000-0000-0000290F0000}"/>
    <cellStyle name="Times 12" xfId="3868" xr:uid="{00000000-0005-0000-0000-00002A0F0000}"/>
    <cellStyle name="Times 12 2" xfId="3869" xr:uid="{00000000-0005-0000-0000-00002B0F0000}"/>
    <cellStyle name="Times New Roman" xfId="3870" xr:uid="{00000000-0005-0000-0000-00002C0F0000}"/>
    <cellStyle name="times roman" xfId="3871" xr:uid="{00000000-0005-0000-0000-00002D0F0000}"/>
    <cellStyle name="Titel" xfId="3872" xr:uid="{00000000-0005-0000-0000-00002E0F0000}"/>
    <cellStyle name="Title - PROJECT" xfId="3873" xr:uid="{00000000-0005-0000-0000-00002F0F0000}"/>
    <cellStyle name="Title - PROJECT 2" xfId="3874" xr:uid="{00000000-0005-0000-0000-0000300F0000}"/>
    <cellStyle name="Title - Underline" xfId="3875" xr:uid="{00000000-0005-0000-0000-0000310F0000}"/>
    <cellStyle name="Title - Underline 2" xfId="3876" xr:uid="{00000000-0005-0000-0000-0000320F0000}"/>
    <cellStyle name="Title 2" xfId="3877" xr:uid="{00000000-0005-0000-0000-0000330F0000}"/>
    <cellStyle name="Title 3" xfId="3878" xr:uid="{00000000-0005-0000-0000-0000340F0000}"/>
    <cellStyle name="Title 4" xfId="3879" xr:uid="{00000000-0005-0000-0000-0000350F0000}"/>
    <cellStyle name="Title 5" xfId="3880" xr:uid="{00000000-0005-0000-0000-0000360F0000}"/>
    <cellStyle name="Title 6" xfId="3881" xr:uid="{00000000-0005-0000-0000-0000370F0000}"/>
    <cellStyle name="Title 7" xfId="3882" xr:uid="{00000000-0005-0000-0000-0000380F0000}"/>
    <cellStyle name="Title 8" xfId="3883" xr:uid="{00000000-0005-0000-0000-0000390F0000}"/>
    <cellStyle name="Title 9" xfId="3884" xr:uid="{00000000-0005-0000-0000-00003A0F0000}"/>
    <cellStyle name="Title II" xfId="3885" xr:uid="{00000000-0005-0000-0000-00003B0F0000}"/>
    <cellStyle name="title1" xfId="3886" xr:uid="{00000000-0005-0000-0000-00003C0F0000}"/>
    <cellStyle name="title1 2" xfId="3887" xr:uid="{00000000-0005-0000-0000-00003D0F0000}"/>
    <cellStyle name="Title10" xfId="3888" xr:uid="{00000000-0005-0000-0000-00003E0F0000}"/>
    <cellStyle name="Title10 2" xfId="3889" xr:uid="{00000000-0005-0000-0000-00003F0F0000}"/>
    <cellStyle name="Title2" xfId="3890" xr:uid="{00000000-0005-0000-0000-0000400F0000}"/>
    <cellStyle name="title2 2" xfId="3891" xr:uid="{00000000-0005-0000-0000-0000410F0000}"/>
    <cellStyle name="Title8" xfId="3892" xr:uid="{00000000-0005-0000-0000-0000420F0000}"/>
    <cellStyle name="Title8 2" xfId="3893" xr:uid="{00000000-0005-0000-0000-0000430F0000}"/>
    <cellStyle name="Title8Left" xfId="3894" xr:uid="{00000000-0005-0000-0000-0000440F0000}"/>
    <cellStyle name="Title8Left 2" xfId="3895" xr:uid="{00000000-0005-0000-0000-0000450F0000}"/>
    <cellStyle name="TitleCenter" xfId="3896" xr:uid="{00000000-0005-0000-0000-0000460F0000}"/>
    <cellStyle name="TitleII" xfId="3897" xr:uid="{00000000-0005-0000-0000-0000470F0000}"/>
    <cellStyle name="TitleLeft" xfId="3898" xr:uid="{00000000-0005-0000-0000-0000480F0000}"/>
    <cellStyle name="TitleNormal" xfId="3899" xr:uid="{00000000-0005-0000-0000-0000490F0000}"/>
    <cellStyle name="Titles" xfId="3900" xr:uid="{00000000-0005-0000-0000-00004A0F0000}"/>
    <cellStyle name="Titles - Col. Headings" xfId="3901" xr:uid="{00000000-0005-0000-0000-00004B0F0000}"/>
    <cellStyle name="Titles - Col. Headings 2" xfId="3902" xr:uid="{00000000-0005-0000-0000-00004C0F0000}"/>
    <cellStyle name="Titles - Other" xfId="3903" xr:uid="{00000000-0005-0000-0000-00004D0F0000}"/>
    <cellStyle name="Titles - Other 2" xfId="3904" xr:uid="{00000000-0005-0000-0000-00004E0F0000}"/>
    <cellStyle name="Titles 2" xfId="3905" xr:uid="{00000000-0005-0000-0000-00004F0F0000}"/>
    <cellStyle name="Titles_APUS Financial Model" xfId="3906" xr:uid="{00000000-0005-0000-0000-0000500F0000}"/>
    <cellStyle name="TitleSub" xfId="3907" xr:uid="{00000000-0005-0000-0000-0000510F0000}"/>
    <cellStyle name="tn" xfId="3908" xr:uid="{00000000-0005-0000-0000-0000520F0000}"/>
    <cellStyle name="tn 2" xfId="3909" xr:uid="{00000000-0005-0000-0000-0000530F0000}"/>
    <cellStyle name="TOC 1" xfId="3910" xr:uid="{00000000-0005-0000-0000-0000540F0000}"/>
    <cellStyle name="TOC 2" xfId="3911" xr:uid="{00000000-0005-0000-0000-0000550F0000}"/>
    <cellStyle name="Top Edge" xfId="3912" xr:uid="{00000000-0005-0000-0000-0000560F0000}"/>
    <cellStyle name="Top Edge 2" xfId="3913" xr:uid="{00000000-0005-0000-0000-0000570F0000}"/>
    <cellStyle name="Top Row" xfId="3914" xr:uid="{00000000-0005-0000-0000-0000580F0000}"/>
    <cellStyle name="TopCaption" xfId="3915" xr:uid="{00000000-0005-0000-0000-0000590F0000}"/>
    <cellStyle name="TopGrey" xfId="3916" xr:uid="{00000000-0005-0000-0000-00005A0F0000}"/>
    <cellStyle name="topline" xfId="3917" xr:uid="{00000000-0005-0000-0000-00005B0F0000}"/>
    <cellStyle name="topline 2" xfId="3918" xr:uid="{00000000-0005-0000-0000-00005C0F0000}"/>
    <cellStyle name="Total 2" xfId="3919" xr:uid="{00000000-0005-0000-0000-00005D0F0000}"/>
    <cellStyle name="Total 3" xfId="3920" xr:uid="{00000000-0005-0000-0000-00005E0F0000}"/>
    <cellStyle name="Total 4" xfId="3921" xr:uid="{00000000-0005-0000-0000-00005F0F0000}"/>
    <cellStyle name="Total 5" xfId="3922" xr:uid="{00000000-0005-0000-0000-0000600F0000}"/>
    <cellStyle name="Total 6" xfId="3923" xr:uid="{00000000-0005-0000-0000-0000610F0000}"/>
    <cellStyle name="Total 7" xfId="3924" xr:uid="{00000000-0005-0000-0000-0000620F0000}"/>
    <cellStyle name="Total 8" xfId="3925" xr:uid="{00000000-0005-0000-0000-0000630F0000}"/>
    <cellStyle name="Total 9" xfId="3926" xr:uid="{00000000-0005-0000-0000-0000640F0000}"/>
    <cellStyle name="Total Currency" xfId="3927" xr:uid="{00000000-0005-0000-0000-0000650F0000}"/>
    <cellStyle name="Total Normal" xfId="3928" xr:uid="{00000000-0005-0000-0000-0000660F0000}"/>
    <cellStyle name="TotalCurrency" xfId="3929" xr:uid="{00000000-0005-0000-0000-0000670F0000}"/>
    <cellStyle name="Totals" xfId="3930" xr:uid="{00000000-0005-0000-0000-0000680F0000}"/>
    <cellStyle name="TransVal" xfId="3931" xr:uid="{00000000-0005-0000-0000-0000690F0000}"/>
    <cellStyle name="Tusental_Sheet1" xfId="3932" xr:uid="{00000000-0005-0000-0000-00006A0F0000}"/>
    <cellStyle name="TwoDecimal" xfId="3933" xr:uid="{00000000-0005-0000-0000-00006B0F0000}"/>
    <cellStyle name="ubordinated Debt" xfId="3934" xr:uid="{00000000-0005-0000-0000-00006C0F0000}"/>
    <cellStyle name="ubordinated Debt 2" xfId="3935" xr:uid="{00000000-0005-0000-0000-00006D0F0000}"/>
    <cellStyle name="Ugyldig" xfId="3936" xr:uid="{00000000-0005-0000-0000-00006E0F0000}"/>
    <cellStyle name="Underline_Single" xfId="3937" xr:uid="{00000000-0005-0000-0000-00006F0F0000}"/>
    <cellStyle name="UnitPrice" xfId="3938" xr:uid="{00000000-0005-0000-0000-0000700F0000}"/>
    <cellStyle name="Units" xfId="3939" xr:uid="{00000000-0005-0000-0000-0000710F0000}"/>
    <cellStyle name="Unlock" xfId="3940" xr:uid="{00000000-0005-0000-0000-0000720F0000}"/>
    <cellStyle name="Unprot" xfId="3941" xr:uid="{00000000-0005-0000-0000-0000730F0000}"/>
    <cellStyle name="Unprot$" xfId="3942" xr:uid="{00000000-0005-0000-0000-0000740F0000}"/>
    <cellStyle name="Unprot$ 2" xfId="3943" xr:uid="{00000000-0005-0000-0000-0000750F0000}"/>
    <cellStyle name="Unprotect" xfId="3944" xr:uid="{00000000-0005-0000-0000-0000760F0000}"/>
    <cellStyle name="UnProtectedCalc" xfId="3945" xr:uid="{00000000-0005-0000-0000-0000770F0000}"/>
    <cellStyle name="Upload Only" xfId="3946" xr:uid="{00000000-0005-0000-0000-0000780F0000}"/>
    <cellStyle name="UploadThisRowValue" xfId="3947" xr:uid="{00000000-0005-0000-0000-0000790F0000}"/>
    <cellStyle name="Valuation" xfId="3948" xr:uid="{00000000-0005-0000-0000-00007A0F0000}"/>
    <cellStyle name="Valuation Bold" xfId="3949" xr:uid="{00000000-0005-0000-0000-00007B0F0000}"/>
    <cellStyle name="Valuta [0]_Blad1" xfId="3950" xr:uid="{00000000-0005-0000-0000-00007C0F0000}"/>
    <cellStyle name="Valuta_Blad1" xfId="3951" xr:uid="{00000000-0005-0000-0000-00007D0F0000}"/>
    <cellStyle name="Vertical" xfId="3952" xr:uid="{00000000-0005-0000-0000-00007E0F0000}"/>
    <cellStyle name="Währung [0]_Europe package.xls Diagramm 1" xfId="3953" xr:uid="{00000000-0005-0000-0000-00007F0F0000}"/>
    <cellStyle name="Währung_Europe package.xls Diagramm 1" xfId="3954" xr:uid="{00000000-0005-0000-0000-0000800F0000}"/>
    <cellStyle name="Walutowy [0]_laroux" xfId="3955" xr:uid="{00000000-0005-0000-0000-0000810F0000}"/>
    <cellStyle name="Walutowy_laroux" xfId="3956" xr:uid="{00000000-0005-0000-0000-0000820F0000}"/>
    <cellStyle name="Warning Text 2" xfId="3957" xr:uid="{00000000-0005-0000-0000-0000830F0000}"/>
    <cellStyle name="Warning Text 3" xfId="3958" xr:uid="{00000000-0005-0000-0000-0000840F0000}"/>
    <cellStyle name="Warning Text 4" xfId="3959" xr:uid="{00000000-0005-0000-0000-0000850F0000}"/>
    <cellStyle name="Warning Text 5" xfId="3960" xr:uid="{00000000-0005-0000-0000-0000860F0000}"/>
    <cellStyle name="Warning Text 6" xfId="3961" xr:uid="{00000000-0005-0000-0000-0000870F0000}"/>
    <cellStyle name="Warning Text 7" xfId="3962" xr:uid="{00000000-0005-0000-0000-0000880F0000}"/>
    <cellStyle name="Warning Text 8" xfId="3963" xr:uid="{00000000-0005-0000-0000-0000890F0000}"/>
    <cellStyle name="Warning Text 9" xfId="3964" xr:uid="{00000000-0005-0000-0000-00008A0F0000}"/>
    <cellStyle name="White" xfId="3965" xr:uid="{00000000-0005-0000-0000-00008B0F0000}"/>
    <cellStyle name="White 2" xfId="3966" xr:uid="{00000000-0005-0000-0000-00008C0F0000}"/>
    <cellStyle name="White Table Head" xfId="3967" xr:uid="{00000000-0005-0000-0000-00008D0F0000}"/>
    <cellStyle name="White_Blended Commodity price_template" xfId="3968" xr:uid="{00000000-0005-0000-0000-00008E0F0000}"/>
    <cellStyle name="WhitePattern" xfId="3969" xr:uid="{00000000-0005-0000-0000-00008F0F0000}"/>
    <cellStyle name="WhitePattern1" xfId="3970" xr:uid="{00000000-0005-0000-0000-0000900F0000}"/>
    <cellStyle name="WhiteText" xfId="3971" xr:uid="{00000000-0005-0000-0000-0000910F0000}"/>
    <cellStyle name="WholeNumber" xfId="3972" xr:uid="{00000000-0005-0000-0000-0000920F0000}"/>
    <cellStyle name="wingdins" xfId="3973" xr:uid="{00000000-0005-0000-0000-0000930F0000}"/>
    <cellStyle name="wrapped" xfId="3974" xr:uid="{00000000-0005-0000-0000-0000940F0000}"/>
    <cellStyle name="WrappedBold" xfId="3975" xr:uid="{00000000-0005-0000-0000-0000950F0000}"/>
    <cellStyle name="x" xfId="3976" xr:uid="{00000000-0005-0000-0000-0000960F0000}"/>
    <cellStyle name="x 2" xfId="3977" xr:uid="{00000000-0005-0000-0000-0000970F0000}"/>
    <cellStyle name="x2" xfId="3978" xr:uid="{00000000-0005-0000-0000-0000980F0000}"/>
    <cellStyle name="XFormula" xfId="3979" xr:uid="{00000000-0005-0000-0000-0000990F0000}"/>
    <cellStyle name="xstyle" xfId="3980" xr:uid="{00000000-0005-0000-0000-00009A0F0000}"/>
    <cellStyle name="y" xfId="3981" xr:uid="{00000000-0005-0000-0000-00009B0F0000}"/>
    <cellStyle name="y_Citrix_2pgr2" xfId="3982" xr:uid="{00000000-0005-0000-0000-00009C0F0000}"/>
    <cellStyle name="y_Iron-Steel" xfId="3983" xr:uid="{00000000-0005-0000-0000-00009D0F0000}"/>
    <cellStyle name="y_MERQ_6-14_V8" xfId="3984" xr:uid="{00000000-0005-0000-0000-00009E0F0000}"/>
    <cellStyle name="y_RATL_SRNA synergies" xfId="3985" xr:uid="{00000000-0005-0000-0000-00009F0F0000}"/>
    <cellStyle name="y_Software Transaction Comps_Prem Paid_Values Only" xfId="3986" xr:uid="{00000000-0005-0000-0000-0000A00F0000}"/>
    <cellStyle name="y_Valuation_Jan2" xfId="3987" xr:uid="{00000000-0005-0000-0000-0000A10F0000}"/>
    <cellStyle name="year" xfId="3988" xr:uid="{00000000-0005-0000-0000-0000A20F0000}"/>
    <cellStyle name="Year 2" xfId="3989" xr:uid="{00000000-0005-0000-0000-0000A30F0000}"/>
    <cellStyle name="Year_Acc_Dil v01.0" xfId="3992" xr:uid="{00000000-0005-0000-0000-0000A40F0000}"/>
    <cellStyle name="Year&quot;E&quot;" xfId="3990" xr:uid="{00000000-0005-0000-0000-0000A50F0000}"/>
    <cellStyle name="Year&quot;PF&quot;" xfId="3991" xr:uid="{00000000-0005-0000-0000-0000A60F0000}"/>
    <cellStyle name="Years" xfId="3993" xr:uid="{00000000-0005-0000-0000-0000A70F0000}"/>
    <cellStyle name="yellow" xfId="3994" xr:uid="{00000000-0005-0000-0000-0000A80F0000}"/>
    <cellStyle name="yellow 2" xfId="3995" xr:uid="{00000000-0005-0000-0000-0000A90F0000}"/>
    <cellStyle name="Yen" xfId="3996" xr:uid="{00000000-0005-0000-0000-0000AA0F0000}"/>
    <cellStyle name="Yen 2" xfId="3997" xr:uid="{00000000-0005-0000-0000-0000AB0F0000}"/>
    <cellStyle name="YES NO" xfId="3998" xr:uid="{00000000-0005-0000-0000-0000AC0F0000}"/>
    <cellStyle name="Žormal_ALNPLEST" xfId="3999" xr:uid="{00000000-0005-0000-0000-0000AD0F0000}"/>
    <cellStyle name="ᬚ_x0012_⥰ʂᬪ_x0012_⦬ʂᬺ_x0012_⧌ʂᭊ_x0012_⧬ʂ᭚_x0012_⨈ʂ᭪_x0012_䔐ʂ᭺_x0012_䔰ʂᮊ_x0012_䕈ʂᮚ_x0012_䕤ʂ᮪_x0012_䖐´_x0012_䒠R-Line per Staff" xfId="4000" xr:uid="{00000000-0005-0000-0000-0000AE0F0000}"/>
    <cellStyle name="표준_200402급여변동자현황(정숙이)_March 2008_ET-KOR Pyrl WS for April.2008" xfId="4001" xr:uid="{00000000-0005-0000-0000-0000AF0F0000}"/>
    <cellStyle name="桁区切り [0.00]_PLDT" xfId="4002" xr:uid="{00000000-0005-0000-0000-0000B00F0000}"/>
    <cellStyle name="桁区切り_PLDT" xfId="4003" xr:uid="{00000000-0005-0000-0000-0000B10F0000}"/>
    <cellStyle name="標準_#32 FY97 Break-Even Point" xfId="4004" xr:uid="{00000000-0005-0000-0000-0000B20F0000}"/>
    <cellStyle name="通貨 [0.00]_PLDT" xfId="4005" xr:uid="{00000000-0005-0000-0000-0000B30F0000}"/>
    <cellStyle name="通貨_PLDT" xfId="4006" xr:uid="{00000000-0005-0000-0000-0000B40F0000}"/>
  </cellStyles>
  <dxfs count="0"/>
  <tableStyles count="0" defaultTableStyle="TableStyleMedium2" defaultPivotStyle="PivotStyleLight16"/>
  <colors>
    <mruColors>
      <color rgb="FF00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91.xml"/><Relationship Id="rId21" Type="http://schemas.openxmlformats.org/officeDocument/2006/relationships/worksheet" Target="worksheets/sheet21.xml"/><Relationship Id="rId42" Type="http://schemas.openxmlformats.org/officeDocument/2006/relationships/externalLink" Target="externalLinks/externalLink16.xml"/><Relationship Id="rId63" Type="http://schemas.openxmlformats.org/officeDocument/2006/relationships/externalLink" Target="externalLinks/externalLink37.xml"/><Relationship Id="rId84" Type="http://schemas.openxmlformats.org/officeDocument/2006/relationships/externalLink" Target="externalLinks/externalLink58.xml"/><Relationship Id="rId138" Type="http://schemas.openxmlformats.org/officeDocument/2006/relationships/externalLink" Target="externalLinks/externalLink112.xml"/><Relationship Id="rId159" Type="http://schemas.openxmlformats.org/officeDocument/2006/relationships/externalLink" Target="externalLinks/externalLink133.xml"/><Relationship Id="rId170" Type="http://schemas.openxmlformats.org/officeDocument/2006/relationships/externalLink" Target="externalLinks/externalLink144.xml"/><Relationship Id="rId191" Type="http://schemas.openxmlformats.org/officeDocument/2006/relationships/externalLink" Target="externalLinks/externalLink165.xml"/><Relationship Id="rId205" Type="http://schemas.openxmlformats.org/officeDocument/2006/relationships/externalLink" Target="externalLinks/externalLink179.xml"/><Relationship Id="rId226" Type="http://schemas.openxmlformats.org/officeDocument/2006/relationships/externalLink" Target="externalLinks/externalLink200.xml"/><Relationship Id="rId107" Type="http://schemas.openxmlformats.org/officeDocument/2006/relationships/externalLink" Target="externalLinks/externalLink8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6.xml"/><Relationship Id="rId53" Type="http://schemas.openxmlformats.org/officeDocument/2006/relationships/externalLink" Target="externalLinks/externalLink27.xml"/><Relationship Id="rId74" Type="http://schemas.openxmlformats.org/officeDocument/2006/relationships/externalLink" Target="externalLinks/externalLink48.xml"/><Relationship Id="rId128" Type="http://schemas.openxmlformats.org/officeDocument/2006/relationships/externalLink" Target="externalLinks/externalLink102.xml"/><Relationship Id="rId149" Type="http://schemas.openxmlformats.org/officeDocument/2006/relationships/externalLink" Target="externalLinks/externalLink123.xml"/><Relationship Id="rId5" Type="http://schemas.openxmlformats.org/officeDocument/2006/relationships/worksheet" Target="worksheets/sheet5.xml"/><Relationship Id="rId95" Type="http://schemas.openxmlformats.org/officeDocument/2006/relationships/externalLink" Target="externalLinks/externalLink69.xml"/><Relationship Id="rId160" Type="http://schemas.openxmlformats.org/officeDocument/2006/relationships/externalLink" Target="externalLinks/externalLink134.xml"/><Relationship Id="rId181" Type="http://schemas.openxmlformats.org/officeDocument/2006/relationships/externalLink" Target="externalLinks/externalLink155.xml"/><Relationship Id="rId216" Type="http://schemas.openxmlformats.org/officeDocument/2006/relationships/externalLink" Target="externalLinks/externalLink190.xml"/><Relationship Id="rId22" Type="http://schemas.openxmlformats.org/officeDocument/2006/relationships/worksheet" Target="worksheets/sheet22.xml"/><Relationship Id="rId43" Type="http://schemas.openxmlformats.org/officeDocument/2006/relationships/externalLink" Target="externalLinks/externalLink17.xml"/><Relationship Id="rId64" Type="http://schemas.openxmlformats.org/officeDocument/2006/relationships/externalLink" Target="externalLinks/externalLink38.xml"/><Relationship Id="rId118" Type="http://schemas.openxmlformats.org/officeDocument/2006/relationships/externalLink" Target="externalLinks/externalLink92.xml"/><Relationship Id="rId139" Type="http://schemas.openxmlformats.org/officeDocument/2006/relationships/externalLink" Target="externalLinks/externalLink113.xml"/><Relationship Id="rId85" Type="http://schemas.openxmlformats.org/officeDocument/2006/relationships/externalLink" Target="externalLinks/externalLink59.xml"/><Relationship Id="rId150" Type="http://schemas.openxmlformats.org/officeDocument/2006/relationships/externalLink" Target="externalLinks/externalLink124.xml"/><Relationship Id="rId171" Type="http://schemas.openxmlformats.org/officeDocument/2006/relationships/externalLink" Target="externalLinks/externalLink145.xml"/><Relationship Id="rId192" Type="http://schemas.openxmlformats.org/officeDocument/2006/relationships/externalLink" Target="externalLinks/externalLink166.xml"/><Relationship Id="rId206" Type="http://schemas.openxmlformats.org/officeDocument/2006/relationships/externalLink" Target="externalLinks/externalLink180.xml"/><Relationship Id="rId227" Type="http://schemas.openxmlformats.org/officeDocument/2006/relationships/externalLink" Target="externalLinks/externalLink201.xml"/><Relationship Id="rId12" Type="http://schemas.openxmlformats.org/officeDocument/2006/relationships/worksheet" Target="worksheets/sheet12.xml"/><Relationship Id="rId33" Type="http://schemas.openxmlformats.org/officeDocument/2006/relationships/externalLink" Target="externalLinks/externalLink7.xml"/><Relationship Id="rId108" Type="http://schemas.openxmlformats.org/officeDocument/2006/relationships/externalLink" Target="externalLinks/externalLink82.xml"/><Relationship Id="rId129" Type="http://schemas.openxmlformats.org/officeDocument/2006/relationships/externalLink" Target="externalLinks/externalLink103.xml"/><Relationship Id="rId54" Type="http://schemas.openxmlformats.org/officeDocument/2006/relationships/externalLink" Target="externalLinks/externalLink28.xml"/><Relationship Id="rId75" Type="http://schemas.openxmlformats.org/officeDocument/2006/relationships/externalLink" Target="externalLinks/externalLink49.xml"/><Relationship Id="rId96" Type="http://schemas.openxmlformats.org/officeDocument/2006/relationships/externalLink" Target="externalLinks/externalLink70.xml"/><Relationship Id="rId140" Type="http://schemas.openxmlformats.org/officeDocument/2006/relationships/externalLink" Target="externalLinks/externalLink114.xml"/><Relationship Id="rId161" Type="http://schemas.openxmlformats.org/officeDocument/2006/relationships/externalLink" Target="externalLinks/externalLink135.xml"/><Relationship Id="rId182" Type="http://schemas.openxmlformats.org/officeDocument/2006/relationships/externalLink" Target="externalLinks/externalLink156.xml"/><Relationship Id="rId217" Type="http://schemas.openxmlformats.org/officeDocument/2006/relationships/externalLink" Target="externalLinks/externalLink19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externalLink" Target="externalLinks/externalLink93.xml"/><Relationship Id="rId44" Type="http://schemas.openxmlformats.org/officeDocument/2006/relationships/externalLink" Target="externalLinks/externalLink18.xml"/><Relationship Id="rId65" Type="http://schemas.openxmlformats.org/officeDocument/2006/relationships/externalLink" Target="externalLinks/externalLink39.xml"/><Relationship Id="rId86" Type="http://schemas.openxmlformats.org/officeDocument/2006/relationships/externalLink" Target="externalLinks/externalLink60.xml"/><Relationship Id="rId130" Type="http://schemas.openxmlformats.org/officeDocument/2006/relationships/externalLink" Target="externalLinks/externalLink104.xml"/><Relationship Id="rId151" Type="http://schemas.openxmlformats.org/officeDocument/2006/relationships/externalLink" Target="externalLinks/externalLink125.xml"/><Relationship Id="rId172" Type="http://schemas.openxmlformats.org/officeDocument/2006/relationships/externalLink" Target="externalLinks/externalLink146.xml"/><Relationship Id="rId193" Type="http://schemas.openxmlformats.org/officeDocument/2006/relationships/externalLink" Target="externalLinks/externalLink167.xml"/><Relationship Id="rId207" Type="http://schemas.openxmlformats.org/officeDocument/2006/relationships/externalLink" Target="externalLinks/externalLink181.xml"/><Relationship Id="rId228" Type="http://schemas.openxmlformats.org/officeDocument/2006/relationships/externalLink" Target="externalLinks/externalLink202.xml"/><Relationship Id="rId13" Type="http://schemas.openxmlformats.org/officeDocument/2006/relationships/worksheet" Target="worksheets/sheet13.xml"/><Relationship Id="rId109" Type="http://schemas.openxmlformats.org/officeDocument/2006/relationships/externalLink" Target="externalLinks/externalLink83.xml"/><Relationship Id="rId34" Type="http://schemas.openxmlformats.org/officeDocument/2006/relationships/externalLink" Target="externalLinks/externalLink8.xml"/><Relationship Id="rId55" Type="http://schemas.openxmlformats.org/officeDocument/2006/relationships/externalLink" Target="externalLinks/externalLink29.xml"/><Relationship Id="rId76" Type="http://schemas.openxmlformats.org/officeDocument/2006/relationships/externalLink" Target="externalLinks/externalLink50.xml"/><Relationship Id="rId97" Type="http://schemas.openxmlformats.org/officeDocument/2006/relationships/externalLink" Target="externalLinks/externalLink71.xml"/><Relationship Id="rId120" Type="http://schemas.openxmlformats.org/officeDocument/2006/relationships/externalLink" Target="externalLinks/externalLink94.xml"/><Relationship Id="rId141" Type="http://schemas.openxmlformats.org/officeDocument/2006/relationships/externalLink" Target="externalLinks/externalLink115.xml"/><Relationship Id="rId7" Type="http://schemas.openxmlformats.org/officeDocument/2006/relationships/worksheet" Target="worksheets/sheet7.xml"/><Relationship Id="rId162" Type="http://schemas.openxmlformats.org/officeDocument/2006/relationships/externalLink" Target="externalLinks/externalLink136.xml"/><Relationship Id="rId183" Type="http://schemas.openxmlformats.org/officeDocument/2006/relationships/externalLink" Target="externalLinks/externalLink157.xml"/><Relationship Id="rId218" Type="http://schemas.openxmlformats.org/officeDocument/2006/relationships/externalLink" Target="externalLinks/externalLink192.xml"/><Relationship Id="rId24" Type="http://schemas.openxmlformats.org/officeDocument/2006/relationships/worksheet" Target="worksheets/sheet24.xml"/><Relationship Id="rId45" Type="http://schemas.openxmlformats.org/officeDocument/2006/relationships/externalLink" Target="externalLinks/externalLink19.xml"/><Relationship Id="rId66" Type="http://schemas.openxmlformats.org/officeDocument/2006/relationships/externalLink" Target="externalLinks/externalLink40.xml"/><Relationship Id="rId87" Type="http://schemas.openxmlformats.org/officeDocument/2006/relationships/externalLink" Target="externalLinks/externalLink61.xml"/><Relationship Id="rId110" Type="http://schemas.openxmlformats.org/officeDocument/2006/relationships/externalLink" Target="externalLinks/externalLink84.xml"/><Relationship Id="rId131" Type="http://schemas.openxmlformats.org/officeDocument/2006/relationships/externalLink" Target="externalLinks/externalLink105.xml"/><Relationship Id="rId152" Type="http://schemas.openxmlformats.org/officeDocument/2006/relationships/externalLink" Target="externalLinks/externalLink126.xml"/><Relationship Id="rId173" Type="http://schemas.openxmlformats.org/officeDocument/2006/relationships/externalLink" Target="externalLinks/externalLink147.xml"/><Relationship Id="rId194" Type="http://schemas.openxmlformats.org/officeDocument/2006/relationships/externalLink" Target="externalLinks/externalLink168.xml"/><Relationship Id="rId208" Type="http://schemas.openxmlformats.org/officeDocument/2006/relationships/externalLink" Target="externalLinks/externalLink182.xml"/><Relationship Id="rId229" Type="http://schemas.openxmlformats.org/officeDocument/2006/relationships/externalLink" Target="externalLinks/externalLink203.xml"/><Relationship Id="rId14" Type="http://schemas.openxmlformats.org/officeDocument/2006/relationships/worksheet" Target="worksheets/sheet14.xml"/><Relationship Id="rId35" Type="http://schemas.openxmlformats.org/officeDocument/2006/relationships/externalLink" Target="externalLinks/externalLink9.xml"/><Relationship Id="rId56" Type="http://schemas.openxmlformats.org/officeDocument/2006/relationships/externalLink" Target="externalLinks/externalLink30.xml"/><Relationship Id="rId77" Type="http://schemas.openxmlformats.org/officeDocument/2006/relationships/externalLink" Target="externalLinks/externalLink51.xml"/><Relationship Id="rId100" Type="http://schemas.openxmlformats.org/officeDocument/2006/relationships/externalLink" Target="externalLinks/externalLink74.xml"/><Relationship Id="rId8" Type="http://schemas.openxmlformats.org/officeDocument/2006/relationships/worksheet" Target="worksheets/sheet8.xml"/><Relationship Id="rId98" Type="http://schemas.openxmlformats.org/officeDocument/2006/relationships/externalLink" Target="externalLinks/externalLink72.xml"/><Relationship Id="rId121" Type="http://schemas.openxmlformats.org/officeDocument/2006/relationships/externalLink" Target="externalLinks/externalLink95.xml"/><Relationship Id="rId142" Type="http://schemas.openxmlformats.org/officeDocument/2006/relationships/externalLink" Target="externalLinks/externalLink116.xml"/><Relationship Id="rId163" Type="http://schemas.openxmlformats.org/officeDocument/2006/relationships/externalLink" Target="externalLinks/externalLink137.xml"/><Relationship Id="rId184" Type="http://schemas.openxmlformats.org/officeDocument/2006/relationships/externalLink" Target="externalLinks/externalLink158.xml"/><Relationship Id="rId219" Type="http://schemas.openxmlformats.org/officeDocument/2006/relationships/externalLink" Target="externalLinks/externalLink193.xml"/><Relationship Id="rId230" Type="http://schemas.openxmlformats.org/officeDocument/2006/relationships/theme" Target="theme/theme1.xml"/><Relationship Id="rId25" Type="http://schemas.openxmlformats.org/officeDocument/2006/relationships/worksheet" Target="worksheets/sheet25.xml"/><Relationship Id="rId46" Type="http://schemas.openxmlformats.org/officeDocument/2006/relationships/externalLink" Target="externalLinks/externalLink20.xml"/><Relationship Id="rId67" Type="http://schemas.openxmlformats.org/officeDocument/2006/relationships/externalLink" Target="externalLinks/externalLink41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5.xml"/><Relationship Id="rId62" Type="http://schemas.openxmlformats.org/officeDocument/2006/relationships/externalLink" Target="externalLinks/externalLink36.xml"/><Relationship Id="rId83" Type="http://schemas.openxmlformats.org/officeDocument/2006/relationships/externalLink" Target="externalLinks/externalLink57.xml"/><Relationship Id="rId88" Type="http://schemas.openxmlformats.org/officeDocument/2006/relationships/externalLink" Target="externalLinks/externalLink62.xml"/><Relationship Id="rId111" Type="http://schemas.openxmlformats.org/officeDocument/2006/relationships/externalLink" Target="externalLinks/externalLink85.xml"/><Relationship Id="rId132" Type="http://schemas.openxmlformats.org/officeDocument/2006/relationships/externalLink" Target="externalLinks/externalLink106.xml"/><Relationship Id="rId153" Type="http://schemas.openxmlformats.org/officeDocument/2006/relationships/externalLink" Target="externalLinks/externalLink127.xml"/><Relationship Id="rId174" Type="http://schemas.openxmlformats.org/officeDocument/2006/relationships/externalLink" Target="externalLinks/externalLink148.xml"/><Relationship Id="rId179" Type="http://schemas.openxmlformats.org/officeDocument/2006/relationships/externalLink" Target="externalLinks/externalLink153.xml"/><Relationship Id="rId195" Type="http://schemas.openxmlformats.org/officeDocument/2006/relationships/externalLink" Target="externalLinks/externalLink169.xml"/><Relationship Id="rId209" Type="http://schemas.openxmlformats.org/officeDocument/2006/relationships/externalLink" Target="externalLinks/externalLink183.xml"/><Relationship Id="rId190" Type="http://schemas.openxmlformats.org/officeDocument/2006/relationships/externalLink" Target="externalLinks/externalLink164.xml"/><Relationship Id="rId204" Type="http://schemas.openxmlformats.org/officeDocument/2006/relationships/externalLink" Target="externalLinks/externalLink178.xml"/><Relationship Id="rId220" Type="http://schemas.openxmlformats.org/officeDocument/2006/relationships/externalLink" Target="externalLinks/externalLink194.xml"/><Relationship Id="rId225" Type="http://schemas.openxmlformats.org/officeDocument/2006/relationships/externalLink" Target="externalLinks/externalLink199.xml"/><Relationship Id="rId15" Type="http://schemas.openxmlformats.org/officeDocument/2006/relationships/worksheet" Target="worksheets/sheet15.xml"/><Relationship Id="rId36" Type="http://schemas.openxmlformats.org/officeDocument/2006/relationships/externalLink" Target="externalLinks/externalLink10.xml"/><Relationship Id="rId57" Type="http://schemas.openxmlformats.org/officeDocument/2006/relationships/externalLink" Target="externalLinks/externalLink31.xml"/><Relationship Id="rId106" Type="http://schemas.openxmlformats.org/officeDocument/2006/relationships/externalLink" Target="externalLinks/externalLink80.xml"/><Relationship Id="rId127" Type="http://schemas.openxmlformats.org/officeDocument/2006/relationships/externalLink" Target="externalLinks/externalLink10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5.xml"/><Relationship Id="rId52" Type="http://schemas.openxmlformats.org/officeDocument/2006/relationships/externalLink" Target="externalLinks/externalLink26.xml"/><Relationship Id="rId73" Type="http://schemas.openxmlformats.org/officeDocument/2006/relationships/externalLink" Target="externalLinks/externalLink47.xml"/><Relationship Id="rId78" Type="http://schemas.openxmlformats.org/officeDocument/2006/relationships/externalLink" Target="externalLinks/externalLink52.xml"/><Relationship Id="rId94" Type="http://schemas.openxmlformats.org/officeDocument/2006/relationships/externalLink" Target="externalLinks/externalLink68.xml"/><Relationship Id="rId99" Type="http://schemas.openxmlformats.org/officeDocument/2006/relationships/externalLink" Target="externalLinks/externalLink73.xml"/><Relationship Id="rId101" Type="http://schemas.openxmlformats.org/officeDocument/2006/relationships/externalLink" Target="externalLinks/externalLink75.xml"/><Relationship Id="rId122" Type="http://schemas.openxmlformats.org/officeDocument/2006/relationships/externalLink" Target="externalLinks/externalLink96.xml"/><Relationship Id="rId143" Type="http://schemas.openxmlformats.org/officeDocument/2006/relationships/externalLink" Target="externalLinks/externalLink117.xml"/><Relationship Id="rId148" Type="http://schemas.openxmlformats.org/officeDocument/2006/relationships/externalLink" Target="externalLinks/externalLink122.xml"/><Relationship Id="rId164" Type="http://schemas.openxmlformats.org/officeDocument/2006/relationships/externalLink" Target="externalLinks/externalLink138.xml"/><Relationship Id="rId169" Type="http://schemas.openxmlformats.org/officeDocument/2006/relationships/externalLink" Target="externalLinks/externalLink143.xml"/><Relationship Id="rId185" Type="http://schemas.openxmlformats.org/officeDocument/2006/relationships/externalLink" Target="externalLinks/externalLink15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externalLink" Target="externalLinks/externalLink154.xml"/><Relationship Id="rId210" Type="http://schemas.openxmlformats.org/officeDocument/2006/relationships/externalLink" Target="externalLinks/externalLink184.xml"/><Relationship Id="rId215" Type="http://schemas.openxmlformats.org/officeDocument/2006/relationships/externalLink" Target="externalLinks/externalLink189.xml"/><Relationship Id="rId26" Type="http://schemas.openxmlformats.org/officeDocument/2006/relationships/worksheet" Target="worksheets/sheet26.xml"/><Relationship Id="rId231" Type="http://schemas.openxmlformats.org/officeDocument/2006/relationships/styles" Target="styles.xml"/><Relationship Id="rId47" Type="http://schemas.openxmlformats.org/officeDocument/2006/relationships/externalLink" Target="externalLinks/externalLink21.xml"/><Relationship Id="rId68" Type="http://schemas.openxmlformats.org/officeDocument/2006/relationships/externalLink" Target="externalLinks/externalLink42.xml"/><Relationship Id="rId89" Type="http://schemas.openxmlformats.org/officeDocument/2006/relationships/externalLink" Target="externalLinks/externalLink63.xml"/><Relationship Id="rId112" Type="http://schemas.openxmlformats.org/officeDocument/2006/relationships/externalLink" Target="externalLinks/externalLink86.xml"/><Relationship Id="rId133" Type="http://schemas.openxmlformats.org/officeDocument/2006/relationships/externalLink" Target="externalLinks/externalLink107.xml"/><Relationship Id="rId154" Type="http://schemas.openxmlformats.org/officeDocument/2006/relationships/externalLink" Target="externalLinks/externalLink128.xml"/><Relationship Id="rId175" Type="http://schemas.openxmlformats.org/officeDocument/2006/relationships/externalLink" Target="externalLinks/externalLink149.xml"/><Relationship Id="rId196" Type="http://schemas.openxmlformats.org/officeDocument/2006/relationships/externalLink" Target="externalLinks/externalLink170.xml"/><Relationship Id="rId200" Type="http://schemas.openxmlformats.org/officeDocument/2006/relationships/externalLink" Target="externalLinks/externalLink174.xml"/><Relationship Id="rId16" Type="http://schemas.openxmlformats.org/officeDocument/2006/relationships/worksheet" Target="worksheets/sheet16.xml"/><Relationship Id="rId221" Type="http://schemas.openxmlformats.org/officeDocument/2006/relationships/externalLink" Target="externalLinks/externalLink195.xml"/><Relationship Id="rId37" Type="http://schemas.openxmlformats.org/officeDocument/2006/relationships/externalLink" Target="externalLinks/externalLink11.xml"/><Relationship Id="rId58" Type="http://schemas.openxmlformats.org/officeDocument/2006/relationships/externalLink" Target="externalLinks/externalLink32.xml"/><Relationship Id="rId79" Type="http://schemas.openxmlformats.org/officeDocument/2006/relationships/externalLink" Target="externalLinks/externalLink53.xml"/><Relationship Id="rId102" Type="http://schemas.openxmlformats.org/officeDocument/2006/relationships/externalLink" Target="externalLinks/externalLink76.xml"/><Relationship Id="rId123" Type="http://schemas.openxmlformats.org/officeDocument/2006/relationships/externalLink" Target="externalLinks/externalLink97.xml"/><Relationship Id="rId144" Type="http://schemas.openxmlformats.org/officeDocument/2006/relationships/externalLink" Target="externalLinks/externalLink118.xml"/><Relationship Id="rId90" Type="http://schemas.openxmlformats.org/officeDocument/2006/relationships/externalLink" Target="externalLinks/externalLink64.xml"/><Relationship Id="rId165" Type="http://schemas.openxmlformats.org/officeDocument/2006/relationships/externalLink" Target="externalLinks/externalLink139.xml"/><Relationship Id="rId186" Type="http://schemas.openxmlformats.org/officeDocument/2006/relationships/externalLink" Target="externalLinks/externalLink160.xml"/><Relationship Id="rId211" Type="http://schemas.openxmlformats.org/officeDocument/2006/relationships/externalLink" Target="externalLinks/externalLink185.xml"/><Relationship Id="rId232" Type="http://schemas.openxmlformats.org/officeDocument/2006/relationships/sharedStrings" Target="sharedStrings.xml"/><Relationship Id="rId27" Type="http://schemas.openxmlformats.org/officeDocument/2006/relationships/externalLink" Target="externalLinks/externalLink1.xml"/><Relationship Id="rId48" Type="http://schemas.openxmlformats.org/officeDocument/2006/relationships/externalLink" Target="externalLinks/externalLink22.xml"/><Relationship Id="rId69" Type="http://schemas.openxmlformats.org/officeDocument/2006/relationships/externalLink" Target="externalLinks/externalLink43.xml"/><Relationship Id="rId113" Type="http://schemas.openxmlformats.org/officeDocument/2006/relationships/externalLink" Target="externalLinks/externalLink87.xml"/><Relationship Id="rId134" Type="http://schemas.openxmlformats.org/officeDocument/2006/relationships/externalLink" Target="externalLinks/externalLink108.xml"/><Relationship Id="rId80" Type="http://schemas.openxmlformats.org/officeDocument/2006/relationships/externalLink" Target="externalLinks/externalLink54.xml"/><Relationship Id="rId155" Type="http://schemas.openxmlformats.org/officeDocument/2006/relationships/externalLink" Target="externalLinks/externalLink129.xml"/><Relationship Id="rId176" Type="http://schemas.openxmlformats.org/officeDocument/2006/relationships/externalLink" Target="externalLinks/externalLink150.xml"/><Relationship Id="rId197" Type="http://schemas.openxmlformats.org/officeDocument/2006/relationships/externalLink" Target="externalLinks/externalLink171.xml"/><Relationship Id="rId201" Type="http://schemas.openxmlformats.org/officeDocument/2006/relationships/externalLink" Target="externalLinks/externalLink175.xml"/><Relationship Id="rId222" Type="http://schemas.openxmlformats.org/officeDocument/2006/relationships/externalLink" Target="externalLinks/externalLink196.xml"/><Relationship Id="rId17" Type="http://schemas.openxmlformats.org/officeDocument/2006/relationships/worksheet" Target="worksheets/sheet17.xml"/><Relationship Id="rId38" Type="http://schemas.openxmlformats.org/officeDocument/2006/relationships/externalLink" Target="externalLinks/externalLink12.xml"/><Relationship Id="rId59" Type="http://schemas.openxmlformats.org/officeDocument/2006/relationships/externalLink" Target="externalLinks/externalLink33.xml"/><Relationship Id="rId103" Type="http://schemas.openxmlformats.org/officeDocument/2006/relationships/externalLink" Target="externalLinks/externalLink77.xml"/><Relationship Id="rId124" Type="http://schemas.openxmlformats.org/officeDocument/2006/relationships/externalLink" Target="externalLinks/externalLink98.xml"/><Relationship Id="rId70" Type="http://schemas.openxmlformats.org/officeDocument/2006/relationships/externalLink" Target="externalLinks/externalLink44.xml"/><Relationship Id="rId91" Type="http://schemas.openxmlformats.org/officeDocument/2006/relationships/externalLink" Target="externalLinks/externalLink65.xml"/><Relationship Id="rId145" Type="http://schemas.openxmlformats.org/officeDocument/2006/relationships/externalLink" Target="externalLinks/externalLink119.xml"/><Relationship Id="rId166" Type="http://schemas.openxmlformats.org/officeDocument/2006/relationships/externalLink" Target="externalLinks/externalLink140.xml"/><Relationship Id="rId187" Type="http://schemas.openxmlformats.org/officeDocument/2006/relationships/externalLink" Target="externalLinks/externalLink161.xml"/><Relationship Id="rId1" Type="http://schemas.openxmlformats.org/officeDocument/2006/relationships/worksheet" Target="worksheets/sheet1.xml"/><Relationship Id="rId212" Type="http://schemas.openxmlformats.org/officeDocument/2006/relationships/externalLink" Target="externalLinks/externalLink186.xml"/><Relationship Id="rId233" Type="http://schemas.openxmlformats.org/officeDocument/2006/relationships/calcChain" Target="calcChain.xml"/><Relationship Id="rId28" Type="http://schemas.openxmlformats.org/officeDocument/2006/relationships/externalLink" Target="externalLinks/externalLink2.xml"/><Relationship Id="rId49" Type="http://schemas.openxmlformats.org/officeDocument/2006/relationships/externalLink" Target="externalLinks/externalLink23.xml"/><Relationship Id="rId114" Type="http://schemas.openxmlformats.org/officeDocument/2006/relationships/externalLink" Target="externalLinks/externalLink88.xml"/><Relationship Id="rId60" Type="http://schemas.openxmlformats.org/officeDocument/2006/relationships/externalLink" Target="externalLinks/externalLink34.xml"/><Relationship Id="rId81" Type="http://schemas.openxmlformats.org/officeDocument/2006/relationships/externalLink" Target="externalLinks/externalLink55.xml"/><Relationship Id="rId135" Type="http://schemas.openxmlformats.org/officeDocument/2006/relationships/externalLink" Target="externalLinks/externalLink109.xml"/><Relationship Id="rId156" Type="http://schemas.openxmlformats.org/officeDocument/2006/relationships/externalLink" Target="externalLinks/externalLink130.xml"/><Relationship Id="rId177" Type="http://schemas.openxmlformats.org/officeDocument/2006/relationships/externalLink" Target="externalLinks/externalLink151.xml"/><Relationship Id="rId198" Type="http://schemas.openxmlformats.org/officeDocument/2006/relationships/externalLink" Target="externalLinks/externalLink172.xml"/><Relationship Id="rId202" Type="http://schemas.openxmlformats.org/officeDocument/2006/relationships/externalLink" Target="externalLinks/externalLink176.xml"/><Relationship Id="rId223" Type="http://schemas.openxmlformats.org/officeDocument/2006/relationships/externalLink" Target="externalLinks/externalLink197.xml"/><Relationship Id="rId18" Type="http://schemas.openxmlformats.org/officeDocument/2006/relationships/worksheet" Target="worksheets/sheet18.xml"/><Relationship Id="rId39" Type="http://schemas.openxmlformats.org/officeDocument/2006/relationships/externalLink" Target="externalLinks/externalLink13.xml"/><Relationship Id="rId50" Type="http://schemas.openxmlformats.org/officeDocument/2006/relationships/externalLink" Target="externalLinks/externalLink24.xml"/><Relationship Id="rId104" Type="http://schemas.openxmlformats.org/officeDocument/2006/relationships/externalLink" Target="externalLinks/externalLink78.xml"/><Relationship Id="rId125" Type="http://schemas.openxmlformats.org/officeDocument/2006/relationships/externalLink" Target="externalLinks/externalLink99.xml"/><Relationship Id="rId146" Type="http://schemas.openxmlformats.org/officeDocument/2006/relationships/externalLink" Target="externalLinks/externalLink120.xml"/><Relationship Id="rId167" Type="http://schemas.openxmlformats.org/officeDocument/2006/relationships/externalLink" Target="externalLinks/externalLink141.xml"/><Relationship Id="rId188" Type="http://schemas.openxmlformats.org/officeDocument/2006/relationships/externalLink" Target="externalLinks/externalLink162.xml"/><Relationship Id="rId71" Type="http://schemas.openxmlformats.org/officeDocument/2006/relationships/externalLink" Target="externalLinks/externalLink45.xml"/><Relationship Id="rId92" Type="http://schemas.openxmlformats.org/officeDocument/2006/relationships/externalLink" Target="externalLinks/externalLink66.xml"/><Relationship Id="rId213" Type="http://schemas.openxmlformats.org/officeDocument/2006/relationships/externalLink" Target="externalLinks/externalLink187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3.xml"/><Relationship Id="rId40" Type="http://schemas.openxmlformats.org/officeDocument/2006/relationships/externalLink" Target="externalLinks/externalLink14.xml"/><Relationship Id="rId115" Type="http://schemas.openxmlformats.org/officeDocument/2006/relationships/externalLink" Target="externalLinks/externalLink89.xml"/><Relationship Id="rId136" Type="http://schemas.openxmlformats.org/officeDocument/2006/relationships/externalLink" Target="externalLinks/externalLink110.xml"/><Relationship Id="rId157" Type="http://schemas.openxmlformats.org/officeDocument/2006/relationships/externalLink" Target="externalLinks/externalLink131.xml"/><Relationship Id="rId178" Type="http://schemas.openxmlformats.org/officeDocument/2006/relationships/externalLink" Target="externalLinks/externalLink152.xml"/><Relationship Id="rId61" Type="http://schemas.openxmlformats.org/officeDocument/2006/relationships/externalLink" Target="externalLinks/externalLink35.xml"/><Relationship Id="rId82" Type="http://schemas.openxmlformats.org/officeDocument/2006/relationships/externalLink" Target="externalLinks/externalLink56.xml"/><Relationship Id="rId199" Type="http://schemas.openxmlformats.org/officeDocument/2006/relationships/externalLink" Target="externalLinks/externalLink173.xml"/><Relationship Id="rId203" Type="http://schemas.openxmlformats.org/officeDocument/2006/relationships/externalLink" Target="externalLinks/externalLink177.xml"/><Relationship Id="rId19" Type="http://schemas.openxmlformats.org/officeDocument/2006/relationships/worksheet" Target="worksheets/sheet19.xml"/><Relationship Id="rId224" Type="http://schemas.openxmlformats.org/officeDocument/2006/relationships/externalLink" Target="externalLinks/externalLink198.xml"/><Relationship Id="rId30" Type="http://schemas.openxmlformats.org/officeDocument/2006/relationships/externalLink" Target="externalLinks/externalLink4.xml"/><Relationship Id="rId105" Type="http://schemas.openxmlformats.org/officeDocument/2006/relationships/externalLink" Target="externalLinks/externalLink79.xml"/><Relationship Id="rId126" Type="http://schemas.openxmlformats.org/officeDocument/2006/relationships/externalLink" Target="externalLinks/externalLink100.xml"/><Relationship Id="rId147" Type="http://schemas.openxmlformats.org/officeDocument/2006/relationships/externalLink" Target="externalLinks/externalLink121.xml"/><Relationship Id="rId168" Type="http://schemas.openxmlformats.org/officeDocument/2006/relationships/externalLink" Target="externalLinks/externalLink142.xml"/><Relationship Id="rId51" Type="http://schemas.openxmlformats.org/officeDocument/2006/relationships/externalLink" Target="externalLinks/externalLink25.xml"/><Relationship Id="rId72" Type="http://schemas.openxmlformats.org/officeDocument/2006/relationships/externalLink" Target="externalLinks/externalLink46.xml"/><Relationship Id="rId93" Type="http://schemas.openxmlformats.org/officeDocument/2006/relationships/externalLink" Target="externalLinks/externalLink67.xml"/><Relationship Id="rId189" Type="http://schemas.openxmlformats.org/officeDocument/2006/relationships/externalLink" Target="externalLinks/externalLink163.xml"/><Relationship Id="rId3" Type="http://schemas.openxmlformats.org/officeDocument/2006/relationships/worksheet" Target="worksheets/sheet3.xml"/><Relationship Id="rId214" Type="http://schemas.openxmlformats.org/officeDocument/2006/relationships/externalLink" Target="externalLinks/externalLink188.xml"/><Relationship Id="rId116" Type="http://schemas.openxmlformats.org/officeDocument/2006/relationships/externalLink" Target="externalLinks/externalLink90.xml"/><Relationship Id="rId137" Type="http://schemas.openxmlformats.org/officeDocument/2006/relationships/externalLink" Target="externalLinks/externalLink111.xml"/><Relationship Id="rId158" Type="http://schemas.openxmlformats.org/officeDocument/2006/relationships/externalLink" Target="externalLinks/externalLink13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166</xdr:row>
      <xdr:rowOff>66675</xdr:rowOff>
    </xdr:from>
    <xdr:to>
      <xdr:col>9</xdr:col>
      <xdr:colOff>568537</xdr:colOff>
      <xdr:row>183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9060775"/>
          <a:ext cx="9255337" cy="3286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rsatrial-my.sharepoint.com/Fincl%20Reporting/F%20R/SEC%20Filings/10K10Q/BS030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rsatrial-my.sharepoint.com/Documents%20and%20Settings/mcaamano.IRSA/Local%20Settings/Temporary%20Internet%20Files/OLK8/HISTORICO%20IRSA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rsatrial-my.sharepoint.com/Ganancias/APSA/2007/06-07/APSA%20Provisi&#243;n%2006-07%20Bce%2023-07-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rsatrial-my.sharepoint.com/DOCUME~1/JAMBROS/LOCALS~1/Temp/Utilizaciones%20-%20Condonaciones%20al%2028.02.200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rsatrial-my.sharepoint.com/Administracion/MISDOC~1/IRSA/PAPELE~1/NUEVOS~1/INTERC~2/IRSA%20-%20APSA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75FFEC11/CALCULO%20RESERVA%20LEGAL%2006-08%20C&#237;as%20IRSA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O:/APSA/GANANCIAS/APSA%20Provisi&#243;n%20MM-A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Srv_cd1_pdm/ADMINISTRA/WINDOWS/TEMP/DARIO/BCE0498/PBC2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SRV-CLR2-ADM/Administracion/MISDOC~1/IRSA/PAPELE~1/NUEVOS~1/INTERC~2/IRSA%20-%20APSA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Srv-clr2-adm/Administracion/Documents%20and%20Settings/mcaamano.IRSA/Local%20Settings/Temporary%20Internet%20Files/OLK8/HISTORICO%20IRSA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Srv-clr2-adm/Administracion/Ganancias/APSA/2007/06-07/APSA%20Provisi&#243;n%2006-07%20Bce%2023-07-07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srv-clr2-adm/Administracion/DOCUME~1/JAMBROS/LOCALS~1/Temp/Utilizaciones%20-%20Condonaciones%20al%2028.02.2007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E:/An&#225;lisis%20de%20Rubros%20Contables/Inversiones%20VPP/VPP-2007%2006-2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Srv-clr2-adm/contabilidad%20del%20negocio%20inmobiliario/Documents%20and%20Settings/mcaamano.IRSA/Local%20Settings/Temporary%20Internet%20Files/OLK8/HISTORICO%20IRSA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Srv-clr2-adm/contabilidad%20del%20negocio%20inmobiliario/Ganancias/APSA/2007/06-07/APSA%20Provisi&#243;n%2006-07%20Bce%2023-07-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rsatrial-my.sharepoint.com/Contaduria%20APSA/Mis%20Documentos/BACKUP/Sector%20Contable%20-%20Archivos%20Compartidos/An&#225;lisis%20de%20Rubros%20Contables/Deudas%20Comerciales/CONTROL%20PROVEEDORES/An&#225;lisisi%20proveedores%202006-12%20bce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rsatrial-my.sharepoint.com/impuestos%20corpotativo/CRESUD/CRESUD/ganancias/06-2010/09-2009/Dif%20cbio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W:/Documents%20and%20Settings/ibraghini/Local%20Settings/Temporary%20Internet%20Files/OLK3C/EOAF%20Individual-0607%20(2)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rsatrial-my.sharepoint.com/Documents%20and%20Settings/ccorral/Local%20Settings/Temporary%20Internet%20Files/OLK47/Grafo%201360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Srv-cd1-irs/administracion/Documents%20and%20Settings/jsalinas/Desktop/Informes/Soledad%20Bermejo/ORIGINALES/INFORME%20DICIEMBRE%202004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Z:/Usuarios/ADMINIST/CONTADUR/EXCEL/BALANCE%20MARZO%2005/CACTUS/Cactus%20armado%20bce%2003-05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E:/Documents%20and%20Settings/ccorral/Local%20Settings/Temporary%20Internet%20Files/OLK47/Grafo%201360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rsatrial-my.sharepoint.com/Usuarios/ADMINIST/CONTADUR/EXCEL/BALANCE%20MARZO%2005/CACTUS/Cactus%20armado%20bce%2003-05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SERVER_2/LABORATORIO/BOLETIM/Boletim01/BD01_021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G:/Meus%20documentos/Plano%202001/PS01-12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SI-OFFICE/BURZIM$/Cta%2098%20Historica/0498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C:/&#1490;&#1497;&#1488;/CMM96/stocks9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F:/Mis%20documentos/Informes%200203/0603/6%20Patrimonial%200603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Library/Containers/com.apple.mail/Data/Library/Mail%20Downloads/15F54797-4B1A-458A-8D29-EE556028BA70/MEX97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Library/Containers/com.apple.mail/Data/Library/Mail%20Downloads/15F54797-4B1A-458A-8D29-EE556028BA70/ELEC_P29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Diazd/chep/windows/TEMP/MgtAcctGraphDec99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000CON%20-%20Mirant%20Americas%20Inc.%20-%20Consolidated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Pac43091/mazda/Mazda/Final2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Srv-clr2-adm/Documents%20and%20Settings/mcaamano.IRSA/Local%20Settings/Temporary%20Internet%20Files/OLK8/HISTORICO%20IRSA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rsatrial-my.sharepoint.com/Documents%20and%20Settings/vnapoli/Local%20Settings/Temporary%20Internet%20Files/OLK1A/dif%20cbo%2025-01-08.xls" TargetMode="External"/></Relationships>
</file>

<file path=xl/externalLinks/_rels/externalLink36.xml.rels><?xml version="1.0" encoding="UTF-8" standalone="yes"?>
<Relationships xmlns="http://schemas.openxmlformats.org/package/2006/relationships"><Relationship Id="rId2" Type="http://schemas.microsoft.com/office/2019/04/relationships/externalLinkLongPath" Target="file:///C:/Users/carolinagialdi/Documents/Srv-clr2-adm/Administracion/Documents%20and%20Settings/ctorres/My%20Documents/Alto%20Palermo/US%20GAAP%2030%2006%2006/20%20F%202006/Soportes%20s%20C&#237;a/Sector%20Contable%20-%20Archivos%20Compartidos/An&#225;lisis%20de%20Rubros%20Contables/Acreedores%20x%20FPC/Posi?98D1D74A" TargetMode="External"/><Relationship Id="rId1" Type="http://schemas.openxmlformats.org/officeDocument/2006/relationships/externalLinkPath" Target="file:///98D1D74A/Posi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Latorrau/c/New%20CC%20+%20SC/-%202%20%20Matriz%20tricolor%20vintage%20CC%2011-02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Filesrvr/Usuarios2/WINDOWS/TEMP/C.Lotus.Notes.Data/54080000GtosRepresentaci&#243;n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Server01/users/IPI%20trimestral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SERVER-HDL/PUBLICO/Mis%20documentos/1&#176;%20de%20Abril/Bce99/1&#176;ABRu-v99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L:/Or&#231;amento%20-%20Safra%202009-10/02%20Araucaria/Or&#231;amento_Arauc&#225;ria_0910_v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srv-clr2-adm/Administracion/Documents%20and%20Settings/ccorral/Local%20Settings/Temporary%20Internet%20Files/OLK47/Grafo%201360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srv-clr2-adm/Administracion/Planeamiento%20y%20Control%20de%20Gestion%20APSA/Comun%20Planeamiento%20y%20Control%20de%20Gestion/Memoria/2004/Memoria%202004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(C)%208210%20Costo%20de%20Ventas%20y%20Gastos%20Combined%20Leadsheet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J:/Or&#231;amento/Or&#231;amento%20-%20Safra%202008-09_V2/2007x2008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brignonesrv/Presupuesto/12708%20-%20El%20Aleph%20-%20Manzana%201L/A-Presup/A-03%20Docum.%20Licitac/A-03-01%20Pliego%20Especif/04%20-%20Planilla%20de%20Cotizaci&#243;n/PLANILLA%20DE%20COTIZACION%2030.07.2007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rsatrial-my.sharepoint.com/Documents%20and%20Settings/kviola/My%20Documents/LIAG%20S.A/8150%20An&#225;lisis%20ventas%20cereales%20Ene-2005%20a%20Jun-20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Z:/ADMINIST/CONTADUR/EXCEL/BALANCE%20JUNIO%2004/CRESUD/BCE%20PUBLICACION/ARMADO/CRESUD%20CONSO%2006.0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E:/ADMINIST/CONTADUR/EXCEL/BALANCE%20JUNIO%2005/CRESUD/BALANCE%20PUBLICACION/ARMADO/CRESUD%20CONSO%2006-05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Dos37/fer/EXCEL/Estadisticas/EvolucionSemestr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C:/Users/Usuario/AppData/Roaming/Microsoft/Excel/Armado%20de%20los%20EECC%20LRSA%2031.12.13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Server02/Acceso%20Libre/Disco%20Javier/Archivos%20Ale%20y%20Javier/Pampa%20LLC/NAV%20Pampa%20LLC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Z:/Planeamiento/Control%20de%20Gestion/Comun%20Control%20de%20Gestion/1-%20Vinculadas/1-%20Vinculadas%20Agro/1-a.%20Cactus/May%202010%20Report%20Carnes%20Pampeanas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Z:/Comun%20Planeamiento%20y%20Control%20de%20Gestion/Rent%20Roll/Rent%20Roll/Rent%20Roll%20originales/2007/Rent%20Roll%200711/Rent%20Roll%200702%20sin%20ex%20locale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rsatrial-my.sharepoint.com/Usuarios/ADMINIST/CONTADUR/EXCEL/Reportes%20Mensuales/0302/REPORTES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CVF07/Pasta%20Comum/WINNT/Profiles/jteodoro/LOCALS~1/Temp/LATASA%20Valuation%2030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Z:/Planeamiento/TODOS/Valuaci&#243;n/Valuaci&#243;n%202015/Pedidos%20Especiales/Malls/Valuaci&#243;n%202014/Pedidos%20Especiales/Malls/Simon%20Properties/Valuaci&#243;n%202011/Automatizacion%20Overview/xcsf.xlsm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CRESUD/SYS/ADMINIST/CONTADUR/EXCEL/BCE0998/BCE1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rsatrial-my.sharepoint.com/usuarios/ADMINIST/CONTADUR/EXCEL/BALANCE_SETIEMBRE%2003/CRESUD/BCE%20PUBLICACION%200903/Bce%20Ajustado/BCE%20DE%20PRESENTACION/BCE%20CRESUD%201202%20AJUSTADO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adecofs/Company/Dept/TrueNorth/commodities/oilseeds%20&amp;%20edible%20oils/Soybeans/soybean%20price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adecofs/Company/Dept/TrueNorth/commodities/softs/Cocoa/qc1_openinterest&amp;volume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adecofs/Company/DOCUME~1/MIMBRO~1.ADE/CONFIG~1/Temp/Wheat/wheat_prices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adecofs/Company/DOCUME~1/MIMBRO~1.ADE/CONFIG~1/Temp/corn/corn%20prices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Luro2/AuditoriaContable/earc/ANTICIPOS%20A%20PROVEEDORES/EDEA/2009/An&#225;lisis%20anticipos%202009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J:/Guto/artigos/Apres/Apres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rsatrial-my.sharepoint.com/jferrando/Mis%20documentos/nuevo%20puerto/balance/contabilidad/An&#224;lisis%20de%20cuentas/soporte%20de%20canon%20y%20fpc%20%25%202010-2011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Z:/Planeamiento/Documents%20and%20Settings/vsavon/Desktop/Copia%20de%20Proyecciones%20Shoppings%20-%20v8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Ar-rreyno/Yenny/WINNT/Profiles/chuitfer/Escritorio/Frisco%20-%20Budget%20(v.%2020.05.03%20new%20macro%20con%20bonos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rsatrial-my.sharepoint.com/Finanzas/TODOS/Administracion%20Financiera/Informe%20Vencimientos%20Prestamos%20Financieros%20Consolidado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K:/eabf/Varios/Minutas/Minutas%20SAP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E:/Mis%20documentos/Minutas%20RRHH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ts/Files/ABAS/_Tito/BHSA/Banco%20Hipotecario/SWAP/Badlar%20Vs%20Fija/2007-06/PwC%20-%20Valuaci&#243;n%20Swaps%20BADLAR%20-%20Dic-05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E:/Documents%20and%20Settings/gperozzi/Configura&#231;&#245;es%20locais/Temporary%20Internet%20Files/Content.Outlook/B62Y2JOK/Planilhas%20p.%20Atualizar/Faturamento%20%20Jul.Dez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srv-clr2-adm/Administracion/PwC/TARSHOP/REVISI&#211;N%20FINAL%20PARA%20DELOITTE/APSA%20-%20SUD%20Iron%20Curtain%20al%2006-07%20local%20gaap%20Tarshop%203.8.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K:/Treasury/IDB%20Cube/Cube%20Reports/&#1495;&#1493;&#1489;%20&#1502;&#1494;&#1493;&#1502;&#1503;%20&#1493;&#1495;&#1513;&#1489;&#1493;&#1504;&#1493;&#1514;/&#1500;&#1493;&#1493;&#1492;%20&#1489;&#1493;&#1491;&#1491;/&#1504;&#1514;&#1493;&#1504;&#1497;&#1501;%20&#1502;&#1495;&#1489;&#1512;&#1493;&#1514;/2012-10/&#1504;&#1499;&#1505;&#1497;&#1501;%20&#1493;&#1489;&#1504;&#1497;&#1503;-&#1488;&#1493;&#1511;&#1496;&#1493;&#1489;&#1512;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CVF07/Pasta%20Comum/Investment%20Bank/Associates/Michael/BAS%20Templates/standalonetraining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Latorrau/c/New%20CC%20+%20SC/Oct%2002/Cuadros%20correl%20y%20compra%20cart%20Oct%2002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rsatrial-my.sharepoint.com/Documents%20and%20Settings/AESPOSITO/Desktop/CRESUD%20CONSO%2003-06%20copia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rsatrial-my.sharepoint.com/Administracion/Documents%20and%20Settings/mtenca/My%20Documents/31.03.08/Grupo%20IRSA/IRSA/BS%20DE%20CAMBIO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rsatrial-my.sharepoint.com/TODOS/Valuaci&#243;n/Valuaci&#243;n%202014/Tarshop/WACC/Generador%20WACC.xlsm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A:/MaquinaJuanPablo/Excel/QESA/Balances/ej0203/Trimestral/Dic02/Qesa/Balance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L:/Or&#231;amento%20-%20Safra%202011-12/09%20Preferencia/Arquivos%20de%20apoio/or&#231;amento_agr&#237;cola_2011_v12_ATUAL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Srv-cd1-irs/Planeamiento%20y%20Control%20de%20Gestion%20APSA/Exp%20-%20Fpc%20-%20Pkg/Liquidaciones/Comparativo%20de%20FPC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rsatrial-my.sharepoint.com/Documents%20and%20Settings/cvazquez/Local%20Settings/Temporary%20Internet%20Files/Content.Outlook/VID0NIBD/PLANILLA%20BIENES%20DE%20CAMBIO%20APSA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rsatrial-my.sharepoint.com/Finanzas/TODOS/Administracion%20Financiera/Informe%20Vencimientos%20Prestamos%20Financieros%20Consolidadoactual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E:/Documents%20and%20Settings/gajardo/Escritorio/Clientes/IRSA%20CYRELA%20-%20Rummala/Documents%20and%20Settings/gerstner/Escritorio/HISTORICO%20BASE%2031.10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rsatrial-my.sharepoint.com/TODOS/Administracion%20Financiera/Posiciones/2012/03_Mar_2012/Posiciones%20grupo%2030-03-12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Srv-clr2-adm/Administracion/My%20Documents/Clientes/IRSA/Dic09/Cyrsa/PPC/ANTICIPO%20Y%20DESACOPIOS%20AL%2029.12.09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G:/BDO%2002-2010/HISTORICO%20PARQUE%20Y%20RIO%20RECLASIFICADO%20AL%2031.01.2010xls.xls" TargetMode="External"/></Relationships>
</file>

<file path=xl/externalLinks/_rels/externalLink90.xml.rels><?xml version="1.0" encoding="UTF-8" standalone="yes"?>
<Relationships xmlns="http://schemas.openxmlformats.org/package/2006/relationships"><Relationship Id="rId2" Type="http://schemas.microsoft.com/office/2019/04/relationships/externalLinkLongPath" Target="file:///C:/Users/carolinagialdi/Documents/srv-clr2-adm/Administracion/DOCUME~1/ADMINI~1/LOCALS~1/Temp/c.notes.data/Documents%20and%20Settings/Administrator/My%20Documents/Clientes/IRSA/Marzo%2004/Wp/Prestamos/IRSA%20Inv.%20y%20Rep.%20S.A/Auditor&#237;a%20al%2012-2002/Pr&#233;stamos%20Finan?15AA0E95" TargetMode="External"/><Relationship Id="rId1" Type="http://schemas.openxmlformats.org/officeDocument/2006/relationships/externalLinkPath" Target="file:///15AA0E95/Pr&#233;stamos%20Finan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Cf_hpradap4/pablo/WINDOWS/TEMP/Rev%20Cobros%20Fideicomiso%20102002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Srv-clr2-adm/Administracion/Documents%20and%20Settings/avazquez/Local%20Settings/Temp/wz5c17/Combined%20Targeted%20Testing%20and%20Nonstat%20Sampling%20Template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rsatrial-my.sharepoint.com/Users/ffischer/AppData/Local/Microsoft/Windows/Temporary%20Internet%20Files/Content.Outlook/7JD3L90U/Posiciones%20Grupo%2003-03-2015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Z:/TODOS/Valuaci&#243;n/Valuaci&#243;n%202015/Tablero%20de%20Control%20Finanzas/Posiciones%20Grupo%2006-07-2015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rsatrial-my.sharepoint.com/MGARRIGA/EXCEL/Bce_1999_2000/Bce_10_1999/Insumos/Consumos_03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rsatrial-my.sharepoint.com/USERS/AFJP/CUADROS/E_2002_2003/Definitivos/balance_anual_0603%20(A)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rsatrial-my.sharepoint.com/TODOS/Valuaci&#243;n/Valuaci&#243;n%202014/Deuda%20Financiera%20-%20APSA,%20IRSA,%20Cresud/Posiciones%20Grupo%2030-09-2014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A:/0999rev%20bs.%20uso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E:/Documents%20and%20Settings/cvazquez/Desktop/IMPUESTO%20A%20LAS%20GANANCIAS/Retenciones%20de%20Ganancias%20Bancos%20y%20TC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David/compartido/Empalme/Empalme%2012%2002/EOAF%20Empalme-1202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rsatrial-my.sharepoint.com/Users/gcastroluq002/AppData/Local/Aura/5.0/Files/13/AF/bfe0056a-5c0c-4fb2-b1fb-6b744875a391000000000000000000141128/IRSA%20Consolidado%20-Actualizaci&#243;n%20Scoping%20Jun-16.XLSX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srv-clr2-adm/Administracion/Documents%20and%20Settings/ihernand/Application%20Data/Microsoft/Excel/Templates/Accept%20Reject%20Testing%20Template%20US%20v1.2.xlsm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rsatrial-my.sharepoint.com/Finanzas/TODOS/Valuaci&#243;n/WACC/Generador%20WACC%20v9.xlsm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rsatrial-my.sharepoint.com/My%20Documents/Alto%20Palermo%20S.A.%20Group/Alto%20Palermo%20S.A/2010/07.%20Proyecto%20IFRS/Papeles/CRESUD%20CONSO%2006-09%20deprotegido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rsatrial-my.sharepoint.com/ADMINIST/CONTADUR/EXCEL/BALANCE_DICIEMBRE%2003/CRESUD/BCE%20DE%20PUBLICACION/ARMADO/CRESUD%20CONSO%2012-03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srv-clr2-adm/Administracion/Documents%20and%20Settings/PGFernandez/Desktop/ARMADOR/IGSA%20BALANCE%201206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rsatrial-my.sharepoint.com/Administracion%20y%20Finanzas%20CYRSA/My%20Documents/Clientes/IRSA/Dic09/Cyrsa/PPC/ANTICIPO%20Y%20DESACOPIOS%20AL%2029.12.09.xlsx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Z:/Planeamiento/analisis%20de%20negocios/Particulares/Mhyai/Eliane%20-%20Avalia&#231;&#227;o%20da%20Empresa%20-%20FINAL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rsatrial-my.sharepoint.com/Usuarios/ADMINIST/CONTADUR/EXCEL/BALANCE_MARZO%2003/CRESUD/ANALISIS%20DE%20CUENTAS/BS%20USO/BS%20USO%20CONSOL%2003-2003%20(AJUST)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Z:/Planeamiento/Planeamiento/Planeamiento%20Cresud/Valuation%20consolidado-%20CRESUD14.xlsx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5602%20Bienes%20de%20Uso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Ciceros/ciceros/CiceroS/outsour-fixo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Server01/novos_negocios/Estudos%20Econ&#244;micos/Valuation%20-%20Fazendas/BP%20Standard%20Grains%20-%20Sugarcane/BP%20Standard%20Grains-Sugarcane%20v09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C:/DOCUME~1/flopez/LOCALS~1/Temp/Rar$DI01.266/Forecast%20Mar-e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Srv-cd1-irs/Administracion/Documents%20and%20Settings/jsalinas/Desktop/Informes/SOLEDAD%20BERMEJO%202&#186;/0305%20Llao%20Llao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rsatrial-my.sharepoint.com/contabilidad%20del%20negocio%20inmobiliario/An&#225;lisis%20de%20Rubros%20Contables/Creditos%20x%20Ventas/Ejercicio%202010/PAMSA/CLIENTES%20-%20PREVISION%20CLASA%2003-09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Wks-a023-irs/Misdoc/Mis%20documentos/Impuestos/IBSA%20S.A/IVA/IVA%202003/IBSA%20IVA%2004-03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Z:/TODOS/Valuaci&#243;n/An&#225;lisis%20Financiero%20y%20Nuevos%20Negocios/Valuaci&#243;n%20de%20Activos/Valuaci&#243;n%20Activos%20al%2030.06.2016/Armado%20IRSA%20CP%20Consolidado%2006-2016%20v4.xlsx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H:/finanzas/Clientes/EDESUR/PwC/Modelo/Modelo%20Edesur%201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W:/Consolidacion%20y%20Reporting/CRESUD/ppa%20Junio%202009/Int%20SH/wp&#180;s%20revisados%20por%20PwC/RSU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rsatrial-my.sharepoint.com/DOCUME~1/kruzal/LOCALS~1/Temp/notesC4A9C8/APSA%20-%20PG%20Depreciaciones%20al%2030.06.09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rsatrial-my.sharepoint.com/Users/cpasut/AppData/Local/Microsoft/Windows/Temporary%20Internet%20Files/Content.Outlook/QJV2RLYO/Py2014%20-%20BASE%20DATOS.xlsx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rsatrial-my.sharepoint.com/Administracion/Contabilidad/Sector%20Contable%20-%20Archivos%20Compartidos/An&#225;lisis%20de%20Rubros%20Contables/Creditos%20por%20Ventas/Previsi&#243;n%20para%20Incobrables/2007/Utilizaci&#243;n%20al%2030-06-07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rsatrial-my.sharepoint.com/IMW/PIERRE/BOITEDETRANSFERT/MICP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Irsa_pdc/Contad_cli/Cesi&#243;n%20Sudameris/control%20sobre%20cedidos%20baldo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SI-OFFICE/BURZIM$/Cta%2098%20Historica/0298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F:/STRAD/Baldo/CG/DIEN02.PRN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5510%20Cr&#233;ditos%20fiscales%20Combined%20Leadsheet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Srv-clr2-adm/Administracion/Comun/PROYECTO%20HORIZONS%20OBRA/octubre%202008/HISTORICO%20BASE%2031.10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sd%20ncbxnbcxncxn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rsatrial-my.sharepoint.com/Gest&#227;o%20Financeira/NOVO%20FLUXO/mar&#231;o%202004/FLUXO_FEV03-simu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E:/DOCUME~1/smoreno/LOCALS~1/Temp/notesC4A9C8/fLORRR!!/Templates.xlsm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rsatrial-my.sharepoint.com/A%20Pwc/Arcor/Revision%20al%2031_12_2000/Provision%20Ganancias/CANDY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Z:/Planeamiento/analisis%20de%20negocios/Projetos%20em%20Andamento/Eliane/Avalia&#231;&#227;o/Eliane%20-%20Avalia&#231;&#227;o%20da%20Empresa%20-%20FINAL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srv-clr2-adm/Administracion/Documents%20and%20Settings/pbacher/Desktop/IGSA%20BALANCE%200605%20BORRADOR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F:/leonardo/VNRvscosto01.xls" TargetMode="External"/></Relationships>
</file>

<file path=xl/externalLinks/_rels/externalLink137.xml.rels><?xml version="1.0" encoding="UTF-8" standalone="yes"?>
<Relationships xmlns="http://schemas.openxmlformats.org/package/2006/relationships"><Relationship Id="rId2" Type="http://schemas.microsoft.com/office/2019/04/relationships/externalLinkLongPath" Target="file:///C:/Applications/Microsoft%20Excel.app/Z:/Planeamiento/Analisis%20de%20Negocios/Comun/Master/Proyectos/APSA/01.%20ARGENTINA/011.%20CENTROS%20COMERCIALES/0111.%20CABA/0111.2.%20CC%20en%20an&#225;lisis/1112-80%20-%20Arcos%20Gourmet/Febrero%202011/Evaluaci&#243;n%20ARCOSV17-%209macro.xlsx?B73B873E" TargetMode="External"/><Relationship Id="rId1" Type="http://schemas.openxmlformats.org/officeDocument/2006/relationships/externalLinkPath" Target="file:///B73B873E/Evaluaci&#243;n%20ARCOSV17-%209macro.xlsx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C:/WINDOWS/TEMP/TAKSIV99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H:/finanzas/Clientes/Molinsur/Modelo/BALANCE%20AL%2030%20NOVIEMBRE%202003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Srv-cd1-irs/Planeamiento%20y%20Control%20de%20Gestion%20APSA/Presupuesto/2007/Presentacion/Presupuesto%20Fpc%202007%20v1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172.17.4.40/Documents%20and%20Settings/julgonzalez/Local%20Settings/Temporary%20Internet%20Files/OLK8C/vintage%20c-cod%20trimestral%20desde%20Dic02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rsatrial-my.sharepoint.com/contabilidad%20del%20negocio%20inmobiliario/An&#225;lisis%20de%20Rubros%20Contables/Creditos%20x%20Ventas/Ejercicio%202010/PAMSA/ANALITICO%20CLIENTES%20PAMSA%2006-09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F:/bin/RoX/RAMXL.xla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K:/Treasury/IDB%20Cube/Cube%20Reports/&#1491;&#1493;&#1495;%20&#1497;&#1493;&#1501;%20&#1489;/&#1492;&#1500;&#1493;&#1493;&#1488;&#1493;&#1514;.xlsx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rsatrial-my.sharepoint.com/Gest&#227;o%20Financeira/NOVO%20FLUXO/200808/Fluxo%2014.08.08/FLUXO_14_AGOSTO_08.xlsm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Z:/Planeamiento/planeamiento%20y%20control%20de%20gestion%20apsa/Control%20de%20Gestion/Comun%20Control%20de%20Gestion/3-%20Real%20Estate/1-%20IRSA/3-m.%20Informes%20de%20Renta/EJERCICIO%202009/INFORME%20Marzo%202009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E:/DATA/DRM/clientes/Tradition/CIERRES%20MENSUALES/IVA799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rsatrial-my.sharepoint.com/TODOS/Valuaci&#243;n/Valuaci&#243;n%202014/Pedidos%20Especiales/Malls/Reporte%20precios%20autom&#225;ticos%20CC%20v6.xlsx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Ar-rreyno/Yenny/Adriana/Presupuesto%20A&#241;o%202000/METAS%202000%20-%20Banca%20de%20Individuos%20ok.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rsatrial-my.sharepoint.com/IMW/OLIVIER/FORM2B%20RECAP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Srv-cd1-irs/administracion/Control%20de%20Gestion/Controlg/Bce%20Gesti&#243;n%20RT4/Jun-05/Memoria%202004-05/Jun-05/Definitivas/Tabla%20de%20rentas%20Jun-05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rsatrial-my.sharepoint.com/USERS/BUDGETS/LOTUSDAT/FORMS/1998/98AE/DOM/FORM04L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srv-clr2-adm/Administracion/Documents%20and%20Settings/hdemarco/Desktop/Composici&#243;n%20del%20resultado%20al%2009-08%201%20(2)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rsatrial-my.sharepoint.com/TODOS/Valuaci&#243;n/Valuaci&#243;n%202014/Tarshop/Valuaci&#243;n%202013/Estructura%20de%20Capital/An&#225;lisis%20Te&#243;rico%202013/1)%20Estructura%20de%20Capital%20Versi&#243;n%20Nueva%20(Todo%20proporcional%20NAV)%20V.III.xlsx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ts/Files/ABAS/_Fer/BHSA/Banco%20Hipotecario/SWAP/0607/Archivos%20Trabajos/PwC%20-%20Valuaci&#243;n%20Swaps%20jun-07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srv-clr2-adm/Administracion/DOCUME~1/smontero/LOCALS~1/Temp/notesEA312D/Rummaala%20-%20Altas%20Bienes%20de%20Cambio%2009-2008.xls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rsatrial-my.sharepoint.com/DOCUME~1/smoreno/LOCALS~1/Temp/notesC4A9C8/Proyeccion%20PF09%20Base%20Ganancias%2017-06-09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rsatrial-my.sharepoint.com/Gest&#227;o%20Financeira/NOVO%20FLUXO/2006%20Fevereiro/FLUXO_FEVEREIRO%2006%20SIMUL%20SFH%20e%20LANCAMENTOS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44A245ED/2310%20Bal%20%20%20%20%20%2031-03-03%20B2AGRO%20SA.xls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7140%20Analisis%20del%20patrimonio%20-%20E.E.P.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ts/Files/New%20CC%20+%20SC/Diciembre%2003/Info%20de%20producto%20y%20mora%20%20CC-SC%20Dic%2003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P:/Nuevos%20Reportes/Contabilidad/Mayor%20de%20cuentas%20-%20MP.xls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rsatrial-my.sharepoint.com/Users/ffischer/AppData/Local/Microsoft/Windows/Temporary%20Internet%20Files/Content.Outlook/7JD3L90U/Resumen%20Presupuestos%20CAPEX%202015%20vObras(11-02-15).xlsx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rsatrial-my.sharepoint.com/Mis%20documentos/1&#176;%20de%20Abril/Bce00/Bce99/1&#176;ABRu-v99.xls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arolinagialdi/Documents/Srv-cd1-irs/Planeamiento%20y%20Control%20de%20Gestion%20APSA/Presupuesto/2007/Presentacion/Pres%202006-08-23/Presupuesto%20Fpc%202007%20v1%20-value-.xls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H:/An&#225;lisis%20de%20Rubros%20Contables/Otros%20Cr&#233;ditos%20-%20Otros%20Pasivos/Previsi&#243;n%20Juicios%20y%20Contingencias/6-DICIEMBRE%2009/Informes%20Abogados%2030-09-2008/Estudio%20Funes%20Excell/080930-I.XLS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rsatrial-my.sharepoint.com/jferrando/Mis%20documentos/nuevo%20puerto/juanda/Planillas/informes%20para%20socios/comparativo%20ventas.xls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5703%20Activos%20Intangibles%20Combined%20Leadsheet" TargetMode="External"/></Relationships>
</file>

<file path=xl/externalLinks/_rels/externalLink169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6240%20Deudas%20Financieras%20al%2030-09-03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5110%20CAJA%20Y%20BANCOS%20%20Leadsheet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(C)%205311%20Cruce%20de%20listados%20y%20an&#225;lisis%20de%20prov.%20p%20devoluciones%20y%20prev.%20p%20incobrables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6341%20ON%20-%20US%20TRUST%2030-06-03" TargetMode="External"/></Relationships>
</file>

<file path=xl/externalLinks/_rels/externalLink1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A:/Mis%20documentos/Empresas/Editorial%20Perfil/GAN%202003/DDJJ%202003.xls" TargetMode="External"/></Relationships>
</file>

<file path=xl/externalLinks/_rels/externalLink174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5710%20ACTIVOS%20INTANGIBLES%20Leadsheet" TargetMode="External"/></Relationships>
</file>

<file path=xl/externalLinks/_rels/externalLink175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%20%205310%20Cuentas%20por%20cobrar%20Leadsheet" TargetMode="External"/></Relationships>
</file>

<file path=xl/externalLinks/_rels/externalLink176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5632%20Bienes%20de%20Uso%20al%2031.10.04" TargetMode="External"/></Relationships>
</file>

<file path=xl/externalLinks/_rels/externalLink177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(C)%202232%20Armado%20del%20balance%20al%2031-12-10" TargetMode="External"/></Relationships>
</file>

<file path=xl/externalLinks/_rels/externalLink1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F:/Mis%20documentos/Empresas/Editorial%20Perfil/Provision%20GAN/09-04/SyS/SyS%20Auditor&#237;a.xls" TargetMode="External"/></Relationships>
</file>

<file path=xl/externalLinks/_rels/externalLink179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5710%20Activos%20Intangibles%20%20Leadsheet" TargetMode="External"/></Relationships>
</file>

<file path=xl/externalLinks/_rels/externalLink180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(C)%205110%20CAJA%20Y%20BANCOS%20%20Leadsheet" TargetMode="External"/></Relationships>
</file>

<file path=xl/externalLinks/_rels/externalLink1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A:/Documents%20and%20Settings/ecanil/My%20Documents/Editorial%20Perfil%20S.A/Provisiones/al%2030-09-2003/Incob%20Imp.xls" TargetMode="External"/></Relationships>
</file>

<file path=xl/externalLinks/_rels/externalLink1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A:/Mis%20documentos/Empresas/Editorial%20Perfil/GAN%202004/DDJJ%202004.xls" TargetMode="External"/></Relationships>
</file>

<file path=xl/externalLinks/_rels/externalLink1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8821%20Dif%20de%20cambio" TargetMode="External"/></Relationships>
</file>

<file path=xl/externalLinks/_rels/externalLink1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5330%20Aging%20de%20Clientes%20al%2031-10-03" TargetMode="External"/></Relationships>
</file>

<file path=xl/externalLinks/_rels/externalLink1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A:/8821%20Diferencia%20de%20cambio%20Dic-03.xls" TargetMode="External"/></Relationships>
</file>

<file path=xl/externalLinks/_rels/externalLink186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8120%20Cruce%20de%20subsistemas%20con%20contabilidad" TargetMode="External"/></Relationships>
</file>

<file path=xl/externalLinks/_rels/externalLink1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C:/Documents%20and%20Settings/lguazzaroni/Configuraci&#243;n%20local/Archivos%20temporales%20de%20Internet/OLKA/Rec&#225;lculo%20prestamo%20BAPRO%20LRSA%2011-10.xls" TargetMode="External"/></Relationships>
</file>

<file path=xl/externalLinks/_rels/externalLink188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8211%20Test%20de%20Transacciones" TargetMode="External"/></Relationships>
</file>

<file path=xl/externalLinks/_rels/externalLink1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U:/Documents%20and%20Settings/marianfernandez/My%20Documents/City%20Hotel/Provisiones/Ganancias/2003-12/2003/6340%20Pr&#233;stamos%20LP%20y%20Cruce%20con%20interco%20-%2031-10-03.xls" TargetMode="External"/></Relationships>
</file>

<file path=xl/externalLinks/_rels/externalLink1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U:/Documents%20and%20Settings/marianfernandez/My%20Documents/City%20Hotel/Provisiones/Ganancias/2003-12/City%20Prov%20%20IG-IGMP%2012-03.xls" TargetMode="External"/></Relationships>
</file>

<file path=xl/externalLinks/_rels/externalLink191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5310%20Cuentas%20por%20cobrar%20Leadsheet" TargetMode="External"/></Relationships>
</file>

<file path=xl/externalLinks/_rels/externalLink192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6110%20Cuentas%20por%20Pagar%20Leadsheet" TargetMode="External"/></Relationships>
</file>

<file path=xl/externalLinks/_rels/externalLink193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(C)%206410%20REMUNERACIONES%20Y%20CARGAS%20SOCIALES%20Leadsheet" TargetMode="External"/></Relationships>
</file>

<file path=xl/externalLinks/_rels/externalLink194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5810%20Otros%20Activos%20Leadsheet%202" TargetMode="External"/></Relationships>
</file>

<file path=xl/externalLinks/_rels/externalLink195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5311%20Selecci&#243;n%20de%20clientes%20a%20circularizar" TargetMode="External"/></Relationships>
</file>

<file path=xl/externalLinks/_rels/externalLink196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%20%205110%20Caja%20y%20Bancos%20Leadsheet" TargetMode="External"/></Relationships>
</file>

<file path=xl/externalLinks/_rels/externalLink19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rsatrial-my.sharepoint.com/usuarios/ADMINIST/CONTADUR/EXCEL/BALANCE%20MARZO%2005/CRESUD/BCE%20PUBLICACION/ARMADO/CRESUD%20CONSO%2003-05.xls" TargetMode="External"/></Relationships>
</file>

<file path=xl/externalLinks/_rels/externalLink198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5640%20An&#225;lisis%20de%20bienes%20de%20uso%20oeste" TargetMode="External"/></Relationships>
</file>

<file path=xl/externalLinks/_rels/externalLink19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rsatrial-my.sharepoint.com/Documents%20and%20Settings/osnat_turgeman/Desktop/ifrs_dic_taz0308.xls" TargetMode="External"/></Relationships>
</file>

<file path=xl/externalLinks/_rels/externalLink2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Z:/Planeamiento/&#1499;&#1505;&#1508;&#1497;&#1501;/&#1490;&#1497;&#1488;/Cmm2000/monthly%20report/&#1491;&#1493;&#1495;&#1493;&#1514;%20&#1497;&#1513;&#1504;&#1497;&#1501;/2000/LCMM797.XLS" TargetMode="External"/></Relationships>
</file>

<file path=xl/externalLinks/_rels/externalLink2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C:/DIC%20-%20Users/Motti%20Berenstain/2006/&#1505;&#1508;&#1496;&#1502;&#1489;&#1512;/Eq9_2006.xls" TargetMode="External"/></Relationships>
</file>

<file path=xl/externalLinks/_rels/externalLink2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Z:/Planeamiento/&#1499;&#1505;&#1508;&#1497;&#1501;/&#1490;&#1497;&#1488;/Cmm2000/monthly%20report/&#1491;&#1493;&#1495;&#1493;&#1514;%20&#1497;&#1513;&#1504;&#1497;&#1501;/1997/LCMM797.XLS" TargetMode="External"/></Relationships>
</file>

<file path=xl/externalLinks/_rels/externalLink2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Excel.app/C:/WINDOWS/TEMP/1999/Sm01_9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WC - OTH INVT &amp; MISC"/>
      <sheetName val="Other assets (for Adrian)"/>
      <sheetName val="Sheet1"/>
      <sheetName val="assets"/>
      <sheetName val="Asset Explanations"/>
      <sheetName val="liabiltities"/>
      <sheetName val="liabiltity explanations"/>
      <sheetName val="INDEX"/>
      <sheetName val="1.1 IS QTD VAR vs PY CONST"/>
      <sheetName val="1.2 IS QTD VAR vs BUD CONST"/>
      <sheetName val="1.3A REV Analysis Summary QTD"/>
      <sheetName val="1.3B REV Analysis Detail QTR"/>
      <sheetName val="1.4A REV Analysis Summary YTD"/>
      <sheetName val="1.4B REV Analysis Detail YTD"/>
      <sheetName val="2. Other Income 8500|03|04|05"/>
      <sheetName val="2.1  Other Income 8514|15|16|17"/>
      <sheetName val="3. IC Interest"/>
      <sheetName val="3.1 IC Dispute"/>
      <sheetName val="3.2 Unbilled IC"/>
      <sheetName val="3.3 IC Revenue"/>
      <sheetName val="3.4 GIS Schedule"/>
      <sheetName val="3.5 IC Salary"/>
      <sheetName val="3.6 IC Space"/>
      <sheetName val="3.7 IC Tran"/>
      <sheetName val="3.8 Allocation True-Up"/>
      <sheetName val="4. Dispositions"/>
      <sheetName val="4.1 Closed and Merged Offices"/>
      <sheetName val="5a Asset Var Analysis"/>
      <sheetName val="5b Liability Var. Analysis"/>
      <sheetName val="6.1 Stockholder's Equity"/>
      <sheetName val="6.2 TOP Other"/>
      <sheetName val="6.3 TOP - Intra Business Unit"/>
      <sheetName val="6.4 TOP Tax Transfers"/>
      <sheetName val="7. Dividends"/>
      <sheetName val="8.1 Domestic AR Aging"/>
      <sheetName val="8.2 Domestic Allowance"/>
      <sheetName val="8.3 International AR Aging"/>
      <sheetName val="8.4 International Allowance"/>
      <sheetName val="9.1&amp;9.2 Exp Billable to Clients"/>
      <sheetName val="10. Uncons. Investments"/>
      <sheetName val="11. Investment in Subs"/>
      <sheetName val="12. Other Assets "/>
      <sheetName val="13. Prepaid Expenses - Other"/>
      <sheetName val="13.1 OTHCA"/>
      <sheetName val="14. Other Accrued Exp"/>
      <sheetName val="15. Other NC Liab."/>
      <sheetName val="16. AR Other"/>
      <sheetName val="17. AP Other"/>
      <sheetName val="18. Minority Int."/>
      <sheetName val="19. Equity In Uncons"/>
      <sheetName val="20.1 Fixed Assets, Cost"/>
      <sheetName val="20.2 Fixed Assets, Acc. Amo "/>
      <sheetName val="20.3 Fixed Asset, Net "/>
      <sheetName val="20.4 PY CAP EX "/>
      <sheetName val="20.5 PROCEEDS ON THE FA SALE"/>
      <sheetName val="21. Goodwill"/>
      <sheetName val="22. Minority Interest"/>
      <sheetName val="23.1  Mrktble Sec.-Rollforward"/>
      <sheetName val="24.1 Cost Inv.-Rollforward"/>
      <sheetName val="25. LT Debt Rollforward"/>
      <sheetName val="27. Non - Cash Items"/>
      <sheetName val="29. Other Intangibles, Gross"/>
      <sheetName val="29.1 Other Intangibles, Amort."/>
      <sheetName val="46. V&amp;QA Dom. Int'l Reserves"/>
      <sheetName val="47. Internal Investigation"/>
      <sheetName val="48. Intl Comp Arrangments "/>
      <sheetName val="51. Related Parties"/>
      <sheetName val=""/>
    </sheetNames>
    <sheetDataSet>
      <sheetData sheetId="0" refreshError="1"/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IRSA HIST"/>
      <sheetName val="IRSA AXI"/>
    </sheet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rmación"/>
      <sheetName val="BS"/>
      <sheetName val="BCE APSA 23-07"/>
      <sheetName val="GCIAS"/>
      <sheetName val="IGMP"/>
      <sheetName val="Notas"/>
      <sheetName val="1-Incobrables"/>
      <sheetName val="2-Prev. Otros Creditos"/>
      <sheetName val="2.1 - Mayor Otros Créditos"/>
      <sheetName val="3-Bs. Uso"/>
      <sheetName val="3.1-Bs. Uso Altas"/>
      <sheetName val="4-FCI"/>
      <sheetName val="5-TORRES DITA"/>
      <sheetName val="6-mayor valor"/>
      <sheetName val="7-TERRENOS BS. CBIO"/>
      <sheetName val="8-PROY. EN CURSO"/>
      <sheetName val="8.1-PROY. EN CURSO"/>
      <sheetName val="9-GS. PREOP"/>
      <sheetName val="10-donaciones "/>
      <sheetName val="11-RENTA EXTERIOR"/>
      <sheetName val="11-1 ESCROW"/>
      <sheetName val="11-2-RJA "/>
      <sheetName val="11-3-santander"/>
      <sheetName val="11-4-abn"/>
      <sheetName val="11-5-abn euros"/>
      <sheetName val="City"/>
      <sheetName val="12-tope honorarios"/>
      <sheetName val="13. vpp"/>
      <sheetName val="14-Vta. Alcorta"/>
      <sheetName val="15-res. tierra"/>
      <sheetName val="16-tope dividendos"/>
      <sheetName val="17 - ON"/>
      <sheetName val="18 - FCI del Exterior"/>
      <sheetName val="21-Contingencias"/>
      <sheetName val="E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dos"/>
      <sheetName val="Recla"/>
      <sheetName val="Condonación"/>
      <sheetName val="Información"/>
      <sheetName val="BS"/>
      <sheetName val="BCE APSA 23-07"/>
      <sheetName val="GCIAS"/>
      <sheetName val="IGMP"/>
      <sheetName val="Notas"/>
      <sheetName val="1-Incobrables"/>
      <sheetName val="2-Prev. Otros Creditos"/>
      <sheetName val="2.1 - Mayor Otros Créditos"/>
      <sheetName val="3-Bs. Uso"/>
      <sheetName val="3.1-Bs. Uso Altas"/>
      <sheetName val="4-FCI"/>
      <sheetName val="5-TORRES DITA"/>
      <sheetName val="6-mayor valor"/>
      <sheetName val="7-TERRENOS BS. CBIO"/>
      <sheetName val="8-PROY. EN CURSO"/>
      <sheetName val="8.1-PROY. EN CURSO"/>
      <sheetName val="9-GS. PREOP"/>
      <sheetName val="10-donaciones "/>
      <sheetName val="11-RENTA EXTERIOR"/>
      <sheetName val="11-1 ESCROW"/>
      <sheetName val="11-2-RJA "/>
      <sheetName val="11-3-santander"/>
      <sheetName val="11-4-abn"/>
      <sheetName val="11-5-abn euros"/>
      <sheetName val="City"/>
      <sheetName val="12-tope honorarios"/>
      <sheetName val="13. vpp"/>
      <sheetName val="14-Vta. Alcorta"/>
      <sheetName val="15-res. tierra"/>
      <sheetName val="16-tope dividendos"/>
      <sheetName val="17 - ON"/>
      <sheetName val="18 - FCI del Exterior"/>
      <sheetName val="21-Contingencias"/>
      <sheetName val="E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s a recuperar APSA"/>
      <sheetName val="Gs a facturar APSA"/>
      <sheetName val="Fc a provisionar"/>
      <sheetName val="Gas a Prov 31-03"/>
      <sheetName val="Gs rec a Prov 31-03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DOS CUENTAS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.1 - Mayor Otros Crédito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.Uso Trim.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s a recuperar APSA"/>
    </sheetNames>
    <sheetDataSet>
      <sheetData sheetId="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RSA HIST"/>
    </sheetNames>
    <sheetDataSet>
      <sheetData sheetId="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.1 - Mayor Otros Créditos"/>
    </sheetNames>
    <sheetDataSet>
      <sheetData sheetId="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donación"/>
    </sheetNames>
    <sheetDataSet>
      <sheetData sheetId="0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11600001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RSA HIST"/>
    </sheetNames>
    <sheetDataSet>
      <sheetData sheetId="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.1 - Mayor Otros Créditos"/>
    </sheetNames>
    <sheetDataSet>
      <sheetData sheetId="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ulo"/>
      <sheetName val="Saldos"/>
      <sheetName val="Cruce-Aging"/>
      <sheetName val="1211600001"/>
    </sheetNames>
    <sheetDataSet>
      <sheetData sheetId="0" refreshError="1"/>
      <sheetData sheetId="1"/>
      <sheetData sheetId="2"/>
      <sheetData sheetId="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 (2)"/>
      <sheetName val="Hoja1"/>
    </sheetNames>
    <sheetDataSet>
      <sheetData sheetId="0"/>
      <sheetData sheetId="1" refreshError="1">
        <row r="2">
          <cell r="A2" t="str">
            <v>4512000001</v>
          </cell>
          <cell r="J2">
            <v>0</v>
          </cell>
        </row>
        <row r="3">
          <cell r="A3" t="str">
            <v>4512000001</v>
          </cell>
          <cell r="J3">
            <v>-7587.14</v>
          </cell>
        </row>
        <row r="4">
          <cell r="A4" t="str">
            <v>4512000001</v>
          </cell>
          <cell r="J4">
            <v>-989.46</v>
          </cell>
        </row>
        <row r="5">
          <cell r="A5" t="str">
            <v>4512000001</v>
          </cell>
          <cell r="J5">
            <v>-2475.5500000000002</v>
          </cell>
        </row>
        <row r="6">
          <cell r="A6" t="str">
            <v>4512000001</v>
          </cell>
          <cell r="J6">
            <v>0</v>
          </cell>
        </row>
        <row r="7">
          <cell r="A7" t="str">
            <v>4512000001</v>
          </cell>
          <cell r="J7">
            <v>0</v>
          </cell>
        </row>
        <row r="8">
          <cell r="A8" t="str">
            <v>4512000001</v>
          </cell>
          <cell r="J8">
            <v>0</v>
          </cell>
        </row>
        <row r="9">
          <cell r="A9" t="str">
            <v>4512000001</v>
          </cell>
          <cell r="J9">
            <v>0</v>
          </cell>
        </row>
        <row r="10">
          <cell r="A10" t="str">
            <v>4512000001</v>
          </cell>
          <cell r="J10">
            <v>0</v>
          </cell>
        </row>
        <row r="11">
          <cell r="A11" t="str">
            <v>4512000001</v>
          </cell>
          <cell r="J11">
            <v>0</v>
          </cell>
        </row>
        <row r="12">
          <cell r="A12" t="str">
            <v>4512000001</v>
          </cell>
          <cell r="J12">
            <v>0</v>
          </cell>
        </row>
        <row r="13">
          <cell r="A13" t="str">
            <v>4512000001</v>
          </cell>
          <cell r="J13">
            <v>0</v>
          </cell>
        </row>
        <row r="14">
          <cell r="A14" t="str">
            <v>4512000001</v>
          </cell>
          <cell r="J14">
            <v>8637.39</v>
          </cell>
        </row>
        <row r="15">
          <cell r="A15" t="str">
            <v>4512000001</v>
          </cell>
          <cell r="J15">
            <v>1009.39</v>
          </cell>
        </row>
        <row r="16">
          <cell r="A16" t="str">
            <v>4512000001</v>
          </cell>
          <cell r="J16">
            <v>13748.92</v>
          </cell>
        </row>
        <row r="17">
          <cell r="A17" t="str">
            <v>4512000001</v>
          </cell>
          <cell r="J17">
            <v>0</v>
          </cell>
        </row>
        <row r="18">
          <cell r="A18" t="str">
            <v>4512000001</v>
          </cell>
          <cell r="J18">
            <v>0</v>
          </cell>
        </row>
        <row r="19">
          <cell r="A19" t="str">
            <v>4512000001</v>
          </cell>
          <cell r="J19">
            <v>0</v>
          </cell>
        </row>
        <row r="20">
          <cell r="A20" t="str">
            <v>4512000001</v>
          </cell>
          <cell r="J20">
            <v>0</v>
          </cell>
        </row>
        <row r="21">
          <cell r="A21" t="str">
            <v>4512000001</v>
          </cell>
          <cell r="J21">
            <v>0</v>
          </cell>
        </row>
        <row r="22">
          <cell r="A22" t="str">
            <v>4512000001</v>
          </cell>
          <cell r="J22">
            <v>0</v>
          </cell>
        </row>
        <row r="23">
          <cell r="A23" t="str">
            <v>4512000001</v>
          </cell>
          <cell r="J23">
            <v>0</v>
          </cell>
        </row>
        <row r="24">
          <cell r="A24" t="str">
            <v>4512000001</v>
          </cell>
          <cell r="J24">
            <v>0</v>
          </cell>
        </row>
        <row r="25">
          <cell r="A25" t="str">
            <v>4512000001</v>
          </cell>
          <cell r="J25">
            <v>0</v>
          </cell>
        </row>
        <row r="26">
          <cell r="A26" t="str">
            <v>4512000001</v>
          </cell>
          <cell r="J26">
            <v>0</v>
          </cell>
        </row>
        <row r="27">
          <cell r="A27" t="str">
            <v>4512000001</v>
          </cell>
          <cell r="J27">
            <v>0</v>
          </cell>
        </row>
        <row r="28">
          <cell r="A28" t="str">
            <v>4512000001</v>
          </cell>
          <cell r="J28">
            <v>0</v>
          </cell>
        </row>
        <row r="29">
          <cell r="A29" t="str">
            <v>4512000001</v>
          </cell>
          <cell r="J29">
            <v>0</v>
          </cell>
        </row>
        <row r="30">
          <cell r="A30" t="str">
            <v>4512000001</v>
          </cell>
          <cell r="J30">
            <v>0</v>
          </cell>
        </row>
        <row r="31">
          <cell r="A31" t="str">
            <v>4512000001</v>
          </cell>
          <cell r="J31">
            <v>0</v>
          </cell>
        </row>
        <row r="32">
          <cell r="A32" t="str">
            <v>4512000001</v>
          </cell>
          <cell r="J32">
            <v>-76.55</v>
          </cell>
        </row>
        <row r="33">
          <cell r="A33" t="str">
            <v>4512000001</v>
          </cell>
          <cell r="J33">
            <v>-0.06</v>
          </cell>
        </row>
        <row r="34">
          <cell r="A34" t="str">
            <v>4512000001</v>
          </cell>
          <cell r="J34">
            <v>0</v>
          </cell>
        </row>
        <row r="35">
          <cell r="A35" t="str">
            <v>4512000001</v>
          </cell>
          <cell r="J35">
            <v>0</v>
          </cell>
        </row>
        <row r="36">
          <cell r="A36" t="str">
            <v>4512000001</v>
          </cell>
          <cell r="J36">
            <v>-18039.689999999999</v>
          </cell>
        </row>
        <row r="37">
          <cell r="A37" t="str">
            <v>4512000001</v>
          </cell>
          <cell r="J37">
            <v>-16651.02</v>
          </cell>
        </row>
        <row r="38">
          <cell r="A38" t="str">
            <v>4512000001</v>
          </cell>
          <cell r="J38">
            <v>0</v>
          </cell>
        </row>
        <row r="39">
          <cell r="A39" t="str">
            <v>4512000001</v>
          </cell>
          <cell r="J39">
            <v>0</v>
          </cell>
        </row>
        <row r="40">
          <cell r="A40" t="str">
            <v>4512000001</v>
          </cell>
          <cell r="J40">
            <v>0</v>
          </cell>
        </row>
        <row r="41">
          <cell r="A41" t="str">
            <v>4512000001</v>
          </cell>
          <cell r="J41">
            <v>0</v>
          </cell>
        </row>
        <row r="42">
          <cell r="A42" t="str">
            <v>4512000001</v>
          </cell>
          <cell r="J42">
            <v>0</v>
          </cell>
        </row>
        <row r="43">
          <cell r="A43" t="str">
            <v>4512000001</v>
          </cell>
          <cell r="J43">
            <v>0</v>
          </cell>
        </row>
        <row r="44">
          <cell r="A44" t="str">
            <v>4512000001</v>
          </cell>
          <cell r="J44">
            <v>0</v>
          </cell>
        </row>
        <row r="45">
          <cell r="A45" t="str">
            <v>4512000001</v>
          </cell>
          <cell r="J45">
            <v>0</v>
          </cell>
        </row>
        <row r="46">
          <cell r="A46" t="str">
            <v>4512000001</v>
          </cell>
          <cell r="J46">
            <v>0</v>
          </cell>
        </row>
        <row r="47">
          <cell r="A47" t="str">
            <v>4512000001</v>
          </cell>
          <cell r="J47">
            <v>0</v>
          </cell>
        </row>
        <row r="48">
          <cell r="A48" t="str">
            <v>4512000001</v>
          </cell>
          <cell r="J48">
            <v>0</v>
          </cell>
        </row>
        <row r="49">
          <cell r="A49" t="str">
            <v>4512000001</v>
          </cell>
          <cell r="J49">
            <v>0</v>
          </cell>
        </row>
        <row r="50">
          <cell r="A50" t="str">
            <v>4512000001</v>
          </cell>
          <cell r="J50">
            <v>0</v>
          </cell>
        </row>
        <row r="51">
          <cell r="A51" t="str">
            <v>4512000001</v>
          </cell>
          <cell r="J51">
            <v>0</v>
          </cell>
        </row>
        <row r="52">
          <cell r="A52" t="str">
            <v>4512000001</v>
          </cell>
          <cell r="J52">
            <v>0</v>
          </cell>
        </row>
        <row r="53">
          <cell r="A53" t="str">
            <v>4512000001</v>
          </cell>
          <cell r="J53">
            <v>0</v>
          </cell>
        </row>
        <row r="54">
          <cell r="A54" t="str">
            <v>4512000001</v>
          </cell>
          <cell r="J54">
            <v>0</v>
          </cell>
        </row>
        <row r="55">
          <cell r="A55" t="str">
            <v>4512000001</v>
          </cell>
          <cell r="J55">
            <v>0</v>
          </cell>
        </row>
        <row r="56">
          <cell r="A56" t="str">
            <v>4512000001</v>
          </cell>
          <cell r="J56">
            <v>16012.13</v>
          </cell>
        </row>
        <row r="57">
          <cell r="A57" t="str">
            <v>4512000001</v>
          </cell>
          <cell r="J57">
            <v>0</v>
          </cell>
        </row>
        <row r="58">
          <cell r="A58" t="str">
            <v>4512000001</v>
          </cell>
          <cell r="J58">
            <v>0</v>
          </cell>
        </row>
        <row r="59">
          <cell r="A59" t="str">
            <v>4512000001</v>
          </cell>
          <cell r="J59">
            <v>0</v>
          </cell>
        </row>
        <row r="60">
          <cell r="A60" t="str">
            <v>4512000001</v>
          </cell>
          <cell r="J60">
            <v>0</v>
          </cell>
        </row>
        <row r="61">
          <cell r="A61" t="str">
            <v>4512000001</v>
          </cell>
          <cell r="J61">
            <v>0</v>
          </cell>
        </row>
        <row r="62">
          <cell r="A62" t="str">
            <v>4512000001</v>
          </cell>
          <cell r="J62">
            <v>0</v>
          </cell>
        </row>
        <row r="63">
          <cell r="A63" t="str">
            <v>4512000001</v>
          </cell>
          <cell r="J63">
            <v>0</v>
          </cell>
        </row>
        <row r="64">
          <cell r="A64" t="str">
            <v>4512000001</v>
          </cell>
          <cell r="J64">
            <v>0</v>
          </cell>
        </row>
        <row r="65">
          <cell r="A65" t="str">
            <v>4512000001</v>
          </cell>
          <cell r="J65">
            <v>0</v>
          </cell>
        </row>
        <row r="66">
          <cell r="A66" t="str">
            <v>4512000001</v>
          </cell>
          <cell r="J66">
            <v>0</v>
          </cell>
        </row>
        <row r="67">
          <cell r="A67" t="str">
            <v>4512000001</v>
          </cell>
          <cell r="J67">
            <v>0</v>
          </cell>
        </row>
        <row r="68">
          <cell r="A68" t="str">
            <v>4512000001</v>
          </cell>
          <cell r="J68">
            <v>7040.55</v>
          </cell>
        </row>
        <row r="69">
          <cell r="A69" t="str">
            <v>4512000001</v>
          </cell>
          <cell r="J69">
            <v>0</v>
          </cell>
        </row>
        <row r="70">
          <cell r="A70" t="str">
            <v>4512000001</v>
          </cell>
          <cell r="J70">
            <v>0</v>
          </cell>
        </row>
        <row r="71">
          <cell r="A71" t="str">
            <v>4512000001</v>
          </cell>
          <cell r="J71">
            <v>0</v>
          </cell>
        </row>
        <row r="72">
          <cell r="A72" t="str">
            <v>4512000001</v>
          </cell>
          <cell r="J72">
            <v>0</v>
          </cell>
        </row>
        <row r="73">
          <cell r="A73" t="str">
            <v>4512000001</v>
          </cell>
          <cell r="J73">
            <v>0</v>
          </cell>
        </row>
        <row r="74">
          <cell r="A74" t="str">
            <v>4512000001</v>
          </cell>
          <cell r="J74">
            <v>0</v>
          </cell>
        </row>
        <row r="75">
          <cell r="A75" t="str">
            <v>4512000001</v>
          </cell>
          <cell r="J75">
            <v>0</v>
          </cell>
        </row>
        <row r="76">
          <cell r="A76" t="str">
            <v>4512000002</v>
          </cell>
          <cell r="J76">
            <v>0.34</v>
          </cell>
        </row>
        <row r="77">
          <cell r="A77" t="str">
            <v>4512000001</v>
          </cell>
          <cell r="J77">
            <v>0</v>
          </cell>
        </row>
        <row r="78">
          <cell r="A78" t="str">
            <v>4522000001</v>
          </cell>
          <cell r="J78">
            <v>-1.05</v>
          </cell>
        </row>
        <row r="79">
          <cell r="A79" t="str">
            <v>4522000001</v>
          </cell>
          <cell r="J79">
            <v>0</v>
          </cell>
        </row>
        <row r="80">
          <cell r="A80" t="str">
            <v>4512000001</v>
          </cell>
          <cell r="J80">
            <v>0</v>
          </cell>
        </row>
        <row r="81">
          <cell r="A81" t="str">
            <v>4512000001</v>
          </cell>
          <cell r="J81">
            <v>0</v>
          </cell>
        </row>
        <row r="82">
          <cell r="A82" t="str">
            <v>4512000001</v>
          </cell>
          <cell r="J82">
            <v>0</v>
          </cell>
        </row>
        <row r="83">
          <cell r="A83" t="str">
            <v>4512000001</v>
          </cell>
          <cell r="J83">
            <v>0</v>
          </cell>
        </row>
        <row r="84">
          <cell r="A84" t="str">
            <v>4512000001</v>
          </cell>
          <cell r="J84">
            <v>0</v>
          </cell>
        </row>
        <row r="85">
          <cell r="A85" t="str">
            <v>4522000001</v>
          </cell>
          <cell r="J85">
            <v>0</v>
          </cell>
        </row>
        <row r="86">
          <cell r="A86" t="str">
            <v>4522000001</v>
          </cell>
          <cell r="J86">
            <v>0</v>
          </cell>
        </row>
        <row r="87">
          <cell r="A87" t="str">
            <v>4522000001</v>
          </cell>
          <cell r="J87">
            <v>0</v>
          </cell>
        </row>
        <row r="88">
          <cell r="A88" t="str">
            <v>4522000001</v>
          </cell>
          <cell r="J88">
            <v>227.03</v>
          </cell>
        </row>
        <row r="89">
          <cell r="A89" t="str">
            <v>4522000001</v>
          </cell>
          <cell r="J89">
            <v>0</v>
          </cell>
        </row>
        <row r="90">
          <cell r="A90" t="str">
            <v>4522000001</v>
          </cell>
          <cell r="J90">
            <v>0</v>
          </cell>
        </row>
        <row r="91">
          <cell r="A91" t="str">
            <v>4522000001</v>
          </cell>
          <cell r="J91">
            <v>0</v>
          </cell>
        </row>
        <row r="92">
          <cell r="A92" t="str">
            <v>4522000001</v>
          </cell>
          <cell r="J92">
            <v>-2.2200000000000002</v>
          </cell>
        </row>
        <row r="93">
          <cell r="A93" t="str">
            <v>4522000001</v>
          </cell>
          <cell r="J93">
            <v>0</v>
          </cell>
        </row>
        <row r="94">
          <cell r="A94" t="str">
            <v>4522000003</v>
          </cell>
          <cell r="J94">
            <v>0</v>
          </cell>
        </row>
        <row r="95">
          <cell r="A95" t="str">
            <v>4522000004</v>
          </cell>
          <cell r="J95">
            <v>0</v>
          </cell>
        </row>
        <row r="96">
          <cell r="A96" t="str">
            <v>4522000005</v>
          </cell>
          <cell r="J96">
            <v>1.03</v>
          </cell>
        </row>
        <row r="97">
          <cell r="A97" t="str">
            <v>4512000001</v>
          </cell>
          <cell r="J97">
            <v>0</v>
          </cell>
        </row>
        <row r="98">
          <cell r="A98" t="str">
            <v>4522000004</v>
          </cell>
          <cell r="J98">
            <v>0</v>
          </cell>
        </row>
        <row r="99">
          <cell r="A99" t="str">
            <v>4522000001</v>
          </cell>
          <cell r="J99">
            <v>27443.58</v>
          </cell>
        </row>
        <row r="100">
          <cell r="A100" t="str">
            <v>4522000001</v>
          </cell>
          <cell r="J100">
            <v>85323.74</v>
          </cell>
        </row>
        <row r="101">
          <cell r="A101" t="str">
            <v>4522000001</v>
          </cell>
          <cell r="J101">
            <v>114933.56</v>
          </cell>
        </row>
        <row r="102">
          <cell r="A102" t="str">
            <v>4522000001</v>
          </cell>
          <cell r="J102">
            <v>9568.42</v>
          </cell>
        </row>
        <row r="103">
          <cell r="A103" t="str">
            <v>4522000001</v>
          </cell>
          <cell r="J103">
            <v>232.42</v>
          </cell>
        </row>
        <row r="104">
          <cell r="A104" t="str">
            <v>4522000001</v>
          </cell>
          <cell r="J104">
            <v>213.34</v>
          </cell>
        </row>
        <row r="105">
          <cell r="A105" t="str">
            <v>4522000001</v>
          </cell>
          <cell r="J105">
            <v>6.18</v>
          </cell>
        </row>
        <row r="106">
          <cell r="A106" t="str">
            <v>4522000001</v>
          </cell>
          <cell r="J106">
            <v>86.46</v>
          </cell>
        </row>
        <row r="107">
          <cell r="A107" t="str">
            <v>4522000001</v>
          </cell>
          <cell r="J107">
            <v>1.9</v>
          </cell>
        </row>
        <row r="108">
          <cell r="A108" t="str">
            <v>4522000001</v>
          </cell>
          <cell r="J108">
            <v>866.37</v>
          </cell>
        </row>
        <row r="109">
          <cell r="A109" t="str">
            <v>4522000001</v>
          </cell>
          <cell r="J109">
            <v>7382.9</v>
          </cell>
        </row>
        <row r="110">
          <cell r="A110" t="str">
            <v>4522000001</v>
          </cell>
          <cell r="J110">
            <v>114.78</v>
          </cell>
        </row>
        <row r="111">
          <cell r="A111" t="str">
            <v>4522000001</v>
          </cell>
          <cell r="J111">
            <v>34.51</v>
          </cell>
        </row>
        <row r="112">
          <cell r="A112" t="str">
            <v>4522000001</v>
          </cell>
          <cell r="J112">
            <v>28.93</v>
          </cell>
        </row>
        <row r="113">
          <cell r="A113" t="str">
            <v>4522000001</v>
          </cell>
          <cell r="J113">
            <v>17704.86</v>
          </cell>
        </row>
        <row r="114">
          <cell r="A114" t="str">
            <v>4522000001</v>
          </cell>
          <cell r="J114">
            <v>14285.79</v>
          </cell>
        </row>
        <row r="115">
          <cell r="A115" t="str">
            <v>4522000001</v>
          </cell>
          <cell r="J115">
            <v>2563.9299999999998</v>
          </cell>
        </row>
        <row r="116">
          <cell r="A116" t="str">
            <v>4522000001</v>
          </cell>
          <cell r="J116">
            <v>-17131.82</v>
          </cell>
        </row>
        <row r="117">
          <cell r="A117" t="str">
            <v>4522000001</v>
          </cell>
          <cell r="J117">
            <v>-249.57</v>
          </cell>
        </row>
        <row r="118">
          <cell r="A118" t="str">
            <v>4522000001</v>
          </cell>
          <cell r="J118">
            <v>-592.05999999999995</v>
          </cell>
        </row>
        <row r="119">
          <cell r="A119" t="str">
            <v>4522000001</v>
          </cell>
          <cell r="J119">
            <v>-80819.710000000006</v>
          </cell>
        </row>
        <row r="120">
          <cell r="A120" t="str">
            <v>4522000001</v>
          </cell>
          <cell r="J120">
            <v>-3342.17</v>
          </cell>
        </row>
        <row r="121">
          <cell r="A121" t="str">
            <v>4522000001</v>
          </cell>
          <cell r="J121">
            <v>-9779.1200000000008</v>
          </cell>
        </row>
        <row r="122">
          <cell r="A122" t="str">
            <v>4522000001</v>
          </cell>
          <cell r="J122">
            <v>-177.07</v>
          </cell>
        </row>
        <row r="123">
          <cell r="A123" t="str">
            <v>4522000001</v>
          </cell>
          <cell r="J123">
            <v>-34.22</v>
          </cell>
        </row>
        <row r="124">
          <cell r="A124" t="str">
            <v>4522000001</v>
          </cell>
          <cell r="J124">
            <v>-122.07</v>
          </cell>
        </row>
        <row r="125">
          <cell r="A125" t="str">
            <v>4522000001</v>
          </cell>
          <cell r="J125">
            <v>-2.83</v>
          </cell>
        </row>
        <row r="126">
          <cell r="A126" t="str">
            <v>4522000001</v>
          </cell>
          <cell r="J126">
            <v>-2970.12</v>
          </cell>
        </row>
        <row r="127">
          <cell r="A127" t="str">
            <v>4522000001</v>
          </cell>
          <cell r="J127">
            <v>-464.3</v>
          </cell>
        </row>
        <row r="128">
          <cell r="A128" t="str">
            <v>4522000001</v>
          </cell>
          <cell r="J128">
            <v>-1721.42</v>
          </cell>
        </row>
        <row r="129">
          <cell r="A129" t="str">
            <v>4522000001</v>
          </cell>
          <cell r="J129">
            <v>-28.85</v>
          </cell>
        </row>
        <row r="130">
          <cell r="A130" t="str">
            <v>4522000001</v>
          </cell>
          <cell r="J130">
            <v>-54.57</v>
          </cell>
        </row>
        <row r="131">
          <cell r="A131" t="str">
            <v>4522000001</v>
          </cell>
          <cell r="J131">
            <v>-2500.62</v>
          </cell>
        </row>
        <row r="132">
          <cell r="A132" t="str">
            <v>4522000001</v>
          </cell>
          <cell r="J132">
            <v>-58.03</v>
          </cell>
        </row>
        <row r="133">
          <cell r="A133" t="str">
            <v>4522000001</v>
          </cell>
          <cell r="J133">
            <v>-27335.53</v>
          </cell>
        </row>
        <row r="134">
          <cell r="A134" t="str">
            <v>4522000001</v>
          </cell>
          <cell r="J134">
            <v>-84987.82</v>
          </cell>
        </row>
        <row r="135">
          <cell r="A135" t="str">
            <v>4522000001</v>
          </cell>
          <cell r="J135">
            <v>-114481.06</v>
          </cell>
        </row>
        <row r="136">
          <cell r="A136" t="str">
            <v>4522000001</v>
          </cell>
          <cell r="J136">
            <v>-9530.75</v>
          </cell>
        </row>
        <row r="137">
          <cell r="A137" t="str">
            <v>4522000001</v>
          </cell>
          <cell r="J137">
            <v>1463.82</v>
          </cell>
        </row>
        <row r="138">
          <cell r="A138" t="str">
            <v>4522000001</v>
          </cell>
          <cell r="J138">
            <v>1879.65</v>
          </cell>
        </row>
        <row r="139">
          <cell r="A139" t="str">
            <v>4522000001</v>
          </cell>
          <cell r="J139">
            <v>-7382.9</v>
          </cell>
        </row>
        <row r="140">
          <cell r="A140" t="str">
            <v>4522000001</v>
          </cell>
          <cell r="J140">
            <v>-114.78</v>
          </cell>
        </row>
        <row r="141">
          <cell r="A141" t="str">
            <v>4522000001</v>
          </cell>
          <cell r="J141">
            <v>-17732.7</v>
          </cell>
        </row>
        <row r="142">
          <cell r="A142" t="str">
            <v>4522000001</v>
          </cell>
          <cell r="J142">
            <v>-2567.96</v>
          </cell>
        </row>
        <row r="143">
          <cell r="A143" t="str">
            <v>4522000001</v>
          </cell>
          <cell r="J143">
            <v>-14308.25</v>
          </cell>
        </row>
        <row r="144">
          <cell r="A144" t="str">
            <v>4522000001</v>
          </cell>
          <cell r="J144">
            <v>-15.71</v>
          </cell>
        </row>
        <row r="145">
          <cell r="A145" t="str">
            <v>4522000001</v>
          </cell>
          <cell r="J145">
            <v>-39.880000000000003</v>
          </cell>
        </row>
        <row r="146">
          <cell r="A146" t="str">
            <v>4522000001</v>
          </cell>
          <cell r="J146">
            <v>-28.07</v>
          </cell>
        </row>
        <row r="147">
          <cell r="A147" t="str">
            <v>4522000001</v>
          </cell>
          <cell r="J147">
            <v>-48.45</v>
          </cell>
        </row>
        <row r="148">
          <cell r="A148" t="str">
            <v>4522000001</v>
          </cell>
          <cell r="J148">
            <v>-320.44</v>
          </cell>
        </row>
        <row r="149">
          <cell r="A149" t="str">
            <v>4522000001</v>
          </cell>
          <cell r="J149">
            <v>-512.20000000000005</v>
          </cell>
        </row>
        <row r="150">
          <cell r="A150" t="str">
            <v>4522000001</v>
          </cell>
          <cell r="J150">
            <v>-18.399999999999999</v>
          </cell>
        </row>
        <row r="151">
          <cell r="A151" t="str">
            <v>4522000001</v>
          </cell>
          <cell r="J151">
            <v>-13.6</v>
          </cell>
        </row>
        <row r="152">
          <cell r="A152" t="str">
            <v>4522000001</v>
          </cell>
          <cell r="J152">
            <v>-45.06</v>
          </cell>
        </row>
        <row r="153">
          <cell r="A153" t="str">
            <v>4522000001</v>
          </cell>
          <cell r="J153">
            <v>-66.33</v>
          </cell>
        </row>
        <row r="154">
          <cell r="A154" t="str">
            <v>4522000001</v>
          </cell>
          <cell r="J154">
            <v>0</v>
          </cell>
        </row>
        <row r="155">
          <cell r="A155" t="str">
            <v>4522000001</v>
          </cell>
          <cell r="J155">
            <v>0</v>
          </cell>
        </row>
        <row r="156">
          <cell r="A156" t="str">
            <v>4522000001</v>
          </cell>
          <cell r="J156">
            <v>-140.72999999999999</v>
          </cell>
        </row>
        <row r="157">
          <cell r="A157" t="str">
            <v>4522000001</v>
          </cell>
          <cell r="J157">
            <v>-511.53</v>
          </cell>
        </row>
        <row r="158">
          <cell r="A158" t="str">
            <v>4522000001</v>
          </cell>
          <cell r="J158">
            <v>-3.83</v>
          </cell>
        </row>
        <row r="159">
          <cell r="A159" t="str">
            <v>4522000001</v>
          </cell>
          <cell r="J159">
            <v>34.22</v>
          </cell>
        </row>
        <row r="160">
          <cell r="A160" t="str">
            <v>4522000001</v>
          </cell>
          <cell r="J160">
            <v>-1.68</v>
          </cell>
        </row>
        <row r="161">
          <cell r="A161" t="str">
            <v>4522000001</v>
          </cell>
          <cell r="J161">
            <v>0</v>
          </cell>
        </row>
        <row r="162">
          <cell r="A162" t="str">
            <v>4522000001</v>
          </cell>
          <cell r="J162">
            <v>0</v>
          </cell>
        </row>
        <row r="163">
          <cell r="A163" t="str">
            <v>4522000001</v>
          </cell>
          <cell r="J163">
            <v>0</v>
          </cell>
        </row>
        <row r="164">
          <cell r="A164" t="str">
            <v>4522000001</v>
          </cell>
          <cell r="J164">
            <v>0</v>
          </cell>
        </row>
        <row r="165">
          <cell r="A165" t="str">
            <v>4522000001</v>
          </cell>
          <cell r="J165">
            <v>0</v>
          </cell>
        </row>
        <row r="166">
          <cell r="A166" t="str">
            <v>4522000001</v>
          </cell>
          <cell r="J166">
            <v>0</v>
          </cell>
        </row>
        <row r="167">
          <cell r="A167" t="str">
            <v>4522000001</v>
          </cell>
          <cell r="J167">
            <v>0</v>
          </cell>
        </row>
        <row r="168">
          <cell r="A168" t="str">
            <v>4512000001</v>
          </cell>
          <cell r="J168">
            <v>0</v>
          </cell>
        </row>
        <row r="169">
          <cell r="A169" t="str">
            <v>4512000001</v>
          </cell>
          <cell r="J169">
            <v>0</v>
          </cell>
        </row>
        <row r="170">
          <cell r="A170" t="str">
            <v>4512000001</v>
          </cell>
          <cell r="J170">
            <v>0</v>
          </cell>
        </row>
        <row r="171">
          <cell r="A171" t="str">
            <v>4512000001</v>
          </cell>
          <cell r="J171">
            <v>0</v>
          </cell>
        </row>
        <row r="172">
          <cell r="A172" t="str">
            <v>4512000001</v>
          </cell>
          <cell r="J172">
            <v>0</v>
          </cell>
        </row>
        <row r="173">
          <cell r="A173" t="str">
            <v>4512000001</v>
          </cell>
          <cell r="J173">
            <v>0</v>
          </cell>
        </row>
        <row r="174">
          <cell r="A174" t="str">
            <v>4512000001</v>
          </cell>
          <cell r="J174">
            <v>0</v>
          </cell>
        </row>
        <row r="175">
          <cell r="A175" t="str">
            <v>4512000001</v>
          </cell>
          <cell r="J175">
            <v>0</v>
          </cell>
        </row>
        <row r="176">
          <cell r="A176" t="str">
            <v>4512000001</v>
          </cell>
          <cell r="J176">
            <v>0</v>
          </cell>
        </row>
        <row r="177">
          <cell r="A177" t="str">
            <v>4512000001</v>
          </cell>
          <cell r="J177">
            <v>0</v>
          </cell>
        </row>
        <row r="178">
          <cell r="A178" t="str">
            <v>4512000001</v>
          </cell>
          <cell r="J178">
            <v>0</v>
          </cell>
        </row>
        <row r="179">
          <cell r="A179" t="str">
            <v>4512000001</v>
          </cell>
          <cell r="J179">
            <v>0</v>
          </cell>
        </row>
        <row r="180">
          <cell r="A180" t="str">
            <v>4512000001</v>
          </cell>
          <cell r="J180">
            <v>0</v>
          </cell>
        </row>
        <row r="181">
          <cell r="A181" t="str">
            <v>4512000001</v>
          </cell>
          <cell r="J181">
            <v>0</v>
          </cell>
        </row>
        <row r="182">
          <cell r="A182" t="str">
            <v>4512000001</v>
          </cell>
          <cell r="J182">
            <v>0</v>
          </cell>
        </row>
        <row r="183">
          <cell r="A183" t="str">
            <v>4512000001</v>
          </cell>
          <cell r="J183">
            <v>0</v>
          </cell>
        </row>
        <row r="184">
          <cell r="A184" t="str">
            <v>4512000001</v>
          </cell>
          <cell r="J184">
            <v>0</v>
          </cell>
        </row>
        <row r="185">
          <cell r="A185" t="str">
            <v>4512000001</v>
          </cell>
          <cell r="J185">
            <v>0</v>
          </cell>
        </row>
        <row r="186">
          <cell r="A186" t="str">
            <v>4512000001</v>
          </cell>
          <cell r="J186">
            <v>0</v>
          </cell>
        </row>
        <row r="187">
          <cell r="A187" t="str">
            <v>4512000001</v>
          </cell>
          <cell r="J187">
            <v>0</v>
          </cell>
        </row>
        <row r="188">
          <cell r="A188" t="str">
            <v>4512000001</v>
          </cell>
          <cell r="J188">
            <v>0</v>
          </cell>
        </row>
        <row r="189">
          <cell r="A189" t="str">
            <v>4512000001</v>
          </cell>
          <cell r="J189">
            <v>0</v>
          </cell>
        </row>
        <row r="190">
          <cell r="A190" t="str">
            <v>4512000001</v>
          </cell>
          <cell r="J190">
            <v>0</v>
          </cell>
        </row>
        <row r="191">
          <cell r="A191" t="str">
            <v>4512000001</v>
          </cell>
          <cell r="J191">
            <v>0</v>
          </cell>
        </row>
        <row r="192">
          <cell r="A192" t="str">
            <v>4512000001</v>
          </cell>
          <cell r="J192">
            <v>0</v>
          </cell>
        </row>
        <row r="193">
          <cell r="A193" t="str">
            <v>4512000001</v>
          </cell>
          <cell r="J193">
            <v>0</v>
          </cell>
        </row>
        <row r="194">
          <cell r="A194" t="str">
            <v>4512000001</v>
          </cell>
          <cell r="J194">
            <v>0</v>
          </cell>
        </row>
        <row r="195">
          <cell r="A195" t="str">
            <v>4512000001</v>
          </cell>
          <cell r="J195">
            <v>0</v>
          </cell>
        </row>
        <row r="196">
          <cell r="A196" t="str">
            <v>4512000001</v>
          </cell>
          <cell r="J196">
            <v>0</v>
          </cell>
        </row>
        <row r="197">
          <cell r="A197" t="str">
            <v>4512000001</v>
          </cell>
          <cell r="J197">
            <v>0</v>
          </cell>
        </row>
        <row r="198">
          <cell r="A198" t="str">
            <v>4512000001</v>
          </cell>
          <cell r="J198">
            <v>0</v>
          </cell>
        </row>
        <row r="199">
          <cell r="A199" t="str">
            <v>4512000001</v>
          </cell>
          <cell r="J199">
            <v>0</v>
          </cell>
        </row>
        <row r="200">
          <cell r="A200" t="str">
            <v>4512000001</v>
          </cell>
          <cell r="J200">
            <v>0</v>
          </cell>
        </row>
        <row r="201">
          <cell r="A201" t="str">
            <v>4512000001</v>
          </cell>
          <cell r="J201">
            <v>0</v>
          </cell>
        </row>
        <row r="202">
          <cell r="A202" t="str">
            <v>4512000001</v>
          </cell>
          <cell r="J202">
            <v>0</v>
          </cell>
        </row>
        <row r="203">
          <cell r="A203" t="str">
            <v>4512000001</v>
          </cell>
          <cell r="J203">
            <v>0</v>
          </cell>
        </row>
        <row r="204">
          <cell r="A204" t="str">
            <v>4512000001</v>
          </cell>
          <cell r="J204">
            <v>0</v>
          </cell>
        </row>
        <row r="205">
          <cell r="A205" t="str">
            <v>4512000001</v>
          </cell>
          <cell r="J205">
            <v>0</v>
          </cell>
        </row>
        <row r="206">
          <cell r="A206" t="str">
            <v>4512000001</v>
          </cell>
          <cell r="J206">
            <v>0</v>
          </cell>
        </row>
        <row r="207">
          <cell r="A207" t="str">
            <v>4512000001</v>
          </cell>
          <cell r="J207">
            <v>0</v>
          </cell>
        </row>
        <row r="208">
          <cell r="A208" t="str">
            <v>4512000001</v>
          </cell>
          <cell r="J208">
            <v>0</v>
          </cell>
        </row>
        <row r="209">
          <cell r="A209" t="str">
            <v>4512000001</v>
          </cell>
          <cell r="J209">
            <v>0</v>
          </cell>
        </row>
        <row r="210">
          <cell r="A210" t="str">
            <v>4512000001</v>
          </cell>
          <cell r="J210">
            <v>0</v>
          </cell>
        </row>
        <row r="211">
          <cell r="A211" t="str">
            <v>4512000001</v>
          </cell>
          <cell r="J211">
            <v>0</v>
          </cell>
        </row>
        <row r="212">
          <cell r="A212" t="str">
            <v>4512000001</v>
          </cell>
          <cell r="J212">
            <v>0</v>
          </cell>
        </row>
        <row r="213">
          <cell r="A213" t="str">
            <v>4512000001</v>
          </cell>
          <cell r="J213">
            <v>0</v>
          </cell>
        </row>
        <row r="214">
          <cell r="A214" t="str">
            <v>4512000001</v>
          </cell>
          <cell r="J214">
            <v>0</v>
          </cell>
        </row>
        <row r="215">
          <cell r="A215" t="str">
            <v>4512000001</v>
          </cell>
          <cell r="J215">
            <v>0</v>
          </cell>
        </row>
        <row r="216">
          <cell r="A216" t="str">
            <v>4512000001</v>
          </cell>
          <cell r="J216">
            <v>0</v>
          </cell>
        </row>
        <row r="217">
          <cell r="A217" t="str">
            <v>4512000001</v>
          </cell>
          <cell r="J217">
            <v>0</v>
          </cell>
        </row>
        <row r="218">
          <cell r="A218" t="str">
            <v>4512000001</v>
          </cell>
          <cell r="J218">
            <v>0</v>
          </cell>
        </row>
        <row r="219">
          <cell r="A219" t="str">
            <v>4512000001</v>
          </cell>
          <cell r="J219">
            <v>0</v>
          </cell>
        </row>
        <row r="220">
          <cell r="A220" t="str">
            <v>4512000001</v>
          </cell>
          <cell r="J220">
            <v>0</v>
          </cell>
        </row>
        <row r="221">
          <cell r="A221" t="str">
            <v>4512000001</v>
          </cell>
          <cell r="J221">
            <v>0</v>
          </cell>
        </row>
        <row r="222">
          <cell r="A222" t="str">
            <v>4512000001</v>
          </cell>
          <cell r="J222">
            <v>0</v>
          </cell>
        </row>
        <row r="223">
          <cell r="A223" t="str">
            <v>4512000001</v>
          </cell>
          <cell r="J223">
            <v>0</v>
          </cell>
        </row>
        <row r="224">
          <cell r="A224" t="str">
            <v>4512000001</v>
          </cell>
          <cell r="J224">
            <v>0</v>
          </cell>
        </row>
        <row r="225">
          <cell r="A225" t="str">
            <v>4512000001</v>
          </cell>
          <cell r="J225">
            <v>0</v>
          </cell>
        </row>
        <row r="226">
          <cell r="A226" t="str">
            <v>4512000001</v>
          </cell>
          <cell r="J226">
            <v>0</v>
          </cell>
        </row>
        <row r="227">
          <cell r="A227" t="str">
            <v>4512000001</v>
          </cell>
          <cell r="J227">
            <v>0</v>
          </cell>
        </row>
        <row r="228">
          <cell r="A228" t="str">
            <v>4512000001</v>
          </cell>
          <cell r="J228">
            <v>0</v>
          </cell>
        </row>
        <row r="229">
          <cell r="A229" t="str">
            <v>4512000001</v>
          </cell>
          <cell r="J229">
            <v>0</v>
          </cell>
        </row>
        <row r="230">
          <cell r="A230" t="str">
            <v>4512000001</v>
          </cell>
          <cell r="J230">
            <v>0</v>
          </cell>
        </row>
        <row r="231">
          <cell r="A231" t="str">
            <v>4512000001</v>
          </cell>
          <cell r="J231">
            <v>0</v>
          </cell>
        </row>
        <row r="232">
          <cell r="A232" t="str">
            <v>4512000001</v>
          </cell>
          <cell r="J232">
            <v>0</v>
          </cell>
        </row>
        <row r="233">
          <cell r="A233" t="str">
            <v>4512000001</v>
          </cell>
          <cell r="J233">
            <v>0</v>
          </cell>
        </row>
        <row r="234">
          <cell r="A234" t="str">
            <v>4512000001</v>
          </cell>
          <cell r="J234">
            <v>0</v>
          </cell>
        </row>
        <row r="235">
          <cell r="A235" t="str">
            <v>4512000001</v>
          </cell>
          <cell r="J235">
            <v>0</v>
          </cell>
        </row>
        <row r="236">
          <cell r="A236" t="str">
            <v>4512000001</v>
          </cell>
          <cell r="J236">
            <v>0</v>
          </cell>
        </row>
        <row r="237">
          <cell r="A237" t="str">
            <v>4512000001</v>
          </cell>
          <cell r="J237">
            <v>0</v>
          </cell>
        </row>
        <row r="238">
          <cell r="A238" t="str">
            <v>4512000001</v>
          </cell>
          <cell r="J238">
            <v>0</v>
          </cell>
        </row>
        <row r="239">
          <cell r="A239" t="str">
            <v>4512000001</v>
          </cell>
          <cell r="J239">
            <v>0</v>
          </cell>
        </row>
        <row r="240">
          <cell r="A240" t="str">
            <v>4512000001</v>
          </cell>
          <cell r="J240">
            <v>0</v>
          </cell>
        </row>
        <row r="241">
          <cell r="A241" t="str">
            <v>4512000001</v>
          </cell>
          <cell r="J241">
            <v>0</v>
          </cell>
        </row>
        <row r="242">
          <cell r="A242" t="str">
            <v>4512000001</v>
          </cell>
          <cell r="J242">
            <v>0</v>
          </cell>
        </row>
        <row r="243">
          <cell r="A243" t="str">
            <v>4512000001</v>
          </cell>
          <cell r="J243">
            <v>0</v>
          </cell>
        </row>
        <row r="244">
          <cell r="A244" t="str">
            <v>4512000001</v>
          </cell>
          <cell r="J244">
            <v>0</v>
          </cell>
        </row>
        <row r="245">
          <cell r="A245" t="str">
            <v>4512000001</v>
          </cell>
          <cell r="J245">
            <v>0</v>
          </cell>
        </row>
        <row r="246">
          <cell r="A246" t="str">
            <v>4512000001</v>
          </cell>
          <cell r="J246">
            <v>0</v>
          </cell>
        </row>
        <row r="247">
          <cell r="A247" t="str">
            <v>4512000001</v>
          </cell>
          <cell r="J247">
            <v>0</v>
          </cell>
        </row>
        <row r="248">
          <cell r="A248" t="str">
            <v>4512000001</v>
          </cell>
          <cell r="J248">
            <v>0</v>
          </cell>
        </row>
        <row r="249">
          <cell r="A249" t="str">
            <v>4512000001</v>
          </cell>
          <cell r="J249">
            <v>0</v>
          </cell>
        </row>
        <row r="250">
          <cell r="A250" t="str">
            <v>4512000001</v>
          </cell>
          <cell r="J250">
            <v>0</v>
          </cell>
        </row>
        <row r="251">
          <cell r="A251" t="str">
            <v>4512000001</v>
          </cell>
          <cell r="J251">
            <v>0</v>
          </cell>
        </row>
        <row r="252">
          <cell r="A252" t="str">
            <v>4512000001</v>
          </cell>
          <cell r="J252">
            <v>0</v>
          </cell>
        </row>
        <row r="253">
          <cell r="A253" t="str">
            <v>4512000001</v>
          </cell>
          <cell r="J253">
            <v>0</v>
          </cell>
        </row>
        <row r="254">
          <cell r="A254" t="str">
            <v>4512000001</v>
          </cell>
          <cell r="J254">
            <v>0</v>
          </cell>
        </row>
        <row r="255">
          <cell r="A255" t="str">
            <v>4512000001</v>
          </cell>
          <cell r="J255">
            <v>0</v>
          </cell>
        </row>
        <row r="256">
          <cell r="A256" t="str">
            <v>4512000001</v>
          </cell>
          <cell r="J256">
            <v>0</v>
          </cell>
        </row>
        <row r="257">
          <cell r="A257" t="str">
            <v>4512000001</v>
          </cell>
          <cell r="J257">
            <v>0</v>
          </cell>
        </row>
        <row r="258">
          <cell r="A258" t="str">
            <v>4512000001</v>
          </cell>
          <cell r="J258">
            <v>0</v>
          </cell>
        </row>
        <row r="259">
          <cell r="A259" t="str">
            <v>4512000001</v>
          </cell>
          <cell r="J259">
            <v>0</v>
          </cell>
        </row>
        <row r="260">
          <cell r="A260" t="str">
            <v>4512000001</v>
          </cell>
          <cell r="J260">
            <v>0</v>
          </cell>
        </row>
        <row r="261">
          <cell r="A261" t="str">
            <v>4512000001</v>
          </cell>
          <cell r="J261">
            <v>0</v>
          </cell>
        </row>
        <row r="262">
          <cell r="A262" t="str">
            <v>4512000001</v>
          </cell>
          <cell r="J262">
            <v>0</v>
          </cell>
        </row>
        <row r="263">
          <cell r="A263" t="str">
            <v>4512000001</v>
          </cell>
          <cell r="J263">
            <v>0</v>
          </cell>
        </row>
        <row r="264">
          <cell r="A264" t="str">
            <v>4512000001</v>
          </cell>
          <cell r="J264">
            <v>0</v>
          </cell>
        </row>
        <row r="265">
          <cell r="A265" t="str">
            <v>4512000001</v>
          </cell>
          <cell r="J265">
            <v>0</v>
          </cell>
        </row>
        <row r="266">
          <cell r="A266" t="str">
            <v>4512000001</v>
          </cell>
          <cell r="J266">
            <v>0</v>
          </cell>
        </row>
        <row r="267">
          <cell r="A267" t="str">
            <v>4512000001</v>
          </cell>
          <cell r="J267">
            <v>0</v>
          </cell>
        </row>
        <row r="268">
          <cell r="A268" t="str">
            <v>4512000001</v>
          </cell>
          <cell r="J268">
            <v>0</v>
          </cell>
        </row>
        <row r="269">
          <cell r="A269" t="str">
            <v>4512000001</v>
          </cell>
          <cell r="J269">
            <v>0</v>
          </cell>
        </row>
        <row r="270">
          <cell r="A270" t="str">
            <v>4512000001</v>
          </cell>
          <cell r="J270">
            <v>0</v>
          </cell>
        </row>
        <row r="271">
          <cell r="A271" t="str">
            <v>4512000001</v>
          </cell>
          <cell r="J271">
            <v>0</v>
          </cell>
        </row>
        <row r="272">
          <cell r="A272" t="str">
            <v>4512000001</v>
          </cell>
          <cell r="J272">
            <v>0</v>
          </cell>
        </row>
        <row r="273">
          <cell r="A273" t="str">
            <v>4512000001</v>
          </cell>
          <cell r="J273">
            <v>0</v>
          </cell>
        </row>
        <row r="274">
          <cell r="A274" t="str">
            <v>4512000001</v>
          </cell>
          <cell r="J274">
            <v>0</v>
          </cell>
        </row>
        <row r="275">
          <cell r="A275" t="str">
            <v>4512000001</v>
          </cell>
          <cell r="J275">
            <v>0</v>
          </cell>
        </row>
        <row r="276">
          <cell r="A276" t="str">
            <v>4512000001</v>
          </cell>
          <cell r="J276">
            <v>0</v>
          </cell>
        </row>
        <row r="277">
          <cell r="A277" t="str">
            <v>4512000001</v>
          </cell>
          <cell r="J277">
            <v>0</v>
          </cell>
        </row>
        <row r="278">
          <cell r="A278" t="str">
            <v>4512000001</v>
          </cell>
          <cell r="J278">
            <v>0</v>
          </cell>
        </row>
        <row r="279">
          <cell r="A279" t="str">
            <v>4512000001</v>
          </cell>
          <cell r="J279">
            <v>0</v>
          </cell>
        </row>
        <row r="280">
          <cell r="A280" t="str">
            <v>4512000001</v>
          </cell>
          <cell r="J280">
            <v>0</v>
          </cell>
        </row>
        <row r="281">
          <cell r="A281" t="str">
            <v>4512000001</v>
          </cell>
          <cell r="J281">
            <v>0</v>
          </cell>
        </row>
        <row r="282">
          <cell r="A282" t="str">
            <v>4512000001</v>
          </cell>
          <cell r="J282">
            <v>0</v>
          </cell>
        </row>
        <row r="283">
          <cell r="A283" t="str">
            <v>4512000001</v>
          </cell>
          <cell r="J283">
            <v>0</v>
          </cell>
        </row>
        <row r="284">
          <cell r="A284" t="str">
            <v>4512000001</v>
          </cell>
          <cell r="J284">
            <v>0</v>
          </cell>
        </row>
        <row r="285">
          <cell r="A285" t="str">
            <v>4512000001</v>
          </cell>
          <cell r="J285">
            <v>0</v>
          </cell>
        </row>
        <row r="286">
          <cell r="A286" t="str">
            <v>4512000001</v>
          </cell>
          <cell r="J286">
            <v>0</v>
          </cell>
        </row>
        <row r="287">
          <cell r="A287" t="str">
            <v>4512000001</v>
          </cell>
          <cell r="J287">
            <v>0</v>
          </cell>
        </row>
        <row r="288">
          <cell r="A288" t="str">
            <v>4512000001</v>
          </cell>
          <cell r="J288">
            <v>0</v>
          </cell>
        </row>
        <row r="289">
          <cell r="A289" t="str">
            <v>4512000001</v>
          </cell>
          <cell r="J289">
            <v>0</v>
          </cell>
        </row>
        <row r="290">
          <cell r="A290" t="str">
            <v>4512000001</v>
          </cell>
          <cell r="J290">
            <v>0</v>
          </cell>
        </row>
        <row r="291">
          <cell r="A291" t="str">
            <v>4512000001</v>
          </cell>
          <cell r="J291">
            <v>0</v>
          </cell>
        </row>
        <row r="292">
          <cell r="A292" t="str">
            <v>4512000001</v>
          </cell>
          <cell r="J292">
            <v>0</v>
          </cell>
        </row>
        <row r="293">
          <cell r="A293" t="str">
            <v>4512000001</v>
          </cell>
          <cell r="J293">
            <v>0</v>
          </cell>
        </row>
        <row r="294">
          <cell r="A294" t="str">
            <v>4512000001</v>
          </cell>
          <cell r="J294">
            <v>0</v>
          </cell>
        </row>
        <row r="295">
          <cell r="A295" t="str">
            <v>4512000001</v>
          </cell>
          <cell r="J295">
            <v>0</v>
          </cell>
        </row>
        <row r="296">
          <cell r="A296" t="str">
            <v>4512000001</v>
          </cell>
          <cell r="J296">
            <v>0</v>
          </cell>
        </row>
        <row r="297">
          <cell r="A297" t="str">
            <v>4512000001</v>
          </cell>
          <cell r="J297">
            <v>0</v>
          </cell>
        </row>
        <row r="298">
          <cell r="A298" t="str">
            <v>4512000001</v>
          </cell>
          <cell r="J298">
            <v>0</v>
          </cell>
        </row>
        <row r="299">
          <cell r="A299" t="str">
            <v>4512000001</v>
          </cell>
          <cell r="J299">
            <v>0</v>
          </cell>
        </row>
        <row r="300">
          <cell r="A300" t="str">
            <v>4512000001</v>
          </cell>
          <cell r="J300">
            <v>0</v>
          </cell>
        </row>
        <row r="301">
          <cell r="A301" t="str">
            <v>4512000001</v>
          </cell>
          <cell r="J301">
            <v>0</v>
          </cell>
        </row>
        <row r="302">
          <cell r="A302" t="str">
            <v>4512000001</v>
          </cell>
          <cell r="J302">
            <v>0</v>
          </cell>
        </row>
        <row r="303">
          <cell r="A303" t="str">
            <v>4512000001</v>
          </cell>
          <cell r="J303">
            <v>0</v>
          </cell>
        </row>
        <row r="304">
          <cell r="A304" t="str">
            <v>4512000001</v>
          </cell>
          <cell r="J304">
            <v>0</v>
          </cell>
        </row>
        <row r="305">
          <cell r="A305" t="str">
            <v>4512000001</v>
          </cell>
          <cell r="J305">
            <v>0</v>
          </cell>
        </row>
        <row r="306">
          <cell r="A306" t="str">
            <v>4512000001</v>
          </cell>
          <cell r="J306">
            <v>0</v>
          </cell>
        </row>
        <row r="307">
          <cell r="A307" t="str">
            <v>4512000001</v>
          </cell>
          <cell r="J307">
            <v>0</v>
          </cell>
        </row>
        <row r="308">
          <cell r="A308" t="str">
            <v>4512000001</v>
          </cell>
          <cell r="J308">
            <v>0</v>
          </cell>
        </row>
        <row r="309">
          <cell r="A309" t="str">
            <v>4512000001</v>
          </cell>
          <cell r="J309">
            <v>0</v>
          </cell>
        </row>
        <row r="310">
          <cell r="A310" t="str">
            <v>4512000001</v>
          </cell>
          <cell r="J310">
            <v>0</v>
          </cell>
        </row>
        <row r="311">
          <cell r="A311" t="str">
            <v>4512000001</v>
          </cell>
          <cell r="J311">
            <v>0</v>
          </cell>
        </row>
        <row r="312">
          <cell r="A312" t="str">
            <v>4512000001</v>
          </cell>
          <cell r="J312">
            <v>0</v>
          </cell>
        </row>
        <row r="313">
          <cell r="A313" t="str">
            <v>4512000001</v>
          </cell>
          <cell r="J313">
            <v>0</v>
          </cell>
        </row>
        <row r="314">
          <cell r="A314" t="str">
            <v>4512000001</v>
          </cell>
          <cell r="J314">
            <v>0</v>
          </cell>
        </row>
        <row r="315">
          <cell r="A315" t="str">
            <v>4512000001</v>
          </cell>
          <cell r="J315">
            <v>0</v>
          </cell>
        </row>
        <row r="316">
          <cell r="A316" t="str">
            <v>4512000001</v>
          </cell>
          <cell r="J316">
            <v>0</v>
          </cell>
        </row>
        <row r="317">
          <cell r="A317" t="str">
            <v>4512000001</v>
          </cell>
          <cell r="J317">
            <v>0</v>
          </cell>
        </row>
        <row r="318">
          <cell r="A318" t="str">
            <v>4512000001</v>
          </cell>
          <cell r="J318">
            <v>0</v>
          </cell>
        </row>
        <row r="319">
          <cell r="A319" t="str">
            <v>4512000001</v>
          </cell>
          <cell r="J319">
            <v>0</v>
          </cell>
        </row>
        <row r="320">
          <cell r="A320" t="str">
            <v>4512000001</v>
          </cell>
          <cell r="J320">
            <v>0</v>
          </cell>
        </row>
        <row r="321">
          <cell r="A321" t="str">
            <v>4512000001</v>
          </cell>
          <cell r="J321">
            <v>0</v>
          </cell>
        </row>
        <row r="322">
          <cell r="A322" t="str">
            <v>4512000001</v>
          </cell>
          <cell r="J322">
            <v>0</v>
          </cell>
        </row>
        <row r="323">
          <cell r="A323" t="str">
            <v>4512000001</v>
          </cell>
          <cell r="J323">
            <v>0</v>
          </cell>
        </row>
        <row r="324">
          <cell r="A324" t="str">
            <v>4512000001</v>
          </cell>
          <cell r="J324">
            <v>0</v>
          </cell>
        </row>
        <row r="325">
          <cell r="A325" t="str">
            <v>4512000001</v>
          </cell>
          <cell r="J325">
            <v>0</v>
          </cell>
        </row>
        <row r="326">
          <cell r="A326" t="str">
            <v>4512000001</v>
          </cell>
          <cell r="J326">
            <v>0</v>
          </cell>
        </row>
        <row r="327">
          <cell r="A327" t="str">
            <v>4512000001</v>
          </cell>
          <cell r="J327">
            <v>0</v>
          </cell>
        </row>
        <row r="328">
          <cell r="A328" t="str">
            <v>4512000001</v>
          </cell>
          <cell r="J328">
            <v>0</v>
          </cell>
        </row>
        <row r="329">
          <cell r="A329" t="str">
            <v>4512000001</v>
          </cell>
          <cell r="J329">
            <v>0</v>
          </cell>
        </row>
        <row r="330">
          <cell r="A330" t="str">
            <v>4512000001</v>
          </cell>
          <cell r="J330">
            <v>0</v>
          </cell>
        </row>
        <row r="331">
          <cell r="A331" t="str">
            <v>4512000001</v>
          </cell>
          <cell r="J331">
            <v>0</v>
          </cell>
        </row>
        <row r="332">
          <cell r="A332" t="str">
            <v>4512000001</v>
          </cell>
          <cell r="J332">
            <v>0</v>
          </cell>
        </row>
        <row r="333">
          <cell r="A333" t="str">
            <v>4512000001</v>
          </cell>
          <cell r="J333">
            <v>0</v>
          </cell>
        </row>
        <row r="334">
          <cell r="A334" t="str">
            <v>4512000001</v>
          </cell>
          <cell r="J334">
            <v>0</v>
          </cell>
        </row>
        <row r="335">
          <cell r="A335" t="str">
            <v>4512000001</v>
          </cell>
          <cell r="J335">
            <v>0</v>
          </cell>
        </row>
        <row r="336">
          <cell r="A336" t="str">
            <v>4512000001</v>
          </cell>
          <cell r="J336">
            <v>0</v>
          </cell>
        </row>
        <row r="337">
          <cell r="A337" t="str">
            <v>4512000001</v>
          </cell>
          <cell r="J337">
            <v>0</v>
          </cell>
        </row>
        <row r="338">
          <cell r="A338" t="str">
            <v>4512000001</v>
          </cell>
          <cell r="J338">
            <v>0</v>
          </cell>
        </row>
        <row r="339">
          <cell r="A339" t="str">
            <v>4512000001</v>
          </cell>
          <cell r="J339">
            <v>0</v>
          </cell>
        </row>
        <row r="340">
          <cell r="A340" t="str">
            <v>4512000001</v>
          </cell>
          <cell r="J340">
            <v>0</v>
          </cell>
        </row>
        <row r="341">
          <cell r="A341" t="str">
            <v>4512000001</v>
          </cell>
          <cell r="J341">
            <v>0</v>
          </cell>
        </row>
        <row r="342">
          <cell r="A342" t="str">
            <v>4512000001</v>
          </cell>
          <cell r="J342">
            <v>0</v>
          </cell>
        </row>
        <row r="343">
          <cell r="A343" t="str">
            <v>4512000001</v>
          </cell>
          <cell r="J343">
            <v>0</v>
          </cell>
        </row>
        <row r="344">
          <cell r="A344" t="str">
            <v>4512000001</v>
          </cell>
          <cell r="J344">
            <v>0</v>
          </cell>
        </row>
        <row r="345">
          <cell r="A345" t="str">
            <v>4512000001</v>
          </cell>
          <cell r="J345">
            <v>0</v>
          </cell>
        </row>
        <row r="346">
          <cell r="A346" t="str">
            <v>4512000001</v>
          </cell>
          <cell r="J346">
            <v>0</v>
          </cell>
        </row>
        <row r="347">
          <cell r="A347" t="str">
            <v>4512000001</v>
          </cell>
          <cell r="J347">
            <v>0</v>
          </cell>
        </row>
        <row r="348">
          <cell r="A348" t="str">
            <v>4512000001</v>
          </cell>
          <cell r="J348">
            <v>0</v>
          </cell>
        </row>
        <row r="349">
          <cell r="A349" t="str">
            <v>4512000001</v>
          </cell>
          <cell r="J349">
            <v>0</v>
          </cell>
        </row>
        <row r="350">
          <cell r="A350" t="str">
            <v>4512000001</v>
          </cell>
          <cell r="J350">
            <v>0</v>
          </cell>
        </row>
        <row r="351">
          <cell r="A351" t="str">
            <v>4512000001</v>
          </cell>
          <cell r="J351">
            <v>0</v>
          </cell>
        </row>
        <row r="352">
          <cell r="A352" t="str">
            <v>4512000001</v>
          </cell>
          <cell r="J352">
            <v>0</v>
          </cell>
        </row>
        <row r="353">
          <cell r="A353" t="str">
            <v>4512000001</v>
          </cell>
          <cell r="J353">
            <v>0</v>
          </cell>
        </row>
        <row r="354">
          <cell r="A354" t="str">
            <v>4512000001</v>
          </cell>
          <cell r="J354">
            <v>0</v>
          </cell>
        </row>
        <row r="355">
          <cell r="A355" t="str">
            <v>4512000001</v>
          </cell>
          <cell r="J355">
            <v>0</v>
          </cell>
        </row>
        <row r="356">
          <cell r="A356" t="str">
            <v>4512000001</v>
          </cell>
          <cell r="J356">
            <v>0</v>
          </cell>
        </row>
        <row r="357">
          <cell r="A357" t="str">
            <v>4512000001</v>
          </cell>
          <cell r="J357">
            <v>0</v>
          </cell>
        </row>
        <row r="358">
          <cell r="A358" t="str">
            <v>4512000001</v>
          </cell>
          <cell r="J358">
            <v>0</v>
          </cell>
        </row>
        <row r="359">
          <cell r="A359" t="str">
            <v>4512000001</v>
          </cell>
          <cell r="J359">
            <v>0</v>
          </cell>
        </row>
        <row r="360">
          <cell r="A360" t="str">
            <v>4512000001</v>
          </cell>
          <cell r="J360">
            <v>0</v>
          </cell>
        </row>
        <row r="361">
          <cell r="A361" t="str">
            <v>4512000001</v>
          </cell>
          <cell r="J361">
            <v>0</v>
          </cell>
        </row>
        <row r="362">
          <cell r="A362" t="str">
            <v>4512000001</v>
          </cell>
          <cell r="J362">
            <v>0</v>
          </cell>
        </row>
        <row r="363">
          <cell r="A363" t="str">
            <v>4512000001</v>
          </cell>
          <cell r="J363">
            <v>0</v>
          </cell>
        </row>
        <row r="364">
          <cell r="A364" t="str">
            <v>4512000001</v>
          </cell>
          <cell r="J364">
            <v>0</v>
          </cell>
        </row>
        <row r="365">
          <cell r="A365" t="str">
            <v>4512000001</v>
          </cell>
          <cell r="J365">
            <v>0</v>
          </cell>
        </row>
        <row r="366">
          <cell r="A366" t="str">
            <v>4512000001</v>
          </cell>
          <cell r="J366">
            <v>0</v>
          </cell>
        </row>
        <row r="367">
          <cell r="A367" t="str">
            <v>4512000001</v>
          </cell>
          <cell r="J367">
            <v>0</v>
          </cell>
        </row>
        <row r="368">
          <cell r="A368" t="str">
            <v>4512000001</v>
          </cell>
          <cell r="J368">
            <v>0</v>
          </cell>
        </row>
        <row r="369">
          <cell r="A369" t="str">
            <v>4512000001</v>
          </cell>
          <cell r="J369">
            <v>0</v>
          </cell>
        </row>
        <row r="370">
          <cell r="A370" t="str">
            <v>4512000001</v>
          </cell>
          <cell r="J370">
            <v>0</v>
          </cell>
        </row>
        <row r="371">
          <cell r="A371" t="str">
            <v>4512000001</v>
          </cell>
          <cell r="J371">
            <v>0</v>
          </cell>
        </row>
        <row r="372">
          <cell r="A372" t="str">
            <v>4512000001</v>
          </cell>
          <cell r="J372">
            <v>0</v>
          </cell>
        </row>
        <row r="373">
          <cell r="A373" t="str">
            <v>4512000001</v>
          </cell>
          <cell r="J373">
            <v>0</v>
          </cell>
        </row>
        <row r="374">
          <cell r="A374" t="str">
            <v>4512000001</v>
          </cell>
          <cell r="J374">
            <v>0</v>
          </cell>
        </row>
        <row r="375">
          <cell r="A375" t="str">
            <v>4512000001</v>
          </cell>
          <cell r="J375">
            <v>0</v>
          </cell>
        </row>
        <row r="376">
          <cell r="A376" t="str">
            <v>4512000001</v>
          </cell>
          <cell r="J376">
            <v>0</v>
          </cell>
        </row>
        <row r="377">
          <cell r="A377" t="str">
            <v>4512000001</v>
          </cell>
          <cell r="J377">
            <v>0</v>
          </cell>
        </row>
        <row r="378">
          <cell r="A378" t="str">
            <v>4512000001</v>
          </cell>
          <cell r="J378">
            <v>0</v>
          </cell>
        </row>
        <row r="379">
          <cell r="A379" t="str">
            <v>4512000001</v>
          </cell>
          <cell r="J379">
            <v>0</v>
          </cell>
        </row>
        <row r="380">
          <cell r="A380" t="str">
            <v>4512000001</v>
          </cell>
          <cell r="J380">
            <v>0</v>
          </cell>
        </row>
        <row r="381">
          <cell r="A381" t="str">
            <v>4512000001</v>
          </cell>
          <cell r="J381">
            <v>0</v>
          </cell>
        </row>
        <row r="382">
          <cell r="A382" t="str">
            <v>4512000001</v>
          </cell>
          <cell r="J382">
            <v>0</v>
          </cell>
        </row>
        <row r="383">
          <cell r="A383" t="str">
            <v>4512000001</v>
          </cell>
          <cell r="J383">
            <v>0</v>
          </cell>
        </row>
        <row r="384">
          <cell r="A384" t="str">
            <v>4512000001</v>
          </cell>
          <cell r="J384">
            <v>0</v>
          </cell>
        </row>
        <row r="385">
          <cell r="A385" t="str">
            <v>4512000001</v>
          </cell>
          <cell r="J385">
            <v>0</v>
          </cell>
        </row>
        <row r="386">
          <cell r="A386" t="str">
            <v>4512000001</v>
          </cell>
          <cell r="J386">
            <v>0</v>
          </cell>
        </row>
        <row r="387">
          <cell r="A387" t="str">
            <v>4512000001</v>
          </cell>
          <cell r="J387">
            <v>0</v>
          </cell>
        </row>
        <row r="388">
          <cell r="A388" t="str">
            <v>4512000001</v>
          </cell>
          <cell r="J388">
            <v>0</v>
          </cell>
        </row>
        <row r="389">
          <cell r="A389" t="str">
            <v>4512000001</v>
          </cell>
          <cell r="J389">
            <v>0</v>
          </cell>
        </row>
        <row r="390">
          <cell r="A390" t="str">
            <v>4512000001</v>
          </cell>
          <cell r="J390">
            <v>0</v>
          </cell>
        </row>
        <row r="391">
          <cell r="A391" t="str">
            <v>4512000001</v>
          </cell>
          <cell r="J391">
            <v>0</v>
          </cell>
        </row>
        <row r="392">
          <cell r="A392" t="str">
            <v>4512000001</v>
          </cell>
          <cell r="J392">
            <v>0</v>
          </cell>
        </row>
        <row r="393">
          <cell r="A393" t="str">
            <v>4512000001</v>
          </cell>
          <cell r="J393">
            <v>0</v>
          </cell>
        </row>
        <row r="394">
          <cell r="A394" t="str">
            <v>4512000001</v>
          </cell>
          <cell r="J394">
            <v>0</v>
          </cell>
        </row>
        <row r="395">
          <cell r="A395" t="str">
            <v>4512000001</v>
          </cell>
          <cell r="J395">
            <v>0</v>
          </cell>
        </row>
        <row r="396">
          <cell r="A396" t="str">
            <v>4512000001</v>
          </cell>
          <cell r="J396">
            <v>0</v>
          </cell>
        </row>
        <row r="397">
          <cell r="A397" t="str">
            <v>4512000001</v>
          </cell>
          <cell r="J397">
            <v>0</v>
          </cell>
        </row>
        <row r="398">
          <cell r="A398" t="str">
            <v>4512000001</v>
          </cell>
          <cell r="J398">
            <v>0</v>
          </cell>
        </row>
        <row r="399">
          <cell r="A399" t="str">
            <v>4512000001</v>
          </cell>
          <cell r="J399">
            <v>0</v>
          </cell>
        </row>
        <row r="400">
          <cell r="A400" t="str">
            <v>4512000001</v>
          </cell>
          <cell r="J400">
            <v>0</v>
          </cell>
        </row>
        <row r="401">
          <cell r="A401" t="str">
            <v>4512000001</v>
          </cell>
          <cell r="J401">
            <v>0</v>
          </cell>
        </row>
        <row r="402">
          <cell r="A402" t="str">
            <v>4512000001</v>
          </cell>
          <cell r="J402">
            <v>0</v>
          </cell>
        </row>
        <row r="403">
          <cell r="A403" t="str">
            <v>4512000001</v>
          </cell>
          <cell r="J403">
            <v>0</v>
          </cell>
        </row>
        <row r="404">
          <cell r="A404" t="str">
            <v>4512000001</v>
          </cell>
          <cell r="J404">
            <v>0</v>
          </cell>
        </row>
        <row r="405">
          <cell r="A405" t="str">
            <v>4512000001</v>
          </cell>
          <cell r="J405">
            <v>0</v>
          </cell>
        </row>
        <row r="406">
          <cell r="A406" t="str">
            <v>4512000001</v>
          </cell>
          <cell r="J406">
            <v>0</v>
          </cell>
        </row>
        <row r="407">
          <cell r="A407" t="str">
            <v>4512000001</v>
          </cell>
          <cell r="J407">
            <v>0</v>
          </cell>
        </row>
        <row r="408">
          <cell r="A408" t="str">
            <v>4512000001</v>
          </cell>
          <cell r="J408">
            <v>0</v>
          </cell>
        </row>
        <row r="409">
          <cell r="A409" t="str">
            <v>4512000001</v>
          </cell>
          <cell r="J409">
            <v>0</v>
          </cell>
        </row>
        <row r="410">
          <cell r="A410" t="str">
            <v>4512000001</v>
          </cell>
          <cell r="J410">
            <v>0</v>
          </cell>
        </row>
        <row r="411">
          <cell r="A411" t="str">
            <v>4512000001</v>
          </cell>
          <cell r="J411">
            <v>0</v>
          </cell>
        </row>
        <row r="412">
          <cell r="A412" t="str">
            <v>4512000001</v>
          </cell>
          <cell r="J412">
            <v>0</v>
          </cell>
        </row>
        <row r="413">
          <cell r="A413" t="str">
            <v>4512000001</v>
          </cell>
          <cell r="J413">
            <v>0</v>
          </cell>
        </row>
        <row r="414">
          <cell r="A414" t="str">
            <v>4512000001</v>
          </cell>
          <cell r="J414">
            <v>0</v>
          </cell>
        </row>
        <row r="415">
          <cell r="A415" t="str">
            <v>4512000001</v>
          </cell>
          <cell r="J415">
            <v>0</v>
          </cell>
        </row>
        <row r="416">
          <cell r="A416" t="str">
            <v>4512000001</v>
          </cell>
          <cell r="J416">
            <v>0</v>
          </cell>
        </row>
        <row r="417">
          <cell r="A417" t="str">
            <v>4512000001</v>
          </cell>
          <cell r="J417">
            <v>0</v>
          </cell>
        </row>
        <row r="418">
          <cell r="A418" t="str">
            <v>4512000001</v>
          </cell>
          <cell r="J418">
            <v>0</v>
          </cell>
        </row>
        <row r="419">
          <cell r="A419" t="str">
            <v>4512000001</v>
          </cell>
          <cell r="J419">
            <v>0</v>
          </cell>
        </row>
        <row r="420">
          <cell r="A420" t="str">
            <v>4512000001</v>
          </cell>
          <cell r="J420">
            <v>0</v>
          </cell>
        </row>
        <row r="421">
          <cell r="A421" t="str">
            <v>4512000001</v>
          </cell>
          <cell r="J421">
            <v>0</v>
          </cell>
        </row>
        <row r="422">
          <cell r="A422" t="str">
            <v>4512000001</v>
          </cell>
          <cell r="J422">
            <v>0</v>
          </cell>
        </row>
        <row r="423">
          <cell r="A423" t="str">
            <v>4512000001</v>
          </cell>
          <cell r="J423">
            <v>0</v>
          </cell>
        </row>
        <row r="424">
          <cell r="A424" t="str">
            <v>4512000001</v>
          </cell>
          <cell r="J424">
            <v>0</v>
          </cell>
        </row>
        <row r="425">
          <cell r="A425" t="str">
            <v>4512000001</v>
          </cell>
          <cell r="J425">
            <v>0</v>
          </cell>
        </row>
        <row r="426">
          <cell r="A426" t="str">
            <v>4512000001</v>
          </cell>
          <cell r="J426">
            <v>0</v>
          </cell>
        </row>
        <row r="427">
          <cell r="A427" t="str">
            <v>4512000001</v>
          </cell>
          <cell r="J427">
            <v>0</v>
          </cell>
        </row>
        <row r="428">
          <cell r="A428" t="str">
            <v>4512000001</v>
          </cell>
          <cell r="J428">
            <v>0</v>
          </cell>
        </row>
        <row r="429">
          <cell r="A429" t="str">
            <v>4512000001</v>
          </cell>
          <cell r="J429">
            <v>0</v>
          </cell>
        </row>
        <row r="430">
          <cell r="A430" t="str">
            <v>4512000001</v>
          </cell>
          <cell r="J430">
            <v>0</v>
          </cell>
        </row>
        <row r="431">
          <cell r="A431" t="str">
            <v>4512000001</v>
          </cell>
          <cell r="J431">
            <v>0</v>
          </cell>
        </row>
        <row r="432">
          <cell r="A432" t="str">
            <v>4512000001</v>
          </cell>
          <cell r="J432">
            <v>0</v>
          </cell>
        </row>
        <row r="433">
          <cell r="A433" t="str">
            <v>4512000001</v>
          </cell>
          <cell r="J433">
            <v>0</v>
          </cell>
        </row>
        <row r="434">
          <cell r="A434" t="str">
            <v>4512000001</v>
          </cell>
          <cell r="J434">
            <v>0</v>
          </cell>
        </row>
        <row r="435">
          <cell r="A435" t="str">
            <v>4512000001</v>
          </cell>
          <cell r="J435">
            <v>0</v>
          </cell>
        </row>
        <row r="436">
          <cell r="A436" t="str">
            <v>4512000001</v>
          </cell>
          <cell r="J436">
            <v>0</v>
          </cell>
        </row>
        <row r="437">
          <cell r="A437" t="str">
            <v>4512000001</v>
          </cell>
          <cell r="J437">
            <v>0</v>
          </cell>
        </row>
        <row r="438">
          <cell r="A438" t="str">
            <v>4512000001</v>
          </cell>
          <cell r="J438">
            <v>0</v>
          </cell>
        </row>
        <row r="439">
          <cell r="A439" t="str">
            <v>4512000001</v>
          </cell>
          <cell r="J439">
            <v>0</v>
          </cell>
        </row>
        <row r="440">
          <cell r="A440" t="str">
            <v>4512000001</v>
          </cell>
          <cell r="J440">
            <v>0</v>
          </cell>
        </row>
        <row r="441">
          <cell r="A441" t="str">
            <v>4512000001</v>
          </cell>
          <cell r="J441">
            <v>0</v>
          </cell>
        </row>
        <row r="442">
          <cell r="A442" t="str">
            <v>4512000001</v>
          </cell>
          <cell r="J442">
            <v>0</v>
          </cell>
        </row>
        <row r="443">
          <cell r="A443" t="str">
            <v>4512000001</v>
          </cell>
          <cell r="J443">
            <v>0</v>
          </cell>
        </row>
        <row r="444">
          <cell r="A444" t="str">
            <v>4512000001</v>
          </cell>
          <cell r="J444">
            <v>0</v>
          </cell>
        </row>
        <row r="445">
          <cell r="A445" t="str">
            <v>4512000001</v>
          </cell>
          <cell r="J445">
            <v>0</v>
          </cell>
        </row>
        <row r="446">
          <cell r="A446" t="str">
            <v>4512000001</v>
          </cell>
          <cell r="J446">
            <v>0</v>
          </cell>
        </row>
        <row r="447">
          <cell r="A447" t="str">
            <v>4512000001</v>
          </cell>
          <cell r="J447">
            <v>0</v>
          </cell>
        </row>
        <row r="448">
          <cell r="A448" t="str">
            <v>4512000001</v>
          </cell>
          <cell r="J448">
            <v>0</v>
          </cell>
        </row>
        <row r="449">
          <cell r="A449" t="str">
            <v>4512000001</v>
          </cell>
          <cell r="J449">
            <v>0</v>
          </cell>
        </row>
        <row r="450">
          <cell r="A450" t="str">
            <v>4512000001</v>
          </cell>
          <cell r="J450">
            <v>0</v>
          </cell>
        </row>
        <row r="451">
          <cell r="A451" t="str">
            <v>4512000001</v>
          </cell>
          <cell r="J451">
            <v>0</v>
          </cell>
        </row>
        <row r="452">
          <cell r="A452" t="str">
            <v>4512000001</v>
          </cell>
          <cell r="J452">
            <v>0</v>
          </cell>
        </row>
        <row r="453">
          <cell r="A453" t="str">
            <v>4512000001</v>
          </cell>
          <cell r="J453">
            <v>0</v>
          </cell>
        </row>
        <row r="454">
          <cell r="A454" t="str">
            <v>4512000001</v>
          </cell>
          <cell r="J454">
            <v>0</v>
          </cell>
        </row>
        <row r="455">
          <cell r="A455" t="str">
            <v>4512000001</v>
          </cell>
          <cell r="J455">
            <v>0</v>
          </cell>
        </row>
        <row r="456">
          <cell r="A456" t="str">
            <v>4512000001</v>
          </cell>
          <cell r="J456">
            <v>0</v>
          </cell>
        </row>
        <row r="457">
          <cell r="A457" t="str">
            <v>4512000001</v>
          </cell>
          <cell r="J457">
            <v>0</v>
          </cell>
        </row>
        <row r="458">
          <cell r="A458" t="str">
            <v>4512000001</v>
          </cell>
          <cell r="J458">
            <v>0</v>
          </cell>
        </row>
        <row r="459">
          <cell r="A459" t="str">
            <v>4512000001</v>
          </cell>
          <cell r="J459">
            <v>0</v>
          </cell>
        </row>
        <row r="460">
          <cell r="A460" t="str">
            <v>4512000001</v>
          </cell>
          <cell r="J460">
            <v>0</v>
          </cell>
        </row>
        <row r="461">
          <cell r="A461" t="str">
            <v>4512000001</v>
          </cell>
          <cell r="J461">
            <v>0</v>
          </cell>
        </row>
        <row r="462">
          <cell r="A462" t="str">
            <v>4512000001</v>
          </cell>
          <cell r="J462">
            <v>0</v>
          </cell>
        </row>
        <row r="463">
          <cell r="A463" t="str">
            <v>4512000001</v>
          </cell>
          <cell r="J463">
            <v>0</v>
          </cell>
        </row>
        <row r="464">
          <cell r="A464" t="str">
            <v>4512000001</v>
          </cell>
          <cell r="J464">
            <v>0</v>
          </cell>
        </row>
        <row r="465">
          <cell r="A465" t="str">
            <v>4512000001</v>
          </cell>
          <cell r="J465">
            <v>0</v>
          </cell>
        </row>
        <row r="466">
          <cell r="A466" t="str">
            <v>4512000001</v>
          </cell>
          <cell r="J466">
            <v>0</v>
          </cell>
        </row>
        <row r="467">
          <cell r="A467" t="str">
            <v>4512000001</v>
          </cell>
          <cell r="J467">
            <v>0</v>
          </cell>
        </row>
        <row r="468">
          <cell r="A468" t="str">
            <v>4512000001</v>
          </cell>
          <cell r="J468">
            <v>0</v>
          </cell>
        </row>
        <row r="469">
          <cell r="A469" t="str">
            <v>4512000001</v>
          </cell>
          <cell r="J469">
            <v>0</v>
          </cell>
        </row>
        <row r="470">
          <cell r="A470" t="str">
            <v>4512000001</v>
          </cell>
          <cell r="J470">
            <v>0</v>
          </cell>
        </row>
        <row r="471">
          <cell r="A471" t="str">
            <v>4512000001</v>
          </cell>
          <cell r="J471">
            <v>0</v>
          </cell>
        </row>
        <row r="472">
          <cell r="A472" t="str">
            <v>4512000001</v>
          </cell>
          <cell r="J472">
            <v>0</v>
          </cell>
        </row>
        <row r="473">
          <cell r="A473" t="str">
            <v>4512000001</v>
          </cell>
          <cell r="J473">
            <v>0</v>
          </cell>
        </row>
        <row r="474">
          <cell r="A474" t="str">
            <v>4512000001</v>
          </cell>
          <cell r="J474">
            <v>0</v>
          </cell>
        </row>
        <row r="475">
          <cell r="A475" t="str">
            <v>4512000001</v>
          </cell>
          <cell r="J475">
            <v>0</v>
          </cell>
        </row>
        <row r="476">
          <cell r="A476" t="str">
            <v>4512000001</v>
          </cell>
          <cell r="J476">
            <v>0</v>
          </cell>
        </row>
        <row r="477">
          <cell r="A477" t="str">
            <v>4512000001</v>
          </cell>
          <cell r="J477">
            <v>0</v>
          </cell>
        </row>
        <row r="478">
          <cell r="A478" t="str">
            <v>4512000001</v>
          </cell>
          <cell r="J478">
            <v>0</v>
          </cell>
        </row>
        <row r="479">
          <cell r="A479" t="str">
            <v>4512000001</v>
          </cell>
          <cell r="J479">
            <v>0</v>
          </cell>
        </row>
        <row r="480">
          <cell r="A480" t="str">
            <v>4512000001</v>
          </cell>
          <cell r="J480">
            <v>0</v>
          </cell>
        </row>
        <row r="481">
          <cell r="A481" t="str">
            <v>4512000001</v>
          </cell>
          <cell r="J481">
            <v>0</v>
          </cell>
        </row>
        <row r="482">
          <cell r="A482" t="str">
            <v>4512000001</v>
          </cell>
          <cell r="J482">
            <v>0</v>
          </cell>
        </row>
        <row r="483">
          <cell r="A483" t="str">
            <v>4512000001</v>
          </cell>
          <cell r="J483">
            <v>0</v>
          </cell>
        </row>
        <row r="484">
          <cell r="A484" t="str">
            <v>4512000001</v>
          </cell>
          <cell r="J484">
            <v>0</v>
          </cell>
        </row>
        <row r="485">
          <cell r="A485" t="str">
            <v>4512000001</v>
          </cell>
          <cell r="J485">
            <v>0</v>
          </cell>
        </row>
        <row r="486">
          <cell r="A486" t="str">
            <v>4512000001</v>
          </cell>
          <cell r="J486">
            <v>0</v>
          </cell>
        </row>
        <row r="487">
          <cell r="A487" t="str">
            <v>4512000001</v>
          </cell>
          <cell r="J487">
            <v>0</v>
          </cell>
        </row>
        <row r="488">
          <cell r="A488" t="str">
            <v>4512000001</v>
          </cell>
          <cell r="J488">
            <v>0</v>
          </cell>
        </row>
        <row r="489">
          <cell r="A489" t="str">
            <v>4512000001</v>
          </cell>
          <cell r="J489">
            <v>0</v>
          </cell>
        </row>
        <row r="490">
          <cell r="A490" t="str">
            <v>4512000001</v>
          </cell>
          <cell r="J490">
            <v>0</v>
          </cell>
        </row>
        <row r="491">
          <cell r="A491" t="str">
            <v>4512000001</v>
          </cell>
          <cell r="J491">
            <v>0</v>
          </cell>
        </row>
        <row r="492">
          <cell r="A492" t="str">
            <v>4512000001</v>
          </cell>
          <cell r="J492">
            <v>0</v>
          </cell>
        </row>
        <row r="493">
          <cell r="A493" t="str">
            <v>4512000001</v>
          </cell>
          <cell r="J493">
            <v>0</v>
          </cell>
        </row>
        <row r="494">
          <cell r="A494" t="str">
            <v>4512000001</v>
          </cell>
          <cell r="J494">
            <v>0</v>
          </cell>
        </row>
        <row r="495">
          <cell r="A495" t="str">
            <v>4512000001</v>
          </cell>
          <cell r="J495">
            <v>0</v>
          </cell>
        </row>
        <row r="496">
          <cell r="A496" t="str">
            <v>4512000001</v>
          </cell>
          <cell r="J496">
            <v>0</v>
          </cell>
        </row>
        <row r="497">
          <cell r="A497" t="str">
            <v>4512000002</v>
          </cell>
          <cell r="J497">
            <v>0</v>
          </cell>
        </row>
        <row r="498">
          <cell r="A498" t="str">
            <v>4512000002</v>
          </cell>
          <cell r="J498">
            <v>0</v>
          </cell>
        </row>
        <row r="499">
          <cell r="A499" t="str">
            <v>4512000002</v>
          </cell>
          <cell r="J499">
            <v>0</v>
          </cell>
        </row>
        <row r="500">
          <cell r="A500" t="str">
            <v>4512000002</v>
          </cell>
          <cell r="J500">
            <v>0</v>
          </cell>
        </row>
        <row r="501">
          <cell r="A501" t="str">
            <v>4512000002</v>
          </cell>
          <cell r="J501">
            <v>0</v>
          </cell>
        </row>
        <row r="502">
          <cell r="A502" t="str">
            <v>4512000002</v>
          </cell>
          <cell r="J502">
            <v>0</v>
          </cell>
        </row>
        <row r="503">
          <cell r="A503" t="str">
            <v>4512000002</v>
          </cell>
          <cell r="J503">
            <v>0</v>
          </cell>
        </row>
        <row r="504">
          <cell r="A504" t="str">
            <v>4512000002</v>
          </cell>
          <cell r="J504">
            <v>0</v>
          </cell>
        </row>
        <row r="505">
          <cell r="A505" t="str">
            <v>4512000002</v>
          </cell>
          <cell r="J505">
            <v>0</v>
          </cell>
        </row>
        <row r="506">
          <cell r="A506" t="str">
            <v>4512000002</v>
          </cell>
          <cell r="J506">
            <v>0</v>
          </cell>
        </row>
        <row r="507">
          <cell r="A507" t="str">
            <v>4512000002</v>
          </cell>
          <cell r="J507">
            <v>0</v>
          </cell>
        </row>
        <row r="508">
          <cell r="A508" t="str">
            <v>4512000002</v>
          </cell>
          <cell r="J508">
            <v>0</v>
          </cell>
        </row>
        <row r="509">
          <cell r="A509" t="str">
            <v>4512000002</v>
          </cell>
          <cell r="J509">
            <v>0</v>
          </cell>
        </row>
        <row r="510">
          <cell r="A510" t="str">
            <v>4512000002</v>
          </cell>
          <cell r="J510">
            <v>0</v>
          </cell>
        </row>
        <row r="511">
          <cell r="A511" t="str">
            <v>4512000002</v>
          </cell>
          <cell r="J511">
            <v>0</v>
          </cell>
        </row>
        <row r="512">
          <cell r="A512" t="str">
            <v>4512000002</v>
          </cell>
          <cell r="J512">
            <v>0</v>
          </cell>
        </row>
        <row r="513">
          <cell r="A513" t="str">
            <v>4512000002</v>
          </cell>
          <cell r="J513">
            <v>0</v>
          </cell>
        </row>
        <row r="514">
          <cell r="A514" t="str">
            <v>4512000002</v>
          </cell>
          <cell r="J514">
            <v>0</v>
          </cell>
        </row>
        <row r="515">
          <cell r="A515" t="str">
            <v>4512000002</v>
          </cell>
          <cell r="J515">
            <v>0</v>
          </cell>
        </row>
        <row r="516">
          <cell r="A516" t="str">
            <v>4512000001</v>
          </cell>
          <cell r="J516">
            <v>0</v>
          </cell>
        </row>
        <row r="517">
          <cell r="A517" t="str">
            <v>4512000001</v>
          </cell>
          <cell r="J517">
            <v>0</v>
          </cell>
        </row>
        <row r="518">
          <cell r="A518" t="str">
            <v>4512000001</v>
          </cell>
          <cell r="J518">
            <v>0</v>
          </cell>
        </row>
        <row r="519">
          <cell r="A519" t="str">
            <v>4512000001</v>
          </cell>
          <cell r="J519">
            <v>0</v>
          </cell>
        </row>
        <row r="520">
          <cell r="A520" t="str">
            <v>4512000001</v>
          </cell>
          <cell r="J520">
            <v>0</v>
          </cell>
        </row>
        <row r="521">
          <cell r="A521" t="str">
            <v>4512000001</v>
          </cell>
          <cell r="J521">
            <v>0</v>
          </cell>
        </row>
        <row r="522">
          <cell r="A522" t="str">
            <v>4512000001</v>
          </cell>
          <cell r="J522">
            <v>0</v>
          </cell>
        </row>
        <row r="523">
          <cell r="A523" t="str">
            <v>4512000001</v>
          </cell>
          <cell r="J523">
            <v>0</v>
          </cell>
        </row>
        <row r="524">
          <cell r="A524" t="str">
            <v>4512000001</v>
          </cell>
          <cell r="J524">
            <v>0</v>
          </cell>
        </row>
        <row r="525">
          <cell r="A525" t="str">
            <v>4512000001</v>
          </cell>
          <cell r="J525">
            <v>0</v>
          </cell>
        </row>
        <row r="526">
          <cell r="A526" t="str">
            <v>4512000001</v>
          </cell>
          <cell r="J526">
            <v>0</v>
          </cell>
        </row>
        <row r="527">
          <cell r="A527" t="str">
            <v>4512000001</v>
          </cell>
          <cell r="J527">
            <v>0</v>
          </cell>
        </row>
        <row r="528">
          <cell r="A528" t="str">
            <v>4512000001</v>
          </cell>
          <cell r="J528">
            <v>0</v>
          </cell>
        </row>
        <row r="529">
          <cell r="A529" t="str">
            <v>4512000001</v>
          </cell>
          <cell r="J529">
            <v>0</v>
          </cell>
        </row>
        <row r="530">
          <cell r="A530" t="str">
            <v>4512000001</v>
          </cell>
          <cell r="J530">
            <v>0</v>
          </cell>
        </row>
        <row r="531">
          <cell r="A531" t="str">
            <v>4512000001</v>
          </cell>
          <cell r="J531">
            <v>0</v>
          </cell>
        </row>
        <row r="532">
          <cell r="A532" t="str">
            <v>4512000001</v>
          </cell>
          <cell r="J532">
            <v>0</v>
          </cell>
        </row>
        <row r="533">
          <cell r="A533" t="str">
            <v>4512000001</v>
          </cell>
          <cell r="J533">
            <v>0</v>
          </cell>
        </row>
        <row r="534">
          <cell r="A534" t="str">
            <v>4512000001</v>
          </cell>
          <cell r="J534">
            <v>0</v>
          </cell>
        </row>
        <row r="535">
          <cell r="A535" t="str">
            <v>4512000001</v>
          </cell>
          <cell r="J535">
            <v>0</v>
          </cell>
        </row>
        <row r="536">
          <cell r="A536" t="str">
            <v>4512000001</v>
          </cell>
          <cell r="J536">
            <v>0</v>
          </cell>
        </row>
        <row r="537">
          <cell r="A537" t="str">
            <v>4522000001</v>
          </cell>
          <cell r="J537">
            <v>0</v>
          </cell>
        </row>
        <row r="538">
          <cell r="A538" t="str">
            <v>4522000001</v>
          </cell>
          <cell r="J538">
            <v>0</v>
          </cell>
        </row>
        <row r="539">
          <cell r="A539" t="str">
            <v>4522000001</v>
          </cell>
          <cell r="J539">
            <v>0</v>
          </cell>
        </row>
        <row r="540">
          <cell r="A540" t="str">
            <v>4522000001</v>
          </cell>
          <cell r="J540">
            <v>0</v>
          </cell>
        </row>
        <row r="541">
          <cell r="A541" t="str">
            <v>4522000001</v>
          </cell>
          <cell r="J541">
            <v>0</v>
          </cell>
        </row>
        <row r="542">
          <cell r="A542" t="str">
            <v>4522000001</v>
          </cell>
          <cell r="J542">
            <v>0</v>
          </cell>
        </row>
        <row r="543">
          <cell r="A543" t="str">
            <v>4522000001</v>
          </cell>
          <cell r="J543">
            <v>0</v>
          </cell>
        </row>
        <row r="544">
          <cell r="A544" t="str">
            <v>4522000001</v>
          </cell>
          <cell r="J544">
            <v>0</v>
          </cell>
        </row>
        <row r="545">
          <cell r="A545" t="str">
            <v>4522000001</v>
          </cell>
          <cell r="J545">
            <v>0</v>
          </cell>
        </row>
        <row r="546">
          <cell r="A546" t="str">
            <v>4522000001</v>
          </cell>
          <cell r="J546">
            <v>0</v>
          </cell>
        </row>
        <row r="547">
          <cell r="A547" t="str">
            <v>4522000001</v>
          </cell>
          <cell r="J547">
            <v>0</v>
          </cell>
        </row>
        <row r="548">
          <cell r="A548" t="str">
            <v>4522000001</v>
          </cell>
          <cell r="J548">
            <v>0</v>
          </cell>
        </row>
        <row r="549">
          <cell r="A549" t="str">
            <v>4522000001</v>
          </cell>
          <cell r="J549">
            <v>0</v>
          </cell>
        </row>
        <row r="550">
          <cell r="A550" t="str">
            <v>4522000001</v>
          </cell>
          <cell r="J550">
            <v>0</v>
          </cell>
        </row>
        <row r="551">
          <cell r="A551" t="str">
            <v>4522000001</v>
          </cell>
          <cell r="J551">
            <v>0</v>
          </cell>
        </row>
        <row r="552">
          <cell r="A552" t="str">
            <v>4522000001</v>
          </cell>
          <cell r="J552">
            <v>0</v>
          </cell>
        </row>
        <row r="553">
          <cell r="A553" t="str">
            <v>4522000001</v>
          </cell>
          <cell r="J553">
            <v>0</v>
          </cell>
        </row>
        <row r="554">
          <cell r="A554" t="str">
            <v>4522000001</v>
          </cell>
          <cell r="J554">
            <v>0</v>
          </cell>
        </row>
        <row r="555">
          <cell r="A555" t="str">
            <v>4522000001</v>
          </cell>
          <cell r="J555">
            <v>0</v>
          </cell>
        </row>
        <row r="556">
          <cell r="A556" t="str">
            <v>4522000001</v>
          </cell>
          <cell r="J556">
            <v>0</v>
          </cell>
        </row>
        <row r="557">
          <cell r="A557" t="str">
            <v>4522000001</v>
          </cell>
          <cell r="J557">
            <v>0</v>
          </cell>
        </row>
        <row r="558">
          <cell r="A558" t="str">
            <v>4522000001</v>
          </cell>
          <cell r="J558">
            <v>0</v>
          </cell>
        </row>
        <row r="559">
          <cell r="A559" t="str">
            <v>4522000001</v>
          </cell>
          <cell r="J559">
            <v>0</v>
          </cell>
        </row>
        <row r="560">
          <cell r="A560" t="str">
            <v>4522000001</v>
          </cell>
          <cell r="J560">
            <v>0</v>
          </cell>
        </row>
        <row r="561">
          <cell r="A561" t="str">
            <v>4522000001</v>
          </cell>
          <cell r="J561">
            <v>0</v>
          </cell>
        </row>
        <row r="562">
          <cell r="A562" t="str">
            <v>4522000001</v>
          </cell>
          <cell r="J562">
            <v>0</v>
          </cell>
        </row>
        <row r="563">
          <cell r="A563" t="str">
            <v>4522000001</v>
          </cell>
          <cell r="J563">
            <v>0</v>
          </cell>
        </row>
        <row r="564">
          <cell r="A564" t="str">
            <v>4522000001</v>
          </cell>
          <cell r="J564">
            <v>0</v>
          </cell>
        </row>
        <row r="565">
          <cell r="A565" t="str">
            <v>4522000001</v>
          </cell>
          <cell r="J565">
            <v>0</v>
          </cell>
        </row>
        <row r="566">
          <cell r="A566" t="str">
            <v>4522000001</v>
          </cell>
          <cell r="J566">
            <v>0</v>
          </cell>
        </row>
        <row r="567">
          <cell r="A567" t="str">
            <v>4522000001</v>
          </cell>
          <cell r="J567">
            <v>0</v>
          </cell>
        </row>
        <row r="568">
          <cell r="A568" t="str">
            <v>4522000001</v>
          </cell>
          <cell r="J568">
            <v>0</v>
          </cell>
        </row>
        <row r="569">
          <cell r="A569" t="str">
            <v>4522000001</v>
          </cell>
          <cell r="J569">
            <v>0</v>
          </cell>
        </row>
        <row r="570">
          <cell r="A570" t="str">
            <v>4522000001</v>
          </cell>
          <cell r="J570">
            <v>0</v>
          </cell>
        </row>
        <row r="571">
          <cell r="A571" t="str">
            <v>4522000001</v>
          </cell>
          <cell r="J571">
            <v>0</v>
          </cell>
        </row>
        <row r="572">
          <cell r="A572" t="str">
            <v>4522000001</v>
          </cell>
          <cell r="J572">
            <v>0</v>
          </cell>
        </row>
        <row r="573">
          <cell r="A573" t="str">
            <v>4522000001</v>
          </cell>
          <cell r="J573">
            <v>0</v>
          </cell>
        </row>
        <row r="574">
          <cell r="A574" t="str">
            <v>4522000001</v>
          </cell>
          <cell r="J574">
            <v>0</v>
          </cell>
        </row>
        <row r="575">
          <cell r="A575" t="str">
            <v>4522000001</v>
          </cell>
          <cell r="J575">
            <v>0</v>
          </cell>
        </row>
        <row r="576">
          <cell r="A576" t="str">
            <v>4522000001</v>
          </cell>
          <cell r="J576">
            <v>0</v>
          </cell>
        </row>
        <row r="577">
          <cell r="A577" t="str">
            <v>4522000001</v>
          </cell>
          <cell r="J577">
            <v>0</v>
          </cell>
        </row>
        <row r="578">
          <cell r="A578" t="str">
            <v>4522000001</v>
          </cell>
          <cell r="J578">
            <v>0</v>
          </cell>
        </row>
        <row r="579">
          <cell r="A579" t="str">
            <v>4522000001</v>
          </cell>
          <cell r="J579">
            <v>0</v>
          </cell>
        </row>
        <row r="580">
          <cell r="A580" t="str">
            <v>4522000001</v>
          </cell>
          <cell r="J580">
            <v>0</v>
          </cell>
        </row>
        <row r="581">
          <cell r="A581" t="str">
            <v>4522000001</v>
          </cell>
          <cell r="J581">
            <v>0</v>
          </cell>
        </row>
        <row r="582">
          <cell r="A582" t="str">
            <v>4522000001</v>
          </cell>
          <cell r="J582">
            <v>0</v>
          </cell>
        </row>
        <row r="583">
          <cell r="A583" t="str">
            <v>4522000001</v>
          </cell>
          <cell r="J583">
            <v>0</v>
          </cell>
        </row>
        <row r="584">
          <cell r="A584" t="str">
            <v>4522000001</v>
          </cell>
          <cell r="J584">
            <v>0</v>
          </cell>
        </row>
        <row r="585">
          <cell r="A585" t="str">
            <v>4522000001</v>
          </cell>
          <cell r="J585">
            <v>0</v>
          </cell>
        </row>
        <row r="586">
          <cell r="A586" t="str">
            <v>4522000001</v>
          </cell>
          <cell r="J586">
            <v>0</v>
          </cell>
        </row>
        <row r="587">
          <cell r="A587" t="str">
            <v>4522000001</v>
          </cell>
          <cell r="J587">
            <v>0</v>
          </cell>
        </row>
        <row r="588">
          <cell r="A588" t="str">
            <v>4522000001</v>
          </cell>
          <cell r="J588">
            <v>0</v>
          </cell>
        </row>
        <row r="589">
          <cell r="A589" t="str">
            <v>4522000001</v>
          </cell>
          <cell r="J589">
            <v>0</v>
          </cell>
        </row>
        <row r="590">
          <cell r="A590" t="str">
            <v>4522000001</v>
          </cell>
          <cell r="J590">
            <v>0</v>
          </cell>
        </row>
        <row r="591">
          <cell r="A591" t="str">
            <v>4522000001</v>
          </cell>
          <cell r="J591">
            <v>0</v>
          </cell>
        </row>
        <row r="592">
          <cell r="A592" t="str">
            <v>4522000001</v>
          </cell>
          <cell r="J592">
            <v>0</v>
          </cell>
        </row>
        <row r="593">
          <cell r="A593" t="str">
            <v>4522000001</v>
          </cell>
          <cell r="J593">
            <v>0</v>
          </cell>
        </row>
        <row r="594">
          <cell r="A594" t="str">
            <v>4522000001</v>
          </cell>
          <cell r="J594">
            <v>0</v>
          </cell>
        </row>
        <row r="595">
          <cell r="A595" t="str">
            <v>4522000001</v>
          </cell>
          <cell r="J595">
            <v>0</v>
          </cell>
        </row>
        <row r="596">
          <cell r="A596" t="str">
            <v>4522000001</v>
          </cell>
          <cell r="J596">
            <v>0</v>
          </cell>
        </row>
        <row r="597">
          <cell r="A597" t="str">
            <v>4522000001</v>
          </cell>
          <cell r="J597">
            <v>0</v>
          </cell>
        </row>
        <row r="598">
          <cell r="A598" t="str">
            <v>4522000001</v>
          </cell>
          <cell r="J598">
            <v>0</v>
          </cell>
        </row>
        <row r="599">
          <cell r="A599" t="str">
            <v>4522000001</v>
          </cell>
          <cell r="J599">
            <v>0</v>
          </cell>
        </row>
        <row r="600">
          <cell r="A600" t="str">
            <v>4522000001</v>
          </cell>
          <cell r="J600">
            <v>0</v>
          </cell>
        </row>
        <row r="601">
          <cell r="A601" t="str">
            <v>4522000001</v>
          </cell>
          <cell r="J601">
            <v>0</v>
          </cell>
        </row>
        <row r="602">
          <cell r="A602" t="str">
            <v>4522000001</v>
          </cell>
          <cell r="J602">
            <v>0</v>
          </cell>
        </row>
        <row r="603">
          <cell r="A603" t="str">
            <v>4522000001</v>
          </cell>
          <cell r="J603">
            <v>0</v>
          </cell>
        </row>
        <row r="604">
          <cell r="A604" t="str">
            <v>4522000001</v>
          </cell>
          <cell r="J604">
            <v>0</v>
          </cell>
        </row>
        <row r="605">
          <cell r="A605" t="str">
            <v>4522000001</v>
          </cell>
          <cell r="J605">
            <v>0</v>
          </cell>
        </row>
        <row r="606">
          <cell r="A606" t="str">
            <v>4522000001</v>
          </cell>
          <cell r="J606">
            <v>0</v>
          </cell>
        </row>
        <row r="607">
          <cell r="A607" t="str">
            <v>4522000001</v>
          </cell>
          <cell r="J607">
            <v>0</v>
          </cell>
        </row>
        <row r="608">
          <cell r="A608" t="str">
            <v>4522000001</v>
          </cell>
          <cell r="J608">
            <v>0</v>
          </cell>
        </row>
        <row r="609">
          <cell r="A609" t="str">
            <v>4522000001</v>
          </cell>
          <cell r="J609">
            <v>0</v>
          </cell>
        </row>
        <row r="610">
          <cell r="A610" t="str">
            <v>4522000001</v>
          </cell>
          <cell r="J610">
            <v>0</v>
          </cell>
        </row>
        <row r="611">
          <cell r="A611" t="str">
            <v>4522000001</v>
          </cell>
          <cell r="J611">
            <v>0</v>
          </cell>
        </row>
        <row r="612">
          <cell r="A612" t="str">
            <v>4522000001</v>
          </cell>
          <cell r="J612">
            <v>0</v>
          </cell>
        </row>
        <row r="613">
          <cell r="A613" t="str">
            <v>4522000001</v>
          </cell>
          <cell r="J613">
            <v>0</v>
          </cell>
        </row>
        <row r="614">
          <cell r="A614" t="str">
            <v>4522000001</v>
          </cell>
          <cell r="J614">
            <v>0</v>
          </cell>
        </row>
        <row r="615">
          <cell r="A615" t="str">
            <v>4522000001</v>
          </cell>
          <cell r="J615">
            <v>0</v>
          </cell>
        </row>
        <row r="616">
          <cell r="A616" t="str">
            <v>4522000001</v>
          </cell>
          <cell r="J616">
            <v>0</v>
          </cell>
        </row>
        <row r="617">
          <cell r="A617" t="str">
            <v>4522000001</v>
          </cell>
          <cell r="J617">
            <v>0</v>
          </cell>
        </row>
        <row r="618">
          <cell r="A618" t="str">
            <v>4522000001</v>
          </cell>
          <cell r="J618">
            <v>0</v>
          </cell>
        </row>
        <row r="619">
          <cell r="A619" t="str">
            <v>4522000001</v>
          </cell>
          <cell r="J619">
            <v>0</v>
          </cell>
        </row>
        <row r="620">
          <cell r="A620" t="str">
            <v>4522000001</v>
          </cell>
          <cell r="J620">
            <v>0</v>
          </cell>
        </row>
        <row r="621">
          <cell r="A621" t="str">
            <v>4522000001</v>
          </cell>
          <cell r="J621">
            <v>0</v>
          </cell>
        </row>
        <row r="622">
          <cell r="A622" t="str">
            <v>4522000001</v>
          </cell>
          <cell r="J622">
            <v>0</v>
          </cell>
        </row>
        <row r="623">
          <cell r="A623" t="str">
            <v>4522000001</v>
          </cell>
          <cell r="J623">
            <v>0</v>
          </cell>
        </row>
        <row r="624">
          <cell r="A624" t="str">
            <v>4522000001</v>
          </cell>
          <cell r="J624">
            <v>0</v>
          </cell>
        </row>
        <row r="625">
          <cell r="A625" t="str">
            <v>4522000001</v>
          </cell>
          <cell r="J625">
            <v>0</v>
          </cell>
        </row>
        <row r="626">
          <cell r="A626" t="str">
            <v>4522000001</v>
          </cell>
          <cell r="J626">
            <v>0</v>
          </cell>
        </row>
        <row r="627">
          <cell r="A627" t="str">
            <v>4522000001</v>
          </cell>
          <cell r="J627">
            <v>0</v>
          </cell>
        </row>
        <row r="628">
          <cell r="A628" t="str">
            <v>4522000001</v>
          </cell>
          <cell r="J628">
            <v>0</v>
          </cell>
        </row>
        <row r="629">
          <cell r="A629" t="str">
            <v>4522000001</v>
          </cell>
          <cell r="J629">
            <v>0</v>
          </cell>
        </row>
        <row r="630">
          <cell r="A630" t="str">
            <v>4522000001</v>
          </cell>
          <cell r="J630">
            <v>0</v>
          </cell>
        </row>
        <row r="631">
          <cell r="A631" t="str">
            <v>4522000001</v>
          </cell>
          <cell r="J631">
            <v>0</v>
          </cell>
        </row>
        <row r="632">
          <cell r="A632" t="str">
            <v>4522000001</v>
          </cell>
          <cell r="J632">
            <v>0</v>
          </cell>
        </row>
        <row r="633">
          <cell r="A633" t="str">
            <v>4522000001</v>
          </cell>
          <cell r="J633">
            <v>0</v>
          </cell>
        </row>
        <row r="634">
          <cell r="A634" t="str">
            <v>4522000001</v>
          </cell>
          <cell r="J634">
            <v>0</v>
          </cell>
        </row>
        <row r="635">
          <cell r="A635" t="str">
            <v>4522000001</v>
          </cell>
          <cell r="J635">
            <v>0</v>
          </cell>
        </row>
        <row r="636">
          <cell r="A636" t="str">
            <v>4522000001</v>
          </cell>
          <cell r="J636">
            <v>0</v>
          </cell>
        </row>
        <row r="637">
          <cell r="A637" t="str">
            <v>4522000001</v>
          </cell>
          <cell r="J637">
            <v>0</v>
          </cell>
        </row>
        <row r="638">
          <cell r="A638" t="str">
            <v>4522000001</v>
          </cell>
          <cell r="J638">
            <v>0</v>
          </cell>
        </row>
        <row r="639">
          <cell r="A639" t="str">
            <v>4522000001</v>
          </cell>
          <cell r="J639">
            <v>0</v>
          </cell>
        </row>
        <row r="640">
          <cell r="A640" t="str">
            <v>4522000001</v>
          </cell>
          <cell r="J640">
            <v>0</v>
          </cell>
        </row>
        <row r="641">
          <cell r="A641" t="str">
            <v>4522000001</v>
          </cell>
          <cell r="J641">
            <v>0</v>
          </cell>
        </row>
        <row r="642">
          <cell r="A642" t="str">
            <v>4522000001</v>
          </cell>
          <cell r="J642">
            <v>0</v>
          </cell>
        </row>
        <row r="643">
          <cell r="A643" t="str">
            <v>4522000001</v>
          </cell>
          <cell r="J643">
            <v>0</v>
          </cell>
        </row>
        <row r="644">
          <cell r="A644" t="str">
            <v>4522000001</v>
          </cell>
          <cell r="J644">
            <v>0</v>
          </cell>
        </row>
        <row r="645">
          <cell r="A645" t="str">
            <v>4522000001</v>
          </cell>
          <cell r="J645">
            <v>0</v>
          </cell>
        </row>
        <row r="646">
          <cell r="A646" t="str">
            <v>4522000001</v>
          </cell>
          <cell r="J646">
            <v>0</v>
          </cell>
        </row>
        <row r="647">
          <cell r="A647" t="str">
            <v>4522000001</v>
          </cell>
          <cell r="J647">
            <v>0</v>
          </cell>
        </row>
        <row r="648">
          <cell r="A648" t="str">
            <v>4522000001</v>
          </cell>
          <cell r="J648">
            <v>0</v>
          </cell>
        </row>
        <row r="649">
          <cell r="A649" t="str">
            <v>4522000001</v>
          </cell>
          <cell r="J649">
            <v>0</v>
          </cell>
        </row>
        <row r="650">
          <cell r="A650" t="str">
            <v>4522000001</v>
          </cell>
          <cell r="J650">
            <v>0</v>
          </cell>
        </row>
        <row r="651">
          <cell r="A651" t="str">
            <v>4522000001</v>
          </cell>
          <cell r="J651">
            <v>0</v>
          </cell>
        </row>
        <row r="652">
          <cell r="A652" t="str">
            <v>4522000001</v>
          </cell>
          <cell r="J652">
            <v>0</v>
          </cell>
        </row>
        <row r="653">
          <cell r="A653" t="str">
            <v>4522000001</v>
          </cell>
          <cell r="J653">
            <v>0</v>
          </cell>
        </row>
        <row r="654">
          <cell r="A654" t="str">
            <v>4522000001</v>
          </cell>
          <cell r="J654">
            <v>0</v>
          </cell>
        </row>
        <row r="655">
          <cell r="A655" t="str">
            <v>4522000001</v>
          </cell>
          <cell r="J655">
            <v>0</v>
          </cell>
        </row>
        <row r="656">
          <cell r="A656" t="str">
            <v>4522000001</v>
          </cell>
          <cell r="J656">
            <v>0</v>
          </cell>
        </row>
        <row r="657">
          <cell r="A657" t="str">
            <v>4522000001</v>
          </cell>
          <cell r="J657">
            <v>0</v>
          </cell>
        </row>
        <row r="658">
          <cell r="A658" t="str">
            <v>4522000001</v>
          </cell>
          <cell r="J658">
            <v>0</v>
          </cell>
        </row>
        <row r="659">
          <cell r="A659" t="str">
            <v>4522000001</v>
          </cell>
          <cell r="J659">
            <v>0</v>
          </cell>
        </row>
        <row r="660">
          <cell r="A660" t="str">
            <v>4522000001</v>
          </cell>
          <cell r="J660">
            <v>0</v>
          </cell>
        </row>
        <row r="661">
          <cell r="A661" t="str">
            <v>4522000001</v>
          </cell>
          <cell r="J661">
            <v>0</v>
          </cell>
        </row>
        <row r="662">
          <cell r="A662" t="str">
            <v>4522000001</v>
          </cell>
          <cell r="J662">
            <v>0</v>
          </cell>
        </row>
        <row r="663">
          <cell r="A663" t="str">
            <v>4522000001</v>
          </cell>
          <cell r="J663">
            <v>0</v>
          </cell>
        </row>
        <row r="664">
          <cell r="A664" t="str">
            <v>4522000001</v>
          </cell>
          <cell r="J664">
            <v>0</v>
          </cell>
        </row>
        <row r="665">
          <cell r="A665" t="str">
            <v>4522000001</v>
          </cell>
          <cell r="J665">
            <v>0</v>
          </cell>
        </row>
        <row r="666">
          <cell r="A666" t="str">
            <v>4522000001</v>
          </cell>
          <cell r="J666">
            <v>0</v>
          </cell>
        </row>
        <row r="667">
          <cell r="A667" t="str">
            <v>4522000001</v>
          </cell>
          <cell r="J667">
            <v>0</v>
          </cell>
        </row>
        <row r="668">
          <cell r="A668" t="str">
            <v>4522000001</v>
          </cell>
          <cell r="J668">
            <v>0</v>
          </cell>
        </row>
        <row r="669">
          <cell r="A669" t="str">
            <v>4522000001</v>
          </cell>
          <cell r="J669">
            <v>0</v>
          </cell>
        </row>
        <row r="670">
          <cell r="A670" t="str">
            <v>4522000001</v>
          </cell>
          <cell r="J670">
            <v>0</v>
          </cell>
        </row>
        <row r="671">
          <cell r="A671" t="str">
            <v>4522000001</v>
          </cell>
          <cell r="J671">
            <v>0</v>
          </cell>
        </row>
        <row r="672">
          <cell r="A672" t="str">
            <v>4522000001</v>
          </cell>
          <cell r="J672">
            <v>0</v>
          </cell>
        </row>
        <row r="673">
          <cell r="A673" t="str">
            <v>4522000001</v>
          </cell>
          <cell r="J673">
            <v>0</v>
          </cell>
        </row>
        <row r="674">
          <cell r="A674" t="str">
            <v>4522000001</v>
          </cell>
          <cell r="J674">
            <v>0</v>
          </cell>
        </row>
        <row r="675">
          <cell r="A675" t="str">
            <v>4522000001</v>
          </cell>
          <cell r="J675">
            <v>0</v>
          </cell>
        </row>
        <row r="676">
          <cell r="A676" t="str">
            <v>4522000001</v>
          </cell>
          <cell r="J676">
            <v>0</v>
          </cell>
        </row>
        <row r="677">
          <cell r="A677" t="str">
            <v>4522000001</v>
          </cell>
          <cell r="J677">
            <v>0</v>
          </cell>
        </row>
        <row r="678">
          <cell r="A678" t="str">
            <v>4522000001</v>
          </cell>
          <cell r="J678">
            <v>0</v>
          </cell>
        </row>
        <row r="679">
          <cell r="A679" t="str">
            <v>4522000001</v>
          </cell>
          <cell r="J679">
            <v>0</v>
          </cell>
        </row>
        <row r="680">
          <cell r="A680" t="str">
            <v>4522000001</v>
          </cell>
          <cell r="J680">
            <v>0</v>
          </cell>
        </row>
        <row r="681">
          <cell r="A681" t="str">
            <v>4522000001</v>
          </cell>
          <cell r="J681">
            <v>0</v>
          </cell>
        </row>
        <row r="682">
          <cell r="A682" t="str">
            <v>4522000001</v>
          </cell>
          <cell r="J682">
            <v>0</v>
          </cell>
        </row>
        <row r="683">
          <cell r="A683" t="str">
            <v>4522000001</v>
          </cell>
          <cell r="J683">
            <v>0</v>
          </cell>
        </row>
        <row r="684">
          <cell r="A684" t="str">
            <v>4522000001</v>
          </cell>
          <cell r="J684">
            <v>0</v>
          </cell>
        </row>
        <row r="685">
          <cell r="A685" t="str">
            <v>4522000001</v>
          </cell>
          <cell r="J685">
            <v>0</v>
          </cell>
        </row>
        <row r="686">
          <cell r="A686" t="str">
            <v>4522000001</v>
          </cell>
          <cell r="J686">
            <v>0</v>
          </cell>
        </row>
        <row r="687">
          <cell r="A687" t="str">
            <v>4522000001</v>
          </cell>
          <cell r="J687">
            <v>0</v>
          </cell>
        </row>
        <row r="688">
          <cell r="A688" t="str">
            <v>4522000001</v>
          </cell>
          <cell r="J688">
            <v>0</v>
          </cell>
        </row>
        <row r="689">
          <cell r="A689" t="str">
            <v>4522000001</v>
          </cell>
          <cell r="J689">
            <v>0</v>
          </cell>
        </row>
        <row r="690">
          <cell r="A690" t="str">
            <v>4522000001</v>
          </cell>
          <cell r="J690">
            <v>0</v>
          </cell>
        </row>
        <row r="691">
          <cell r="A691" t="str">
            <v>4522000001</v>
          </cell>
          <cell r="J691">
            <v>0</v>
          </cell>
        </row>
        <row r="692">
          <cell r="A692" t="str">
            <v>4522000001</v>
          </cell>
          <cell r="J692">
            <v>0</v>
          </cell>
        </row>
        <row r="693">
          <cell r="A693" t="str">
            <v>4522000001</v>
          </cell>
          <cell r="J693">
            <v>0</v>
          </cell>
        </row>
        <row r="694">
          <cell r="A694" t="str">
            <v>4522000001</v>
          </cell>
          <cell r="J694">
            <v>0</v>
          </cell>
        </row>
        <row r="695">
          <cell r="A695" t="str">
            <v>4522000001</v>
          </cell>
          <cell r="J695">
            <v>0</v>
          </cell>
        </row>
        <row r="696">
          <cell r="A696" t="str">
            <v>4522000001</v>
          </cell>
          <cell r="J696">
            <v>0</v>
          </cell>
        </row>
        <row r="697">
          <cell r="A697" t="str">
            <v>4522000001</v>
          </cell>
          <cell r="J697">
            <v>0</v>
          </cell>
        </row>
        <row r="698">
          <cell r="A698" t="str">
            <v>4522000001</v>
          </cell>
          <cell r="J698">
            <v>0</v>
          </cell>
        </row>
        <row r="699">
          <cell r="A699" t="str">
            <v>4522000001</v>
          </cell>
          <cell r="J699">
            <v>0</v>
          </cell>
        </row>
        <row r="700">
          <cell r="A700" t="str">
            <v>4522000001</v>
          </cell>
          <cell r="J700">
            <v>0</v>
          </cell>
        </row>
        <row r="701">
          <cell r="A701" t="str">
            <v>4522000001</v>
          </cell>
          <cell r="J701">
            <v>0</v>
          </cell>
        </row>
        <row r="702">
          <cell r="A702" t="str">
            <v>4522000001</v>
          </cell>
          <cell r="J702">
            <v>0</v>
          </cell>
        </row>
        <row r="703">
          <cell r="A703" t="str">
            <v>4522000001</v>
          </cell>
          <cell r="J703">
            <v>0</v>
          </cell>
        </row>
        <row r="704">
          <cell r="A704" t="str">
            <v>4522000001</v>
          </cell>
          <cell r="J704">
            <v>0</v>
          </cell>
        </row>
        <row r="705">
          <cell r="A705" t="str">
            <v>4522000001</v>
          </cell>
          <cell r="J705">
            <v>0</v>
          </cell>
        </row>
        <row r="706">
          <cell r="A706" t="str">
            <v>4522000001</v>
          </cell>
          <cell r="J706">
            <v>0</v>
          </cell>
        </row>
        <row r="707">
          <cell r="A707" t="str">
            <v>4522000001</v>
          </cell>
          <cell r="J707">
            <v>0</v>
          </cell>
        </row>
        <row r="708">
          <cell r="A708" t="str">
            <v>4522000001</v>
          </cell>
          <cell r="J708">
            <v>0</v>
          </cell>
        </row>
        <row r="709">
          <cell r="A709" t="str">
            <v>4522000001</v>
          </cell>
          <cell r="J709">
            <v>0</v>
          </cell>
        </row>
        <row r="710">
          <cell r="A710" t="str">
            <v>4522000001</v>
          </cell>
          <cell r="J710">
            <v>0</v>
          </cell>
        </row>
        <row r="711">
          <cell r="A711" t="str">
            <v>4522000001</v>
          </cell>
          <cell r="J711">
            <v>0</v>
          </cell>
        </row>
        <row r="712">
          <cell r="A712" t="str">
            <v>4522000001</v>
          </cell>
          <cell r="J712">
            <v>0</v>
          </cell>
        </row>
        <row r="713">
          <cell r="A713" t="str">
            <v>4522000001</v>
          </cell>
          <cell r="J713">
            <v>0</v>
          </cell>
        </row>
        <row r="714">
          <cell r="A714" t="str">
            <v>4522000001</v>
          </cell>
          <cell r="J714">
            <v>0</v>
          </cell>
        </row>
        <row r="715">
          <cell r="A715" t="str">
            <v>4522000001</v>
          </cell>
          <cell r="J715">
            <v>0</v>
          </cell>
        </row>
        <row r="716">
          <cell r="A716" t="str">
            <v>4522000001</v>
          </cell>
          <cell r="J716">
            <v>0</v>
          </cell>
        </row>
        <row r="717">
          <cell r="A717" t="str">
            <v>4522000001</v>
          </cell>
          <cell r="J717">
            <v>0</v>
          </cell>
        </row>
        <row r="718">
          <cell r="A718" t="str">
            <v>4522000001</v>
          </cell>
          <cell r="J718">
            <v>0</v>
          </cell>
        </row>
        <row r="719">
          <cell r="A719" t="str">
            <v>4522000001</v>
          </cell>
          <cell r="J719">
            <v>0</v>
          </cell>
        </row>
        <row r="720">
          <cell r="A720" t="str">
            <v>4522000001</v>
          </cell>
          <cell r="J720">
            <v>0</v>
          </cell>
        </row>
        <row r="721">
          <cell r="A721" t="str">
            <v>4522000001</v>
          </cell>
          <cell r="J721">
            <v>0</v>
          </cell>
        </row>
        <row r="722">
          <cell r="A722" t="str">
            <v>4522000001</v>
          </cell>
          <cell r="J722">
            <v>0</v>
          </cell>
        </row>
        <row r="723">
          <cell r="A723" t="str">
            <v>4522000001</v>
          </cell>
          <cell r="J723">
            <v>0</v>
          </cell>
        </row>
        <row r="724">
          <cell r="A724" t="str">
            <v>4522000001</v>
          </cell>
          <cell r="J724">
            <v>0</v>
          </cell>
        </row>
        <row r="725">
          <cell r="A725" t="str">
            <v>4522000001</v>
          </cell>
          <cell r="J725">
            <v>0</v>
          </cell>
        </row>
        <row r="726">
          <cell r="A726" t="str">
            <v>4522000001</v>
          </cell>
          <cell r="J726">
            <v>0</v>
          </cell>
        </row>
        <row r="727">
          <cell r="A727" t="str">
            <v>4522000001</v>
          </cell>
          <cell r="J727">
            <v>0</v>
          </cell>
        </row>
        <row r="728">
          <cell r="A728" t="str">
            <v>4522000001</v>
          </cell>
          <cell r="J728">
            <v>0</v>
          </cell>
        </row>
        <row r="729">
          <cell r="A729" t="str">
            <v>4522000001</v>
          </cell>
          <cell r="J729">
            <v>0</v>
          </cell>
        </row>
        <row r="730">
          <cell r="A730" t="str">
            <v>4522000001</v>
          </cell>
          <cell r="J730">
            <v>0</v>
          </cell>
        </row>
        <row r="731">
          <cell r="A731" t="str">
            <v>4522000001</v>
          </cell>
          <cell r="J731">
            <v>0</v>
          </cell>
        </row>
        <row r="732">
          <cell r="A732" t="str">
            <v>4522000001</v>
          </cell>
          <cell r="J732">
            <v>0</v>
          </cell>
        </row>
        <row r="733">
          <cell r="A733" t="str">
            <v>4522000001</v>
          </cell>
          <cell r="J733">
            <v>0</v>
          </cell>
        </row>
        <row r="734">
          <cell r="A734" t="str">
            <v>4522000001</v>
          </cell>
          <cell r="J734">
            <v>0</v>
          </cell>
        </row>
        <row r="735">
          <cell r="A735" t="str">
            <v>4522000001</v>
          </cell>
          <cell r="J735">
            <v>0</v>
          </cell>
        </row>
        <row r="736">
          <cell r="A736" t="str">
            <v>4522000001</v>
          </cell>
          <cell r="J736">
            <v>0</v>
          </cell>
        </row>
        <row r="737">
          <cell r="A737" t="str">
            <v>4522000001</v>
          </cell>
          <cell r="J737">
            <v>0</v>
          </cell>
        </row>
        <row r="738">
          <cell r="A738" t="str">
            <v>4522000001</v>
          </cell>
          <cell r="J738">
            <v>0</v>
          </cell>
        </row>
        <row r="739">
          <cell r="A739" t="str">
            <v>4522000001</v>
          </cell>
          <cell r="J739">
            <v>0</v>
          </cell>
        </row>
        <row r="740">
          <cell r="A740" t="str">
            <v>4522000001</v>
          </cell>
          <cell r="J740">
            <v>0</v>
          </cell>
        </row>
        <row r="741">
          <cell r="A741" t="str">
            <v>4522000001</v>
          </cell>
          <cell r="J741">
            <v>0</v>
          </cell>
        </row>
        <row r="742">
          <cell r="A742" t="str">
            <v>4522000001</v>
          </cell>
          <cell r="J742">
            <v>0</v>
          </cell>
        </row>
        <row r="743">
          <cell r="A743" t="str">
            <v>4522000001</v>
          </cell>
          <cell r="J743">
            <v>0</v>
          </cell>
        </row>
        <row r="744">
          <cell r="A744" t="str">
            <v>4522000001</v>
          </cell>
          <cell r="J744">
            <v>0</v>
          </cell>
        </row>
        <row r="745">
          <cell r="A745" t="str">
            <v>4522000001</v>
          </cell>
          <cell r="J745">
            <v>0</v>
          </cell>
        </row>
        <row r="746">
          <cell r="A746" t="str">
            <v>4522000001</v>
          </cell>
          <cell r="J746">
            <v>0</v>
          </cell>
        </row>
        <row r="747">
          <cell r="A747" t="str">
            <v>4522000001</v>
          </cell>
          <cell r="J747">
            <v>0</v>
          </cell>
        </row>
        <row r="748">
          <cell r="A748" t="str">
            <v>4522000001</v>
          </cell>
          <cell r="J748">
            <v>0</v>
          </cell>
        </row>
        <row r="749">
          <cell r="A749" t="str">
            <v>4522000001</v>
          </cell>
          <cell r="J749">
            <v>0</v>
          </cell>
        </row>
        <row r="750">
          <cell r="A750" t="str">
            <v>4522000001</v>
          </cell>
          <cell r="J750">
            <v>0</v>
          </cell>
        </row>
        <row r="751">
          <cell r="A751" t="str">
            <v>4522000001</v>
          </cell>
          <cell r="J751">
            <v>0</v>
          </cell>
        </row>
        <row r="752">
          <cell r="A752" t="str">
            <v>4522000001</v>
          </cell>
          <cell r="J752">
            <v>0</v>
          </cell>
        </row>
        <row r="753">
          <cell r="A753" t="str">
            <v>4522000001</v>
          </cell>
          <cell r="J753">
            <v>0</v>
          </cell>
        </row>
        <row r="754">
          <cell r="A754" t="str">
            <v>4522000001</v>
          </cell>
          <cell r="J754">
            <v>0</v>
          </cell>
        </row>
        <row r="755">
          <cell r="A755" t="str">
            <v>4522000001</v>
          </cell>
          <cell r="J755">
            <v>0</v>
          </cell>
        </row>
        <row r="756">
          <cell r="A756" t="str">
            <v>4522000001</v>
          </cell>
          <cell r="J756">
            <v>0</v>
          </cell>
        </row>
        <row r="757">
          <cell r="A757" t="str">
            <v>4522000001</v>
          </cell>
          <cell r="J757">
            <v>0</v>
          </cell>
        </row>
        <row r="758">
          <cell r="A758" t="str">
            <v>4522000001</v>
          </cell>
          <cell r="J758">
            <v>0</v>
          </cell>
        </row>
        <row r="759">
          <cell r="A759" t="str">
            <v>4522000001</v>
          </cell>
          <cell r="J759">
            <v>0</v>
          </cell>
        </row>
        <row r="760">
          <cell r="A760" t="str">
            <v>4522000001</v>
          </cell>
          <cell r="J760">
            <v>0</v>
          </cell>
        </row>
        <row r="761">
          <cell r="A761" t="str">
            <v>4522000001</v>
          </cell>
          <cell r="J761">
            <v>0</v>
          </cell>
        </row>
        <row r="762">
          <cell r="A762" t="str">
            <v>4522000001</v>
          </cell>
          <cell r="J762">
            <v>0</v>
          </cell>
        </row>
        <row r="763">
          <cell r="A763" t="str">
            <v>4522000001</v>
          </cell>
          <cell r="J763">
            <v>0</v>
          </cell>
        </row>
        <row r="764">
          <cell r="A764" t="str">
            <v>4522000001</v>
          </cell>
          <cell r="J764">
            <v>0</v>
          </cell>
        </row>
        <row r="765">
          <cell r="A765" t="str">
            <v>4522000001</v>
          </cell>
          <cell r="J765">
            <v>0</v>
          </cell>
        </row>
        <row r="766">
          <cell r="A766" t="str">
            <v>4522000001</v>
          </cell>
          <cell r="J766">
            <v>0</v>
          </cell>
        </row>
        <row r="767">
          <cell r="A767" t="str">
            <v>4522000001</v>
          </cell>
          <cell r="J767">
            <v>0</v>
          </cell>
        </row>
        <row r="768">
          <cell r="A768" t="str">
            <v>4522000001</v>
          </cell>
          <cell r="J768">
            <v>0</v>
          </cell>
        </row>
        <row r="769">
          <cell r="A769" t="str">
            <v>4522000001</v>
          </cell>
          <cell r="J769">
            <v>0</v>
          </cell>
        </row>
        <row r="770">
          <cell r="A770" t="str">
            <v>4522000001</v>
          </cell>
          <cell r="J770">
            <v>0</v>
          </cell>
        </row>
        <row r="771">
          <cell r="A771" t="str">
            <v>4522000001</v>
          </cell>
          <cell r="J771">
            <v>0</v>
          </cell>
        </row>
        <row r="772">
          <cell r="A772" t="str">
            <v>4522000001</v>
          </cell>
          <cell r="J772">
            <v>0</v>
          </cell>
        </row>
        <row r="773">
          <cell r="A773" t="str">
            <v>4522000001</v>
          </cell>
          <cell r="J773">
            <v>0</v>
          </cell>
        </row>
        <row r="774">
          <cell r="A774" t="str">
            <v>4522000001</v>
          </cell>
          <cell r="J774">
            <v>0</v>
          </cell>
        </row>
        <row r="775">
          <cell r="A775" t="str">
            <v>4522000001</v>
          </cell>
          <cell r="J775">
            <v>0</v>
          </cell>
        </row>
        <row r="776">
          <cell r="A776" t="str">
            <v>4522000001</v>
          </cell>
          <cell r="J776">
            <v>0</v>
          </cell>
        </row>
        <row r="777">
          <cell r="A777" t="str">
            <v>4522000001</v>
          </cell>
          <cell r="J777">
            <v>0</v>
          </cell>
        </row>
        <row r="778">
          <cell r="A778" t="str">
            <v>4522000001</v>
          </cell>
          <cell r="J778">
            <v>0</v>
          </cell>
        </row>
        <row r="779">
          <cell r="A779" t="str">
            <v>4522000001</v>
          </cell>
          <cell r="J779">
            <v>0</v>
          </cell>
        </row>
        <row r="780">
          <cell r="A780" t="str">
            <v>4522000001</v>
          </cell>
          <cell r="J780">
            <v>0</v>
          </cell>
        </row>
        <row r="781">
          <cell r="A781" t="str">
            <v>4522000001</v>
          </cell>
          <cell r="J781">
            <v>0</v>
          </cell>
        </row>
        <row r="782">
          <cell r="A782" t="str">
            <v>4522000001</v>
          </cell>
          <cell r="J782">
            <v>0</v>
          </cell>
        </row>
        <row r="783">
          <cell r="A783" t="str">
            <v>4522000001</v>
          </cell>
          <cell r="J783">
            <v>0</v>
          </cell>
        </row>
        <row r="784">
          <cell r="A784" t="str">
            <v>4522000001</v>
          </cell>
          <cell r="J784">
            <v>0</v>
          </cell>
        </row>
        <row r="785">
          <cell r="A785" t="str">
            <v>4522000001</v>
          </cell>
          <cell r="J785">
            <v>0</v>
          </cell>
        </row>
        <row r="786">
          <cell r="A786" t="str">
            <v>4522000001</v>
          </cell>
          <cell r="J786">
            <v>0</v>
          </cell>
        </row>
        <row r="787">
          <cell r="A787" t="str">
            <v>4522000001</v>
          </cell>
          <cell r="J787">
            <v>0</v>
          </cell>
        </row>
        <row r="788">
          <cell r="A788" t="str">
            <v>4522000001</v>
          </cell>
          <cell r="J788">
            <v>0</v>
          </cell>
        </row>
        <row r="789">
          <cell r="A789" t="str">
            <v>4522000001</v>
          </cell>
          <cell r="J789">
            <v>0</v>
          </cell>
        </row>
        <row r="790">
          <cell r="A790" t="str">
            <v>4522000001</v>
          </cell>
          <cell r="J790">
            <v>0</v>
          </cell>
        </row>
        <row r="791">
          <cell r="A791" t="str">
            <v>4522000001</v>
          </cell>
          <cell r="J791">
            <v>0</v>
          </cell>
        </row>
        <row r="792">
          <cell r="A792" t="str">
            <v>4522000001</v>
          </cell>
          <cell r="J792">
            <v>0</v>
          </cell>
        </row>
        <row r="793">
          <cell r="A793" t="str">
            <v>4522000001</v>
          </cell>
          <cell r="J793">
            <v>0</v>
          </cell>
        </row>
        <row r="794">
          <cell r="A794" t="str">
            <v>4522000001</v>
          </cell>
          <cell r="J794">
            <v>0</v>
          </cell>
        </row>
        <row r="795">
          <cell r="A795" t="str">
            <v>4522000001</v>
          </cell>
          <cell r="J795">
            <v>0</v>
          </cell>
        </row>
        <row r="796">
          <cell r="A796" t="str">
            <v>4522000001</v>
          </cell>
          <cell r="J796">
            <v>0</v>
          </cell>
        </row>
        <row r="797">
          <cell r="A797" t="str">
            <v>4522000001</v>
          </cell>
          <cell r="J797">
            <v>0</v>
          </cell>
        </row>
        <row r="798">
          <cell r="A798" t="str">
            <v>4522000001</v>
          </cell>
          <cell r="J798">
            <v>0</v>
          </cell>
        </row>
        <row r="799">
          <cell r="A799" t="str">
            <v>4522000001</v>
          </cell>
          <cell r="J799">
            <v>0</v>
          </cell>
        </row>
        <row r="800">
          <cell r="A800" t="str">
            <v>4522000001</v>
          </cell>
          <cell r="J800">
            <v>0</v>
          </cell>
        </row>
        <row r="801">
          <cell r="A801" t="str">
            <v>4522000001</v>
          </cell>
          <cell r="J801">
            <v>0</v>
          </cell>
        </row>
        <row r="802">
          <cell r="A802" t="str">
            <v>4522000001</v>
          </cell>
          <cell r="J802">
            <v>0</v>
          </cell>
        </row>
        <row r="803">
          <cell r="A803" t="str">
            <v>4522000001</v>
          </cell>
          <cell r="J803">
            <v>0</v>
          </cell>
        </row>
        <row r="804">
          <cell r="A804" t="str">
            <v>4522000001</v>
          </cell>
          <cell r="J804">
            <v>0</v>
          </cell>
        </row>
        <row r="805">
          <cell r="A805" t="str">
            <v>4522000001</v>
          </cell>
          <cell r="J805">
            <v>0</v>
          </cell>
        </row>
        <row r="806">
          <cell r="A806" t="str">
            <v>4522000001</v>
          </cell>
          <cell r="J806">
            <v>0</v>
          </cell>
        </row>
        <row r="807">
          <cell r="A807" t="str">
            <v>4522000001</v>
          </cell>
          <cell r="J807">
            <v>0</v>
          </cell>
        </row>
        <row r="808">
          <cell r="A808" t="str">
            <v>4522000001</v>
          </cell>
          <cell r="J808">
            <v>0</v>
          </cell>
        </row>
        <row r="809">
          <cell r="A809" t="str">
            <v>4522000001</v>
          </cell>
          <cell r="J809">
            <v>0</v>
          </cell>
        </row>
        <row r="810">
          <cell r="A810" t="str">
            <v>4522000001</v>
          </cell>
          <cell r="J810">
            <v>0</v>
          </cell>
        </row>
        <row r="811">
          <cell r="A811" t="str">
            <v>4522000001</v>
          </cell>
          <cell r="J811">
            <v>0</v>
          </cell>
        </row>
        <row r="812">
          <cell r="A812" t="str">
            <v>4522000001</v>
          </cell>
          <cell r="J812">
            <v>0</v>
          </cell>
        </row>
        <row r="813">
          <cell r="A813" t="str">
            <v>4522000001</v>
          </cell>
          <cell r="J813">
            <v>0</v>
          </cell>
        </row>
        <row r="814">
          <cell r="A814" t="str">
            <v>4522000001</v>
          </cell>
          <cell r="J814">
            <v>0</v>
          </cell>
        </row>
        <row r="815">
          <cell r="A815" t="str">
            <v>4522000001</v>
          </cell>
          <cell r="J815">
            <v>0</v>
          </cell>
        </row>
        <row r="816">
          <cell r="A816" t="str">
            <v>4522000001</v>
          </cell>
          <cell r="J816">
            <v>0</v>
          </cell>
        </row>
        <row r="817">
          <cell r="A817" t="str">
            <v>4522000001</v>
          </cell>
          <cell r="J817">
            <v>0</v>
          </cell>
        </row>
        <row r="818">
          <cell r="A818" t="str">
            <v>4522000001</v>
          </cell>
          <cell r="J818">
            <v>0</v>
          </cell>
        </row>
        <row r="819">
          <cell r="A819" t="str">
            <v>4522000001</v>
          </cell>
          <cell r="J819">
            <v>0</v>
          </cell>
        </row>
        <row r="820">
          <cell r="A820" t="str">
            <v>4522000001</v>
          </cell>
          <cell r="J820">
            <v>0</v>
          </cell>
        </row>
        <row r="821">
          <cell r="A821" t="str">
            <v>4522000001</v>
          </cell>
          <cell r="J821">
            <v>0</v>
          </cell>
        </row>
        <row r="822">
          <cell r="A822" t="str">
            <v>4522000001</v>
          </cell>
          <cell r="J822">
            <v>0</v>
          </cell>
        </row>
        <row r="823">
          <cell r="A823" t="str">
            <v>4522000001</v>
          </cell>
          <cell r="J823">
            <v>0</v>
          </cell>
        </row>
        <row r="824">
          <cell r="A824" t="str">
            <v>4522000001</v>
          </cell>
          <cell r="J824">
            <v>0</v>
          </cell>
        </row>
        <row r="825">
          <cell r="A825" t="str">
            <v>4522000001</v>
          </cell>
          <cell r="J825">
            <v>0</v>
          </cell>
        </row>
        <row r="826">
          <cell r="A826" t="str">
            <v>4522000001</v>
          </cell>
          <cell r="J826">
            <v>0</v>
          </cell>
        </row>
        <row r="827">
          <cell r="A827" t="str">
            <v>4522000001</v>
          </cell>
          <cell r="J827">
            <v>0</v>
          </cell>
        </row>
        <row r="828">
          <cell r="A828" t="str">
            <v>4522000001</v>
          </cell>
          <cell r="J828">
            <v>0</v>
          </cell>
        </row>
        <row r="829">
          <cell r="A829" t="str">
            <v>4522000001</v>
          </cell>
          <cell r="J829">
            <v>0</v>
          </cell>
        </row>
        <row r="830">
          <cell r="A830" t="str">
            <v>4522000001</v>
          </cell>
          <cell r="J830">
            <v>0</v>
          </cell>
        </row>
        <row r="831">
          <cell r="A831" t="str">
            <v>4522000001</v>
          </cell>
          <cell r="J831">
            <v>0</v>
          </cell>
        </row>
        <row r="832">
          <cell r="A832" t="str">
            <v>4522000001</v>
          </cell>
          <cell r="J832">
            <v>0</v>
          </cell>
        </row>
        <row r="833">
          <cell r="A833" t="str">
            <v>4522000001</v>
          </cell>
          <cell r="J833">
            <v>0</v>
          </cell>
        </row>
        <row r="834">
          <cell r="A834" t="str">
            <v>4522000001</v>
          </cell>
          <cell r="J834">
            <v>0</v>
          </cell>
        </row>
        <row r="835">
          <cell r="A835" t="str">
            <v>4522000001</v>
          </cell>
          <cell r="J835">
            <v>0</v>
          </cell>
        </row>
        <row r="836">
          <cell r="A836" t="str">
            <v>4522000001</v>
          </cell>
          <cell r="J836">
            <v>0</v>
          </cell>
        </row>
        <row r="837">
          <cell r="A837" t="str">
            <v>4522000001</v>
          </cell>
          <cell r="J837">
            <v>0</v>
          </cell>
        </row>
        <row r="838">
          <cell r="A838" t="str">
            <v>4522000001</v>
          </cell>
          <cell r="J838">
            <v>0</v>
          </cell>
        </row>
        <row r="839">
          <cell r="A839" t="str">
            <v>4522000001</v>
          </cell>
          <cell r="J839">
            <v>0</v>
          </cell>
        </row>
        <row r="840">
          <cell r="A840" t="str">
            <v>4522000001</v>
          </cell>
          <cell r="J840">
            <v>0</v>
          </cell>
        </row>
        <row r="841">
          <cell r="A841" t="str">
            <v>4522000001</v>
          </cell>
          <cell r="J841">
            <v>0</v>
          </cell>
        </row>
        <row r="842">
          <cell r="A842" t="str">
            <v>4522000001</v>
          </cell>
          <cell r="J842">
            <v>0</v>
          </cell>
        </row>
        <row r="843">
          <cell r="A843" t="str">
            <v>4522000001</v>
          </cell>
          <cell r="J843">
            <v>0</v>
          </cell>
        </row>
        <row r="844">
          <cell r="A844" t="str">
            <v>4522000001</v>
          </cell>
          <cell r="J844">
            <v>0</v>
          </cell>
        </row>
        <row r="845">
          <cell r="A845" t="str">
            <v>4522000001</v>
          </cell>
          <cell r="J845">
            <v>0</v>
          </cell>
        </row>
        <row r="846">
          <cell r="A846" t="str">
            <v>4522000001</v>
          </cell>
          <cell r="J846">
            <v>0</v>
          </cell>
        </row>
        <row r="847">
          <cell r="A847" t="str">
            <v>4522000001</v>
          </cell>
          <cell r="J847">
            <v>0</v>
          </cell>
        </row>
        <row r="848">
          <cell r="A848" t="str">
            <v>4522000001</v>
          </cell>
          <cell r="J848">
            <v>0</v>
          </cell>
        </row>
        <row r="849">
          <cell r="A849" t="str">
            <v>4522000001</v>
          </cell>
          <cell r="J849">
            <v>0</v>
          </cell>
        </row>
        <row r="850">
          <cell r="A850" t="str">
            <v>4522000001</v>
          </cell>
          <cell r="J850">
            <v>0</v>
          </cell>
        </row>
        <row r="851">
          <cell r="A851" t="str">
            <v>4522000001</v>
          </cell>
          <cell r="J851">
            <v>0</v>
          </cell>
        </row>
        <row r="852">
          <cell r="A852" t="str">
            <v>4522000001</v>
          </cell>
          <cell r="J852">
            <v>0</v>
          </cell>
        </row>
        <row r="853">
          <cell r="A853" t="str">
            <v>4522000001</v>
          </cell>
          <cell r="J853">
            <v>0</v>
          </cell>
        </row>
        <row r="854">
          <cell r="A854" t="str">
            <v>4522000001</v>
          </cell>
          <cell r="J854">
            <v>0</v>
          </cell>
        </row>
        <row r="855">
          <cell r="A855" t="str">
            <v>4522000001</v>
          </cell>
          <cell r="J855">
            <v>0</v>
          </cell>
        </row>
        <row r="856">
          <cell r="A856" t="str">
            <v>4522000001</v>
          </cell>
          <cell r="J856">
            <v>0</v>
          </cell>
        </row>
        <row r="857">
          <cell r="A857" t="str">
            <v>4522000001</v>
          </cell>
          <cell r="J857">
            <v>0</v>
          </cell>
        </row>
        <row r="858">
          <cell r="A858" t="str">
            <v>4522000001</v>
          </cell>
          <cell r="J858">
            <v>0</v>
          </cell>
        </row>
        <row r="859">
          <cell r="A859" t="str">
            <v>4522000001</v>
          </cell>
          <cell r="J859">
            <v>0</v>
          </cell>
        </row>
        <row r="860">
          <cell r="A860" t="str">
            <v>4522000001</v>
          </cell>
          <cell r="J860">
            <v>0</v>
          </cell>
        </row>
        <row r="861">
          <cell r="A861" t="str">
            <v>4522000001</v>
          </cell>
          <cell r="J861">
            <v>0</v>
          </cell>
        </row>
        <row r="862">
          <cell r="A862" t="str">
            <v>4522000001</v>
          </cell>
          <cell r="J862">
            <v>0</v>
          </cell>
        </row>
        <row r="863">
          <cell r="A863" t="str">
            <v>4522000001</v>
          </cell>
          <cell r="J863">
            <v>0</v>
          </cell>
        </row>
        <row r="864">
          <cell r="A864" t="str">
            <v>4522000001</v>
          </cell>
          <cell r="J864">
            <v>0</v>
          </cell>
        </row>
        <row r="865">
          <cell r="A865" t="str">
            <v>4522000001</v>
          </cell>
          <cell r="J865">
            <v>0</v>
          </cell>
        </row>
        <row r="866">
          <cell r="A866" t="str">
            <v>4522000001</v>
          </cell>
          <cell r="J866">
            <v>0</v>
          </cell>
        </row>
        <row r="867">
          <cell r="A867" t="str">
            <v>4522000001</v>
          </cell>
          <cell r="J867">
            <v>0</v>
          </cell>
        </row>
        <row r="868">
          <cell r="A868" t="str">
            <v>4522000001</v>
          </cell>
          <cell r="J868">
            <v>0</v>
          </cell>
        </row>
        <row r="869">
          <cell r="A869" t="str">
            <v>4522000001</v>
          </cell>
          <cell r="J869">
            <v>0</v>
          </cell>
        </row>
        <row r="870">
          <cell r="A870" t="str">
            <v>4522000001</v>
          </cell>
          <cell r="J870">
            <v>0</v>
          </cell>
        </row>
        <row r="871">
          <cell r="A871" t="str">
            <v>4522000001</v>
          </cell>
          <cell r="J871">
            <v>0</v>
          </cell>
        </row>
        <row r="872">
          <cell r="A872" t="str">
            <v>4522000001</v>
          </cell>
          <cell r="J872">
            <v>0</v>
          </cell>
        </row>
        <row r="873">
          <cell r="A873" t="str">
            <v>4522000001</v>
          </cell>
          <cell r="J873">
            <v>0</v>
          </cell>
        </row>
        <row r="874">
          <cell r="A874" t="str">
            <v>4522000001</v>
          </cell>
          <cell r="J874">
            <v>0</v>
          </cell>
        </row>
        <row r="875">
          <cell r="A875" t="str">
            <v>4522000001</v>
          </cell>
          <cell r="J875">
            <v>0</v>
          </cell>
        </row>
        <row r="876">
          <cell r="A876" t="str">
            <v>4522000001</v>
          </cell>
          <cell r="J876">
            <v>0</v>
          </cell>
        </row>
        <row r="877">
          <cell r="A877" t="str">
            <v>4522000001</v>
          </cell>
          <cell r="J877">
            <v>0</v>
          </cell>
        </row>
        <row r="878">
          <cell r="A878" t="str">
            <v>4522000001</v>
          </cell>
          <cell r="J878">
            <v>0</v>
          </cell>
        </row>
        <row r="879">
          <cell r="A879" t="str">
            <v>4522000001</v>
          </cell>
          <cell r="J879">
            <v>0</v>
          </cell>
        </row>
        <row r="880">
          <cell r="A880" t="str">
            <v>4522000001</v>
          </cell>
          <cell r="J880">
            <v>0</v>
          </cell>
        </row>
        <row r="881">
          <cell r="A881" t="str">
            <v>4522000001</v>
          </cell>
          <cell r="J881">
            <v>0</v>
          </cell>
        </row>
        <row r="882">
          <cell r="A882" t="str">
            <v>4522000001</v>
          </cell>
          <cell r="J882">
            <v>0</v>
          </cell>
        </row>
        <row r="883">
          <cell r="A883" t="str">
            <v>4522000001</v>
          </cell>
          <cell r="J883">
            <v>0</v>
          </cell>
        </row>
        <row r="884">
          <cell r="A884" t="str">
            <v>4522000001</v>
          </cell>
          <cell r="J884">
            <v>0</v>
          </cell>
        </row>
        <row r="885">
          <cell r="A885" t="str">
            <v>4522000001</v>
          </cell>
          <cell r="J885">
            <v>0</v>
          </cell>
        </row>
        <row r="886">
          <cell r="A886" t="str">
            <v>4522000001</v>
          </cell>
          <cell r="J886">
            <v>0</v>
          </cell>
        </row>
        <row r="887">
          <cell r="A887" t="str">
            <v>4522000001</v>
          </cell>
          <cell r="J887">
            <v>0</v>
          </cell>
        </row>
        <row r="888">
          <cell r="A888" t="str">
            <v>4522000001</v>
          </cell>
          <cell r="J888">
            <v>0</v>
          </cell>
        </row>
        <row r="889">
          <cell r="A889" t="str">
            <v>4522000001</v>
          </cell>
          <cell r="J889">
            <v>0</v>
          </cell>
        </row>
        <row r="890">
          <cell r="A890" t="str">
            <v>4522000001</v>
          </cell>
          <cell r="J890">
            <v>0</v>
          </cell>
        </row>
        <row r="891">
          <cell r="A891" t="str">
            <v>4522000001</v>
          </cell>
          <cell r="J891">
            <v>0</v>
          </cell>
        </row>
        <row r="892">
          <cell r="A892" t="str">
            <v>4522000001</v>
          </cell>
          <cell r="J892">
            <v>0</v>
          </cell>
        </row>
        <row r="893">
          <cell r="A893" t="str">
            <v>4522000001</v>
          </cell>
          <cell r="J893">
            <v>0</v>
          </cell>
        </row>
        <row r="894">
          <cell r="A894" t="str">
            <v>4522000001</v>
          </cell>
          <cell r="J894">
            <v>0</v>
          </cell>
        </row>
        <row r="895">
          <cell r="A895" t="str">
            <v>4522000001</v>
          </cell>
          <cell r="J895">
            <v>0</v>
          </cell>
        </row>
        <row r="896">
          <cell r="A896" t="str">
            <v>4522000001</v>
          </cell>
          <cell r="J896">
            <v>0</v>
          </cell>
        </row>
        <row r="897">
          <cell r="A897" t="str">
            <v>4522000001</v>
          </cell>
          <cell r="J897">
            <v>0</v>
          </cell>
        </row>
        <row r="898">
          <cell r="A898" t="str">
            <v>4522000001</v>
          </cell>
          <cell r="J898">
            <v>0</v>
          </cell>
        </row>
        <row r="899">
          <cell r="A899" t="str">
            <v>4522000001</v>
          </cell>
          <cell r="J899">
            <v>0</v>
          </cell>
        </row>
        <row r="900">
          <cell r="A900" t="str">
            <v>4522000001</v>
          </cell>
          <cell r="J900">
            <v>0</v>
          </cell>
        </row>
        <row r="901">
          <cell r="A901" t="str">
            <v>4522000001</v>
          </cell>
          <cell r="J901">
            <v>0</v>
          </cell>
        </row>
        <row r="902">
          <cell r="A902" t="str">
            <v>4522000001</v>
          </cell>
          <cell r="J902">
            <v>0</v>
          </cell>
        </row>
        <row r="903">
          <cell r="A903" t="str">
            <v>4522000001</v>
          </cell>
          <cell r="J903">
            <v>0</v>
          </cell>
        </row>
        <row r="904">
          <cell r="A904" t="str">
            <v>4522000001</v>
          </cell>
          <cell r="J904">
            <v>0</v>
          </cell>
        </row>
        <row r="905">
          <cell r="A905" t="str">
            <v>4522000001</v>
          </cell>
          <cell r="J905">
            <v>0</v>
          </cell>
        </row>
        <row r="906">
          <cell r="A906" t="str">
            <v>4522000001</v>
          </cell>
          <cell r="J906">
            <v>0</v>
          </cell>
        </row>
        <row r="907">
          <cell r="A907" t="str">
            <v>4522000001</v>
          </cell>
          <cell r="J907">
            <v>0</v>
          </cell>
        </row>
        <row r="908">
          <cell r="A908" t="str">
            <v>4522000001</v>
          </cell>
          <cell r="J908">
            <v>0</v>
          </cell>
        </row>
        <row r="909">
          <cell r="A909" t="str">
            <v>4522000001</v>
          </cell>
          <cell r="J909">
            <v>0</v>
          </cell>
        </row>
        <row r="910">
          <cell r="A910" t="str">
            <v>4522000001</v>
          </cell>
          <cell r="J910">
            <v>0</v>
          </cell>
        </row>
        <row r="911">
          <cell r="A911" t="str">
            <v>4522000001</v>
          </cell>
          <cell r="J911">
            <v>0</v>
          </cell>
        </row>
        <row r="912">
          <cell r="A912" t="str">
            <v>4522000001</v>
          </cell>
          <cell r="J912">
            <v>0</v>
          </cell>
        </row>
        <row r="913">
          <cell r="A913" t="str">
            <v>4522000001</v>
          </cell>
          <cell r="J913">
            <v>0</v>
          </cell>
        </row>
        <row r="914">
          <cell r="A914" t="str">
            <v>4522000001</v>
          </cell>
          <cell r="J914">
            <v>0</v>
          </cell>
        </row>
        <row r="915">
          <cell r="A915" t="str">
            <v>4522000001</v>
          </cell>
          <cell r="J915">
            <v>0</v>
          </cell>
        </row>
        <row r="916">
          <cell r="A916" t="str">
            <v>4522000001</v>
          </cell>
          <cell r="J916">
            <v>0</v>
          </cell>
        </row>
        <row r="917">
          <cell r="A917" t="str">
            <v>4522000001</v>
          </cell>
          <cell r="J917">
            <v>0</v>
          </cell>
        </row>
        <row r="918">
          <cell r="A918" t="str">
            <v>4522000001</v>
          </cell>
          <cell r="J918">
            <v>0</v>
          </cell>
        </row>
        <row r="919">
          <cell r="A919" t="str">
            <v>4522000001</v>
          </cell>
          <cell r="J919">
            <v>0</v>
          </cell>
        </row>
        <row r="920">
          <cell r="A920" t="str">
            <v>4522000001</v>
          </cell>
          <cell r="J920">
            <v>0</v>
          </cell>
        </row>
        <row r="921">
          <cell r="A921" t="str">
            <v>4522000001</v>
          </cell>
          <cell r="J921">
            <v>0</v>
          </cell>
        </row>
        <row r="922">
          <cell r="A922" t="str">
            <v>4522000001</v>
          </cell>
          <cell r="J922">
            <v>0</v>
          </cell>
        </row>
        <row r="923">
          <cell r="A923" t="str">
            <v>4522000001</v>
          </cell>
          <cell r="J923">
            <v>0</v>
          </cell>
        </row>
        <row r="924">
          <cell r="A924" t="str">
            <v>4522000001</v>
          </cell>
          <cell r="J924">
            <v>0</v>
          </cell>
        </row>
        <row r="925">
          <cell r="A925" t="str">
            <v>4522000001</v>
          </cell>
          <cell r="J925">
            <v>0</v>
          </cell>
        </row>
        <row r="926">
          <cell r="A926" t="str">
            <v>4522000001</v>
          </cell>
          <cell r="J926">
            <v>0</v>
          </cell>
        </row>
        <row r="927">
          <cell r="A927" t="str">
            <v>4522000001</v>
          </cell>
          <cell r="J927">
            <v>0</v>
          </cell>
        </row>
        <row r="928">
          <cell r="A928" t="str">
            <v>4522000001</v>
          </cell>
          <cell r="J928">
            <v>0</v>
          </cell>
        </row>
        <row r="929">
          <cell r="A929" t="str">
            <v>4522000001</v>
          </cell>
          <cell r="J929">
            <v>0</v>
          </cell>
        </row>
        <row r="930">
          <cell r="A930" t="str">
            <v>4522000001</v>
          </cell>
          <cell r="J930">
            <v>0</v>
          </cell>
        </row>
        <row r="931">
          <cell r="A931" t="str">
            <v>4522000001</v>
          </cell>
          <cell r="J931">
            <v>0</v>
          </cell>
        </row>
        <row r="932">
          <cell r="A932" t="str">
            <v>4522000001</v>
          </cell>
          <cell r="J932">
            <v>0</v>
          </cell>
        </row>
        <row r="933">
          <cell r="A933" t="str">
            <v>4522000001</v>
          </cell>
          <cell r="J933">
            <v>0</v>
          </cell>
        </row>
        <row r="934">
          <cell r="A934" t="str">
            <v>4522000001</v>
          </cell>
          <cell r="J934">
            <v>0</v>
          </cell>
        </row>
        <row r="935">
          <cell r="A935" t="str">
            <v>4522000001</v>
          </cell>
          <cell r="J935">
            <v>0</v>
          </cell>
        </row>
        <row r="936">
          <cell r="A936" t="str">
            <v>4522000001</v>
          </cell>
          <cell r="J936">
            <v>0</v>
          </cell>
        </row>
        <row r="937">
          <cell r="A937" t="str">
            <v>4522000001</v>
          </cell>
          <cell r="J937">
            <v>0</v>
          </cell>
        </row>
        <row r="938">
          <cell r="A938" t="str">
            <v>4522000001</v>
          </cell>
          <cell r="J938">
            <v>0</v>
          </cell>
        </row>
        <row r="939">
          <cell r="A939" t="str">
            <v>4522000001</v>
          </cell>
          <cell r="J939">
            <v>0</v>
          </cell>
        </row>
        <row r="940">
          <cell r="A940" t="str">
            <v>4522000001</v>
          </cell>
          <cell r="J940">
            <v>0</v>
          </cell>
        </row>
        <row r="941">
          <cell r="A941" t="str">
            <v>4522000001</v>
          </cell>
          <cell r="J941">
            <v>0</v>
          </cell>
        </row>
        <row r="942">
          <cell r="A942" t="str">
            <v>4522000001</v>
          </cell>
          <cell r="J942">
            <v>0</v>
          </cell>
        </row>
        <row r="943">
          <cell r="A943" t="str">
            <v>4522000001</v>
          </cell>
          <cell r="J943">
            <v>0</v>
          </cell>
        </row>
        <row r="944">
          <cell r="A944" t="str">
            <v>4522000001</v>
          </cell>
          <cell r="J944">
            <v>0</v>
          </cell>
        </row>
        <row r="945">
          <cell r="A945" t="str">
            <v>4522000001</v>
          </cell>
          <cell r="J945">
            <v>0</v>
          </cell>
        </row>
        <row r="946">
          <cell r="A946" t="str">
            <v>4522000001</v>
          </cell>
          <cell r="J946">
            <v>0</v>
          </cell>
        </row>
        <row r="947">
          <cell r="A947" t="str">
            <v>4522000001</v>
          </cell>
          <cell r="J947">
            <v>0</v>
          </cell>
        </row>
        <row r="948">
          <cell r="A948" t="str">
            <v>4522000001</v>
          </cell>
          <cell r="J948">
            <v>0</v>
          </cell>
        </row>
        <row r="949">
          <cell r="A949" t="str">
            <v>4522000001</v>
          </cell>
          <cell r="J949">
            <v>0</v>
          </cell>
        </row>
        <row r="950">
          <cell r="A950" t="str">
            <v>4522000001</v>
          </cell>
          <cell r="J950">
            <v>0</v>
          </cell>
        </row>
        <row r="951">
          <cell r="A951" t="str">
            <v>4522000001</v>
          </cell>
          <cell r="J951">
            <v>0</v>
          </cell>
        </row>
        <row r="952">
          <cell r="A952" t="str">
            <v>4522000001</v>
          </cell>
          <cell r="J952">
            <v>0</v>
          </cell>
        </row>
        <row r="953">
          <cell r="A953" t="str">
            <v>4522000001</v>
          </cell>
          <cell r="J953">
            <v>0</v>
          </cell>
        </row>
        <row r="954">
          <cell r="A954" t="str">
            <v>4522000001</v>
          </cell>
          <cell r="J954">
            <v>0</v>
          </cell>
        </row>
        <row r="955">
          <cell r="A955" t="str">
            <v>4522000001</v>
          </cell>
          <cell r="J955">
            <v>0</v>
          </cell>
        </row>
        <row r="956">
          <cell r="A956" t="str">
            <v>4522000001</v>
          </cell>
          <cell r="J956">
            <v>0</v>
          </cell>
        </row>
        <row r="957">
          <cell r="A957" t="str">
            <v>4522000001</v>
          </cell>
          <cell r="J957">
            <v>0</v>
          </cell>
        </row>
        <row r="958">
          <cell r="A958" t="str">
            <v>4522000001</v>
          </cell>
          <cell r="J958">
            <v>0</v>
          </cell>
        </row>
        <row r="959">
          <cell r="A959" t="str">
            <v>4522000001</v>
          </cell>
          <cell r="J959">
            <v>0</v>
          </cell>
        </row>
        <row r="960">
          <cell r="A960" t="str">
            <v>4522000001</v>
          </cell>
          <cell r="J960">
            <v>0</v>
          </cell>
        </row>
        <row r="961">
          <cell r="A961" t="str">
            <v>4522000001</v>
          </cell>
          <cell r="J961">
            <v>0</v>
          </cell>
        </row>
        <row r="962">
          <cell r="A962" t="str">
            <v>4522000001</v>
          </cell>
          <cell r="J962">
            <v>0</v>
          </cell>
        </row>
        <row r="963">
          <cell r="A963" t="str">
            <v>4522000001</v>
          </cell>
          <cell r="J963">
            <v>0</v>
          </cell>
        </row>
        <row r="964">
          <cell r="A964" t="str">
            <v>4522000001</v>
          </cell>
          <cell r="J964">
            <v>0</v>
          </cell>
        </row>
        <row r="965">
          <cell r="A965" t="str">
            <v>4522000001</v>
          </cell>
          <cell r="J965">
            <v>0</v>
          </cell>
        </row>
        <row r="966">
          <cell r="A966" t="str">
            <v>4522000001</v>
          </cell>
          <cell r="J966">
            <v>0</v>
          </cell>
        </row>
        <row r="967">
          <cell r="A967" t="str">
            <v>4522000001</v>
          </cell>
          <cell r="J967">
            <v>0</v>
          </cell>
        </row>
        <row r="968">
          <cell r="A968" t="str">
            <v>4522000001</v>
          </cell>
          <cell r="J968">
            <v>0</v>
          </cell>
        </row>
        <row r="969">
          <cell r="A969" t="str">
            <v>4522000001</v>
          </cell>
          <cell r="J969">
            <v>0</v>
          </cell>
        </row>
        <row r="970">
          <cell r="A970" t="str">
            <v>4522000001</v>
          </cell>
          <cell r="J970">
            <v>0</v>
          </cell>
        </row>
        <row r="971">
          <cell r="A971" t="str">
            <v>4522000001</v>
          </cell>
          <cell r="J971">
            <v>0</v>
          </cell>
        </row>
        <row r="972">
          <cell r="A972" t="str">
            <v>4522000001</v>
          </cell>
          <cell r="J972">
            <v>0</v>
          </cell>
        </row>
        <row r="973">
          <cell r="A973" t="str">
            <v>4522000001</v>
          </cell>
          <cell r="J973">
            <v>0</v>
          </cell>
        </row>
        <row r="974">
          <cell r="A974" t="str">
            <v>4522000001</v>
          </cell>
          <cell r="J974">
            <v>0</v>
          </cell>
        </row>
        <row r="975">
          <cell r="A975" t="str">
            <v>4522000001</v>
          </cell>
          <cell r="J975">
            <v>0</v>
          </cell>
        </row>
        <row r="976">
          <cell r="A976" t="str">
            <v>4522000001</v>
          </cell>
          <cell r="J976">
            <v>0</v>
          </cell>
        </row>
        <row r="977">
          <cell r="A977" t="str">
            <v>4522000001</v>
          </cell>
          <cell r="J977">
            <v>0</v>
          </cell>
        </row>
        <row r="978">
          <cell r="A978" t="str">
            <v>4522000001</v>
          </cell>
          <cell r="J978">
            <v>0</v>
          </cell>
        </row>
        <row r="979">
          <cell r="A979" t="str">
            <v>4522000001</v>
          </cell>
          <cell r="J979">
            <v>0</v>
          </cell>
        </row>
        <row r="980">
          <cell r="A980" t="str">
            <v>4522000001</v>
          </cell>
          <cell r="J980">
            <v>0</v>
          </cell>
        </row>
        <row r="981">
          <cell r="A981" t="str">
            <v>4522000001</v>
          </cell>
          <cell r="J981">
            <v>0</v>
          </cell>
        </row>
        <row r="982">
          <cell r="A982" t="str">
            <v>4522000001</v>
          </cell>
          <cell r="J982">
            <v>0</v>
          </cell>
        </row>
        <row r="983">
          <cell r="A983" t="str">
            <v>4522000001</v>
          </cell>
          <cell r="J983">
            <v>0</v>
          </cell>
        </row>
        <row r="984">
          <cell r="A984" t="str">
            <v>4522000001</v>
          </cell>
          <cell r="J984">
            <v>0</v>
          </cell>
        </row>
        <row r="985">
          <cell r="A985" t="str">
            <v>4522000001</v>
          </cell>
          <cell r="J985">
            <v>0</v>
          </cell>
        </row>
        <row r="986">
          <cell r="A986" t="str">
            <v>4522000001</v>
          </cell>
          <cell r="J986">
            <v>0</v>
          </cell>
        </row>
        <row r="987">
          <cell r="A987" t="str">
            <v>4522000001</v>
          </cell>
          <cell r="J987">
            <v>0</v>
          </cell>
        </row>
        <row r="988">
          <cell r="A988" t="str">
            <v>4522000001</v>
          </cell>
          <cell r="J988">
            <v>0</v>
          </cell>
        </row>
        <row r="989">
          <cell r="A989" t="str">
            <v>4522000001</v>
          </cell>
          <cell r="J989">
            <v>0</v>
          </cell>
        </row>
        <row r="990">
          <cell r="A990" t="str">
            <v>4522000001</v>
          </cell>
          <cell r="J990">
            <v>0</v>
          </cell>
        </row>
        <row r="991">
          <cell r="A991" t="str">
            <v>4522000001</v>
          </cell>
          <cell r="J991">
            <v>0</v>
          </cell>
        </row>
        <row r="992">
          <cell r="A992" t="str">
            <v>4522000001</v>
          </cell>
          <cell r="J992">
            <v>0</v>
          </cell>
        </row>
        <row r="993">
          <cell r="A993" t="str">
            <v>4522000001</v>
          </cell>
          <cell r="J993">
            <v>0</v>
          </cell>
        </row>
        <row r="994">
          <cell r="A994" t="str">
            <v>4522000001</v>
          </cell>
          <cell r="J994">
            <v>0</v>
          </cell>
        </row>
        <row r="995">
          <cell r="A995" t="str">
            <v>4522000001</v>
          </cell>
          <cell r="J995">
            <v>0</v>
          </cell>
        </row>
        <row r="996">
          <cell r="A996" t="str">
            <v>4522000001</v>
          </cell>
          <cell r="J996">
            <v>0</v>
          </cell>
        </row>
        <row r="997">
          <cell r="A997" t="str">
            <v>4522000001</v>
          </cell>
          <cell r="J997">
            <v>0</v>
          </cell>
        </row>
        <row r="998">
          <cell r="A998" t="str">
            <v>4522000001</v>
          </cell>
          <cell r="J998">
            <v>0</v>
          </cell>
        </row>
        <row r="999">
          <cell r="A999" t="str">
            <v>4522000001</v>
          </cell>
          <cell r="J999">
            <v>0</v>
          </cell>
        </row>
        <row r="1000">
          <cell r="A1000" t="str">
            <v>4522000001</v>
          </cell>
          <cell r="J1000">
            <v>0</v>
          </cell>
        </row>
        <row r="1001">
          <cell r="A1001" t="str">
            <v>4522000001</v>
          </cell>
          <cell r="J1001">
            <v>0</v>
          </cell>
        </row>
        <row r="1002">
          <cell r="A1002" t="str">
            <v>4522000001</v>
          </cell>
          <cell r="J1002">
            <v>0</v>
          </cell>
        </row>
        <row r="1003">
          <cell r="A1003" t="str">
            <v>4522000001</v>
          </cell>
          <cell r="J1003">
            <v>0</v>
          </cell>
        </row>
        <row r="1004">
          <cell r="A1004" t="str">
            <v>4522000001</v>
          </cell>
          <cell r="J1004">
            <v>0</v>
          </cell>
        </row>
        <row r="1005">
          <cell r="A1005" t="str">
            <v>4522000001</v>
          </cell>
          <cell r="J1005">
            <v>0</v>
          </cell>
        </row>
        <row r="1006">
          <cell r="A1006" t="str">
            <v>4522000001</v>
          </cell>
          <cell r="J1006">
            <v>0</v>
          </cell>
        </row>
        <row r="1007">
          <cell r="A1007" t="str">
            <v>4522000001</v>
          </cell>
          <cell r="J1007">
            <v>0</v>
          </cell>
        </row>
        <row r="1008">
          <cell r="A1008" t="str">
            <v>4522000001</v>
          </cell>
          <cell r="J1008">
            <v>0</v>
          </cell>
        </row>
        <row r="1009">
          <cell r="A1009" t="str">
            <v>4522000001</v>
          </cell>
          <cell r="J1009">
            <v>0</v>
          </cell>
        </row>
        <row r="1010">
          <cell r="A1010" t="str">
            <v>4522000001</v>
          </cell>
          <cell r="J1010">
            <v>0</v>
          </cell>
        </row>
        <row r="1011">
          <cell r="A1011" t="str">
            <v>4522000001</v>
          </cell>
          <cell r="J1011">
            <v>0</v>
          </cell>
        </row>
        <row r="1012">
          <cell r="A1012" t="str">
            <v>4522000001</v>
          </cell>
          <cell r="J1012">
            <v>0</v>
          </cell>
        </row>
        <row r="1013">
          <cell r="A1013" t="str">
            <v>4522000001</v>
          </cell>
          <cell r="J1013">
            <v>0</v>
          </cell>
        </row>
        <row r="1014">
          <cell r="A1014" t="str">
            <v>4522000001</v>
          </cell>
          <cell r="J1014">
            <v>0</v>
          </cell>
        </row>
        <row r="1015">
          <cell r="A1015" t="str">
            <v>4522000001</v>
          </cell>
          <cell r="J1015">
            <v>0</v>
          </cell>
        </row>
        <row r="1016">
          <cell r="A1016" t="str">
            <v>4522000001</v>
          </cell>
          <cell r="J1016">
            <v>0</v>
          </cell>
        </row>
        <row r="1017">
          <cell r="A1017" t="str">
            <v>4522000001</v>
          </cell>
          <cell r="J1017">
            <v>0</v>
          </cell>
        </row>
        <row r="1018">
          <cell r="A1018" t="str">
            <v>4522000001</v>
          </cell>
          <cell r="J1018">
            <v>0</v>
          </cell>
        </row>
        <row r="1019">
          <cell r="A1019" t="str">
            <v>4522000001</v>
          </cell>
          <cell r="J1019">
            <v>0</v>
          </cell>
        </row>
        <row r="1020">
          <cell r="A1020" t="str">
            <v>4522000001</v>
          </cell>
          <cell r="J1020">
            <v>0</v>
          </cell>
        </row>
        <row r="1021">
          <cell r="A1021" t="str">
            <v>4522000001</v>
          </cell>
          <cell r="J1021">
            <v>0</v>
          </cell>
        </row>
        <row r="1022">
          <cell r="A1022" t="str">
            <v>4522000001</v>
          </cell>
          <cell r="J1022">
            <v>0</v>
          </cell>
        </row>
        <row r="1023">
          <cell r="A1023" t="str">
            <v>4522000001</v>
          </cell>
          <cell r="J1023">
            <v>0</v>
          </cell>
        </row>
        <row r="1024">
          <cell r="A1024" t="str">
            <v>4522000001</v>
          </cell>
          <cell r="J1024">
            <v>0</v>
          </cell>
        </row>
        <row r="1025">
          <cell r="A1025" t="str">
            <v>4522000001</v>
          </cell>
          <cell r="J1025">
            <v>0</v>
          </cell>
        </row>
        <row r="1026">
          <cell r="A1026" t="str">
            <v>4522000001</v>
          </cell>
          <cell r="J1026">
            <v>0</v>
          </cell>
        </row>
        <row r="1027">
          <cell r="A1027" t="str">
            <v>4522000001</v>
          </cell>
          <cell r="J1027">
            <v>0</v>
          </cell>
        </row>
        <row r="1028">
          <cell r="A1028" t="str">
            <v>4522000001</v>
          </cell>
          <cell r="J1028">
            <v>0</v>
          </cell>
        </row>
        <row r="1029">
          <cell r="A1029" t="str">
            <v>4522000001</v>
          </cell>
          <cell r="J1029">
            <v>0</v>
          </cell>
        </row>
        <row r="1030">
          <cell r="A1030" t="str">
            <v>4522000001</v>
          </cell>
          <cell r="J1030">
            <v>0</v>
          </cell>
        </row>
        <row r="1031">
          <cell r="A1031" t="str">
            <v>4522000001</v>
          </cell>
          <cell r="J1031">
            <v>0</v>
          </cell>
        </row>
        <row r="1032">
          <cell r="A1032" t="str">
            <v>4522000001</v>
          </cell>
          <cell r="J1032">
            <v>0</v>
          </cell>
        </row>
        <row r="1033">
          <cell r="A1033" t="str">
            <v>4522000001</v>
          </cell>
          <cell r="J1033">
            <v>0</v>
          </cell>
        </row>
        <row r="1034">
          <cell r="A1034" t="str">
            <v>4522000001</v>
          </cell>
          <cell r="J1034">
            <v>0</v>
          </cell>
        </row>
        <row r="1035">
          <cell r="A1035" t="str">
            <v>4522000001</v>
          </cell>
          <cell r="J1035">
            <v>0</v>
          </cell>
        </row>
        <row r="1036">
          <cell r="A1036" t="str">
            <v>4522000001</v>
          </cell>
          <cell r="J1036">
            <v>0</v>
          </cell>
        </row>
        <row r="1037">
          <cell r="A1037" t="str">
            <v>4522000001</v>
          </cell>
          <cell r="J1037">
            <v>0</v>
          </cell>
        </row>
        <row r="1038">
          <cell r="A1038" t="str">
            <v>4522000001</v>
          </cell>
          <cell r="J1038">
            <v>0</v>
          </cell>
        </row>
        <row r="1039">
          <cell r="A1039" t="str">
            <v>4522000001</v>
          </cell>
          <cell r="J1039">
            <v>0</v>
          </cell>
        </row>
        <row r="1040">
          <cell r="A1040" t="str">
            <v>4522000001</v>
          </cell>
          <cell r="J1040">
            <v>0</v>
          </cell>
        </row>
        <row r="1041">
          <cell r="A1041" t="str">
            <v>4522000001</v>
          </cell>
          <cell r="J1041">
            <v>0</v>
          </cell>
        </row>
        <row r="1042">
          <cell r="A1042" t="str">
            <v>4522000001</v>
          </cell>
          <cell r="J1042">
            <v>0</v>
          </cell>
        </row>
        <row r="1043">
          <cell r="A1043" t="str">
            <v>4522000001</v>
          </cell>
          <cell r="J1043">
            <v>0</v>
          </cell>
        </row>
        <row r="1044">
          <cell r="A1044" t="str">
            <v>4522000001</v>
          </cell>
          <cell r="J1044">
            <v>0</v>
          </cell>
        </row>
        <row r="1045">
          <cell r="A1045" t="str">
            <v>4522000001</v>
          </cell>
          <cell r="J1045">
            <v>0</v>
          </cell>
        </row>
        <row r="1046">
          <cell r="A1046" t="str">
            <v>4522000001</v>
          </cell>
          <cell r="J1046">
            <v>0</v>
          </cell>
        </row>
        <row r="1047">
          <cell r="A1047" t="str">
            <v>4522000001</v>
          </cell>
          <cell r="J1047">
            <v>0</v>
          </cell>
        </row>
        <row r="1048">
          <cell r="A1048" t="str">
            <v>4522000001</v>
          </cell>
          <cell r="J1048">
            <v>0</v>
          </cell>
        </row>
        <row r="1049">
          <cell r="A1049" t="str">
            <v>4522000001</v>
          </cell>
          <cell r="J1049">
            <v>0</v>
          </cell>
        </row>
        <row r="1050">
          <cell r="A1050" t="str">
            <v>4522000001</v>
          </cell>
          <cell r="J1050">
            <v>0</v>
          </cell>
        </row>
        <row r="1051">
          <cell r="A1051" t="str">
            <v>4522000001</v>
          </cell>
          <cell r="J1051">
            <v>0</v>
          </cell>
        </row>
        <row r="1052">
          <cell r="A1052" t="str">
            <v>4522000001</v>
          </cell>
          <cell r="J1052">
            <v>0</v>
          </cell>
        </row>
        <row r="1053">
          <cell r="A1053" t="str">
            <v>4522000001</v>
          </cell>
          <cell r="J1053">
            <v>0</v>
          </cell>
        </row>
        <row r="1054">
          <cell r="A1054" t="str">
            <v>4522000001</v>
          </cell>
          <cell r="J1054">
            <v>0</v>
          </cell>
        </row>
        <row r="1055">
          <cell r="A1055" t="str">
            <v>4522000001</v>
          </cell>
          <cell r="J1055">
            <v>0</v>
          </cell>
        </row>
        <row r="1056">
          <cell r="A1056" t="str">
            <v>4522000001</v>
          </cell>
          <cell r="J1056">
            <v>0</v>
          </cell>
        </row>
        <row r="1057">
          <cell r="A1057" t="str">
            <v>4522000001</v>
          </cell>
          <cell r="J1057">
            <v>0</v>
          </cell>
        </row>
        <row r="1058">
          <cell r="A1058" t="str">
            <v>4522000001</v>
          </cell>
          <cell r="J1058">
            <v>0</v>
          </cell>
        </row>
        <row r="1059">
          <cell r="A1059" t="str">
            <v>4522000001</v>
          </cell>
          <cell r="J1059">
            <v>0</v>
          </cell>
        </row>
        <row r="1060">
          <cell r="A1060" t="str">
            <v>4522000001</v>
          </cell>
          <cell r="J1060">
            <v>0</v>
          </cell>
        </row>
        <row r="1061">
          <cell r="A1061" t="str">
            <v>4522000001</v>
          </cell>
          <cell r="J1061">
            <v>0</v>
          </cell>
        </row>
        <row r="1062">
          <cell r="A1062" t="str">
            <v>4522000001</v>
          </cell>
          <cell r="J1062">
            <v>0</v>
          </cell>
        </row>
        <row r="1063">
          <cell r="A1063" t="str">
            <v>4522000001</v>
          </cell>
          <cell r="J1063">
            <v>0</v>
          </cell>
        </row>
        <row r="1064">
          <cell r="A1064" t="str">
            <v>4522000001</v>
          </cell>
          <cell r="J1064">
            <v>0</v>
          </cell>
        </row>
        <row r="1065">
          <cell r="A1065" t="str">
            <v>4522000001</v>
          </cell>
          <cell r="J1065">
            <v>0</v>
          </cell>
        </row>
        <row r="1066">
          <cell r="A1066" t="str">
            <v>4522000001</v>
          </cell>
          <cell r="J1066">
            <v>0</v>
          </cell>
        </row>
        <row r="1067">
          <cell r="A1067" t="str">
            <v>4522000001</v>
          </cell>
          <cell r="J1067">
            <v>0</v>
          </cell>
        </row>
        <row r="1068">
          <cell r="A1068" t="str">
            <v>4522000001</v>
          </cell>
          <cell r="J1068">
            <v>0</v>
          </cell>
        </row>
        <row r="1069">
          <cell r="A1069" t="str">
            <v>4522000001</v>
          </cell>
          <cell r="J1069">
            <v>0</v>
          </cell>
        </row>
        <row r="1070">
          <cell r="A1070" t="str">
            <v>4522000001</v>
          </cell>
          <cell r="J1070">
            <v>0</v>
          </cell>
        </row>
        <row r="1071">
          <cell r="A1071" t="str">
            <v>4522000001</v>
          </cell>
          <cell r="J1071">
            <v>0</v>
          </cell>
        </row>
        <row r="1072">
          <cell r="A1072" t="str">
            <v>4522000001</v>
          </cell>
          <cell r="J1072">
            <v>0</v>
          </cell>
        </row>
        <row r="1073">
          <cell r="A1073" t="str">
            <v>4522000001</v>
          </cell>
          <cell r="J1073">
            <v>0</v>
          </cell>
        </row>
        <row r="1074">
          <cell r="A1074" t="str">
            <v>4522000001</v>
          </cell>
          <cell r="J1074">
            <v>0</v>
          </cell>
        </row>
        <row r="1075">
          <cell r="A1075" t="str">
            <v>4522000001</v>
          </cell>
          <cell r="J1075">
            <v>0</v>
          </cell>
        </row>
        <row r="1076">
          <cell r="A1076" t="str">
            <v>4522000001</v>
          </cell>
          <cell r="J1076">
            <v>0</v>
          </cell>
        </row>
        <row r="1077">
          <cell r="A1077" t="str">
            <v>4522000001</v>
          </cell>
          <cell r="J1077">
            <v>0</v>
          </cell>
        </row>
        <row r="1078">
          <cell r="A1078" t="str">
            <v>4522000001</v>
          </cell>
          <cell r="J1078">
            <v>0</v>
          </cell>
        </row>
        <row r="1079">
          <cell r="A1079" t="str">
            <v>4522000001</v>
          </cell>
          <cell r="J1079">
            <v>0</v>
          </cell>
        </row>
        <row r="1080">
          <cell r="A1080" t="str">
            <v>4522000001</v>
          </cell>
          <cell r="J1080">
            <v>0</v>
          </cell>
        </row>
        <row r="1081">
          <cell r="A1081" t="str">
            <v>4522000001</v>
          </cell>
          <cell r="J1081">
            <v>0</v>
          </cell>
        </row>
        <row r="1082">
          <cell r="A1082" t="str">
            <v>4522000001</v>
          </cell>
          <cell r="J1082">
            <v>0</v>
          </cell>
        </row>
        <row r="1083">
          <cell r="A1083" t="str">
            <v>4522000001</v>
          </cell>
          <cell r="J1083">
            <v>0</v>
          </cell>
        </row>
        <row r="1084">
          <cell r="A1084" t="str">
            <v>4522000001</v>
          </cell>
          <cell r="J1084">
            <v>0</v>
          </cell>
        </row>
        <row r="1085">
          <cell r="A1085" t="str">
            <v>4522000001</v>
          </cell>
          <cell r="J1085">
            <v>0</v>
          </cell>
        </row>
        <row r="1086">
          <cell r="A1086" t="str">
            <v>4522000001</v>
          </cell>
          <cell r="J1086">
            <v>0</v>
          </cell>
        </row>
        <row r="1087">
          <cell r="A1087" t="str">
            <v>4522000001</v>
          </cell>
          <cell r="J1087">
            <v>0</v>
          </cell>
        </row>
        <row r="1088">
          <cell r="A1088" t="str">
            <v>4522000001</v>
          </cell>
          <cell r="J1088">
            <v>0</v>
          </cell>
        </row>
        <row r="1089">
          <cell r="A1089" t="str">
            <v>4522000001</v>
          </cell>
          <cell r="J1089">
            <v>0</v>
          </cell>
        </row>
        <row r="1090">
          <cell r="A1090" t="str">
            <v>4522000001</v>
          </cell>
          <cell r="J1090">
            <v>0</v>
          </cell>
        </row>
        <row r="1091">
          <cell r="A1091" t="str">
            <v>4522000001</v>
          </cell>
          <cell r="J1091">
            <v>0</v>
          </cell>
        </row>
        <row r="1092">
          <cell r="A1092" t="str">
            <v>4522000001</v>
          </cell>
          <cell r="J1092">
            <v>0</v>
          </cell>
        </row>
        <row r="1093">
          <cell r="A1093" t="str">
            <v>4522000001</v>
          </cell>
          <cell r="J1093">
            <v>0</v>
          </cell>
        </row>
        <row r="1094">
          <cell r="A1094" t="str">
            <v>4522000001</v>
          </cell>
          <cell r="J1094">
            <v>0</v>
          </cell>
        </row>
        <row r="1095">
          <cell r="A1095" t="str">
            <v>4522000001</v>
          </cell>
          <cell r="J1095">
            <v>0</v>
          </cell>
        </row>
        <row r="1096">
          <cell r="A1096" t="str">
            <v>4522000001</v>
          </cell>
          <cell r="J1096">
            <v>0</v>
          </cell>
        </row>
        <row r="1097">
          <cell r="A1097" t="str">
            <v>4522000001</v>
          </cell>
          <cell r="J1097">
            <v>0</v>
          </cell>
        </row>
        <row r="1098">
          <cell r="A1098" t="str">
            <v>4522000001</v>
          </cell>
          <cell r="J1098">
            <v>0</v>
          </cell>
        </row>
        <row r="1099">
          <cell r="A1099" t="str">
            <v>4522000001</v>
          </cell>
          <cell r="J1099">
            <v>0</v>
          </cell>
        </row>
        <row r="1100">
          <cell r="A1100" t="str">
            <v>4522000001</v>
          </cell>
          <cell r="J1100">
            <v>0</v>
          </cell>
        </row>
        <row r="1101">
          <cell r="A1101" t="str">
            <v>4522000001</v>
          </cell>
          <cell r="J1101">
            <v>0</v>
          </cell>
        </row>
        <row r="1102">
          <cell r="A1102" t="str">
            <v>4522000001</v>
          </cell>
          <cell r="J1102">
            <v>0</v>
          </cell>
        </row>
        <row r="1103">
          <cell r="A1103" t="str">
            <v>4522000001</v>
          </cell>
          <cell r="J1103">
            <v>0</v>
          </cell>
        </row>
        <row r="1104">
          <cell r="A1104" t="str">
            <v>4522000001</v>
          </cell>
          <cell r="J1104">
            <v>0</v>
          </cell>
        </row>
        <row r="1105">
          <cell r="A1105" t="str">
            <v>4522000001</v>
          </cell>
          <cell r="J1105">
            <v>0</v>
          </cell>
        </row>
        <row r="1106">
          <cell r="A1106" t="str">
            <v>4522000001</v>
          </cell>
          <cell r="J1106">
            <v>0</v>
          </cell>
        </row>
        <row r="1107">
          <cell r="A1107" t="str">
            <v>4522000001</v>
          </cell>
          <cell r="J1107">
            <v>0</v>
          </cell>
        </row>
        <row r="1108">
          <cell r="A1108" t="str">
            <v>4522000001</v>
          </cell>
          <cell r="J1108">
            <v>0</v>
          </cell>
        </row>
        <row r="1109">
          <cell r="A1109" t="str">
            <v>4522000001</v>
          </cell>
          <cell r="J1109">
            <v>0</v>
          </cell>
        </row>
        <row r="1110">
          <cell r="A1110" t="str">
            <v>4522000001</v>
          </cell>
          <cell r="J1110">
            <v>0</v>
          </cell>
        </row>
        <row r="1111">
          <cell r="A1111" t="str">
            <v>4522000001</v>
          </cell>
          <cell r="J1111">
            <v>0</v>
          </cell>
        </row>
        <row r="1112">
          <cell r="A1112" t="str">
            <v>4522000001</v>
          </cell>
          <cell r="J1112">
            <v>0</v>
          </cell>
        </row>
        <row r="1113">
          <cell r="A1113" t="str">
            <v>4522000001</v>
          </cell>
          <cell r="J1113">
            <v>0</v>
          </cell>
        </row>
        <row r="1114">
          <cell r="A1114" t="str">
            <v>4522000001</v>
          </cell>
          <cell r="J1114">
            <v>0</v>
          </cell>
        </row>
        <row r="1115">
          <cell r="A1115" t="str">
            <v>4522000001</v>
          </cell>
          <cell r="J1115">
            <v>0</v>
          </cell>
        </row>
        <row r="1116">
          <cell r="A1116" t="str">
            <v>4522000001</v>
          </cell>
          <cell r="J1116">
            <v>0</v>
          </cell>
        </row>
        <row r="1117">
          <cell r="A1117" t="str">
            <v>4522000001</v>
          </cell>
          <cell r="J1117">
            <v>0</v>
          </cell>
        </row>
        <row r="1118">
          <cell r="A1118" t="str">
            <v>4522000001</v>
          </cell>
          <cell r="J1118">
            <v>0</v>
          </cell>
        </row>
        <row r="1119">
          <cell r="A1119" t="str">
            <v>4522000001</v>
          </cell>
          <cell r="J1119">
            <v>0</v>
          </cell>
        </row>
        <row r="1120">
          <cell r="A1120" t="str">
            <v>4522000001</v>
          </cell>
          <cell r="J1120">
            <v>0</v>
          </cell>
        </row>
        <row r="1121">
          <cell r="A1121" t="str">
            <v>4522000001</v>
          </cell>
          <cell r="J1121">
            <v>0</v>
          </cell>
        </row>
        <row r="1122">
          <cell r="A1122" t="str">
            <v>4522000001</v>
          </cell>
          <cell r="J1122">
            <v>0</v>
          </cell>
        </row>
        <row r="1123">
          <cell r="A1123" t="str">
            <v>4522000001</v>
          </cell>
          <cell r="J1123">
            <v>0</v>
          </cell>
        </row>
        <row r="1124">
          <cell r="A1124" t="str">
            <v>4522000001</v>
          </cell>
          <cell r="J1124">
            <v>0</v>
          </cell>
        </row>
        <row r="1125">
          <cell r="A1125" t="str">
            <v>4522000001</v>
          </cell>
          <cell r="J1125">
            <v>0</v>
          </cell>
        </row>
        <row r="1126">
          <cell r="A1126" t="str">
            <v>4522000001</v>
          </cell>
          <cell r="J1126">
            <v>0</v>
          </cell>
        </row>
        <row r="1127">
          <cell r="A1127" t="str">
            <v>4522000001</v>
          </cell>
          <cell r="J1127">
            <v>0</v>
          </cell>
        </row>
        <row r="1128">
          <cell r="A1128" t="str">
            <v>4522000001</v>
          </cell>
          <cell r="J1128">
            <v>0</v>
          </cell>
        </row>
        <row r="1129">
          <cell r="A1129" t="str">
            <v>4522000001</v>
          </cell>
          <cell r="J1129">
            <v>0</v>
          </cell>
        </row>
        <row r="1130">
          <cell r="A1130" t="str">
            <v>4522000001</v>
          </cell>
          <cell r="J1130">
            <v>0</v>
          </cell>
        </row>
        <row r="1131">
          <cell r="A1131" t="str">
            <v>4522000001</v>
          </cell>
          <cell r="J1131">
            <v>0</v>
          </cell>
        </row>
        <row r="1132">
          <cell r="A1132" t="str">
            <v>4522000001</v>
          </cell>
          <cell r="J1132">
            <v>0</v>
          </cell>
        </row>
        <row r="1133">
          <cell r="A1133" t="str">
            <v>4522000001</v>
          </cell>
          <cell r="J1133">
            <v>0</v>
          </cell>
        </row>
        <row r="1134">
          <cell r="A1134" t="str">
            <v>4522000001</v>
          </cell>
          <cell r="J1134">
            <v>0</v>
          </cell>
        </row>
        <row r="1135">
          <cell r="A1135" t="str">
            <v>4522000001</v>
          </cell>
          <cell r="J1135">
            <v>0</v>
          </cell>
        </row>
        <row r="1136">
          <cell r="A1136" t="str">
            <v>4522000001</v>
          </cell>
          <cell r="J1136">
            <v>0</v>
          </cell>
        </row>
        <row r="1137">
          <cell r="A1137" t="str">
            <v>4522000001</v>
          </cell>
          <cell r="J1137">
            <v>0</v>
          </cell>
        </row>
        <row r="1138">
          <cell r="A1138" t="str">
            <v>4522000001</v>
          </cell>
          <cell r="J1138">
            <v>0</v>
          </cell>
        </row>
        <row r="1139">
          <cell r="A1139" t="str">
            <v>4522000001</v>
          </cell>
          <cell r="J1139">
            <v>0</v>
          </cell>
        </row>
        <row r="1140">
          <cell r="A1140" t="str">
            <v>4522000001</v>
          </cell>
          <cell r="J1140">
            <v>0</v>
          </cell>
        </row>
        <row r="1141">
          <cell r="A1141" t="str">
            <v>4522000001</v>
          </cell>
          <cell r="J1141">
            <v>0</v>
          </cell>
        </row>
        <row r="1142">
          <cell r="A1142" t="str">
            <v>4522000001</v>
          </cell>
          <cell r="J1142">
            <v>0</v>
          </cell>
        </row>
        <row r="1143">
          <cell r="A1143" t="str">
            <v>4522000001</v>
          </cell>
          <cell r="J1143">
            <v>0</v>
          </cell>
        </row>
        <row r="1144">
          <cell r="A1144" t="str">
            <v>4522000001</v>
          </cell>
          <cell r="J1144">
            <v>0</v>
          </cell>
        </row>
        <row r="1145">
          <cell r="A1145" t="str">
            <v>4522000001</v>
          </cell>
          <cell r="J1145">
            <v>0</v>
          </cell>
        </row>
        <row r="1146">
          <cell r="A1146" t="str">
            <v>4522000001</v>
          </cell>
          <cell r="J1146">
            <v>0</v>
          </cell>
        </row>
        <row r="1147">
          <cell r="A1147" t="str">
            <v>4522000001</v>
          </cell>
          <cell r="J1147">
            <v>0</v>
          </cell>
        </row>
        <row r="1148">
          <cell r="A1148" t="str">
            <v>4522000001</v>
          </cell>
          <cell r="J1148">
            <v>0</v>
          </cell>
        </row>
        <row r="1149">
          <cell r="A1149" t="str">
            <v>4522000001</v>
          </cell>
          <cell r="J1149">
            <v>0</v>
          </cell>
        </row>
        <row r="1150">
          <cell r="A1150" t="str">
            <v>4522000001</v>
          </cell>
          <cell r="J1150">
            <v>0</v>
          </cell>
        </row>
        <row r="1151">
          <cell r="A1151" t="str">
            <v>4522000001</v>
          </cell>
          <cell r="J1151">
            <v>0</v>
          </cell>
        </row>
        <row r="1152">
          <cell r="A1152" t="str">
            <v>4522000001</v>
          </cell>
          <cell r="J1152">
            <v>0</v>
          </cell>
        </row>
        <row r="1153">
          <cell r="A1153" t="str">
            <v>4522000001</v>
          </cell>
          <cell r="J1153">
            <v>0</v>
          </cell>
        </row>
        <row r="1154">
          <cell r="A1154" t="str">
            <v>4522000001</v>
          </cell>
          <cell r="J1154">
            <v>0</v>
          </cell>
        </row>
        <row r="1155">
          <cell r="A1155" t="str">
            <v>4522000001</v>
          </cell>
          <cell r="J1155">
            <v>0</v>
          </cell>
        </row>
        <row r="1156">
          <cell r="A1156" t="str">
            <v>4522000001</v>
          </cell>
          <cell r="J1156">
            <v>0</v>
          </cell>
        </row>
        <row r="1157">
          <cell r="A1157" t="str">
            <v>4522000001</v>
          </cell>
          <cell r="J1157">
            <v>0</v>
          </cell>
        </row>
        <row r="1158">
          <cell r="A1158" t="str">
            <v>4522000001</v>
          </cell>
          <cell r="J1158">
            <v>0</v>
          </cell>
        </row>
        <row r="1159">
          <cell r="A1159" t="str">
            <v>4522000001</v>
          </cell>
          <cell r="J1159">
            <v>0</v>
          </cell>
        </row>
        <row r="1160">
          <cell r="A1160" t="str">
            <v>4522000001</v>
          </cell>
          <cell r="J1160">
            <v>0</v>
          </cell>
        </row>
        <row r="1161">
          <cell r="A1161" t="str">
            <v>4522000001</v>
          </cell>
          <cell r="J1161">
            <v>0</v>
          </cell>
        </row>
        <row r="1162">
          <cell r="A1162" t="str">
            <v>4522000001</v>
          </cell>
          <cell r="J1162">
            <v>0</v>
          </cell>
        </row>
        <row r="1163">
          <cell r="A1163" t="str">
            <v>4522000001</v>
          </cell>
          <cell r="J1163">
            <v>0</v>
          </cell>
        </row>
        <row r="1164">
          <cell r="A1164" t="str">
            <v>4522000001</v>
          </cell>
          <cell r="J1164">
            <v>0</v>
          </cell>
        </row>
        <row r="1165">
          <cell r="A1165" t="str">
            <v>4522000001</v>
          </cell>
          <cell r="J1165">
            <v>0</v>
          </cell>
        </row>
        <row r="1166">
          <cell r="A1166" t="str">
            <v>4522000001</v>
          </cell>
          <cell r="J1166">
            <v>0</v>
          </cell>
        </row>
        <row r="1167">
          <cell r="A1167" t="str">
            <v>4522000001</v>
          </cell>
          <cell r="J1167">
            <v>0</v>
          </cell>
        </row>
        <row r="1168">
          <cell r="A1168" t="str">
            <v>4522000001</v>
          </cell>
          <cell r="J1168">
            <v>0</v>
          </cell>
        </row>
        <row r="1169">
          <cell r="A1169" t="str">
            <v>4522000001</v>
          </cell>
          <cell r="J1169">
            <v>0</v>
          </cell>
        </row>
        <row r="1170">
          <cell r="A1170" t="str">
            <v>4522000001</v>
          </cell>
          <cell r="J1170">
            <v>0</v>
          </cell>
        </row>
        <row r="1171">
          <cell r="A1171" t="str">
            <v>4522000001</v>
          </cell>
          <cell r="J1171">
            <v>0</v>
          </cell>
        </row>
        <row r="1172">
          <cell r="A1172" t="str">
            <v>4522000001</v>
          </cell>
          <cell r="J1172">
            <v>0</v>
          </cell>
        </row>
        <row r="1173">
          <cell r="A1173" t="str">
            <v>4522000001</v>
          </cell>
          <cell r="J1173">
            <v>0</v>
          </cell>
        </row>
        <row r="1174">
          <cell r="A1174" t="str">
            <v>4522000001</v>
          </cell>
          <cell r="J1174">
            <v>0</v>
          </cell>
        </row>
        <row r="1175">
          <cell r="A1175" t="str">
            <v>4522000001</v>
          </cell>
          <cell r="J1175">
            <v>0</v>
          </cell>
        </row>
        <row r="1176">
          <cell r="A1176" t="str">
            <v>4522000001</v>
          </cell>
          <cell r="J1176">
            <v>0</v>
          </cell>
        </row>
        <row r="1177">
          <cell r="A1177" t="str">
            <v>4522000001</v>
          </cell>
          <cell r="J1177">
            <v>0</v>
          </cell>
        </row>
        <row r="1178">
          <cell r="A1178" t="str">
            <v>4522000001</v>
          </cell>
          <cell r="J1178">
            <v>0</v>
          </cell>
        </row>
        <row r="1179">
          <cell r="A1179" t="str">
            <v>4522000001</v>
          </cell>
          <cell r="J1179">
            <v>0</v>
          </cell>
        </row>
        <row r="1180">
          <cell r="A1180" t="str">
            <v>4522000001</v>
          </cell>
          <cell r="J1180">
            <v>0</v>
          </cell>
        </row>
        <row r="1181">
          <cell r="A1181" t="str">
            <v>4522000001</v>
          </cell>
          <cell r="J1181">
            <v>0</v>
          </cell>
        </row>
        <row r="1182">
          <cell r="A1182" t="str">
            <v>4522000001</v>
          </cell>
          <cell r="J1182">
            <v>0</v>
          </cell>
        </row>
        <row r="1183">
          <cell r="A1183" t="str">
            <v>4522000001</v>
          </cell>
          <cell r="J1183">
            <v>0</v>
          </cell>
        </row>
        <row r="1184">
          <cell r="A1184" t="str">
            <v>4522000001</v>
          </cell>
          <cell r="J1184">
            <v>0</v>
          </cell>
        </row>
        <row r="1185">
          <cell r="A1185" t="str">
            <v>4522000001</v>
          </cell>
          <cell r="J1185">
            <v>0</v>
          </cell>
        </row>
        <row r="1186">
          <cell r="A1186" t="str">
            <v>4522000001</v>
          </cell>
          <cell r="J1186">
            <v>0</v>
          </cell>
        </row>
        <row r="1187">
          <cell r="A1187" t="str">
            <v>4522000001</v>
          </cell>
          <cell r="J1187">
            <v>0</v>
          </cell>
        </row>
        <row r="1188">
          <cell r="A1188" t="str">
            <v>4522000001</v>
          </cell>
          <cell r="J1188">
            <v>0</v>
          </cell>
        </row>
        <row r="1189">
          <cell r="A1189" t="str">
            <v>4522000001</v>
          </cell>
          <cell r="J1189">
            <v>0</v>
          </cell>
        </row>
        <row r="1190">
          <cell r="A1190" t="str">
            <v>4522000001</v>
          </cell>
          <cell r="J1190">
            <v>0</v>
          </cell>
        </row>
        <row r="1191">
          <cell r="A1191" t="str">
            <v>4522000001</v>
          </cell>
          <cell r="J1191">
            <v>0</v>
          </cell>
        </row>
        <row r="1192">
          <cell r="A1192" t="str">
            <v>4522000001</v>
          </cell>
          <cell r="J1192">
            <v>0</v>
          </cell>
        </row>
        <row r="1193">
          <cell r="A1193" t="str">
            <v>4522000001</v>
          </cell>
          <cell r="J1193">
            <v>0</v>
          </cell>
        </row>
        <row r="1194">
          <cell r="A1194" t="str">
            <v>4522000001</v>
          </cell>
          <cell r="J1194">
            <v>0</v>
          </cell>
        </row>
        <row r="1195">
          <cell r="A1195" t="str">
            <v>4522000001</v>
          </cell>
          <cell r="J1195">
            <v>0</v>
          </cell>
        </row>
        <row r="1196">
          <cell r="A1196" t="str">
            <v>4522000001</v>
          </cell>
          <cell r="J1196">
            <v>0</v>
          </cell>
        </row>
        <row r="1197">
          <cell r="A1197" t="str">
            <v>4522000001</v>
          </cell>
          <cell r="J1197">
            <v>0</v>
          </cell>
        </row>
        <row r="1198">
          <cell r="A1198" t="str">
            <v>4522000001</v>
          </cell>
          <cell r="J1198">
            <v>0</v>
          </cell>
        </row>
        <row r="1199">
          <cell r="A1199" t="str">
            <v>4522000001</v>
          </cell>
          <cell r="J1199">
            <v>0</v>
          </cell>
        </row>
        <row r="1200">
          <cell r="A1200" t="str">
            <v>4522000001</v>
          </cell>
          <cell r="J1200">
            <v>0</v>
          </cell>
        </row>
        <row r="1201">
          <cell r="A1201" t="str">
            <v>4522000001</v>
          </cell>
          <cell r="J1201">
            <v>0</v>
          </cell>
        </row>
        <row r="1202">
          <cell r="A1202" t="str">
            <v>4522000001</v>
          </cell>
          <cell r="J1202">
            <v>0</v>
          </cell>
        </row>
        <row r="1203">
          <cell r="A1203" t="str">
            <v>4522000001</v>
          </cell>
          <cell r="J1203">
            <v>0</v>
          </cell>
        </row>
        <row r="1204">
          <cell r="A1204" t="str">
            <v>4522000001</v>
          </cell>
          <cell r="J1204">
            <v>0</v>
          </cell>
        </row>
        <row r="1205">
          <cell r="A1205" t="str">
            <v>4522000001</v>
          </cell>
          <cell r="J1205">
            <v>0</v>
          </cell>
        </row>
        <row r="1206">
          <cell r="A1206" t="str">
            <v>4522000001</v>
          </cell>
          <cell r="J1206">
            <v>0</v>
          </cell>
        </row>
        <row r="1207">
          <cell r="A1207" t="str">
            <v>4522000001</v>
          </cell>
          <cell r="J1207">
            <v>0</v>
          </cell>
        </row>
        <row r="1208">
          <cell r="A1208" t="str">
            <v>4522000001</v>
          </cell>
          <cell r="J1208">
            <v>0</v>
          </cell>
        </row>
        <row r="1209">
          <cell r="A1209" t="str">
            <v>4522000001</v>
          </cell>
          <cell r="J1209">
            <v>0</v>
          </cell>
        </row>
        <row r="1210">
          <cell r="A1210" t="str">
            <v>4522000001</v>
          </cell>
          <cell r="J1210">
            <v>0</v>
          </cell>
        </row>
        <row r="1211">
          <cell r="A1211" t="str">
            <v>4522000001</v>
          </cell>
          <cell r="J1211">
            <v>0</v>
          </cell>
        </row>
        <row r="1212">
          <cell r="A1212" t="str">
            <v>4522000001</v>
          </cell>
          <cell r="J1212">
            <v>0</v>
          </cell>
        </row>
        <row r="1213">
          <cell r="A1213" t="str">
            <v>4522000001</v>
          </cell>
          <cell r="J1213">
            <v>0</v>
          </cell>
        </row>
        <row r="1214">
          <cell r="A1214" t="str">
            <v>4522000001</v>
          </cell>
          <cell r="J1214">
            <v>0</v>
          </cell>
        </row>
        <row r="1215">
          <cell r="A1215" t="str">
            <v>4522000001</v>
          </cell>
          <cell r="J1215">
            <v>0</v>
          </cell>
        </row>
        <row r="1216">
          <cell r="A1216" t="str">
            <v>4522000001</v>
          </cell>
          <cell r="J1216">
            <v>0</v>
          </cell>
        </row>
        <row r="1217">
          <cell r="A1217" t="str">
            <v>4522000001</v>
          </cell>
          <cell r="J1217">
            <v>0</v>
          </cell>
        </row>
        <row r="1218">
          <cell r="A1218" t="str">
            <v>4522000001</v>
          </cell>
          <cell r="J1218">
            <v>0</v>
          </cell>
        </row>
        <row r="1219">
          <cell r="A1219" t="str">
            <v>4522000001</v>
          </cell>
          <cell r="J1219">
            <v>0</v>
          </cell>
        </row>
        <row r="1220">
          <cell r="A1220" t="str">
            <v>4522000001</v>
          </cell>
          <cell r="J1220">
            <v>0</v>
          </cell>
        </row>
        <row r="1221">
          <cell r="A1221" t="str">
            <v>4522000001</v>
          </cell>
          <cell r="J1221">
            <v>0</v>
          </cell>
        </row>
        <row r="1222">
          <cell r="A1222" t="str">
            <v>4522000001</v>
          </cell>
          <cell r="J1222">
            <v>0</v>
          </cell>
        </row>
        <row r="1223">
          <cell r="A1223" t="str">
            <v>4522000001</v>
          </cell>
          <cell r="J1223">
            <v>0</v>
          </cell>
        </row>
        <row r="1224">
          <cell r="A1224" t="str">
            <v>4522000001</v>
          </cell>
          <cell r="J1224">
            <v>0</v>
          </cell>
        </row>
        <row r="1225">
          <cell r="A1225" t="str">
            <v>4522000001</v>
          </cell>
          <cell r="J1225">
            <v>0</v>
          </cell>
        </row>
        <row r="1226">
          <cell r="A1226" t="str">
            <v>4522000001</v>
          </cell>
          <cell r="J1226">
            <v>0</v>
          </cell>
        </row>
        <row r="1227">
          <cell r="A1227" t="str">
            <v>4522000001</v>
          </cell>
          <cell r="J1227">
            <v>0</v>
          </cell>
        </row>
        <row r="1228">
          <cell r="A1228" t="str">
            <v>4522000001</v>
          </cell>
          <cell r="J1228">
            <v>0</v>
          </cell>
        </row>
        <row r="1229">
          <cell r="A1229" t="str">
            <v>4522000001</v>
          </cell>
          <cell r="J1229">
            <v>0</v>
          </cell>
        </row>
        <row r="1230">
          <cell r="A1230" t="str">
            <v>4522000001</v>
          </cell>
          <cell r="J1230">
            <v>0</v>
          </cell>
        </row>
        <row r="1231">
          <cell r="A1231" t="str">
            <v>4522000001</v>
          </cell>
          <cell r="J1231">
            <v>0</v>
          </cell>
        </row>
        <row r="1232">
          <cell r="A1232" t="str">
            <v>4522000001</v>
          </cell>
          <cell r="J1232">
            <v>0</v>
          </cell>
        </row>
        <row r="1233">
          <cell r="A1233" t="str">
            <v>4522000001</v>
          </cell>
          <cell r="J1233">
            <v>0</v>
          </cell>
        </row>
        <row r="1234">
          <cell r="A1234" t="str">
            <v>4522000001</v>
          </cell>
          <cell r="J1234">
            <v>0</v>
          </cell>
        </row>
        <row r="1235">
          <cell r="A1235" t="str">
            <v>4522000001</v>
          </cell>
          <cell r="J1235">
            <v>0</v>
          </cell>
        </row>
        <row r="1236">
          <cell r="A1236" t="str">
            <v>4522000001</v>
          </cell>
          <cell r="J1236">
            <v>0</v>
          </cell>
        </row>
        <row r="1237">
          <cell r="A1237" t="str">
            <v>4522000001</v>
          </cell>
          <cell r="J1237">
            <v>0</v>
          </cell>
        </row>
        <row r="1238">
          <cell r="A1238" t="str">
            <v>4522000001</v>
          </cell>
          <cell r="J1238">
            <v>0</v>
          </cell>
        </row>
        <row r="1239">
          <cell r="A1239" t="str">
            <v>4522000001</v>
          </cell>
          <cell r="J1239">
            <v>0</v>
          </cell>
        </row>
        <row r="1240">
          <cell r="A1240" t="str">
            <v>4522000001</v>
          </cell>
          <cell r="J1240">
            <v>0</v>
          </cell>
        </row>
        <row r="1241">
          <cell r="A1241" t="str">
            <v>4522000001</v>
          </cell>
          <cell r="J1241">
            <v>0</v>
          </cell>
        </row>
        <row r="1242">
          <cell r="A1242" t="str">
            <v>4522000001</v>
          </cell>
          <cell r="J1242">
            <v>0</v>
          </cell>
        </row>
        <row r="1243">
          <cell r="A1243" t="str">
            <v>4522000001</v>
          </cell>
          <cell r="J1243">
            <v>0</v>
          </cell>
        </row>
        <row r="1244">
          <cell r="A1244" t="str">
            <v>4522000001</v>
          </cell>
          <cell r="J1244">
            <v>0</v>
          </cell>
        </row>
        <row r="1245">
          <cell r="A1245" t="str">
            <v>4522000001</v>
          </cell>
          <cell r="J1245">
            <v>0</v>
          </cell>
        </row>
        <row r="1246">
          <cell r="A1246" t="str">
            <v>4522000001</v>
          </cell>
          <cell r="J1246">
            <v>0</v>
          </cell>
        </row>
        <row r="1247">
          <cell r="A1247" t="str">
            <v>4522000001</v>
          </cell>
          <cell r="J1247">
            <v>0</v>
          </cell>
        </row>
        <row r="1248">
          <cell r="A1248" t="str">
            <v>4522000001</v>
          </cell>
          <cell r="J1248">
            <v>0</v>
          </cell>
        </row>
        <row r="1249">
          <cell r="A1249" t="str">
            <v>4522000001</v>
          </cell>
          <cell r="J1249">
            <v>0</v>
          </cell>
        </row>
        <row r="1250">
          <cell r="A1250" t="str">
            <v>4522000001</v>
          </cell>
          <cell r="J1250">
            <v>0</v>
          </cell>
        </row>
        <row r="1251">
          <cell r="A1251" t="str">
            <v>4522000001</v>
          </cell>
          <cell r="J1251">
            <v>0</v>
          </cell>
        </row>
        <row r="1252">
          <cell r="A1252" t="str">
            <v>4522000001</v>
          </cell>
          <cell r="J1252">
            <v>0</v>
          </cell>
        </row>
        <row r="1253">
          <cell r="A1253" t="str">
            <v>4522000001</v>
          </cell>
          <cell r="J1253">
            <v>0</v>
          </cell>
        </row>
        <row r="1254">
          <cell r="A1254" t="str">
            <v>4522000001</v>
          </cell>
          <cell r="J1254">
            <v>0</v>
          </cell>
        </row>
        <row r="1255">
          <cell r="A1255" t="str">
            <v>4522000001</v>
          </cell>
          <cell r="J1255">
            <v>0</v>
          </cell>
        </row>
        <row r="1256">
          <cell r="A1256" t="str">
            <v>4522000001</v>
          </cell>
          <cell r="J1256">
            <v>0</v>
          </cell>
        </row>
        <row r="1257">
          <cell r="A1257" t="str">
            <v>4522000001</v>
          </cell>
          <cell r="J1257">
            <v>0</v>
          </cell>
        </row>
        <row r="1258">
          <cell r="A1258" t="str">
            <v>4522000001</v>
          </cell>
          <cell r="J1258">
            <v>0</v>
          </cell>
        </row>
        <row r="1259">
          <cell r="A1259" t="str">
            <v>4522000001</v>
          </cell>
          <cell r="J1259">
            <v>0</v>
          </cell>
        </row>
        <row r="1260">
          <cell r="A1260" t="str">
            <v>4522000001</v>
          </cell>
          <cell r="J1260">
            <v>0</v>
          </cell>
        </row>
        <row r="1261">
          <cell r="A1261" t="str">
            <v>4522000001</v>
          </cell>
          <cell r="J1261">
            <v>0</v>
          </cell>
        </row>
        <row r="1262">
          <cell r="A1262" t="str">
            <v>4522000001</v>
          </cell>
          <cell r="J1262">
            <v>0</v>
          </cell>
        </row>
        <row r="1263">
          <cell r="A1263" t="str">
            <v>4522000001</v>
          </cell>
          <cell r="J1263">
            <v>0</v>
          </cell>
        </row>
        <row r="1264">
          <cell r="A1264" t="str">
            <v>4522000001</v>
          </cell>
          <cell r="J1264">
            <v>0</v>
          </cell>
        </row>
        <row r="1265">
          <cell r="A1265" t="str">
            <v>4522000001</v>
          </cell>
          <cell r="J1265">
            <v>0</v>
          </cell>
        </row>
        <row r="1266">
          <cell r="A1266" t="str">
            <v>4522000001</v>
          </cell>
          <cell r="J1266">
            <v>0</v>
          </cell>
        </row>
        <row r="1267">
          <cell r="A1267" t="str">
            <v>4522000001</v>
          </cell>
          <cell r="J1267">
            <v>0</v>
          </cell>
        </row>
        <row r="1268">
          <cell r="A1268" t="str">
            <v>4522000001</v>
          </cell>
          <cell r="J1268">
            <v>0</v>
          </cell>
        </row>
        <row r="1269">
          <cell r="A1269" t="str">
            <v>4522000001</v>
          </cell>
          <cell r="J1269">
            <v>0</v>
          </cell>
        </row>
        <row r="1270">
          <cell r="A1270" t="str">
            <v>4522000001</v>
          </cell>
          <cell r="J1270">
            <v>0</v>
          </cell>
        </row>
        <row r="1271">
          <cell r="A1271" t="str">
            <v>4522000001</v>
          </cell>
          <cell r="J1271">
            <v>0</v>
          </cell>
        </row>
        <row r="1272">
          <cell r="A1272" t="str">
            <v>4522000001</v>
          </cell>
          <cell r="J1272">
            <v>0</v>
          </cell>
        </row>
        <row r="1273">
          <cell r="A1273" t="str">
            <v>4522000001</v>
          </cell>
          <cell r="J1273">
            <v>0</v>
          </cell>
        </row>
        <row r="1274">
          <cell r="A1274" t="str">
            <v>4522000001</v>
          </cell>
          <cell r="J1274">
            <v>0</v>
          </cell>
        </row>
        <row r="1275">
          <cell r="A1275" t="str">
            <v>4522000001</v>
          </cell>
          <cell r="J1275">
            <v>0</v>
          </cell>
        </row>
        <row r="1276">
          <cell r="A1276" t="str">
            <v>4522000001</v>
          </cell>
          <cell r="J1276">
            <v>0</v>
          </cell>
        </row>
        <row r="1277">
          <cell r="A1277" t="str">
            <v>4522000001</v>
          </cell>
          <cell r="J1277">
            <v>0</v>
          </cell>
        </row>
        <row r="1278">
          <cell r="A1278" t="str">
            <v>4522000001</v>
          </cell>
          <cell r="J1278">
            <v>0</v>
          </cell>
        </row>
        <row r="1279">
          <cell r="A1279" t="str">
            <v>4522000001</v>
          </cell>
          <cell r="J1279">
            <v>0</v>
          </cell>
        </row>
        <row r="1280">
          <cell r="A1280" t="str">
            <v>4522000001</v>
          </cell>
          <cell r="J1280">
            <v>0</v>
          </cell>
        </row>
        <row r="1281">
          <cell r="A1281" t="str">
            <v>4522000001</v>
          </cell>
          <cell r="J1281">
            <v>0</v>
          </cell>
        </row>
        <row r="1282">
          <cell r="A1282" t="str">
            <v>4522000001</v>
          </cell>
          <cell r="J1282">
            <v>0</v>
          </cell>
        </row>
        <row r="1283">
          <cell r="A1283" t="str">
            <v>4522000001</v>
          </cell>
          <cell r="J1283">
            <v>0</v>
          </cell>
        </row>
        <row r="1284">
          <cell r="A1284" t="str">
            <v>4522000001</v>
          </cell>
          <cell r="J1284">
            <v>0</v>
          </cell>
        </row>
        <row r="1285">
          <cell r="A1285" t="str">
            <v>4522000001</v>
          </cell>
          <cell r="J1285">
            <v>0</v>
          </cell>
        </row>
        <row r="1286">
          <cell r="A1286" t="str">
            <v>4522000001</v>
          </cell>
          <cell r="J1286">
            <v>0</v>
          </cell>
        </row>
        <row r="1287">
          <cell r="A1287" t="str">
            <v>4522000001</v>
          </cell>
          <cell r="J1287">
            <v>0</v>
          </cell>
        </row>
        <row r="1288">
          <cell r="A1288" t="str">
            <v>4522000001</v>
          </cell>
          <cell r="J1288">
            <v>0</v>
          </cell>
        </row>
        <row r="1289">
          <cell r="A1289" t="str">
            <v>4522000001</v>
          </cell>
          <cell r="J1289">
            <v>0</v>
          </cell>
        </row>
        <row r="1290">
          <cell r="A1290" t="str">
            <v>4522000001</v>
          </cell>
          <cell r="J1290">
            <v>0</v>
          </cell>
        </row>
        <row r="1291">
          <cell r="A1291" t="str">
            <v>4522000001</v>
          </cell>
          <cell r="J1291">
            <v>0</v>
          </cell>
        </row>
        <row r="1292">
          <cell r="A1292" t="str">
            <v>4522000001</v>
          </cell>
          <cell r="J1292">
            <v>0</v>
          </cell>
        </row>
        <row r="1293">
          <cell r="A1293" t="str">
            <v>4522000001</v>
          </cell>
          <cell r="J1293">
            <v>0</v>
          </cell>
        </row>
        <row r="1294">
          <cell r="A1294" t="str">
            <v>4522000001</v>
          </cell>
          <cell r="J1294">
            <v>0</v>
          </cell>
        </row>
        <row r="1295">
          <cell r="A1295" t="str">
            <v>4522000001</v>
          </cell>
          <cell r="J1295">
            <v>0</v>
          </cell>
        </row>
        <row r="1296">
          <cell r="A1296" t="str">
            <v>4522000001</v>
          </cell>
          <cell r="J1296">
            <v>0</v>
          </cell>
        </row>
        <row r="1297">
          <cell r="A1297" t="str">
            <v>4522000001</v>
          </cell>
          <cell r="J1297">
            <v>0</v>
          </cell>
        </row>
        <row r="1298">
          <cell r="A1298" t="str">
            <v>4522000001</v>
          </cell>
          <cell r="J1298">
            <v>0</v>
          </cell>
        </row>
        <row r="1299">
          <cell r="A1299" t="str">
            <v>4522000001</v>
          </cell>
          <cell r="J1299">
            <v>0</v>
          </cell>
        </row>
        <row r="1300">
          <cell r="A1300" t="str">
            <v>4522000001</v>
          </cell>
          <cell r="J1300">
            <v>0</v>
          </cell>
        </row>
        <row r="1301">
          <cell r="A1301" t="str">
            <v>4522000001</v>
          </cell>
          <cell r="J1301">
            <v>0</v>
          </cell>
        </row>
        <row r="1302">
          <cell r="A1302" t="str">
            <v>4522000001</v>
          </cell>
          <cell r="J1302">
            <v>0</v>
          </cell>
        </row>
        <row r="1303">
          <cell r="A1303" t="str">
            <v>4522000001</v>
          </cell>
          <cell r="J1303">
            <v>0</v>
          </cell>
        </row>
        <row r="1304">
          <cell r="A1304" t="str">
            <v>4522000001</v>
          </cell>
          <cell r="J1304">
            <v>0</v>
          </cell>
        </row>
        <row r="1305">
          <cell r="A1305" t="str">
            <v>4522000001</v>
          </cell>
          <cell r="J1305">
            <v>0</v>
          </cell>
        </row>
        <row r="1306">
          <cell r="A1306" t="str">
            <v>4522000001</v>
          </cell>
          <cell r="J1306">
            <v>0</v>
          </cell>
        </row>
        <row r="1307">
          <cell r="A1307" t="str">
            <v>4522000001</v>
          </cell>
          <cell r="J1307">
            <v>0</v>
          </cell>
        </row>
        <row r="1308">
          <cell r="A1308" t="str">
            <v>4522000001</v>
          </cell>
          <cell r="J1308">
            <v>0</v>
          </cell>
        </row>
        <row r="1309">
          <cell r="A1309" t="str">
            <v>4522000001</v>
          </cell>
          <cell r="J1309">
            <v>0</v>
          </cell>
        </row>
        <row r="1310">
          <cell r="A1310" t="str">
            <v>4522000001</v>
          </cell>
          <cell r="J1310">
            <v>0</v>
          </cell>
        </row>
        <row r="1311">
          <cell r="A1311" t="str">
            <v>4522000001</v>
          </cell>
          <cell r="J1311">
            <v>0</v>
          </cell>
        </row>
        <row r="1312">
          <cell r="A1312" t="str">
            <v>4522000001</v>
          </cell>
          <cell r="J1312">
            <v>0</v>
          </cell>
        </row>
        <row r="1313">
          <cell r="A1313" t="str">
            <v>4522000001</v>
          </cell>
          <cell r="J1313">
            <v>0</v>
          </cell>
        </row>
        <row r="1314">
          <cell r="A1314" t="str">
            <v>4522000001</v>
          </cell>
          <cell r="J1314">
            <v>0</v>
          </cell>
        </row>
        <row r="1315">
          <cell r="A1315" t="str">
            <v>4522000001</v>
          </cell>
          <cell r="J1315">
            <v>0</v>
          </cell>
        </row>
        <row r="1316">
          <cell r="A1316" t="str">
            <v>4522000001</v>
          </cell>
          <cell r="J1316">
            <v>0</v>
          </cell>
        </row>
        <row r="1317">
          <cell r="A1317" t="str">
            <v>4522000001</v>
          </cell>
          <cell r="J1317">
            <v>0</v>
          </cell>
        </row>
        <row r="1318">
          <cell r="A1318" t="str">
            <v>4522000001</v>
          </cell>
          <cell r="J1318">
            <v>0</v>
          </cell>
        </row>
        <row r="1319">
          <cell r="A1319" t="str">
            <v>4522000001</v>
          </cell>
          <cell r="J1319">
            <v>0</v>
          </cell>
        </row>
        <row r="1320">
          <cell r="A1320" t="str">
            <v>4522000001</v>
          </cell>
          <cell r="J1320">
            <v>0</v>
          </cell>
        </row>
        <row r="1321">
          <cell r="A1321" t="str">
            <v>4522000001</v>
          </cell>
          <cell r="J1321">
            <v>0</v>
          </cell>
        </row>
        <row r="1322">
          <cell r="A1322" t="str">
            <v>4522000001</v>
          </cell>
          <cell r="J1322">
            <v>0</v>
          </cell>
        </row>
        <row r="1323">
          <cell r="A1323" t="str">
            <v>4522000001</v>
          </cell>
          <cell r="J1323">
            <v>0</v>
          </cell>
        </row>
        <row r="1324">
          <cell r="A1324" t="str">
            <v>4522000001</v>
          </cell>
          <cell r="J1324">
            <v>0</v>
          </cell>
        </row>
        <row r="1325">
          <cell r="A1325" t="str">
            <v>4522000001</v>
          </cell>
          <cell r="J1325">
            <v>0</v>
          </cell>
        </row>
        <row r="1326">
          <cell r="A1326" t="str">
            <v>4522000001</v>
          </cell>
          <cell r="J1326">
            <v>0</v>
          </cell>
        </row>
        <row r="1327">
          <cell r="A1327" t="str">
            <v>4522000001</v>
          </cell>
          <cell r="J1327">
            <v>0</v>
          </cell>
        </row>
        <row r="1328">
          <cell r="A1328" t="str">
            <v>4522000001</v>
          </cell>
          <cell r="J1328">
            <v>0</v>
          </cell>
        </row>
        <row r="1329">
          <cell r="A1329" t="str">
            <v>4522000001</v>
          </cell>
          <cell r="J1329">
            <v>0</v>
          </cell>
        </row>
        <row r="1330">
          <cell r="A1330" t="str">
            <v>4522000001</v>
          </cell>
          <cell r="J1330">
            <v>0</v>
          </cell>
        </row>
        <row r="1331">
          <cell r="A1331" t="str">
            <v>4522000001</v>
          </cell>
          <cell r="J1331">
            <v>0</v>
          </cell>
        </row>
        <row r="1332">
          <cell r="A1332" t="str">
            <v>4522000001</v>
          </cell>
          <cell r="J1332">
            <v>0</v>
          </cell>
        </row>
        <row r="1333">
          <cell r="A1333" t="str">
            <v>4522000001</v>
          </cell>
          <cell r="J1333">
            <v>0</v>
          </cell>
        </row>
        <row r="1334">
          <cell r="A1334" t="str">
            <v>4522000001</v>
          </cell>
          <cell r="J1334">
            <v>0</v>
          </cell>
        </row>
        <row r="1335">
          <cell r="A1335" t="str">
            <v>4522000001</v>
          </cell>
          <cell r="J1335">
            <v>0</v>
          </cell>
        </row>
        <row r="1336">
          <cell r="A1336" t="str">
            <v>4522000001</v>
          </cell>
          <cell r="J1336">
            <v>0</v>
          </cell>
        </row>
        <row r="1337">
          <cell r="A1337" t="str">
            <v>4522000001</v>
          </cell>
          <cell r="J1337">
            <v>0</v>
          </cell>
        </row>
        <row r="1338">
          <cell r="A1338" t="str">
            <v>4522000001</v>
          </cell>
          <cell r="J1338">
            <v>0</v>
          </cell>
        </row>
        <row r="1339">
          <cell r="A1339" t="str">
            <v>4522000001</v>
          </cell>
          <cell r="J1339">
            <v>0</v>
          </cell>
        </row>
        <row r="1340">
          <cell r="A1340" t="str">
            <v>4522000001</v>
          </cell>
          <cell r="J1340">
            <v>0</v>
          </cell>
        </row>
        <row r="1341">
          <cell r="A1341" t="str">
            <v>4522000001</v>
          </cell>
          <cell r="J1341">
            <v>0</v>
          </cell>
        </row>
        <row r="1342">
          <cell r="A1342" t="str">
            <v>4522000001</v>
          </cell>
          <cell r="J1342">
            <v>0</v>
          </cell>
        </row>
        <row r="1343">
          <cell r="A1343" t="str">
            <v>4522000001</v>
          </cell>
          <cell r="J1343">
            <v>0</v>
          </cell>
        </row>
        <row r="1344">
          <cell r="A1344" t="str">
            <v>4522000001</v>
          </cell>
          <cell r="J1344">
            <v>0</v>
          </cell>
        </row>
        <row r="1345">
          <cell r="A1345" t="str">
            <v>4522000001</v>
          </cell>
          <cell r="J1345">
            <v>0</v>
          </cell>
        </row>
        <row r="1346">
          <cell r="A1346" t="str">
            <v>4522000001</v>
          </cell>
          <cell r="J1346">
            <v>0</v>
          </cell>
        </row>
        <row r="1347">
          <cell r="A1347" t="str">
            <v>4522000001</v>
          </cell>
          <cell r="J1347">
            <v>0</v>
          </cell>
        </row>
        <row r="1348">
          <cell r="A1348" t="str">
            <v>4522000001</v>
          </cell>
          <cell r="J1348">
            <v>0</v>
          </cell>
        </row>
        <row r="1349">
          <cell r="A1349" t="str">
            <v>4522000001</v>
          </cell>
          <cell r="J1349">
            <v>0</v>
          </cell>
        </row>
        <row r="1350">
          <cell r="A1350" t="str">
            <v>4522000001</v>
          </cell>
          <cell r="J1350">
            <v>0</v>
          </cell>
        </row>
        <row r="1351">
          <cell r="A1351" t="str">
            <v>4522000001</v>
          </cell>
          <cell r="J1351">
            <v>0</v>
          </cell>
        </row>
        <row r="1352">
          <cell r="A1352" t="str">
            <v>4522000001</v>
          </cell>
          <cell r="J1352">
            <v>0</v>
          </cell>
        </row>
        <row r="1353">
          <cell r="A1353" t="str">
            <v>4522000001</v>
          </cell>
          <cell r="J1353">
            <v>0</v>
          </cell>
        </row>
        <row r="1354">
          <cell r="A1354" t="str">
            <v>4522000001</v>
          </cell>
          <cell r="J1354">
            <v>0</v>
          </cell>
        </row>
        <row r="1355">
          <cell r="A1355" t="str">
            <v>4522000001</v>
          </cell>
          <cell r="J1355">
            <v>0</v>
          </cell>
        </row>
        <row r="1356">
          <cell r="A1356" t="str">
            <v>4522000001</v>
          </cell>
          <cell r="J1356">
            <v>0</v>
          </cell>
        </row>
        <row r="1357">
          <cell r="A1357" t="str">
            <v>4522000001</v>
          </cell>
          <cell r="J1357">
            <v>0</v>
          </cell>
        </row>
        <row r="1358">
          <cell r="A1358" t="str">
            <v>4522000001</v>
          </cell>
          <cell r="J1358">
            <v>0</v>
          </cell>
        </row>
        <row r="1359">
          <cell r="A1359" t="str">
            <v>4522000001</v>
          </cell>
          <cell r="J1359">
            <v>0</v>
          </cell>
        </row>
        <row r="1360">
          <cell r="A1360" t="str">
            <v>4522000001</v>
          </cell>
          <cell r="J1360">
            <v>0</v>
          </cell>
        </row>
        <row r="1361">
          <cell r="A1361" t="str">
            <v>4522000001</v>
          </cell>
          <cell r="J1361">
            <v>0</v>
          </cell>
        </row>
        <row r="1362">
          <cell r="A1362" t="str">
            <v>4522000001</v>
          </cell>
          <cell r="J1362">
            <v>0</v>
          </cell>
        </row>
        <row r="1363">
          <cell r="A1363" t="str">
            <v>4522000001</v>
          </cell>
          <cell r="J1363">
            <v>0</v>
          </cell>
        </row>
        <row r="1364">
          <cell r="A1364" t="str">
            <v>4522000001</v>
          </cell>
          <cell r="J1364">
            <v>0</v>
          </cell>
        </row>
        <row r="1365">
          <cell r="A1365" t="str">
            <v>4522000001</v>
          </cell>
          <cell r="J1365">
            <v>0</v>
          </cell>
        </row>
        <row r="1366">
          <cell r="A1366" t="str">
            <v>4522000001</v>
          </cell>
          <cell r="J1366">
            <v>0</v>
          </cell>
        </row>
        <row r="1367">
          <cell r="A1367" t="str">
            <v>4522000001</v>
          </cell>
          <cell r="J1367">
            <v>0</v>
          </cell>
        </row>
        <row r="1368">
          <cell r="A1368" t="str">
            <v>4522000001</v>
          </cell>
          <cell r="J1368">
            <v>0</v>
          </cell>
        </row>
        <row r="1369">
          <cell r="A1369" t="str">
            <v>4522000001</v>
          </cell>
          <cell r="J1369">
            <v>0</v>
          </cell>
        </row>
        <row r="1370">
          <cell r="A1370" t="str">
            <v>4522000001</v>
          </cell>
          <cell r="J1370">
            <v>0</v>
          </cell>
        </row>
        <row r="1371">
          <cell r="A1371" t="str">
            <v>4522000001</v>
          </cell>
          <cell r="J1371">
            <v>0</v>
          </cell>
        </row>
        <row r="1372">
          <cell r="A1372" t="str">
            <v>4522000001</v>
          </cell>
          <cell r="J1372">
            <v>0</v>
          </cell>
        </row>
        <row r="1373">
          <cell r="A1373" t="str">
            <v>4522000001</v>
          </cell>
          <cell r="J1373">
            <v>0</v>
          </cell>
        </row>
        <row r="1374">
          <cell r="A1374" t="str">
            <v>4522000001</v>
          </cell>
          <cell r="J1374">
            <v>0</v>
          </cell>
        </row>
        <row r="1375">
          <cell r="A1375" t="str">
            <v>4522000001</v>
          </cell>
          <cell r="J1375">
            <v>0</v>
          </cell>
        </row>
        <row r="1376">
          <cell r="A1376" t="str">
            <v>4522000001</v>
          </cell>
          <cell r="J1376">
            <v>0</v>
          </cell>
        </row>
        <row r="1377">
          <cell r="A1377" t="str">
            <v>4522000001</v>
          </cell>
          <cell r="J1377">
            <v>0</v>
          </cell>
        </row>
        <row r="1378">
          <cell r="A1378" t="str">
            <v>4522000001</v>
          </cell>
          <cell r="J1378">
            <v>0</v>
          </cell>
        </row>
        <row r="1379">
          <cell r="A1379" t="str">
            <v>4522000001</v>
          </cell>
          <cell r="J1379">
            <v>0</v>
          </cell>
        </row>
        <row r="1380">
          <cell r="A1380" t="str">
            <v>4522000001</v>
          </cell>
          <cell r="J1380">
            <v>0</v>
          </cell>
        </row>
        <row r="1381">
          <cell r="A1381" t="str">
            <v>4522000001</v>
          </cell>
          <cell r="J1381">
            <v>0</v>
          </cell>
        </row>
        <row r="1382">
          <cell r="A1382" t="str">
            <v>4522000001</v>
          </cell>
          <cell r="J1382">
            <v>0</v>
          </cell>
        </row>
        <row r="1383">
          <cell r="A1383" t="str">
            <v>4522000001</v>
          </cell>
          <cell r="J1383">
            <v>0</v>
          </cell>
        </row>
        <row r="1384">
          <cell r="A1384" t="str">
            <v>4522000001</v>
          </cell>
          <cell r="J1384">
            <v>0</v>
          </cell>
        </row>
        <row r="1385">
          <cell r="A1385" t="str">
            <v>4522000001</v>
          </cell>
          <cell r="J1385">
            <v>0</v>
          </cell>
        </row>
        <row r="1386">
          <cell r="A1386" t="str">
            <v>4522000001</v>
          </cell>
          <cell r="J1386">
            <v>0</v>
          </cell>
        </row>
        <row r="1387">
          <cell r="A1387" t="str">
            <v>4522000001</v>
          </cell>
          <cell r="J1387">
            <v>0</v>
          </cell>
        </row>
        <row r="1388">
          <cell r="A1388" t="str">
            <v>4522000001</v>
          </cell>
          <cell r="J1388">
            <v>0</v>
          </cell>
        </row>
        <row r="1389">
          <cell r="A1389" t="str">
            <v>4522000001</v>
          </cell>
          <cell r="J1389">
            <v>0</v>
          </cell>
        </row>
        <row r="1390">
          <cell r="A1390" t="str">
            <v>4522000001</v>
          </cell>
          <cell r="J1390">
            <v>0</v>
          </cell>
        </row>
        <row r="1391">
          <cell r="A1391" t="str">
            <v>4522000001</v>
          </cell>
          <cell r="J1391">
            <v>0</v>
          </cell>
        </row>
        <row r="1392">
          <cell r="A1392" t="str">
            <v>4522000001</v>
          </cell>
          <cell r="J1392">
            <v>0</v>
          </cell>
        </row>
        <row r="1393">
          <cell r="A1393" t="str">
            <v>4522000001</v>
          </cell>
          <cell r="J1393">
            <v>0</v>
          </cell>
        </row>
        <row r="1394">
          <cell r="A1394" t="str">
            <v>4522000001</v>
          </cell>
          <cell r="J1394">
            <v>0</v>
          </cell>
        </row>
        <row r="1395">
          <cell r="A1395" t="str">
            <v>4522000001</v>
          </cell>
          <cell r="J1395">
            <v>0</v>
          </cell>
        </row>
        <row r="1396">
          <cell r="A1396" t="str">
            <v>4522000001</v>
          </cell>
          <cell r="J1396">
            <v>0</v>
          </cell>
        </row>
        <row r="1397">
          <cell r="A1397" t="str">
            <v>4522000001</v>
          </cell>
          <cell r="J1397">
            <v>0</v>
          </cell>
        </row>
        <row r="1398">
          <cell r="A1398" t="str">
            <v>4522000001</v>
          </cell>
          <cell r="J1398">
            <v>0</v>
          </cell>
        </row>
        <row r="1399">
          <cell r="A1399" t="str">
            <v>4522000001</v>
          </cell>
          <cell r="J1399">
            <v>0</v>
          </cell>
        </row>
        <row r="1400">
          <cell r="A1400" t="str">
            <v>4522000001</v>
          </cell>
          <cell r="J1400">
            <v>0</v>
          </cell>
        </row>
        <row r="1401">
          <cell r="A1401" t="str">
            <v>4522000001</v>
          </cell>
          <cell r="J1401">
            <v>0</v>
          </cell>
        </row>
        <row r="1402">
          <cell r="A1402" t="str">
            <v>4522000001</v>
          </cell>
          <cell r="J1402">
            <v>0</v>
          </cell>
        </row>
        <row r="1403">
          <cell r="A1403" t="str">
            <v>4522000001</v>
          </cell>
          <cell r="J1403">
            <v>0</v>
          </cell>
        </row>
        <row r="1404">
          <cell r="A1404" t="str">
            <v>4522000001</v>
          </cell>
          <cell r="J1404">
            <v>0</v>
          </cell>
        </row>
        <row r="1405">
          <cell r="A1405" t="str">
            <v>4522000001</v>
          </cell>
          <cell r="J1405">
            <v>0</v>
          </cell>
        </row>
        <row r="1406">
          <cell r="A1406" t="str">
            <v>4522000001</v>
          </cell>
          <cell r="J1406">
            <v>0</v>
          </cell>
        </row>
        <row r="1407">
          <cell r="A1407" t="str">
            <v>4522000001</v>
          </cell>
          <cell r="J1407">
            <v>0</v>
          </cell>
        </row>
        <row r="1408">
          <cell r="A1408" t="str">
            <v>4522000001</v>
          </cell>
          <cell r="J1408">
            <v>0</v>
          </cell>
        </row>
        <row r="1409">
          <cell r="A1409" t="str">
            <v>4522000001</v>
          </cell>
          <cell r="J1409">
            <v>0</v>
          </cell>
        </row>
        <row r="1410">
          <cell r="A1410" t="str">
            <v>4522000001</v>
          </cell>
          <cell r="J1410">
            <v>0</v>
          </cell>
        </row>
        <row r="1411">
          <cell r="A1411" t="str">
            <v>4522000001</v>
          </cell>
          <cell r="J1411">
            <v>0</v>
          </cell>
        </row>
        <row r="1412">
          <cell r="A1412" t="str">
            <v>4522000001</v>
          </cell>
          <cell r="J1412">
            <v>0</v>
          </cell>
        </row>
        <row r="1413">
          <cell r="A1413" t="str">
            <v>4522000001</v>
          </cell>
          <cell r="J1413">
            <v>0</v>
          </cell>
        </row>
        <row r="1414">
          <cell r="A1414" t="str">
            <v>4522000001</v>
          </cell>
          <cell r="J1414">
            <v>0</v>
          </cell>
        </row>
        <row r="1415">
          <cell r="A1415" t="str">
            <v>4522000001</v>
          </cell>
          <cell r="J1415">
            <v>0</v>
          </cell>
        </row>
        <row r="1416">
          <cell r="A1416" t="str">
            <v>4522000001</v>
          </cell>
          <cell r="J1416">
            <v>0</v>
          </cell>
        </row>
        <row r="1417">
          <cell r="A1417" t="str">
            <v>4522000001</v>
          </cell>
          <cell r="J1417">
            <v>0</v>
          </cell>
        </row>
        <row r="1418">
          <cell r="A1418" t="str">
            <v>4522000001</v>
          </cell>
          <cell r="J1418">
            <v>0</v>
          </cell>
        </row>
        <row r="1419">
          <cell r="A1419" t="str">
            <v>4522000001</v>
          </cell>
          <cell r="J1419">
            <v>0</v>
          </cell>
        </row>
        <row r="1420">
          <cell r="A1420" t="str">
            <v>4522000001</v>
          </cell>
          <cell r="J1420">
            <v>0</v>
          </cell>
        </row>
        <row r="1421">
          <cell r="A1421" t="str">
            <v>4522000001</v>
          </cell>
          <cell r="J1421">
            <v>0</v>
          </cell>
        </row>
        <row r="1422">
          <cell r="A1422" t="str">
            <v>4522000001</v>
          </cell>
          <cell r="J1422">
            <v>0</v>
          </cell>
        </row>
        <row r="1423">
          <cell r="A1423" t="str">
            <v>4522000001</v>
          </cell>
          <cell r="J1423">
            <v>0</v>
          </cell>
        </row>
        <row r="1424">
          <cell r="A1424" t="str">
            <v>4522000001</v>
          </cell>
          <cell r="J1424">
            <v>0</v>
          </cell>
        </row>
        <row r="1425">
          <cell r="A1425" t="str">
            <v>4522000001</v>
          </cell>
          <cell r="J1425">
            <v>0</v>
          </cell>
        </row>
        <row r="1426">
          <cell r="A1426" t="str">
            <v>4522000001</v>
          </cell>
          <cell r="J1426">
            <v>0</v>
          </cell>
        </row>
        <row r="1427">
          <cell r="A1427" t="str">
            <v>4522000001</v>
          </cell>
          <cell r="J1427">
            <v>0</v>
          </cell>
        </row>
        <row r="1428">
          <cell r="A1428" t="str">
            <v>4522000001</v>
          </cell>
          <cell r="J1428">
            <v>0</v>
          </cell>
        </row>
        <row r="1429">
          <cell r="A1429" t="str">
            <v>4522000001</v>
          </cell>
          <cell r="J1429">
            <v>0</v>
          </cell>
        </row>
        <row r="1430">
          <cell r="A1430" t="str">
            <v>4522000001</v>
          </cell>
          <cell r="J1430">
            <v>0</v>
          </cell>
        </row>
        <row r="1431">
          <cell r="A1431" t="str">
            <v>4522000001</v>
          </cell>
          <cell r="J1431">
            <v>0</v>
          </cell>
        </row>
        <row r="1432">
          <cell r="A1432" t="str">
            <v>4522000001</v>
          </cell>
          <cell r="J1432">
            <v>0</v>
          </cell>
        </row>
        <row r="1433">
          <cell r="A1433" t="str">
            <v>4522000001</v>
          </cell>
          <cell r="J1433">
            <v>0</v>
          </cell>
        </row>
        <row r="1434">
          <cell r="A1434" t="str">
            <v>4522000001</v>
          </cell>
          <cell r="J1434">
            <v>0</v>
          </cell>
        </row>
        <row r="1435">
          <cell r="A1435" t="str">
            <v>4522000001</v>
          </cell>
          <cell r="J1435">
            <v>0</v>
          </cell>
        </row>
        <row r="1436">
          <cell r="A1436" t="str">
            <v>4522000001</v>
          </cell>
          <cell r="J1436">
            <v>0</v>
          </cell>
        </row>
        <row r="1437">
          <cell r="A1437" t="str">
            <v>4522000001</v>
          </cell>
          <cell r="J1437">
            <v>0</v>
          </cell>
        </row>
        <row r="1438">
          <cell r="A1438" t="str">
            <v>4522000001</v>
          </cell>
          <cell r="J1438">
            <v>0</v>
          </cell>
        </row>
        <row r="1439">
          <cell r="A1439" t="str">
            <v>4522000001</v>
          </cell>
          <cell r="J1439">
            <v>0</v>
          </cell>
        </row>
        <row r="1440">
          <cell r="A1440" t="str">
            <v>4522000001</v>
          </cell>
          <cell r="J1440">
            <v>0</v>
          </cell>
        </row>
        <row r="1441">
          <cell r="A1441" t="str">
            <v>4522000001</v>
          </cell>
          <cell r="J1441">
            <v>0</v>
          </cell>
        </row>
        <row r="1442">
          <cell r="A1442" t="str">
            <v>4522000001</v>
          </cell>
          <cell r="J1442">
            <v>0</v>
          </cell>
        </row>
        <row r="1443">
          <cell r="A1443" t="str">
            <v>4522000001</v>
          </cell>
          <cell r="J1443">
            <v>0</v>
          </cell>
        </row>
        <row r="1444">
          <cell r="A1444" t="str">
            <v>4522000001</v>
          </cell>
          <cell r="J1444">
            <v>0</v>
          </cell>
        </row>
        <row r="1445">
          <cell r="A1445" t="str">
            <v>4522000001</v>
          </cell>
          <cell r="J1445">
            <v>0</v>
          </cell>
        </row>
        <row r="1446">
          <cell r="A1446" t="str">
            <v>4522000001</v>
          </cell>
          <cell r="J1446">
            <v>0</v>
          </cell>
        </row>
        <row r="1447">
          <cell r="A1447" t="str">
            <v>4522000001</v>
          </cell>
          <cell r="J1447">
            <v>0</v>
          </cell>
        </row>
        <row r="1448">
          <cell r="A1448" t="str">
            <v>4522000001</v>
          </cell>
          <cell r="J1448">
            <v>0</v>
          </cell>
        </row>
        <row r="1449">
          <cell r="A1449" t="str">
            <v>4522000001</v>
          </cell>
          <cell r="J1449">
            <v>0</v>
          </cell>
        </row>
        <row r="1450">
          <cell r="A1450" t="str">
            <v>4522000001</v>
          </cell>
          <cell r="J1450">
            <v>0</v>
          </cell>
        </row>
        <row r="1451">
          <cell r="A1451" t="str">
            <v>4522000001</v>
          </cell>
          <cell r="J1451">
            <v>0</v>
          </cell>
        </row>
        <row r="1452">
          <cell r="A1452" t="str">
            <v>4522000001</v>
          </cell>
          <cell r="J1452">
            <v>0</v>
          </cell>
        </row>
        <row r="1453">
          <cell r="A1453" t="str">
            <v>4522000001</v>
          </cell>
          <cell r="J1453">
            <v>0</v>
          </cell>
        </row>
        <row r="1454">
          <cell r="A1454" t="str">
            <v>4522000001</v>
          </cell>
          <cell r="J1454">
            <v>0</v>
          </cell>
        </row>
        <row r="1455">
          <cell r="A1455" t="str">
            <v>4522000001</v>
          </cell>
          <cell r="J1455">
            <v>0</v>
          </cell>
        </row>
        <row r="1456">
          <cell r="A1456" t="str">
            <v>4522000001</v>
          </cell>
          <cell r="J1456">
            <v>0</v>
          </cell>
        </row>
        <row r="1457">
          <cell r="A1457" t="str">
            <v>4522000001</v>
          </cell>
          <cell r="J1457">
            <v>0</v>
          </cell>
        </row>
        <row r="1458">
          <cell r="A1458" t="str">
            <v>4522000001</v>
          </cell>
          <cell r="J1458">
            <v>0</v>
          </cell>
        </row>
        <row r="1459">
          <cell r="A1459" t="str">
            <v>4522000001</v>
          </cell>
          <cell r="J1459">
            <v>0</v>
          </cell>
        </row>
        <row r="1460">
          <cell r="A1460" t="str">
            <v>4522000001</v>
          </cell>
          <cell r="J1460">
            <v>0</v>
          </cell>
        </row>
        <row r="1461">
          <cell r="A1461" t="str">
            <v>4522000001</v>
          </cell>
          <cell r="J1461">
            <v>0</v>
          </cell>
        </row>
        <row r="1462">
          <cell r="A1462" t="str">
            <v>4522000001</v>
          </cell>
          <cell r="J1462">
            <v>0</v>
          </cell>
        </row>
        <row r="1463">
          <cell r="A1463" t="str">
            <v>4522000001</v>
          </cell>
          <cell r="J1463">
            <v>0</v>
          </cell>
        </row>
        <row r="1464">
          <cell r="A1464" t="str">
            <v>4522000001</v>
          </cell>
          <cell r="J1464">
            <v>0</v>
          </cell>
        </row>
        <row r="1465">
          <cell r="A1465" t="str">
            <v>4522000001</v>
          </cell>
          <cell r="J1465">
            <v>0</v>
          </cell>
        </row>
        <row r="1466">
          <cell r="A1466" t="str">
            <v>4522000001</v>
          </cell>
          <cell r="J1466">
            <v>0</v>
          </cell>
        </row>
        <row r="1467">
          <cell r="A1467" t="str">
            <v>4522000001</v>
          </cell>
          <cell r="J1467">
            <v>0</v>
          </cell>
        </row>
        <row r="1468">
          <cell r="A1468" t="str">
            <v>4522000001</v>
          </cell>
          <cell r="J1468">
            <v>0</v>
          </cell>
        </row>
        <row r="1469">
          <cell r="A1469" t="str">
            <v>4522000001</v>
          </cell>
          <cell r="J1469">
            <v>0</v>
          </cell>
        </row>
        <row r="1470">
          <cell r="A1470" t="str">
            <v>4522000001</v>
          </cell>
          <cell r="J1470">
            <v>0</v>
          </cell>
        </row>
        <row r="1471">
          <cell r="A1471" t="str">
            <v>4522000001</v>
          </cell>
          <cell r="J1471">
            <v>0</v>
          </cell>
        </row>
        <row r="1472">
          <cell r="A1472" t="str">
            <v>4522000001</v>
          </cell>
          <cell r="J1472">
            <v>0</v>
          </cell>
        </row>
        <row r="1473">
          <cell r="A1473" t="str">
            <v>4522000001</v>
          </cell>
          <cell r="J1473">
            <v>0</v>
          </cell>
        </row>
        <row r="1474">
          <cell r="A1474" t="str">
            <v>4522000001</v>
          </cell>
          <cell r="J1474">
            <v>0</v>
          </cell>
        </row>
        <row r="1475">
          <cell r="A1475" t="str">
            <v>4522000001</v>
          </cell>
          <cell r="J1475">
            <v>0</v>
          </cell>
        </row>
        <row r="1476">
          <cell r="A1476" t="str">
            <v>4522000001</v>
          </cell>
          <cell r="J1476">
            <v>0</v>
          </cell>
        </row>
        <row r="1477">
          <cell r="A1477" t="str">
            <v>4522000001</v>
          </cell>
          <cell r="J1477">
            <v>0</v>
          </cell>
        </row>
        <row r="1478">
          <cell r="A1478" t="str">
            <v>4522000001</v>
          </cell>
          <cell r="J1478">
            <v>0</v>
          </cell>
        </row>
        <row r="1479">
          <cell r="A1479" t="str">
            <v>4522000001</v>
          </cell>
          <cell r="J1479">
            <v>0</v>
          </cell>
        </row>
        <row r="1480">
          <cell r="A1480" t="str">
            <v>4522000001</v>
          </cell>
          <cell r="J1480">
            <v>0</v>
          </cell>
        </row>
        <row r="1481">
          <cell r="A1481" t="str">
            <v>4522000001</v>
          </cell>
          <cell r="J1481">
            <v>0</v>
          </cell>
        </row>
        <row r="1482">
          <cell r="A1482" t="str">
            <v>4522000001</v>
          </cell>
          <cell r="J1482">
            <v>0</v>
          </cell>
        </row>
        <row r="1483">
          <cell r="A1483" t="str">
            <v>4522000001</v>
          </cell>
          <cell r="J1483">
            <v>0</v>
          </cell>
        </row>
        <row r="1484">
          <cell r="A1484" t="str">
            <v>4522000001</v>
          </cell>
          <cell r="J1484">
            <v>0</v>
          </cell>
        </row>
        <row r="1485">
          <cell r="A1485" t="str">
            <v>4522000001</v>
          </cell>
          <cell r="J1485">
            <v>0</v>
          </cell>
        </row>
        <row r="1486">
          <cell r="A1486" t="str">
            <v>4522000001</v>
          </cell>
          <cell r="J1486">
            <v>0</v>
          </cell>
        </row>
        <row r="1487">
          <cell r="A1487" t="str">
            <v>4522000001</v>
          </cell>
          <cell r="J1487">
            <v>0</v>
          </cell>
        </row>
        <row r="1488">
          <cell r="A1488" t="str">
            <v>4522000001</v>
          </cell>
          <cell r="J1488">
            <v>0</v>
          </cell>
        </row>
        <row r="1489">
          <cell r="A1489" t="str">
            <v>4522000001</v>
          </cell>
          <cell r="J1489">
            <v>0</v>
          </cell>
        </row>
        <row r="1490">
          <cell r="A1490" t="str">
            <v>4522000001</v>
          </cell>
          <cell r="J1490">
            <v>0</v>
          </cell>
        </row>
        <row r="1491">
          <cell r="A1491" t="str">
            <v>4522000001</v>
          </cell>
          <cell r="J1491">
            <v>0</v>
          </cell>
        </row>
        <row r="1492">
          <cell r="A1492" t="str">
            <v>4522000001</v>
          </cell>
          <cell r="J1492">
            <v>0</v>
          </cell>
        </row>
        <row r="1493">
          <cell r="A1493" t="str">
            <v>4522000001</v>
          </cell>
          <cell r="J1493">
            <v>0</v>
          </cell>
        </row>
        <row r="1494">
          <cell r="A1494" t="str">
            <v>4522000001</v>
          </cell>
          <cell r="J1494">
            <v>0</v>
          </cell>
        </row>
        <row r="1495">
          <cell r="A1495" t="str">
            <v>4522000001</v>
          </cell>
          <cell r="J1495">
            <v>0</v>
          </cell>
        </row>
        <row r="1496">
          <cell r="A1496" t="str">
            <v>4522000001</v>
          </cell>
          <cell r="J1496">
            <v>0</v>
          </cell>
        </row>
        <row r="1497">
          <cell r="A1497" t="str">
            <v>4522000001</v>
          </cell>
          <cell r="J1497">
            <v>0</v>
          </cell>
        </row>
        <row r="1498">
          <cell r="A1498" t="str">
            <v>4522000001</v>
          </cell>
          <cell r="J1498">
            <v>0</v>
          </cell>
        </row>
        <row r="1499">
          <cell r="A1499" t="str">
            <v>4522000001</v>
          </cell>
          <cell r="J1499">
            <v>0</v>
          </cell>
        </row>
        <row r="1500">
          <cell r="A1500" t="str">
            <v>4522000001</v>
          </cell>
          <cell r="J1500">
            <v>0</v>
          </cell>
        </row>
        <row r="1501">
          <cell r="A1501" t="str">
            <v>4522000001</v>
          </cell>
          <cell r="J1501">
            <v>0</v>
          </cell>
        </row>
        <row r="1502">
          <cell r="A1502" t="str">
            <v>4522000001</v>
          </cell>
          <cell r="J1502">
            <v>0</v>
          </cell>
        </row>
        <row r="1503">
          <cell r="A1503" t="str">
            <v>4522000001</v>
          </cell>
          <cell r="J1503">
            <v>0</v>
          </cell>
        </row>
        <row r="1504">
          <cell r="A1504" t="str">
            <v>4522000001</v>
          </cell>
          <cell r="J1504">
            <v>0</v>
          </cell>
        </row>
        <row r="1505">
          <cell r="A1505" t="str">
            <v>4522000001</v>
          </cell>
          <cell r="J1505">
            <v>0</v>
          </cell>
        </row>
        <row r="1506">
          <cell r="A1506" t="str">
            <v>4522000001</v>
          </cell>
          <cell r="J1506">
            <v>0</v>
          </cell>
        </row>
        <row r="1507">
          <cell r="A1507" t="str">
            <v>4522000001</v>
          </cell>
          <cell r="J1507">
            <v>0</v>
          </cell>
        </row>
        <row r="1508">
          <cell r="A1508" t="str">
            <v>4522000001</v>
          </cell>
          <cell r="J1508">
            <v>0</v>
          </cell>
        </row>
        <row r="1509">
          <cell r="A1509" t="str">
            <v>4522000001</v>
          </cell>
          <cell r="J1509">
            <v>0</v>
          </cell>
        </row>
        <row r="1510">
          <cell r="A1510" t="str">
            <v>4522000001</v>
          </cell>
          <cell r="J1510">
            <v>0</v>
          </cell>
        </row>
        <row r="1511">
          <cell r="A1511" t="str">
            <v>4522000001</v>
          </cell>
          <cell r="J1511">
            <v>0</v>
          </cell>
        </row>
        <row r="1512">
          <cell r="A1512" t="str">
            <v>4522000001</v>
          </cell>
          <cell r="J1512">
            <v>0</v>
          </cell>
        </row>
        <row r="1513">
          <cell r="A1513" t="str">
            <v>4522000001</v>
          </cell>
          <cell r="J1513">
            <v>0</v>
          </cell>
        </row>
        <row r="1514">
          <cell r="A1514" t="str">
            <v>4522000001</v>
          </cell>
          <cell r="J1514">
            <v>0</v>
          </cell>
        </row>
        <row r="1515">
          <cell r="A1515" t="str">
            <v>4522000001</v>
          </cell>
          <cell r="J1515">
            <v>0</v>
          </cell>
        </row>
        <row r="1516">
          <cell r="A1516" t="str">
            <v>4522000001</v>
          </cell>
          <cell r="J1516">
            <v>0</v>
          </cell>
        </row>
        <row r="1517">
          <cell r="A1517" t="str">
            <v>4522000001</v>
          </cell>
          <cell r="J1517">
            <v>0</v>
          </cell>
        </row>
        <row r="1518">
          <cell r="A1518" t="str">
            <v>4522000001</v>
          </cell>
          <cell r="J1518">
            <v>0</v>
          </cell>
        </row>
        <row r="1519">
          <cell r="A1519" t="str">
            <v>4522000001</v>
          </cell>
          <cell r="J1519">
            <v>0</v>
          </cell>
        </row>
        <row r="1520">
          <cell r="A1520" t="str">
            <v>4522000001</v>
          </cell>
          <cell r="J1520">
            <v>0</v>
          </cell>
        </row>
        <row r="1521">
          <cell r="A1521" t="str">
            <v>4522000001</v>
          </cell>
          <cell r="J1521">
            <v>0</v>
          </cell>
        </row>
        <row r="1522">
          <cell r="A1522" t="str">
            <v>4522000001</v>
          </cell>
          <cell r="J1522">
            <v>0</v>
          </cell>
        </row>
        <row r="1523">
          <cell r="A1523" t="str">
            <v>4522000001</v>
          </cell>
          <cell r="J1523">
            <v>0</v>
          </cell>
        </row>
        <row r="1524">
          <cell r="A1524" t="str">
            <v>4522000001</v>
          </cell>
          <cell r="J1524">
            <v>0</v>
          </cell>
        </row>
        <row r="1525">
          <cell r="A1525" t="str">
            <v>4522000001</v>
          </cell>
          <cell r="J1525">
            <v>0</v>
          </cell>
        </row>
        <row r="1526">
          <cell r="A1526" t="str">
            <v>4522000001</v>
          </cell>
          <cell r="J1526">
            <v>0</v>
          </cell>
        </row>
        <row r="1527">
          <cell r="A1527" t="str">
            <v>4522000001</v>
          </cell>
          <cell r="J1527">
            <v>0</v>
          </cell>
        </row>
        <row r="1528">
          <cell r="A1528" t="str">
            <v>4522000001</v>
          </cell>
          <cell r="J1528">
            <v>0</v>
          </cell>
        </row>
        <row r="1529">
          <cell r="A1529" t="str">
            <v>4522000001</v>
          </cell>
          <cell r="J1529">
            <v>0</v>
          </cell>
        </row>
        <row r="1530">
          <cell r="A1530" t="str">
            <v>4522000001</v>
          </cell>
          <cell r="J1530">
            <v>0</v>
          </cell>
        </row>
        <row r="1531">
          <cell r="A1531" t="str">
            <v>4522000001</v>
          </cell>
          <cell r="J1531">
            <v>0</v>
          </cell>
        </row>
        <row r="1532">
          <cell r="A1532" t="str">
            <v>4522000001</v>
          </cell>
          <cell r="J1532">
            <v>0</v>
          </cell>
        </row>
        <row r="1533">
          <cell r="A1533" t="str">
            <v>4522000001</v>
          </cell>
          <cell r="J1533">
            <v>0</v>
          </cell>
        </row>
        <row r="1534">
          <cell r="A1534" t="str">
            <v>4522000001</v>
          </cell>
          <cell r="J1534">
            <v>0</v>
          </cell>
        </row>
        <row r="1535">
          <cell r="A1535" t="str">
            <v>4522000001</v>
          </cell>
          <cell r="J1535">
            <v>0</v>
          </cell>
        </row>
        <row r="1536">
          <cell r="A1536" t="str">
            <v>4522000001</v>
          </cell>
          <cell r="J1536">
            <v>0</v>
          </cell>
        </row>
        <row r="1537">
          <cell r="A1537" t="str">
            <v>4522000001</v>
          </cell>
          <cell r="J1537">
            <v>0</v>
          </cell>
        </row>
        <row r="1538">
          <cell r="A1538" t="str">
            <v>4522000001</v>
          </cell>
          <cell r="J1538">
            <v>0</v>
          </cell>
        </row>
        <row r="1539">
          <cell r="A1539" t="str">
            <v>4522000001</v>
          </cell>
          <cell r="J1539">
            <v>0</v>
          </cell>
        </row>
        <row r="1540">
          <cell r="A1540" t="str">
            <v>4522000001</v>
          </cell>
          <cell r="J1540">
            <v>0</v>
          </cell>
        </row>
        <row r="1541">
          <cell r="A1541" t="str">
            <v>4522000001</v>
          </cell>
          <cell r="J1541">
            <v>0</v>
          </cell>
        </row>
        <row r="1542">
          <cell r="A1542" t="str">
            <v>4522000001</v>
          </cell>
          <cell r="J1542">
            <v>0</v>
          </cell>
        </row>
        <row r="1543">
          <cell r="A1543" t="str">
            <v>4522000001</v>
          </cell>
          <cell r="J1543">
            <v>0</v>
          </cell>
        </row>
        <row r="1544">
          <cell r="A1544" t="str">
            <v>4522000001</v>
          </cell>
          <cell r="J1544">
            <v>0</v>
          </cell>
        </row>
        <row r="1545">
          <cell r="A1545" t="str">
            <v>4522000001</v>
          </cell>
          <cell r="J1545">
            <v>0</v>
          </cell>
        </row>
        <row r="1546">
          <cell r="A1546" t="str">
            <v>4522000001</v>
          </cell>
          <cell r="J1546">
            <v>0</v>
          </cell>
        </row>
        <row r="1547">
          <cell r="A1547" t="str">
            <v>4522000001</v>
          </cell>
          <cell r="J1547">
            <v>0</v>
          </cell>
        </row>
        <row r="1548">
          <cell r="A1548" t="str">
            <v>4522000001</v>
          </cell>
          <cell r="J1548">
            <v>0</v>
          </cell>
        </row>
        <row r="1549">
          <cell r="A1549" t="str">
            <v>4522000001</v>
          </cell>
          <cell r="J1549">
            <v>0</v>
          </cell>
        </row>
        <row r="1550">
          <cell r="A1550" t="str">
            <v>4522000001</v>
          </cell>
          <cell r="J1550">
            <v>0</v>
          </cell>
        </row>
        <row r="1551">
          <cell r="A1551" t="str">
            <v>4522000001</v>
          </cell>
          <cell r="J1551">
            <v>0</v>
          </cell>
        </row>
        <row r="1552">
          <cell r="A1552" t="str">
            <v>4522000001</v>
          </cell>
          <cell r="J1552">
            <v>0</v>
          </cell>
        </row>
        <row r="1553">
          <cell r="A1553" t="str">
            <v>4522000001</v>
          </cell>
          <cell r="J1553">
            <v>0</v>
          </cell>
        </row>
        <row r="1554">
          <cell r="A1554" t="str">
            <v>4522000001</v>
          </cell>
          <cell r="J1554">
            <v>0</v>
          </cell>
        </row>
        <row r="1555">
          <cell r="A1555" t="str">
            <v>4522000001</v>
          </cell>
          <cell r="J1555">
            <v>0</v>
          </cell>
        </row>
        <row r="1556">
          <cell r="A1556" t="str">
            <v>4522000001</v>
          </cell>
          <cell r="J1556">
            <v>0</v>
          </cell>
        </row>
        <row r="1557">
          <cell r="A1557" t="str">
            <v>4522000001</v>
          </cell>
          <cell r="J1557">
            <v>0</v>
          </cell>
        </row>
        <row r="1558">
          <cell r="A1558" t="str">
            <v>4522000001</v>
          </cell>
          <cell r="J1558">
            <v>0</v>
          </cell>
        </row>
        <row r="1559">
          <cell r="A1559" t="str">
            <v>4522000001</v>
          </cell>
          <cell r="J1559">
            <v>0</v>
          </cell>
        </row>
        <row r="1560">
          <cell r="A1560" t="str">
            <v>4522000001</v>
          </cell>
          <cell r="J1560">
            <v>0</v>
          </cell>
        </row>
        <row r="1561">
          <cell r="A1561" t="str">
            <v>4522000001</v>
          </cell>
          <cell r="J1561">
            <v>0</v>
          </cell>
        </row>
        <row r="1562">
          <cell r="A1562" t="str">
            <v>4522000001</v>
          </cell>
          <cell r="J1562">
            <v>0</v>
          </cell>
        </row>
        <row r="1563">
          <cell r="A1563" t="str">
            <v>4522000001</v>
          </cell>
          <cell r="J1563">
            <v>0</v>
          </cell>
        </row>
        <row r="1564">
          <cell r="A1564" t="str">
            <v>4522000001</v>
          </cell>
          <cell r="J1564">
            <v>0</v>
          </cell>
        </row>
        <row r="1565">
          <cell r="A1565" t="str">
            <v>4522000001</v>
          </cell>
          <cell r="J1565">
            <v>0</v>
          </cell>
        </row>
        <row r="1566">
          <cell r="A1566" t="str">
            <v>4522000001</v>
          </cell>
          <cell r="J1566">
            <v>0</v>
          </cell>
        </row>
        <row r="1567">
          <cell r="A1567" t="str">
            <v>4522000001</v>
          </cell>
          <cell r="J1567">
            <v>0</v>
          </cell>
        </row>
        <row r="1568">
          <cell r="A1568" t="str">
            <v>4522000001</v>
          </cell>
          <cell r="J1568">
            <v>0</v>
          </cell>
        </row>
        <row r="1569">
          <cell r="A1569" t="str">
            <v>4522000001</v>
          </cell>
          <cell r="J1569">
            <v>0</v>
          </cell>
        </row>
        <row r="1570">
          <cell r="A1570" t="str">
            <v>4522000001</v>
          </cell>
          <cell r="J1570">
            <v>0</v>
          </cell>
        </row>
        <row r="1571">
          <cell r="A1571" t="str">
            <v>4522000001</v>
          </cell>
          <cell r="J1571">
            <v>0</v>
          </cell>
        </row>
        <row r="1572">
          <cell r="A1572" t="str">
            <v>4522000001</v>
          </cell>
          <cell r="J1572">
            <v>0</v>
          </cell>
        </row>
        <row r="1573">
          <cell r="A1573" t="str">
            <v>4522000001</v>
          </cell>
          <cell r="J1573">
            <v>0</v>
          </cell>
        </row>
        <row r="1574">
          <cell r="A1574" t="str">
            <v>4522000001</v>
          </cell>
          <cell r="J1574">
            <v>0</v>
          </cell>
        </row>
        <row r="1575">
          <cell r="A1575" t="str">
            <v>4522000001</v>
          </cell>
          <cell r="J1575">
            <v>0</v>
          </cell>
        </row>
        <row r="1576">
          <cell r="A1576" t="str">
            <v>4522000001</v>
          </cell>
          <cell r="J1576">
            <v>0</v>
          </cell>
        </row>
        <row r="1577">
          <cell r="A1577" t="str">
            <v>4522000001</v>
          </cell>
          <cell r="J1577">
            <v>0</v>
          </cell>
        </row>
        <row r="1578">
          <cell r="A1578" t="str">
            <v>4522000001</v>
          </cell>
          <cell r="J1578">
            <v>0</v>
          </cell>
        </row>
        <row r="1579">
          <cell r="A1579" t="str">
            <v>4522000001</v>
          </cell>
          <cell r="J1579">
            <v>0</v>
          </cell>
        </row>
        <row r="1580">
          <cell r="A1580" t="str">
            <v>4522000001</v>
          </cell>
          <cell r="J1580">
            <v>0</v>
          </cell>
        </row>
        <row r="1581">
          <cell r="A1581" t="str">
            <v>4522000001</v>
          </cell>
          <cell r="J1581">
            <v>0</v>
          </cell>
        </row>
        <row r="1582">
          <cell r="A1582" t="str">
            <v>4522000001</v>
          </cell>
          <cell r="J1582">
            <v>0</v>
          </cell>
        </row>
        <row r="1583">
          <cell r="A1583" t="str">
            <v>4522000001</v>
          </cell>
          <cell r="J1583">
            <v>0</v>
          </cell>
        </row>
        <row r="1584">
          <cell r="A1584" t="str">
            <v>4522000001</v>
          </cell>
          <cell r="J1584">
            <v>0</v>
          </cell>
        </row>
        <row r="1585">
          <cell r="A1585" t="str">
            <v>4522000001</v>
          </cell>
          <cell r="J1585">
            <v>0</v>
          </cell>
        </row>
        <row r="1586">
          <cell r="A1586" t="str">
            <v>4522000001</v>
          </cell>
          <cell r="J1586">
            <v>0</v>
          </cell>
        </row>
        <row r="1587">
          <cell r="A1587" t="str">
            <v>4522000001</v>
          </cell>
          <cell r="J1587">
            <v>0</v>
          </cell>
        </row>
        <row r="1588">
          <cell r="A1588" t="str">
            <v>4522000001</v>
          </cell>
          <cell r="J1588">
            <v>0</v>
          </cell>
        </row>
        <row r="1589">
          <cell r="A1589" t="str">
            <v>4522000001</v>
          </cell>
          <cell r="J1589">
            <v>0</v>
          </cell>
        </row>
        <row r="1590">
          <cell r="A1590" t="str">
            <v>4522000001</v>
          </cell>
          <cell r="J1590">
            <v>0</v>
          </cell>
        </row>
        <row r="1591">
          <cell r="A1591" t="str">
            <v>4522000001</v>
          </cell>
          <cell r="J1591">
            <v>0</v>
          </cell>
        </row>
        <row r="1592">
          <cell r="A1592" t="str">
            <v>4522000001</v>
          </cell>
          <cell r="J1592">
            <v>0</v>
          </cell>
        </row>
        <row r="1593">
          <cell r="A1593" t="str">
            <v>4522000001</v>
          </cell>
          <cell r="J1593">
            <v>0</v>
          </cell>
        </row>
        <row r="1594">
          <cell r="A1594" t="str">
            <v>4522000001</v>
          </cell>
          <cell r="J1594">
            <v>0</v>
          </cell>
        </row>
        <row r="1595">
          <cell r="A1595" t="str">
            <v>4522000001</v>
          </cell>
          <cell r="J1595">
            <v>0</v>
          </cell>
        </row>
        <row r="1596">
          <cell r="A1596" t="str">
            <v>4522000001</v>
          </cell>
          <cell r="J1596">
            <v>0</v>
          </cell>
        </row>
        <row r="1597">
          <cell r="A1597" t="str">
            <v>4522000001</v>
          </cell>
          <cell r="J1597">
            <v>0</v>
          </cell>
        </row>
        <row r="1598">
          <cell r="A1598" t="str">
            <v>4522000001</v>
          </cell>
          <cell r="J1598">
            <v>0</v>
          </cell>
        </row>
        <row r="1599">
          <cell r="A1599" t="str">
            <v>4522000001</v>
          </cell>
          <cell r="J1599">
            <v>0</v>
          </cell>
        </row>
        <row r="1600">
          <cell r="A1600" t="str">
            <v>4522000001</v>
          </cell>
          <cell r="J1600">
            <v>0</v>
          </cell>
        </row>
        <row r="1601">
          <cell r="A1601" t="str">
            <v>4522000001</v>
          </cell>
          <cell r="J1601">
            <v>0</v>
          </cell>
        </row>
        <row r="1602">
          <cell r="A1602" t="str">
            <v>4522000001</v>
          </cell>
          <cell r="J1602">
            <v>0</v>
          </cell>
        </row>
        <row r="1603">
          <cell r="A1603" t="str">
            <v>4522000001</v>
          </cell>
          <cell r="J1603">
            <v>0</v>
          </cell>
        </row>
        <row r="1604">
          <cell r="A1604" t="str">
            <v>4522000001</v>
          </cell>
          <cell r="J1604">
            <v>0</v>
          </cell>
        </row>
        <row r="1605">
          <cell r="A1605" t="str">
            <v>4522000001</v>
          </cell>
          <cell r="J1605">
            <v>0</v>
          </cell>
        </row>
        <row r="1606">
          <cell r="A1606" t="str">
            <v>4522000001</v>
          </cell>
          <cell r="J1606">
            <v>0</v>
          </cell>
        </row>
        <row r="1607">
          <cell r="A1607" t="str">
            <v>4522000001</v>
          </cell>
          <cell r="J1607">
            <v>0</v>
          </cell>
        </row>
        <row r="1608">
          <cell r="A1608" t="str">
            <v>4522000001</v>
          </cell>
          <cell r="J1608">
            <v>0</v>
          </cell>
        </row>
        <row r="1609">
          <cell r="A1609" t="str">
            <v>4522000001</v>
          </cell>
          <cell r="J1609">
            <v>0</v>
          </cell>
        </row>
        <row r="1610">
          <cell r="A1610" t="str">
            <v>4522000001</v>
          </cell>
          <cell r="J1610">
            <v>0</v>
          </cell>
        </row>
        <row r="1611">
          <cell r="A1611" t="str">
            <v>4522000001</v>
          </cell>
          <cell r="J1611">
            <v>0</v>
          </cell>
        </row>
        <row r="1612">
          <cell r="A1612" t="str">
            <v>4522000001</v>
          </cell>
          <cell r="J1612">
            <v>0</v>
          </cell>
        </row>
        <row r="1613">
          <cell r="A1613" t="str">
            <v>4522000001</v>
          </cell>
          <cell r="J1613">
            <v>0</v>
          </cell>
        </row>
        <row r="1614">
          <cell r="A1614" t="str">
            <v>4522000001</v>
          </cell>
          <cell r="J1614">
            <v>0</v>
          </cell>
        </row>
        <row r="1615">
          <cell r="A1615" t="str">
            <v>4522000001</v>
          </cell>
          <cell r="J1615">
            <v>0</v>
          </cell>
        </row>
        <row r="1616">
          <cell r="A1616" t="str">
            <v>4522000001</v>
          </cell>
          <cell r="J1616">
            <v>0</v>
          </cell>
        </row>
        <row r="1617">
          <cell r="A1617" t="str">
            <v>4522000001</v>
          </cell>
          <cell r="J1617">
            <v>0</v>
          </cell>
        </row>
        <row r="1618">
          <cell r="A1618" t="str">
            <v>4522000001</v>
          </cell>
          <cell r="J1618">
            <v>0</v>
          </cell>
        </row>
        <row r="1619">
          <cell r="A1619" t="str">
            <v>4522000001</v>
          </cell>
          <cell r="J1619">
            <v>0</v>
          </cell>
        </row>
        <row r="1620">
          <cell r="A1620" t="str">
            <v>4522000001</v>
          </cell>
          <cell r="J1620">
            <v>0</v>
          </cell>
        </row>
        <row r="1621">
          <cell r="A1621" t="str">
            <v>4522000001</v>
          </cell>
          <cell r="J1621">
            <v>0</v>
          </cell>
        </row>
        <row r="1622">
          <cell r="A1622" t="str">
            <v>4522000001</v>
          </cell>
          <cell r="J1622">
            <v>0</v>
          </cell>
        </row>
        <row r="1623">
          <cell r="A1623" t="str">
            <v>4522000001</v>
          </cell>
          <cell r="J1623">
            <v>0</v>
          </cell>
        </row>
        <row r="1624">
          <cell r="A1624" t="str">
            <v>4522000001</v>
          </cell>
          <cell r="J1624">
            <v>0</v>
          </cell>
        </row>
        <row r="1625">
          <cell r="A1625" t="str">
            <v>4522000001</v>
          </cell>
          <cell r="J1625">
            <v>0</v>
          </cell>
        </row>
        <row r="1626">
          <cell r="A1626" t="str">
            <v>4522000001</v>
          </cell>
          <cell r="J1626">
            <v>0</v>
          </cell>
        </row>
        <row r="1627">
          <cell r="A1627" t="str">
            <v>4522000001</v>
          </cell>
          <cell r="J1627">
            <v>0</v>
          </cell>
        </row>
        <row r="1628">
          <cell r="A1628" t="str">
            <v>4522000001</v>
          </cell>
          <cell r="J1628">
            <v>0</v>
          </cell>
        </row>
        <row r="1629">
          <cell r="A1629" t="str">
            <v>4522000001</v>
          </cell>
          <cell r="J1629">
            <v>0</v>
          </cell>
        </row>
        <row r="1630">
          <cell r="A1630" t="str">
            <v>4522000001</v>
          </cell>
          <cell r="J1630">
            <v>0</v>
          </cell>
        </row>
        <row r="1631">
          <cell r="A1631" t="str">
            <v>4522000001</v>
          </cell>
          <cell r="J1631">
            <v>0</v>
          </cell>
        </row>
        <row r="1632">
          <cell r="A1632" t="str">
            <v>4522000001</v>
          </cell>
          <cell r="J1632">
            <v>0</v>
          </cell>
        </row>
        <row r="1633">
          <cell r="A1633" t="str">
            <v>4522000001</v>
          </cell>
          <cell r="J1633">
            <v>0</v>
          </cell>
        </row>
        <row r="1634">
          <cell r="A1634" t="str">
            <v>4522000001</v>
          </cell>
          <cell r="J1634">
            <v>0</v>
          </cell>
        </row>
        <row r="1635">
          <cell r="A1635" t="str">
            <v>4522000001</v>
          </cell>
          <cell r="J1635">
            <v>0</v>
          </cell>
        </row>
        <row r="1636">
          <cell r="A1636" t="str">
            <v>4522000001</v>
          </cell>
          <cell r="J1636">
            <v>0</v>
          </cell>
        </row>
        <row r="1637">
          <cell r="A1637" t="str">
            <v>4522000001</v>
          </cell>
          <cell r="J1637">
            <v>0</v>
          </cell>
        </row>
        <row r="1638">
          <cell r="A1638" t="str">
            <v>4522000001</v>
          </cell>
          <cell r="J1638">
            <v>0</v>
          </cell>
        </row>
        <row r="1639">
          <cell r="A1639" t="str">
            <v>4522000001</v>
          </cell>
          <cell r="J1639">
            <v>0</v>
          </cell>
        </row>
        <row r="1640">
          <cell r="A1640" t="str">
            <v>4522000001</v>
          </cell>
          <cell r="J1640">
            <v>0</v>
          </cell>
        </row>
        <row r="1641">
          <cell r="A1641" t="str">
            <v>4522000001</v>
          </cell>
          <cell r="J1641">
            <v>0</v>
          </cell>
        </row>
        <row r="1642">
          <cell r="A1642" t="str">
            <v>4522000001</v>
          </cell>
          <cell r="J1642">
            <v>0</v>
          </cell>
        </row>
        <row r="1643">
          <cell r="A1643" t="str">
            <v>4522000001</v>
          </cell>
          <cell r="J1643">
            <v>0</v>
          </cell>
        </row>
        <row r="1644">
          <cell r="A1644" t="str">
            <v>4522000001</v>
          </cell>
          <cell r="J1644">
            <v>0</v>
          </cell>
        </row>
        <row r="1645">
          <cell r="A1645" t="str">
            <v>4522000001</v>
          </cell>
          <cell r="J1645">
            <v>0</v>
          </cell>
        </row>
        <row r="1646">
          <cell r="A1646" t="str">
            <v>4522000001</v>
          </cell>
          <cell r="J1646">
            <v>0</v>
          </cell>
        </row>
        <row r="1647">
          <cell r="A1647" t="str">
            <v>4522000001</v>
          </cell>
          <cell r="J1647">
            <v>0</v>
          </cell>
        </row>
        <row r="1648">
          <cell r="A1648" t="str">
            <v>4522000001</v>
          </cell>
          <cell r="J1648">
            <v>0</v>
          </cell>
        </row>
        <row r="1649">
          <cell r="A1649" t="str">
            <v>4522000001</v>
          </cell>
          <cell r="J1649">
            <v>0</v>
          </cell>
        </row>
        <row r="1650">
          <cell r="A1650" t="str">
            <v>4522000001</v>
          </cell>
          <cell r="J1650">
            <v>0</v>
          </cell>
        </row>
        <row r="1651">
          <cell r="A1651" t="str">
            <v>4522000001</v>
          </cell>
          <cell r="J1651">
            <v>0</v>
          </cell>
        </row>
        <row r="1652">
          <cell r="A1652" t="str">
            <v>4522000001</v>
          </cell>
          <cell r="J1652">
            <v>0</v>
          </cell>
        </row>
        <row r="1653">
          <cell r="A1653" t="str">
            <v>4522000001</v>
          </cell>
          <cell r="J1653">
            <v>0</v>
          </cell>
        </row>
        <row r="1654">
          <cell r="A1654" t="str">
            <v>4522000001</v>
          </cell>
          <cell r="J1654">
            <v>0</v>
          </cell>
        </row>
        <row r="1655">
          <cell r="A1655" t="str">
            <v>4522000001</v>
          </cell>
          <cell r="J1655">
            <v>0</v>
          </cell>
        </row>
        <row r="1656">
          <cell r="A1656" t="str">
            <v>4522000001</v>
          </cell>
          <cell r="J1656">
            <v>0</v>
          </cell>
        </row>
        <row r="1657">
          <cell r="A1657" t="str">
            <v>4522000001</v>
          </cell>
          <cell r="J1657">
            <v>0</v>
          </cell>
        </row>
        <row r="1658">
          <cell r="A1658" t="str">
            <v>4522000001</v>
          </cell>
          <cell r="J1658">
            <v>0</v>
          </cell>
        </row>
        <row r="1659">
          <cell r="A1659" t="str">
            <v>4522000001</v>
          </cell>
          <cell r="J1659">
            <v>0</v>
          </cell>
        </row>
        <row r="1660">
          <cell r="A1660" t="str">
            <v>4522000001</v>
          </cell>
          <cell r="J1660">
            <v>0</v>
          </cell>
        </row>
        <row r="1661">
          <cell r="A1661" t="str">
            <v>4522000001</v>
          </cell>
          <cell r="J1661">
            <v>0</v>
          </cell>
        </row>
        <row r="1662">
          <cell r="A1662" t="str">
            <v>4522000001</v>
          </cell>
          <cell r="J1662">
            <v>0</v>
          </cell>
        </row>
        <row r="1663">
          <cell r="A1663" t="str">
            <v>4522000001</v>
          </cell>
          <cell r="J1663">
            <v>0</v>
          </cell>
        </row>
        <row r="1664">
          <cell r="A1664" t="str">
            <v>4522000001</v>
          </cell>
          <cell r="J1664">
            <v>0</v>
          </cell>
        </row>
        <row r="1665">
          <cell r="A1665" t="str">
            <v>4522000001</v>
          </cell>
          <cell r="J1665">
            <v>0</v>
          </cell>
        </row>
        <row r="1666">
          <cell r="A1666" t="str">
            <v>4522000001</v>
          </cell>
          <cell r="J1666">
            <v>0</v>
          </cell>
        </row>
        <row r="1667">
          <cell r="A1667" t="str">
            <v>4522000001</v>
          </cell>
          <cell r="J1667">
            <v>0</v>
          </cell>
        </row>
        <row r="1668">
          <cell r="A1668" t="str">
            <v>4522000001</v>
          </cell>
          <cell r="J1668">
            <v>0</v>
          </cell>
        </row>
        <row r="1669">
          <cell r="A1669" t="str">
            <v>4522000001</v>
          </cell>
          <cell r="J1669">
            <v>0</v>
          </cell>
        </row>
        <row r="1670">
          <cell r="A1670" t="str">
            <v>4522000001</v>
          </cell>
          <cell r="J1670">
            <v>0</v>
          </cell>
        </row>
        <row r="1671">
          <cell r="A1671" t="str">
            <v>4522000001</v>
          </cell>
          <cell r="J1671">
            <v>0</v>
          </cell>
        </row>
        <row r="1672">
          <cell r="A1672" t="str">
            <v>4522000001</v>
          </cell>
          <cell r="J1672">
            <v>0</v>
          </cell>
        </row>
        <row r="1673">
          <cell r="A1673" t="str">
            <v>4522000001</v>
          </cell>
          <cell r="J1673">
            <v>0</v>
          </cell>
        </row>
        <row r="1674">
          <cell r="A1674" t="str">
            <v>4522000001</v>
          </cell>
          <cell r="J1674">
            <v>0</v>
          </cell>
        </row>
        <row r="1675">
          <cell r="A1675" t="str">
            <v>4522000001</v>
          </cell>
          <cell r="J1675">
            <v>0</v>
          </cell>
        </row>
        <row r="1676">
          <cell r="A1676" t="str">
            <v>4522000001</v>
          </cell>
          <cell r="J1676">
            <v>0</v>
          </cell>
        </row>
        <row r="1677">
          <cell r="A1677" t="str">
            <v>4522000001</v>
          </cell>
          <cell r="J1677">
            <v>0</v>
          </cell>
        </row>
        <row r="1678">
          <cell r="A1678" t="str">
            <v>4522000001</v>
          </cell>
          <cell r="J1678">
            <v>0</v>
          </cell>
        </row>
        <row r="1679">
          <cell r="A1679" t="str">
            <v>4522000001</v>
          </cell>
          <cell r="J1679">
            <v>0</v>
          </cell>
        </row>
        <row r="1680">
          <cell r="A1680" t="str">
            <v>4522000001</v>
          </cell>
          <cell r="J1680">
            <v>0</v>
          </cell>
        </row>
        <row r="1681">
          <cell r="A1681" t="str">
            <v>4522000001</v>
          </cell>
          <cell r="J1681">
            <v>0</v>
          </cell>
        </row>
        <row r="1682">
          <cell r="A1682" t="str">
            <v>4522000001</v>
          </cell>
          <cell r="J1682">
            <v>0</v>
          </cell>
        </row>
        <row r="1683">
          <cell r="A1683" t="str">
            <v>4522000001</v>
          </cell>
          <cell r="J1683">
            <v>0</v>
          </cell>
        </row>
        <row r="1684">
          <cell r="A1684" t="str">
            <v>4522000001</v>
          </cell>
          <cell r="J1684">
            <v>0</v>
          </cell>
        </row>
        <row r="1685">
          <cell r="A1685" t="str">
            <v>4522000001</v>
          </cell>
          <cell r="J1685">
            <v>0</v>
          </cell>
        </row>
        <row r="1686">
          <cell r="A1686" t="str">
            <v>4522000001</v>
          </cell>
          <cell r="J1686">
            <v>0</v>
          </cell>
        </row>
        <row r="1687">
          <cell r="A1687" t="str">
            <v>4522000001</v>
          </cell>
          <cell r="J1687">
            <v>0</v>
          </cell>
        </row>
        <row r="1688">
          <cell r="A1688" t="str">
            <v>4522000001</v>
          </cell>
          <cell r="J1688">
            <v>0</v>
          </cell>
        </row>
        <row r="1689">
          <cell r="A1689" t="str">
            <v>4522000001</v>
          </cell>
          <cell r="J1689">
            <v>0</v>
          </cell>
        </row>
        <row r="1690">
          <cell r="A1690" t="str">
            <v>4522000001</v>
          </cell>
          <cell r="J1690">
            <v>0</v>
          </cell>
        </row>
        <row r="1691">
          <cell r="A1691" t="str">
            <v>4522000001</v>
          </cell>
          <cell r="J1691">
            <v>0</v>
          </cell>
        </row>
        <row r="1692">
          <cell r="A1692" t="str">
            <v>4522000001</v>
          </cell>
          <cell r="J1692">
            <v>0</v>
          </cell>
        </row>
        <row r="1693">
          <cell r="A1693" t="str">
            <v>4522000001</v>
          </cell>
          <cell r="J1693">
            <v>0</v>
          </cell>
        </row>
        <row r="1694">
          <cell r="A1694" t="str">
            <v>4522000001</v>
          </cell>
          <cell r="J1694">
            <v>0</v>
          </cell>
        </row>
        <row r="1695">
          <cell r="A1695" t="str">
            <v>4522000001</v>
          </cell>
          <cell r="J1695">
            <v>0</v>
          </cell>
        </row>
        <row r="1696">
          <cell r="A1696" t="str">
            <v>4522000001</v>
          </cell>
          <cell r="J1696">
            <v>0</v>
          </cell>
        </row>
        <row r="1697">
          <cell r="A1697" t="str">
            <v>4522000001</v>
          </cell>
          <cell r="J1697">
            <v>0</v>
          </cell>
        </row>
        <row r="1698">
          <cell r="A1698" t="str">
            <v>4522000001</v>
          </cell>
          <cell r="J1698">
            <v>0</v>
          </cell>
        </row>
        <row r="1699">
          <cell r="A1699" t="str">
            <v>4522000001</v>
          </cell>
          <cell r="J1699">
            <v>0</v>
          </cell>
        </row>
        <row r="1700">
          <cell r="A1700" t="str">
            <v>4522000001</v>
          </cell>
          <cell r="J1700">
            <v>0</v>
          </cell>
        </row>
        <row r="1701">
          <cell r="A1701" t="str">
            <v>4522000001</v>
          </cell>
          <cell r="J1701">
            <v>0</v>
          </cell>
        </row>
        <row r="1702">
          <cell r="A1702" t="str">
            <v>4522000001</v>
          </cell>
          <cell r="J1702">
            <v>0</v>
          </cell>
        </row>
        <row r="1703">
          <cell r="A1703" t="str">
            <v>4522000001</v>
          </cell>
          <cell r="J1703">
            <v>0</v>
          </cell>
        </row>
        <row r="1704">
          <cell r="A1704" t="str">
            <v>4522000001</v>
          </cell>
          <cell r="J1704">
            <v>0</v>
          </cell>
        </row>
        <row r="1705">
          <cell r="A1705" t="str">
            <v>4522000001</v>
          </cell>
          <cell r="J1705">
            <v>0</v>
          </cell>
        </row>
        <row r="1706">
          <cell r="A1706" t="str">
            <v>4522000001</v>
          </cell>
          <cell r="J1706">
            <v>0</v>
          </cell>
        </row>
        <row r="1707">
          <cell r="A1707" t="str">
            <v>4522000001</v>
          </cell>
          <cell r="J1707">
            <v>0</v>
          </cell>
        </row>
        <row r="1708">
          <cell r="A1708" t="str">
            <v>4522000001</v>
          </cell>
          <cell r="J1708">
            <v>0</v>
          </cell>
        </row>
        <row r="1709">
          <cell r="A1709" t="str">
            <v>4522000001</v>
          </cell>
          <cell r="J1709">
            <v>0</v>
          </cell>
        </row>
        <row r="1710">
          <cell r="A1710" t="str">
            <v>4522000001</v>
          </cell>
          <cell r="J1710">
            <v>0</v>
          </cell>
        </row>
        <row r="1711">
          <cell r="A1711" t="str">
            <v>4522000001</v>
          </cell>
          <cell r="J1711">
            <v>0</v>
          </cell>
        </row>
        <row r="1712">
          <cell r="A1712" t="str">
            <v>4522000001</v>
          </cell>
          <cell r="J1712">
            <v>0</v>
          </cell>
        </row>
        <row r="1713">
          <cell r="A1713" t="str">
            <v>4522000001</v>
          </cell>
          <cell r="J1713">
            <v>0</v>
          </cell>
        </row>
        <row r="1714">
          <cell r="A1714" t="str">
            <v>4522000001</v>
          </cell>
          <cell r="J1714">
            <v>0</v>
          </cell>
        </row>
        <row r="1715">
          <cell r="A1715" t="str">
            <v>4522000001</v>
          </cell>
          <cell r="J1715">
            <v>0</v>
          </cell>
        </row>
        <row r="1716">
          <cell r="A1716" t="str">
            <v>4522000001</v>
          </cell>
          <cell r="J1716">
            <v>0</v>
          </cell>
        </row>
        <row r="1717">
          <cell r="A1717" t="str">
            <v>4522000001</v>
          </cell>
          <cell r="J1717">
            <v>0</v>
          </cell>
        </row>
        <row r="1718">
          <cell r="A1718" t="str">
            <v>4522000001</v>
          </cell>
          <cell r="J1718">
            <v>0</v>
          </cell>
        </row>
        <row r="1719">
          <cell r="A1719" t="str">
            <v>4522000001</v>
          </cell>
          <cell r="J1719">
            <v>0</v>
          </cell>
        </row>
        <row r="1720">
          <cell r="A1720" t="str">
            <v>4522000001</v>
          </cell>
          <cell r="J1720">
            <v>0</v>
          </cell>
        </row>
        <row r="1721">
          <cell r="A1721" t="str">
            <v>4522000001</v>
          </cell>
          <cell r="J1721">
            <v>0</v>
          </cell>
        </row>
        <row r="1722">
          <cell r="A1722" t="str">
            <v>4522000001</v>
          </cell>
          <cell r="J1722">
            <v>0</v>
          </cell>
        </row>
        <row r="1723">
          <cell r="A1723" t="str">
            <v>4522000001</v>
          </cell>
          <cell r="J1723">
            <v>0</v>
          </cell>
        </row>
        <row r="1724">
          <cell r="A1724" t="str">
            <v>4522000001</v>
          </cell>
          <cell r="J1724">
            <v>0</v>
          </cell>
        </row>
        <row r="1725">
          <cell r="A1725" t="str">
            <v>4522000001</v>
          </cell>
          <cell r="J1725">
            <v>0</v>
          </cell>
        </row>
        <row r="1726">
          <cell r="A1726" t="str">
            <v>4522000001</v>
          </cell>
          <cell r="J1726">
            <v>0</v>
          </cell>
        </row>
        <row r="1727">
          <cell r="A1727" t="str">
            <v>4522000001</v>
          </cell>
          <cell r="J1727">
            <v>0</v>
          </cell>
        </row>
        <row r="1728">
          <cell r="A1728" t="str">
            <v>4522000001</v>
          </cell>
          <cell r="J1728">
            <v>0</v>
          </cell>
        </row>
        <row r="1729">
          <cell r="A1729" t="str">
            <v>4522000001</v>
          </cell>
          <cell r="J1729">
            <v>0</v>
          </cell>
        </row>
        <row r="1730">
          <cell r="A1730" t="str">
            <v>4522000001</v>
          </cell>
          <cell r="J1730">
            <v>0</v>
          </cell>
        </row>
        <row r="1731">
          <cell r="A1731" t="str">
            <v>4522000001</v>
          </cell>
          <cell r="J1731">
            <v>0</v>
          </cell>
        </row>
        <row r="1732">
          <cell r="A1732" t="str">
            <v>4522000001</v>
          </cell>
          <cell r="J1732">
            <v>0</v>
          </cell>
        </row>
        <row r="1733">
          <cell r="A1733" t="str">
            <v>4522000001</v>
          </cell>
          <cell r="J1733">
            <v>0</v>
          </cell>
        </row>
        <row r="1734">
          <cell r="A1734" t="str">
            <v>4522000001</v>
          </cell>
          <cell r="J1734">
            <v>0</v>
          </cell>
        </row>
        <row r="1735">
          <cell r="A1735" t="str">
            <v>4522000001</v>
          </cell>
          <cell r="J1735">
            <v>0</v>
          </cell>
        </row>
        <row r="1736">
          <cell r="A1736" t="str">
            <v>4522000001</v>
          </cell>
          <cell r="J1736">
            <v>0</v>
          </cell>
        </row>
        <row r="1737">
          <cell r="A1737" t="str">
            <v>4522000001</v>
          </cell>
          <cell r="J1737">
            <v>0</v>
          </cell>
        </row>
        <row r="1738">
          <cell r="A1738" t="str">
            <v>4522000001</v>
          </cell>
          <cell r="J1738">
            <v>0</v>
          </cell>
        </row>
        <row r="1739">
          <cell r="A1739" t="str">
            <v>4522000001</v>
          </cell>
          <cell r="J1739">
            <v>0</v>
          </cell>
        </row>
        <row r="1740">
          <cell r="A1740" t="str">
            <v>4522000001</v>
          </cell>
          <cell r="J1740">
            <v>0</v>
          </cell>
        </row>
        <row r="1741">
          <cell r="A1741" t="str">
            <v>4522000001</v>
          </cell>
          <cell r="J1741">
            <v>0</v>
          </cell>
        </row>
        <row r="1742">
          <cell r="A1742" t="str">
            <v>4522000001</v>
          </cell>
          <cell r="J1742">
            <v>0</v>
          </cell>
        </row>
        <row r="1743">
          <cell r="A1743" t="str">
            <v>4522000001</v>
          </cell>
          <cell r="J1743">
            <v>0</v>
          </cell>
        </row>
        <row r="1744">
          <cell r="A1744" t="str">
            <v>4522000001</v>
          </cell>
          <cell r="J1744">
            <v>0</v>
          </cell>
        </row>
        <row r="1745">
          <cell r="A1745" t="str">
            <v>4522000001</v>
          </cell>
          <cell r="J1745">
            <v>0</v>
          </cell>
        </row>
        <row r="1746">
          <cell r="A1746" t="str">
            <v>4522000001</v>
          </cell>
          <cell r="J1746">
            <v>0</v>
          </cell>
        </row>
        <row r="1747">
          <cell r="A1747" t="str">
            <v>4522000001</v>
          </cell>
          <cell r="J1747">
            <v>0</v>
          </cell>
        </row>
        <row r="1748">
          <cell r="A1748" t="str">
            <v>4522000001</v>
          </cell>
          <cell r="J1748">
            <v>0</v>
          </cell>
        </row>
        <row r="1749">
          <cell r="A1749" t="str">
            <v>4522000001</v>
          </cell>
          <cell r="J1749">
            <v>0</v>
          </cell>
        </row>
        <row r="1750">
          <cell r="A1750" t="str">
            <v>4522000001</v>
          </cell>
          <cell r="J1750">
            <v>0</v>
          </cell>
        </row>
        <row r="1751">
          <cell r="A1751" t="str">
            <v>4522000001</v>
          </cell>
          <cell r="J1751">
            <v>0</v>
          </cell>
        </row>
        <row r="1752">
          <cell r="A1752" t="str">
            <v>4522000001</v>
          </cell>
          <cell r="J1752">
            <v>0</v>
          </cell>
        </row>
        <row r="1753">
          <cell r="A1753" t="str">
            <v>4522000001</v>
          </cell>
          <cell r="J1753">
            <v>0</v>
          </cell>
        </row>
        <row r="1754">
          <cell r="A1754" t="str">
            <v>4522000001</v>
          </cell>
          <cell r="J1754">
            <v>0</v>
          </cell>
        </row>
        <row r="1755">
          <cell r="A1755" t="str">
            <v>4522000001</v>
          </cell>
          <cell r="J1755">
            <v>0</v>
          </cell>
        </row>
        <row r="1756">
          <cell r="A1756" t="str">
            <v>4522000001</v>
          </cell>
          <cell r="J1756">
            <v>0</v>
          </cell>
        </row>
        <row r="1757">
          <cell r="A1757" t="str">
            <v>4522000001</v>
          </cell>
          <cell r="J1757">
            <v>0</v>
          </cell>
        </row>
        <row r="1758">
          <cell r="A1758" t="str">
            <v>4522000001</v>
          </cell>
          <cell r="J1758">
            <v>0</v>
          </cell>
        </row>
        <row r="1759">
          <cell r="A1759" t="str">
            <v>4522000001</v>
          </cell>
          <cell r="J1759">
            <v>0</v>
          </cell>
        </row>
        <row r="1760">
          <cell r="A1760" t="str">
            <v>4522000001</v>
          </cell>
          <cell r="J1760">
            <v>0</v>
          </cell>
        </row>
        <row r="1761">
          <cell r="A1761" t="str">
            <v>4522000001</v>
          </cell>
          <cell r="J1761">
            <v>0</v>
          </cell>
        </row>
        <row r="1762">
          <cell r="A1762" t="str">
            <v>4522000001</v>
          </cell>
          <cell r="J1762">
            <v>0</v>
          </cell>
        </row>
        <row r="1763">
          <cell r="A1763" t="str">
            <v>4522000001</v>
          </cell>
          <cell r="J1763">
            <v>0</v>
          </cell>
        </row>
        <row r="1764">
          <cell r="A1764" t="str">
            <v>4522000001</v>
          </cell>
          <cell r="J1764">
            <v>0</v>
          </cell>
        </row>
        <row r="1765">
          <cell r="A1765" t="str">
            <v>4522000001</v>
          </cell>
          <cell r="J1765">
            <v>0</v>
          </cell>
        </row>
        <row r="1766">
          <cell r="A1766" t="str">
            <v>4522000001</v>
          </cell>
          <cell r="J1766">
            <v>0</v>
          </cell>
        </row>
        <row r="1767">
          <cell r="A1767" t="str">
            <v>4522000001</v>
          </cell>
          <cell r="J1767">
            <v>0</v>
          </cell>
        </row>
        <row r="1768">
          <cell r="A1768" t="str">
            <v>4522000001</v>
          </cell>
          <cell r="J1768">
            <v>0</v>
          </cell>
        </row>
        <row r="1769">
          <cell r="A1769" t="str">
            <v>4522000001</v>
          </cell>
          <cell r="J1769">
            <v>0</v>
          </cell>
        </row>
        <row r="1770">
          <cell r="A1770" t="str">
            <v>4522000001</v>
          </cell>
          <cell r="J1770">
            <v>0</v>
          </cell>
        </row>
        <row r="1771">
          <cell r="A1771" t="str">
            <v>4522000001</v>
          </cell>
          <cell r="J1771">
            <v>0</v>
          </cell>
        </row>
        <row r="1772">
          <cell r="A1772" t="str">
            <v>4522000001</v>
          </cell>
          <cell r="J1772">
            <v>0</v>
          </cell>
        </row>
        <row r="1773">
          <cell r="A1773" t="str">
            <v>4522000001</v>
          </cell>
          <cell r="J1773">
            <v>0</v>
          </cell>
        </row>
        <row r="1774">
          <cell r="A1774" t="str">
            <v>4522000001</v>
          </cell>
          <cell r="J1774">
            <v>0</v>
          </cell>
        </row>
        <row r="1775">
          <cell r="A1775" t="str">
            <v>4522000001</v>
          </cell>
          <cell r="J1775">
            <v>0</v>
          </cell>
        </row>
        <row r="1776">
          <cell r="A1776" t="str">
            <v>4522000001</v>
          </cell>
          <cell r="J1776">
            <v>0</v>
          </cell>
        </row>
        <row r="1777">
          <cell r="A1777" t="str">
            <v>4522000001</v>
          </cell>
          <cell r="J1777">
            <v>0</v>
          </cell>
        </row>
        <row r="1778">
          <cell r="A1778" t="str">
            <v>4522000001</v>
          </cell>
          <cell r="J1778">
            <v>0</v>
          </cell>
        </row>
        <row r="1779">
          <cell r="A1779" t="str">
            <v>4522000001</v>
          </cell>
          <cell r="J1779">
            <v>0</v>
          </cell>
        </row>
        <row r="1780">
          <cell r="A1780" t="str">
            <v>4522000001</v>
          </cell>
          <cell r="J1780">
            <v>0</v>
          </cell>
        </row>
        <row r="1781">
          <cell r="A1781" t="str">
            <v>4522000001</v>
          </cell>
          <cell r="J1781">
            <v>0</v>
          </cell>
        </row>
        <row r="1782">
          <cell r="A1782" t="str">
            <v>4522000001</v>
          </cell>
          <cell r="J1782">
            <v>0</v>
          </cell>
        </row>
        <row r="1783">
          <cell r="A1783" t="str">
            <v>4522000001</v>
          </cell>
          <cell r="J1783">
            <v>0</v>
          </cell>
        </row>
        <row r="1784">
          <cell r="A1784" t="str">
            <v>4522000001</v>
          </cell>
          <cell r="J1784">
            <v>0</v>
          </cell>
        </row>
        <row r="1785">
          <cell r="A1785" t="str">
            <v>4522000001</v>
          </cell>
          <cell r="J1785">
            <v>0</v>
          </cell>
        </row>
        <row r="1786">
          <cell r="A1786" t="str">
            <v>4522000001</v>
          </cell>
          <cell r="J1786">
            <v>0</v>
          </cell>
        </row>
        <row r="1787">
          <cell r="A1787" t="str">
            <v>4522000001</v>
          </cell>
          <cell r="J1787">
            <v>0</v>
          </cell>
        </row>
        <row r="1788">
          <cell r="A1788" t="str">
            <v>4522000001</v>
          </cell>
          <cell r="J1788">
            <v>0</v>
          </cell>
        </row>
        <row r="1789">
          <cell r="A1789" t="str">
            <v>4522000001</v>
          </cell>
          <cell r="J1789">
            <v>0</v>
          </cell>
        </row>
        <row r="1790">
          <cell r="A1790" t="str">
            <v>4522000001</v>
          </cell>
          <cell r="J1790">
            <v>0</v>
          </cell>
        </row>
        <row r="1791">
          <cell r="A1791" t="str">
            <v>4522000001</v>
          </cell>
          <cell r="J1791">
            <v>0</v>
          </cell>
        </row>
        <row r="1792">
          <cell r="A1792" t="str">
            <v>4522000001</v>
          </cell>
          <cell r="J1792">
            <v>0</v>
          </cell>
        </row>
        <row r="1793">
          <cell r="A1793" t="str">
            <v>4522000001</v>
          </cell>
          <cell r="J1793">
            <v>0</v>
          </cell>
        </row>
        <row r="1794">
          <cell r="A1794" t="str">
            <v>4522000001</v>
          </cell>
          <cell r="J1794">
            <v>0</v>
          </cell>
        </row>
        <row r="1795">
          <cell r="A1795" t="str">
            <v>4522000001</v>
          </cell>
          <cell r="J1795">
            <v>0</v>
          </cell>
        </row>
        <row r="1796">
          <cell r="A1796" t="str">
            <v>4522000001</v>
          </cell>
          <cell r="J1796">
            <v>0</v>
          </cell>
        </row>
        <row r="1797">
          <cell r="A1797" t="str">
            <v>4522000001</v>
          </cell>
          <cell r="J1797">
            <v>0</v>
          </cell>
        </row>
        <row r="1798">
          <cell r="A1798" t="str">
            <v>4522000001</v>
          </cell>
          <cell r="J1798">
            <v>0</v>
          </cell>
        </row>
        <row r="1799">
          <cell r="A1799" t="str">
            <v>4522000001</v>
          </cell>
          <cell r="J1799">
            <v>0</v>
          </cell>
        </row>
        <row r="1800">
          <cell r="A1800" t="str">
            <v>4522000001</v>
          </cell>
          <cell r="J1800">
            <v>0</v>
          </cell>
        </row>
        <row r="1801">
          <cell r="A1801" t="str">
            <v>4522000001</v>
          </cell>
          <cell r="J1801">
            <v>0</v>
          </cell>
        </row>
        <row r="1802">
          <cell r="A1802" t="str">
            <v>4522000001</v>
          </cell>
          <cell r="J1802">
            <v>0</v>
          </cell>
        </row>
        <row r="1803">
          <cell r="A1803" t="str">
            <v>4522000001</v>
          </cell>
          <cell r="J1803">
            <v>0</v>
          </cell>
        </row>
        <row r="1804">
          <cell r="A1804" t="str">
            <v>4522000001</v>
          </cell>
          <cell r="J1804">
            <v>0</v>
          </cell>
        </row>
        <row r="1805">
          <cell r="A1805" t="str">
            <v>4522000001</v>
          </cell>
          <cell r="J1805">
            <v>0</v>
          </cell>
        </row>
        <row r="1806">
          <cell r="A1806" t="str">
            <v>4522000001</v>
          </cell>
          <cell r="J1806">
            <v>0</v>
          </cell>
        </row>
        <row r="1807">
          <cell r="A1807" t="str">
            <v>4522000001</v>
          </cell>
          <cell r="J1807">
            <v>0</v>
          </cell>
        </row>
        <row r="1808">
          <cell r="A1808" t="str">
            <v>4522000001</v>
          </cell>
          <cell r="J1808">
            <v>0</v>
          </cell>
        </row>
        <row r="1809">
          <cell r="A1809" t="str">
            <v>4522000001</v>
          </cell>
          <cell r="J1809">
            <v>0</v>
          </cell>
        </row>
        <row r="1810">
          <cell r="A1810" t="str">
            <v>4522000001</v>
          </cell>
          <cell r="J1810">
            <v>0</v>
          </cell>
        </row>
        <row r="1811">
          <cell r="A1811" t="str">
            <v>4522000001</v>
          </cell>
          <cell r="J1811">
            <v>0</v>
          </cell>
        </row>
        <row r="1812">
          <cell r="A1812" t="str">
            <v>4522000001</v>
          </cell>
          <cell r="J1812">
            <v>0</v>
          </cell>
        </row>
        <row r="1813">
          <cell r="A1813" t="str">
            <v>4522000001</v>
          </cell>
          <cell r="J1813">
            <v>0</v>
          </cell>
        </row>
        <row r="1814">
          <cell r="A1814" t="str">
            <v>4522000001</v>
          </cell>
          <cell r="J1814">
            <v>0</v>
          </cell>
        </row>
        <row r="1815">
          <cell r="A1815" t="str">
            <v>4522000001</v>
          </cell>
          <cell r="J1815">
            <v>0</v>
          </cell>
        </row>
        <row r="1816">
          <cell r="A1816" t="str">
            <v>4522000001</v>
          </cell>
          <cell r="J1816">
            <v>0</v>
          </cell>
        </row>
        <row r="1817">
          <cell r="A1817" t="str">
            <v>4522000001</v>
          </cell>
          <cell r="J1817">
            <v>0</v>
          </cell>
        </row>
        <row r="1818">
          <cell r="A1818" t="str">
            <v>4522000001</v>
          </cell>
          <cell r="J1818">
            <v>0</v>
          </cell>
        </row>
        <row r="1819">
          <cell r="A1819" t="str">
            <v>4522000001</v>
          </cell>
          <cell r="J1819">
            <v>0</v>
          </cell>
        </row>
        <row r="1820">
          <cell r="A1820" t="str">
            <v>4522000001</v>
          </cell>
          <cell r="J1820">
            <v>0</v>
          </cell>
        </row>
        <row r="1821">
          <cell r="A1821" t="str">
            <v>4522000001</v>
          </cell>
          <cell r="J1821">
            <v>0</v>
          </cell>
        </row>
        <row r="1822">
          <cell r="A1822" t="str">
            <v>4522000001</v>
          </cell>
          <cell r="J1822">
            <v>0</v>
          </cell>
        </row>
        <row r="1823">
          <cell r="A1823" t="str">
            <v>4522000001</v>
          </cell>
          <cell r="J1823">
            <v>0</v>
          </cell>
        </row>
        <row r="1824">
          <cell r="A1824" t="str">
            <v>4522000001</v>
          </cell>
          <cell r="J1824">
            <v>0</v>
          </cell>
        </row>
        <row r="1825">
          <cell r="A1825" t="str">
            <v>4522000001</v>
          </cell>
          <cell r="J1825">
            <v>0</v>
          </cell>
        </row>
        <row r="1826">
          <cell r="A1826" t="str">
            <v>4522000001</v>
          </cell>
          <cell r="J1826">
            <v>0</v>
          </cell>
        </row>
        <row r="1827">
          <cell r="A1827" t="str">
            <v>4522000001</v>
          </cell>
          <cell r="J1827">
            <v>0</v>
          </cell>
        </row>
        <row r="1828">
          <cell r="A1828" t="str">
            <v>4522000001</v>
          </cell>
          <cell r="J1828">
            <v>0</v>
          </cell>
        </row>
        <row r="1829">
          <cell r="A1829" t="str">
            <v>4522000001</v>
          </cell>
          <cell r="J1829">
            <v>0</v>
          </cell>
        </row>
        <row r="1830">
          <cell r="A1830" t="str">
            <v>4522000001</v>
          </cell>
          <cell r="J1830">
            <v>0</v>
          </cell>
        </row>
        <row r="1831">
          <cell r="A1831" t="str">
            <v>4522000001</v>
          </cell>
          <cell r="J1831">
            <v>0</v>
          </cell>
        </row>
        <row r="1832">
          <cell r="A1832" t="str">
            <v>4522000001</v>
          </cell>
          <cell r="J1832">
            <v>0</v>
          </cell>
        </row>
        <row r="1833">
          <cell r="A1833" t="str">
            <v>4522000001</v>
          </cell>
          <cell r="J1833">
            <v>0</v>
          </cell>
        </row>
        <row r="1834">
          <cell r="A1834" t="str">
            <v>4522000001</v>
          </cell>
          <cell r="J1834">
            <v>0</v>
          </cell>
        </row>
        <row r="1835">
          <cell r="A1835" t="str">
            <v>4522000001</v>
          </cell>
          <cell r="J1835">
            <v>0</v>
          </cell>
        </row>
        <row r="1836">
          <cell r="A1836" t="str">
            <v>4522000001</v>
          </cell>
          <cell r="J1836">
            <v>0</v>
          </cell>
        </row>
        <row r="1837">
          <cell r="A1837" t="str">
            <v>4522000001</v>
          </cell>
          <cell r="J1837">
            <v>0</v>
          </cell>
        </row>
        <row r="1838">
          <cell r="A1838" t="str">
            <v>4522000001</v>
          </cell>
          <cell r="J1838">
            <v>0</v>
          </cell>
        </row>
        <row r="1839">
          <cell r="A1839" t="str">
            <v>4522000001</v>
          </cell>
          <cell r="J1839">
            <v>0</v>
          </cell>
        </row>
        <row r="1840">
          <cell r="A1840" t="str">
            <v>4522000001</v>
          </cell>
          <cell r="J1840">
            <v>0</v>
          </cell>
        </row>
        <row r="1841">
          <cell r="A1841" t="str">
            <v>4522000001</v>
          </cell>
          <cell r="J1841">
            <v>0</v>
          </cell>
        </row>
        <row r="1842">
          <cell r="A1842" t="str">
            <v>4522000001</v>
          </cell>
          <cell r="J1842">
            <v>0</v>
          </cell>
        </row>
        <row r="1843">
          <cell r="A1843" t="str">
            <v>4522000001</v>
          </cell>
          <cell r="J1843">
            <v>0</v>
          </cell>
        </row>
        <row r="1844">
          <cell r="A1844" t="str">
            <v>4522000001</v>
          </cell>
          <cell r="J1844">
            <v>0</v>
          </cell>
        </row>
        <row r="1845">
          <cell r="A1845" t="str">
            <v>4522000001</v>
          </cell>
          <cell r="J1845">
            <v>0</v>
          </cell>
        </row>
        <row r="1846">
          <cell r="A1846" t="str">
            <v>4522000001</v>
          </cell>
          <cell r="J1846">
            <v>0</v>
          </cell>
        </row>
        <row r="1847">
          <cell r="A1847" t="str">
            <v>4522000001</v>
          </cell>
          <cell r="J1847">
            <v>0</v>
          </cell>
        </row>
        <row r="1848">
          <cell r="A1848" t="str">
            <v>4522000001</v>
          </cell>
          <cell r="J1848">
            <v>0</v>
          </cell>
        </row>
        <row r="1849">
          <cell r="A1849" t="str">
            <v>4522000001</v>
          </cell>
          <cell r="J1849">
            <v>0</v>
          </cell>
        </row>
        <row r="1850">
          <cell r="A1850" t="str">
            <v>4522000001</v>
          </cell>
          <cell r="J1850">
            <v>0</v>
          </cell>
        </row>
        <row r="1851">
          <cell r="A1851" t="str">
            <v>4522000001</v>
          </cell>
          <cell r="J1851">
            <v>0</v>
          </cell>
        </row>
        <row r="1852">
          <cell r="A1852" t="str">
            <v>4522000001</v>
          </cell>
          <cell r="J1852">
            <v>0</v>
          </cell>
        </row>
        <row r="1853">
          <cell r="A1853" t="str">
            <v>4522000001</v>
          </cell>
          <cell r="J1853">
            <v>0</v>
          </cell>
        </row>
        <row r="1854">
          <cell r="A1854" t="str">
            <v>4522000001</v>
          </cell>
          <cell r="J1854">
            <v>0</v>
          </cell>
        </row>
        <row r="1855">
          <cell r="A1855" t="str">
            <v>4522000001</v>
          </cell>
          <cell r="J1855">
            <v>0</v>
          </cell>
        </row>
        <row r="1856">
          <cell r="A1856" t="str">
            <v>4522000001</v>
          </cell>
          <cell r="J1856">
            <v>0</v>
          </cell>
        </row>
        <row r="1857">
          <cell r="A1857" t="str">
            <v>4522000001</v>
          </cell>
          <cell r="J1857">
            <v>0</v>
          </cell>
        </row>
        <row r="1858">
          <cell r="A1858" t="str">
            <v>4522000001</v>
          </cell>
          <cell r="J1858">
            <v>0</v>
          </cell>
        </row>
        <row r="1859">
          <cell r="A1859" t="str">
            <v>4522000001</v>
          </cell>
          <cell r="J1859">
            <v>0</v>
          </cell>
        </row>
        <row r="1860">
          <cell r="A1860" t="str">
            <v>4522000001</v>
          </cell>
          <cell r="J1860">
            <v>0</v>
          </cell>
        </row>
        <row r="1861">
          <cell r="A1861" t="str">
            <v>4522000001</v>
          </cell>
          <cell r="J1861">
            <v>0</v>
          </cell>
        </row>
        <row r="1862">
          <cell r="A1862" t="str">
            <v>4522000001</v>
          </cell>
          <cell r="J1862">
            <v>0</v>
          </cell>
        </row>
        <row r="1863">
          <cell r="A1863" t="str">
            <v>4522000001</v>
          </cell>
          <cell r="J1863">
            <v>0</v>
          </cell>
        </row>
        <row r="1864">
          <cell r="A1864" t="str">
            <v>4522000001</v>
          </cell>
          <cell r="J1864">
            <v>0</v>
          </cell>
        </row>
        <row r="1865">
          <cell r="A1865" t="str">
            <v>4522000001</v>
          </cell>
          <cell r="J1865">
            <v>0</v>
          </cell>
        </row>
        <row r="1866">
          <cell r="A1866" t="str">
            <v>4522000001</v>
          </cell>
          <cell r="J1866">
            <v>0</v>
          </cell>
        </row>
        <row r="1867">
          <cell r="A1867" t="str">
            <v>4522000001</v>
          </cell>
          <cell r="J1867">
            <v>0</v>
          </cell>
        </row>
        <row r="1868">
          <cell r="A1868" t="str">
            <v>4522000001</v>
          </cell>
          <cell r="J1868">
            <v>0</v>
          </cell>
        </row>
        <row r="1869">
          <cell r="A1869" t="str">
            <v>4522000001</v>
          </cell>
          <cell r="J1869">
            <v>0</v>
          </cell>
        </row>
        <row r="1870">
          <cell r="A1870" t="str">
            <v>4522000001</v>
          </cell>
          <cell r="J1870">
            <v>0</v>
          </cell>
        </row>
        <row r="1871">
          <cell r="A1871" t="str">
            <v>4522000001</v>
          </cell>
          <cell r="J1871">
            <v>0</v>
          </cell>
        </row>
        <row r="1872">
          <cell r="A1872" t="str">
            <v>4522000001</v>
          </cell>
          <cell r="J1872">
            <v>0</v>
          </cell>
        </row>
        <row r="1873">
          <cell r="A1873" t="str">
            <v>4522000001</v>
          </cell>
          <cell r="J1873">
            <v>0</v>
          </cell>
        </row>
        <row r="1874">
          <cell r="A1874" t="str">
            <v>4522000001</v>
          </cell>
          <cell r="J1874">
            <v>0</v>
          </cell>
        </row>
        <row r="1875">
          <cell r="A1875" t="str">
            <v>4522000001</v>
          </cell>
          <cell r="J1875">
            <v>0</v>
          </cell>
        </row>
        <row r="1876">
          <cell r="A1876" t="str">
            <v>4522000001</v>
          </cell>
          <cell r="J1876">
            <v>0</v>
          </cell>
        </row>
        <row r="1877">
          <cell r="A1877" t="str">
            <v>4522000001</v>
          </cell>
          <cell r="J1877">
            <v>0</v>
          </cell>
        </row>
        <row r="1878">
          <cell r="A1878" t="str">
            <v>4522000001</v>
          </cell>
          <cell r="J1878">
            <v>0</v>
          </cell>
        </row>
        <row r="1879">
          <cell r="A1879" t="str">
            <v>4522000001</v>
          </cell>
          <cell r="J1879">
            <v>0</v>
          </cell>
        </row>
        <row r="1880">
          <cell r="A1880" t="str">
            <v>4522000001</v>
          </cell>
          <cell r="J1880">
            <v>0</v>
          </cell>
        </row>
        <row r="1881">
          <cell r="A1881" t="str">
            <v>4522000001</v>
          </cell>
          <cell r="J1881">
            <v>0</v>
          </cell>
        </row>
        <row r="1882">
          <cell r="A1882" t="str">
            <v>4522000001</v>
          </cell>
          <cell r="J1882">
            <v>0</v>
          </cell>
        </row>
        <row r="1883">
          <cell r="A1883" t="str">
            <v>4522000001</v>
          </cell>
          <cell r="J1883">
            <v>0</v>
          </cell>
        </row>
        <row r="1884">
          <cell r="A1884" t="str">
            <v>4522000001</v>
          </cell>
          <cell r="J1884">
            <v>0</v>
          </cell>
        </row>
        <row r="1885">
          <cell r="A1885" t="str">
            <v>4522000001</v>
          </cell>
          <cell r="J1885">
            <v>0</v>
          </cell>
        </row>
        <row r="1886">
          <cell r="A1886" t="str">
            <v>4522000001</v>
          </cell>
          <cell r="J1886">
            <v>0</v>
          </cell>
        </row>
        <row r="1887">
          <cell r="A1887" t="str">
            <v>4522000001</v>
          </cell>
          <cell r="J1887">
            <v>0</v>
          </cell>
        </row>
        <row r="1888">
          <cell r="A1888" t="str">
            <v>4522000001</v>
          </cell>
          <cell r="J1888">
            <v>0</v>
          </cell>
        </row>
        <row r="1889">
          <cell r="A1889" t="str">
            <v>4522000001</v>
          </cell>
          <cell r="J1889">
            <v>0</v>
          </cell>
        </row>
        <row r="1890">
          <cell r="A1890" t="str">
            <v>4522000001</v>
          </cell>
          <cell r="J1890">
            <v>0</v>
          </cell>
        </row>
        <row r="1891">
          <cell r="A1891" t="str">
            <v>4522000001</v>
          </cell>
          <cell r="J1891">
            <v>0</v>
          </cell>
        </row>
        <row r="1892">
          <cell r="A1892" t="str">
            <v>4522000001</v>
          </cell>
          <cell r="J1892">
            <v>0</v>
          </cell>
        </row>
        <row r="1893">
          <cell r="A1893" t="str">
            <v>4522000001</v>
          </cell>
          <cell r="J1893">
            <v>0</v>
          </cell>
        </row>
        <row r="1894">
          <cell r="A1894" t="str">
            <v>4522000001</v>
          </cell>
          <cell r="J1894">
            <v>0</v>
          </cell>
        </row>
        <row r="1895">
          <cell r="A1895" t="str">
            <v>4522000001</v>
          </cell>
          <cell r="J1895">
            <v>0</v>
          </cell>
        </row>
        <row r="1896">
          <cell r="A1896" t="str">
            <v>4522000001</v>
          </cell>
          <cell r="J1896">
            <v>0</v>
          </cell>
        </row>
        <row r="1897">
          <cell r="A1897" t="str">
            <v>4522000001</v>
          </cell>
          <cell r="J1897">
            <v>0</v>
          </cell>
        </row>
        <row r="1898">
          <cell r="A1898" t="str">
            <v>4522000001</v>
          </cell>
          <cell r="J1898">
            <v>0</v>
          </cell>
        </row>
        <row r="1899">
          <cell r="A1899" t="str">
            <v>4522000001</v>
          </cell>
          <cell r="J1899">
            <v>0</v>
          </cell>
        </row>
        <row r="1900">
          <cell r="A1900" t="str">
            <v>4522000001</v>
          </cell>
          <cell r="J1900">
            <v>0</v>
          </cell>
        </row>
        <row r="1901">
          <cell r="A1901" t="str">
            <v>4522000001</v>
          </cell>
          <cell r="J1901">
            <v>0</v>
          </cell>
        </row>
        <row r="1902">
          <cell r="A1902" t="str">
            <v>4522000001</v>
          </cell>
          <cell r="J1902">
            <v>0</v>
          </cell>
        </row>
        <row r="1903">
          <cell r="A1903" t="str">
            <v>4522000001</v>
          </cell>
          <cell r="J1903">
            <v>0</v>
          </cell>
        </row>
        <row r="1904">
          <cell r="A1904" t="str">
            <v>4522000001</v>
          </cell>
          <cell r="J1904">
            <v>0</v>
          </cell>
        </row>
        <row r="1905">
          <cell r="A1905" t="str">
            <v>4522000001</v>
          </cell>
          <cell r="J1905">
            <v>0</v>
          </cell>
        </row>
        <row r="1906">
          <cell r="A1906" t="str">
            <v>4522000001</v>
          </cell>
          <cell r="J1906">
            <v>0</v>
          </cell>
        </row>
        <row r="1907">
          <cell r="A1907" t="str">
            <v>4522000001</v>
          </cell>
          <cell r="J1907">
            <v>0</v>
          </cell>
        </row>
        <row r="1908">
          <cell r="A1908" t="str">
            <v>4522000001</v>
          </cell>
          <cell r="J1908">
            <v>0</v>
          </cell>
        </row>
        <row r="1909">
          <cell r="A1909" t="str">
            <v>4522000001</v>
          </cell>
          <cell r="J1909">
            <v>0</v>
          </cell>
        </row>
        <row r="1910">
          <cell r="A1910" t="str">
            <v>4522000001</v>
          </cell>
          <cell r="J1910">
            <v>0</v>
          </cell>
        </row>
        <row r="1911">
          <cell r="A1911" t="str">
            <v>4522000001</v>
          </cell>
          <cell r="J1911">
            <v>0</v>
          </cell>
        </row>
        <row r="1912">
          <cell r="A1912" t="str">
            <v>4522000001</v>
          </cell>
          <cell r="J1912">
            <v>0</v>
          </cell>
        </row>
        <row r="1913">
          <cell r="A1913" t="str">
            <v>4522000001</v>
          </cell>
          <cell r="J1913">
            <v>0</v>
          </cell>
        </row>
        <row r="1914">
          <cell r="A1914" t="str">
            <v>4522000001</v>
          </cell>
          <cell r="J1914">
            <v>0</v>
          </cell>
        </row>
        <row r="1915">
          <cell r="A1915" t="str">
            <v>4522000001</v>
          </cell>
          <cell r="J1915">
            <v>0</v>
          </cell>
        </row>
        <row r="1916">
          <cell r="A1916" t="str">
            <v>4522000001</v>
          </cell>
          <cell r="J1916">
            <v>0</v>
          </cell>
        </row>
        <row r="1917">
          <cell r="A1917" t="str">
            <v>4522000001</v>
          </cell>
          <cell r="J1917">
            <v>0</v>
          </cell>
        </row>
        <row r="1918">
          <cell r="A1918" t="str">
            <v>4522000001</v>
          </cell>
          <cell r="J1918">
            <v>0</v>
          </cell>
        </row>
        <row r="1919">
          <cell r="A1919" t="str">
            <v>4522000001</v>
          </cell>
          <cell r="J1919">
            <v>0</v>
          </cell>
        </row>
        <row r="1920">
          <cell r="A1920" t="str">
            <v>4522000001</v>
          </cell>
          <cell r="J1920">
            <v>0</v>
          </cell>
        </row>
        <row r="1921">
          <cell r="A1921" t="str">
            <v>4522000001</v>
          </cell>
          <cell r="J1921">
            <v>0</v>
          </cell>
        </row>
        <row r="1922">
          <cell r="A1922" t="str">
            <v>4522000001</v>
          </cell>
          <cell r="J1922">
            <v>0</v>
          </cell>
        </row>
        <row r="1923">
          <cell r="A1923" t="str">
            <v>4522000001</v>
          </cell>
          <cell r="J1923">
            <v>0</v>
          </cell>
        </row>
        <row r="1924">
          <cell r="A1924" t="str">
            <v>4522000001</v>
          </cell>
          <cell r="J1924">
            <v>0</v>
          </cell>
        </row>
        <row r="1925">
          <cell r="A1925" t="str">
            <v>4522000001</v>
          </cell>
          <cell r="J1925">
            <v>0</v>
          </cell>
        </row>
        <row r="1926">
          <cell r="A1926" t="str">
            <v>4522000001</v>
          </cell>
          <cell r="J1926">
            <v>0</v>
          </cell>
        </row>
        <row r="1927">
          <cell r="A1927" t="str">
            <v>4522000001</v>
          </cell>
          <cell r="J1927">
            <v>0</v>
          </cell>
        </row>
        <row r="1928">
          <cell r="A1928" t="str">
            <v>4522000001</v>
          </cell>
          <cell r="J1928">
            <v>0</v>
          </cell>
        </row>
        <row r="1929">
          <cell r="A1929" t="str">
            <v>4522000001</v>
          </cell>
          <cell r="J1929">
            <v>0</v>
          </cell>
        </row>
        <row r="1930">
          <cell r="A1930" t="str">
            <v>4522000001</v>
          </cell>
          <cell r="J1930">
            <v>0</v>
          </cell>
        </row>
        <row r="1931">
          <cell r="A1931" t="str">
            <v>4522000001</v>
          </cell>
          <cell r="J1931">
            <v>0</v>
          </cell>
        </row>
        <row r="1932">
          <cell r="A1932" t="str">
            <v>4522000001</v>
          </cell>
          <cell r="J1932">
            <v>0</v>
          </cell>
        </row>
        <row r="1933">
          <cell r="A1933" t="str">
            <v>4522000001</v>
          </cell>
          <cell r="J1933">
            <v>0</v>
          </cell>
        </row>
        <row r="1934">
          <cell r="A1934" t="str">
            <v>4522000001</v>
          </cell>
          <cell r="J1934">
            <v>0</v>
          </cell>
        </row>
        <row r="1935">
          <cell r="A1935" t="str">
            <v>4522000001</v>
          </cell>
          <cell r="J1935">
            <v>0</v>
          </cell>
        </row>
        <row r="1936">
          <cell r="A1936" t="str">
            <v>4522000001</v>
          </cell>
          <cell r="J1936">
            <v>0</v>
          </cell>
        </row>
        <row r="1937">
          <cell r="A1937" t="str">
            <v>4522000001</v>
          </cell>
          <cell r="J1937">
            <v>0</v>
          </cell>
        </row>
        <row r="1938">
          <cell r="A1938" t="str">
            <v>4522000001</v>
          </cell>
          <cell r="J1938">
            <v>0</v>
          </cell>
        </row>
        <row r="1939">
          <cell r="A1939" t="str">
            <v>4522000001</v>
          </cell>
          <cell r="J1939">
            <v>0</v>
          </cell>
        </row>
        <row r="1940">
          <cell r="A1940" t="str">
            <v>4522000001</v>
          </cell>
          <cell r="J1940">
            <v>0</v>
          </cell>
        </row>
        <row r="1941">
          <cell r="A1941" t="str">
            <v>4522000001</v>
          </cell>
          <cell r="J1941">
            <v>0</v>
          </cell>
        </row>
        <row r="1942">
          <cell r="A1942" t="str">
            <v>4522000001</v>
          </cell>
          <cell r="J1942">
            <v>0</v>
          </cell>
        </row>
        <row r="1943">
          <cell r="A1943" t="str">
            <v>4522000001</v>
          </cell>
          <cell r="J1943">
            <v>0</v>
          </cell>
        </row>
        <row r="1944">
          <cell r="A1944" t="str">
            <v>4522000001</v>
          </cell>
          <cell r="J1944">
            <v>0</v>
          </cell>
        </row>
        <row r="1945">
          <cell r="A1945" t="str">
            <v>4522000001</v>
          </cell>
          <cell r="J1945">
            <v>0</v>
          </cell>
        </row>
        <row r="1946">
          <cell r="A1946" t="str">
            <v>4522000001</v>
          </cell>
          <cell r="J1946">
            <v>0</v>
          </cell>
        </row>
        <row r="1947">
          <cell r="A1947" t="str">
            <v>4522000001</v>
          </cell>
          <cell r="J1947">
            <v>0</v>
          </cell>
        </row>
        <row r="1948">
          <cell r="A1948" t="str">
            <v>4522000001</v>
          </cell>
          <cell r="J1948">
            <v>0</v>
          </cell>
        </row>
        <row r="1949">
          <cell r="A1949" t="str">
            <v>4522000001</v>
          </cell>
          <cell r="J1949">
            <v>0</v>
          </cell>
        </row>
        <row r="1950">
          <cell r="A1950" t="str">
            <v>4522000001</v>
          </cell>
          <cell r="J1950">
            <v>0</v>
          </cell>
        </row>
        <row r="1951">
          <cell r="A1951" t="str">
            <v>4522000001</v>
          </cell>
          <cell r="J1951">
            <v>0</v>
          </cell>
        </row>
        <row r="1952">
          <cell r="A1952" t="str">
            <v>4522000001</v>
          </cell>
          <cell r="J1952">
            <v>0</v>
          </cell>
        </row>
        <row r="1953">
          <cell r="A1953" t="str">
            <v>4522000001</v>
          </cell>
          <cell r="J1953">
            <v>0</v>
          </cell>
        </row>
        <row r="1954">
          <cell r="A1954" t="str">
            <v>4522000001</v>
          </cell>
          <cell r="J1954">
            <v>0</v>
          </cell>
        </row>
        <row r="1955">
          <cell r="A1955" t="str">
            <v>4522000001</v>
          </cell>
          <cell r="J1955">
            <v>0</v>
          </cell>
        </row>
        <row r="1956">
          <cell r="A1956" t="str">
            <v>4522000001</v>
          </cell>
          <cell r="J1956">
            <v>0</v>
          </cell>
        </row>
        <row r="1957">
          <cell r="A1957" t="str">
            <v>4522000001</v>
          </cell>
          <cell r="J1957">
            <v>0</v>
          </cell>
        </row>
        <row r="1958">
          <cell r="A1958" t="str">
            <v>4522000001</v>
          </cell>
          <cell r="J1958">
            <v>0</v>
          </cell>
        </row>
        <row r="1959">
          <cell r="A1959" t="str">
            <v>4522000001</v>
          </cell>
          <cell r="J1959">
            <v>0</v>
          </cell>
        </row>
        <row r="1960">
          <cell r="A1960" t="str">
            <v>4522000001</v>
          </cell>
          <cell r="J1960">
            <v>0</v>
          </cell>
        </row>
        <row r="1961">
          <cell r="A1961" t="str">
            <v>4522000001</v>
          </cell>
          <cell r="J1961">
            <v>0</v>
          </cell>
        </row>
        <row r="1962">
          <cell r="A1962" t="str">
            <v>4522000001</v>
          </cell>
          <cell r="J1962">
            <v>0</v>
          </cell>
        </row>
        <row r="1963">
          <cell r="A1963" t="str">
            <v>4522000001</v>
          </cell>
          <cell r="J1963">
            <v>0</v>
          </cell>
        </row>
        <row r="1964">
          <cell r="A1964" t="str">
            <v>4522000001</v>
          </cell>
          <cell r="J1964">
            <v>0</v>
          </cell>
        </row>
        <row r="1965">
          <cell r="A1965" t="str">
            <v>4522000001</v>
          </cell>
          <cell r="J1965">
            <v>0</v>
          </cell>
        </row>
        <row r="1966">
          <cell r="A1966" t="str">
            <v>4522000001</v>
          </cell>
          <cell r="J1966">
            <v>0</v>
          </cell>
        </row>
        <row r="1967">
          <cell r="A1967" t="str">
            <v>4522000001</v>
          </cell>
          <cell r="J1967">
            <v>0</v>
          </cell>
        </row>
        <row r="1968">
          <cell r="A1968" t="str">
            <v>4522000001</v>
          </cell>
          <cell r="J1968">
            <v>0</v>
          </cell>
        </row>
        <row r="1969">
          <cell r="A1969" t="str">
            <v>4522000001</v>
          </cell>
          <cell r="J1969">
            <v>0</v>
          </cell>
        </row>
        <row r="1970">
          <cell r="A1970" t="str">
            <v>4522000001</v>
          </cell>
          <cell r="J1970">
            <v>0</v>
          </cell>
        </row>
        <row r="1971">
          <cell r="A1971" t="str">
            <v>4522000001</v>
          </cell>
          <cell r="J1971">
            <v>0</v>
          </cell>
        </row>
        <row r="1972">
          <cell r="A1972" t="str">
            <v>4522000001</v>
          </cell>
          <cell r="J1972">
            <v>0</v>
          </cell>
        </row>
        <row r="1973">
          <cell r="A1973" t="str">
            <v>4522000001</v>
          </cell>
          <cell r="J1973">
            <v>0</v>
          </cell>
        </row>
        <row r="1974">
          <cell r="A1974" t="str">
            <v>4522000001</v>
          </cell>
          <cell r="J1974">
            <v>0</v>
          </cell>
        </row>
        <row r="1975">
          <cell r="A1975" t="str">
            <v>4522000001</v>
          </cell>
          <cell r="J1975">
            <v>0</v>
          </cell>
        </row>
        <row r="1976">
          <cell r="A1976" t="str">
            <v>4522000001</v>
          </cell>
          <cell r="J1976">
            <v>0</v>
          </cell>
        </row>
        <row r="1977">
          <cell r="A1977" t="str">
            <v>4522000001</v>
          </cell>
          <cell r="J1977">
            <v>0</v>
          </cell>
        </row>
        <row r="1978">
          <cell r="A1978" t="str">
            <v>4522000001</v>
          </cell>
          <cell r="J1978">
            <v>0</v>
          </cell>
        </row>
        <row r="1979">
          <cell r="A1979" t="str">
            <v>4522000001</v>
          </cell>
          <cell r="J1979">
            <v>0</v>
          </cell>
        </row>
        <row r="1980">
          <cell r="A1980" t="str">
            <v>4522000001</v>
          </cell>
          <cell r="J1980">
            <v>0</v>
          </cell>
        </row>
        <row r="1981">
          <cell r="A1981" t="str">
            <v>4522000001</v>
          </cell>
          <cell r="J1981">
            <v>0</v>
          </cell>
        </row>
        <row r="1982">
          <cell r="A1982" t="str">
            <v>4522000001</v>
          </cell>
          <cell r="J1982">
            <v>0</v>
          </cell>
        </row>
        <row r="1983">
          <cell r="A1983" t="str">
            <v>4522000001</v>
          </cell>
          <cell r="J1983">
            <v>0</v>
          </cell>
        </row>
        <row r="1984">
          <cell r="A1984" t="str">
            <v>4522000001</v>
          </cell>
          <cell r="J1984">
            <v>0</v>
          </cell>
        </row>
        <row r="1985">
          <cell r="A1985" t="str">
            <v>4522000001</v>
          </cell>
          <cell r="J1985">
            <v>0</v>
          </cell>
        </row>
        <row r="1986">
          <cell r="A1986" t="str">
            <v>4522000001</v>
          </cell>
          <cell r="J1986">
            <v>0</v>
          </cell>
        </row>
        <row r="1987">
          <cell r="A1987" t="str">
            <v>4522000001</v>
          </cell>
          <cell r="J1987">
            <v>0</v>
          </cell>
        </row>
        <row r="1988">
          <cell r="A1988" t="str">
            <v>4522000001</v>
          </cell>
          <cell r="J1988">
            <v>0</v>
          </cell>
        </row>
        <row r="1989">
          <cell r="A1989" t="str">
            <v>4522000001</v>
          </cell>
          <cell r="J1989">
            <v>0</v>
          </cell>
        </row>
        <row r="1990">
          <cell r="A1990" t="str">
            <v>4522000001</v>
          </cell>
          <cell r="J1990">
            <v>0</v>
          </cell>
        </row>
        <row r="1991">
          <cell r="A1991" t="str">
            <v>4522000001</v>
          </cell>
          <cell r="J1991">
            <v>0</v>
          </cell>
        </row>
        <row r="1992">
          <cell r="A1992" t="str">
            <v>4522000001</v>
          </cell>
          <cell r="J1992">
            <v>0</v>
          </cell>
        </row>
        <row r="1993">
          <cell r="A1993" t="str">
            <v>4522000001</v>
          </cell>
          <cell r="J1993">
            <v>0</v>
          </cell>
        </row>
        <row r="1994">
          <cell r="A1994" t="str">
            <v>4522000001</v>
          </cell>
          <cell r="J1994">
            <v>0</v>
          </cell>
        </row>
        <row r="1995">
          <cell r="A1995" t="str">
            <v>4522000001</v>
          </cell>
          <cell r="J1995">
            <v>0</v>
          </cell>
        </row>
        <row r="1996">
          <cell r="A1996" t="str">
            <v>4522000001</v>
          </cell>
          <cell r="J1996">
            <v>0</v>
          </cell>
        </row>
        <row r="1997">
          <cell r="A1997" t="str">
            <v>4522000001</v>
          </cell>
          <cell r="J1997">
            <v>0</v>
          </cell>
        </row>
        <row r="1998">
          <cell r="A1998" t="str">
            <v>4522000001</v>
          </cell>
          <cell r="J1998">
            <v>0</v>
          </cell>
        </row>
        <row r="1999">
          <cell r="A1999" t="str">
            <v>4522000001</v>
          </cell>
          <cell r="J1999">
            <v>0</v>
          </cell>
        </row>
        <row r="2000">
          <cell r="A2000" t="str">
            <v>4522000001</v>
          </cell>
          <cell r="J2000">
            <v>0</v>
          </cell>
        </row>
        <row r="2001">
          <cell r="A2001" t="str">
            <v>4522000001</v>
          </cell>
          <cell r="J2001">
            <v>0</v>
          </cell>
        </row>
        <row r="2002">
          <cell r="A2002" t="str">
            <v>4522000001</v>
          </cell>
          <cell r="J2002">
            <v>0</v>
          </cell>
        </row>
        <row r="2003">
          <cell r="A2003" t="str">
            <v>4522000001</v>
          </cell>
          <cell r="J2003">
            <v>0</v>
          </cell>
        </row>
        <row r="2004">
          <cell r="A2004" t="str">
            <v>4522000001</v>
          </cell>
          <cell r="J2004">
            <v>0</v>
          </cell>
        </row>
        <row r="2005">
          <cell r="A2005" t="str">
            <v>4522000001</v>
          </cell>
          <cell r="J2005">
            <v>0</v>
          </cell>
        </row>
        <row r="2006">
          <cell r="A2006" t="str">
            <v>4522000001</v>
          </cell>
          <cell r="J2006">
            <v>0</v>
          </cell>
        </row>
        <row r="2007">
          <cell r="A2007" t="str">
            <v>4522000001</v>
          </cell>
          <cell r="J2007">
            <v>0</v>
          </cell>
        </row>
        <row r="2008">
          <cell r="A2008" t="str">
            <v>4522000001</v>
          </cell>
          <cell r="J2008">
            <v>0</v>
          </cell>
        </row>
        <row r="2009">
          <cell r="A2009" t="str">
            <v>4522000001</v>
          </cell>
          <cell r="J2009">
            <v>0</v>
          </cell>
        </row>
        <row r="2010">
          <cell r="A2010" t="str">
            <v>4522000001</v>
          </cell>
          <cell r="J2010">
            <v>0</v>
          </cell>
        </row>
        <row r="2011">
          <cell r="A2011" t="str">
            <v>4522000001</v>
          </cell>
          <cell r="J2011">
            <v>0</v>
          </cell>
        </row>
        <row r="2012">
          <cell r="A2012" t="str">
            <v>4522000001</v>
          </cell>
          <cell r="J2012">
            <v>0</v>
          </cell>
        </row>
        <row r="2013">
          <cell r="A2013" t="str">
            <v>4522000001</v>
          </cell>
          <cell r="J2013">
            <v>0</v>
          </cell>
        </row>
        <row r="2014">
          <cell r="A2014" t="str">
            <v>4522000001</v>
          </cell>
          <cell r="J2014">
            <v>0</v>
          </cell>
        </row>
        <row r="2015">
          <cell r="A2015" t="str">
            <v>4522000001</v>
          </cell>
          <cell r="J2015">
            <v>0</v>
          </cell>
        </row>
        <row r="2016">
          <cell r="A2016" t="str">
            <v>4522000001</v>
          </cell>
          <cell r="J2016">
            <v>0</v>
          </cell>
        </row>
        <row r="2017">
          <cell r="A2017" t="str">
            <v>4522000001</v>
          </cell>
          <cell r="J2017">
            <v>0</v>
          </cell>
        </row>
        <row r="2018">
          <cell r="A2018" t="str">
            <v>4522000001</v>
          </cell>
          <cell r="J2018">
            <v>0</v>
          </cell>
        </row>
        <row r="2019">
          <cell r="A2019" t="str">
            <v>4522000001</v>
          </cell>
          <cell r="J2019">
            <v>0</v>
          </cell>
        </row>
        <row r="2020">
          <cell r="A2020" t="str">
            <v>4522000001</v>
          </cell>
          <cell r="J2020">
            <v>0</v>
          </cell>
        </row>
        <row r="2021">
          <cell r="A2021" t="str">
            <v>4522000001</v>
          </cell>
          <cell r="J2021">
            <v>0</v>
          </cell>
        </row>
        <row r="2022">
          <cell r="A2022" t="str">
            <v>4522000001</v>
          </cell>
          <cell r="J2022">
            <v>0</v>
          </cell>
        </row>
        <row r="2023">
          <cell r="A2023" t="str">
            <v>4522000001</v>
          </cell>
          <cell r="J2023">
            <v>0</v>
          </cell>
        </row>
        <row r="2024">
          <cell r="A2024" t="str">
            <v>4522000001</v>
          </cell>
          <cell r="J2024">
            <v>0</v>
          </cell>
        </row>
        <row r="2025">
          <cell r="A2025" t="str">
            <v>4522000001</v>
          </cell>
          <cell r="J2025">
            <v>0</v>
          </cell>
        </row>
        <row r="2026">
          <cell r="A2026" t="str">
            <v>4522000001</v>
          </cell>
          <cell r="J2026">
            <v>0</v>
          </cell>
        </row>
        <row r="2027">
          <cell r="A2027" t="str">
            <v>4522000001</v>
          </cell>
          <cell r="J2027">
            <v>0</v>
          </cell>
        </row>
        <row r="2028">
          <cell r="A2028" t="str">
            <v>4522000001</v>
          </cell>
          <cell r="J2028">
            <v>0</v>
          </cell>
        </row>
        <row r="2029">
          <cell r="A2029" t="str">
            <v>4522000001</v>
          </cell>
          <cell r="J2029">
            <v>0</v>
          </cell>
        </row>
        <row r="2030">
          <cell r="A2030" t="str">
            <v>4522000001</v>
          </cell>
          <cell r="J2030">
            <v>0</v>
          </cell>
        </row>
        <row r="2031">
          <cell r="A2031" t="str">
            <v>4522000001</v>
          </cell>
          <cell r="J2031">
            <v>0</v>
          </cell>
        </row>
        <row r="2032">
          <cell r="A2032" t="str">
            <v>4522000001</v>
          </cell>
          <cell r="J2032">
            <v>0</v>
          </cell>
        </row>
        <row r="2033">
          <cell r="A2033" t="str">
            <v>4522000001</v>
          </cell>
          <cell r="J2033">
            <v>0</v>
          </cell>
        </row>
        <row r="2034">
          <cell r="A2034" t="str">
            <v>4522000001</v>
          </cell>
          <cell r="J2034">
            <v>0</v>
          </cell>
        </row>
        <row r="2035">
          <cell r="A2035" t="str">
            <v>4522000001</v>
          </cell>
          <cell r="J2035">
            <v>0</v>
          </cell>
        </row>
        <row r="2036">
          <cell r="A2036" t="str">
            <v>4522000001</v>
          </cell>
          <cell r="J2036">
            <v>0</v>
          </cell>
        </row>
        <row r="2037">
          <cell r="A2037" t="str">
            <v>4522000001</v>
          </cell>
          <cell r="J2037">
            <v>0</v>
          </cell>
        </row>
        <row r="2038">
          <cell r="A2038" t="str">
            <v>4522000001</v>
          </cell>
          <cell r="J2038">
            <v>0</v>
          </cell>
        </row>
        <row r="2039">
          <cell r="A2039" t="str">
            <v>4522000001</v>
          </cell>
          <cell r="J2039">
            <v>0</v>
          </cell>
        </row>
        <row r="2040">
          <cell r="A2040" t="str">
            <v>4522000001</v>
          </cell>
          <cell r="J2040">
            <v>0</v>
          </cell>
        </row>
        <row r="2041">
          <cell r="A2041" t="str">
            <v>4522000001</v>
          </cell>
          <cell r="J2041">
            <v>0</v>
          </cell>
        </row>
        <row r="2042">
          <cell r="A2042" t="str">
            <v>4522000001</v>
          </cell>
          <cell r="J2042">
            <v>0</v>
          </cell>
        </row>
        <row r="2043">
          <cell r="A2043" t="str">
            <v>4522000001</v>
          </cell>
          <cell r="J2043">
            <v>0</v>
          </cell>
        </row>
        <row r="2044">
          <cell r="A2044" t="str">
            <v>4522000001</v>
          </cell>
          <cell r="J2044">
            <v>0</v>
          </cell>
        </row>
        <row r="2045">
          <cell r="A2045" t="str">
            <v>4522000001</v>
          </cell>
          <cell r="J2045">
            <v>0</v>
          </cell>
        </row>
        <row r="2046">
          <cell r="A2046" t="str">
            <v>4522000001</v>
          </cell>
          <cell r="J2046">
            <v>0</v>
          </cell>
        </row>
        <row r="2047">
          <cell r="A2047" t="str">
            <v>4522000001</v>
          </cell>
          <cell r="J2047">
            <v>0</v>
          </cell>
        </row>
        <row r="2048">
          <cell r="A2048" t="str">
            <v>4522000001</v>
          </cell>
          <cell r="J2048">
            <v>0</v>
          </cell>
        </row>
        <row r="2049">
          <cell r="A2049" t="str">
            <v>4522000001</v>
          </cell>
          <cell r="J2049">
            <v>0</v>
          </cell>
        </row>
        <row r="2050">
          <cell r="A2050" t="str">
            <v>4522000001</v>
          </cell>
          <cell r="J2050">
            <v>0</v>
          </cell>
        </row>
        <row r="2051">
          <cell r="A2051" t="str">
            <v>4522000001</v>
          </cell>
          <cell r="J2051">
            <v>0</v>
          </cell>
        </row>
        <row r="2052">
          <cell r="A2052" t="str">
            <v>4522000001</v>
          </cell>
          <cell r="J2052">
            <v>0</v>
          </cell>
        </row>
        <row r="2053">
          <cell r="A2053" t="str">
            <v>4522000001</v>
          </cell>
          <cell r="J2053">
            <v>0</v>
          </cell>
        </row>
        <row r="2054">
          <cell r="A2054" t="str">
            <v>4522000001</v>
          </cell>
          <cell r="J2054">
            <v>0</v>
          </cell>
        </row>
        <row r="2055">
          <cell r="A2055" t="str">
            <v>4522000001</v>
          </cell>
          <cell r="J2055">
            <v>0</v>
          </cell>
        </row>
        <row r="2056">
          <cell r="A2056" t="str">
            <v>4522000001</v>
          </cell>
          <cell r="J2056">
            <v>0</v>
          </cell>
        </row>
        <row r="2057">
          <cell r="A2057" t="str">
            <v>4522000001</v>
          </cell>
          <cell r="J2057">
            <v>0</v>
          </cell>
        </row>
        <row r="2058">
          <cell r="A2058" t="str">
            <v>4522000001</v>
          </cell>
          <cell r="J2058">
            <v>0</v>
          </cell>
        </row>
        <row r="2059">
          <cell r="A2059" t="str">
            <v>4522000001</v>
          </cell>
          <cell r="J2059">
            <v>0</v>
          </cell>
        </row>
        <row r="2060">
          <cell r="A2060" t="str">
            <v>4522000001</v>
          </cell>
          <cell r="J2060">
            <v>0</v>
          </cell>
        </row>
        <row r="2061">
          <cell r="A2061" t="str">
            <v>4522000001</v>
          </cell>
          <cell r="J2061">
            <v>0</v>
          </cell>
        </row>
        <row r="2062">
          <cell r="A2062" t="str">
            <v>4522000001</v>
          </cell>
          <cell r="J2062">
            <v>0</v>
          </cell>
        </row>
        <row r="2063">
          <cell r="A2063" t="str">
            <v>4522000001</v>
          </cell>
          <cell r="J2063">
            <v>0</v>
          </cell>
        </row>
        <row r="2064">
          <cell r="A2064" t="str">
            <v>4522000001</v>
          </cell>
          <cell r="J2064">
            <v>0</v>
          </cell>
        </row>
        <row r="2065">
          <cell r="A2065" t="str">
            <v>4522000001</v>
          </cell>
          <cell r="J2065">
            <v>0</v>
          </cell>
        </row>
        <row r="2066">
          <cell r="A2066" t="str">
            <v>4522000001</v>
          </cell>
          <cell r="J2066">
            <v>0</v>
          </cell>
        </row>
        <row r="2067">
          <cell r="A2067" t="str">
            <v>4522000001</v>
          </cell>
          <cell r="J2067">
            <v>0</v>
          </cell>
        </row>
        <row r="2068">
          <cell r="A2068" t="str">
            <v>4522000001</v>
          </cell>
          <cell r="J2068">
            <v>0</v>
          </cell>
        </row>
        <row r="2069">
          <cell r="A2069" t="str">
            <v>4522000001</v>
          </cell>
          <cell r="J2069">
            <v>0</v>
          </cell>
        </row>
        <row r="2070">
          <cell r="A2070" t="str">
            <v>4522000001</v>
          </cell>
          <cell r="J2070">
            <v>0</v>
          </cell>
        </row>
        <row r="2071">
          <cell r="A2071" t="str">
            <v>4522000001</v>
          </cell>
          <cell r="J2071">
            <v>0</v>
          </cell>
        </row>
        <row r="2072">
          <cell r="A2072" t="str">
            <v>4522000001</v>
          </cell>
          <cell r="J2072">
            <v>0</v>
          </cell>
        </row>
        <row r="2073">
          <cell r="A2073" t="str">
            <v>4522000001</v>
          </cell>
          <cell r="J2073">
            <v>0</v>
          </cell>
        </row>
        <row r="2074">
          <cell r="A2074" t="str">
            <v>4522000001</v>
          </cell>
          <cell r="J2074">
            <v>0</v>
          </cell>
        </row>
        <row r="2075">
          <cell r="A2075" t="str">
            <v>4522000001</v>
          </cell>
          <cell r="J2075">
            <v>0</v>
          </cell>
        </row>
        <row r="2076">
          <cell r="A2076" t="str">
            <v>4522000001</v>
          </cell>
          <cell r="J2076">
            <v>0</v>
          </cell>
        </row>
        <row r="2077">
          <cell r="A2077" t="str">
            <v>4522000001</v>
          </cell>
          <cell r="J2077">
            <v>0</v>
          </cell>
        </row>
        <row r="2078">
          <cell r="A2078" t="str">
            <v>4522000001</v>
          </cell>
          <cell r="J2078">
            <v>0</v>
          </cell>
        </row>
        <row r="2079">
          <cell r="A2079" t="str">
            <v>4522000001</v>
          </cell>
          <cell r="J2079">
            <v>0</v>
          </cell>
        </row>
        <row r="2080">
          <cell r="A2080" t="str">
            <v>4522000001</v>
          </cell>
          <cell r="J2080">
            <v>0</v>
          </cell>
        </row>
        <row r="2081">
          <cell r="A2081" t="str">
            <v>4522000001</v>
          </cell>
          <cell r="J2081">
            <v>0</v>
          </cell>
        </row>
        <row r="2082">
          <cell r="A2082" t="str">
            <v>4522000001</v>
          </cell>
          <cell r="J2082">
            <v>0</v>
          </cell>
        </row>
        <row r="2083">
          <cell r="A2083" t="str">
            <v>4522000001</v>
          </cell>
          <cell r="J2083">
            <v>0</v>
          </cell>
        </row>
        <row r="2084">
          <cell r="A2084" t="str">
            <v>4522000001</v>
          </cell>
          <cell r="J2084">
            <v>0</v>
          </cell>
        </row>
        <row r="2085">
          <cell r="A2085" t="str">
            <v>4522000001</v>
          </cell>
          <cell r="J2085">
            <v>0</v>
          </cell>
        </row>
        <row r="2086">
          <cell r="A2086" t="str">
            <v>4522000001</v>
          </cell>
          <cell r="J2086">
            <v>0</v>
          </cell>
        </row>
        <row r="2087">
          <cell r="A2087" t="str">
            <v>4522000001</v>
          </cell>
          <cell r="J2087">
            <v>0</v>
          </cell>
        </row>
        <row r="2088">
          <cell r="A2088" t="str">
            <v>4522000001</v>
          </cell>
          <cell r="J2088">
            <v>0</v>
          </cell>
        </row>
        <row r="2089">
          <cell r="A2089" t="str">
            <v>4522000001</v>
          </cell>
          <cell r="J2089">
            <v>0</v>
          </cell>
        </row>
        <row r="2090">
          <cell r="A2090" t="str">
            <v>4522000001</v>
          </cell>
          <cell r="J2090">
            <v>0</v>
          </cell>
        </row>
        <row r="2091">
          <cell r="A2091" t="str">
            <v>4522000001</v>
          </cell>
          <cell r="J2091">
            <v>0</v>
          </cell>
        </row>
        <row r="2092">
          <cell r="A2092" t="str">
            <v>4522000001</v>
          </cell>
          <cell r="J2092">
            <v>0</v>
          </cell>
        </row>
        <row r="2093">
          <cell r="A2093" t="str">
            <v>4522000001</v>
          </cell>
          <cell r="J2093">
            <v>0</v>
          </cell>
        </row>
        <row r="2094">
          <cell r="A2094" t="str">
            <v>4522000001</v>
          </cell>
          <cell r="J2094">
            <v>0</v>
          </cell>
        </row>
        <row r="2095">
          <cell r="A2095" t="str">
            <v>4522000001</v>
          </cell>
          <cell r="J2095">
            <v>0</v>
          </cell>
        </row>
        <row r="2096">
          <cell r="A2096" t="str">
            <v>4522000001</v>
          </cell>
          <cell r="J2096">
            <v>0</v>
          </cell>
        </row>
        <row r="2097">
          <cell r="A2097" t="str">
            <v>4522000001</v>
          </cell>
          <cell r="J2097">
            <v>0</v>
          </cell>
        </row>
        <row r="2098">
          <cell r="A2098" t="str">
            <v>4522000001</v>
          </cell>
          <cell r="J2098">
            <v>0</v>
          </cell>
        </row>
        <row r="2099">
          <cell r="A2099" t="str">
            <v>4522000001</v>
          </cell>
          <cell r="J2099">
            <v>0</v>
          </cell>
        </row>
        <row r="2100">
          <cell r="A2100" t="str">
            <v>4522000001</v>
          </cell>
          <cell r="J2100">
            <v>0</v>
          </cell>
        </row>
        <row r="2101">
          <cell r="A2101" t="str">
            <v>4522000001</v>
          </cell>
          <cell r="J2101">
            <v>0</v>
          </cell>
        </row>
        <row r="2102">
          <cell r="A2102" t="str">
            <v>4522000001</v>
          </cell>
          <cell r="J2102">
            <v>0</v>
          </cell>
        </row>
        <row r="2103">
          <cell r="A2103" t="str">
            <v>4522000001</v>
          </cell>
          <cell r="J2103">
            <v>0</v>
          </cell>
        </row>
        <row r="2104">
          <cell r="A2104" t="str">
            <v>4522000001</v>
          </cell>
          <cell r="J2104">
            <v>0</v>
          </cell>
        </row>
        <row r="2105">
          <cell r="A2105" t="str">
            <v>4522000001</v>
          </cell>
          <cell r="J2105">
            <v>0</v>
          </cell>
        </row>
        <row r="2106">
          <cell r="A2106" t="str">
            <v>4522000001</v>
          </cell>
          <cell r="J2106">
            <v>0</v>
          </cell>
        </row>
        <row r="2107">
          <cell r="A2107" t="str">
            <v>4522000001</v>
          </cell>
          <cell r="J2107">
            <v>0</v>
          </cell>
        </row>
        <row r="2108">
          <cell r="A2108" t="str">
            <v>4522000001</v>
          </cell>
          <cell r="J2108">
            <v>0</v>
          </cell>
        </row>
        <row r="2109">
          <cell r="A2109" t="str">
            <v>4522000001</v>
          </cell>
          <cell r="J2109">
            <v>0</v>
          </cell>
        </row>
        <row r="2110">
          <cell r="A2110" t="str">
            <v>4522000001</v>
          </cell>
          <cell r="J2110">
            <v>0</v>
          </cell>
        </row>
        <row r="2111">
          <cell r="A2111" t="str">
            <v>4522000001</v>
          </cell>
          <cell r="J2111">
            <v>0</v>
          </cell>
        </row>
        <row r="2112">
          <cell r="A2112" t="str">
            <v>4522000001</v>
          </cell>
          <cell r="J2112">
            <v>0</v>
          </cell>
        </row>
        <row r="2113">
          <cell r="A2113" t="str">
            <v>4522000001</v>
          </cell>
          <cell r="J2113">
            <v>0</v>
          </cell>
        </row>
        <row r="2114">
          <cell r="A2114" t="str">
            <v>4522000001</v>
          </cell>
          <cell r="J2114">
            <v>0</v>
          </cell>
        </row>
        <row r="2115">
          <cell r="A2115" t="str">
            <v>4522000001</v>
          </cell>
          <cell r="J2115">
            <v>0</v>
          </cell>
        </row>
        <row r="2116">
          <cell r="A2116" t="str">
            <v>4522000001</v>
          </cell>
          <cell r="J2116">
            <v>0</v>
          </cell>
        </row>
        <row r="2117">
          <cell r="A2117" t="str">
            <v>4522000001</v>
          </cell>
          <cell r="J2117">
            <v>0</v>
          </cell>
        </row>
        <row r="2118">
          <cell r="A2118" t="str">
            <v>4522000001</v>
          </cell>
          <cell r="J2118">
            <v>0</v>
          </cell>
        </row>
        <row r="2119">
          <cell r="A2119" t="str">
            <v>4522000001</v>
          </cell>
          <cell r="J2119">
            <v>0</v>
          </cell>
        </row>
        <row r="2120">
          <cell r="A2120" t="str">
            <v>4522000001</v>
          </cell>
          <cell r="J2120">
            <v>0</v>
          </cell>
        </row>
        <row r="2121">
          <cell r="A2121" t="str">
            <v>4522000001</v>
          </cell>
          <cell r="J2121">
            <v>0</v>
          </cell>
        </row>
        <row r="2122">
          <cell r="A2122" t="str">
            <v>4522000001</v>
          </cell>
          <cell r="J2122">
            <v>0</v>
          </cell>
        </row>
        <row r="2123">
          <cell r="A2123" t="str">
            <v>4522000001</v>
          </cell>
          <cell r="J2123">
            <v>0</v>
          </cell>
        </row>
        <row r="2124">
          <cell r="A2124" t="str">
            <v>4522000001</v>
          </cell>
          <cell r="J2124">
            <v>0</v>
          </cell>
        </row>
        <row r="2125">
          <cell r="A2125" t="str">
            <v>4522000001</v>
          </cell>
          <cell r="J2125">
            <v>0</v>
          </cell>
        </row>
        <row r="2126">
          <cell r="A2126" t="str">
            <v>4522000001</v>
          </cell>
          <cell r="J2126">
            <v>0</v>
          </cell>
        </row>
        <row r="2127">
          <cell r="A2127" t="str">
            <v>4522000001</v>
          </cell>
          <cell r="J2127">
            <v>0</v>
          </cell>
        </row>
        <row r="2128">
          <cell r="A2128" t="str">
            <v>4522000001</v>
          </cell>
          <cell r="J2128">
            <v>0</v>
          </cell>
        </row>
        <row r="2129">
          <cell r="A2129" t="str">
            <v>4522000001</v>
          </cell>
          <cell r="J2129">
            <v>0</v>
          </cell>
        </row>
        <row r="2130">
          <cell r="A2130" t="str">
            <v>4522000001</v>
          </cell>
          <cell r="J2130">
            <v>0</v>
          </cell>
        </row>
        <row r="2131">
          <cell r="A2131" t="str">
            <v>4522000001</v>
          </cell>
          <cell r="J2131">
            <v>0</v>
          </cell>
        </row>
        <row r="2132">
          <cell r="A2132" t="str">
            <v>4522000001</v>
          </cell>
          <cell r="J2132">
            <v>0</v>
          </cell>
        </row>
        <row r="2133">
          <cell r="A2133" t="str">
            <v>4522000001</v>
          </cell>
          <cell r="J2133">
            <v>0</v>
          </cell>
        </row>
        <row r="2134">
          <cell r="A2134" t="str">
            <v>4522000001</v>
          </cell>
          <cell r="J2134">
            <v>0</v>
          </cell>
        </row>
        <row r="2135">
          <cell r="A2135" t="str">
            <v>4522000001</v>
          </cell>
          <cell r="J2135">
            <v>0</v>
          </cell>
        </row>
        <row r="2136">
          <cell r="A2136" t="str">
            <v>4522000001</v>
          </cell>
          <cell r="J2136">
            <v>0</v>
          </cell>
        </row>
        <row r="2137">
          <cell r="A2137" t="str">
            <v>4522000001</v>
          </cell>
          <cell r="J2137">
            <v>0</v>
          </cell>
        </row>
        <row r="2138">
          <cell r="A2138" t="str">
            <v>4522000001</v>
          </cell>
          <cell r="J2138">
            <v>0</v>
          </cell>
        </row>
        <row r="2139">
          <cell r="A2139" t="str">
            <v>4522000001</v>
          </cell>
          <cell r="J2139">
            <v>0</v>
          </cell>
        </row>
        <row r="2140">
          <cell r="A2140" t="str">
            <v>4522000001</v>
          </cell>
          <cell r="J2140">
            <v>0</v>
          </cell>
        </row>
        <row r="2141">
          <cell r="A2141" t="str">
            <v>4522000001</v>
          </cell>
          <cell r="J2141">
            <v>0</v>
          </cell>
        </row>
        <row r="2142">
          <cell r="A2142" t="str">
            <v>4522000001</v>
          </cell>
          <cell r="J2142">
            <v>0</v>
          </cell>
        </row>
        <row r="2143">
          <cell r="A2143" t="str">
            <v>4522000001</v>
          </cell>
          <cell r="J2143">
            <v>0</v>
          </cell>
        </row>
        <row r="2144">
          <cell r="A2144" t="str">
            <v>4522000001</v>
          </cell>
          <cell r="J2144">
            <v>0</v>
          </cell>
        </row>
        <row r="2145">
          <cell r="A2145" t="str">
            <v>4522000001</v>
          </cell>
          <cell r="J2145">
            <v>0</v>
          </cell>
        </row>
        <row r="2146">
          <cell r="A2146" t="str">
            <v>4522000001</v>
          </cell>
          <cell r="J2146">
            <v>0</v>
          </cell>
        </row>
        <row r="2147">
          <cell r="A2147" t="str">
            <v>4522000001</v>
          </cell>
          <cell r="J2147">
            <v>0</v>
          </cell>
        </row>
        <row r="2148">
          <cell r="A2148" t="str">
            <v>4522000001</v>
          </cell>
          <cell r="J2148">
            <v>0</v>
          </cell>
        </row>
        <row r="2149">
          <cell r="A2149" t="str">
            <v>4522000001</v>
          </cell>
          <cell r="J2149">
            <v>0</v>
          </cell>
        </row>
        <row r="2150">
          <cell r="A2150" t="str">
            <v>4522000001</v>
          </cell>
          <cell r="J2150">
            <v>0</v>
          </cell>
        </row>
        <row r="2151">
          <cell r="A2151" t="str">
            <v>4522000001</v>
          </cell>
          <cell r="J2151">
            <v>0</v>
          </cell>
        </row>
        <row r="2152">
          <cell r="A2152" t="str">
            <v>4522000001</v>
          </cell>
          <cell r="J2152">
            <v>0</v>
          </cell>
        </row>
        <row r="2153">
          <cell r="A2153" t="str">
            <v>4522000001</v>
          </cell>
          <cell r="J2153">
            <v>0</v>
          </cell>
        </row>
        <row r="2154">
          <cell r="A2154" t="str">
            <v>4522000001</v>
          </cell>
          <cell r="J2154">
            <v>0</v>
          </cell>
        </row>
        <row r="2155">
          <cell r="A2155" t="str">
            <v>4522000001</v>
          </cell>
          <cell r="J2155">
            <v>0</v>
          </cell>
        </row>
        <row r="2156">
          <cell r="A2156" t="str">
            <v>4522000001</v>
          </cell>
          <cell r="J2156">
            <v>0</v>
          </cell>
        </row>
        <row r="2157">
          <cell r="A2157" t="str">
            <v>4522000001</v>
          </cell>
          <cell r="J2157">
            <v>0</v>
          </cell>
        </row>
        <row r="2158">
          <cell r="A2158" t="str">
            <v>4522000001</v>
          </cell>
          <cell r="J2158">
            <v>0</v>
          </cell>
        </row>
        <row r="2159">
          <cell r="A2159" t="str">
            <v>4522000001</v>
          </cell>
          <cell r="J2159">
            <v>0</v>
          </cell>
        </row>
        <row r="2160">
          <cell r="A2160" t="str">
            <v>4522000001</v>
          </cell>
          <cell r="J2160">
            <v>0</v>
          </cell>
        </row>
        <row r="2161">
          <cell r="A2161" t="str">
            <v>4522000001</v>
          </cell>
          <cell r="J2161">
            <v>0</v>
          </cell>
        </row>
        <row r="2162">
          <cell r="A2162" t="str">
            <v>4522000001</v>
          </cell>
          <cell r="J2162">
            <v>0</v>
          </cell>
        </row>
        <row r="2163">
          <cell r="A2163" t="str">
            <v>4522000001</v>
          </cell>
          <cell r="J2163">
            <v>0</v>
          </cell>
        </row>
        <row r="2164">
          <cell r="A2164" t="str">
            <v>4522000001</v>
          </cell>
          <cell r="J2164">
            <v>0</v>
          </cell>
        </row>
        <row r="2165">
          <cell r="A2165" t="str">
            <v>4522000001</v>
          </cell>
          <cell r="J2165">
            <v>0</v>
          </cell>
        </row>
        <row r="2166">
          <cell r="A2166" t="str">
            <v>4522000001</v>
          </cell>
          <cell r="J2166">
            <v>0</v>
          </cell>
        </row>
        <row r="2167">
          <cell r="A2167" t="str">
            <v>4522000001</v>
          </cell>
          <cell r="J2167">
            <v>0</v>
          </cell>
        </row>
        <row r="2168">
          <cell r="A2168" t="str">
            <v>4522000001</v>
          </cell>
          <cell r="J2168">
            <v>0</v>
          </cell>
        </row>
        <row r="2169">
          <cell r="A2169" t="str">
            <v>4522000001</v>
          </cell>
          <cell r="J2169">
            <v>0</v>
          </cell>
        </row>
        <row r="2170">
          <cell r="A2170" t="str">
            <v>4522000001</v>
          </cell>
          <cell r="J2170">
            <v>0</v>
          </cell>
        </row>
        <row r="2171">
          <cell r="A2171" t="str">
            <v>4522000001</v>
          </cell>
          <cell r="J2171">
            <v>0</v>
          </cell>
        </row>
        <row r="2172">
          <cell r="A2172" t="str">
            <v>4522000001</v>
          </cell>
          <cell r="J2172">
            <v>0</v>
          </cell>
        </row>
        <row r="2173">
          <cell r="A2173" t="str">
            <v>4522000001</v>
          </cell>
          <cell r="J2173">
            <v>0</v>
          </cell>
        </row>
        <row r="2174">
          <cell r="A2174" t="str">
            <v>4522000001</v>
          </cell>
          <cell r="J2174">
            <v>0</v>
          </cell>
        </row>
        <row r="2175">
          <cell r="A2175" t="str">
            <v>4522000001</v>
          </cell>
          <cell r="J2175">
            <v>0</v>
          </cell>
        </row>
        <row r="2176">
          <cell r="A2176" t="str">
            <v>4522000001</v>
          </cell>
          <cell r="J2176">
            <v>0</v>
          </cell>
        </row>
        <row r="2177">
          <cell r="A2177" t="str">
            <v>4522000001</v>
          </cell>
          <cell r="J2177">
            <v>0</v>
          </cell>
        </row>
        <row r="2178">
          <cell r="A2178" t="str">
            <v>4522000001</v>
          </cell>
          <cell r="J2178">
            <v>0</v>
          </cell>
        </row>
        <row r="2179">
          <cell r="A2179" t="str">
            <v>4522000001</v>
          </cell>
          <cell r="J2179">
            <v>0</v>
          </cell>
        </row>
        <row r="2180">
          <cell r="A2180" t="str">
            <v>4522000001</v>
          </cell>
          <cell r="J2180">
            <v>0</v>
          </cell>
        </row>
        <row r="2181">
          <cell r="A2181" t="str">
            <v>4522000001</v>
          </cell>
          <cell r="J2181">
            <v>0</v>
          </cell>
        </row>
        <row r="2182">
          <cell r="A2182" t="str">
            <v>4522000001</v>
          </cell>
          <cell r="J2182">
            <v>0</v>
          </cell>
        </row>
        <row r="2183">
          <cell r="A2183" t="str">
            <v>4522000001</v>
          </cell>
          <cell r="J2183">
            <v>0</v>
          </cell>
        </row>
        <row r="2184">
          <cell r="A2184" t="str">
            <v>4522000001</v>
          </cell>
          <cell r="J2184">
            <v>0</v>
          </cell>
        </row>
        <row r="2185">
          <cell r="A2185" t="str">
            <v>4522000001</v>
          </cell>
          <cell r="J2185">
            <v>0</v>
          </cell>
        </row>
        <row r="2186">
          <cell r="A2186" t="str">
            <v>4522000001</v>
          </cell>
          <cell r="J2186">
            <v>0</v>
          </cell>
        </row>
        <row r="2187">
          <cell r="A2187" t="str">
            <v>4522000001</v>
          </cell>
          <cell r="J2187">
            <v>0</v>
          </cell>
        </row>
        <row r="2188">
          <cell r="A2188" t="str">
            <v>4522000001</v>
          </cell>
          <cell r="J2188">
            <v>0</v>
          </cell>
        </row>
        <row r="2189">
          <cell r="A2189" t="str">
            <v>4522000001</v>
          </cell>
          <cell r="J2189">
            <v>0</v>
          </cell>
        </row>
        <row r="2190">
          <cell r="A2190" t="str">
            <v>4522000001</v>
          </cell>
          <cell r="J2190">
            <v>0</v>
          </cell>
        </row>
        <row r="2191">
          <cell r="A2191" t="str">
            <v>4522000001</v>
          </cell>
          <cell r="J2191">
            <v>0</v>
          </cell>
        </row>
        <row r="2192">
          <cell r="A2192" t="str">
            <v>4522000001</v>
          </cell>
          <cell r="J2192">
            <v>0</v>
          </cell>
        </row>
        <row r="2193">
          <cell r="A2193" t="str">
            <v>4522000001</v>
          </cell>
          <cell r="J2193">
            <v>0</v>
          </cell>
        </row>
        <row r="2194">
          <cell r="A2194" t="str">
            <v>4522000001</v>
          </cell>
          <cell r="J2194">
            <v>0</v>
          </cell>
        </row>
        <row r="2195">
          <cell r="A2195" t="str">
            <v>4522000001</v>
          </cell>
          <cell r="J2195">
            <v>0</v>
          </cell>
        </row>
        <row r="2196">
          <cell r="A2196" t="str">
            <v>4522000001</v>
          </cell>
          <cell r="J2196">
            <v>0</v>
          </cell>
        </row>
        <row r="2197">
          <cell r="A2197" t="str">
            <v>4522000001</v>
          </cell>
          <cell r="J2197">
            <v>0</v>
          </cell>
        </row>
        <row r="2198">
          <cell r="A2198" t="str">
            <v>4522000001</v>
          </cell>
          <cell r="J2198">
            <v>0</v>
          </cell>
        </row>
        <row r="2199">
          <cell r="A2199" t="str">
            <v>4522000001</v>
          </cell>
          <cell r="J2199">
            <v>0</v>
          </cell>
        </row>
        <row r="2200">
          <cell r="A2200" t="str">
            <v>4522000001</v>
          </cell>
          <cell r="J2200">
            <v>0</v>
          </cell>
        </row>
        <row r="2201">
          <cell r="A2201" t="str">
            <v>4522000001</v>
          </cell>
          <cell r="J2201">
            <v>0</v>
          </cell>
        </row>
        <row r="2202">
          <cell r="A2202" t="str">
            <v>4522000001</v>
          </cell>
          <cell r="J2202">
            <v>0</v>
          </cell>
        </row>
        <row r="2203">
          <cell r="A2203" t="str">
            <v>4522000001</v>
          </cell>
          <cell r="J2203">
            <v>0</v>
          </cell>
        </row>
        <row r="2204">
          <cell r="A2204" t="str">
            <v>4522000001</v>
          </cell>
          <cell r="J2204">
            <v>0</v>
          </cell>
        </row>
        <row r="2205">
          <cell r="A2205" t="str">
            <v>4522000001</v>
          </cell>
          <cell r="J2205">
            <v>0</v>
          </cell>
        </row>
        <row r="2206">
          <cell r="A2206" t="str">
            <v>4522000001</v>
          </cell>
          <cell r="J2206">
            <v>0</v>
          </cell>
        </row>
        <row r="2207">
          <cell r="A2207" t="str">
            <v>4522000001</v>
          </cell>
          <cell r="J2207">
            <v>0</v>
          </cell>
        </row>
        <row r="2208">
          <cell r="A2208" t="str">
            <v>4522000001</v>
          </cell>
          <cell r="J2208">
            <v>0</v>
          </cell>
        </row>
        <row r="2209">
          <cell r="A2209" t="str">
            <v>4522000001</v>
          </cell>
          <cell r="J2209">
            <v>0</v>
          </cell>
        </row>
        <row r="2210">
          <cell r="A2210" t="str">
            <v>4522000001</v>
          </cell>
          <cell r="J2210">
            <v>0</v>
          </cell>
        </row>
        <row r="2211">
          <cell r="A2211" t="str">
            <v>4522000001</v>
          </cell>
          <cell r="J2211">
            <v>0</v>
          </cell>
        </row>
        <row r="2212">
          <cell r="A2212" t="str">
            <v>4522000001</v>
          </cell>
          <cell r="J2212">
            <v>0</v>
          </cell>
        </row>
        <row r="2213">
          <cell r="A2213" t="str">
            <v>4522000001</v>
          </cell>
          <cell r="J2213">
            <v>0</v>
          </cell>
        </row>
        <row r="2214">
          <cell r="A2214" t="str">
            <v>4522000001</v>
          </cell>
          <cell r="J2214">
            <v>0</v>
          </cell>
        </row>
        <row r="2215">
          <cell r="A2215" t="str">
            <v>4522000001</v>
          </cell>
          <cell r="J2215">
            <v>0</v>
          </cell>
        </row>
        <row r="2216">
          <cell r="A2216" t="str">
            <v>4522000001</v>
          </cell>
          <cell r="J2216">
            <v>0</v>
          </cell>
        </row>
        <row r="2217">
          <cell r="A2217" t="str">
            <v>4522000001</v>
          </cell>
          <cell r="J2217">
            <v>0</v>
          </cell>
        </row>
        <row r="2218">
          <cell r="A2218" t="str">
            <v>4522000001</v>
          </cell>
          <cell r="J2218">
            <v>0</v>
          </cell>
        </row>
        <row r="2219">
          <cell r="A2219" t="str">
            <v>4522000001</v>
          </cell>
          <cell r="J2219">
            <v>0</v>
          </cell>
        </row>
        <row r="2220">
          <cell r="A2220" t="str">
            <v>4522000001</v>
          </cell>
          <cell r="J2220">
            <v>0</v>
          </cell>
        </row>
        <row r="2221">
          <cell r="A2221" t="str">
            <v>4522000001</v>
          </cell>
          <cell r="J2221">
            <v>0</v>
          </cell>
        </row>
        <row r="2222">
          <cell r="A2222" t="str">
            <v>4522000001</v>
          </cell>
          <cell r="J2222">
            <v>0</v>
          </cell>
        </row>
        <row r="2223">
          <cell r="A2223" t="str">
            <v>4522000001</v>
          </cell>
          <cell r="J2223">
            <v>0</v>
          </cell>
        </row>
        <row r="2224">
          <cell r="A2224" t="str">
            <v>4522000001</v>
          </cell>
          <cell r="J2224">
            <v>0</v>
          </cell>
        </row>
        <row r="2225">
          <cell r="A2225" t="str">
            <v>4522000001</v>
          </cell>
          <cell r="J2225">
            <v>0</v>
          </cell>
        </row>
        <row r="2226">
          <cell r="A2226" t="str">
            <v>4522000001</v>
          </cell>
          <cell r="J2226">
            <v>0</v>
          </cell>
        </row>
        <row r="2227">
          <cell r="A2227" t="str">
            <v>4522000001</v>
          </cell>
          <cell r="J2227">
            <v>0</v>
          </cell>
        </row>
        <row r="2228">
          <cell r="A2228" t="str">
            <v>4522000001</v>
          </cell>
          <cell r="J2228">
            <v>0</v>
          </cell>
        </row>
        <row r="2229">
          <cell r="A2229" t="str">
            <v>4522000001</v>
          </cell>
          <cell r="J2229">
            <v>0</v>
          </cell>
        </row>
        <row r="2230">
          <cell r="A2230" t="str">
            <v>4522000001</v>
          </cell>
          <cell r="J2230">
            <v>0</v>
          </cell>
        </row>
        <row r="2231">
          <cell r="A2231" t="str">
            <v>4522000001</v>
          </cell>
          <cell r="J2231">
            <v>0</v>
          </cell>
        </row>
        <row r="2232">
          <cell r="A2232" t="str">
            <v>4522000001</v>
          </cell>
          <cell r="J2232">
            <v>0</v>
          </cell>
        </row>
        <row r="2233">
          <cell r="A2233" t="str">
            <v>4522000001</v>
          </cell>
          <cell r="J2233">
            <v>0</v>
          </cell>
        </row>
        <row r="2234">
          <cell r="A2234" t="str">
            <v>4522000001</v>
          </cell>
          <cell r="J2234">
            <v>0</v>
          </cell>
        </row>
        <row r="2235">
          <cell r="A2235" t="str">
            <v>4522000001</v>
          </cell>
          <cell r="J2235">
            <v>0</v>
          </cell>
        </row>
        <row r="2236">
          <cell r="A2236" t="str">
            <v>4522000001</v>
          </cell>
          <cell r="J2236">
            <v>0</v>
          </cell>
        </row>
        <row r="2237">
          <cell r="A2237" t="str">
            <v>4522000001</v>
          </cell>
          <cell r="J2237">
            <v>0</v>
          </cell>
        </row>
        <row r="2238">
          <cell r="A2238" t="str">
            <v>4522000001</v>
          </cell>
          <cell r="J2238">
            <v>0</v>
          </cell>
        </row>
        <row r="2239">
          <cell r="A2239" t="str">
            <v>4522000001</v>
          </cell>
          <cell r="J2239">
            <v>0</v>
          </cell>
        </row>
        <row r="2240">
          <cell r="A2240" t="str">
            <v>4522000001</v>
          </cell>
          <cell r="J2240">
            <v>0</v>
          </cell>
        </row>
        <row r="2241">
          <cell r="A2241" t="str">
            <v>4522000001</v>
          </cell>
          <cell r="J2241">
            <v>0</v>
          </cell>
        </row>
        <row r="2242">
          <cell r="A2242" t="str">
            <v>4522000001</v>
          </cell>
          <cell r="J2242">
            <v>0</v>
          </cell>
        </row>
        <row r="2243">
          <cell r="A2243" t="str">
            <v>4522000001</v>
          </cell>
          <cell r="J2243">
            <v>0</v>
          </cell>
        </row>
        <row r="2244">
          <cell r="A2244" t="str">
            <v>4522000001</v>
          </cell>
          <cell r="J2244">
            <v>0</v>
          </cell>
        </row>
        <row r="2245">
          <cell r="A2245" t="str">
            <v>4522000001</v>
          </cell>
          <cell r="J2245">
            <v>0</v>
          </cell>
        </row>
        <row r="2246">
          <cell r="A2246" t="str">
            <v>4522000001</v>
          </cell>
          <cell r="J2246">
            <v>0</v>
          </cell>
        </row>
        <row r="2247">
          <cell r="A2247" t="str">
            <v>4522000001</v>
          </cell>
          <cell r="J2247">
            <v>0</v>
          </cell>
        </row>
        <row r="2248">
          <cell r="A2248" t="str">
            <v>4522000001</v>
          </cell>
          <cell r="J2248">
            <v>0</v>
          </cell>
        </row>
        <row r="2249">
          <cell r="A2249" t="str">
            <v>4522000001</v>
          </cell>
          <cell r="J2249">
            <v>0</v>
          </cell>
        </row>
        <row r="2250">
          <cell r="A2250" t="str">
            <v>4522000001</v>
          </cell>
          <cell r="J2250">
            <v>0</v>
          </cell>
        </row>
        <row r="2251">
          <cell r="A2251" t="str">
            <v>4522000001</v>
          </cell>
          <cell r="J2251">
            <v>0</v>
          </cell>
        </row>
        <row r="2252">
          <cell r="A2252" t="str">
            <v>4522000001</v>
          </cell>
          <cell r="J2252">
            <v>0</v>
          </cell>
        </row>
        <row r="2253">
          <cell r="A2253" t="str">
            <v>4522000001</v>
          </cell>
          <cell r="J2253">
            <v>0</v>
          </cell>
        </row>
        <row r="2254">
          <cell r="A2254" t="str">
            <v>4522000001</v>
          </cell>
          <cell r="J2254">
            <v>0</v>
          </cell>
        </row>
        <row r="2255">
          <cell r="A2255" t="str">
            <v>4522000001</v>
          </cell>
          <cell r="J2255">
            <v>0</v>
          </cell>
        </row>
        <row r="2256">
          <cell r="A2256" t="str">
            <v>4522000001</v>
          </cell>
          <cell r="J2256">
            <v>0</v>
          </cell>
        </row>
        <row r="2257">
          <cell r="A2257" t="str">
            <v>4522000001</v>
          </cell>
          <cell r="J2257">
            <v>0</v>
          </cell>
        </row>
        <row r="2258">
          <cell r="A2258" t="str">
            <v>4522000001</v>
          </cell>
          <cell r="J2258">
            <v>0</v>
          </cell>
        </row>
        <row r="2259">
          <cell r="A2259" t="str">
            <v>4522000001</v>
          </cell>
          <cell r="J2259">
            <v>0</v>
          </cell>
        </row>
        <row r="2260">
          <cell r="A2260" t="str">
            <v>4522000001</v>
          </cell>
          <cell r="J2260">
            <v>0</v>
          </cell>
        </row>
        <row r="2261">
          <cell r="A2261" t="str">
            <v>4522000001</v>
          </cell>
          <cell r="J2261">
            <v>0</v>
          </cell>
        </row>
        <row r="2262">
          <cell r="A2262" t="str">
            <v>4522000001</v>
          </cell>
          <cell r="J2262">
            <v>0</v>
          </cell>
        </row>
        <row r="2263">
          <cell r="A2263" t="str">
            <v>4522000001</v>
          </cell>
          <cell r="J2263">
            <v>0</v>
          </cell>
        </row>
        <row r="2264">
          <cell r="A2264" t="str">
            <v>4522000001</v>
          </cell>
          <cell r="J2264">
            <v>0</v>
          </cell>
        </row>
        <row r="2265">
          <cell r="A2265" t="str">
            <v>4522000001</v>
          </cell>
          <cell r="J2265">
            <v>0</v>
          </cell>
        </row>
        <row r="2266">
          <cell r="A2266" t="str">
            <v>4522000001</v>
          </cell>
          <cell r="J2266">
            <v>0</v>
          </cell>
        </row>
        <row r="2267">
          <cell r="A2267" t="str">
            <v>4522000001</v>
          </cell>
          <cell r="J2267">
            <v>0</v>
          </cell>
        </row>
        <row r="2268">
          <cell r="A2268" t="str">
            <v>4522000001</v>
          </cell>
          <cell r="J2268">
            <v>0</v>
          </cell>
        </row>
        <row r="2269">
          <cell r="A2269" t="str">
            <v>4522000001</v>
          </cell>
          <cell r="J2269">
            <v>0</v>
          </cell>
        </row>
        <row r="2270">
          <cell r="A2270" t="str">
            <v>4522000001</v>
          </cell>
          <cell r="J2270">
            <v>0</v>
          </cell>
        </row>
        <row r="2271">
          <cell r="A2271" t="str">
            <v>4522000001</v>
          </cell>
          <cell r="J2271">
            <v>0</v>
          </cell>
        </row>
        <row r="2272">
          <cell r="A2272" t="str">
            <v>4522000001</v>
          </cell>
          <cell r="J2272">
            <v>0</v>
          </cell>
        </row>
        <row r="2273">
          <cell r="A2273" t="str">
            <v>4522000001</v>
          </cell>
          <cell r="J2273">
            <v>0</v>
          </cell>
        </row>
        <row r="2274">
          <cell r="A2274" t="str">
            <v>4522000001</v>
          </cell>
          <cell r="J2274">
            <v>0</v>
          </cell>
        </row>
        <row r="2275">
          <cell r="A2275" t="str">
            <v>4522000001</v>
          </cell>
          <cell r="J2275">
            <v>0</v>
          </cell>
        </row>
        <row r="2276">
          <cell r="A2276" t="str">
            <v>4522000001</v>
          </cell>
          <cell r="J2276">
            <v>0</v>
          </cell>
        </row>
        <row r="2277">
          <cell r="A2277" t="str">
            <v>4522000001</v>
          </cell>
          <cell r="J2277">
            <v>0</v>
          </cell>
        </row>
        <row r="2278">
          <cell r="A2278" t="str">
            <v>4522000001</v>
          </cell>
          <cell r="J2278">
            <v>0</v>
          </cell>
        </row>
        <row r="2279">
          <cell r="A2279" t="str">
            <v>4522000001</v>
          </cell>
          <cell r="J2279">
            <v>0</v>
          </cell>
        </row>
        <row r="2280">
          <cell r="A2280" t="str">
            <v>4522000001</v>
          </cell>
          <cell r="J2280">
            <v>0</v>
          </cell>
        </row>
        <row r="2281">
          <cell r="A2281" t="str">
            <v>4522000001</v>
          </cell>
          <cell r="J2281">
            <v>0</v>
          </cell>
        </row>
        <row r="2282">
          <cell r="A2282" t="str">
            <v>4522000001</v>
          </cell>
          <cell r="J2282">
            <v>0</v>
          </cell>
        </row>
        <row r="2283">
          <cell r="A2283" t="str">
            <v>4522000001</v>
          </cell>
          <cell r="J2283">
            <v>0</v>
          </cell>
        </row>
        <row r="2284">
          <cell r="A2284" t="str">
            <v>4522000001</v>
          </cell>
          <cell r="J2284">
            <v>0</v>
          </cell>
        </row>
        <row r="2285">
          <cell r="A2285" t="str">
            <v>4522000001</v>
          </cell>
          <cell r="J2285">
            <v>0</v>
          </cell>
        </row>
        <row r="2286">
          <cell r="A2286" t="str">
            <v>4522000001</v>
          </cell>
          <cell r="J2286">
            <v>0</v>
          </cell>
        </row>
        <row r="2287">
          <cell r="A2287" t="str">
            <v>4522000001</v>
          </cell>
          <cell r="J2287">
            <v>0</v>
          </cell>
        </row>
        <row r="2288">
          <cell r="A2288" t="str">
            <v>4522000001</v>
          </cell>
          <cell r="J2288">
            <v>0</v>
          </cell>
        </row>
        <row r="2289">
          <cell r="A2289" t="str">
            <v>4522000001</v>
          </cell>
          <cell r="J2289">
            <v>0</v>
          </cell>
        </row>
        <row r="2290">
          <cell r="A2290" t="str">
            <v>4522000001</v>
          </cell>
          <cell r="J2290">
            <v>0</v>
          </cell>
        </row>
        <row r="2291">
          <cell r="A2291" t="str">
            <v>4522000001</v>
          </cell>
          <cell r="J2291">
            <v>0</v>
          </cell>
        </row>
        <row r="2292">
          <cell r="A2292" t="str">
            <v>4522000001</v>
          </cell>
          <cell r="J2292">
            <v>0</v>
          </cell>
        </row>
        <row r="2293">
          <cell r="A2293" t="str">
            <v>4522000001</v>
          </cell>
          <cell r="J2293">
            <v>0</v>
          </cell>
        </row>
        <row r="2294">
          <cell r="A2294" t="str">
            <v>4522000001</v>
          </cell>
          <cell r="J2294">
            <v>0</v>
          </cell>
        </row>
        <row r="2295">
          <cell r="A2295" t="str">
            <v>4522000001</v>
          </cell>
          <cell r="J2295">
            <v>0</v>
          </cell>
        </row>
        <row r="2296">
          <cell r="A2296" t="str">
            <v>4522000001</v>
          </cell>
          <cell r="J2296">
            <v>0</v>
          </cell>
        </row>
        <row r="2297">
          <cell r="A2297" t="str">
            <v>4522000001</v>
          </cell>
          <cell r="J2297">
            <v>0</v>
          </cell>
        </row>
        <row r="2298">
          <cell r="A2298" t="str">
            <v>4522000001</v>
          </cell>
          <cell r="J2298">
            <v>0</v>
          </cell>
        </row>
        <row r="2299">
          <cell r="A2299" t="str">
            <v>4522000001</v>
          </cell>
          <cell r="J2299">
            <v>0</v>
          </cell>
        </row>
        <row r="2300">
          <cell r="A2300" t="str">
            <v>4522000001</v>
          </cell>
          <cell r="J2300">
            <v>0</v>
          </cell>
        </row>
        <row r="2301">
          <cell r="A2301" t="str">
            <v>4522000001</v>
          </cell>
          <cell r="J2301">
            <v>0</v>
          </cell>
        </row>
        <row r="2302">
          <cell r="A2302" t="str">
            <v>4522000001</v>
          </cell>
          <cell r="J2302">
            <v>0</v>
          </cell>
        </row>
        <row r="2303">
          <cell r="A2303" t="str">
            <v>4522000001</v>
          </cell>
          <cell r="J2303">
            <v>0</v>
          </cell>
        </row>
        <row r="2304">
          <cell r="A2304" t="str">
            <v>4522000001</v>
          </cell>
          <cell r="J2304">
            <v>0</v>
          </cell>
        </row>
        <row r="2305">
          <cell r="A2305" t="str">
            <v>4522000001</v>
          </cell>
          <cell r="J2305">
            <v>0</v>
          </cell>
        </row>
        <row r="2306">
          <cell r="A2306" t="str">
            <v>4522000001</v>
          </cell>
          <cell r="J2306">
            <v>0</v>
          </cell>
        </row>
        <row r="2307">
          <cell r="A2307" t="str">
            <v>4522000001</v>
          </cell>
          <cell r="J2307">
            <v>0</v>
          </cell>
        </row>
        <row r="2308">
          <cell r="A2308" t="str">
            <v>4522000001</v>
          </cell>
          <cell r="J2308">
            <v>0</v>
          </cell>
        </row>
        <row r="2309">
          <cell r="A2309" t="str">
            <v>4522000001</v>
          </cell>
          <cell r="J2309">
            <v>0</v>
          </cell>
        </row>
        <row r="2310">
          <cell r="A2310" t="str">
            <v>4522000001</v>
          </cell>
          <cell r="J2310">
            <v>0</v>
          </cell>
        </row>
        <row r="2311">
          <cell r="A2311" t="str">
            <v>4522000001</v>
          </cell>
          <cell r="J2311">
            <v>0</v>
          </cell>
        </row>
        <row r="2312">
          <cell r="A2312" t="str">
            <v>4522000001</v>
          </cell>
          <cell r="J2312">
            <v>0</v>
          </cell>
        </row>
        <row r="2313">
          <cell r="A2313" t="str">
            <v>4522000001</v>
          </cell>
          <cell r="J2313">
            <v>0</v>
          </cell>
        </row>
        <row r="2314">
          <cell r="A2314" t="str">
            <v>4522000001</v>
          </cell>
          <cell r="J2314">
            <v>0</v>
          </cell>
        </row>
        <row r="2315">
          <cell r="A2315" t="str">
            <v>4522000001</v>
          </cell>
          <cell r="J2315">
            <v>0</v>
          </cell>
        </row>
        <row r="2316">
          <cell r="A2316" t="str">
            <v>4522000001</v>
          </cell>
          <cell r="J2316">
            <v>0</v>
          </cell>
        </row>
        <row r="2317">
          <cell r="A2317" t="str">
            <v>4522000001</v>
          </cell>
          <cell r="J2317">
            <v>0</v>
          </cell>
        </row>
        <row r="2318">
          <cell r="A2318" t="str">
            <v>4522000001</v>
          </cell>
          <cell r="J2318">
            <v>0</v>
          </cell>
        </row>
        <row r="2319">
          <cell r="A2319" t="str">
            <v>4522000001</v>
          </cell>
          <cell r="J2319">
            <v>0</v>
          </cell>
        </row>
        <row r="2320">
          <cell r="A2320" t="str">
            <v>4522000001</v>
          </cell>
          <cell r="J2320">
            <v>0</v>
          </cell>
        </row>
        <row r="2321">
          <cell r="A2321" t="str">
            <v>4522000001</v>
          </cell>
          <cell r="J2321">
            <v>0</v>
          </cell>
        </row>
        <row r="2322">
          <cell r="A2322" t="str">
            <v>4522000001</v>
          </cell>
          <cell r="J2322">
            <v>0</v>
          </cell>
        </row>
        <row r="2323">
          <cell r="A2323" t="str">
            <v>4522000001</v>
          </cell>
          <cell r="J2323">
            <v>0</v>
          </cell>
        </row>
        <row r="2324">
          <cell r="A2324" t="str">
            <v>4522000001</v>
          </cell>
          <cell r="J2324">
            <v>0</v>
          </cell>
        </row>
        <row r="2325">
          <cell r="A2325" t="str">
            <v>4522000001</v>
          </cell>
          <cell r="J2325">
            <v>0</v>
          </cell>
        </row>
        <row r="2326">
          <cell r="A2326" t="str">
            <v>4522000001</v>
          </cell>
          <cell r="J2326">
            <v>0</v>
          </cell>
        </row>
        <row r="2327">
          <cell r="A2327" t="str">
            <v>4522000001</v>
          </cell>
          <cell r="J2327">
            <v>0</v>
          </cell>
        </row>
        <row r="2328">
          <cell r="A2328" t="str">
            <v>4522000001</v>
          </cell>
          <cell r="J2328">
            <v>0</v>
          </cell>
        </row>
        <row r="2329">
          <cell r="A2329" t="str">
            <v>4522000001</v>
          </cell>
          <cell r="J2329">
            <v>0</v>
          </cell>
        </row>
        <row r="2330">
          <cell r="A2330" t="str">
            <v>4522000001</v>
          </cell>
          <cell r="J2330">
            <v>0</v>
          </cell>
        </row>
        <row r="2331">
          <cell r="A2331" t="str">
            <v>4522000001</v>
          </cell>
          <cell r="J2331">
            <v>0</v>
          </cell>
        </row>
        <row r="2332">
          <cell r="A2332" t="str">
            <v>4522000001</v>
          </cell>
          <cell r="J2332">
            <v>0</v>
          </cell>
        </row>
        <row r="2333">
          <cell r="A2333" t="str">
            <v>4522000001</v>
          </cell>
          <cell r="J2333">
            <v>0</v>
          </cell>
        </row>
        <row r="2334">
          <cell r="A2334" t="str">
            <v>4522000001</v>
          </cell>
          <cell r="J2334">
            <v>0</v>
          </cell>
        </row>
        <row r="2335">
          <cell r="A2335" t="str">
            <v>4522000001</v>
          </cell>
          <cell r="J2335">
            <v>0</v>
          </cell>
        </row>
        <row r="2336">
          <cell r="A2336" t="str">
            <v>4522000001</v>
          </cell>
          <cell r="J2336">
            <v>0</v>
          </cell>
        </row>
        <row r="2337">
          <cell r="A2337" t="str">
            <v>4522000001</v>
          </cell>
          <cell r="J2337">
            <v>0</v>
          </cell>
        </row>
        <row r="2338">
          <cell r="A2338" t="str">
            <v>4522000001</v>
          </cell>
          <cell r="J2338">
            <v>0</v>
          </cell>
        </row>
        <row r="2339">
          <cell r="A2339" t="str">
            <v>4522000001</v>
          </cell>
          <cell r="J2339">
            <v>0</v>
          </cell>
        </row>
        <row r="2340">
          <cell r="A2340" t="str">
            <v>4522000001</v>
          </cell>
          <cell r="J2340">
            <v>0</v>
          </cell>
        </row>
        <row r="2341">
          <cell r="A2341" t="str">
            <v>4522000001</v>
          </cell>
          <cell r="J2341">
            <v>0</v>
          </cell>
        </row>
        <row r="2342">
          <cell r="A2342" t="str">
            <v>4522000001</v>
          </cell>
          <cell r="J2342">
            <v>0</v>
          </cell>
        </row>
        <row r="2343">
          <cell r="A2343" t="str">
            <v>4522000001</v>
          </cell>
          <cell r="J2343">
            <v>0</v>
          </cell>
        </row>
        <row r="2344">
          <cell r="A2344" t="str">
            <v>4522000001</v>
          </cell>
          <cell r="J2344">
            <v>0</v>
          </cell>
        </row>
        <row r="2345">
          <cell r="A2345" t="str">
            <v>4522000001</v>
          </cell>
          <cell r="J2345">
            <v>0</v>
          </cell>
        </row>
        <row r="2346">
          <cell r="A2346" t="str">
            <v>4522000001</v>
          </cell>
          <cell r="J2346">
            <v>0</v>
          </cell>
        </row>
        <row r="2347">
          <cell r="A2347" t="str">
            <v>4522000001</v>
          </cell>
          <cell r="J2347">
            <v>0</v>
          </cell>
        </row>
        <row r="2348">
          <cell r="A2348" t="str">
            <v>4522000001</v>
          </cell>
          <cell r="J2348">
            <v>0</v>
          </cell>
        </row>
        <row r="2349">
          <cell r="A2349" t="str">
            <v>4522000001</v>
          </cell>
          <cell r="J2349">
            <v>0</v>
          </cell>
        </row>
        <row r="2350">
          <cell r="A2350" t="str">
            <v>4522000001</v>
          </cell>
          <cell r="J2350">
            <v>0</v>
          </cell>
        </row>
        <row r="2351">
          <cell r="A2351" t="str">
            <v>4522000001</v>
          </cell>
          <cell r="J2351">
            <v>0</v>
          </cell>
        </row>
        <row r="2352">
          <cell r="A2352" t="str">
            <v>4522000001</v>
          </cell>
          <cell r="J2352">
            <v>0</v>
          </cell>
        </row>
        <row r="2353">
          <cell r="A2353" t="str">
            <v>4522000001</v>
          </cell>
          <cell r="J2353">
            <v>0</v>
          </cell>
        </row>
        <row r="2354">
          <cell r="A2354" t="str">
            <v>4522000001</v>
          </cell>
          <cell r="J2354">
            <v>0</v>
          </cell>
        </row>
        <row r="2355">
          <cell r="A2355" t="str">
            <v>4522000001</v>
          </cell>
          <cell r="J2355">
            <v>0</v>
          </cell>
        </row>
        <row r="2356">
          <cell r="A2356" t="str">
            <v>4522000001</v>
          </cell>
          <cell r="J2356">
            <v>0</v>
          </cell>
        </row>
        <row r="2357">
          <cell r="A2357" t="str">
            <v>4522000001</v>
          </cell>
          <cell r="J2357">
            <v>0</v>
          </cell>
        </row>
        <row r="2358">
          <cell r="A2358" t="str">
            <v>4522000001</v>
          </cell>
          <cell r="J2358">
            <v>0</v>
          </cell>
        </row>
        <row r="2359">
          <cell r="A2359" t="str">
            <v>4522000001</v>
          </cell>
          <cell r="J2359">
            <v>0</v>
          </cell>
        </row>
        <row r="2360">
          <cell r="A2360" t="str">
            <v>4522000001</v>
          </cell>
          <cell r="J2360">
            <v>0</v>
          </cell>
        </row>
        <row r="2361">
          <cell r="A2361" t="str">
            <v>4522000001</v>
          </cell>
          <cell r="J2361">
            <v>0</v>
          </cell>
        </row>
        <row r="2362">
          <cell r="A2362" t="str">
            <v>4522000001</v>
          </cell>
          <cell r="J2362">
            <v>0</v>
          </cell>
        </row>
        <row r="2363">
          <cell r="A2363" t="str">
            <v>4522000001</v>
          </cell>
          <cell r="J2363">
            <v>0</v>
          </cell>
        </row>
        <row r="2364">
          <cell r="A2364" t="str">
            <v>4522000001</v>
          </cell>
          <cell r="J2364">
            <v>0</v>
          </cell>
        </row>
        <row r="2365">
          <cell r="A2365" t="str">
            <v>4522000001</v>
          </cell>
          <cell r="J2365">
            <v>0</v>
          </cell>
        </row>
        <row r="2366">
          <cell r="A2366" t="str">
            <v>4522000001</v>
          </cell>
          <cell r="J2366">
            <v>0</v>
          </cell>
        </row>
        <row r="2367">
          <cell r="A2367" t="str">
            <v>4522000001</v>
          </cell>
          <cell r="J2367">
            <v>0</v>
          </cell>
        </row>
        <row r="2368">
          <cell r="A2368" t="str">
            <v>4522000001</v>
          </cell>
          <cell r="J2368">
            <v>0</v>
          </cell>
        </row>
        <row r="2369">
          <cell r="A2369" t="str">
            <v>4522000001</v>
          </cell>
          <cell r="J2369">
            <v>0</v>
          </cell>
        </row>
        <row r="2370">
          <cell r="A2370" t="str">
            <v>4522000001</v>
          </cell>
          <cell r="J2370">
            <v>0</v>
          </cell>
        </row>
        <row r="2371">
          <cell r="A2371" t="str">
            <v>4522000001</v>
          </cell>
          <cell r="J2371">
            <v>0</v>
          </cell>
        </row>
        <row r="2372">
          <cell r="A2372" t="str">
            <v>4522000001</v>
          </cell>
          <cell r="J2372">
            <v>0</v>
          </cell>
        </row>
        <row r="2373">
          <cell r="A2373" t="str">
            <v>4522000001</v>
          </cell>
          <cell r="J2373">
            <v>0</v>
          </cell>
        </row>
        <row r="2374">
          <cell r="A2374" t="str">
            <v>4522000001</v>
          </cell>
          <cell r="J2374">
            <v>0</v>
          </cell>
        </row>
        <row r="2375">
          <cell r="A2375" t="str">
            <v>4522000001</v>
          </cell>
          <cell r="J2375">
            <v>0</v>
          </cell>
        </row>
        <row r="2376">
          <cell r="A2376" t="str">
            <v>4522000001</v>
          </cell>
          <cell r="J2376">
            <v>0</v>
          </cell>
        </row>
        <row r="2377">
          <cell r="A2377" t="str">
            <v>4522000001</v>
          </cell>
          <cell r="J2377">
            <v>0</v>
          </cell>
        </row>
        <row r="2378">
          <cell r="A2378" t="str">
            <v>4522000001</v>
          </cell>
          <cell r="J2378">
            <v>0</v>
          </cell>
        </row>
        <row r="2379">
          <cell r="A2379" t="str">
            <v>4522000001</v>
          </cell>
          <cell r="J2379">
            <v>0</v>
          </cell>
        </row>
        <row r="2380">
          <cell r="A2380" t="str">
            <v>4522000001</v>
          </cell>
          <cell r="J2380">
            <v>0</v>
          </cell>
        </row>
        <row r="2381">
          <cell r="A2381" t="str">
            <v>4522000001</v>
          </cell>
          <cell r="J2381">
            <v>0</v>
          </cell>
        </row>
        <row r="2382">
          <cell r="A2382" t="str">
            <v>4522000001</v>
          </cell>
          <cell r="J2382">
            <v>0</v>
          </cell>
        </row>
        <row r="2383">
          <cell r="A2383" t="str">
            <v>4522000001</v>
          </cell>
          <cell r="J2383">
            <v>0</v>
          </cell>
        </row>
        <row r="2384">
          <cell r="A2384" t="str">
            <v>4522000001</v>
          </cell>
          <cell r="J2384">
            <v>0</v>
          </cell>
        </row>
        <row r="2385">
          <cell r="A2385" t="str">
            <v>4522000001</v>
          </cell>
          <cell r="J2385">
            <v>0</v>
          </cell>
        </row>
        <row r="2386">
          <cell r="A2386" t="str">
            <v>4522000001</v>
          </cell>
          <cell r="J2386">
            <v>0</v>
          </cell>
        </row>
        <row r="2387">
          <cell r="A2387" t="str">
            <v>4522000001</v>
          </cell>
          <cell r="J2387">
            <v>0</v>
          </cell>
        </row>
        <row r="2388">
          <cell r="A2388" t="str">
            <v>4522000001</v>
          </cell>
          <cell r="J2388">
            <v>0</v>
          </cell>
        </row>
        <row r="2389">
          <cell r="A2389" t="str">
            <v>4522000001</v>
          </cell>
          <cell r="J2389">
            <v>0</v>
          </cell>
        </row>
        <row r="2390">
          <cell r="A2390" t="str">
            <v>4522000001</v>
          </cell>
          <cell r="J2390">
            <v>0</v>
          </cell>
        </row>
        <row r="2391">
          <cell r="A2391" t="str">
            <v>4522000001</v>
          </cell>
          <cell r="J2391">
            <v>0</v>
          </cell>
        </row>
        <row r="2392">
          <cell r="A2392" t="str">
            <v>4522000001</v>
          </cell>
          <cell r="J2392">
            <v>0</v>
          </cell>
        </row>
        <row r="2393">
          <cell r="A2393" t="str">
            <v>4522000001</v>
          </cell>
          <cell r="J2393">
            <v>0</v>
          </cell>
        </row>
        <row r="2394">
          <cell r="A2394" t="str">
            <v>4522000001</v>
          </cell>
          <cell r="J2394">
            <v>0</v>
          </cell>
        </row>
        <row r="2395">
          <cell r="A2395" t="str">
            <v>4522000001</v>
          </cell>
          <cell r="J2395">
            <v>0</v>
          </cell>
        </row>
        <row r="2396">
          <cell r="A2396" t="str">
            <v>4522000001</v>
          </cell>
          <cell r="J2396">
            <v>0</v>
          </cell>
        </row>
        <row r="2397">
          <cell r="A2397" t="str">
            <v>4522000001</v>
          </cell>
          <cell r="J2397">
            <v>0</v>
          </cell>
        </row>
        <row r="2398">
          <cell r="A2398" t="str">
            <v>4522000001</v>
          </cell>
          <cell r="J2398">
            <v>0</v>
          </cell>
        </row>
        <row r="2399">
          <cell r="A2399" t="str">
            <v>4522000001</v>
          </cell>
          <cell r="J2399">
            <v>0</v>
          </cell>
        </row>
        <row r="2400">
          <cell r="A2400" t="str">
            <v>4522000001</v>
          </cell>
          <cell r="J2400">
            <v>0</v>
          </cell>
        </row>
        <row r="2401">
          <cell r="A2401" t="str">
            <v>4522000001</v>
          </cell>
          <cell r="J2401">
            <v>0</v>
          </cell>
        </row>
        <row r="2402">
          <cell r="A2402" t="str">
            <v>4522000001</v>
          </cell>
          <cell r="J2402">
            <v>0</v>
          </cell>
        </row>
        <row r="2403">
          <cell r="A2403" t="str">
            <v>4522000001</v>
          </cell>
          <cell r="J2403">
            <v>0</v>
          </cell>
        </row>
        <row r="2404">
          <cell r="A2404" t="str">
            <v>4522000001</v>
          </cell>
          <cell r="J2404">
            <v>0</v>
          </cell>
        </row>
        <row r="2405">
          <cell r="A2405" t="str">
            <v>4522000001</v>
          </cell>
          <cell r="J2405">
            <v>0</v>
          </cell>
        </row>
        <row r="2406">
          <cell r="A2406" t="str">
            <v>4522000001</v>
          </cell>
          <cell r="J2406">
            <v>0</v>
          </cell>
        </row>
        <row r="2407">
          <cell r="A2407" t="str">
            <v>4522000001</v>
          </cell>
          <cell r="J2407">
            <v>0</v>
          </cell>
        </row>
        <row r="2408">
          <cell r="A2408" t="str">
            <v>4522000001</v>
          </cell>
          <cell r="J2408">
            <v>0</v>
          </cell>
        </row>
        <row r="2409">
          <cell r="A2409" t="str">
            <v>4522000001</v>
          </cell>
          <cell r="J2409">
            <v>0</v>
          </cell>
        </row>
        <row r="2410">
          <cell r="A2410" t="str">
            <v>4522000001</v>
          </cell>
          <cell r="J2410">
            <v>0</v>
          </cell>
        </row>
        <row r="2411">
          <cell r="A2411" t="str">
            <v>4522000001</v>
          </cell>
          <cell r="J2411">
            <v>0</v>
          </cell>
        </row>
        <row r="2412">
          <cell r="A2412" t="str">
            <v>4522000001</v>
          </cell>
          <cell r="J2412">
            <v>0</v>
          </cell>
        </row>
        <row r="2413">
          <cell r="A2413" t="str">
            <v>4522000001</v>
          </cell>
          <cell r="J2413">
            <v>0</v>
          </cell>
        </row>
        <row r="2414">
          <cell r="A2414" t="str">
            <v>4522000001</v>
          </cell>
          <cell r="J2414">
            <v>0</v>
          </cell>
        </row>
        <row r="2415">
          <cell r="A2415" t="str">
            <v>4522000001</v>
          </cell>
          <cell r="J2415">
            <v>0</v>
          </cell>
        </row>
        <row r="2416">
          <cell r="A2416" t="str">
            <v>4522000001</v>
          </cell>
          <cell r="J2416">
            <v>0</v>
          </cell>
        </row>
        <row r="2417">
          <cell r="A2417" t="str">
            <v>4522000001</v>
          </cell>
          <cell r="J2417">
            <v>0</v>
          </cell>
        </row>
        <row r="2418">
          <cell r="A2418" t="str">
            <v>4522000001</v>
          </cell>
          <cell r="J2418">
            <v>0</v>
          </cell>
        </row>
        <row r="2419">
          <cell r="A2419" t="str">
            <v>4522000001</v>
          </cell>
          <cell r="J2419">
            <v>0</v>
          </cell>
        </row>
        <row r="2420">
          <cell r="A2420" t="str">
            <v>4522000001</v>
          </cell>
          <cell r="J2420">
            <v>0</v>
          </cell>
        </row>
        <row r="2421">
          <cell r="A2421" t="str">
            <v>4522000001</v>
          </cell>
          <cell r="J2421">
            <v>0</v>
          </cell>
        </row>
        <row r="2422">
          <cell r="A2422" t="str">
            <v>4522000001</v>
          </cell>
          <cell r="J2422">
            <v>0</v>
          </cell>
        </row>
        <row r="2423">
          <cell r="A2423" t="str">
            <v>4522000001</v>
          </cell>
          <cell r="J2423">
            <v>0</v>
          </cell>
        </row>
        <row r="2424">
          <cell r="A2424" t="str">
            <v>4522000001</v>
          </cell>
          <cell r="J2424">
            <v>0</v>
          </cell>
        </row>
        <row r="2425">
          <cell r="A2425" t="str">
            <v>4522000001</v>
          </cell>
          <cell r="J2425">
            <v>0</v>
          </cell>
        </row>
        <row r="2426">
          <cell r="A2426" t="str">
            <v>4522000001</v>
          </cell>
          <cell r="J2426">
            <v>0</v>
          </cell>
        </row>
        <row r="2427">
          <cell r="A2427" t="str">
            <v>4522000001</v>
          </cell>
          <cell r="J2427">
            <v>0</v>
          </cell>
        </row>
        <row r="2428">
          <cell r="A2428" t="str">
            <v>4522000001</v>
          </cell>
          <cell r="J2428">
            <v>0</v>
          </cell>
        </row>
        <row r="2429">
          <cell r="A2429" t="str">
            <v>4522000001</v>
          </cell>
          <cell r="J2429">
            <v>0</v>
          </cell>
        </row>
        <row r="2430">
          <cell r="A2430" t="str">
            <v>4522000001</v>
          </cell>
          <cell r="J2430">
            <v>0</v>
          </cell>
        </row>
        <row r="2431">
          <cell r="A2431" t="str">
            <v>4522000001</v>
          </cell>
          <cell r="J2431">
            <v>0</v>
          </cell>
        </row>
        <row r="2432">
          <cell r="A2432" t="str">
            <v>4522000001</v>
          </cell>
          <cell r="J2432">
            <v>0</v>
          </cell>
        </row>
        <row r="2433">
          <cell r="A2433" t="str">
            <v>4522000001</v>
          </cell>
          <cell r="J2433">
            <v>0</v>
          </cell>
        </row>
        <row r="2434">
          <cell r="A2434" t="str">
            <v>4522000001</v>
          </cell>
          <cell r="J2434">
            <v>0</v>
          </cell>
        </row>
        <row r="2435">
          <cell r="A2435" t="str">
            <v>4522000001</v>
          </cell>
          <cell r="J2435">
            <v>0</v>
          </cell>
        </row>
        <row r="2436">
          <cell r="A2436" t="str">
            <v>4522000001</v>
          </cell>
          <cell r="J2436">
            <v>0</v>
          </cell>
        </row>
        <row r="2437">
          <cell r="A2437" t="str">
            <v>4522000001</v>
          </cell>
          <cell r="J2437">
            <v>0</v>
          </cell>
        </row>
        <row r="2438">
          <cell r="A2438" t="str">
            <v>4522000001</v>
          </cell>
          <cell r="J2438">
            <v>0</v>
          </cell>
        </row>
        <row r="2439">
          <cell r="A2439" t="str">
            <v>4522000001</v>
          </cell>
          <cell r="J2439">
            <v>0</v>
          </cell>
        </row>
        <row r="2440">
          <cell r="A2440" t="str">
            <v>4522000001</v>
          </cell>
          <cell r="J2440">
            <v>0</v>
          </cell>
        </row>
        <row r="2441">
          <cell r="A2441" t="str">
            <v>4522000001</v>
          </cell>
          <cell r="J2441">
            <v>0</v>
          </cell>
        </row>
        <row r="2442">
          <cell r="A2442" t="str">
            <v>4522000001</v>
          </cell>
          <cell r="J2442">
            <v>0</v>
          </cell>
        </row>
        <row r="2443">
          <cell r="A2443" t="str">
            <v>4522000001</v>
          </cell>
          <cell r="J2443">
            <v>0</v>
          </cell>
        </row>
        <row r="2444">
          <cell r="A2444" t="str">
            <v>4522000001</v>
          </cell>
          <cell r="J2444">
            <v>0</v>
          </cell>
        </row>
        <row r="2445">
          <cell r="A2445" t="str">
            <v>4522000001</v>
          </cell>
          <cell r="J2445">
            <v>0</v>
          </cell>
        </row>
        <row r="2446">
          <cell r="A2446" t="str">
            <v>4522000001</v>
          </cell>
          <cell r="J2446">
            <v>0</v>
          </cell>
        </row>
        <row r="2447">
          <cell r="A2447" t="str">
            <v>4522000001</v>
          </cell>
          <cell r="J2447">
            <v>0</v>
          </cell>
        </row>
        <row r="2448">
          <cell r="A2448" t="str">
            <v>4522000001</v>
          </cell>
          <cell r="J2448">
            <v>0</v>
          </cell>
        </row>
        <row r="2449">
          <cell r="A2449" t="str">
            <v>4522000001</v>
          </cell>
          <cell r="J2449">
            <v>0</v>
          </cell>
        </row>
        <row r="2450">
          <cell r="A2450" t="str">
            <v>4522000001</v>
          </cell>
          <cell r="J2450">
            <v>0</v>
          </cell>
        </row>
        <row r="2451">
          <cell r="A2451" t="str">
            <v>4522000001</v>
          </cell>
          <cell r="J2451">
            <v>0</v>
          </cell>
        </row>
        <row r="2452">
          <cell r="A2452" t="str">
            <v>4522000001</v>
          </cell>
          <cell r="J2452">
            <v>0</v>
          </cell>
        </row>
        <row r="2453">
          <cell r="A2453" t="str">
            <v>4522000001</v>
          </cell>
          <cell r="J2453">
            <v>0</v>
          </cell>
        </row>
        <row r="2454">
          <cell r="A2454" t="str">
            <v>4522000001</v>
          </cell>
          <cell r="J2454">
            <v>0</v>
          </cell>
        </row>
        <row r="2455">
          <cell r="A2455" t="str">
            <v>4522000001</v>
          </cell>
          <cell r="J2455">
            <v>0</v>
          </cell>
        </row>
        <row r="2456">
          <cell r="A2456" t="str">
            <v>4522000001</v>
          </cell>
          <cell r="J2456">
            <v>0</v>
          </cell>
        </row>
        <row r="2457">
          <cell r="A2457" t="str">
            <v>4522000001</v>
          </cell>
          <cell r="J2457">
            <v>0</v>
          </cell>
        </row>
        <row r="2458">
          <cell r="A2458" t="str">
            <v>4522000001</v>
          </cell>
          <cell r="J2458">
            <v>0</v>
          </cell>
        </row>
        <row r="2459">
          <cell r="A2459" t="str">
            <v>4522000001</v>
          </cell>
          <cell r="J2459">
            <v>0</v>
          </cell>
        </row>
        <row r="2460">
          <cell r="A2460" t="str">
            <v>4522000001</v>
          </cell>
          <cell r="J2460">
            <v>0</v>
          </cell>
        </row>
        <row r="2461">
          <cell r="A2461" t="str">
            <v>4522000001</v>
          </cell>
          <cell r="J2461">
            <v>0</v>
          </cell>
        </row>
        <row r="2462">
          <cell r="A2462" t="str">
            <v>4522000001</v>
          </cell>
          <cell r="J2462">
            <v>0</v>
          </cell>
        </row>
        <row r="2463">
          <cell r="A2463" t="str">
            <v>4522000001</v>
          </cell>
          <cell r="J2463">
            <v>0</v>
          </cell>
        </row>
        <row r="2464">
          <cell r="A2464" t="str">
            <v>4522000001</v>
          </cell>
          <cell r="J2464">
            <v>0</v>
          </cell>
        </row>
        <row r="2465">
          <cell r="A2465" t="str">
            <v>4522000001</v>
          </cell>
          <cell r="J2465">
            <v>0</v>
          </cell>
        </row>
        <row r="2466">
          <cell r="A2466" t="str">
            <v>4522000001</v>
          </cell>
          <cell r="J2466">
            <v>0</v>
          </cell>
        </row>
        <row r="2467">
          <cell r="A2467" t="str">
            <v>4522000001</v>
          </cell>
          <cell r="J2467">
            <v>0</v>
          </cell>
        </row>
        <row r="2468">
          <cell r="A2468" t="str">
            <v>4522000001</v>
          </cell>
          <cell r="J2468">
            <v>0</v>
          </cell>
        </row>
        <row r="2469">
          <cell r="A2469" t="str">
            <v>4522000001</v>
          </cell>
          <cell r="J2469">
            <v>0</v>
          </cell>
        </row>
        <row r="2470">
          <cell r="A2470" t="str">
            <v>4522000001</v>
          </cell>
          <cell r="J2470">
            <v>0</v>
          </cell>
        </row>
        <row r="2471">
          <cell r="A2471" t="str">
            <v>4522000001</v>
          </cell>
          <cell r="J2471">
            <v>0</v>
          </cell>
        </row>
        <row r="2472">
          <cell r="A2472" t="str">
            <v>4522000001</v>
          </cell>
          <cell r="J2472">
            <v>0</v>
          </cell>
        </row>
        <row r="2473">
          <cell r="A2473" t="str">
            <v>4522000001</v>
          </cell>
          <cell r="J2473">
            <v>0</v>
          </cell>
        </row>
        <row r="2474">
          <cell r="A2474" t="str">
            <v>4522000001</v>
          </cell>
          <cell r="J2474">
            <v>0</v>
          </cell>
        </row>
        <row r="2475">
          <cell r="A2475" t="str">
            <v>4522000001</v>
          </cell>
          <cell r="J2475">
            <v>0</v>
          </cell>
        </row>
        <row r="2476">
          <cell r="A2476" t="str">
            <v>4522000001</v>
          </cell>
          <cell r="J2476">
            <v>0</v>
          </cell>
        </row>
        <row r="2477">
          <cell r="A2477" t="str">
            <v>4522000001</v>
          </cell>
          <cell r="J2477">
            <v>0</v>
          </cell>
        </row>
        <row r="2478">
          <cell r="A2478" t="str">
            <v>4522000001</v>
          </cell>
          <cell r="J2478">
            <v>0</v>
          </cell>
        </row>
        <row r="2479">
          <cell r="A2479" t="str">
            <v>4522000001</v>
          </cell>
          <cell r="J2479">
            <v>0</v>
          </cell>
        </row>
        <row r="2480">
          <cell r="A2480" t="str">
            <v>4522000001</v>
          </cell>
          <cell r="J2480">
            <v>0</v>
          </cell>
        </row>
        <row r="2481">
          <cell r="A2481" t="str">
            <v>4522000001</v>
          </cell>
          <cell r="J2481">
            <v>0</v>
          </cell>
        </row>
        <row r="2482">
          <cell r="A2482" t="str">
            <v>4522000001</v>
          </cell>
          <cell r="J2482">
            <v>0</v>
          </cell>
        </row>
        <row r="2483">
          <cell r="A2483" t="str">
            <v>4522000001</v>
          </cell>
          <cell r="J2483">
            <v>0</v>
          </cell>
        </row>
        <row r="2484">
          <cell r="A2484" t="str">
            <v>4522000001</v>
          </cell>
          <cell r="J2484">
            <v>0</v>
          </cell>
        </row>
        <row r="2485">
          <cell r="A2485" t="str">
            <v>4522000001</v>
          </cell>
          <cell r="J2485">
            <v>0</v>
          </cell>
        </row>
        <row r="2486">
          <cell r="A2486" t="str">
            <v>4522000001</v>
          </cell>
          <cell r="J2486">
            <v>0</v>
          </cell>
        </row>
        <row r="2487">
          <cell r="A2487" t="str">
            <v>4522000001</v>
          </cell>
          <cell r="J2487">
            <v>0</v>
          </cell>
        </row>
        <row r="2488">
          <cell r="A2488" t="str">
            <v>4522000001</v>
          </cell>
          <cell r="J2488">
            <v>0</v>
          </cell>
        </row>
        <row r="2489">
          <cell r="A2489" t="str">
            <v>4522000001</v>
          </cell>
          <cell r="J2489">
            <v>0</v>
          </cell>
        </row>
        <row r="2490">
          <cell r="A2490" t="str">
            <v>4522000001</v>
          </cell>
          <cell r="J2490">
            <v>0</v>
          </cell>
        </row>
        <row r="2491">
          <cell r="A2491" t="str">
            <v>4522000001</v>
          </cell>
          <cell r="J2491">
            <v>0</v>
          </cell>
        </row>
        <row r="2492">
          <cell r="A2492" t="str">
            <v>4522000001</v>
          </cell>
          <cell r="J2492">
            <v>0</v>
          </cell>
        </row>
        <row r="2493">
          <cell r="A2493" t="str">
            <v>4522000001</v>
          </cell>
          <cell r="J2493">
            <v>0</v>
          </cell>
        </row>
        <row r="2494">
          <cell r="A2494" t="str">
            <v>4522000001</v>
          </cell>
          <cell r="J2494">
            <v>0</v>
          </cell>
        </row>
        <row r="2495">
          <cell r="A2495" t="str">
            <v>4522000001</v>
          </cell>
          <cell r="J2495">
            <v>0</v>
          </cell>
        </row>
        <row r="2496">
          <cell r="A2496" t="str">
            <v>4522000001</v>
          </cell>
          <cell r="J2496">
            <v>0</v>
          </cell>
        </row>
        <row r="2497">
          <cell r="A2497" t="str">
            <v>4522000001</v>
          </cell>
          <cell r="J2497">
            <v>0</v>
          </cell>
        </row>
        <row r="2498">
          <cell r="A2498" t="str">
            <v>4522000001</v>
          </cell>
          <cell r="J2498">
            <v>0</v>
          </cell>
        </row>
        <row r="2499">
          <cell r="A2499" t="str">
            <v>4522000001</v>
          </cell>
          <cell r="J2499">
            <v>0</v>
          </cell>
        </row>
        <row r="2500">
          <cell r="A2500" t="str">
            <v>4522000001</v>
          </cell>
          <cell r="J2500">
            <v>0</v>
          </cell>
        </row>
        <row r="2501">
          <cell r="A2501" t="str">
            <v>4522000001</v>
          </cell>
          <cell r="J2501">
            <v>0</v>
          </cell>
        </row>
        <row r="2502">
          <cell r="A2502" t="str">
            <v>4522000001</v>
          </cell>
          <cell r="J2502">
            <v>0</v>
          </cell>
        </row>
        <row r="2503">
          <cell r="A2503" t="str">
            <v>4522000001</v>
          </cell>
          <cell r="J2503">
            <v>0</v>
          </cell>
        </row>
        <row r="2504">
          <cell r="A2504" t="str">
            <v>4522000001</v>
          </cell>
          <cell r="J2504">
            <v>0</v>
          </cell>
        </row>
        <row r="2505">
          <cell r="A2505" t="str">
            <v>4522000001</v>
          </cell>
          <cell r="J2505">
            <v>0</v>
          </cell>
        </row>
        <row r="2506">
          <cell r="A2506" t="str">
            <v>4522000001</v>
          </cell>
          <cell r="J2506">
            <v>0</v>
          </cell>
        </row>
        <row r="2507">
          <cell r="A2507" t="str">
            <v>4522000001</v>
          </cell>
          <cell r="J2507">
            <v>0</v>
          </cell>
        </row>
        <row r="2508">
          <cell r="A2508" t="str">
            <v>4522000001</v>
          </cell>
          <cell r="J2508">
            <v>0</v>
          </cell>
        </row>
        <row r="2509">
          <cell r="A2509" t="str">
            <v>4522000001</v>
          </cell>
          <cell r="J2509">
            <v>0</v>
          </cell>
        </row>
        <row r="2510">
          <cell r="A2510" t="str">
            <v>4522000001</v>
          </cell>
          <cell r="J2510">
            <v>0</v>
          </cell>
        </row>
        <row r="2511">
          <cell r="A2511" t="str">
            <v>4522000001</v>
          </cell>
          <cell r="J2511">
            <v>0</v>
          </cell>
        </row>
        <row r="2512">
          <cell r="A2512" t="str">
            <v>4522000001</v>
          </cell>
          <cell r="J2512">
            <v>0</v>
          </cell>
        </row>
        <row r="2513">
          <cell r="A2513" t="str">
            <v>4522000001</v>
          </cell>
          <cell r="J2513">
            <v>0</v>
          </cell>
        </row>
        <row r="2514">
          <cell r="A2514" t="str">
            <v>4522000001</v>
          </cell>
          <cell r="J2514">
            <v>0</v>
          </cell>
        </row>
        <row r="2515">
          <cell r="A2515" t="str">
            <v>4522000001</v>
          </cell>
          <cell r="J2515">
            <v>0</v>
          </cell>
        </row>
        <row r="2516">
          <cell r="A2516" t="str">
            <v>4522000001</v>
          </cell>
          <cell r="J2516">
            <v>0</v>
          </cell>
        </row>
        <row r="2517">
          <cell r="A2517" t="str">
            <v>4522000001</v>
          </cell>
          <cell r="J2517">
            <v>0</v>
          </cell>
        </row>
        <row r="2518">
          <cell r="A2518" t="str">
            <v>4522000001</v>
          </cell>
          <cell r="J2518">
            <v>0</v>
          </cell>
        </row>
        <row r="2519">
          <cell r="A2519" t="str">
            <v>4522000001</v>
          </cell>
          <cell r="J2519">
            <v>0</v>
          </cell>
        </row>
        <row r="2520">
          <cell r="A2520" t="str">
            <v>4522000001</v>
          </cell>
          <cell r="J2520">
            <v>0</v>
          </cell>
        </row>
        <row r="2521">
          <cell r="A2521" t="str">
            <v>4522000001</v>
          </cell>
          <cell r="J2521">
            <v>0</v>
          </cell>
        </row>
        <row r="2522">
          <cell r="A2522" t="str">
            <v>4522000001</v>
          </cell>
          <cell r="J2522">
            <v>0</v>
          </cell>
        </row>
        <row r="2523">
          <cell r="A2523" t="str">
            <v>4522000001</v>
          </cell>
          <cell r="J2523">
            <v>0</v>
          </cell>
        </row>
        <row r="2524">
          <cell r="A2524" t="str">
            <v>4522000001</v>
          </cell>
          <cell r="J2524">
            <v>0</v>
          </cell>
        </row>
        <row r="2525">
          <cell r="A2525" t="str">
            <v>4522000001</v>
          </cell>
          <cell r="J2525">
            <v>0</v>
          </cell>
        </row>
        <row r="2526">
          <cell r="A2526" t="str">
            <v>4522000001</v>
          </cell>
          <cell r="J2526">
            <v>0</v>
          </cell>
        </row>
        <row r="2527">
          <cell r="A2527" t="str">
            <v>4522000001</v>
          </cell>
          <cell r="J2527">
            <v>0</v>
          </cell>
        </row>
        <row r="2528">
          <cell r="A2528" t="str">
            <v>4522000001</v>
          </cell>
          <cell r="J2528">
            <v>0</v>
          </cell>
        </row>
        <row r="2529">
          <cell r="A2529" t="str">
            <v>4522000001</v>
          </cell>
          <cell r="J2529">
            <v>0</v>
          </cell>
        </row>
        <row r="2530">
          <cell r="A2530" t="str">
            <v>4522000001</v>
          </cell>
          <cell r="J2530">
            <v>0</v>
          </cell>
        </row>
        <row r="2531">
          <cell r="A2531" t="str">
            <v>4522000001</v>
          </cell>
          <cell r="J2531">
            <v>0</v>
          </cell>
        </row>
        <row r="2532">
          <cell r="A2532" t="str">
            <v>4522000001</v>
          </cell>
          <cell r="J2532">
            <v>0</v>
          </cell>
        </row>
        <row r="2533">
          <cell r="A2533" t="str">
            <v>4522000001</v>
          </cell>
          <cell r="J2533">
            <v>0</v>
          </cell>
        </row>
        <row r="2534">
          <cell r="A2534" t="str">
            <v>4522000001</v>
          </cell>
          <cell r="J2534">
            <v>0</v>
          </cell>
        </row>
        <row r="2535">
          <cell r="A2535" t="str">
            <v>4522000001</v>
          </cell>
          <cell r="J2535">
            <v>0</v>
          </cell>
        </row>
        <row r="2536">
          <cell r="A2536" t="str">
            <v>4522000001</v>
          </cell>
          <cell r="J2536">
            <v>0</v>
          </cell>
        </row>
        <row r="2537">
          <cell r="A2537" t="str">
            <v>4522000001</v>
          </cell>
          <cell r="J2537">
            <v>0</v>
          </cell>
        </row>
        <row r="2538">
          <cell r="A2538" t="str">
            <v>4522000001</v>
          </cell>
          <cell r="J2538">
            <v>0</v>
          </cell>
        </row>
        <row r="2539">
          <cell r="A2539" t="str">
            <v>4522000001</v>
          </cell>
          <cell r="J2539">
            <v>0</v>
          </cell>
        </row>
        <row r="2540">
          <cell r="A2540" t="str">
            <v>4522000001</v>
          </cell>
          <cell r="J2540">
            <v>0</v>
          </cell>
        </row>
        <row r="2541">
          <cell r="A2541" t="str">
            <v>4522000001</v>
          </cell>
          <cell r="J2541">
            <v>0</v>
          </cell>
        </row>
        <row r="2542">
          <cell r="A2542" t="str">
            <v>4522000001</v>
          </cell>
          <cell r="J2542">
            <v>0</v>
          </cell>
        </row>
        <row r="2543">
          <cell r="A2543" t="str">
            <v>4522000001</v>
          </cell>
          <cell r="J2543">
            <v>0</v>
          </cell>
        </row>
        <row r="2544">
          <cell r="A2544" t="str">
            <v>4522000001</v>
          </cell>
          <cell r="J2544">
            <v>0</v>
          </cell>
        </row>
        <row r="2545">
          <cell r="A2545" t="str">
            <v>4522000001</v>
          </cell>
          <cell r="J2545">
            <v>0</v>
          </cell>
        </row>
        <row r="2546">
          <cell r="A2546" t="str">
            <v>4522000001</v>
          </cell>
          <cell r="J2546">
            <v>0</v>
          </cell>
        </row>
        <row r="2547">
          <cell r="A2547" t="str">
            <v>4522000001</v>
          </cell>
          <cell r="J2547">
            <v>0</v>
          </cell>
        </row>
        <row r="2548">
          <cell r="A2548" t="str">
            <v>4522000001</v>
          </cell>
          <cell r="J2548">
            <v>0</v>
          </cell>
        </row>
        <row r="2549">
          <cell r="A2549" t="str">
            <v>4522000001</v>
          </cell>
          <cell r="J2549">
            <v>0</v>
          </cell>
        </row>
        <row r="2550">
          <cell r="A2550" t="str">
            <v>4522000001</v>
          </cell>
          <cell r="J2550">
            <v>0</v>
          </cell>
        </row>
        <row r="2551">
          <cell r="A2551" t="str">
            <v>4522000001</v>
          </cell>
          <cell r="J2551">
            <v>0</v>
          </cell>
        </row>
        <row r="2552">
          <cell r="A2552" t="str">
            <v>4522000001</v>
          </cell>
          <cell r="J2552">
            <v>0</v>
          </cell>
        </row>
        <row r="2553">
          <cell r="A2553" t="str">
            <v>4522000001</v>
          </cell>
          <cell r="J2553">
            <v>0</v>
          </cell>
        </row>
        <row r="2554">
          <cell r="A2554" t="str">
            <v>4522000001</v>
          </cell>
          <cell r="J2554">
            <v>0</v>
          </cell>
        </row>
        <row r="2555">
          <cell r="A2555" t="str">
            <v>4522000001</v>
          </cell>
          <cell r="J2555">
            <v>0</v>
          </cell>
        </row>
        <row r="2556">
          <cell r="A2556" t="str">
            <v>4522000001</v>
          </cell>
          <cell r="J2556">
            <v>0</v>
          </cell>
        </row>
        <row r="2557">
          <cell r="A2557" t="str">
            <v>4522000001</v>
          </cell>
          <cell r="J2557">
            <v>0</v>
          </cell>
        </row>
        <row r="2558">
          <cell r="A2558" t="str">
            <v>4522000001</v>
          </cell>
          <cell r="J2558">
            <v>0</v>
          </cell>
        </row>
        <row r="2559">
          <cell r="A2559" t="str">
            <v>4522000001</v>
          </cell>
          <cell r="J2559">
            <v>0</v>
          </cell>
        </row>
        <row r="2560">
          <cell r="A2560" t="str">
            <v>4522000001</v>
          </cell>
          <cell r="J2560">
            <v>0</v>
          </cell>
        </row>
        <row r="2561">
          <cell r="A2561" t="str">
            <v>4522000001</v>
          </cell>
          <cell r="J2561">
            <v>0</v>
          </cell>
        </row>
        <row r="2562">
          <cell r="A2562" t="str">
            <v>4522000001</v>
          </cell>
          <cell r="J2562">
            <v>0</v>
          </cell>
        </row>
        <row r="2563">
          <cell r="A2563" t="str">
            <v>4522000001</v>
          </cell>
          <cell r="J2563">
            <v>0</v>
          </cell>
        </row>
        <row r="2564">
          <cell r="A2564" t="str">
            <v>4522000001</v>
          </cell>
          <cell r="J2564">
            <v>0</v>
          </cell>
        </row>
        <row r="2565">
          <cell r="A2565" t="str">
            <v>4522000001</v>
          </cell>
          <cell r="J2565">
            <v>0</v>
          </cell>
        </row>
        <row r="2566">
          <cell r="A2566" t="str">
            <v>4522000001</v>
          </cell>
          <cell r="J2566">
            <v>0</v>
          </cell>
        </row>
        <row r="2567">
          <cell r="A2567" t="str">
            <v>4522000001</v>
          </cell>
          <cell r="J2567">
            <v>0</v>
          </cell>
        </row>
        <row r="2568">
          <cell r="A2568" t="str">
            <v>4522000001</v>
          </cell>
          <cell r="J2568">
            <v>0</v>
          </cell>
        </row>
        <row r="2569">
          <cell r="A2569" t="str">
            <v>4522000001</v>
          </cell>
          <cell r="J2569">
            <v>0</v>
          </cell>
        </row>
        <row r="2570">
          <cell r="A2570" t="str">
            <v>4522000001</v>
          </cell>
          <cell r="J2570">
            <v>0</v>
          </cell>
        </row>
        <row r="2571">
          <cell r="A2571" t="str">
            <v>4522000001</v>
          </cell>
          <cell r="J2571">
            <v>0</v>
          </cell>
        </row>
        <row r="2572">
          <cell r="A2572" t="str">
            <v>4522000001</v>
          </cell>
          <cell r="J2572">
            <v>0</v>
          </cell>
        </row>
        <row r="2573">
          <cell r="A2573" t="str">
            <v>4522000001</v>
          </cell>
          <cell r="J2573">
            <v>0</v>
          </cell>
        </row>
        <row r="2574">
          <cell r="A2574" t="str">
            <v>4522000001</v>
          </cell>
          <cell r="J2574">
            <v>0</v>
          </cell>
        </row>
        <row r="2575">
          <cell r="A2575" t="str">
            <v>4522000001</v>
          </cell>
          <cell r="J2575">
            <v>0</v>
          </cell>
        </row>
        <row r="2576">
          <cell r="A2576" t="str">
            <v>4522000001</v>
          </cell>
          <cell r="J2576">
            <v>0</v>
          </cell>
        </row>
        <row r="2577">
          <cell r="A2577" t="str">
            <v>4522000001</v>
          </cell>
          <cell r="J2577">
            <v>0</v>
          </cell>
        </row>
        <row r="2578">
          <cell r="A2578" t="str">
            <v>4522000001</v>
          </cell>
          <cell r="J2578">
            <v>0</v>
          </cell>
        </row>
        <row r="2579">
          <cell r="A2579" t="str">
            <v>4522000001</v>
          </cell>
          <cell r="J2579">
            <v>0</v>
          </cell>
        </row>
        <row r="2580">
          <cell r="A2580" t="str">
            <v>4522000001</v>
          </cell>
          <cell r="J2580">
            <v>0</v>
          </cell>
        </row>
        <row r="2581">
          <cell r="A2581" t="str">
            <v>4522000001</v>
          </cell>
          <cell r="J2581">
            <v>0</v>
          </cell>
        </row>
        <row r="2582">
          <cell r="A2582" t="str">
            <v>4522000001</v>
          </cell>
          <cell r="J2582">
            <v>0</v>
          </cell>
        </row>
        <row r="2583">
          <cell r="A2583" t="str">
            <v>4522000001</v>
          </cell>
          <cell r="J2583">
            <v>0</v>
          </cell>
        </row>
        <row r="2584">
          <cell r="A2584" t="str">
            <v>4522000001</v>
          </cell>
          <cell r="J2584">
            <v>0</v>
          </cell>
        </row>
        <row r="2585">
          <cell r="A2585" t="str">
            <v>4522000001</v>
          </cell>
          <cell r="J2585">
            <v>0</v>
          </cell>
        </row>
        <row r="2586">
          <cell r="A2586" t="str">
            <v>4522000001</v>
          </cell>
          <cell r="J2586">
            <v>0</v>
          </cell>
        </row>
        <row r="2587">
          <cell r="A2587" t="str">
            <v>4522000001</v>
          </cell>
          <cell r="J2587">
            <v>0</v>
          </cell>
        </row>
        <row r="2588">
          <cell r="A2588" t="str">
            <v>4522000001</v>
          </cell>
          <cell r="J2588">
            <v>0</v>
          </cell>
        </row>
        <row r="2589">
          <cell r="A2589" t="str">
            <v>4522000001</v>
          </cell>
          <cell r="J2589">
            <v>0</v>
          </cell>
        </row>
        <row r="2590">
          <cell r="A2590" t="str">
            <v>4522000001</v>
          </cell>
          <cell r="J2590">
            <v>0</v>
          </cell>
        </row>
        <row r="2591">
          <cell r="A2591" t="str">
            <v>4522000001</v>
          </cell>
          <cell r="J2591">
            <v>0</v>
          </cell>
        </row>
        <row r="2592">
          <cell r="A2592" t="str">
            <v>4522000001</v>
          </cell>
          <cell r="J2592">
            <v>0</v>
          </cell>
        </row>
        <row r="2593">
          <cell r="A2593" t="str">
            <v>4522000001</v>
          </cell>
          <cell r="J2593">
            <v>0</v>
          </cell>
        </row>
        <row r="2594">
          <cell r="A2594" t="str">
            <v>4522000001</v>
          </cell>
          <cell r="J2594">
            <v>0</v>
          </cell>
        </row>
        <row r="2595">
          <cell r="A2595" t="str">
            <v>4522000001</v>
          </cell>
          <cell r="J2595">
            <v>0</v>
          </cell>
        </row>
        <row r="2596">
          <cell r="A2596" t="str">
            <v>4522000001</v>
          </cell>
          <cell r="J2596">
            <v>0</v>
          </cell>
        </row>
        <row r="2597">
          <cell r="A2597" t="str">
            <v>4522000001</v>
          </cell>
          <cell r="J2597">
            <v>0</v>
          </cell>
        </row>
        <row r="2598">
          <cell r="A2598" t="str">
            <v>4522000001</v>
          </cell>
          <cell r="J2598">
            <v>0</v>
          </cell>
        </row>
        <row r="2599">
          <cell r="A2599" t="str">
            <v>4522000001</v>
          </cell>
          <cell r="J2599">
            <v>0</v>
          </cell>
        </row>
        <row r="2600">
          <cell r="A2600" t="str">
            <v>4522000001</v>
          </cell>
          <cell r="J2600">
            <v>0</v>
          </cell>
        </row>
        <row r="2601">
          <cell r="A2601" t="str">
            <v>4522000001</v>
          </cell>
          <cell r="J2601">
            <v>0</v>
          </cell>
        </row>
        <row r="2602">
          <cell r="A2602" t="str">
            <v>4522000001</v>
          </cell>
          <cell r="J2602">
            <v>0</v>
          </cell>
        </row>
        <row r="2603">
          <cell r="A2603" t="str">
            <v>4522000001</v>
          </cell>
          <cell r="J2603">
            <v>0</v>
          </cell>
        </row>
        <row r="2604">
          <cell r="A2604" t="str">
            <v>4522000001</v>
          </cell>
          <cell r="J2604">
            <v>0</v>
          </cell>
        </row>
        <row r="2605">
          <cell r="A2605" t="str">
            <v>4522000001</v>
          </cell>
          <cell r="J2605">
            <v>0</v>
          </cell>
        </row>
        <row r="2606">
          <cell r="A2606" t="str">
            <v>4522000001</v>
          </cell>
          <cell r="J2606">
            <v>0</v>
          </cell>
        </row>
        <row r="2607">
          <cell r="A2607" t="str">
            <v>4522000001</v>
          </cell>
          <cell r="J2607">
            <v>0</v>
          </cell>
        </row>
        <row r="2608">
          <cell r="A2608" t="str">
            <v>4522000001</v>
          </cell>
          <cell r="J2608">
            <v>0</v>
          </cell>
        </row>
        <row r="2609">
          <cell r="A2609" t="str">
            <v>4522000001</v>
          </cell>
          <cell r="J2609">
            <v>0</v>
          </cell>
        </row>
        <row r="2610">
          <cell r="A2610" t="str">
            <v>4522000001</v>
          </cell>
          <cell r="J2610">
            <v>0</v>
          </cell>
        </row>
        <row r="2611">
          <cell r="A2611" t="str">
            <v>4522000001</v>
          </cell>
          <cell r="J2611">
            <v>0</v>
          </cell>
        </row>
        <row r="2612">
          <cell r="A2612" t="str">
            <v>4522000001</v>
          </cell>
          <cell r="J2612">
            <v>0</v>
          </cell>
        </row>
        <row r="2613">
          <cell r="A2613" t="str">
            <v>4522000001</v>
          </cell>
          <cell r="J2613">
            <v>0</v>
          </cell>
        </row>
        <row r="2614">
          <cell r="A2614" t="str">
            <v>4522000001</v>
          </cell>
          <cell r="J2614">
            <v>0</v>
          </cell>
        </row>
        <row r="2615">
          <cell r="A2615" t="str">
            <v>4522000001</v>
          </cell>
          <cell r="J2615">
            <v>0</v>
          </cell>
        </row>
        <row r="2616">
          <cell r="A2616" t="str">
            <v>4522000001</v>
          </cell>
          <cell r="J2616">
            <v>0</v>
          </cell>
        </row>
        <row r="2617">
          <cell r="A2617" t="str">
            <v>4522000001</v>
          </cell>
          <cell r="J2617">
            <v>0</v>
          </cell>
        </row>
        <row r="2618">
          <cell r="A2618" t="str">
            <v>4522000001</v>
          </cell>
          <cell r="J2618">
            <v>0</v>
          </cell>
        </row>
        <row r="2619">
          <cell r="A2619" t="str">
            <v>4522000001</v>
          </cell>
          <cell r="J2619">
            <v>0</v>
          </cell>
        </row>
        <row r="2620">
          <cell r="A2620" t="str">
            <v>4522000001</v>
          </cell>
          <cell r="J2620">
            <v>0</v>
          </cell>
        </row>
        <row r="2621">
          <cell r="A2621" t="str">
            <v>4522000001</v>
          </cell>
          <cell r="J2621">
            <v>0</v>
          </cell>
        </row>
        <row r="2622">
          <cell r="A2622" t="str">
            <v>4522000001</v>
          </cell>
          <cell r="J2622">
            <v>0</v>
          </cell>
        </row>
        <row r="2623">
          <cell r="A2623" t="str">
            <v>4522000001</v>
          </cell>
          <cell r="J2623">
            <v>0</v>
          </cell>
        </row>
        <row r="2624">
          <cell r="A2624" t="str">
            <v>4522000001</v>
          </cell>
          <cell r="J2624">
            <v>0</v>
          </cell>
        </row>
        <row r="2625">
          <cell r="A2625" t="str">
            <v>4522000001</v>
          </cell>
          <cell r="J2625">
            <v>0</v>
          </cell>
        </row>
        <row r="2626">
          <cell r="A2626" t="str">
            <v>4522000001</v>
          </cell>
          <cell r="J2626">
            <v>0</v>
          </cell>
        </row>
        <row r="2627">
          <cell r="A2627" t="str">
            <v>4522000001</v>
          </cell>
          <cell r="J2627">
            <v>0</v>
          </cell>
        </row>
        <row r="2628">
          <cell r="A2628" t="str">
            <v>4522000001</v>
          </cell>
          <cell r="J2628">
            <v>0</v>
          </cell>
        </row>
        <row r="2629">
          <cell r="A2629" t="str">
            <v>4522000001</v>
          </cell>
          <cell r="J2629">
            <v>0</v>
          </cell>
        </row>
        <row r="2630">
          <cell r="A2630" t="str">
            <v>4522000001</v>
          </cell>
          <cell r="J2630">
            <v>0</v>
          </cell>
        </row>
        <row r="2631">
          <cell r="A2631" t="str">
            <v>4522000001</v>
          </cell>
          <cell r="J2631">
            <v>0</v>
          </cell>
        </row>
        <row r="2632">
          <cell r="A2632" t="str">
            <v>4522000001</v>
          </cell>
          <cell r="J2632">
            <v>0</v>
          </cell>
        </row>
        <row r="2633">
          <cell r="A2633" t="str">
            <v>4522000001</v>
          </cell>
          <cell r="J2633">
            <v>0</v>
          </cell>
        </row>
        <row r="2634">
          <cell r="A2634" t="str">
            <v>4522000001</v>
          </cell>
          <cell r="J2634">
            <v>0</v>
          </cell>
        </row>
        <row r="2635">
          <cell r="A2635" t="str">
            <v>4522000001</v>
          </cell>
          <cell r="J2635">
            <v>0</v>
          </cell>
        </row>
        <row r="2636">
          <cell r="A2636" t="str">
            <v>4522000001</v>
          </cell>
          <cell r="J2636">
            <v>0</v>
          </cell>
        </row>
        <row r="2637">
          <cell r="A2637" t="str">
            <v>4522000001</v>
          </cell>
          <cell r="J2637">
            <v>0</v>
          </cell>
        </row>
        <row r="2638">
          <cell r="A2638" t="str">
            <v>4522000001</v>
          </cell>
          <cell r="J2638">
            <v>0</v>
          </cell>
        </row>
        <row r="2639">
          <cell r="A2639" t="str">
            <v>4522000001</v>
          </cell>
          <cell r="J2639">
            <v>0</v>
          </cell>
        </row>
        <row r="2640">
          <cell r="A2640" t="str">
            <v>4522000001</v>
          </cell>
          <cell r="J2640">
            <v>0</v>
          </cell>
        </row>
        <row r="2641">
          <cell r="A2641" t="str">
            <v>4522000001</v>
          </cell>
          <cell r="J2641">
            <v>0</v>
          </cell>
        </row>
        <row r="2642">
          <cell r="A2642" t="str">
            <v>4522000001</v>
          </cell>
          <cell r="J2642">
            <v>0</v>
          </cell>
        </row>
        <row r="2643">
          <cell r="A2643" t="str">
            <v>4522000001</v>
          </cell>
          <cell r="J2643">
            <v>0</v>
          </cell>
        </row>
        <row r="2644">
          <cell r="A2644" t="str">
            <v>4522000001</v>
          </cell>
          <cell r="J2644">
            <v>0</v>
          </cell>
        </row>
        <row r="2645">
          <cell r="A2645" t="str">
            <v>4522000001</v>
          </cell>
          <cell r="J2645">
            <v>0</v>
          </cell>
        </row>
        <row r="2646">
          <cell r="A2646" t="str">
            <v>4522000001</v>
          </cell>
          <cell r="J2646">
            <v>0</v>
          </cell>
        </row>
        <row r="2647">
          <cell r="A2647" t="str">
            <v>4522000001</v>
          </cell>
          <cell r="J2647">
            <v>0</v>
          </cell>
        </row>
        <row r="2648">
          <cell r="A2648" t="str">
            <v>4522000001</v>
          </cell>
          <cell r="J2648">
            <v>0</v>
          </cell>
        </row>
        <row r="2649">
          <cell r="A2649" t="str">
            <v>4522000001</v>
          </cell>
          <cell r="J2649">
            <v>0</v>
          </cell>
        </row>
        <row r="2650">
          <cell r="A2650" t="str">
            <v>4522000001</v>
          </cell>
          <cell r="J2650">
            <v>0</v>
          </cell>
        </row>
        <row r="2651">
          <cell r="A2651" t="str">
            <v>4522000001</v>
          </cell>
          <cell r="J2651">
            <v>0</v>
          </cell>
        </row>
        <row r="2652">
          <cell r="A2652" t="str">
            <v>4522000001</v>
          </cell>
          <cell r="J2652">
            <v>0</v>
          </cell>
        </row>
        <row r="2653">
          <cell r="A2653" t="str">
            <v>4522000001</v>
          </cell>
          <cell r="J2653">
            <v>0</v>
          </cell>
        </row>
        <row r="2654">
          <cell r="A2654" t="str">
            <v>4522000001</v>
          </cell>
          <cell r="J2654">
            <v>0</v>
          </cell>
        </row>
        <row r="2655">
          <cell r="A2655" t="str">
            <v>4522000001</v>
          </cell>
          <cell r="J2655">
            <v>0</v>
          </cell>
        </row>
        <row r="2656">
          <cell r="A2656" t="str">
            <v>4522000001</v>
          </cell>
          <cell r="J2656">
            <v>0</v>
          </cell>
        </row>
        <row r="2657">
          <cell r="A2657" t="str">
            <v>4522000001</v>
          </cell>
          <cell r="J2657">
            <v>0</v>
          </cell>
        </row>
        <row r="2658">
          <cell r="A2658" t="str">
            <v>4522000001</v>
          </cell>
          <cell r="J2658">
            <v>0</v>
          </cell>
        </row>
        <row r="2659">
          <cell r="A2659" t="str">
            <v>4522000001</v>
          </cell>
          <cell r="J2659">
            <v>0</v>
          </cell>
        </row>
        <row r="2660">
          <cell r="A2660" t="str">
            <v>4522000001</v>
          </cell>
          <cell r="J2660">
            <v>0</v>
          </cell>
        </row>
        <row r="2661">
          <cell r="A2661" t="str">
            <v>4522000001</v>
          </cell>
          <cell r="J2661">
            <v>0</v>
          </cell>
        </row>
        <row r="2662">
          <cell r="A2662" t="str">
            <v>4522000001</v>
          </cell>
          <cell r="J2662">
            <v>0</v>
          </cell>
        </row>
        <row r="2663">
          <cell r="A2663" t="str">
            <v>4522000001</v>
          </cell>
          <cell r="J2663">
            <v>0</v>
          </cell>
        </row>
        <row r="2664">
          <cell r="A2664" t="str">
            <v>4522000001</v>
          </cell>
          <cell r="J2664">
            <v>0</v>
          </cell>
        </row>
        <row r="2665">
          <cell r="A2665" t="str">
            <v>4522000001</v>
          </cell>
          <cell r="J2665">
            <v>0</v>
          </cell>
        </row>
        <row r="2666">
          <cell r="A2666" t="str">
            <v>4522000001</v>
          </cell>
          <cell r="J2666">
            <v>0</v>
          </cell>
        </row>
        <row r="2667">
          <cell r="A2667" t="str">
            <v>4522000001</v>
          </cell>
          <cell r="J2667">
            <v>0</v>
          </cell>
        </row>
        <row r="2668">
          <cell r="A2668" t="str">
            <v>4522000001</v>
          </cell>
          <cell r="J2668">
            <v>0</v>
          </cell>
        </row>
        <row r="2669">
          <cell r="A2669" t="str">
            <v>4522000001</v>
          </cell>
          <cell r="J2669">
            <v>0</v>
          </cell>
        </row>
        <row r="2670">
          <cell r="A2670" t="str">
            <v>4522000001</v>
          </cell>
          <cell r="J2670">
            <v>0</v>
          </cell>
        </row>
        <row r="2671">
          <cell r="A2671" t="str">
            <v>4522000001</v>
          </cell>
          <cell r="J2671">
            <v>0</v>
          </cell>
        </row>
        <row r="2672">
          <cell r="A2672" t="str">
            <v>4522000001</v>
          </cell>
          <cell r="J2672">
            <v>0</v>
          </cell>
        </row>
        <row r="2673">
          <cell r="A2673" t="str">
            <v>4522000001</v>
          </cell>
          <cell r="J2673">
            <v>0</v>
          </cell>
        </row>
        <row r="2674">
          <cell r="A2674" t="str">
            <v>4522000001</v>
          </cell>
          <cell r="J2674">
            <v>0</v>
          </cell>
        </row>
        <row r="2675">
          <cell r="A2675" t="str">
            <v>4522000001</v>
          </cell>
          <cell r="J2675">
            <v>0</v>
          </cell>
        </row>
        <row r="2676">
          <cell r="A2676" t="str">
            <v>4522000001</v>
          </cell>
          <cell r="J2676">
            <v>0</v>
          </cell>
        </row>
        <row r="2677">
          <cell r="A2677" t="str">
            <v>4522000001</v>
          </cell>
          <cell r="J2677">
            <v>0</v>
          </cell>
        </row>
        <row r="2678">
          <cell r="A2678" t="str">
            <v>4522000001</v>
          </cell>
          <cell r="J2678">
            <v>0</v>
          </cell>
        </row>
        <row r="2679">
          <cell r="A2679" t="str">
            <v>4522000001</v>
          </cell>
          <cell r="J2679">
            <v>0</v>
          </cell>
        </row>
        <row r="2680">
          <cell r="A2680" t="str">
            <v>4522000001</v>
          </cell>
          <cell r="J2680">
            <v>0</v>
          </cell>
        </row>
        <row r="2681">
          <cell r="A2681" t="str">
            <v>4522000001</v>
          </cell>
          <cell r="J2681">
            <v>0</v>
          </cell>
        </row>
        <row r="2682">
          <cell r="A2682" t="str">
            <v>4522000001</v>
          </cell>
          <cell r="J2682">
            <v>0</v>
          </cell>
        </row>
        <row r="2683">
          <cell r="A2683" t="str">
            <v>4522000001</v>
          </cell>
          <cell r="J2683">
            <v>0</v>
          </cell>
        </row>
        <row r="2684">
          <cell r="A2684" t="str">
            <v>4522000001</v>
          </cell>
          <cell r="J2684">
            <v>0</v>
          </cell>
        </row>
        <row r="2685">
          <cell r="A2685" t="str">
            <v>4522000001</v>
          </cell>
          <cell r="J2685">
            <v>0</v>
          </cell>
        </row>
        <row r="2686">
          <cell r="A2686" t="str">
            <v>4522000001</v>
          </cell>
          <cell r="J2686">
            <v>0</v>
          </cell>
        </row>
        <row r="2687">
          <cell r="A2687" t="str">
            <v>4522000001</v>
          </cell>
          <cell r="J2687">
            <v>0</v>
          </cell>
        </row>
        <row r="2688">
          <cell r="A2688" t="str">
            <v>4522000001</v>
          </cell>
          <cell r="J2688">
            <v>0</v>
          </cell>
        </row>
        <row r="2689">
          <cell r="A2689" t="str">
            <v>4522000001</v>
          </cell>
          <cell r="J2689">
            <v>0</v>
          </cell>
        </row>
        <row r="2690">
          <cell r="A2690" t="str">
            <v>4522000001</v>
          </cell>
          <cell r="J2690">
            <v>0</v>
          </cell>
        </row>
        <row r="2691">
          <cell r="A2691" t="str">
            <v>4522000001</v>
          </cell>
          <cell r="J2691">
            <v>0</v>
          </cell>
        </row>
        <row r="2692">
          <cell r="A2692" t="str">
            <v>4522000001</v>
          </cell>
          <cell r="J2692">
            <v>0</v>
          </cell>
        </row>
        <row r="2693">
          <cell r="A2693" t="str">
            <v>4522000001</v>
          </cell>
          <cell r="J2693">
            <v>0</v>
          </cell>
        </row>
        <row r="2694">
          <cell r="A2694" t="str">
            <v>4522000001</v>
          </cell>
          <cell r="J2694">
            <v>0</v>
          </cell>
        </row>
        <row r="2695">
          <cell r="A2695" t="str">
            <v>4522000001</v>
          </cell>
          <cell r="J2695">
            <v>0</v>
          </cell>
        </row>
        <row r="2696">
          <cell r="A2696" t="str">
            <v>4522000001</v>
          </cell>
          <cell r="J2696">
            <v>0</v>
          </cell>
        </row>
        <row r="2697">
          <cell r="A2697" t="str">
            <v>4522000001</v>
          </cell>
          <cell r="J2697">
            <v>0</v>
          </cell>
        </row>
        <row r="2698">
          <cell r="A2698" t="str">
            <v>4522000001</v>
          </cell>
          <cell r="J2698">
            <v>0</v>
          </cell>
        </row>
        <row r="2699">
          <cell r="A2699" t="str">
            <v>4522000001</v>
          </cell>
          <cell r="J2699">
            <v>0</v>
          </cell>
        </row>
        <row r="2700">
          <cell r="A2700" t="str">
            <v>4522000001</v>
          </cell>
          <cell r="J2700">
            <v>0</v>
          </cell>
        </row>
        <row r="2701">
          <cell r="A2701" t="str">
            <v>4522000001</v>
          </cell>
          <cell r="J2701">
            <v>0</v>
          </cell>
        </row>
        <row r="2702">
          <cell r="A2702" t="str">
            <v>4522000001</v>
          </cell>
          <cell r="J2702">
            <v>0</v>
          </cell>
        </row>
        <row r="2703">
          <cell r="A2703" t="str">
            <v>4522000001</v>
          </cell>
          <cell r="J2703">
            <v>0</v>
          </cell>
        </row>
        <row r="2704">
          <cell r="A2704" t="str">
            <v>4522000001</v>
          </cell>
          <cell r="J2704">
            <v>0</v>
          </cell>
        </row>
        <row r="2705">
          <cell r="A2705" t="str">
            <v>4522000001</v>
          </cell>
          <cell r="J2705">
            <v>0</v>
          </cell>
        </row>
        <row r="2706">
          <cell r="A2706" t="str">
            <v>4522000001</v>
          </cell>
          <cell r="J2706">
            <v>0</v>
          </cell>
        </row>
        <row r="2707">
          <cell r="A2707" t="str">
            <v>4522000001</v>
          </cell>
          <cell r="J2707">
            <v>0</v>
          </cell>
        </row>
        <row r="2708">
          <cell r="A2708" t="str">
            <v>4522000001</v>
          </cell>
          <cell r="J2708">
            <v>0</v>
          </cell>
        </row>
        <row r="2709">
          <cell r="A2709" t="str">
            <v>4522000001</v>
          </cell>
          <cell r="J2709">
            <v>0</v>
          </cell>
        </row>
        <row r="2710">
          <cell r="A2710" t="str">
            <v>4522000001</v>
          </cell>
          <cell r="J2710">
            <v>0</v>
          </cell>
        </row>
        <row r="2711">
          <cell r="A2711" t="str">
            <v>4522000001</v>
          </cell>
          <cell r="J2711">
            <v>0</v>
          </cell>
        </row>
        <row r="2712">
          <cell r="A2712" t="str">
            <v>4522000001</v>
          </cell>
          <cell r="J2712">
            <v>0</v>
          </cell>
        </row>
        <row r="2713">
          <cell r="A2713" t="str">
            <v>4522000001</v>
          </cell>
          <cell r="J2713">
            <v>0</v>
          </cell>
        </row>
        <row r="2714">
          <cell r="A2714" t="str">
            <v>4522000001</v>
          </cell>
          <cell r="J2714">
            <v>0</v>
          </cell>
        </row>
        <row r="2715">
          <cell r="A2715" t="str">
            <v>4522000001</v>
          </cell>
          <cell r="J2715">
            <v>0</v>
          </cell>
        </row>
        <row r="2716">
          <cell r="A2716" t="str">
            <v>4522000001</v>
          </cell>
          <cell r="J2716">
            <v>0</v>
          </cell>
        </row>
        <row r="2717">
          <cell r="A2717" t="str">
            <v>4522000001</v>
          </cell>
          <cell r="J2717">
            <v>0</v>
          </cell>
        </row>
        <row r="2718">
          <cell r="A2718" t="str">
            <v>4522000001</v>
          </cell>
          <cell r="J2718">
            <v>0</v>
          </cell>
        </row>
        <row r="2719">
          <cell r="A2719" t="str">
            <v>4522000001</v>
          </cell>
          <cell r="J2719">
            <v>0</v>
          </cell>
        </row>
        <row r="2720">
          <cell r="A2720" t="str">
            <v>4522000001</v>
          </cell>
          <cell r="J2720">
            <v>0</v>
          </cell>
        </row>
        <row r="2721">
          <cell r="A2721" t="str">
            <v>4522000001</v>
          </cell>
          <cell r="J2721">
            <v>0</v>
          </cell>
        </row>
        <row r="2722">
          <cell r="A2722" t="str">
            <v>4522000001</v>
          </cell>
          <cell r="J2722">
            <v>0</v>
          </cell>
        </row>
        <row r="2723">
          <cell r="A2723" t="str">
            <v>4522000001</v>
          </cell>
          <cell r="J2723">
            <v>0</v>
          </cell>
        </row>
        <row r="2724">
          <cell r="A2724" t="str">
            <v>4522000001</v>
          </cell>
          <cell r="J2724">
            <v>0</v>
          </cell>
        </row>
        <row r="2725">
          <cell r="A2725" t="str">
            <v>4522000001</v>
          </cell>
          <cell r="J2725">
            <v>0</v>
          </cell>
        </row>
        <row r="2726">
          <cell r="A2726" t="str">
            <v>4522000001</v>
          </cell>
          <cell r="J2726">
            <v>0</v>
          </cell>
        </row>
        <row r="2727">
          <cell r="A2727" t="str">
            <v>4522000001</v>
          </cell>
          <cell r="J2727">
            <v>0</v>
          </cell>
        </row>
        <row r="2728">
          <cell r="A2728" t="str">
            <v>4522000001</v>
          </cell>
          <cell r="J2728">
            <v>0</v>
          </cell>
        </row>
        <row r="2729">
          <cell r="A2729" t="str">
            <v>4522000001</v>
          </cell>
          <cell r="J2729">
            <v>0</v>
          </cell>
        </row>
        <row r="2730">
          <cell r="A2730" t="str">
            <v>4522000001</v>
          </cell>
          <cell r="J2730">
            <v>0</v>
          </cell>
        </row>
        <row r="2731">
          <cell r="A2731" t="str">
            <v>4522000001</v>
          </cell>
          <cell r="J2731">
            <v>0</v>
          </cell>
        </row>
        <row r="2732">
          <cell r="A2732" t="str">
            <v>4522000001</v>
          </cell>
          <cell r="J2732">
            <v>0</v>
          </cell>
        </row>
        <row r="2733">
          <cell r="A2733" t="str">
            <v>4522000001</v>
          </cell>
          <cell r="J2733">
            <v>0</v>
          </cell>
        </row>
        <row r="2734">
          <cell r="A2734" t="str">
            <v>4522000001</v>
          </cell>
          <cell r="J2734">
            <v>0</v>
          </cell>
        </row>
        <row r="2735">
          <cell r="A2735" t="str">
            <v>4522000001</v>
          </cell>
          <cell r="J2735">
            <v>0</v>
          </cell>
        </row>
        <row r="2736">
          <cell r="A2736" t="str">
            <v>4522000001</v>
          </cell>
          <cell r="J2736">
            <v>0</v>
          </cell>
        </row>
        <row r="2737">
          <cell r="A2737" t="str">
            <v>4522000001</v>
          </cell>
          <cell r="J2737">
            <v>0</v>
          </cell>
        </row>
        <row r="2738">
          <cell r="A2738" t="str">
            <v>4522000001</v>
          </cell>
          <cell r="J2738">
            <v>0</v>
          </cell>
        </row>
        <row r="2739">
          <cell r="A2739" t="str">
            <v>4522000001</v>
          </cell>
          <cell r="J2739">
            <v>0</v>
          </cell>
        </row>
        <row r="2740">
          <cell r="A2740" t="str">
            <v>4522000001</v>
          </cell>
          <cell r="J2740">
            <v>0</v>
          </cell>
        </row>
        <row r="2741">
          <cell r="A2741" t="str">
            <v>4522000001</v>
          </cell>
          <cell r="J2741">
            <v>0</v>
          </cell>
        </row>
        <row r="2742">
          <cell r="A2742" t="str">
            <v>4522000001</v>
          </cell>
          <cell r="J2742">
            <v>0</v>
          </cell>
        </row>
        <row r="2743">
          <cell r="A2743" t="str">
            <v>4522000001</v>
          </cell>
          <cell r="J2743">
            <v>0</v>
          </cell>
        </row>
        <row r="2744">
          <cell r="A2744" t="str">
            <v>4522000001</v>
          </cell>
          <cell r="J2744">
            <v>0</v>
          </cell>
        </row>
        <row r="2745">
          <cell r="A2745" t="str">
            <v>4522000001</v>
          </cell>
          <cell r="J2745">
            <v>0</v>
          </cell>
        </row>
        <row r="2746">
          <cell r="A2746" t="str">
            <v>4522000001</v>
          </cell>
          <cell r="J2746">
            <v>0</v>
          </cell>
        </row>
        <row r="2747">
          <cell r="A2747" t="str">
            <v>4522000001</v>
          </cell>
          <cell r="J2747">
            <v>0</v>
          </cell>
        </row>
        <row r="2748">
          <cell r="A2748" t="str">
            <v>4522000001</v>
          </cell>
          <cell r="J2748">
            <v>0</v>
          </cell>
        </row>
        <row r="2749">
          <cell r="A2749" t="str">
            <v>4522000001</v>
          </cell>
          <cell r="J2749">
            <v>0</v>
          </cell>
        </row>
        <row r="2750">
          <cell r="A2750" t="str">
            <v>4522000001</v>
          </cell>
          <cell r="J2750">
            <v>0</v>
          </cell>
        </row>
        <row r="2751">
          <cell r="A2751" t="str">
            <v>4522000001</v>
          </cell>
          <cell r="J2751">
            <v>0</v>
          </cell>
        </row>
        <row r="2752">
          <cell r="A2752" t="str">
            <v>4522000001</v>
          </cell>
          <cell r="J2752">
            <v>0</v>
          </cell>
        </row>
        <row r="2753">
          <cell r="A2753" t="str">
            <v>4522000001</v>
          </cell>
          <cell r="J2753">
            <v>0</v>
          </cell>
        </row>
        <row r="2754">
          <cell r="A2754" t="str">
            <v>4522000001</v>
          </cell>
          <cell r="J2754">
            <v>0</v>
          </cell>
        </row>
        <row r="2755">
          <cell r="A2755" t="str">
            <v>4522000001</v>
          </cell>
          <cell r="J2755">
            <v>0</v>
          </cell>
        </row>
        <row r="2756">
          <cell r="A2756" t="str">
            <v>4522000001</v>
          </cell>
          <cell r="J2756">
            <v>0</v>
          </cell>
        </row>
        <row r="2757">
          <cell r="A2757" t="str">
            <v>4522000001</v>
          </cell>
          <cell r="J2757">
            <v>0</v>
          </cell>
        </row>
        <row r="2758">
          <cell r="A2758" t="str">
            <v>4522000001</v>
          </cell>
          <cell r="J2758">
            <v>0</v>
          </cell>
        </row>
        <row r="2759">
          <cell r="A2759" t="str">
            <v>4522000001</v>
          </cell>
          <cell r="J2759">
            <v>0</v>
          </cell>
        </row>
        <row r="2760">
          <cell r="A2760" t="str">
            <v>4522000001</v>
          </cell>
          <cell r="J2760">
            <v>0</v>
          </cell>
        </row>
        <row r="2761">
          <cell r="A2761" t="str">
            <v>4522000001</v>
          </cell>
          <cell r="J2761">
            <v>0</v>
          </cell>
        </row>
        <row r="2762">
          <cell r="A2762" t="str">
            <v>4522000001</v>
          </cell>
          <cell r="J2762">
            <v>0</v>
          </cell>
        </row>
        <row r="2763">
          <cell r="A2763" t="str">
            <v>4522000001</v>
          </cell>
          <cell r="J2763">
            <v>0</v>
          </cell>
        </row>
        <row r="2764">
          <cell r="A2764" t="str">
            <v>4522000001</v>
          </cell>
          <cell r="J2764">
            <v>0</v>
          </cell>
        </row>
        <row r="2765">
          <cell r="A2765" t="str">
            <v>4522000001</v>
          </cell>
          <cell r="J2765">
            <v>0</v>
          </cell>
        </row>
        <row r="2766">
          <cell r="A2766" t="str">
            <v>4522000001</v>
          </cell>
          <cell r="J2766">
            <v>0</v>
          </cell>
        </row>
        <row r="2767">
          <cell r="A2767" t="str">
            <v>4522000001</v>
          </cell>
          <cell r="J2767">
            <v>0</v>
          </cell>
        </row>
        <row r="2768">
          <cell r="A2768" t="str">
            <v>4522000001</v>
          </cell>
          <cell r="J2768">
            <v>0</v>
          </cell>
        </row>
        <row r="2769">
          <cell r="A2769" t="str">
            <v>4522000001</v>
          </cell>
          <cell r="J2769">
            <v>0</v>
          </cell>
        </row>
        <row r="2770">
          <cell r="A2770" t="str">
            <v>4522000001</v>
          </cell>
          <cell r="J2770">
            <v>0</v>
          </cell>
        </row>
        <row r="2771">
          <cell r="A2771" t="str">
            <v>4522000001</v>
          </cell>
          <cell r="J2771">
            <v>0</v>
          </cell>
        </row>
        <row r="2772">
          <cell r="A2772" t="str">
            <v>4522000001</v>
          </cell>
          <cell r="J2772">
            <v>0</v>
          </cell>
        </row>
        <row r="2773">
          <cell r="A2773" t="str">
            <v>4522000001</v>
          </cell>
          <cell r="J2773">
            <v>0</v>
          </cell>
        </row>
        <row r="2774">
          <cell r="A2774" t="str">
            <v>4522000001</v>
          </cell>
          <cell r="J2774">
            <v>0</v>
          </cell>
        </row>
        <row r="2775">
          <cell r="A2775" t="str">
            <v>4522000001</v>
          </cell>
          <cell r="J2775">
            <v>0</v>
          </cell>
        </row>
        <row r="2776">
          <cell r="A2776" t="str">
            <v>4522000001</v>
          </cell>
          <cell r="J2776">
            <v>0</v>
          </cell>
        </row>
        <row r="2777">
          <cell r="A2777" t="str">
            <v>4522000001</v>
          </cell>
          <cell r="J2777">
            <v>0</v>
          </cell>
        </row>
        <row r="2778">
          <cell r="A2778" t="str">
            <v>4522000001</v>
          </cell>
          <cell r="J2778">
            <v>0</v>
          </cell>
        </row>
        <row r="2779">
          <cell r="A2779" t="str">
            <v>4522000001</v>
          </cell>
          <cell r="J2779">
            <v>0</v>
          </cell>
        </row>
        <row r="2780">
          <cell r="A2780" t="str">
            <v>4522000001</v>
          </cell>
          <cell r="J2780">
            <v>0</v>
          </cell>
        </row>
        <row r="2781">
          <cell r="A2781" t="str">
            <v>4522000001</v>
          </cell>
          <cell r="J2781">
            <v>0</v>
          </cell>
        </row>
        <row r="2782">
          <cell r="A2782" t="str">
            <v>4522000001</v>
          </cell>
          <cell r="J2782">
            <v>0</v>
          </cell>
        </row>
        <row r="2783">
          <cell r="A2783" t="str">
            <v>4522000001</v>
          </cell>
          <cell r="J2783">
            <v>0</v>
          </cell>
        </row>
        <row r="2784">
          <cell r="A2784" t="str">
            <v>4522000001</v>
          </cell>
          <cell r="J2784">
            <v>0</v>
          </cell>
        </row>
        <row r="2785">
          <cell r="A2785" t="str">
            <v>4522000001</v>
          </cell>
          <cell r="J2785">
            <v>0</v>
          </cell>
        </row>
        <row r="2786">
          <cell r="A2786" t="str">
            <v>4522000001</v>
          </cell>
          <cell r="J2786">
            <v>0</v>
          </cell>
        </row>
        <row r="2787">
          <cell r="A2787" t="str">
            <v>4522000001</v>
          </cell>
          <cell r="J2787">
            <v>0</v>
          </cell>
        </row>
        <row r="2788">
          <cell r="A2788" t="str">
            <v>4522000001</v>
          </cell>
          <cell r="J2788">
            <v>0</v>
          </cell>
        </row>
        <row r="2789">
          <cell r="A2789" t="str">
            <v>4522000001</v>
          </cell>
          <cell r="J2789">
            <v>0</v>
          </cell>
        </row>
        <row r="2790">
          <cell r="A2790" t="str">
            <v>4522000001</v>
          </cell>
          <cell r="J2790">
            <v>0</v>
          </cell>
        </row>
        <row r="2791">
          <cell r="A2791" t="str">
            <v>4522000001</v>
          </cell>
          <cell r="J2791">
            <v>0</v>
          </cell>
        </row>
        <row r="2792">
          <cell r="A2792" t="str">
            <v>4522000001</v>
          </cell>
          <cell r="J2792">
            <v>0</v>
          </cell>
        </row>
        <row r="2793">
          <cell r="A2793" t="str">
            <v>4522000001</v>
          </cell>
          <cell r="J2793">
            <v>0</v>
          </cell>
        </row>
        <row r="2794">
          <cell r="A2794" t="str">
            <v>4522000001</v>
          </cell>
          <cell r="J2794">
            <v>0</v>
          </cell>
        </row>
        <row r="2795">
          <cell r="A2795" t="str">
            <v>4522000001</v>
          </cell>
          <cell r="J2795">
            <v>0</v>
          </cell>
        </row>
        <row r="2796">
          <cell r="A2796" t="str">
            <v>4522000001</v>
          </cell>
          <cell r="J2796">
            <v>0</v>
          </cell>
        </row>
        <row r="2797">
          <cell r="A2797" t="str">
            <v>4522000001</v>
          </cell>
          <cell r="J2797">
            <v>0</v>
          </cell>
        </row>
        <row r="2798">
          <cell r="A2798" t="str">
            <v>4522000001</v>
          </cell>
          <cell r="J2798">
            <v>0</v>
          </cell>
        </row>
        <row r="2799">
          <cell r="A2799" t="str">
            <v>4522000001</v>
          </cell>
          <cell r="J2799">
            <v>0</v>
          </cell>
        </row>
        <row r="2800">
          <cell r="A2800" t="str">
            <v>4522000001</v>
          </cell>
          <cell r="J2800">
            <v>0</v>
          </cell>
        </row>
        <row r="2801">
          <cell r="A2801" t="str">
            <v>4522000001</v>
          </cell>
          <cell r="J2801">
            <v>0</v>
          </cell>
        </row>
        <row r="2802">
          <cell r="A2802" t="str">
            <v>4522000001</v>
          </cell>
          <cell r="J2802">
            <v>0</v>
          </cell>
        </row>
        <row r="2803">
          <cell r="A2803" t="str">
            <v>4522000001</v>
          </cell>
          <cell r="J2803">
            <v>0</v>
          </cell>
        </row>
        <row r="2804">
          <cell r="A2804" t="str">
            <v>4522000001</v>
          </cell>
          <cell r="J2804">
            <v>0</v>
          </cell>
        </row>
        <row r="2805">
          <cell r="A2805" t="str">
            <v>4522000001</v>
          </cell>
          <cell r="J2805">
            <v>0</v>
          </cell>
        </row>
        <row r="2806">
          <cell r="A2806" t="str">
            <v>4522000001</v>
          </cell>
          <cell r="J2806">
            <v>0</v>
          </cell>
        </row>
        <row r="2807">
          <cell r="A2807" t="str">
            <v>4522000001</v>
          </cell>
          <cell r="J2807">
            <v>0</v>
          </cell>
        </row>
        <row r="2808">
          <cell r="A2808" t="str">
            <v>4522000001</v>
          </cell>
          <cell r="J2808">
            <v>0</v>
          </cell>
        </row>
        <row r="2809">
          <cell r="A2809" t="str">
            <v>4522000001</v>
          </cell>
          <cell r="J2809">
            <v>0</v>
          </cell>
        </row>
        <row r="2810">
          <cell r="A2810" t="str">
            <v>4522000001</v>
          </cell>
          <cell r="J2810">
            <v>0</v>
          </cell>
        </row>
        <row r="2811">
          <cell r="A2811" t="str">
            <v>4522000001</v>
          </cell>
          <cell r="J2811">
            <v>0</v>
          </cell>
        </row>
        <row r="2812">
          <cell r="A2812" t="str">
            <v>4522000001</v>
          </cell>
          <cell r="J2812">
            <v>0</v>
          </cell>
        </row>
        <row r="2813">
          <cell r="A2813" t="str">
            <v>4522000001</v>
          </cell>
          <cell r="J2813">
            <v>0</v>
          </cell>
        </row>
        <row r="2814">
          <cell r="A2814" t="str">
            <v>4522000001</v>
          </cell>
          <cell r="J2814">
            <v>0</v>
          </cell>
        </row>
        <row r="2815">
          <cell r="A2815" t="str">
            <v>4522000001</v>
          </cell>
          <cell r="J2815">
            <v>0</v>
          </cell>
        </row>
        <row r="2816">
          <cell r="A2816" t="str">
            <v>4522000001</v>
          </cell>
          <cell r="J2816">
            <v>0</v>
          </cell>
        </row>
        <row r="2817">
          <cell r="A2817" t="str">
            <v>4522000001</v>
          </cell>
          <cell r="J2817">
            <v>0</v>
          </cell>
        </row>
        <row r="2818">
          <cell r="A2818" t="str">
            <v>4522000001</v>
          </cell>
          <cell r="J2818">
            <v>0</v>
          </cell>
        </row>
        <row r="2819">
          <cell r="A2819" t="str">
            <v>4522000001</v>
          </cell>
          <cell r="J2819">
            <v>0</v>
          </cell>
        </row>
        <row r="2820">
          <cell r="A2820" t="str">
            <v>4522000001</v>
          </cell>
          <cell r="J2820">
            <v>0</v>
          </cell>
        </row>
        <row r="2821">
          <cell r="A2821" t="str">
            <v>4522000001</v>
          </cell>
          <cell r="J2821">
            <v>0</v>
          </cell>
        </row>
        <row r="2822">
          <cell r="A2822" t="str">
            <v>4522000001</v>
          </cell>
          <cell r="J2822">
            <v>0</v>
          </cell>
        </row>
        <row r="2823">
          <cell r="A2823" t="str">
            <v>4522000001</v>
          </cell>
          <cell r="J2823">
            <v>0</v>
          </cell>
        </row>
        <row r="2824">
          <cell r="A2824" t="str">
            <v>4522000001</v>
          </cell>
          <cell r="J2824">
            <v>0</v>
          </cell>
        </row>
        <row r="2825">
          <cell r="A2825" t="str">
            <v>4522000001</v>
          </cell>
          <cell r="J2825">
            <v>0</v>
          </cell>
        </row>
        <row r="2826">
          <cell r="A2826" t="str">
            <v>4522000001</v>
          </cell>
          <cell r="J2826">
            <v>0</v>
          </cell>
        </row>
        <row r="2827">
          <cell r="A2827" t="str">
            <v>4522000001</v>
          </cell>
          <cell r="J2827">
            <v>0</v>
          </cell>
        </row>
        <row r="2828">
          <cell r="A2828" t="str">
            <v>4522000001</v>
          </cell>
          <cell r="J2828">
            <v>0</v>
          </cell>
        </row>
        <row r="2829">
          <cell r="A2829" t="str">
            <v>4522000001</v>
          </cell>
          <cell r="J2829">
            <v>0</v>
          </cell>
        </row>
        <row r="2830">
          <cell r="A2830" t="str">
            <v>4522000001</v>
          </cell>
          <cell r="J2830">
            <v>0</v>
          </cell>
        </row>
        <row r="2831">
          <cell r="A2831" t="str">
            <v>4522000001</v>
          </cell>
          <cell r="J2831">
            <v>0</v>
          </cell>
        </row>
        <row r="2832">
          <cell r="A2832" t="str">
            <v>4522000001</v>
          </cell>
          <cell r="J2832">
            <v>0</v>
          </cell>
        </row>
        <row r="2833">
          <cell r="A2833" t="str">
            <v>4522000001</v>
          </cell>
          <cell r="J2833">
            <v>0</v>
          </cell>
        </row>
        <row r="2834">
          <cell r="A2834" t="str">
            <v>4522000001</v>
          </cell>
          <cell r="J2834">
            <v>0</v>
          </cell>
        </row>
        <row r="2835">
          <cell r="A2835" t="str">
            <v>4522000001</v>
          </cell>
          <cell r="J2835">
            <v>0</v>
          </cell>
        </row>
        <row r="2836">
          <cell r="A2836" t="str">
            <v>4522000001</v>
          </cell>
          <cell r="J2836">
            <v>0</v>
          </cell>
        </row>
        <row r="2837">
          <cell r="A2837" t="str">
            <v>4522000001</v>
          </cell>
          <cell r="J2837">
            <v>0</v>
          </cell>
        </row>
        <row r="2838">
          <cell r="A2838" t="str">
            <v>4522000001</v>
          </cell>
          <cell r="J2838">
            <v>0</v>
          </cell>
        </row>
        <row r="2839">
          <cell r="A2839" t="str">
            <v>4522000001</v>
          </cell>
          <cell r="J2839">
            <v>0</v>
          </cell>
        </row>
        <row r="2840">
          <cell r="A2840" t="str">
            <v>4522000001</v>
          </cell>
          <cell r="J2840">
            <v>0</v>
          </cell>
        </row>
        <row r="2841">
          <cell r="A2841" t="str">
            <v>4522000001</v>
          </cell>
          <cell r="J2841">
            <v>0</v>
          </cell>
        </row>
        <row r="2842">
          <cell r="A2842" t="str">
            <v>4522000001</v>
          </cell>
          <cell r="J2842">
            <v>0</v>
          </cell>
        </row>
        <row r="2843">
          <cell r="A2843" t="str">
            <v>4522000001</v>
          </cell>
          <cell r="J2843">
            <v>0</v>
          </cell>
        </row>
        <row r="2844">
          <cell r="A2844" t="str">
            <v>4522000001</v>
          </cell>
          <cell r="J2844">
            <v>0</v>
          </cell>
        </row>
        <row r="2845">
          <cell r="A2845" t="str">
            <v>4522000001</v>
          </cell>
          <cell r="J2845">
            <v>0</v>
          </cell>
        </row>
        <row r="2846">
          <cell r="A2846" t="str">
            <v>4522000001</v>
          </cell>
          <cell r="J2846">
            <v>0</v>
          </cell>
        </row>
        <row r="2847">
          <cell r="A2847" t="str">
            <v>4522000001</v>
          </cell>
          <cell r="J2847">
            <v>0</v>
          </cell>
        </row>
        <row r="2848">
          <cell r="A2848" t="str">
            <v>4522000001</v>
          </cell>
          <cell r="J2848">
            <v>0</v>
          </cell>
        </row>
        <row r="2849">
          <cell r="A2849" t="str">
            <v>4522000001</v>
          </cell>
          <cell r="J2849">
            <v>0</v>
          </cell>
        </row>
        <row r="2850">
          <cell r="A2850" t="str">
            <v>4522000001</v>
          </cell>
          <cell r="J2850">
            <v>0</v>
          </cell>
        </row>
        <row r="2851">
          <cell r="A2851" t="str">
            <v>4522000001</v>
          </cell>
          <cell r="J2851">
            <v>0</v>
          </cell>
        </row>
        <row r="2852">
          <cell r="A2852" t="str">
            <v>4522000001</v>
          </cell>
          <cell r="J2852">
            <v>0</v>
          </cell>
        </row>
        <row r="2853">
          <cell r="A2853" t="str">
            <v>4522000001</v>
          </cell>
          <cell r="J2853">
            <v>0</v>
          </cell>
        </row>
        <row r="2854">
          <cell r="A2854" t="str">
            <v>4522000001</v>
          </cell>
          <cell r="J2854">
            <v>0</v>
          </cell>
        </row>
        <row r="2855">
          <cell r="A2855" t="str">
            <v>4522000001</v>
          </cell>
          <cell r="J2855">
            <v>0</v>
          </cell>
        </row>
        <row r="2856">
          <cell r="A2856" t="str">
            <v>4522000001</v>
          </cell>
          <cell r="J2856">
            <v>0</v>
          </cell>
        </row>
        <row r="2857">
          <cell r="A2857" t="str">
            <v>4522000001</v>
          </cell>
          <cell r="J2857">
            <v>0</v>
          </cell>
        </row>
        <row r="2858">
          <cell r="A2858" t="str">
            <v>4522000001</v>
          </cell>
          <cell r="J2858">
            <v>0</v>
          </cell>
        </row>
        <row r="2859">
          <cell r="A2859" t="str">
            <v>4522000001</v>
          </cell>
          <cell r="J2859">
            <v>0</v>
          </cell>
        </row>
        <row r="2860">
          <cell r="A2860" t="str">
            <v>4522000001</v>
          </cell>
          <cell r="J2860">
            <v>0</v>
          </cell>
        </row>
        <row r="2861">
          <cell r="A2861" t="str">
            <v>4522000001</v>
          </cell>
          <cell r="J2861">
            <v>0</v>
          </cell>
        </row>
        <row r="2862">
          <cell r="A2862" t="str">
            <v>4522000001</v>
          </cell>
          <cell r="J2862">
            <v>0</v>
          </cell>
        </row>
        <row r="2863">
          <cell r="A2863" t="str">
            <v>4522000001</v>
          </cell>
          <cell r="J2863">
            <v>0</v>
          </cell>
        </row>
        <row r="2864">
          <cell r="A2864" t="str">
            <v>4522000001</v>
          </cell>
          <cell r="J2864">
            <v>0</v>
          </cell>
        </row>
        <row r="2865">
          <cell r="A2865" t="str">
            <v>4522000001</v>
          </cell>
          <cell r="J2865">
            <v>0</v>
          </cell>
        </row>
        <row r="2866">
          <cell r="A2866" t="str">
            <v>4522000001</v>
          </cell>
          <cell r="J2866">
            <v>0</v>
          </cell>
        </row>
        <row r="2867">
          <cell r="A2867" t="str">
            <v>4522000001</v>
          </cell>
          <cell r="J2867">
            <v>0</v>
          </cell>
        </row>
        <row r="2868">
          <cell r="A2868" t="str">
            <v>4522000001</v>
          </cell>
          <cell r="J2868">
            <v>0</v>
          </cell>
        </row>
        <row r="2869">
          <cell r="A2869" t="str">
            <v>4522000001</v>
          </cell>
          <cell r="J2869">
            <v>0</v>
          </cell>
        </row>
        <row r="2870">
          <cell r="A2870" t="str">
            <v>4522000001</v>
          </cell>
          <cell r="J2870">
            <v>0</v>
          </cell>
        </row>
        <row r="2871">
          <cell r="A2871" t="str">
            <v>4522000001</v>
          </cell>
          <cell r="J2871">
            <v>0</v>
          </cell>
        </row>
        <row r="2872">
          <cell r="A2872" t="str">
            <v>4522000001</v>
          </cell>
          <cell r="J2872">
            <v>0</v>
          </cell>
        </row>
        <row r="2873">
          <cell r="A2873" t="str">
            <v>4522000001</v>
          </cell>
          <cell r="J2873">
            <v>0</v>
          </cell>
        </row>
        <row r="2874">
          <cell r="A2874" t="str">
            <v>4522000001</v>
          </cell>
          <cell r="J2874">
            <v>0</v>
          </cell>
        </row>
        <row r="2875">
          <cell r="A2875" t="str">
            <v>4522000001</v>
          </cell>
          <cell r="J2875">
            <v>0</v>
          </cell>
        </row>
        <row r="2876">
          <cell r="A2876" t="str">
            <v>4522000001</v>
          </cell>
          <cell r="J2876">
            <v>0</v>
          </cell>
        </row>
        <row r="2877">
          <cell r="A2877" t="str">
            <v>4522000001</v>
          </cell>
          <cell r="J2877">
            <v>0</v>
          </cell>
        </row>
        <row r="2878">
          <cell r="A2878" t="str">
            <v>4522000001</v>
          </cell>
          <cell r="J2878">
            <v>0</v>
          </cell>
        </row>
        <row r="2879">
          <cell r="A2879" t="str">
            <v>4522000001</v>
          </cell>
          <cell r="J2879">
            <v>0</v>
          </cell>
        </row>
        <row r="2880">
          <cell r="A2880" t="str">
            <v>4522000001</v>
          </cell>
          <cell r="J2880">
            <v>0</v>
          </cell>
        </row>
        <row r="2881">
          <cell r="A2881" t="str">
            <v>4522000001</v>
          </cell>
          <cell r="J2881">
            <v>0</v>
          </cell>
        </row>
        <row r="2882">
          <cell r="A2882" t="str">
            <v>4522000001</v>
          </cell>
          <cell r="J2882">
            <v>0</v>
          </cell>
        </row>
        <row r="2883">
          <cell r="A2883" t="str">
            <v>4522000001</v>
          </cell>
          <cell r="J2883">
            <v>0</v>
          </cell>
        </row>
        <row r="2884">
          <cell r="A2884" t="str">
            <v>4522000001</v>
          </cell>
          <cell r="J2884">
            <v>0</v>
          </cell>
        </row>
        <row r="2885">
          <cell r="A2885" t="str">
            <v>4522000001</v>
          </cell>
          <cell r="J2885">
            <v>0</v>
          </cell>
        </row>
        <row r="2886">
          <cell r="A2886" t="str">
            <v>4522000001</v>
          </cell>
          <cell r="J2886">
            <v>0</v>
          </cell>
        </row>
        <row r="2887">
          <cell r="A2887" t="str">
            <v>4522000001</v>
          </cell>
          <cell r="J2887">
            <v>0</v>
          </cell>
        </row>
        <row r="2888">
          <cell r="A2888" t="str">
            <v>4522000001</v>
          </cell>
          <cell r="J2888">
            <v>0</v>
          </cell>
        </row>
        <row r="2889">
          <cell r="A2889" t="str">
            <v>4522000001</v>
          </cell>
          <cell r="J2889">
            <v>0</v>
          </cell>
        </row>
        <row r="2890">
          <cell r="A2890" t="str">
            <v>4522000001</v>
          </cell>
          <cell r="J2890">
            <v>0</v>
          </cell>
        </row>
        <row r="2891">
          <cell r="A2891" t="str">
            <v>4522000001</v>
          </cell>
          <cell r="J2891">
            <v>0</v>
          </cell>
        </row>
        <row r="2892">
          <cell r="A2892" t="str">
            <v>4522000001</v>
          </cell>
          <cell r="J2892">
            <v>0</v>
          </cell>
        </row>
        <row r="2893">
          <cell r="A2893" t="str">
            <v>4522000001</v>
          </cell>
          <cell r="J2893">
            <v>0</v>
          </cell>
        </row>
        <row r="2894">
          <cell r="A2894" t="str">
            <v>4522000001</v>
          </cell>
          <cell r="J2894">
            <v>0</v>
          </cell>
        </row>
        <row r="2895">
          <cell r="A2895" t="str">
            <v>4522000001</v>
          </cell>
          <cell r="J2895">
            <v>0</v>
          </cell>
        </row>
        <row r="2896">
          <cell r="A2896" t="str">
            <v>4522000001</v>
          </cell>
          <cell r="J2896">
            <v>0</v>
          </cell>
        </row>
        <row r="2897">
          <cell r="A2897" t="str">
            <v>4522000001</v>
          </cell>
          <cell r="J2897">
            <v>0</v>
          </cell>
        </row>
        <row r="2898">
          <cell r="A2898" t="str">
            <v>4522000001</v>
          </cell>
          <cell r="J2898">
            <v>0</v>
          </cell>
        </row>
        <row r="2899">
          <cell r="A2899" t="str">
            <v>4522000001</v>
          </cell>
          <cell r="J2899">
            <v>0</v>
          </cell>
        </row>
        <row r="2900">
          <cell r="A2900" t="str">
            <v>4522000001</v>
          </cell>
          <cell r="J2900">
            <v>0</v>
          </cell>
        </row>
        <row r="2901">
          <cell r="A2901" t="str">
            <v>4522000001</v>
          </cell>
          <cell r="J2901">
            <v>0</v>
          </cell>
        </row>
        <row r="2902">
          <cell r="A2902" t="str">
            <v>4522000001</v>
          </cell>
          <cell r="J2902">
            <v>0</v>
          </cell>
        </row>
        <row r="2903">
          <cell r="A2903" t="str">
            <v>4522000001</v>
          </cell>
          <cell r="J2903">
            <v>0</v>
          </cell>
        </row>
        <row r="2904">
          <cell r="A2904" t="str">
            <v>4522000001</v>
          </cell>
          <cell r="J2904">
            <v>0</v>
          </cell>
        </row>
        <row r="2905">
          <cell r="A2905" t="str">
            <v>4522000001</v>
          </cell>
          <cell r="J2905">
            <v>0</v>
          </cell>
        </row>
        <row r="2906">
          <cell r="A2906" t="str">
            <v>4522000001</v>
          </cell>
          <cell r="J2906">
            <v>0</v>
          </cell>
        </row>
        <row r="2907">
          <cell r="A2907" t="str">
            <v>4522000001</v>
          </cell>
          <cell r="J2907">
            <v>0</v>
          </cell>
        </row>
        <row r="2908">
          <cell r="A2908" t="str">
            <v>4522000001</v>
          </cell>
          <cell r="J2908">
            <v>0</v>
          </cell>
        </row>
        <row r="2909">
          <cell r="A2909" t="str">
            <v>4522000001</v>
          </cell>
          <cell r="J2909">
            <v>0</v>
          </cell>
        </row>
        <row r="2910">
          <cell r="A2910" t="str">
            <v>4522000001</v>
          </cell>
          <cell r="J2910">
            <v>0</v>
          </cell>
        </row>
        <row r="2911">
          <cell r="A2911" t="str">
            <v>4522000001</v>
          </cell>
          <cell r="J2911">
            <v>0</v>
          </cell>
        </row>
        <row r="2912">
          <cell r="A2912" t="str">
            <v>4522000001</v>
          </cell>
          <cell r="J2912">
            <v>0</v>
          </cell>
        </row>
        <row r="2913">
          <cell r="A2913" t="str">
            <v>4522000001</v>
          </cell>
          <cell r="J2913">
            <v>0</v>
          </cell>
        </row>
        <row r="2914">
          <cell r="A2914" t="str">
            <v>4522000001</v>
          </cell>
          <cell r="J2914">
            <v>0</v>
          </cell>
        </row>
        <row r="2915">
          <cell r="A2915" t="str">
            <v>4522000001</v>
          </cell>
          <cell r="J2915">
            <v>0</v>
          </cell>
        </row>
        <row r="2916">
          <cell r="A2916" t="str">
            <v>4522000001</v>
          </cell>
          <cell r="J2916">
            <v>0</v>
          </cell>
        </row>
        <row r="2917">
          <cell r="A2917" t="str">
            <v>4522000001</v>
          </cell>
          <cell r="J2917">
            <v>0</v>
          </cell>
        </row>
        <row r="2918">
          <cell r="A2918" t="str">
            <v>4522000001</v>
          </cell>
          <cell r="J2918">
            <v>0</v>
          </cell>
        </row>
        <row r="2919">
          <cell r="A2919" t="str">
            <v>4522000001</v>
          </cell>
          <cell r="J2919">
            <v>0</v>
          </cell>
        </row>
        <row r="2920">
          <cell r="A2920" t="str">
            <v>4522000001</v>
          </cell>
          <cell r="J2920">
            <v>0</v>
          </cell>
        </row>
        <row r="2921">
          <cell r="A2921" t="str">
            <v>4522000001</v>
          </cell>
          <cell r="J2921">
            <v>0</v>
          </cell>
        </row>
        <row r="2922">
          <cell r="A2922" t="str">
            <v>4522000001</v>
          </cell>
          <cell r="J2922">
            <v>0</v>
          </cell>
        </row>
        <row r="2923">
          <cell r="A2923" t="str">
            <v>4522000001</v>
          </cell>
          <cell r="J2923">
            <v>0</v>
          </cell>
        </row>
        <row r="2924">
          <cell r="A2924" t="str">
            <v>4522000001</v>
          </cell>
          <cell r="J2924">
            <v>0</v>
          </cell>
        </row>
        <row r="2925">
          <cell r="A2925" t="str">
            <v>4522000001</v>
          </cell>
          <cell r="J2925">
            <v>0</v>
          </cell>
        </row>
        <row r="2926">
          <cell r="A2926" t="str">
            <v>4522000001</v>
          </cell>
          <cell r="J2926">
            <v>0</v>
          </cell>
        </row>
        <row r="2927">
          <cell r="A2927" t="str">
            <v>4522000001</v>
          </cell>
          <cell r="J2927">
            <v>0</v>
          </cell>
        </row>
        <row r="2928">
          <cell r="A2928" t="str">
            <v>4522000001</v>
          </cell>
          <cell r="J2928">
            <v>0</v>
          </cell>
        </row>
        <row r="2929">
          <cell r="A2929" t="str">
            <v>4522000001</v>
          </cell>
          <cell r="J2929">
            <v>0</v>
          </cell>
        </row>
        <row r="2930">
          <cell r="A2930" t="str">
            <v>4522000001</v>
          </cell>
          <cell r="J2930">
            <v>0</v>
          </cell>
        </row>
        <row r="2931">
          <cell r="A2931" t="str">
            <v>4522000001</v>
          </cell>
          <cell r="J2931">
            <v>0</v>
          </cell>
        </row>
        <row r="2932">
          <cell r="A2932" t="str">
            <v>4522000001</v>
          </cell>
          <cell r="J2932">
            <v>0</v>
          </cell>
        </row>
        <row r="2933">
          <cell r="A2933" t="str">
            <v>4522000001</v>
          </cell>
          <cell r="J2933">
            <v>0</v>
          </cell>
        </row>
        <row r="2934">
          <cell r="A2934" t="str">
            <v>4522000001</v>
          </cell>
          <cell r="J2934">
            <v>0</v>
          </cell>
        </row>
        <row r="2935">
          <cell r="A2935" t="str">
            <v>4522000001</v>
          </cell>
          <cell r="J2935">
            <v>0</v>
          </cell>
        </row>
        <row r="2936">
          <cell r="A2936" t="str">
            <v>4522000001</v>
          </cell>
          <cell r="J2936">
            <v>0</v>
          </cell>
        </row>
        <row r="2937">
          <cell r="A2937" t="str">
            <v>4522000001</v>
          </cell>
          <cell r="J2937">
            <v>0</v>
          </cell>
        </row>
        <row r="2938">
          <cell r="A2938" t="str">
            <v>4522000001</v>
          </cell>
          <cell r="J2938">
            <v>0</v>
          </cell>
        </row>
        <row r="2939">
          <cell r="A2939" t="str">
            <v>4522000001</v>
          </cell>
          <cell r="J2939">
            <v>0</v>
          </cell>
        </row>
        <row r="2940">
          <cell r="A2940" t="str">
            <v>4522000001</v>
          </cell>
          <cell r="J2940">
            <v>0</v>
          </cell>
        </row>
        <row r="2941">
          <cell r="A2941" t="str">
            <v>4522000001</v>
          </cell>
          <cell r="J2941">
            <v>0</v>
          </cell>
        </row>
        <row r="2942">
          <cell r="A2942" t="str">
            <v>4522000001</v>
          </cell>
          <cell r="J2942">
            <v>0</v>
          </cell>
        </row>
        <row r="2943">
          <cell r="A2943" t="str">
            <v>4522000001</v>
          </cell>
          <cell r="J2943">
            <v>0</v>
          </cell>
        </row>
        <row r="2944">
          <cell r="A2944" t="str">
            <v>4522000001</v>
          </cell>
          <cell r="J2944">
            <v>0</v>
          </cell>
        </row>
        <row r="2945">
          <cell r="A2945" t="str">
            <v>4522000001</v>
          </cell>
          <cell r="J2945">
            <v>0</v>
          </cell>
        </row>
        <row r="2946">
          <cell r="A2946" t="str">
            <v>4522000001</v>
          </cell>
          <cell r="J2946">
            <v>0</v>
          </cell>
        </row>
        <row r="2947">
          <cell r="A2947" t="str">
            <v>4522000001</v>
          </cell>
          <cell r="J2947">
            <v>0</v>
          </cell>
        </row>
        <row r="2948">
          <cell r="A2948" t="str">
            <v>4522000001</v>
          </cell>
          <cell r="J2948">
            <v>0</v>
          </cell>
        </row>
        <row r="2949">
          <cell r="A2949" t="str">
            <v>4522000001</v>
          </cell>
          <cell r="J2949">
            <v>0</v>
          </cell>
        </row>
        <row r="2950">
          <cell r="A2950" t="str">
            <v>4522000001</v>
          </cell>
          <cell r="J2950">
            <v>0</v>
          </cell>
        </row>
        <row r="2951">
          <cell r="A2951" t="str">
            <v>4522000001</v>
          </cell>
          <cell r="J2951">
            <v>0</v>
          </cell>
        </row>
        <row r="2952">
          <cell r="A2952" t="str">
            <v>4522000001</v>
          </cell>
          <cell r="J2952">
            <v>0</v>
          </cell>
        </row>
        <row r="2953">
          <cell r="A2953" t="str">
            <v>4522000001</v>
          </cell>
          <cell r="J2953">
            <v>0</v>
          </cell>
        </row>
        <row r="2954">
          <cell r="A2954" t="str">
            <v>4522000001</v>
          </cell>
          <cell r="J2954">
            <v>0</v>
          </cell>
        </row>
        <row r="2955">
          <cell r="A2955" t="str">
            <v>4522000001</v>
          </cell>
          <cell r="J2955">
            <v>0</v>
          </cell>
        </row>
        <row r="2956">
          <cell r="A2956" t="str">
            <v>4522000001</v>
          </cell>
          <cell r="J2956">
            <v>0</v>
          </cell>
        </row>
        <row r="2957">
          <cell r="A2957" t="str">
            <v>4522000001</v>
          </cell>
          <cell r="J2957">
            <v>0</v>
          </cell>
        </row>
        <row r="2958">
          <cell r="A2958" t="str">
            <v>4522000001</v>
          </cell>
          <cell r="J2958">
            <v>0</v>
          </cell>
        </row>
        <row r="2959">
          <cell r="A2959" t="str">
            <v>4522000001</v>
          </cell>
          <cell r="J2959">
            <v>0</v>
          </cell>
        </row>
        <row r="2960">
          <cell r="A2960" t="str">
            <v>4522000001</v>
          </cell>
          <cell r="J2960">
            <v>0</v>
          </cell>
        </row>
        <row r="2961">
          <cell r="A2961" t="str">
            <v>4522000001</v>
          </cell>
          <cell r="J2961">
            <v>0</v>
          </cell>
        </row>
        <row r="2962">
          <cell r="A2962" t="str">
            <v>4522000001</v>
          </cell>
          <cell r="J2962">
            <v>0</v>
          </cell>
        </row>
        <row r="2963">
          <cell r="A2963" t="str">
            <v>4522000001</v>
          </cell>
          <cell r="J2963">
            <v>0</v>
          </cell>
        </row>
        <row r="2964">
          <cell r="A2964" t="str">
            <v>4522000001</v>
          </cell>
          <cell r="J2964">
            <v>0</v>
          </cell>
        </row>
        <row r="2965">
          <cell r="A2965" t="str">
            <v>4522000001</v>
          </cell>
          <cell r="J2965">
            <v>0</v>
          </cell>
        </row>
        <row r="2966">
          <cell r="A2966" t="str">
            <v>4522000001</v>
          </cell>
          <cell r="J2966">
            <v>0</v>
          </cell>
        </row>
        <row r="2967">
          <cell r="A2967" t="str">
            <v>4522000001</v>
          </cell>
          <cell r="J2967">
            <v>0</v>
          </cell>
        </row>
        <row r="2968">
          <cell r="A2968" t="str">
            <v>4522000001</v>
          </cell>
          <cell r="J2968">
            <v>0</v>
          </cell>
        </row>
        <row r="2969">
          <cell r="A2969" t="str">
            <v>4522000001</v>
          </cell>
          <cell r="J2969">
            <v>0</v>
          </cell>
        </row>
        <row r="2970">
          <cell r="A2970" t="str">
            <v>4522000001</v>
          </cell>
          <cell r="J2970">
            <v>0</v>
          </cell>
        </row>
        <row r="2971">
          <cell r="A2971" t="str">
            <v>4522000001</v>
          </cell>
          <cell r="J2971">
            <v>0</v>
          </cell>
        </row>
        <row r="2972">
          <cell r="A2972" t="str">
            <v>4522000001</v>
          </cell>
          <cell r="J2972">
            <v>0</v>
          </cell>
        </row>
        <row r="2973">
          <cell r="A2973" t="str">
            <v>4522000001</v>
          </cell>
          <cell r="J2973">
            <v>0</v>
          </cell>
        </row>
        <row r="2974">
          <cell r="A2974" t="str">
            <v>4522000001</v>
          </cell>
          <cell r="J2974">
            <v>0</v>
          </cell>
        </row>
        <row r="2975">
          <cell r="A2975" t="str">
            <v>4522000001</v>
          </cell>
          <cell r="J2975">
            <v>0</v>
          </cell>
        </row>
        <row r="2976">
          <cell r="A2976" t="str">
            <v>4522000001</v>
          </cell>
          <cell r="J2976">
            <v>0</v>
          </cell>
        </row>
        <row r="2977">
          <cell r="A2977" t="str">
            <v>4522000001</v>
          </cell>
          <cell r="J2977">
            <v>0</v>
          </cell>
        </row>
        <row r="2978">
          <cell r="A2978" t="str">
            <v>4522000001</v>
          </cell>
          <cell r="J2978">
            <v>0</v>
          </cell>
        </row>
        <row r="2979">
          <cell r="A2979" t="str">
            <v>4522000001</v>
          </cell>
          <cell r="J2979">
            <v>0</v>
          </cell>
        </row>
        <row r="2980">
          <cell r="A2980" t="str">
            <v>4522000001</v>
          </cell>
          <cell r="J2980">
            <v>0</v>
          </cell>
        </row>
        <row r="2981">
          <cell r="A2981" t="str">
            <v>4522000001</v>
          </cell>
          <cell r="J2981">
            <v>0</v>
          </cell>
        </row>
        <row r="2982">
          <cell r="A2982" t="str">
            <v>4522000001</v>
          </cell>
          <cell r="J2982">
            <v>0</v>
          </cell>
        </row>
        <row r="2983">
          <cell r="A2983" t="str">
            <v>4522000001</v>
          </cell>
          <cell r="J2983">
            <v>0</v>
          </cell>
        </row>
        <row r="2984">
          <cell r="A2984" t="str">
            <v>4522000001</v>
          </cell>
          <cell r="J2984">
            <v>0</v>
          </cell>
        </row>
        <row r="2985">
          <cell r="A2985" t="str">
            <v>4522000001</v>
          </cell>
          <cell r="J2985">
            <v>0</v>
          </cell>
        </row>
        <row r="2986">
          <cell r="A2986" t="str">
            <v>4522000001</v>
          </cell>
          <cell r="J2986">
            <v>0</v>
          </cell>
        </row>
        <row r="2987">
          <cell r="A2987" t="str">
            <v>4522000001</v>
          </cell>
          <cell r="J2987">
            <v>0</v>
          </cell>
        </row>
        <row r="2988">
          <cell r="A2988" t="str">
            <v>4522000001</v>
          </cell>
          <cell r="J2988">
            <v>0</v>
          </cell>
        </row>
        <row r="2989">
          <cell r="A2989" t="str">
            <v>4522000001</v>
          </cell>
          <cell r="J2989">
            <v>0</v>
          </cell>
        </row>
        <row r="2990">
          <cell r="A2990" t="str">
            <v>4522000001</v>
          </cell>
          <cell r="J2990">
            <v>0</v>
          </cell>
        </row>
        <row r="2991">
          <cell r="A2991" t="str">
            <v>4522000001</v>
          </cell>
          <cell r="J2991">
            <v>0</v>
          </cell>
        </row>
        <row r="2992">
          <cell r="A2992" t="str">
            <v>4522000001</v>
          </cell>
          <cell r="J2992">
            <v>0</v>
          </cell>
        </row>
        <row r="2993">
          <cell r="A2993" t="str">
            <v>4522000001</v>
          </cell>
          <cell r="J2993">
            <v>0</v>
          </cell>
        </row>
        <row r="2994">
          <cell r="A2994" t="str">
            <v>4522000001</v>
          </cell>
          <cell r="J2994">
            <v>0</v>
          </cell>
        </row>
        <row r="2995">
          <cell r="A2995" t="str">
            <v>4522000001</v>
          </cell>
          <cell r="J2995">
            <v>0</v>
          </cell>
        </row>
        <row r="2996">
          <cell r="A2996" t="str">
            <v>4522000001</v>
          </cell>
          <cell r="J2996">
            <v>0</v>
          </cell>
        </row>
        <row r="2997">
          <cell r="A2997" t="str">
            <v>4522000001</v>
          </cell>
          <cell r="J2997">
            <v>0</v>
          </cell>
        </row>
        <row r="2998">
          <cell r="A2998" t="str">
            <v>4522000001</v>
          </cell>
          <cell r="J2998">
            <v>0</v>
          </cell>
        </row>
        <row r="2999">
          <cell r="A2999" t="str">
            <v>4522000001</v>
          </cell>
          <cell r="J2999">
            <v>0</v>
          </cell>
        </row>
        <row r="3000">
          <cell r="A3000" t="str">
            <v>4522000001</v>
          </cell>
          <cell r="J3000">
            <v>0</v>
          </cell>
        </row>
        <row r="3001">
          <cell r="A3001" t="str">
            <v>4522000001</v>
          </cell>
          <cell r="J3001">
            <v>0</v>
          </cell>
        </row>
        <row r="3002">
          <cell r="A3002" t="str">
            <v>4522000001</v>
          </cell>
          <cell r="J3002">
            <v>0</v>
          </cell>
        </row>
        <row r="3003">
          <cell r="A3003" t="str">
            <v>4522000001</v>
          </cell>
          <cell r="J3003">
            <v>0</v>
          </cell>
        </row>
        <row r="3004">
          <cell r="A3004" t="str">
            <v>4522000001</v>
          </cell>
          <cell r="J3004">
            <v>0</v>
          </cell>
        </row>
        <row r="3005">
          <cell r="A3005" t="str">
            <v>4522000001</v>
          </cell>
          <cell r="J3005">
            <v>0</v>
          </cell>
        </row>
        <row r="3006">
          <cell r="A3006" t="str">
            <v>4522000001</v>
          </cell>
          <cell r="J3006">
            <v>0</v>
          </cell>
        </row>
        <row r="3007">
          <cell r="A3007" t="str">
            <v>4522000001</v>
          </cell>
          <cell r="J3007">
            <v>0</v>
          </cell>
        </row>
        <row r="3008">
          <cell r="A3008" t="str">
            <v>4522000001</v>
          </cell>
          <cell r="J3008">
            <v>0</v>
          </cell>
        </row>
        <row r="3009">
          <cell r="A3009" t="str">
            <v>4522000001</v>
          </cell>
          <cell r="J3009">
            <v>0</v>
          </cell>
        </row>
        <row r="3010">
          <cell r="A3010" t="str">
            <v>4522000001</v>
          </cell>
          <cell r="J3010">
            <v>0</v>
          </cell>
        </row>
        <row r="3011">
          <cell r="A3011" t="str">
            <v>4522000001</v>
          </cell>
          <cell r="J3011">
            <v>0</v>
          </cell>
        </row>
        <row r="3012">
          <cell r="A3012" t="str">
            <v>4522000001</v>
          </cell>
          <cell r="J3012">
            <v>0</v>
          </cell>
        </row>
        <row r="3013">
          <cell r="A3013" t="str">
            <v>4522000001</v>
          </cell>
          <cell r="J3013">
            <v>0</v>
          </cell>
        </row>
        <row r="3014">
          <cell r="A3014" t="str">
            <v>4522000001</v>
          </cell>
          <cell r="J3014">
            <v>0</v>
          </cell>
        </row>
        <row r="3015">
          <cell r="A3015" t="str">
            <v>4522000001</v>
          </cell>
          <cell r="J3015">
            <v>0</v>
          </cell>
        </row>
        <row r="3016">
          <cell r="A3016" t="str">
            <v>4522000001</v>
          </cell>
          <cell r="J3016">
            <v>0</v>
          </cell>
        </row>
        <row r="3017">
          <cell r="A3017" t="str">
            <v>4522000001</v>
          </cell>
          <cell r="J3017">
            <v>0</v>
          </cell>
        </row>
        <row r="3018">
          <cell r="A3018" t="str">
            <v>4522000001</v>
          </cell>
          <cell r="J3018">
            <v>0</v>
          </cell>
        </row>
        <row r="3019">
          <cell r="A3019" t="str">
            <v>4522000001</v>
          </cell>
          <cell r="J3019">
            <v>0</v>
          </cell>
        </row>
        <row r="3020">
          <cell r="A3020" t="str">
            <v>4522000001</v>
          </cell>
          <cell r="J3020">
            <v>0</v>
          </cell>
        </row>
        <row r="3021">
          <cell r="A3021" t="str">
            <v>4522000001</v>
          </cell>
          <cell r="J3021">
            <v>0</v>
          </cell>
        </row>
        <row r="3022">
          <cell r="A3022" t="str">
            <v>4522000001</v>
          </cell>
          <cell r="J3022">
            <v>0</v>
          </cell>
        </row>
        <row r="3023">
          <cell r="A3023" t="str">
            <v>4522000001</v>
          </cell>
          <cell r="J3023">
            <v>0</v>
          </cell>
        </row>
        <row r="3024">
          <cell r="A3024" t="str">
            <v>4522000001</v>
          </cell>
          <cell r="J3024">
            <v>0</v>
          </cell>
        </row>
        <row r="3025">
          <cell r="A3025" t="str">
            <v>4522000001</v>
          </cell>
          <cell r="J3025">
            <v>0</v>
          </cell>
        </row>
        <row r="3026">
          <cell r="A3026" t="str">
            <v>4522000001</v>
          </cell>
          <cell r="J3026">
            <v>0</v>
          </cell>
        </row>
        <row r="3027">
          <cell r="A3027" t="str">
            <v>4522000001</v>
          </cell>
          <cell r="J3027">
            <v>0</v>
          </cell>
        </row>
        <row r="3028">
          <cell r="A3028" t="str">
            <v>4522000001</v>
          </cell>
          <cell r="J3028">
            <v>0</v>
          </cell>
        </row>
        <row r="3029">
          <cell r="A3029" t="str">
            <v>4522000001</v>
          </cell>
          <cell r="J3029">
            <v>0</v>
          </cell>
        </row>
        <row r="3030">
          <cell r="A3030" t="str">
            <v>4522000001</v>
          </cell>
          <cell r="J3030">
            <v>0</v>
          </cell>
        </row>
        <row r="3031">
          <cell r="A3031" t="str">
            <v>4522000001</v>
          </cell>
          <cell r="J3031">
            <v>0</v>
          </cell>
        </row>
        <row r="3032">
          <cell r="A3032" t="str">
            <v>4522000001</v>
          </cell>
          <cell r="J3032">
            <v>0</v>
          </cell>
        </row>
        <row r="3033">
          <cell r="A3033" t="str">
            <v>4522000001</v>
          </cell>
          <cell r="J3033">
            <v>0</v>
          </cell>
        </row>
        <row r="3034">
          <cell r="A3034" t="str">
            <v>4522000001</v>
          </cell>
          <cell r="J3034">
            <v>0</v>
          </cell>
        </row>
        <row r="3035">
          <cell r="A3035" t="str">
            <v>4522000001</v>
          </cell>
          <cell r="J3035">
            <v>0</v>
          </cell>
        </row>
        <row r="3036">
          <cell r="A3036" t="str">
            <v>4522000001</v>
          </cell>
          <cell r="J3036">
            <v>0</v>
          </cell>
        </row>
        <row r="3037">
          <cell r="A3037" t="str">
            <v>4522000001</v>
          </cell>
          <cell r="J3037">
            <v>0</v>
          </cell>
        </row>
        <row r="3038">
          <cell r="A3038" t="str">
            <v>4522000001</v>
          </cell>
          <cell r="J3038">
            <v>0</v>
          </cell>
        </row>
        <row r="3039">
          <cell r="A3039" t="str">
            <v>4522000001</v>
          </cell>
          <cell r="J3039">
            <v>0</v>
          </cell>
        </row>
        <row r="3040">
          <cell r="A3040" t="str">
            <v>4522000001</v>
          </cell>
          <cell r="J3040">
            <v>0</v>
          </cell>
        </row>
        <row r="3041">
          <cell r="A3041" t="str">
            <v>4522000001</v>
          </cell>
          <cell r="J3041">
            <v>0</v>
          </cell>
        </row>
        <row r="3042">
          <cell r="A3042" t="str">
            <v>4522000001</v>
          </cell>
          <cell r="J3042">
            <v>0</v>
          </cell>
        </row>
        <row r="3043">
          <cell r="A3043" t="str">
            <v>4522000001</v>
          </cell>
          <cell r="J3043">
            <v>0</v>
          </cell>
        </row>
        <row r="3044">
          <cell r="A3044" t="str">
            <v>4522000001</v>
          </cell>
          <cell r="J3044">
            <v>0</v>
          </cell>
        </row>
        <row r="3045">
          <cell r="A3045" t="str">
            <v>4522000001</v>
          </cell>
          <cell r="J3045">
            <v>0</v>
          </cell>
        </row>
        <row r="3046">
          <cell r="A3046" t="str">
            <v>4522000001</v>
          </cell>
          <cell r="J3046">
            <v>0</v>
          </cell>
        </row>
        <row r="3047">
          <cell r="A3047" t="str">
            <v>4522000001</v>
          </cell>
          <cell r="J3047">
            <v>0</v>
          </cell>
        </row>
        <row r="3048">
          <cell r="A3048" t="str">
            <v>4522000001</v>
          </cell>
          <cell r="J3048">
            <v>0</v>
          </cell>
        </row>
        <row r="3049">
          <cell r="A3049" t="str">
            <v>4522000001</v>
          </cell>
          <cell r="J3049">
            <v>0</v>
          </cell>
        </row>
        <row r="3050">
          <cell r="A3050" t="str">
            <v>4522000001</v>
          </cell>
          <cell r="J3050">
            <v>0</v>
          </cell>
        </row>
        <row r="3051">
          <cell r="A3051" t="str">
            <v>4522000001</v>
          </cell>
          <cell r="J3051">
            <v>0</v>
          </cell>
        </row>
        <row r="3052">
          <cell r="A3052" t="str">
            <v>4522000001</v>
          </cell>
          <cell r="J3052">
            <v>0</v>
          </cell>
        </row>
        <row r="3053">
          <cell r="A3053" t="str">
            <v>4522000001</v>
          </cell>
          <cell r="J3053">
            <v>0</v>
          </cell>
        </row>
        <row r="3054">
          <cell r="A3054" t="str">
            <v>4522000001</v>
          </cell>
          <cell r="J3054">
            <v>0</v>
          </cell>
        </row>
        <row r="3055">
          <cell r="A3055" t="str">
            <v>4522000001</v>
          </cell>
          <cell r="J3055">
            <v>0</v>
          </cell>
        </row>
        <row r="3056">
          <cell r="A3056" t="str">
            <v>4522000001</v>
          </cell>
          <cell r="J3056">
            <v>0</v>
          </cell>
        </row>
        <row r="3057">
          <cell r="A3057" t="str">
            <v>4522000001</v>
          </cell>
          <cell r="J3057">
            <v>0</v>
          </cell>
        </row>
        <row r="3058">
          <cell r="A3058" t="str">
            <v>4522000001</v>
          </cell>
          <cell r="J3058">
            <v>0</v>
          </cell>
        </row>
        <row r="3059">
          <cell r="A3059" t="str">
            <v>4522000001</v>
          </cell>
          <cell r="J3059">
            <v>0</v>
          </cell>
        </row>
        <row r="3060">
          <cell r="A3060" t="str">
            <v>4522000001</v>
          </cell>
          <cell r="J3060">
            <v>0</v>
          </cell>
        </row>
        <row r="3061">
          <cell r="A3061" t="str">
            <v>4522000001</v>
          </cell>
          <cell r="J3061">
            <v>0</v>
          </cell>
        </row>
        <row r="3062">
          <cell r="A3062" t="str">
            <v>4522000001</v>
          </cell>
          <cell r="J3062">
            <v>0</v>
          </cell>
        </row>
        <row r="3063">
          <cell r="A3063" t="str">
            <v>4522000001</v>
          </cell>
          <cell r="J3063">
            <v>0</v>
          </cell>
        </row>
        <row r="3064">
          <cell r="A3064" t="str">
            <v>4522000001</v>
          </cell>
          <cell r="J3064">
            <v>0</v>
          </cell>
        </row>
        <row r="3065">
          <cell r="A3065" t="str">
            <v>4522000001</v>
          </cell>
          <cell r="J3065">
            <v>0</v>
          </cell>
        </row>
        <row r="3066">
          <cell r="A3066" t="str">
            <v>4522000001</v>
          </cell>
          <cell r="J3066">
            <v>0</v>
          </cell>
        </row>
        <row r="3067">
          <cell r="A3067" t="str">
            <v>4522000001</v>
          </cell>
          <cell r="J3067">
            <v>0</v>
          </cell>
        </row>
        <row r="3068">
          <cell r="A3068" t="str">
            <v>4522000001</v>
          </cell>
          <cell r="J3068">
            <v>0</v>
          </cell>
        </row>
        <row r="3069">
          <cell r="A3069" t="str">
            <v>4522000001</v>
          </cell>
          <cell r="J3069">
            <v>0</v>
          </cell>
        </row>
        <row r="3070">
          <cell r="A3070" t="str">
            <v>4522000001</v>
          </cell>
          <cell r="J3070">
            <v>0</v>
          </cell>
        </row>
        <row r="3071">
          <cell r="A3071" t="str">
            <v>4522000001</v>
          </cell>
          <cell r="J3071">
            <v>0</v>
          </cell>
        </row>
        <row r="3072">
          <cell r="A3072" t="str">
            <v>4522000001</v>
          </cell>
          <cell r="J3072">
            <v>0</v>
          </cell>
        </row>
        <row r="3073">
          <cell r="A3073" t="str">
            <v>4522000001</v>
          </cell>
          <cell r="J3073">
            <v>0</v>
          </cell>
        </row>
        <row r="3074">
          <cell r="A3074" t="str">
            <v>4522000001</v>
          </cell>
          <cell r="J3074">
            <v>0</v>
          </cell>
        </row>
        <row r="3075">
          <cell r="A3075" t="str">
            <v>4522000001</v>
          </cell>
          <cell r="J3075">
            <v>0</v>
          </cell>
        </row>
        <row r="3076">
          <cell r="A3076" t="str">
            <v>4522000001</v>
          </cell>
          <cell r="J3076">
            <v>0</v>
          </cell>
        </row>
        <row r="3077">
          <cell r="A3077" t="str">
            <v>4522000001</v>
          </cell>
          <cell r="J3077">
            <v>0</v>
          </cell>
        </row>
        <row r="3078">
          <cell r="A3078" t="str">
            <v>4522000001</v>
          </cell>
          <cell r="J3078">
            <v>0</v>
          </cell>
        </row>
        <row r="3079">
          <cell r="A3079" t="str">
            <v>4522000001</v>
          </cell>
          <cell r="J3079">
            <v>0</v>
          </cell>
        </row>
        <row r="3080">
          <cell r="A3080" t="str">
            <v>4522000001</v>
          </cell>
          <cell r="J3080">
            <v>0</v>
          </cell>
        </row>
        <row r="3081">
          <cell r="A3081" t="str">
            <v>4522000001</v>
          </cell>
          <cell r="J3081">
            <v>0</v>
          </cell>
        </row>
        <row r="3082">
          <cell r="A3082" t="str">
            <v>4522000001</v>
          </cell>
          <cell r="J3082">
            <v>0</v>
          </cell>
        </row>
        <row r="3083">
          <cell r="A3083" t="str">
            <v>4522000001</v>
          </cell>
          <cell r="J3083">
            <v>0</v>
          </cell>
        </row>
        <row r="3084">
          <cell r="A3084" t="str">
            <v>4522000001</v>
          </cell>
          <cell r="J3084">
            <v>0</v>
          </cell>
        </row>
        <row r="3085">
          <cell r="A3085" t="str">
            <v>4522000001</v>
          </cell>
          <cell r="J3085">
            <v>0</v>
          </cell>
        </row>
        <row r="3086">
          <cell r="A3086" t="str">
            <v>4522000001</v>
          </cell>
          <cell r="J3086">
            <v>0</v>
          </cell>
        </row>
        <row r="3087">
          <cell r="A3087" t="str">
            <v>4522000001</v>
          </cell>
          <cell r="J3087">
            <v>0</v>
          </cell>
        </row>
        <row r="3088">
          <cell r="A3088" t="str">
            <v>4522000001</v>
          </cell>
          <cell r="J3088">
            <v>0</v>
          </cell>
        </row>
        <row r="3089">
          <cell r="A3089" t="str">
            <v>4522000001</v>
          </cell>
          <cell r="J3089">
            <v>0</v>
          </cell>
        </row>
        <row r="3090">
          <cell r="A3090" t="str">
            <v>4522000001</v>
          </cell>
          <cell r="J3090">
            <v>0</v>
          </cell>
        </row>
        <row r="3091">
          <cell r="A3091" t="str">
            <v>4522000001</v>
          </cell>
          <cell r="J3091">
            <v>0</v>
          </cell>
        </row>
        <row r="3092">
          <cell r="A3092" t="str">
            <v>4522000001</v>
          </cell>
          <cell r="J3092">
            <v>0</v>
          </cell>
        </row>
        <row r="3093">
          <cell r="A3093" t="str">
            <v>4522000001</v>
          </cell>
          <cell r="J3093">
            <v>0</v>
          </cell>
        </row>
        <row r="3094">
          <cell r="A3094" t="str">
            <v>4522000001</v>
          </cell>
          <cell r="J3094">
            <v>0</v>
          </cell>
        </row>
        <row r="3095">
          <cell r="A3095" t="str">
            <v>4522000001</v>
          </cell>
          <cell r="J3095">
            <v>0</v>
          </cell>
        </row>
        <row r="3096">
          <cell r="A3096" t="str">
            <v>4522000001</v>
          </cell>
          <cell r="J3096">
            <v>0</v>
          </cell>
        </row>
        <row r="3097">
          <cell r="A3097" t="str">
            <v>4522000001</v>
          </cell>
          <cell r="J3097">
            <v>0</v>
          </cell>
        </row>
        <row r="3098">
          <cell r="A3098" t="str">
            <v>4522000001</v>
          </cell>
          <cell r="J3098">
            <v>0</v>
          </cell>
        </row>
        <row r="3099">
          <cell r="A3099" t="str">
            <v>4522000001</v>
          </cell>
          <cell r="J3099">
            <v>0</v>
          </cell>
        </row>
        <row r="3100">
          <cell r="A3100" t="str">
            <v>4522000001</v>
          </cell>
          <cell r="J3100">
            <v>0</v>
          </cell>
        </row>
        <row r="3101">
          <cell r="A3101" t="str">
            <v>4522000001</v>
          </cell>
          <cell r="J3101">
            <v>0</v>
          </cell>
        </row>
        <row r="3102">
          <cell r="A3102" t="str">
            <v>4522000001</v>
          </cell>
          <cell r="J3102">
            <v>0</v>
          </cell>
        </row>
        <row r="3103">
          <cell r="A3103" t="str">
            <v>4522000001</v>
          </cell>
          <cell r="J3103">
            <v>0</v>
          </cell>
        </row>
        <row r="3104">
          <cell r="A3104" t="str">
            <v>4522000001</v>
          </cell>
          <cell r="J3104">
            <v>0</v>
          </cell>
        </row>
        <row r="3105">
          <cell r="A3105" t="str">
            <v>4522000001</v>
          </cell>
          <cell r="J3105">
            <v>0</v>
          </cell>
        </row>
        <row r="3106">
          <cell r="A3106" t="str">
            <v>4522000001</v>
          </cell>
          <cell r="J3106">
            <v>0</v>
          </cell>
        </row>
        <row r="3107">
          <cell r="A3107" t="str">
            <v>4522000001</v>
          </cell>
          <cell r="J3107">
            <v>0</v>
          </cell>
        </row>
        <row r="3108">
          <cell r="A3108" t="str">
            <v>4522000001</v>
          </cell>
          <cell r="J3108">
            <v>0</v>
          </cell>
        </row>
        <row r="3109">
          <cell r="A3109" t="str">
            <v>4522000001</v>
          </cell>
          <cell r="J3109">
            <v>0</v>
          </cell>
        </row>
        <row r="3110">
          <cell r="A3110" t="str">
            <v>4522000001</v>
          </cell>
          <cell r="J3110">
            <v>0</v>
          </cell>
        </row>
        <row r="3111">
          <cell r="A3111" t="str">
            <v>4522000001</v>
          </cell>
          <cell r="J3111">
            <v>0</v>
          </cell>
        </row>
        <row r="3112">
          <cell r="A3112" t="str">
            <v>4522000001</v>
          </cell>
          <cell r="J3112">
            <v>0</v>
          </cell>
        </row>
        <row r="3113">
          <cell r="A3113" t="str">
            <v>4522000001</v>
          </cell>
          <cell r="J3113">
            <v>0</v>
          </cell>
        </row>
        <row r="3114">
          <cell r="A3114" t="str">
            <v>4522000001</v>
          </cell>
          <cell r="J3114">
            <v>0</v>
          </cell>
        </row>
        <row r="3115">
          <cell r="A3115" t="str">
            <v>4522000001</v>
          </cell>
          <cell r="J3115">
            <v>0</v>
          </cell>
        </row>
        <row r="3116">
          <cell r="A3116" t="str">
            <v>4522000001</v>
          </cell>
          <cell r="J3116">
            <v>0</v>
          </cell>
        </row>
        <row r="3117">
          <cell r="A3117" t="str">
            <v>4522000001</v>
          </cell>
          <cell r="J3117">
            <v>0</v>
          </cell>
        </row>
        <row r="3118">
          <cell r="A3118" t="str">
            <v>4522000001</v>
          </cell>
          <cell r="J3118">
            <v>0</v>
          </cell>
        </row>
        <row r="3119">
          <cell r="A3119" t="str">
            <v>4522000001</v>
          </cell>
          <cell r="J3119">
            <v>0</v>
          </cell>
        </row>
        <row r="3120">
          <cell r="A3120" t="str">
            <v>4522000001</v>
          </cell>
          <cell r="J3120">
            <v>0</v>
          </cell>
        </row>
        <row r="3121">
          <cell r="A3121" t="str">
            <v>4522000001</v>
          </cell>
          <cell r="J3121">
            <v>0</v>
          </cell>
        </row>
        <row r="3122">
          <cell r="A3122" t="str">
            <v>4522000001</v>
          </cell>
          <cell r="J3122">
            <v>0</v>
          </cell>
        </row>
        <row r="3123">
          <cell r="A3123" t="str">
            <v>4522000001</v>
          </cell>
          <cell r="J3123">
            <v>0</v>
          </cell>
        </row>
        <row r="3124">
          <cell r="A3124" t="str">
            <v>4522000001</v>
          </cell>
          <cell r="J3124">
            <v>0</v>
          </cell>
        </row>
        <row r="3125">
          <cell r="A3125" t="str">
            <v>4522000001</v>
          </cell>
          <cell r="J3125">
            <v>0</v>
          </cell>
        </row>
        <row r="3126">
          <cell r="A3126" t="str">
            <v>4522000001</v>
          </cell>
          <cell r="J3126">
            <v>0</v>
          </cell>
        </row>
        <row r="3127">
          <cell r="A3127" t="str">
            <v>4522000001</v>
          </cell>
          <cell r="J3127">
            <v>0</v>
          </cell>
        </row>
        <row r="3128">
          <cell r="A3128" t="str">
            <v>4522000001</v>
          </cell>
          <cell r="J3128">
            <v>0</v>
          </cell>
        </row>
        <row r="3129">
          <cell r="A3129" t="str">
            <v>4522000001</v>
          </cell>
          <cell r="J3129">
            <v>0</v>
          </cell>
        </row>
        <row r="3130">
          <cell r="A3130" t="str">
            <v>4522000001</v>
          </cell>
          <cell r="J3130">
            <v>0</v>
          </cell>
        </row>
        <row r="3131">
          <cell r="A3131" t="str">
            <v>4522000001</v>
          </cell>
          <cell r="J3131">
            <v>0</v>
          </cell>
        </row>
        <row r="3132">
          <cell r="A3132" t="str">
            <v>4522000001</v>
          </cell>
          <cell r="J3132">
            <v>0</v>
          </cell>
        </row>
        <row r="3133">
          <cell r="A3133" t="str">
            <v>4522000001</v>
          </cell>
          <cell r="J3133">
            <v>0</v>
          </cell>
        </row>
        <row r="3134">
          <cell r="A3134" t="str">
            <v>4522000001</v>
          </cell>
          <cell r="J3134">
            <v>0</v>
          </cell>
        </row>
        <row r="3135">
          <cell r="A3135" t="str">
            <v>4522000001</v>
          </cell>
          <cell r="J3135">
            <v>0</v>
          </cell>
        </row>
        <row r="3136">
          <cell r="A3136" t="str">
            <v>4522000001</v>
          </cell>
          <cell r="J3136">
            <v>0</v>
          </cell>
        </row>
        <row r="3137">
          <cell r="A3137" t="str">
            <v>4522000001</v>
          </cell>
          <cell r="J3137">
            <v>0</v>
          </cell>
        </row>
        <row r="3138">
          <cell r="A3138" t="str">
            <v>4522000001</v>
          </cell>
          <cell r="J3138">
            <v>0</v>
          </cell>
        </row>
        <row r="3139">
          <cell r="A3139" t="str">
            <v>4522000001</v>
          </cell>
          <cell r="J3139">
            <v>0</v>
          </cell>
        </row>
        <row r="3140">
          <cell r="A3140" t="str">
            <v>4522000001</v>
          </cell>
          <cell r="J3140">
            <v>0</v>
          </cell>
        </row>
        <row r="3141">
          <cell r="A3141" t="str">
            <v>4522000001</v>
          </cell>
          <cell r="J3141">
            <v>0</v>
          </cell>
        </row>
        <row r="3142">
          <cell r="A3142" t="str">
            <v>4522000001</v>
          </cell>
          <cell r="J3142">
            <v>0</v>
          </cell>
        </row>
        <row r="3143">
          <cell r="A3143" t="str">
            <v>4522000001</v>
          </cell>
          <cell r="J3143">
            <v>0</v>
          </cell>
        </row>
        <row r="3144">
          <cell r="A3144" t="str">
            <v>4522000001</v>
          </cell>
          <cell r="J3144">
            <v>0</v>
          </cell>
        </row>
        <row r="3145">
          <cell r="A3145" t="str">
            <v>4522000001</v>
          </cell>
          <cell r="J3145">
            <v>0</v>
          </cell>
        </row>
        <row r="3146">
          <cell r="A3146" t="str">
            <v>4522000001</v>
          </cell>
          <cell r="J3146">
            <v>0</v>
          </cell>
        </row>
        <row r="3147">
          <cell r="A3147" t="str">
            <v>4522000001</v>
          </cell>
          <cell r="J3147">
            <v>0</v>
          </cell>
        </row>
        <row r="3148">
          <cell r="A3148" t="str">
            <v>4522000001</v>
          </cell>
          <cell r="J3148">
            <v>0</v>
          </cell>
        </row>
        <row r="3149">
          <cell r="A3149" t="str">
            <v>4522000001</v>
          </cell>
          <cell r="J3149">
            <v>0</v>
          </cell>
        </row>
        <row r="3150">
          <cell r="A3150" t="str">
            <v>4522000001</v>
          </cell>
          <cell r="J3150">
            <v>0</v>
          </cell>
        </row>
        <row r="3151">
          <cell r="A3151" t="str">
            <v>4522000001</v>
          </cell>
          <cell r="J3151">
            <v>0</v>
          </cell>
        </row>
        <row r="3152">
          <cell r="A3152" t="str">
            <v>4522000001</v>
          </cell>
          <cell r="J3152">
            <v>0</v>
          </cell>
        </row>
        <row r="3153">
          <cell r="A3153" t="str">
            <v>4522000001</v>
          </cell>
          <cell r="J3153">
            <v>0</v>
          </cell>
        </row>
        <row r="3154">
          <cell r="A3154" t="str">
            <v>4522000001</v>
          </cell>
          <cell r="J3154">
            <v>0</v>
          </cell>
        </row>
        <row r="3155">
          <cell r="A3155" t="str">
            <v>4522000001</v>
          </cell>
          <cell r="J3155">
            <v>0</v>
          </cell>
        </row>
        <row r="3156">
          <cell r="A3156" t="str">
            <v>4522000001</v>
          </cell>
          <cell r="J3156">
            <v>0</v>
          </cell>
        </row>
        <row r="3157">
          <cell r="A3157" t="str">
            <v>4522000001</v>
          </cell>
          <cell r="J3157">
            <v>0</v>
          </cell>
        </row>
        <row r="3158">
          <cell r="A3158" t="str">
            <v>4522000001</v>
          </cell>
          <cell r="J3158">
            <v>0</v>
          </cell>
        </row>
        <row r="3159">
          <cell r="A3159" t="str">
            <v>4522000001</v>
          </cell>
          <cell r="J3159">
            <v>0</v>
          </cell>
        </row>
        <row r="3160">
          <cell r="A3160" t="str">
            <v>4522000001</v>
          </cell>
          <cell r="J3160">
            <v>0</v>
          </cell>
        </row>
        <row r="3161">
          <cell r="A3161" t="str">
            <v>4522000001</v>
          </cell>
          <cell r="J3161">
            <v>0</v>
          </cell>
        </row>
        <row r="3162">
          <cell r="A3162" t="str">
            <v>4522000001</v>
          </cell>
          <cell r="J3162">
            <v>0</v>
          </cell>
        </row>
        <row r="3163">
          <cell r="A3163" t="str">
            <v>4522000001</v>
          </cell>
          <cell r="J3163">
            <v>0</v>
          </cell>
        </row>
        <row r="3164">
          <cell r="A3164" t="str">
            <v>4522000001</v>
          </cell>
          <cell r="J3164">
            <v>0</v>
          </cell>
        </row>
        <row r="3165">
          <cell r="A3165" t="str">
            <v>4522000001</v>
          </cell>
          <cell r="J3165">
            <v>0</v>
          </cell>
        </row>
        <row r="3166">
          <cell r="A3166" t="str">
            <v>4522000001</v>
          </cell>
          <cell r="J3166">
            <v>0</v>
          </cell>
        </row>
        <row r="3167">
          <cell r="A3167" t="str">
            <v>4522000001</v>
          </cell>
          <cell r="J3167">
            <v>0</v>
          </cell>
        </row>
        <row r="3168">
          <cell r="A3168" t="str">
            <v>4522000001</v>
          </cell>
          <cell r="J3168">
            <v>0</v>
          </cell>
        </row>
        <row r="3169">
          <cell r="A3169" t="str">
            <v>4522000001</v>
          </cell>
          <cell r="J3169">
            <v>0</v>
          </cell>
        </row>
        <row r="3170">
          <cell r="A3170" t="str">
            <v>4522000001</v>
          </cell>
          <cell r="J3170">
            <v>0</v>
          </cell>
        </row>
        <row r="3171">
          <cell r="A3171" t="str">
            <v>4522000001</v>
          </cell>
          <cell r="J3171">
            <v>0</v>
          </cell>
        </row>
        <row r="3172">
          <cell r="A3172" t="str">
            <v>4522000001</v>
          </cell>
          <cell r="J3172">
            <v>0</v>
          </cell>
        </row>
        <row r="3173">
          <cell r="A3173" t="str">
            <v>4522000001</v>
          </cell>
          <cell r="J3173">
            <v>0</v>
          </cell>
        </row>
        <row r="3174">
          <cell r="A3174" t="str">
            <v>4522000001</v>
          </cell>
          <cell r="J3174">
            <v>0</v>
          </cell>
        </row>
        <row r="3175">
          <cell r="A3175" t="str">
            <v>4522000001</v>
          </cell>
          <cell r="J3175">
            <v>0</v>
          </cell>
        </row>
        <row r="3176">
          <cell r="A3176" t="str">
            <v>4522000001</v>
          </cell>
          <cell r="J3176">
            <v>0</v>
          </cell>
        </row>
        <row r="3177">
          <cell r="A3177" t="str">
            <v>4522000001</v>
          </cell>
          <cell r="J3177">
            <v>0</v>
          </cell>
        </row>
        <row r="3178">
          <cell r="A3178" t="str">
            <v>4522000001</v>
          </cell>
          <cell r="J3178">
            <v>0</v>
          </cell>
        </row>
        <row r="3179">
          <cell r="A3179" t="str">
            <v>4522000001</v>
          </cell>
          <cell r="J3179">
            <v>0</v>
          </cell>
        </row>
        <row r="3180">
          <cell r="A3180" t="str">
            <v>4522000001</v>
          </cell>
          <cell r="J3180">
            <v>0</v>
          </cell>
        </row>
        <row r="3181">
          <cell r="A3181" t="str">
            <v>4522000001</v>
          </cell>
          <cell r="J3181">
            <v>0</v>
          </cell>
        </row>
        <row r="3182">
          <cell r="A3182" t="str">
            <v>4522000001</v>
          </cell>
          <cell r="J3182">
            <v>0</v>
          </cell>
        </row>
        <row r="3183">
          <cell r="A3183" t="str">
            <v>4522000001</v>
          </cell>
          <cell r="J3183">
            <v>0</v>
          </cell>
        </row>
        <row r="3184">
          <cell r="A3184" t="str">
            <v>4522000001</v>
          </cell>
          <cell r="J3184">
            <v>0</v>
          </cell>
        </row>
        <row r="3185">
          <cell r="A3185" t="str">
            <v>4522000001</v>
          </cell>
          <cell r="J3185">
            <v>0</v>
          </cell>
        </row>
        <row r="3186">
          <cell r="A3186" t="str">
            <v>4522000001</v>
          </cell>
          <cell r="J3186">
            <v>0</v>
          </cell>
        </row>
        <row r="3187">
          <cell r="A3187" t="str">
            <v>4522000001</v>
          </cell>
          <cell r="J3187">
            <v>0</v>
          </cell>
        </row>
        <row r="3188">
          <cell r="A3188" t="str">
            <v>4522000001</v>
          </cell>
          <cell r="J3188">
            <v>0</v>
          </cell>
        </row>
        <row r="3189">
          <cell r="A3189" t="str">
            <v>4522000001</v>
          </cell>
          <cell r="J3189">
            <v>0</v>
          </cell>
        </row>
        <row r="3190">
          <cell r="A3190" t="str">
            <v>4522000001</v>
          </cell>
          <cell r="J3190">
            <v>0</v>
          </cell>
        </row>
        <row r="3191">
          <cell r="A3191" t="str">
            <v>4522000001</v>
          </cell>
          <cell r="J3191">
            <v>0</v>
          </cell>
        </row>
        <row r="3192">
          <cell r="A3192" t="str">
            <v>4522000001</v>
          </cell>
          <cell r="J3192">
            <v>0</v>
          </cell>
        </row>
        <row r="3193">
          <cell r="A3193" t="str">
            <v>4522000001</v>
          </cell>
          <cell r="J3193">
            <v>0</v>
          </cell>
        </row>
        <row r="3194">
          <cell r="A3194" t="str">
            <v>4522000001</v>
          </cell>
          <cell r="J3194">
            <v>0</v>
          </cell>
        </row>
        <row r="3195">
          <cell r="A3195" t="str">
            <v>4522000001</v>
          </cell>
          <cell r="J3195">
            <v>0</v>
          </cell>
        </row>
        <row r="3196">
          <cell r="A3196" t="str">
            <v>4522000001</v>
          </cell>
          <cell r="J3196">
            <v>0</v>
          </cell>
        </row>
        <row r="3197">
          <cell r="A3197" t="str">
            <v>4522000001</v>
          </cell>
          <cell r="J3197">
            <v>0</v>
          </cell>
        </row>
        <row r="3198">
          <cell r="A3198" t="str">
            <v>4522000001</v>
          </cell>
          <cell r="J3198">
            <v>0</v>
          </cell>
        </row>
        <row r="3199">
          <cell r="A3199" t="str">
            <v>4522000001</v>
          </cell>
          <cell r="J3199">
            <v>0</v>
          </cell>
        </row>
        <row r="3200">
          <cell r="A3200" t="str">
            <v>4522000001</v>
          </cell>
          <cell r="J3200">
            <v>0</v>
          </cell>
        </row>
        <row r="3201">
          <cell r="A3201" t="str">
            <v>4522000001</v>
          </cell>
          <cell r="J3201">
            <v>0</v>
          </cell>
        </row>
        <row r="3202">
          <cell r="A3202" t="str">
            <v>4522000001</v>
          </cell>
          <cell r="J3202">
            <v>0</v>
          </cell>
        </row>
        <row r="3203">
          <cell r="A3203" t="str">
            <v>4522000001</v>
          </cell>
          <cell r="J3203">
            <v>0</v>
          </cell>
        </row>
        <row r="3204">
          <cell r="A3204" t="str">
            <v>4522000001</v>
          </cell>
          <cell r="J3204">
            <v>0</v>
          </cell>
        </row>
        <row r="3205">
          <cell r="A3205" t="str">
            <v>4522000001</v>
          </cell>
          <cell r="J3205">
            <v>0</v>
          </cell>
        </row>
        <row r="3206">
          <cell r="A3206" t="str">
            <v>4522000001</v>
          </cell>
          <cell r="J3206">
            <v>0</v>
          </cell>
        </row>
        <row r="3207">
          <cell r="A3207" t="str">
            <v>4522000001</v>
          </cell>
          <cell r="J3207">
            <v>0</v>
          </cell>
        </row>
        <row r="3208">
          <cell r="A3208" t="str">
            <v>4522000001</v>
          </cell>
          <cell r="J3208">
            <v>0</v>
          </cell>
        </row>
        <row r="3209">
          <cell r="A3209" t="str">
            <v>4522000001</v>
          </cell>
          <cell r="J3209">
            <v>0</v>
          </cell>
        </row>
        <row r="3210">
          <cell r="A3210" t="str">
            <v>4522000001</v>
          </cell>
          <cell r="J3210">
            <v>0</v>
          </cell>
        </row>
        <row r="3211">
          <cell r="A3211" t="str">
            <v>4522000001</v>
          </cell>
          <cell r="J3211">
            <v>0</v>
          </cell>
        </row>
        <row r="3212">
          <cell r="A3212" t="str">
            <v>4522000001</v>
          </cell>
          <cell r="J3212">
            <v>0</v>
          </cell>
        </row>
        <row r="3213">
          <cell r="A3213" t="str">
            <v>4522000001</v>
          </cell>
          <cell r="J3213">
            <v>0</v>
          </cell>
        </row>
        <row r="3214">
          <cell r="A3214" t="str">
            <v>4522000001</v>
          </cell>
          <cell r="J3214">
            <v>0</v>
          </cell>
        </row>
        <row r="3215">
          <cell r="A3215" t="str">
            <v>4522000001</v>
          </cell>
          <cell r="J3215">
            <v>0</v>
          </cell>
        </row>
        <row r="3216">
          <cell r="A3216" t="str">
            <v>4522000001</v>
          </cell>
          <cell r="J3216">
            <v>0</v>
          </cell>
        </row>
        <row r="3217">
          <cell r="A3217" t="str">
            <v>4522000001</v>
          </cell>
          <cell r="J3217">
            <v>0</v>
          </cell>
        </row>
        <row r="3218">
          <cell r="A3218" t="str">
            <v>4522000001</v>
          </cell>
          <cell r="J3218">
            <v>0</v>
          </cell>
        </row>
        <row r="3219">
          <cell r="A3219" t="str">
            <v>4522000001</v>
          </cell>
          <cell r="J3219">
            <v>0</v>
          </cell>
        </row>
        <row r="3220">
          <cell r="A3220" t="str">
            <v>4522000001</v>
          </cell>
          <cell r="J3220">
            <v>0</v>
          </cell>
        </row>
        <row r="3221">
          <cell r="A3221" t="str">
            <v>4522000001</v>
          </cell>
          <cell r="J3221">
            <v>0</v>
          </cell>
        </row>
        <row r="3222">
          <cell r="A3222" t="str">
            <v>4522000001</v>
          </cell>
          <cell r="J3222">
            <v>0</v>
          </cell>
        </row>
        <row r="3223">
          <cell r="A3223" t="str">
            <v>4522000001</v>
          </cell>
          <cell r="J3223">
            <v>0</v>
          </cell>
        </row>
        <row r="3224">
          <cell r="A3224" t="str">
            <v>4522000001</v>
          </cell>
          <cell r="J3224">
            <v>0</v>
          </cell>
        </row>
        <row r="3225">
          <cell r="A3225" t="str">
            <v>4522000001</v>
          </cell>
          <cell r="J3225">
            <v>0</v>
          </cell>
        </row>
        <row r="3226">
          <cell r="A3226" t="str">
            <v>4522000001</v>
          </cell>
          <cell r="J3226">
            <v>0</v>
          </cell>
        </row>
        <row r="3227">
          <cell r="A3227" t="str">
            <v>4522000001</v>
          </cell>
          <cell r="J3227">
            <v>0</v>
          </cell>
        </row>
        <row r="3228">
          <cell r="A3228" t="str">
            <v>4522000001</v>
          </cell>
          <cell r="J3228">
            <v>0</v>
          </cell>
        </row>
        <row r="3229">
          <cell r="A3229" t="str">
            <v>4522000001</v>
          </cell>
          <cell r="J3229">
            <v>0</v>
          </cell>
        </row>
        <row r="3230">
          <cell r="A3230" t="str">
            <v>4522000001</v>
          </cell>
          <cell r="J3230">
            <v>0</v>
          </cell>
        </row>
        <row r="3231">
          <cell r="A3231" t="str">
            <v>4522000001</v>
          </cell>
          <cell r="J3231">
            <v>0</v>
          </cell>
        </row>
        <row r="3232">
          <cell r="A3232" t="str">
            <v>4522000001</v>
          </cell>
          <cell r="J3232">
            <v>0</v>
          </cell>
        </row>
        <row r="3233">
          <cell r="A3233" t="str">
            <v>4522000001</v>
          </cell>
          <cell r="J3233">
            <v>0</v>
          </cell>
        </row>
        <row r="3234">
          <cell r="A3234" t="str">
            <v>4522000001</v>
          </cell>
          <cell r="J3234">
            <v>0</v>
          </cell>
        </row>
        <row r="3235">
          <cell r="A3235" t="str">
            <v>4522000001</v>
          </cell>
          <cell r="J3235">
            <v>0</v>
          </cell>
        </row>
        <row r="3236">
          <cell r="A3236" t="str">
            <v>4522000001</v>
          </cell>
          <cell r="J3236">
            <v>0</v>
          </cell>
        </row>
        <row r="3237">
          <cell r="A3237" t="str">
            <v>4522000001</v>
          </cell>
          <cell r="J3237">
            <v>0</v>
          </cell>
        </row>
        <row r="3238">
          <cell r="A3238" t="str">
            <v>4522000001</v>
          </cell>
          <cell r="J3238">
            <v>0</v>
          </cell>
        </row>
        <row r="3239">
          <cell r="A3239" t="str">
            <v>4522000001</v>
          </cell>
          <cell r="J3239">
            <v>0</v>
          </cell>
        </row>
        <row r="3240">
          <cell r="A3240" t="str">
            <v>4522000001</v>
          </cell>
          <cell r="J3240">
            <v>0</v>
          </cell>
        </row>
        <row r="3241">
          <cell r="A3241" t="str">
            <v>4522000001</v>
          </cell>
          <cell r="J3241">
            <v>0</v>
          </cell>
        </row>
        <row r="3242">
          <cell r="A3242" t="str">
            <v>4522000001</v>
          </cell>
          <cell r="J3242">
            <v>0</v>
          </cell>
        </row>
        <row r="3243">
          <cell r="A3243" t="str">
            <v>4522000001</v>
          </cell>
          <cell r="J3243">
            <v>0</v>
          </cell>
        </row>
        <row r="3244">
          <cell r="A3244" t="str">
            <v>4522000001</v>
          </cell>
          <cell r="J3244">
            <v>0</v>
          </cell>
        </row>
        <row r="3245">
          <cell r="A3245" t="str">
            <v>4522000001</v>
          </cell>
          <cell r="J3245">
            <v>0</v>
          </cell>
        </row>
        <row r="3246">
          <cell r="A3246" t="str">
            <v>4522000001</v>
          </cell>
          <cell r="J3246">
            <v>0</v>
          </cell>
        </row>
        <row r="3247">
          <cell r="A3247" t="str">
            <v>4522000001</v>
          </cell>
          <cell r="J3247">
            <v>0</v>
          </cell>
        </row>
        <row r="3248">
          <cell r="A3248" t="str">
            <v>4522000001</v>
          </cell>
          <cell r="J3248">
            <v>0</v>
          </cell>
        </row>
        <row r="3249">
          <cell r="A3249" t="str">
            <v>4522000001</v>
          </cell>
          <cell r="J3249">
            <v>0</v>
          </cell>
        </row>
        <row r="3250">
          <cell r="A3250" t="str">
            <v>4522000001</v>
          </cell>
          <cell r="J3250">
            <v>0</v>
          </cell>
        </row>
        <row r="3251">
          <cell r="A3251" t="str">
            <v>4522000001</v>
          </cell>
          <cell r="J3251">
            <v>0</v>
          </cell>
        </row>
        <row r="3252">
          <cell r="A3252" t="str">
            <v>4522000001</v>
          </cell>
          <cell r="J3252">
            <v>0</v>
          </cell>
        </row>
        <row r="3253">
          <cell r="A3253" t="str">
            <v>4522000001</v>
          </cell>
          <cell r="J3253">
            <v>0</v>
          </cell>
        </row>
        <row r="3254">
          <cell r="A3254" t="str">
            <v>4522000001</v>
          </cell>
          <cell r="J3254">
            <v>0</v>
          </cell>
        </row>
        <row r="3255">
          <cell r="A3255" t="str">
            <v>4522000001</v>
          </cell>
          <cell r="J3255">
            <v>0</v>
          </cell>
        </row>
        <row r="3256">
          <cell r="A3256" t="str">
            <v>4522000001</v>
          </cell>
          <cell r="J3256">
            <v>0</v>
          </cell>
        </row>
        <row r="3257">
          <cell r="A3257" t="str">
            <v>4522000001</v>
          </cell>
          <cell r="J3257">
            <v>0</v>
          </cell>
        </row>
        <row r="3258">
          <cell r="A3258" t="str">
            <v>4522000001</v>
          </cell>
          <cell r="J3258">
            <v>0</v>
          </cell>
        </row>
        <row r="3259">
          <cell r="A3259" t="str">
            <v>4522000001</v>
          </cell>
          <cell r="J3259">
            <v>0</v>
          </cell>
        </row>
        <row r="3260">
          <cell r="A3260" t="str">
            <v>4522000001</v>
          </cell>
          <cell r="J3260">
            <v>0</v>
          </cell>
        </row>
        <row r="3261">
          <cell r="A3261" t="str">
            <v>4522000001</v>
          </cell>
          <cell r="J3261">
            <v>0</v>
          </cell>
        </row>
        <row r="3262">
          <cell r="A3262" t="str">
            <v>4522000001</v>
          </cell>
          <cell r="J3262">
            <v>0</v>
          </cell>
        </row>
        <row r="3263">
          <cell r="A3263" t="str">
            <v>4522000001</v>
          </cell>
          <cell r="J3263">
            <v>0</v>
          </cell>
        </row>
        <row r="3264">
          <cell r="A3264" t="str">
            <v>4522000001</v>
          </cell>
          <cell r="J3264">
            <v>0</v>
          </cell>
        </row>
        <row r="3265">
          <cell r="A3265" t="str">
            <v>4522000001</v>
          </cell>
          <cell r="J3265">
            <v>0</v>
          </cell>
        </row>
        <row r="3266">
          <cell r="A3266" t="str">
            <v>4522000001</v>
          </cell>
          <cell r="J3266">
            <v>0</v>
          </cell>
        </row>
        <row r="3267">
          <cell r="A3267" t="str">
            <v>4522000001</v>
          </cell>
          <cell r="J3267">
            <v>0</v>
          </cell>
        </row>
        <row r="3268">
          <cell r="A3268" t="str">
            <v>4522000001</v>
          </cell>
          <cell r="J3268">
            <v>0</v>
          </cell>
        </row>
        <row r="3269">
          <cell r="A3269" t="str">
            <v>4522000001</v>
          </cell>
          <cell r="J3269">
            <v>0</v>
          </cell>
        </row>
        <row r="3270">
          <cell r="A3270" t="str">
            <v>4522000001</v>
          </cell>
          <cell r="J3270">
            <v>0</v>
          </cell>
        </row>
        <row r="3271">
          <cell r="A3271" t="str">
            <v>4522000001</v>
          </cell>
          <cell r="J3271">
            <v>0</v>
          </cell>
        </row>
        <row r="3272">
          <cell r="A3272" t="str">
            <v>4522000001</v>
          </cell>
          <cell r="J3272">
            <v>0</v>
          </cell>
        </row>
        <row r="3273">
          <cell r="A3273" t="str">
            <v>4522000001</v>
          </cell>
          <cell r="J3273">
            <v>0</v>
          </cell>
        </row>
        <row r="3274">
          <cell r="A3274" t="str">
            <v>4522000001</v>
          </cell>
          <cell r="J3274">
            <v>0</v>
          </cell>
        </row>
        <row r="3275">
          <cell r="A3275" t="str">
            <v>4522000001</v>
          </cell>
          <cell r="J3275">
            <v>0</v>
          </cell>
        </row>
        <row r="3276">
          <cell r="A3276" t="str">
            <v>4522000001</v>
          </cell>
          <cell r="J3276">
            <v>0</v>
          </cell>
        </row>
        <row r="3277">
          <cell r="A3277" t="str">
            <v>4522000001</v>
          </cell>
          <cell r="J3277">
            <v>0</v>
          </cell>
        </row>
        <row r="3278">
          <cell r="A3278" t="str">
            <v>4522000001</v>
          </cell>
          <cell r="J3278">
            <v>0</v>
          </cell>
        </row>
        <row r="3279">
          <cell r="A3279" t="str">
            <v>4522000001</v>
          </cell>
          <cell r="J3279">
            <v>0</v>
          </cell>
        </row>
        <row r="3280">
          <cell r="A3280" t="str">
            <v>4522000001</v>
          </cell>
          <cell r="J3280">
            <v>0</v>
          </cell>
        </row>
        <row r="3281">
          <cell r="A3281" t="str">
            <v>4522000001</v>
          </cell>
          <cell r="J3281">
            <v>0</v>
          </cell>
        </row>
        <row r="3282">
          <cell r="A3282" t="str">
            <v>4522000001</v>
          </cell>
          <cell r="J3282">
            <v>0</v>
          </cell>
        </row>
        <row r="3283">
          <cell r="A3283" t="str">
            <v>4522000001</v>
          </cell>
          <cell r="J3283">
            <v>0</v>
          </cell>
        </row>
        <row r="3284">
          <cell r="A3284" t="str">
            <v>4522000001</v>
          </cell>
          <cell r="J3284">
            <v>0</v>
          </cell>
        </row>
        <row r="3285">
          <cell r="A3285" t="str">
            <v>4522000001</v>
          </cell>
          <cell r="J3285">
            <v>0</v>
          </cell>
        </row>
        <row r="3286">
          <cell r="A3286" t="str">
            <v>4522000001</v>
          </cell>
          <cell r="J3286">
            <v>0</v>
          </cell>
        </row>
        <row r="3287">
          <cell r="A3287" t="str">
            <v>4522000001</v>
          </cell>
          <cell r="J3287">
            <v>0</v>
          </cell>
        </row>
        <row r="3288">
          <cell r="A3288" t="str">
            <v>4522000001</v>
          </cell>
          <cell r="J3288">
            <v>0</v>
          </cell>
        </row>
        <row r="3289">
          <cell r="A3289" t="str">
            <v>4522000001</v>
          </cell>
          <cell r="J3289">
            <v>0</v>
          </cell>
        </row>
        <row r="3290">
          <cell r="A3290" t="str">
            <v>4522000001</v>
          </cell>
          <cell r="J3290">
            <v>0</v>
          </cell>
        </row>
        <row r="3291">
          <cell r="A3291" t="str">
            <v>4522000001</v>
          </cell>
          <cell r="J3291">
            <v>0</v>
          </cell>
        </row>
        <row r="3292">
          <cell r="A3292" t="str">
            <v>4522000001</v>
          </cell>
          <cell r="J3292">
            <v>0</v>
          </cell>
        </row>
        <row r="3293">
          <cell r="A3293" t="str">
            <v>4522000001</v>
          </cell>
          <cell r="J3293">
            <v>0</v>
          </cell>
        </row>
        <row r="3294">
          <cell r="A3294" t="str">
            <v>4522000001</v>
          </cell>
          <cell r="J3294">
            <v>0</v>
          </cell>
        </row>
        <row r="3295">
          <cell r="A3295" t="str">
            <v>4522000001</v>
          </cell>
          <cell r="J3295">
            <v>0</v>
          </cell>
        </row>
        <row r="3296">
          <cell r="A3296" t="str">
            <v>4522000001</v>
          </cell>
          <cell r="J3296">
            <v>0</v>
          </cell>
        </row>
        <row r="3297">
          <cell r="A3297" t="str">
            <v>4522000001</v>
          </cell>
          <cell r="J3297">
            <v>0</v>
          </cell>
        </row>
        <row r="3298">
          <cell r="A3298" t="str">
            <v>4522000001</v>
          </cell>
          <cell r="J3298">
            <v>0</v>
          </cell>
        </row>
        <row r="3299">
          <cell r="A3299" t="str">
            <v>4522000001</v>
          </cell>
          <cell r="J3299">
            <v>0</v>
          </cell>
        </row>
        <row r="3300">
          <cell r="A3300" t="str">
            <v>4522000001</v>
          </cell>
          <cell r="J3300">
            <v>0</v>
          </cell>
        </row>
        <row r="3301">
          <cell r="A3301" t="str">
            <v>4522000001</v>
          </cell>
          <cell r="J3301">
            <v>0</v>
          </cell>
        </row>
        <row r="3302">
          <cell r="A3302" t="str">
            <v>4522000001</v>
          </cell>
          <cell r="J3302">
            <v>0</v>
          </cell>
        </row>
        <row r="3303">
          <cell r="A3303" t="str">
            <v>4522000001</v>
          </cell>
          <cell r="J3303">
            <v>0</v>
          </cell>
        </row>
        <row r="3304">
          <cell r="A3304" t="str">
            <v>4522000001</v>
          </cell>
          <cell r="J3304">
            <v>0</v>
          </cell>
        </row>
        <row r="3305">
          <cell r="A3305" t="str">
            <v>4522000001</v>
          </cell>
          <cell r="J3305">
            <v>0</v>
          </cell>
        </row>
        <row r="3306">
          <cell r="A3306" t="str">
            <v>4522000001</v>
          </cell>
          <cell r="J3306">
            <v>0</v>
          </cell>
        </row>
        <row r="3307">
          <cell r="A3307" t="str">
            <v>4522000001</v>
          </cell>
          <cell r="J3307">
            <v>0</v>
          </cell>
        </row>
        <row r="3308">
          <cell r="A3308" t="str">
            <v>4522000001</v>
          </cell>
          <cell r="J3308">
            <v>0</v>
          </cell>
        </row>
        <row r="3309">
          <cell r="A3309" t="str">
            <v>4522000001</v>
          </cell>
          <cell r="J3309">
            <v>0</v>
          </cell>
        </row>
        <row r="3310">
          <cell r="A3310" t="str">
            <v>4522000001</v>
          </cell>
          <cell r="J3310">
            <v>0</v>
          </cell>
        </row>
        <row r="3311">
          <cell r="A3311" t="str">
            <v>4522000001</v>
          </cell>
          <cell r="J3311">
            <v>0</v>
          </cell>
        </row>
        <row r="3312">
          <cell r="A3312" t="str">
            <v>4522000001</v>
          </cell>
          <cell r="J3312">
            <v>0</v>
          </cell>
        </row>
        <row r="3313">
          <cell r="A3313" t="str">
            <v>4522000001</v>
          </cell>
          <cell r="J3313">
            <v>0</v>
          </cell>
        </row>
        <row r="3314">
          <cell r="A3314" t="str">
            <v>4522000001</v>
          </cell>
          <cell r="J3314">
            <v>0</v>
          </cell>
        </row>
        <row r="3315">
          <cell r="A3315" t="str">
            <v>4522000001</v>
          </cell>
          <cell r="J3315">
            <v>0</v>
          </cell>
        </row>
        <row r="3316">
          <cell r="A3316" t="str">
            <v>4522000001</v>
          </cell>
          <cell r="J3316">
            <v>0</v>
          </cell>
        </row>
        <row r="3317">
          <cell r="A3317" t="str">
            <v>4522000001</v>
          </cell>
          <cell r="J3317">
            <v>0</v>
          </cell>
        </row>
        <row r="3318">
          <cell r="A3318" t="str">
            <v>4522000001</v>
          </cell>
          <cell r="J3318">
            <v>0</v>
          </cell>
        </row>
        <row r="3319">
          <cell r="A3319" t="str">
            <v>4522000001</v>
          </cell>
          <cell r="J3319">
            <v>0</v>
          </cell>
        </row>
        <row r="3320">
          <cell r="A3320" t="str">
            <v>4522000001</v>
          </cell>
          <cell r="J3320">
            <v>0</v>
          </cell>
        </row>
        <row r="3321">
          <cell r="A3321" t="str">
            <v>4522000001</v>
          </cell>
          <cell r="J3321">
            <v>0</v>
          </cell>
        </row>
        <row r="3322">
          <cell r="A3322" t="str">
            <v>4522000001</v>
          </cell>
          <cell r="J3322">
            <v>0</v>
          </cell>
        </row>
        <row r="3323">
          <cell r="A3323" t="str">
            <v>4522000001</v>
          </cell>
          <cell r="J3323">
            <v>0</v>
          </cell>
        </row>
        <row r="3324">
          <cell r="A3324" t="str">
            <v>4522000001</v>
          </cell>
          <cell r="J3324">
            <v>0</v>
          </cell>
        </row>
        <row r="3325">
          <cell r="A3325" t="str">
            <v>4522000001</v>
          </cell>
          <cell r="J3325">
            <v>0</v>
          </cell>
        </row>
        <row r="3326">
          <cell r="A3326" t="str">
            <v>4522000001</v>
          </cell>
          <cell r="J3326">
            <v>0</v>
          </cell>
        </row>
        <row r="3327">
          <cell r="A3327" t="str">
            <v>4522000001</v>
          </cell>
          <cell r="J3327">
            <v>0</v>
          </cell>
        </row>
        <row r="3328">
          <cell r="A3328" t="str">
            <v>4522000001</v>
          </cell>
          <cell r="J3328">
            <v>0</v>
          </cell>
        </row>
        <row r="3329">
          <cell r="A3329" t="str">
            <v>4522000001</v>
          </cell>
          <cell r="J3329">
            <v>0</v>
          </cell>
        </row>
        <row r="3330">
          <cell r="A3330" t="str">
            <v>4522000001</v>
          </cell>
          <cell r="J3330">
            <v>0</v>
          </cell>
        </row>
        <row r="3331">
          <cell r="A3331" t="str">
            <v>4522000001</v>
          </cell>
          <cell r="J3331">
            <v>0</v>
          </cell>
        </row>
        <row r="3332">
          <cell r="A3332" t="str">
            <v>4522000001</v>
          </cell>
          <cell r="J3332">
            <v>0</v>
          </cell>
        </row>
        <row r="3333">
          <cell r="A3333" t="str">
            <v>4522000001</v>
          </cell>
          <cell r="J3333">
            <v>0</v>
          </cell>
        </row>
        <row r="3334">
          <cell r="A3334" t="str">
            <v>4522000001</v>
          </cell>
          <cell r="J3334">
            <v>0</v>
          </cell>
        </row>
        <row r="3335">
          <cell r="A3335" t="str">
            <v>4522000001</v>
          </cell>
          <cell r="J3335">
            <v>0</v>
          </cell>
        </row>
        <row r="3336">
          <cell r="A3336" t="str">
            <v>4522000001</v>
          </cell>
          <cell r="J3336">
            <v>0</v>
          </cell>
        </row>
        <row r="3337">
          <cell r="A3337" t="str">
            <v>4522000001</v>
          </cell>
          <cell r="J3337">
            <v>0</v>
          </cell>
        </row>
        <row r="3338">
          <cell r="A3338" t="str">
            <v>4522000001</v>
          </cell>
          <cell r="J3338">
            <v>0</v>
          </cell>
        </row>
        <row r="3339">
          <cell r="A3339" t="str">
            <v>4522000001</v>
          </cell>
          <cell r="J3339">
            <v>0</v>
          </cell>
        </row>
        <row r="3340">
          <cell r="A3340" t="str">
            <v>4522000001</v>
          </cell>
          <cell r="J3340">
            <v>0</v>
          </cell>
        </row>
        <row r="3341">
          <cell r="A3341" t="str">
            <v>4522000001</v>
          </cell>
          <cell r="J3341">
            <v>0</v>
          </cell>
        </row>
        <row r="3342">
          <cell r="A3342" t="str">
            <v>4522000001</v>
          </cell>
          <cell r="J3342">
            <v>0</v>
          </cell>
        </row>
        <row r="3343">
          <cell r="A3343" t="str">
            <v>4522000001</v>
          </cell>
          <cell r="J3343">
            <v>0</v>
          </cell>
        </row>
        <row r="3344">
          <cell r="A3344" t="str">
            <v>4522000001</v>
          </cell>
          <cell r="J3344">
            <v>0</v>
          </cell>
        </row>
        <row r="3345">
          <cell r="A3345" t="str">
            <v>4522000001</v>
          </cell>
          <cell r="J3345">
            <v>0</v>
          </cell>
        </row>
        <row r="3346">
          <cell r="A3346" t="str">
            <v>4522000001</v>
          </cell>
          <cell r="J3346">
            <v>0</v>
          </cell>
        </row>
        <row r="3347">
          <cell r="A3347" t="str">
            <v>4522000001</v>
          </cell>
          <cell r="J3347">
            <v>0</v>
          </cell>
        </row>
        <row r="3348">
          <cell r="A3348" t="str">
            <v>4522000001</v>
          </cell>
          <cell r="J3348">
            <v>0</v>
          </cell>
        </row>
        <row r="3349">
          <cell r="A3349" t="str">
            <v>4522000001</v>
          </cell>
          <cell r="J3349">
            <v>0</v>
          </cell>
        </row>
        <row r="3350">
          <cell r="A3350" t="str">
            <v>4522000001</v>
          </cell>
          <cell r="J3350">
            <v>0</v>
          </cell>
        </row>
        <row r="3351">
          <cell r="A3351" t="str">
            <v>4522000001</v>
          </cell>
          <cell r="J3351">
            <v>0</v>
          </cell>
        </row>
        <row r="3352">
          <cell r="A3352" t="str">
            <v>4522000001</v>
          </cell>
          <cell r="J3352">
            <v>0</v>
          </cell>
        </row>
        <row r="3353">
          <cell r="A3353" t="str">
            <v>4522000001</v>
          </cell>
          <cell r="J3353">
            <v>0</v>
          </cell>
        </row>
        <row r="3354">
          <cell r="A3354" t="str">
            <v>4522000001</v>
          </cell>
          <cell r="J3354">
            <v>0</v>
          </cell>
        </row>
        <row r="3355">
          <cell r="A3355" t="str">
            <v>4522000001</v>
          </cell>
          <cell r="J3355">
            <v>0</v>
          </cell>
        </row>
        <row r="3356">
          <cell r="A3356" t="str">
            <v>4522000001</v>
          </cell>
          <cell r="J3356">
            <v>0</v>
          </cell>
        </row>
        <row r="3357">
          <cell r="A3357" t="str">
            <v>4522000001</v>
          </cell>
          <cell r="J3357">
            <v>0</v>
          </cell>
        </row>
        <row r="3358">
          <cell r="A3358" t="str">
            <v>4522000001</v>
          </cell>
          <cell r="J3358">
            <v>0</v>
          </cell>
        </row>
        <row r="3359">
          <cell r="A3359" t="str">
            <v>4522000001</v>
          </cell>
          <cell r="J3359">
            <v>0</v>
          </cell>
        </row>
        <row r="3360">
          <cell r="A3360" t="str">
            <v>4522000001</v>
          </cell>
          <cell r="J3360">
            <v>0</v>
          </cell>
        </row>
        <row r="3361">
          <cell r="A3361" t="str">
            <v>4522000001</v>
          </cell>
          <cell r="J3361">
            <v>0</v>
          </cell>
        </row>
        <row r="3362">
          <cell r="A3362" t="str">
            <v>4522000001</v>
          </cell>
          <cell r="J3362">
            <v>0</v>
          </cell>
        </row>
        <row r="3363">
          <cell r="A3363" t="str">
            <v>4522000001</v>
          </cell>
          <cell r="J3363">
            <v>0</v>
          </cell>
        </row>
        <row r="3364">
          <cell r="A3364" t="str">
            <v>4522000001</v>
          </cell>
          <cell r="J3364">
            <v>0</v>
          </cell>
        </row>
        <row r="3365">
          <cell r="A3365" t="str">
            <v>4522000001</v>
          </cell>
          <cell r="J3365">
            <v>0</v>
          </cell>
        </row>
        <row r="3366">
          <cell r="A3366" t="str">
            <v>4522000001</v>
          </cell>
          <cell r="J3366">
            <v>0</v>
          </cell>
        </row>
        <row r="3367">
          <cell r="A3367" t="str">
            <v>4522000001</v>
          </cell>
          <cell r="J3367">
            <v>0</v>
          </cell>
        </row>
        <row r="3368">
          <cell r="A3368" t="str">
            <v>4522000001</v>
          </cell>
          <cell r="J3368">
            <v>0</v>
          </cell>
        </row>
        <row r="3369">
          <cell r="A3369" t="str">
            <v>4522000001</v>
          </cell>
          <cell r="J3369">
            <v>0</v>
          </cell>
        </row>
        <row r="3370">
          <cell r="A3370" t="str">
            <v>4522000001</v>
          </cell>
          <cell r="J3370">
            <v>0</v>
          </cell>
        </row>
        <row r="3371">
          <cell r="A3371" t="str">
            <v>4522000001</v>
          </cell>
          <cell r="J3371">
            <v>0</v>
          </cell>
        </row>
        <row r="3372">
          <cell r="A3372" t="str">
            <v>4522000001</v>
          </cell>
          <cell r="J3372">
            <v>0</v>
          </cell>
        </row>
        <row r="3373">
          <cell r="A3373" t="str">
            <v>4522000001</v>
          </cell>
          <cell r="J3373">
            <v>0</v>
          </cell>
        </row>
        <row r="3374">
          <cell r="A3374" t="str">
            <v>4522000001</v>
          </cell>
          <cell r="J3374">
            <v>0</v>
          </cell>
        </row>
        <row r="3375">
          <cell r="A3375" t="str">
            <v>4522000001</v>
          </cell>
          <cell r="J3375">
            <v>0</v>
          </cell>
        </row>
        <row r="3376">
          <cell r="A3376" t="str">
            <v>4522000001</v>
          </cell>
          <cell r="J3376">
            <v>0</v>
          </cell>
        </row>
        <row r="3377">
          <cell r="A3377" t="str">
            <v>4522000001</v>
          </cell>
          <cell r="J3377">
            <v>0</v>
          </cell>
        </row>
        <row r="3378">
          <cell r="A3378" t="str">
            <v>4522000001</v>
          </cell>
          <cell r="J3378">
            <v>0</v>
          </cell>
        </row>
        <row r="3379">
          <cell r="A3379" t="str">
            <v>4522000001</v>
          </cell>
          <cell r="J3379">
            <v>0</v>
          </cell>
        </row>
        <row r="3380">
          <cell r="A3380" t="str">
            <v>4522000001</v>
          </cell>
          <cell r="J3380">
            <v>0</v>
          </cell>
        </row>
        <row r="3381">
          <cell r="A3381" t="str">
            <v>4522000001</v>
          </cell>
          <cell r="J3381">
            <v>0</v>
          </cell>
        </row>
        <row r="3382">
          <cell r="A3382" t="str">
            <v>4522000001</v>
          </cell>
          <cell r="J3382">
            <v>0</v>
          </cell>
        </row>
        <row r="3383">
          <cell r="A3383" t="str">
            <v>4522000001</v>
          </cell>
          <cell r="J3383">
            <v>0</v>
          </cell>
        </row>
        <row r="3384">
          <cell r="A3384" t="str">
            <v>4522000001</v>
          </cell>
          <cell r="J3384">
            <v>0</v>
          </cell>
        </row>
        <row r="3385">
          <cell r="A3385" t="str">
            <v>4522000001</v>
          </cell>
          <cell r="J3385">
            <v>0</v>
          </cell>
        </row>
        <row r="3386">
          <cell r="A3386" t="str">
            <v>4522000001</v>
          </cell>
          <cell r="J3386">
            <v>0</v>
          </cell>
        </row>
        <row r="3387">
          <cell r="A3387" t="str">
            <v>4522000001</v>
          </cell>
          <cell r="J3387">
            <v>0</v>
          </cell>
        </row>
        <row r="3388">
          <cell r="A3388" t="str">
            <v>4522000001</v>
          </cell>
          <cell r="J3388">
            <v>0</v>
          </cell>
        </row>
        <row r="3389">
          <cell r="A3389" t="str">
            <v>4522000001</v>
          </cell>
          <cell r="J3389">
            <v>0</v>
          </cell>
        </row>
        <row r="3390">
          <cell r="A3390" t="str">
            <v>4522000001</v>
          </cell>
          <cell r="J3390">
            <v>0</v>
          </cell>
        </row>
        <row r="3391">
          <cell r="A3391" t="str">
            <v>4522000001</v>
          </cell>
          <cell r="J3391">
            <v>0</v>
          </cell>
        </row>
        <row r="3392">
          <cell r="A3392" t="str">
            <v>4522000001</v>
          </cell>
          <cell r="J3392">
            <v>0</v>
          </cell>
        </row>
        <row r="3393">
          <cell r="A3393" t="str">
            <v>4522000001</v>
          </cell>
          <cell r="J3393">
            <v>0</v>
          </cell>
        </row>
        <row r="3394">
          <cell r="A3394" t="str">
            <v>4522000001</v>
          </cell>
          <cell r="J3394">
            <v>0</v>
          </cell>
        </row>
        <row r="3395">
          <cell r="A3395" t="str">
            <v>4522000001</v>
          </cell>
          <cell r="J3395">
            <v>0</v>
          </cell>
        </row>
        <row r="3396">
          <cell r="A3396" t="str">
            <v>4522000001</v>
          </cell>
          <cell r="J3396">
            <v>0</v>
          </cell>
        </row>
        <row r="3397">
          <cell r="A3397" t="str">
            <v>4522000001</v>
          </cell>
          <cell r="J3397">
            <v>0</v>
          </cell>
        </row>
        <row r="3398">
          <cell r="A3398" t="str">
            <v>4522000001</v>
          </cell>
          <cell r="J3398">
            <v>0</v>
          </cell>
        </row>
        <row r="3399">
          <cell r="A3399" t="str">
            <v>4522000001</v>
          </cell>
          <cell r="J3399">
            <v>0</v>
          </cell>
        </row>
        <row r="3400">
          <cell r="A3400" t="str">
            <v>4522000001</v>
          </cell>
          <cell r="J3400">
            <v>0</v>
          </cell>
        </row>
        <row r="3401">
          <cell r="A3401" t="str">
            <v>4522000001</v>
          </cell>
          <cell r="J3401">
            <v>0</v>
          </cell>
        </row>
        <row r="3402">
          <cell r="A3402" t="str">
            <v>4522000001</v>
          </cell>
          <cell r="J3402">
            <v>0</v>
          </cell>
        </row>
        <row r="3403">
          <cell r="A3403" t="str">
            <v>4522000001</v>
          </cell>
          <cell r="J3403">
            <v>0</v>
          </cell>
        </row>
        <row r="3404">
          <cell r="A3404" t="str">
            <v>4522000001</v>
          </cell>
          <cell r="J3404">
            <v>0</v>
          </cell>
        </row>
        <row r="3405">
          <cell r="A3405" t="str">
            <v>4522000001</v>
          </cell>
          <cell r="J3405">
            <v>0</v>
          </cell>
        </row>
        <row r="3406">
          <cell r="A3406" t="str">
            <v>4522000001</v>
          </cell>
          <cell r="J3406">
            <v>0</v>
          </cell>
        </row>
        <row r="3407">
          <cell r="A3407" t="str">
            <v>4522000001</v>
          </cell>
          <cell r="J3407">
            <v>0</v>
          </cell>
        </row>
        <row r="3408">
          <cell r="A3408" t="str">
            <v>4522000001</v>
          </cell>
          <cell r="J3408">
            <v>0</v>
          </cell>
        </row>
        <row r="3409">
          <cell r="A3409" t="str">
            <v>4522000001</v>
          </cell>
          <cell r="J3409">
            <v>0</v>
          </cell>
        </row>
        <row r="3410">
          <cell r="A3410" t="str">
            <v>4522000001</v>
          </cell>
          <cell r="J3410">
            <v>0</v>
          </cell>
        </row>
        <row r="3411">
          <cell r="A3411" t="str">
            <v>4522000001</v>
          </cell>
          <cell r="J3411">
            <v>0</v>
          </cell>
        </row>
        <row r="3412">
          <cell r="A3412" t="str">
            <v>4522000001</v>
          </cell>
          <cell r="J3412">
            <v>0</v>
          </cell>
        </row>
        <row r="3413">
          <cell r="A3413" t="str">
            <v>4522000001</v>
          </cell>
          <cell r="J3413">
            <v>0</v>
          </cell>
        </row>
        <row r="3414">
          <cell r="A3414" t="str">
            <v>4522000001</v>
          </cell>
          <cell r="J3414">
            <v>0</v>
          </cell>
        </row>
        <row r="3415">
          <cell r="A3415" t="str">
            <v>4522000001</v>
          </cell>
          <cell r="J3415">
            <v>0</v>
          </cell>
        </row>
        <row r="3416">
          <cell r="A3416" t="str">
            <v>4522000001</v>
          </cell>
          <cell r="J3416">
            <v>0</v>
          </cell>
        </row>
        <row r="3417">
          <cell r="A3417" t="str">
            <v>4522000001</v>
          </cell>
          <cell r="J3417">
            <v>0</v>
          </cell>
        </row>
        <row r="3418">
          <cell r="A3418" t="str">
            <v>4522000001</v>
          </cell>
          <cell r="J3418">
            <v>0</v>
          </cell>
        </row>
        <row r="3419">
          <cell r="A3419" t="str">
            <v>4522000001</v>
          </cell>
          <cell r="J3419">
            <v>0</v>
          </cell>
        </row>
        <row r="3420">
          <cell r="A3420" t="str">
            <v>4522000001</v>
          </cell>
          <cell r="J3420">
            <v>0</v>
          </cell>
        </row>
        <row r="3421">
          <cell r="A3421" t="str">
            <v>4522000001</v>
          </cell>
          <cell r="J3421">
            <v>0</v>
          </cell>
        </row>
        <row r="3422">
          <cell r="A3422" t="str">
            <v>4522000001</v>
          </cell>
          <cell r="J3422">
            <v>0</v>
          </cell>
        </row>
        <row r="3423">
          <cell r="A3423" t="str">
            <v>4522000001</v>
          </cell>
          <cell r="J3423">
            <v>0</v>
          </cell>
        </row>
        <row r="3424">
          <cell r="A3424" t="str">
            <v>4522000001</v>
          </cell>
          <cell r="J3424">
            <v>0</v>
          </cell>
        </row>
        <row r="3425">
          <cell r="A3425" t="str">
            <v>4522000001</v>
          </cell>
          <cell r="J3425">
            <v>0</v>
          </cell>
        </row>
        <row r="3426">
          <cell r="A3426" t="str">
            <v>4522000001</v>
          </cell>
          <cell r="J3426">
            <v>0</v>
          </cell>
        </row>
        <row r="3427">
          <cell r="A3427" t="str">
            <v>4522000001</v>
          </cell>
          <cell r="J3427">
            <v>0</v>
          </cell>
        </row>
        <row r="3428">
          <cell r="A3428" t="str">
            <v>4522000001</v>
          </cell>
          <cell r="J3428">
            <v>0</v>
          </cell>
        </row>
        <row r="3429">
          <cell r="A3429" t="str">
            <v>4522000001</v>
          </cell>
          <cell r="J3429">
            <v>0</v>
          </cell>
        </row>
        <row r="3430">
          <cell r="A3430" t="str">
            <v>4522000001</v>
          </cell>
          <cell r="J3430">
            <v>0</v>
          </cell>
        </row>
        <row r="3431">
          <cell r="A3431" t="str">
            <v>4522000001</v>
          </cell>
          <cell r="J3431">
            <v>0</v>
          </cell>
        </row>
        <row r="3432">
          <cell r="A3432" t="str">
            <v>4522000001</v>
          </cell>
          <cell r="J3432">
            <v>0</v>
          </cell>
        </row>
        <row r="3433">
          <cell r="A3433" t="str">
            <v>4522000001</v>
          </cell>
          <cell r="J3433">
            <v>0</v>
          </cell>
        </row>
        <row r="3434">
          <cell r="A3434" t="str">
            <v>4522000001</v>
          </cell>
          <cell r="J3434">
            <v>0</v>
          </cell>
        </row>
        <row r="3435">
          <cell r="A3435" t="str">
            <v>4522000001</v>
          </cell>
          <cell r="J3435">
            <v>0</v>
          </cell>
        </row>
        <row r="3436">
          <cell r="A3436" t="str">
            <v>4522000001</v>
          </cell>
          <cell r="J3436">
            <v>0</v>
          </cell>
        </row>
        <row r="3437">
          <cell r="A3437" t="str">
            <v>4522000001</v>
          </cell>
          <cell r="J3437">
            <v>0</v>
          </cell>
        </row>
        <row r="3438">
          <cell r="A3438" t="str">
            <v>4522000001</v>
          </cell>
          <cell r="J3438">
            <v>0</v>
          </cell>
        </row>
        <row r="3439">
          <cell r="A3439" t="str">
            <v>4522000001</v>
          </cell>
          <cell r="J3439">
            <v>0</v>
          </cell>
        </row>
        <row r="3440">
          <cell r="A3440" t="str">
            <v>4522000001</v>
          </cell>
          <cell r="J3440">
            <v>0</v>
          </cell>
        </row>
        <row r="3441">
          <cell r="A3441" t="str">
            <v>4522000001</v>
          </cell>
          <cell r="J3441">
            <v>0</v>
          </cell>
        </row>
        <row r="3442">
          <cell r="A3442" t="str">
            <v>4522000001</v>
          </cell>
          <cell r="J3442">
            <v>0</v>
          </cell>
        </row>
        <row r="3443">
          <cell r="A3443" t="str">
            <v>4522000001</v>
          </cell>
          <cell r="J3443">
            <v>0</v>
          </cell>
        </row>
        <row r="3444">
          <cell r="A3444" t="str">
            <v>4522000001</v>
          </cell>
          <cell r="J3444">
            <v>0</v>
          </cell>
        </row>
        <row r="3445">
          <cell r="A3445" t="str">
            <v>4522000001</v>
          </cell>
          <cell r="J3445">
            <v>0</v>
          </cell>
        </row>
        <row r="3446">
          <cell r="A3446" t="str">
            <v>4522000001</v>
          </cell>
          <cell r="J3446">
            <v>0</v>
          </cell>
        </row>
        <row r="3447">
          <cell r="A3447" t="str">
            <v>4522000001</v>
          </cell>
          <cell r="J3447">
            <v>0</v>
          </cell>
        </row>
        <row r="3448">
          <cell r="A3448" t="str">
            <v>4522000001</v>
          </cell>
          <cell r="J3448">
            <v>0</v>
          </cell>
        </row>
        <row r="3449">
          <cell r="A3449" t="str">
            <v>4522000001</v>
          </cell>
          <cell r="J3449">
            <v>0</v>
          </cell>
        </row>
        <row r="3450">
          <cell r="A3450" t="str">
            <v>4522000001</v>
          </cell>
          <cell r="J3450">
            <v>0</v>
          </cell>
        </row>
        <row r="3451">
          <cell r="A3451" t="str">
            <v>4522000001</v>
          </cell>
          <cell r="J3451">
            <v>0</v>
          </cell>
        </row>
        <row r="3452">
          <cell r="A3452" t="str">
            <v>4522000001</v>
          </cell>
          <cell r="J3452">
            <v>0</v>
          </cell>
        </row>
        <row r="3453">
          <cell r="A3453" t="str">
            <v>4522000001</v>
          </cell>
          <cell r="J3453">
            <v>0</v>
          </cell>
        </row>
        <row r="3454">
          <cell r="A3454" t="str">
            <v>4522000001</v>
          </cell>
          <cell r="J3454">
            <v>0</v>
          </cell>
        </row>
        <row r="3455">
          <cell r="A3455" t="str">
            <v>4522000001</v>
          </cell>
          <cell r="J3455">
            <v>0</v>
          </cell>
        </row>
        <row r="3456">
          <cell r="A3456" t="str">
            <v>4522000001</v>
          </cell>
          <cell r="J3456">
            <v>0</v>
          </cell>
        </row>
        <row r="3457">
          <cell r="A3457" t="str">
            <v>4522000001</v>
          </cell>
          <cell r="J3457">
            <v>0</v>
          </cell>
        </row>
        <row r="3458">
          <cell r="A3458" t="str">
            <v>4522000001</v>
          </cell>
          <cell r="J3458">
            <v>0</v>
          </cell>
        </row>
        <row r="3459">
          <cell r="A3459" t="str">
            <v>4522000001</v>
          </cell>
          <cell r="J3459">
            <v>0</v>
          </cell>
        </row>
        <row r="3460">
          <cell r="A3460" t="str">
            <v>4522000001</v>
          </cell>
          <cell r="J3460">
            <v>0</v>
          </cell>
        </row>
        <row r="3461">
          <cell r="A3461" t="str">
            <v>4522000001</v>
          </cell>
          <cell r="J3461">
            <v>0</v>
          </cell>
        </row>
        <row r="3462">
          <cell r="A3462" t="str">
            <v>4522000001</v>
          </cell>
          <cell r="J3462">
            <v>0</v>
          </cell>
        </row>
        <row r="3463">
          <cell r="A3463" t="str">
            <v>4522000001</v>
          </cell>
          <cell r="J3463">
            <v>0</v>
          </cell>
        </row>
        <row r="3464">
          <cell r="A3464" t="str">
            <v>4522000001</v>
          </cell>
          <cell r="J3464">
            <v>0</v>
          </cell>
        </row>
        <row r="3465">
          <cell r="A3465" t="str">
            <v>4522000001</v>
          </cell>
          <cell r="J3465">
            <v>0</v>
          </cell>
        </row>
        <row r="3466">
          <cell r="A3466" t="str">
            <v>4522000001</v>
          </cell>
          <cell r="J3466">
            <v>0</v>
          </cell>
        </row>
        <row r="3467">
          <cell r="A3467" t="str">
            <v>4522000001</v>
          </cell>
          <cell r="J3467">
            <v>0</v>
          </cell>
        </row>
        <row r="3468">
          <cell r="A3468" t="str">
            <v>4522000001</v>
          </cell>
          <cell r="J3468">
            <v>0</v>
          </cell>
        </row>
        <row r="3469">
          <cell r="A3469" t="str">
            <v>4522000001</v>
          </cell>
          <cell r="J3469">
            <v>0</v>
          </cell>
        </row>
        <row r="3470">
          <cell r="A3470" t="str">
            <v>4522000001</v>
          </cell>
          <cell r="J3470">
            <v>0</v>
          </cell>
        </row>
        <row r="3471">
          <cell r="A3471" t="str">
            <v>4522000001</v>
          </cell>
          <cell r="J3471">
            <v>0</v>
          </cell>
        </row>
        <row r="3472">
          <cell r="A3472" t="str">
            <v>4522000001</v>
          </cell>
          <cell r="J3472">
            <v>0</v>
          </cell>
        </row>
        <row r="3473">
          <cell r="A3473" t="str">
            <v>4522000001</v>
          </cell>
          <cell r="J3473">
            <v>0</v>
          </cell>
        </row>
        <row r="3474">
          <cell r="A3474" t="str">
            <v>4522000001</v>
          </cell>
          <cell r="J3474">
            <v>0</v>
          </cell>
        </row>
        <row r="3475">
          <cell r="A3475" t="str">
            <v>4522000001</v>
          </cell>
          <cell r="J3475">
            <v>0</v>
          </cell>
        </row>
        <row r="3476">
          <cell r="A3476" t="str">
            <v>4522000001</v>
          </cell>
          <cell r="J3476">
            <v>0</v>
          </cell>
        </row>
        <row r="3477">
          <cell r="A3477" t="str">
            <v>4522000001</v>
          </cell>
          <cell r="J3477">
            <v>0</v>
          </cell>
        </row>
        <row r="3478">
          <cell r="A3478" t="str">
            <v>4522000001</v>
          </cell>
          <cell r="J3478">
            <v>0</v>
          </cell>
        </row>
        <row r="3479">
          <cell r="A3479" t="str">
            <v>4522000001</v>
          </cell>
          <cell r="J3479">
            <v>0</v>
          </cell>
        </row>
        <row r="3480">
          <cell r="A3480" t="str">
            <v>4522000001</v>
          </cell>
          <cell r="J3480">
            <v>0</v>
          </cell>
        </row>
        <row r="3481">
          <cell r="A3481" t="str">
            <v>4522000001</v>
          </cell>
          <cell r="J3481">
            <v>0</v>
          </cell>
        </row>
        <row r="3482">
          <cell r="A3482" t="str">
            <v>4522000001</v>
          </cell>
          <cell r="J3482">
            <v>0</v>
          </cell>
        </row>
        <row r="3483">
          <cell r="A3483" t="str">
            <v>4522000001</v>
          </cell>
          <cell r="J3483">
            <v>0</v>
          </cell>
        </row>
        <row r="3484">
          <cell r="A3484" t="str">
            <v>4522000001</v>
          </cell>
          <cell r="J3484">
            <v>0</v>
          </cell>
        </row>
        <row r="3485">
          <cell r="A3485" t="str">
            <v>4522000001</v>
          </cell>
          <cell r="J3485">
            <v>0</v>
          </cell>
        </row>
        <row r="3486">
          <cell r="A3486" t="str">
            <v>4522000001</v>
          </cell>
          <cell r="J3486">
            <v>0</v>
          </cell>
        </row>
        <row r="3487">
          <cell r="A3487" t="str">
            <v>4522000001</v>
          </cell>
          <cell r="J3487">
            <v>0</v>
          </cell>
        </row>
        <row r="3488">
          <cell r="A3488" t="str">
            <v>4522000001</v>
          </cell>
          <cell r="J3488">
            <v>0</v>
          </cell>
        </row>
        <row r="3489">
          <cell r="A3489" t="str">
            <v>4522000001</v>
          </cell>
          <cell r="J3489">
            <v>0</v>
          </cell>
        </row>
        <row r="3490">
          <cell r="A3490" t="str">
            <v>4522000001</v>
          </cell>
          <cell r="J3490">
            <v>0</v>
          </cell>
        </row>
        <row r="3491">
          <cell r="A3491" t="str">
            <v>4522000001</v>
          </cell>
          <cell r="J3491">
            <v>0</v>
          </cell>
        </row>
        <row r="3492">
          <cell r="A3492" t="str">
            <v>4522000001</v>
          </cell>
          <cell r="J3492">
            <v>0</v>
          </cell>
        </row>
        <row r="3493">
          <cell r="A3493" t="str">
            <v>4522000001</v>
          </cell>
          <cell r="J3493">
            <v>0</v>
          </cell>
        </row>
        <row r="3494">
          <cell r="A3494" t="str">
            <v>4522000001</v>
          </cell>
          <cell r="J3494">
            <v>0</v>
          </cell>
        </row>
        <row r="3495">
          <cell r="A3495" t="str">
            <v>4522000001</v>
          </cell>
          <cell r="J3495">
            <v>0</v>
          </cell>
        </row>
        <row r="3496">
          <cell r="A3496" t="str">
            <v>4522000001</v>
          </cell>
          <cell r="J3496">
            <v>0</v>
          </cell>
        </row>
        <row r="3497">
          <cell r="A3497" t="str">
            <v>4522000001</v>
          </cell>
          <cell r="J3497">
            <v>0</v>
          </cell>
        </row>
        <row r="3498">
          <cell r="A3498" t="str">
            <v>4522000001</v>
          </cell>
          <cell r="J3498">
            <v>0</v>
          </cell>
        </row>
        <row r="3499">
          <cell r="A3499" t="str">
            <v>4522000001</v>
          </cell>
          <cell r="J3499">
            <v>0</v>
          </cell>
        </row>
        <row r="3500">
          <cell r="A3500" t="str">
            <v>4522000001</v>
          </cell>
          <cell r="J3500">
            <v>0</v>
          </cell>
        </row>
        <row r="3501">
          <cell r="A3501" t="str">
            <v>4522000001</v>
          </cell>
          <cell r="J3501">
            <v>0</v>
          </cell>
        </row>
        <row r="3502">
          <cell r="A3502" t="str">
            <v>4522000001</v>
          </cell>
          <cell r="J3502">
            <v>0</v>
          </cell>
        </row>
        <row r="3503">
          <cell r="A3503" t="str">
            <v>4522000001</v>
          </cell>
          <cell r="J3503">
            <v>0</v>
          </cell>
        </row>
        <row r="3504">
          <cell r="A3504" t="str">
            <v>4522000001</v>
          </cell>
          <cell r="J3504">
            <v>0</v>
          </cell>
        </row>
        <row r="3505">
          <cell r="A3505" t="str">
            <v>4522000001</v>
          </cell>
          <cell r="J3505">
            <v>0</v>
          </cell>
        </row>
        <row r="3506">
          <cell r="A3506" t="str">
            <v>4522000001</v>
          </cell>
          <cell r="J3506">
            <v>0</v>
          </cell>
        </row>
        <row r="3507">
          <cell r="A3507" t="str">
            <v>4522000001</v>
          </cell>
          <cell r="J3507">
            <v>0</v>
          </cell>
        </row>
        <row r="3508">
          <cell r="A3508" t="str">
            <v>4522000001</v>
          </cell>
          <cell r="J3508">
            <v>0</v>
          </cell>
        </row>
        <row r="3509">
          <cell r="A3509" t="str">
            <v>4522000001</v>
          </cell>
          <cell r="J3509">
            <v>0</v>
          </cell>
        </row>
        <row r="3510">
          <cell r="A3510" t="str">
            <v>4522000001</v>
          </cell>
          <cell r="J3510">
            <v>0</v>
          </cell>
        </row>
        <row r="3511">
          <cell r="A3511" t="str">
            <v>4522000001</v>
          </cell>
          <cell r="J3511">
            <v>0</v>
          </cell>
        </row>
        <row r="3512">
          <cell r="A3512" t="str">
            <v>4522000001</v>
          </cell>
          <cell r="J3512">
            <v>0</v>
          </cell>
        </row>
        <row r="3513">
          <cell r="A3513" t="str">
            <v>4522000001</v>
          </cell>
          <cell r="J3513">
            <v>0</v>
          </cell>
        </row>
        <row r="3514">
          <cell r="A3514" t="str">
            <v>4522000001</v>
          </cell>
          <cell r="J3514">
            <v>0</v>
          </cell>
        </row>
        <row r="3515">
          <cell r="A3515" t="str">
            <v>4522000001</v>
          </cell>
          <cell r="J3515">
            <v>0</v>
          </cell>
        </row>
        <row r="3516">
          <cell r="A3516" t="str">
            <v>4522000001</v>
          </cell>
          <cell r="J3516">
            <v>0</v>
          </cell>
        </row>
        <row r="3517">
          <cell r="A3517" t="str">
            <v>4522000001</v>
          </cell>
          <cell r="J3517">
            <v>0</v>
          </cell>
        </row>
        <row r="3518">
          <cell r="A3518" t="str">
            <v>4522000001</v>
          </cell>
          <cell r="J3518">
            <v>0</v>
          </cell>
        </row>
        <row r="3519">
          <cell r="A3519" t="str">
            <v>4522000001</v>
          </cell>
          <cell r="J3519">
            <v>0</v>
          </cell>
        </row>
        <row r="3520">
          <cell r="A3520" t="str">
            <v>4522000001</v>
          </cell>
          <cell r="J3520">
            <v>0</v>
          </cell>
        </row>
        <row r="3521">
          <cell r="A3521" t="str">
            <v>4522000001</v>
          </cell>
          <cell r="J3521">
            <v>0</v>
          </cell>
        </row>
        <row r="3522">
          <cell r="A3522" t="str">
            <v>4522000001</v>
          </cell>
          <cell r="J3522">
            <v>0</v>
          </cell>
        </row>
        <row r="3523">
          <cell r="A3523" t="str">
            <v>4522000001</v>
          </cell>
          <cell r="J3523">
            <v>0</v>
          </cell>
        </row>
        <row r="3524">
          <cell r="A3524" t="str">
            <v>4522000001</v>
          </cell>
          <cell r="J3524">
            <v>0</v>
          </cell>
        </row>
        <row r="3525">
          <cell r="A3525" t="str">
            <v>4522000001</v>
          </cell>
          <cell r="J3525">
            <v>0</v>
          </cell>
        </row>
        <row r="3526">
          <cell r="A3526" t="str">
            <v>4522000001</v>
          </cell>
          <cell r="J3526">
            <v>0</v>
          </cell>
        </row>
        <row r="3527">
          <cell r="A3527" t="str">
            <v>4522000001</v>
          </cell>
          <cell r="J3527">
            <v>0</v>
          </cell>
        </row>
        <row r="3528">
          <cell r="A3528" t="str">
            <v>4522000001</v>
          </cell>
          <cell r="J3528">
            <v>0</v>
          </cell>
        </row>
        <row r="3529">
          <cell r="A3529" t="str">
            <v>4522000001</v>
          </cell>
          <cell r="J3529">
            <v>0</v>
          </cell>
        </row>
        <row r="3530">
          <cell r="A3530" t="str">
            <v>4522000001</v>
          </cell>
          <cell r="J3530">
            <v>0</v>
          </cell>
        </row>
        <row r="3531">
          <cell r="A3531" t="str">
            <v>4522000001</v>
          </cell>
          <cell r="J3531">
            <v>0</v>
          </cell>
        </row>
        <row r="3532">
          <cell r="A3532" t="str">
            <v>4522000001</v>
          </cell>
          <cell r="J3532">
            <v>0</v>
          </cell>
        </row>
        <row r="3533">
          <cell r="A3533" t="str">
            <v>4522000001</v>
          </cell>
          <cell r="J3533">
            <v>0</v>
          </cell>
        </row>
        <row r="3534">
          <cell r="A3534" t="str">
            <v>4522000001</v>
          </cell>
          <cell r="J3534">
            <v>0</v>
          </cell>
        </row>
        <row r="3535">
          <cell r="A3535" t="str">
            <v>4522000001</v>
          </cell>
          <cell r="J3535">
            <v>0</v>
          </cell>
        </row>
        <row r="3536">
          <cell r="A3536" t="str">
            <v>4522000001</v>
          </cell>
          <cell r="J3536">
            <v>0</v>
          </cell>
        </row>
        <row r="3537">
          <cell r="A3537" t="str">
            <v>4522000001</v>
          </cell>
          <cell r="J3537">
            <v>0</v>
          </cell>
        </row>
        <row r="3538">
          <cell r="A3538" t="str">
            <v>4522000001</v>
          </cell>
          <cell r="J3538">
            <v>0</v>
          </cell>
        </row>
        <row r="3539">
          <cell r="A3539" t="str">
            <v>4522000001</v>
          </cell>
          <cell r="J3539">
            <v>0</v>
          </cell>
        </row>
        <row r="3540">
          <cell r="A3540" t="str">
            <v>4522000001</v>
          </cell>
          <cell r="J3540">
            <v>0</v>
          </cell>
        </row>
        <row r="3541">
          <cell r="A3541" t="str">
            <v>4522000001</v>
          </cell>
          <cell r="J3541">
            <v>0</v>
          </cell>
        </row>
        <row r="3542">
          <cell r="A3542" t="str">
            <v>4522000001</v>
          </cell>
          <cell r="J3542">
            <v>0</v>
          </cell>
        </row>
        <row r="3543">
          <cell r="A3543" t="str">
            <v>4522000001</v>
          </cell>
          <cell r="J3543">
            <v>0</v>
          </cell>
        </row>
        <row r="3544">
          <cell r="A3544" t="str">
            <v>4522000001</v>
          </cell>
          <cell r="J3544">
            <v>0</v>
          </cell>
        </row>
        <row r="3545">
          <cell r="A3545" t="str">
            <v>4522000001</v>
          </cell>
          <cell r="J3545">
            <v>0</v>
          </cell>
        </row>
        <row r="3546">
          <cell r="A3546" t="str">
            <v>4522000001</v>
          </cell>
          <cell r="J3546">
            <v>0</v>
          </cell>
        </row>
        <row r="3547">
          <cell r="A3547" t="str">
            <v>4522000001</v>
          </cell>
          <cell r="J3547">
            <v>0</v>
          </cell>
        </row>
        <row r="3548">
          <cell r="A3548" t="str">
            <v>4522000001</v>
          </cell>
          <cell r="J3548">
            <v>0</v>
          </cell>
        </row>
        <row r="3549">
          <cell r="A3549" t="str">
            <v>4522000001</v>
          </cell>
          <cell r="J3549">
            <v>0</v>
          </cell>
        </row>
        <row r="3550">
          <cell r="A3550" t="str">
            <v>4522000001</v>
          </cell>
          <cell r="J3550">
            <v>0</v>
          </cell>
        </row>
        <row r="3551">
          <cell r="A3551" t="str">
            <v>4522000001</v>
          </cell>
          <cell r="J3551">
            <v>0</v>
          </cell>
        </row>
        <row r="3552">
          <cell r="A3552" t="str">
            <v>4522000001</v>
          </cell>
          <cell r="J3552">
            <v>0</v>
          </cell>
        </row>
        <row r="3553">
          <cell r="A3553" t="str">
            <v>4522000001</v>
          </cell>
          <cell r="J3553">
            <v>0</v>
          </cell>
        </row>
        <row r="3554">
          <cell r="A3554" t="str">
            <v>4522000001</v>
          </cell>
          <cell r="J3554">
            <v>0</v>
          </cell>
        </row>
        <row r="3555">
          <cell r="A3555" t="str">
            <v>4522000001</v>
          </cell>
          <cell r="J3555">
            <v>0</v>
          </cell>
        </row>
        <row r="3556">
          <cell r="A3556" t="str">
            <v>4522000001</v>
          </cell>
          <cell r="J3556">
            <v>0</v>
          </cell>
        </row>
        <row r="3557">
          <cell r="A3557" t="str">
            <v>4522000001</v>
          </cell>
          <cell r="J3557">
            <v>0</v>
          </cell>
        </row>
        <row r="3558">
          <cell r="A3558" t="str">
            <v>4522000001</v>
          </cell>
          <cell r="J3558">
            <v>0</v>
          </cell>
        </row>
        <row r="3559">
          <cell r="A3559" t="str">
            <v>4522000001</v>
          </cell>
          <cell r="J3559">
            <v>0</v>
          </cell>
        </row>
        <row r="3560">
          <cell r="A3560" t="str">
            <v>4522000001</v>
          </cell>
          <cell r="J3560">
            <v>0</v>
          </cell>
        </row>
        <row r="3561">
          <cell r="A3561" t="str">
            <v>4522000001</v>
          </cell>
          <cell r="J3561">
            <v>0</v>
          </cell>
        </row>
        <row r="3562">
          <cell r="A3562" t="str">
            <v>4522000001</v>
          </cell>
          <cell r="J3562">
            <v>0</v>
          </cell>
        </row>
        <row r="3563">
          <cell r="A3563" t="str">
            <v>4522000001</v>
          </cell>
          <cell r="J3563">
            <v>0</v>
          </cell>
        </row>
        <row r="3564">
          <cell r="A3564" t="str">
            <v>4522000001</v>
          </cell>
          <cell r="J3564">
            <v>0</v>
          </cell>
        </row>
        <row r="3565">
          <cell r="A3565" t="str">
            <v>4522000001</v>
          </cell>
          <cell r="J3565">
            <v>0</v>
          </cell>
        </row>
        <row r="3566">
          <cell r="A3566" t="str">
            <v>4522000001</v>
          </cell>
          <cell r="J3566">
            <v>0</v>
          </cell>
        </row>
        <row r="3567">
          <cell r="A3567" t="str">
            <v>4522000001</v>
          </cell>
          <cell r="J3567">
            <v>0</v>
          </cell>
        </row>
        <row r="3568">
          <cell r="A3568" t="str">
            <v>4522000001</v>
          </cell>
          <cell r="J3568">
            <v>0</v>
          </cell>
        </row>
        <row r="3569">
          <cell r="A3569" t="str">
            <v>4522000001</v>
          </cell>
          <cell r="J3569">
            <v>0</v>
          </cell>
        </row>
        <row r="3570">
          <cell r="A3570" t="str">
            <v>4522000001</v>
          </cell>
          <cell r="J3570">
            <v>0</v>
          </cell>
        </row>
        <row r="3571">
          <cell r="A3571" t="str">
            <v>4522000001</v>
          </cell>
          <cell r="J3571">
            <v>0</v>
          </cell>
        </row>
        <row r="3572">
          <cell r="A3572" t="str">
            <v>4522000001</v>
          </cell>
          <cell r="J3572">
            <v>0</v>
          </cell>
        </row>
        <row r="3573">
          <cell r="A3573" t="str">
            <v>4522000001</v>
          </cell>
          <cell r="J3573">
            <v>0</v>
          </cell>
        </row>
        <row r="3574">
          <cell r="A3574" t="str">
            <v>4522000001</v>
          </cell>
          <cell r="J3574">
            <v>0</v>
          </cell>
        </row>
        <row r="3575">
          <cell r="A3575" t="str">
            <v>4522000001</v>
          </cell>
          <cell r="J3575">
            <v>0</v>
          </cell>
        </row>
        <row r="3576">
          <cell r="A3576" t="str">
            <v>4522000001</v>
          </cell>
          <cell r="J3576">
            <v>0</v>
          </cell>
        </row>
        <row r="3577">
          <cell r="A3577" t="str">
            <v>4522000001</v>
          </cell>
          <cell r="J3577">
            <v>0</v>
          </cell>
        </row>
        <row r="3578">
          <cell r="A3578" t="str">
            <v>4522000001</v>
          </cell>
          <cell r="J3578">
            <v>0</v>
          </cell>
        </row>
        <row r="3579">
          <cell r="A3579" t="str">
            <v>4522000001</v>
          </cell>
          <cell r="J3579">
            <v>0</v>
          </cell>
        </row>
        <row r="3580">
          <cell r="A3580" t="str">
            <v>4522000001</v>
          </cell>
          <cell r="J3580">
            <v>0</v>
          </cell>
        </row>
        <row r="3581">
          <cell r="A3581" t="str">
            <v>4522000001</v>
          </cell>
          <cell r="J3581">
            <v>0</v>
          </cell>
        </row>
        <row r="3582">
          <cell r="A3582" t="str">
            <v>4522000001</v>
          </cell>
          <cell r="J3582">
            <v>0</v>
          </cell>
        </row>
        <row r="3583">
          <cell r="A3583" t="str">
            <v>4522000001</v>
          </cell>
          <cell r="J3583">
            <v>0</v>
          </cell>
        </row>
        <row r="3584">
          <cell r="A3584" t="str">
            <v>4522000001</v>
          </cell>
          <cell r="J3584">
            <v>0</v>
          </cell>
        </row>
        <row r="3585">
          <cell r="A3585" t="str">
            <v>4522000001</v>
          </cell>
          <cell r="J3585">
            <v>0</v>
          </cell>
        </row>
        <row r="3586">
          <cell r="A3586" t="str">
            <v>4522000001</v>
          </cell>
          <cell r="J3586">
            <v>0</v>
          </cell>
        </row>
        <row r="3587">
          <cell r="A3587" t="str">
            <v>4522000001</v>
          </cell>
          <cell r="J3587">
            <v>0</v>
          </cell>
        </row>
        <row r="3588">
          <cell r="A3588" t="str">
            <v>4522000001</v>
          </cell>
          <cell r="J3588">
            <v>0</v>
          </cell>
        </row>
        <row r="3589">
          <cell r="A3589" t="str">
            <v>4522000001</v>
          </cell>
          <cell r="J3589">
            <v>0</v>
          </cell>
        </row>
        <row r="3590">
          <cell r="A3590" t="str">
            <v>4522000001</v>
          </cell>
          <cell r="J3590">
            <v>0</v>
          </cell>
        </row>
        <row r="3591">
          <cell r="A3591" t="str">
            <v>4522000001</v>
          </cell>
          <cell r="J3591">
            <v>0</v>
          </cell>
        </row>
        <row r="3592">
          <cell r="A3592" t="str">
            <v>4522000001</v>
          </cell>
          <cell r="J3592">
            <v>0</v>
          </cell>
        </row>
        <row r="3593">
          <cell r="A3593" t="str">
            <v>4522000001</v>
          </cell>
          <cell r="J3593">
            <v>0</v>
          </cell>
        </row>
        <row r="3594">
          <cell r="A3594" t="str">
            <v>4522000001</v>
          </cell>
          <cell r="J3594">
            <v>0</v>
          </cell>
        </row>
        <row r="3595">
          <cell r="A3595" t="str">
            <v>4522000001</v>
          </cell>
          <cell r="J3595">
            <v>0</v>
          </cell>
        </row>
        <row r="3596">
          <cell r="A3596" t="str">
            <v>4522000001</v>
          </cell>
          <cell r="J3596">
            <v>0</v>
          </cell>
        </row>
        <row r="3597">
          <cell r="A3597" t="str">
            <v>4522000001</v>
          </cell>
          <cell r="J3597">
            <v>0</v>
          </cell>
        </row>
        <row r="3598">
          <cell r="A3598" t="str">
            <v>4522000001</v>
          </cell>
          <cell r="J3598">
            <v>0</v>
          </cell>
        </row>
        <row r="3599">
          <cell r="A3599" t="str">
            <v>4522000001</v>
          </cell>
          <cell r="J3599">
            <v>0</v>
          </cell>
        </row>
        <row r="3600">
          <cell r="A3600" t="str">
            <v>4522000001</v>
          </cell>
          <cell r="J3600">
            <v>0</v>
          </cell>
        </row>
        <row r="3601">
          <cell r="A3601" t="str">
            <v>4522000001</v>
          </cell>
          <cell r="J3601">
            <v>0</v>
          </cell>
        </row>
        <row r="3602">
          <cell r="A3602" t="str">
            <v>4522000001</v>
          </cell>
          <cell r="J3602">
            <v>0</v>
          </cell>
        </row>
        <row r="3603">
          <cell r="A3603" t="str">
            <v>4522000001</v>
          </cell>
          <cell r="J3603">
            <v>0</v>
          </cell>
        </row>
        <row r="3604">
          <cell r="A3604" t="str">
            <v>4522000001</v>
          </cell>
          <cell r="J3604">
            <v>0</v>
          </cell>
        </row>
        <row r="3605">
          <cell r="A3605" t="str">
            <v>4522000001</v>
          </cell>
          <cell r="J3605">
            <v>0</v>
          </cell>
        </row>
        <row r="3606">
          <cell r="A3606" t="str">
            <v>4522000001</v>
          </cell>
          <cell r="J3606">
            <v>0</v>
          </cell>
        </row>
        <row r="3607">
          <cell r="A3607" t="str">
            <v>4522000001</v>
          </cell>
          <cell r="J3607">
            <v>0</v>
          </cell>
        </row>
        <row r="3608">
          <cell r="A3608" t="str">
            <v>4522000001</v>
          </cell>
          <cell r="J3608">
            <v>0</v>
          </cell>
        </row>
        <row r="3609">
          <cell r="A3609" t="str">
            <v>4522000001</v>
          </cell>
          <cell r="J3609">
            <v>0</v>
          </cell>
        </row>
        <row r="3610">
          <cell r="A3610" t="str">
            <v>4522000001</v>
          </cell>
          <cell r="J3610">
            <v>0</v>
          </cell>
        </row>
        <row r="3611">
          <cell r="A3611" t="str">
            <v>4522000001</v>
          </cell>
          <cell r="J3611">
            <v>0</v>
          </cell>
        </row>
        <row r="3612">
          <cell r="A3612" t="str">
            <v>4522000001</v>
          </cell>
          <cell r="J3612">
            <v>0</v>
          </cell>
        </row>
        <row r="3613">
          <cell r="A3613" t="str">
            <v>4522000001</v>
          </cell>
          <cell r="J3613">
            <v>0</v>
          </cell>
        </row>
        <row r="3614">
          <cell r="A3614" t="str">
            <v>4522000001</v>
          </cell>
          <cell r="J3614">
            <v>0</v>
          </cell>
        </row>
        <row r="3615">
          <cell r="A3615" t="str">
            <v>4522000001</v>
          </cell>
          <cell r="J3615">
            <v>0</v>
          </cell>
        </row>
        <row r="3616">
          <cell r="A3616" t="str">
            <v>4522000001</v>
          </cell>
          <cell r="J3616">
            <v>0</v>
          </cell>
        </row>
        <row r="3617">
          <cell r="A3617" t="str">
            <v>4522000001</v>
          </cell>
          <cell r="J3617">
            <v>0</v>
          </cell>
        </row>
        <row r="3618">
          <cell r="A3618" t="str">
            <v>4522000001</v>
          </cell>
          <cell r="J3618">
            <v>0</v>
          </cell>
        </row>
        <row r="3619">
          <cell r="A3619" t="str">
            <v>4522000001</v>
          </cell>
          <cell r="J3619">
            <v>0</v>
          </cell>
        </row>
        <row r="3620">
          <cell r="A3620" t="str">
            <v>4522000001</v>
          </cell>
          <cell r="J3620">
            <v>0</v>
          </cell>
        </row>
        <row r="3621">
          <cell r="A3621" t="str">
            <v>4522000001</v>
          </cell>
          <cell r="J3621">
            <v>0</v>
          </cell>
        </row>
        <row r="3622">
          <cell r="A3622" t="str">
            <v>4522000001</v>
          </cell>
          <cell r="J3622">
            <v>0</v>
          </cell>
        </row>
        <row r="3623">
          <cell r="A3623" t="str">
            <v>4522000001</v>
          </cell>
          <cell r="J3623">
            <v>0</v>
          </cell>
        </row>
        <row r="3624">
          <cell r="A3624" t="str">
            <v>4522000001</v>
          </cell>
          <cell r="J3624">
            <v>0</v>
          </cell>
        </row>
        <row r="3625">
          <cell r="A3625" t="str">
            <v>4522000001</v>
          </cell>
          <cell r="J3625">
            <v>0</v>
          </cell>
        </row>
        <row r="3626">
          <cell r="A3626" t="str">
            <v>4522000001</v>
          </cell>
          <cell r="J3626">
            <v>0</v>
          </cell>
        </row>
        <row r="3627">
          <cell r="A3627" t="str">
            <v>4522000001</v>
          </cell>
          <cell r="J3627">
            <v>0</v>
          </cell>
        </row>
        <row r="3628">
          <cell r="A3628" t="str">
            <v>4522000001</v>
          </cell>
          <cell r="J3628">
            <v>0</v>
          </cell>
        </row>
        <row r="3629">
          <cell r="A3629" t="str">
            <v>4522000001</v>
          </cell>
          <cell r="J3629">
            <v>0</v>
          </cell>
        </row>
        <row r="3630">
          <cell r="A3630" t="str">
            <v>4522000001</v>
          </cell>
          <cell r="J3630">
            <v>0</v>
          </cell>
        </row>
        <row r="3631">
          <cell r="A3631" t="str">
            <v>4522000001</v>
          </cell>
          <cell r="J3631">
            <v>0</v>
          </cell>
        </row>
        <row r="3632">
          <cell r="A3632" t="str">
            <v>4522000001</v>
          </cell>
          <cell r="J3632">
            <v>0</v>
          </cell>
        </row>
        <row r="3633">
          <cell r="A3633" t="str">
            <v>4522000001</v>
          </cell>
          <cell r="J3633">
            <v>0</v>
          </cell>
        </row>
        <row r="3634">
          <cell r="A3634" t="str">
            <v>4522000001</v>
          </cell>
          <cell r="J3634">
            <v>0</v>
          </cell>
        </row>
        <row r="3635">
          <cell r="A3635" t="str">
            <v>4522000001</v>
          </cell>
          <cell r="J3635">
            <v>0</v>
          </cell>
        </row>
        <row r="3636">
          <cell r="A3636" t="str">
            <v>4522000001</v>
          </cell>
          <cell r="J3636">
            <v>0</v>
          </cell>
        </row>
        <row r="3637">
          <cell r="A3637" t="str">
            <v>4522000001</v>
          </cell>
          <cell r="J3637">
            <v>0</v>
          </cell>
        </row>
        <row r="3638">
          <cell r="A3638" t="str">
            <v>4522000001</v>
          </cell>
          <cell r="J3638">
            <v>0</v>
          </cell>
        </row>
        <row r="3639">
          <cell r="A3639" t="str">
            <v>4522000001</v>
          </cell>
          <cell r="J3639">
            <v>0</v>
          </cell>
        </row>
        <row r="3640">
          <cell r="A3640" t="str">
            <v>4522000001</v>
          </cell>
          <cell r="J3640">
            <v>0</v>
          </cell>
        </row>
        <row r="3641">
          <cell r="A3641" t="str">
            <v>4522000001</v>
          </cell>
          <cell r="J3641">
            <v>0</v>
          </cell>
        </row>
        <row r="3642">
          <cell r="A3642" t="str">
            <v>4522000001</v>
          </cell>
          <cell r="J3642">
            <v>0</v>
          </cell>
        </row>
        <row r="3643">
          <cell r="A3643" t="str">
            <v>4522000001</v>
          </cell>
          <cell r="J3643">
            <v>0</v>
          </cell>
        </row>
        <row r="3644">
          <cell r="A3644" t="str">
            <v>4522000001</v>
          </cell>
          <cell r="J3644">
            <v>0</v>
          </cell>
        </row>
        <row r="3645">
          <cell r="A3645" t="str">
            <v>4522000001</v>
          </cell>
          <cell r="J3645">
            <v>0</v>
          </cell>
        </row>
        <row r="3646">
          <cell r="A3646" t="str">
            <v>4522000001</v>
          </cell>
          <cell r="J3646">
            <v>0</v>
          </cell>
        </row>
        <row r="3647">
          <cell r="A3647" t="str">
            <v>4522000001</v>
          </cell>
          <cell r="J3647">
            <v>0</v>
          </cell>
        </row>
        <row r="3648">
          <cell r="A3648" t="str">
            <v>4522000001</v>
          </cell>
          <cell r="J3648">
            <v>0</v>
          </cell>
        </row>
        <row r="3649">
          <cell r="A3649" t="str">
            <v>4522000001</v>
          </cell>
          <cell r="J3649">
            <v>0</v>
          </cell>
        </row>
        <row r="3650">
          <cell r="A3650" t="str">
            <v>4522000001</v>
          </cell>
          <cell r="J3650">
            <v>0</v>
          </cell>
        </row>
        <row r="3651">
          <cell r="A3651" t="str">
            <v>4522000001</v>
          </cell>
          <cell r="J3651">
            <v>0</v>
          </cell>
        </row>
        <row r="3652">
          <cell r="A3652" t="str">
            <v>4522000001</v>
          </cell>
          <cell r="J3652">
            <v>0</v>
          </cell>
        </row>
        <row r="3653">
          <cell r="A3653" t="str">
            <v>4522000001</v>
          </cell>
          <cell r="J3653">
            <v>0</v>
          </cell>
        </row>
        <row r="3654">
          <cell r="A3654" t="str">
            <v>4522000001</v>
          </cell>
          <cell r="J3654">
            <v>0</v>
          </cell>
        </row>
        <row r="3655">
          <cell r="A3655" t="str">
            <v>4522000001</v>
          </cell>
          <cell r="J3655">
            <v>0</v>
          </cell>
        </row>
        <row r="3656">
          <cell r="A3656" t="str">
            <v>4522000001</v>
          </cell>
          <cell r="J3656">
            <v>0</v>
          </cell>
        </row>
        <row r="3657">
          <cell r="A3657" t="str">
            <v>4522000001</v>
          </cell>
          <cell r="J3657">
            <v>0</v>
          </cell>
        </row>
        <row r="3658">
          <cell r="A3658" t="str">
            <v>4522000001</v>
          </cell>
          <cell r="J3658">
            <v>0</v>
          </cell>
        </row>
        <row r="3659">
          <cell r="A3659" t="str">
            <v>4522000001</v>
          </cell>
          <cell r="J3659">
            <v>0</v>
          </cell>
        </row>
        <row r="3660">
          <cell r="A3660" t="str">
            <v>4522000001</v>
          </cell>
          <cell r="J3660">
            <v>0</v>
          </cell>
        </row>
        <row r="3661">
          <cell r="A3661" t="str">
            <v>4522000001</v>
          </cell>
          <cell r="J3661">
            <v>0</v>
          </cell>
        </row>
        <row r="3662">
          <cell r="A3662" t="str">
            <v>4522000001</v>
          </cell>
          <cell r="J3662">
            <v>0</v>
          </cell>
        </row>
        <row r="3663">
          <cell r="A3663" t="str">
            <v>4522000001</v>
          </cell>
          <cell r="J3663">
            <v>0</v>
          </cell>
        </row>
        <row r="3664">
          <cell r="A3664" t="str">
            <v>4522000001</v>
          </cell>
          <cell r="J3664">
            <v>0</v>
          </cell>
        </row>
        <row r="3665">
          <cell r="A3665" t="str">
            <v>4522000001</v>
          </cell>
          <cell r="J3665">
            <v>0</v>
          </cell>
        </row>
        <row r="3666">
          <cell r="A3666" t="str">
            <v>4522000001</v>
          </cell>
          <cell r="J3666">
            <v>0</v>
          </cell>
        </row>
        <row r="3667">
          <cell r="A3667" t="str">
            <v>4522000001</v>
          </cell>
          <cell r="J3667">
            <v>0</v>
          </cell>
        </row>
        <row r="3668">
          <cell r="A3668" t="str">
            <v>4522000001</v>
          </cell>
          <cell r="J3668">
            <v>0</v>
          </cell>
        </row>
        <row r="3669">
          <cell r="A3669" t="str">
            <v>4522000001</v>
          </cell>
          <cell r="J3669">
            <v>0</v>
          </cell>
        </row>
        <row r="3670">
          <cell r="A3670" t="str">
            <v>4522000001</v>
          </cell>
          <cell r="J3670">
            <v>0</v>
          </cell>
        </row>
        <row r="3671">
          <cell r="A3671" t="str">
            <v>4522000001</v>
          </cell>
          <cell r="J3671">
            <v>0</v>
          </cell>
        </row>
        <row r="3672">
          <cell r="A3672" t="str">
            <v>4522000001</v>
          </cell>
          <cell r="J3672">
            <v>0</v>
          </cell>
        </row>
        <row r="3673">
          <cell r="A3673" t="str">
            <v>4522000001</v>
          </cell>
          <cell r="J3673">
            <v>0</v>
          </cell>
        </row>
        <row r="3674">
          <cell r="A3674" t="str">
            <v>4522000001</v>
          </cell>
          <cell r="J3674">
            <v>0</v>
          </cell>
        </row>
        <row r="3675">
          <cell r="A3675" t="str">
            <v>4522000001</v>
          </cell>
          <cell r="J3675">
            <v>0</v>
          </cell>
        </row>
        <row r="3676">
          <cell r="A3676" t="str">
            <v>4522000001</v>
          </cell>
          <cell r="J3676">
            <v>0</v>
          </cell>
        </row>
        <row r="3677">
          <cell r="A3677" t="str">
            <v>4522000001</v>
          </cell>
          <cell r="J3677">
            <v>0</v>
          </cell>
        </row>
        <row r="3678">
          <cell r="A3678" t="str">
            <v>4522000001</v>
          </cell>
          <cell r="J3678">
            <v>0</v>
          </cell>
        </row>
        <row r="3679">
          <cell r="A3679" t="str">
            <v>4522000001</v>
          </cell>
          <cell r="J3679">
            <v>0</v>
          </cell>
        </row>
        <row r="3680">
          <cell r="A3680" t="str">
            <v>4522000001</v>
          </cell>
          <cell r="J3680">
            <v>0</v>
          </cell>
        </row>
        <row r="3681">
          <cell r="A3681" t="str">
            <v>4522000001</v>
          </cell>
          <cell r="J3681">
            <v>0</v>
          </cell>
        </row>
        <row r="3682">
          <cell r="A3682" t="str">
            <v>4522000001</v>
          </cell>
          <cell r="J3682">
            <v>0</v>
          </cell>
        </row>
        <row r="3683">
          <cell r="A3683" t="str">
            <v>4522000001</v>
          </cell>
          <cell r="J3683">
            <v>0</v>
          </cell>
        </row>
        <row r="3684">
          <cell r="A3684" t="str">
            <v>4522000001</v>
          </cell>
          <cell r="J3684">
            <v>0</v>
          </cell>
        </row>
        <row r="3685">
          <cell r="A3685" t="str">
            <v>4522000001</v>
          </cell>
          <cell r="J3685">
            <v>0</v>
          </cell>
        </row>
        <row r="3686">
          <cell r="A3686" t="str">
            <v>4522000001</v>
          </cell>
          <cell r="J3686">
            <v>0</v>
          </cell>
        </row>
        <row r="3687">
          <cell r="A3687" t="str">
            <v>4522000001</v>
          </cell>
          <cell r="J3687">
            <v>0</v>
          </cell>
        </row>
        <row r="3688">
          <cell r="A3688" t="str">
            <v>4522000001</v>
          </cell>
          <cell r="J3688">
            <v>0</v>
          </cell>
        </row>
        <row r="3689">
          <cell r="A3689" t="str">
            <v>4522000001</v>
          </cell>
          <cell r="J3689">
            <v>0</v>
          </cell>
        </row>
        <row r="3690">
          <cell r="A3690" t="str">
            <v>4522000001</v>
          </cell>
          <cell r="J3690">
            <v>0</v>
          </cell>
        </row>
        <row r="3691">
          <cell r="A3691" t="str">
            <v>4522000001</v>
          </cell>
          <cell r="J3691">
            <v>0</v>
          </cell>
        </row>
        <row r="3692">
          <cell r="A3692" t="str">
            <v>4522000001</v>
          </cell>
          <cell r="J3692">
            <v>0</v>
          </cell>
        </row>
        <row r="3693">
          <cell r="A3693" t="str">
            <v>4522000001</v>
          </cell>
          <cell r="J3693">
            <v>0</v>
          </cell>
        </row>
        <row r="3694">
          <cell r="A3694" t="str">
            <v>4522000001</v>
          </cell>
          <cell r="J3694">
            <v>0</v>
          </cell>
        </row>
        <row r="3695">
          <cell r="A3695" t="str">
            <v>4522000001</v>
          </cell>
          <cell r="J3695">
            <v>0</v>
          </cell>
        </row>
        <row r="3696">
          <cell r="A3696" t="str">
            <v>4522000001</v>
          </cell>
          <cell r="J3696">
            <v>0</v>
          </cell>
        </row>
        <row r="3697">
          <cell r="A3697" t="str">
            <v>4522000001</v>
          </cell>
          <cell r="J3697">
            <v>0</v>
          </cell>
        </row>
        <row r="3698">
          <cell r="A3698" t="str">
            <v>4522000001</v>
          </cell>
          <cell r="J3698">
            <v>0</v>
          </cell>
        </row>
        <row r="3699">
          <cell r="A3699" t="str">
            <v>4522000001</v>
          </cell>
          <cell r="J3699">
            <v>0</v>
          </cell>
        </row>
        <row r="3700">
          <cell r="A3700" t="str">
            <v>4522000001</v>
          </cell>
          <cell r="J3700">
            <v>0</v>
          </cell>
        </row>
        <row r="3701">
          <cell r="A3701" t="str">
            <v>4522000001</v>
          </cell>
          <cell r="J3701">
            <v>0</v>
          </cell>
        </row>
        <row r="3702">
          <cell r="A3702" t="str">
            <v>4522000001</v>
          </cell>
          <cell r="J3702">
            <v>0</v>
          </cell>
        </row>
        <row r="3703">
          <cell r="A3703" t="str">
            <v>4522000001</v>
          </cell>
          <cell r="J3703">
            <v>0</v>
          </cell>
        </row>
        <row r="3704">
          <cell r="A3704" t="str">
            <v>4522000001</v>
          </cell>
          <cell r="J3704">
            <v>0</v>
          </cell>
        </row>
        <row r="3705">
          <cell r="A3705" t="str">
            <v>4522000001</v>
          </cell>
          <cell r="J3705">
            <v>0</v>
          </cell>
        </row>
        <row r="3706">
          <cell r="A3706" t="str">
            <v>4522000001</v>
          </cell>
          <cell r="J3706">
            <v>0</v>
          </cell>
        </row>
        <row r="3707">
          <cell r="A3707" t="str">
            <v>4522000001</v>
          </cell>
          <cell r="J3707">
            <v>0</v>
          </cell>
        </row>
        <row r="3708">
          <cell r="A3708" t="str">
            <v>4522000001</v>
          </cell>
          <cell r="J3708">
            <v>0</v>
          </cell>
        </row>
        <row r="3709">
          <cell r="A3709" t="str">
            <v>4522000001</v>
          </cell>
          <cell r="J3709">
            <v>0</v>
          </cell>
        </row>
        <row r="3710">
          <cell r="A3710" t="str">
            <v>4522000001</v>
          </cell>
          <cell r="J3710">
            <v>0</v>
          </cell>
        </row>
        <row r="3711">
          <cell r="A3711" t="str">
            <v>4522000001</v>
          </cell>
          <cell r="J3711">
            <v>0</v>
          </cell>
        </row>
        <row r="3712">
          <cell r="A3712" t="str">
            <v>4522000001</v>
          </cell>
          <cell r="J3712">
            <v>0</v>
          </cell>
        </row>
        <row r="3713">
          <cell r="A3713" t="str">
            <v>4522000001</v>
          </cell>
          <cell r="J3713">
            <v>0</v>
          </cell>
        </row>
        <row r="3714">
          <cell r="A3714" t="str">
            <v>4522000001</v>
          </cell>
          <cell r="J3714">
            <v>0</v>
          </cell>
        </row>
        <row r="3715">
          <cell r="A3715" t="str">
            <v>4522000001</v>
          </cell>
          <cell r="J3715">
            <v>0</v>
          </cell>
        </row>
        <row r="3716">
          <cell r="A3716" t="str">
            <v>4522000001</v>
          </cell>
          <cell r="J3716">
            <v>0</v>
          </cell>
        </row>
        <row r="3717">
          <cell r="A3717" t="str">
            <v>4522000001</v>
          </cell>
          <cell r="J3717">
            <v>0</v>
          </cell>
        </row>
        <row r="3718">
          <cell r="A3718" t="str">
            <v>4522000001</v>
          </cell>
          <cell r="J3718">
            <v>0</v>
          </cell>
        </row>
        <row r="3719">
          <cell r="A3719" t="str">
            <v>4522000001</v>
          </cell>
          <cell r="J3719">
            <v>0</v>
          </cell>
        </row>
        <row r="3720">
          <cell r="A3720" t="str">
            <v>4522000001</v>
          </cell>
          <cell r="J3720">
            <v>0</v>
          </cell>
        </row>
        <row r="3721">
          <cell r="A3721" t="str">
            <v>4522000001</v>
          </cell>
          <cell r="J3721">
            <v>0</v>
          </cell>
        </row>
        <row r="3722">
          <cell r="A3722" t="str">
            <v>4522000001</v>
          </cell>
          <cell r="J3722">
            <v>0</v>
          </cell>
        </row>
        <row r="3723">
          <cell r="A3723" t="str">
            <v>4522000001</v>
          </cell>
          <cell r="J3723">
            <v>0</v>
          </cell>
        </row>
        <row r="3724">
          <cell r="A3724" t="str">
            <v>4522000001</v>
          </cell>
          <cell r="J3724">
            <v>0</v>
          </cell>
        </row>
        <row r="3725">
          <cell r="A3725" t="str">
            <v>4522000001</v>
          </cell>
          <cell r="J3725">
            <v>0</v>
          </cell>
        </row>
        <row r="3726">
          <cell r="A3726" t="str">
            <v>4522000001</v>
          </cell>
          <cell r="J3726">
            <v>0</v>
          </cell>
        </row>
        <row r="3727">
          <cell r="A3727" t="str">
            <v>4522000001</v>
          </cell>
          <cell r="J3727">
            <v>0</v>
          </cell>
        </row>
        <row r="3728">
          <cell r="A3728" t="str">
            <v>4522000001</v>
          </cell>
          <cell r="J3728">
            <v>0</v>
          </cell>
        </row>
        <row r="3729">
          <cell r="A3729" t="str">
            <v>4522000001</v>
          </cell>
          <cell r="J3729">
            <v>0</v>
          </cell>
        </row>
        <row r="3730">
          <cell r="A3730" t="str">
            <v>4522000001</v>
          </cell>
          <cell r="J3730">
            <v>0</v>
          </cell>
        </row>
        <row r="3731">
          <cell r="A3731" t="str">
            <v>4522000001</v>
          </cell>
          <cell r="J3731">
            <v>0</v>
          </cell>
        </row>
        <row r="3732">
          <cell r="A3732" t="str">
            <v>4522000001</v>
          </cell>
          <cell r="J3732">
            <v>0</v>
          </cell>
        </row>
        <row r="3733">
          <cell r="A3733" t="str">
            <v>4522000001</v>
          </cell>
          <cell r="J3733">
            <v>0</v>
          </cell>
        </row>
        <row r="3734">
          <cell r="A3734" t="str">
            <v>4522000001</v>
          </cell>
          <cell r="J3734">
            <v>0</v>
          </cell>
        </row>
        <row r="3735">
          <cell r="A3735" t="str">
            <v>4522000001</v>
          </cell>
          <cell r="J3735">
            <v>0</v>
          </cell>
        </row>
        <row r="3736">
          <cell r="A3736" t="str">
            <v>4522000001</v>
          </cell>
          <cell r="J3736">
            <v>0</v>
          </cell>
        </row>
        <row r="3737">
          <cell r="A3737" t="str">
            <v>4522000001</v>
          </cell>
          <cell r="J3737">
            <v>0</v>
          </cell>
        </row>
        <row r="3738">
          <cell r="A3738" t="str">
            <v>4522000001</v>
          </cell>
          <cell r="J3738">
            <v>0</v>
          </cell>
        </row>
        <row r="3739">
          <cell r="A3739" t="str">
            <v>4522000001</v>
          </cell>
          <cell r="J3739">
            <v>0</v>
          </cell>
        </row>
        <row r="3740">
          <cell r="A3740" t="str">
            <v>4522000001</v>
          </cell>
          <cell r="J3740">
            <v>0</v>
          </cell>
        </row>
        <row r="3741">
          <cell r="A3741" t="str">
            <v>4522000001</v>
          </cell>
          <cell r="J3741">
            <v>0</v>
          </cell>
        </row>
        <row r="3742">
          <cell r="A3742" t="str">
            <v>4522000001</v>
          </cell>
          <cell r="J3742">
            <v>0</v>
          </cell>
        </row>
        <row r="3743">
          <cell r="A3743" t="str">
            <v>4522000001</v>
          </cell>
          <cell r="J3743">
            <v>0</v>
          </cell>
        </row>
        <row r="3744">
          <cell r="A3744" t="str">
            <v>4522000001</v>
          </cell>
          <cell r="J3744">
            <v>0</v>
          </cell>
        </row>
        <row r="3745">
          <cell r="A3745" t="str">
            <v>4522000001</v>
          </cell>
          <cell r="J3745">
            <v>0</v>
          </cell>
        </row>
        <row r="3746">
          <cell r="A3746" t="str">
            <v>4522000001</v>
          </cell>
          <cell r="J3746">
            <v>0</v>
          </cell>
        </row>
        <row r="3747">
          <cell r="A3747" t="str">
            <v>4522000001</v>
          </cell>
          <cell r="J3747">
            <v>0</v>
          </cell>
        </row>
        <row r="3748">
          <cell r="A3748" t="str">
            <v>4522000001</v>
          </cell>
          <cell r="J3748">
            <v>0</v>
          </cell>
        </row>
        <row r="3749">
          <cell r="A3749" t="str">
            <v>4522000001</v>
          </cell>
          <cell r="J3749">
            <v>0</v>
          </cell>
        </row>
        <row r="3750">
          <cell r="A3750" t="str">
            <v>4522000001</v>
          </cell>
          <cell r="J3750">
            <v>0</v>
          </cell>
        </row>
        <row r="3751">
          <cell r="A3751" t="str">
            <v>4522000001</v>
          </cell>
          <cell r="J3751">
            <v>0</v>
          </cell>
        </row>
        <row r="3752">
          <cell r="A3752" t="str">
            <v>4522000001</v>
          </cell>
          <cell r="J3752">
            <v>0</v>
          </cell>
        </row>
        <row r="3753">
          <cell r="A3753" t="str">
            <v>4522000001</v>
          </cell>
          <cell r="J3753">
            <v>0</v>
          </cell>
        </row>
        <row r="3754">
          <cell r="A3754" t="str">
            <v>4522000001</v>
          </cell>
          <cell r="J3754">
            <v>0</v>
          </cell>
        </row>
        <row r="3755">
          <cell r="A3755" t="str">
            <v>4522000001</v>
          </cell>
          <cell r="J3755">
            <v>0</v>
          </cell>
        </row>
        <row r="3756">
          <cell r="A3756" t="str">
            <v>4522000001</v>
          </cell>
          <cell r="J3756">
            <v>0</v>
          </cell>
        </row>
        <row r="3757">
          <cell r="A3757" t="str">
            <v>4522000001</v>
          </cell>
          <cell r="J3757">
            <v>0</v>
          </cell>
        </row>
        <row r="3758">
          <cell r="A3758" t="str">
            <v>4522000001</v>
          </cell>
          <cell r="J3758">
            <v>0</v>
          </cell>
        </row>
        <row r="3759">
          <cell r="A3759" t="str">
            <v>4522000001</v>
          </cell>
          <cell r="J3759">
            <v>0</v>
          </cell>
        </row>
        <row r="3760">
          <cell r="A3760" t="str">
            <v>4522000001</v>
          </cell>
          <cell r="J3760">
            <v>0</v>
          </cell>
        </row>
        <row r="3761">
          <cell r="A3761" t="str">
            <v>4522000001</v>
          </cell>
          <cell r="J3761">
            <v>0</v>
          </cell>
        </row>
        <row r="3762">
          <cell r="A3762" t="str">
            <v>4522000001</v>
          </cell>
          <cell r="J3762">
            <v>0</v>
          </cell>
        </row>
        <row r="3763">
          <cell r="A3763" t="str">
            <v>4522000001</v>
          </cell>
          <cell r="J3763">
            <v>0</v>
          </cell>
        </row>
        <row r="3764">
          <cell r="A3764" t="str">
            <v>4522000001</v>
          </cell>
          <cell r="J3764">
            <v>0</v>
          </cell>
        </row>
        <row r="3765">
          <cell r="A3765" t="str">
            <v>4522000001</v>
          </cell>
          <cell r="J3765">
            <v>0</v>
          </cell>
        </row>
        <row r="3766">
          <cell r="A3766" t="str">
            <v>4522000001</v>
          </cell>
          <cell r="J3766">
            <v>0</v>
          </cell>
        </row>
        <row r="3767">
          <cell r="A3767" t="str">
            <v>4522000001</v>
          </cell>
          <cell r="J3767">
            <v>0</v>
          </cell>
        </row>
        <row r="3768">
          <cell r="A3768" t="str">
            <v>4522000001</v>
          </cell>
          <cell r="J3768">
            <v>0</v>
          </cell>
        </row>
        <row r="3769">
          <cell r="A3769" t="str">
            <v>4522000001</v>
          </cell>
          <cell r="J3769">
            <v>0</v>
          </cell>
        </row>
        <row r="3770">
          <cell r="A3770" t="str">
            <v>4522000001</v>
          </cell>
          <cell r="J3770">
            <v>0</v>
          </cell>
        </row>
        <row r="3771">
          <cell r="A3771" t="str">
            <v>4522000001</v>
          </cell>
          <cell r="J3771">
            <v>0</v>
          </cell>
        </row>
        <row r="3772">
          <cell r="A3772" t="str">
            <v>4522000001</v>
          </cell>
          <cell r="J3772">
            <v>0</v>
          </cell>
        </row>
        <row r="3773">
          <cell r="A3773" t="str">
            <v>4522000001</v>
          </cell>
          <cell r="J3773">
            <v>0</v>
          </cell>
        </row>
        <row r="3774">
          <cell r="A3774" t="str">
            <v>4522000001</v>
          </cell>
          <cell r="J3774">
            <v>0</v>
          </cell>
        </row>
        <row r="3775">
          <cell r="A3775" t="str">
            <v>4522000001</v>
          </cell>
          <cell r="J3775">
            <v>0</v>
          </cell>
        </row>
        <row r="3776">
          <cell r="A3776" t="str">
            <v>4522000001</v>
          </cell>
          <cell r="J3776">
            <v>0</v>
          </cell>
        </row>
        <row r="3777">
          <cell r="A3777" t="str">
            <v>4522000001</v>
          </cell>
          <cell r="J3777">
            <v>0</v>
          </cell>
        </row>
        <row r="3778">
          <cell r="A3778" t="str">
            <v>4522000001</v>
          </cell>
          <cell r="J3778">
            <v>0</v>
          </cell>
        </row>
        <row r="3779">
          <cell r="A3779" t="str">
            <v>4522000001</v>
          </cell>
          <cell r="J3779">
            <v>0</v>
          </cell>
        </row>
        <row r="3780">
          <cell r="A3780" t="str">
            <v>4522000001</v>
          </cell>
          <cell r="J3780">
            <v>0</v>
          </cell>
        </row>
        <row r="3781">
          <cell r="A3781" t="str">
            <v>4522000001</v>
          </cell>
          <cell r="J3781">
            <v>0</v>
          </cell>
        </row>
        <row r="3782">
          <cell r="A3782" t="str">
            <v>4522000001</v>
          </cell>
          <cell r="J3782">
            <v>0</v>
          </cell>
        </row>
        <row r="3783">
          <cell r="A3783" t="str">
            <v>4522000001</v>
          </cell>
          <cell r="J3783">
            <v>0</v>
          </cell>
        </row>
        <row r="3784">
          <cell r="A3784" t="str">
            <v>4522000001</v>
          </cell>
          <cell r="J3784">
            <v>0</v>
          </cell>
        </row>
        <row r="3785">
          <cell r="A3785" t="str">
            <v>4522000001</v>
          </cell>
          <cell r="J3785">
            <v>0</v>
          </cell>
        </row>
        <row r="3786">
          <cell r="A3786" t="str">
            <v>4522000001</v>
          </cell>
          <cell r="J3786">
            <v>0</v>
          </cell>
        </row>
        <row r="3787">
          <cell r="A3787" t="str">
            <v>4522000001</v>
          </cell>
          <cell r="J3787">
            <v>0</v>
          </cell>
        </row>
        <row r="3788">
          <cell r="A3788" t="str">
            <v>4522000001</v>
          </cell>
          <cell r="J3788">
            <v>0</v>
          </cell>
        </row>
        <row r="3789">
          <cell r="A3789" t="str">
            <v>4522000001</v>
          </cell>
          <cell r="J3789">
            <v>0</v>
          </cell>
        </row>
        <row r="3790">
          <cell r="A3790" t="str">
            <v>4522000001</v>
          </cell>
          <cell r="J3790">
            <v>0</v>
          </cell>
        </row>
        <row r="3791">
          <cell r="A3791" t="str">
            <v>4522000001</v>
          </cell>
          <cell r="J3791">
            <v>0</v>
          </cell>
        </row>
        <row r="3792">
          <cell r="A3792" t="str">
            <v>4522000001</v>
          </cell>
          <cell r="J3792">
            <v>0</v>
          </cell>
        </row>
        <row r="3793">
          <cell r="A3793" t="str">
            <v>4522000001</v>
          </cell>
          <cell r="J3793">
            <v>0</v>
          </cell>
        </row>
        <row r="3794">
          <cell r="A3794" t="str">
            <v>4522000001</v>
          </cell>
          <cell r="J3794">
            <v>0</v>
          </cell>
        </row>
        <row r="3795">
          <cell r="A3795" t="str">
            <v>4522000001</v>
          </cell>
          <cell r="J3795">
            <v>0</v>
          </cell>
        </row>
        <row r="3796">
          <cell r="A3796" t="str">
            <v>4522000001</v>
          </cell>
          <cell r="J3796">
            <v>0</v>
          </cell>
        </row>
        <row r="3797">
          <cell r="A3797" t="str">
            <v>4522000001</v>
          </cell>
          <cell r="J3797">
            <v>0</v>
          </cell>
        </row>
        <row r="3798">
          <cell r="A3798" t="str">
            <v>4522000001</v>
          </cell>
          <cell r="J3798">
            <v>0</v>
          </cell>
        </row>
        <row r="3799">
          <cell r="A3799" t="str">
            <v>4522000001</v>
          </cell>
          <cell r="J3799">
            <v>0</v>
          </cell>
        </row>
        <row r="3800">
          <cell r="A3800" t="str">
            <v>4522000001</v>
          </cell>
          <cell r="J3800">
            <v>0</v>
          </cell>
        </row>
        <row r="3801">
          <cell r="A3801" t="str">
            <v>4522000001</v>
          </cell>
          <cell r="J3801">
            <v>0</v>
          </cell>
        </row>
        <row r="3802">
          <cell r="A3802" t="str">
            <v>4522000001</v>
          </cell>
          <cell r="J3802">
            <v>0</v>
          </cell>
        </row>
        <row r="3803">
          <cell r="A3803" t="str">
            <v>4522000001</v>
          </cell>
          <cell r="J3803">
            <v>0</v>
          </cell>
        </row>
        <row r="3804">
          <cell r="A3804" t="str">
            <v>4522000001</v>
          </cell>
          <cell r="J3804">
            <v>0</v>
          </cell>
        </row>
        <row r="3805">
          <cell r="A3805" t="str">
            <v>4522000001</v>
          </cell>
          <cell r="J3805">
            <v>0</v>
          </cell>
        </row>
        <row r="3806">
          <cell r="A3806" t="str">
            <v>4522000001</v>
          </cell>
          <cell r="J3806">
            <v>0</v>
          </cell>
        </row>
        <row r="3807">
          <cell r="A3807" t="str">
            <v>4522000001</v>
          </cell>
          <cell r="J3807">
            <v>0</v>
          </cell>
        </row>
        <row r="3808">
          <cell r="A3808" t="str">
            <v>4522000001</v>
          </cell>
          <cell r="J3808">
            <v>0</v>
          </cell>
        </row>
        <row r="3809">
          <cell r="A3809" t="str">
            <v>4522000001</v>
          </cell>
          <cell r="J3809">
            <v>0</v>
          </cell>
        </row>
        <row r="3810">
          <cell r="A3810" t="str">
            <v>4522000001</v>
          </cell>
          <cell r="J3810">
            <v>0</v>
          </cell>
        </row>
        <row r="3811">
          <cell r="A3811" t="str">
            <v>4522000001</v>
          </cell>
          <cell r="J3811">
            <v>0</v>
          </cell>
        </row>
        <row r="3812">
          <cell r="A3812" t="str">
            <v>4522000001</v>
          </cell>
          <cell r="J3812">
            <v>0</v>
          </cell>
        </row>
        <row r="3813">
          <cell r="A3813" t="str">
            <v>4522000001</v>
          </cell>
          <cell r="J3813">
            <v>0</v>
          </cell>
        </row>
        <row r="3814">
          <cell r="A3814" t="str">
            <v>4522000001</v>
          </cell>
          <cell r="J3814">
            <v>0</v>
          </cell>
        </row>
        <row r="3815">
          <cell r="A3815" t="str">
            <v>4522000001</v>
          </cell>
          <cell r="J3815">
            <v>0</v>
          </cell>
        </row>
        <row r="3816">
          <cell r="A3816" t="str">
            <v>4522000001</v>
          </cell>
          <cell r="J3816">
            <v>0</v>
          </cell>
        </row>
        <row r="3817">
          <cell r="A3817" t="str">
            <v>4522000001</v>
          </cell>
          <cell r="J3817">
            <v>0</v>
          </cell>
        </row>
        <row r="3818">
          <cell r="A3818" t="str">
            <v>4522000001</v>
          </cell>
          <cell r="J3818">
            <v>0</v>
          </cell>
        </row>
        <row r="3819">
          <cell r="A3819" t="str">
            <v>4522000001</v>
          </cell>
          <cell r="J3819">
            <v>0</v>
          </cell>
        </row>
        <row r="3820">
          <cell r="A3820" t="str">
            <v>4522000001</v>
          </cell>
          <cell r="J3820">
            <v>0</v>
          </cell>
        </row>
        <row r="3821">
          <cell r="A3821" t="str">
            <v>4522000001</v>
          </cell>
          <cell r="J3821">
            <v>0</v>
          </cell>
        </row>
        <row r="3822">
          <cell r="A3822" t="str">
            <v>4522000001</v>
          </cell>
          <cell r="J3822">
            <v>0</v>
          </cell>
        </row>
        <row r="3823">
          <cell r="A3823" t="str">
            <v>4522000001</v>
          </cell>
          <cell r="J3823">
            <v>0</v>
          </cell>
        </row>
        <row r="3824">
          <cell r="A3824" t="str">
            <v>4522000001</v>
          </cell>
          <cell r="J3824">
            <v>0</v>
          </cell>
        </row>
        <row r="3825">
          <cell r="A3825" t="str">
            <v>4522000001</v>
          </cell>
          <cell r="J3825">
            <v>0</v>
          </cell>
        </row>
        <row r="3826">
          <cell r="A3826" t="str">
            <v>4522000001</v>
          </cell>
          <cell r="J3826">
            <v>0</v>
          </cell>
        </row>
        <row r="3827">
          <cell r="A3827" t="str">
            <v>4522000001</v>
          </cell>
          <cell r="J3827">
            <v>0</v>
          </cell>
        </row>
        <row r="3828">
          <cell r="A3828" t="str">
            <v>4522000001</v>
          </cell>
          <cell r="J3828">
            <v>0</v>
          </cell>
        </row>
        <row r="3829">
          <cell r="A3829" t="str">
            <v>4522000001</v>
          </cell>
          <cell r="J3829">
            <v>0</v>
          </cell>
        </row>
        <row r="3830">
          <cell r="A3830" t="str">
            <v>4522000001</v>
          </cell>
          <cell r="J3830">
            <v>0</v>
          </cell>
        </row>
        <row r="3831">
          <cell r="A3831" t="str">
            <v>4522000001</v>
          </cell>
          <cell r="J3831">
            <v>0</v>
          </cell>
        </row>
        <row r="3832">
          <cell r="A3832" t="str">
            <v>4522000001</v>
          </cell>
          <cell r="J3832">
            <v>0</v>
          </cell>
        </row>
        <row r="3833">
          <cell r="A3833" t="str">
            <v>4522000001</v>
          </cell>
          <cell r="J3833">
            <v>0</v>
          </cell>
        </row>
        <row r="3834">
          <cell r="A3834" t="str">
            <v>4522000001</v>
          </cell>
          <cell r="J3834">
            <v>0</v>
          </cell>
        </row>
        <row r="3835">
          <cell r="A3835" t="str">
            <v>4522000001</v>
          </cell>
          <cell r="J3835">
            <v>0</v>
          </cell>
        </row>
        <row r="3836">
          <cell r="A3836" t="str">
            <v>4522000001</v>
          </cell>
          <cell r="J3836">
            <v>0</v>
          </cell>
        </row>
        <row r="3837">
          <cell r="A3837" t="str">
            <v>4522000001</v>
          </cell>
          <cell r="J3837">
            <v>0</v>
          </cell>
        </row>
        <row r="3838">
          <cell r="A3838" t="str">
            <v>4522000001</v>
          </cell>
          <cell r="J3838">
            <v>0</v>
          </cell>
        </row>
        <row r="3839">
          <cell r="A3839" t="str">
            <v>4522000001</v>
          </cell>
          <cell r="J3839">
            <v>0</v>
          </cell>
        </row>
        <row r="3840">
          <cell r="A3840" t="str">
            <v>4522000001</v>
          </cell>
          <cell r="J3840">
            <v>0</v>
          </cell>
        </row>
        <row r="3841">
          <cell r="A3841" t="str">
            <v>4522000001</v>
          </cell>
          <cell r="J3841">
            <v>0</v>
          </cell>
        </row>
        <row r="3842">
          <cell r="A3842" t="str">
            <v>4522000001</v>
          </cell>
          <cell r="J3842">
            <v>0</v>
          </cell>
        </row>
        <row r="3843">
          <cell r="A3843" t="str">
            <v>4522000001</v>
          </cell>
          <cell r="J3843">
            <v>0</v>
          </cell>
        </row>
        <row r="3844">
          <cell r="A3844" t="str">
            <v>4522000001</v>
          </cell>
          <cell r="J3844">
            <v>0</v>
          </cell>
        </row>
        <row r="3845">
          <cell r="A3845" t="str">
            <v>4522000001</v>
          </cell>
          <cell r="J3845">
            <v>0</v>
          </cell>
        </row>
        <row r="3846">
          <cell r="A3846" t="str">
            <v>4522000001</v>
          </cell>
          <cell r="J3846">
            <v>0</v>
          </cell>
        </row>
        <row r="3847">
          <cell r="A3847" t="str">
            <v>4522000001</v>
          </cell>
          <cell r="J3847">
            <v>0</v>
          </cell>
        </row>
        <row r="3848">
          <cell r="A3848" t="str">
            <v>4522000001</v>
          </cell>
          <cell r="J3848">
            <v>0</v>
          </cell>
        </row>
        <row r="3849">
          <cell r="A3849" t="str">
            <v>4522000001</v>
          </cell>
          <cell r="J3849">
            <v>0</v>
          </cell>
        </row>
        <row r="3850">
          <cell r="A3850" t="str">
            <v>4522000001</v>
          </cell>
          <cell r="J3850">
            <v>0</v>
          </cell>
        </row>
        <row r="3851">
          <cell r="A3851" t="str">
            <v>4522000001</v>
          </cell>
          <cell r="J3851">
            <v>0</v>
          </cell>
        </row>
        <row r="3852">
          <cell r="A3852" t="str">
            <v>4522000001</v>
          </cell>
          <cell r="J3852">
            <v>0</v>
          </cell>
        </row>
        <row r="3853">
          <cell r="A3853" t="str">
            <v>4522000001</v>
          </cell>
          <cell r="J3853">
            <v>0</v>
          </cell>
        </row>
        <row r="3854">
          <cell r="A3854" t="str">
            <v>4522000001</v>
          </cell>
          <cell r="J3854">
            <v>0</v>
          </cell>
        </row>
        <row r="3855">
          <cell r="A3855" t="str">
            <v>4522000001</v>
          </cell>
          <cell r="J3855">
            <v>0</v>
          </cell>
        </row>
        <row r="3856">
          <cell r="A3856" t="str">
            <v>4522000001</v>
          </cell>
          <cell r="J3856">
            <v>0</v>
          </cell>
        </row>
        <row r="3857">
          <cell r="A3857" t="str">
            <v>4522000001</v>
          </cell>
          <cell r="J3857">
            <v>0</v>
          </cell>
        </row>
        <row r="3858">
          <cell r="A3858" t="str">
            <v>4522000001</v>
          </cell>
          <cell r="J3858">
            <v>0</v>
          </cell>
        </row>
        <row r="3859">
          <cell r="A3859" t="str">
            <v>4522000001</v>
          </cell>
          <cell r="J3859">
            <v>0</v>
          </cell>
        </row>
        <row r="3860">
          <cell r="A3860" t="str">
            <v>4522000001</v>
          </cell>
          <cell r="J3860">
            <v>0</v>
          </cell>
        </row>
        <row r="3861">
          <cell r="A3861" t="str">
            <v>4522000001</v>
          </cell>
          <cell r="J3861">
            <v>0</v>
          </cell>
        </row>
        <row r="3862">
          <cell r="A3862" t="str">
            <v>4522000001</v>
          </cell>
          <cell r="J3862">
            <v>0</v>
          </cell>
        </row>
        <row r="3863">
          <cell r="A3863" t="str">
            <v>4522000001</v>
          </cell>
          <cell r="J3863">
            <v>0</v>
          </cell>
        </row>
        <row r="3864">
          <cell r="A3864" t="str">
            <v>4522000001</v>
          </cell>
          <cell r="J3864">
            <v>0</v>
          </cell>
        </row>
        <row r="3865">
          <cell r="A3865" t="str">
            <v>4522000001</v>
          </cell>
          <cell r="J3865">
            <v>0</v>
          </cell>
        </row>
        <row r="3866">
          <cell r="A3866" t="str">
            <v>4522000001</v>
          </cell>
          <cell r="J3866">
            <v>0</v>
          </cell>
        </row>
        <row r="3867">
          <cell r="A3867" t="str">
            <v>4522000001</v>
          </cell>
          <cell r="J3867">
            <v>0</v>
          </cell>
        </row>
        <row r="3868">
          <cell r="A3868" t="str">
            <v>4522000001</v>
          </cell>
          <cell r="J3868">
            <v>0</v>
          </cell>
        </row>
        <row r="3869">
          <cell r="A3869" t="str">
            <v>4522000001</v>
          </cell>
          <cell r="J3869">
            <v>0</v>
          </cell>
        </row>
        <row r="3870">
          <cell r="A3870" t="str">
            <v>4522000001</v>
          </cell>
          <cell r="J3870">
            <v>0</v>
          </cell>
        </row>
        <row r="3871">
          <cell r="A3871" t="str">
            <v>4522000001</v>
          </cell>
          <cell r="J3871">
            <v>0</v>
          </cell>
        </row>
        <row r="3872">
          <cell r="A3872" t="str">
            <v>4522000001</v>
          </cell>
          <cell r="J3872">
            <v>0</v>
          </cell>
        </row>
        <row r="3873">
          <cell r="A3873" t="str">
            <v>4522000001</v>
          </cell>
          <cell r="J3873">
            <v>0</v>
          </cell>
        </row>
        <row r="3874">
          <cell r="A3874" t="str">
            <v>4522000001</v>
          </cell>
          <cell r="J3874">
            <v>0</v>
          </cell>
        </row>
        <row r="3875">
          <cell r="A3875" t="str">
            <v>4522000001</v>
          </cell>
          <cell r="J3875">
            <v>0</v>
          </cell>
        </row>
        <row r="3876">
          <cell r="A3876" t="str">
            <v>4522000001</v>
          </cell>
          <cell r="J3876">
            <v>0</v>
          </cell>
        </row>
        <row r="3877">
          <cell r="A3877" t="str">
            <v>4522000001</v>
          </cell>
          <cell r="J3877">
            <v>0</v>
          </cell>
        </row>
        <row r="3878">
          <cell r="A3878" t="str">
            <v>4522000001</v>
          </cell>
          <cell r="J3878">
            <v>0</v>
          </cell>
        </row>
        <row r="3879">
          <cell r="A3879" t="str">
            <v>4522000001</v>
          </cell>
          <cell r="J3879">
            <v>0</v>
          </cell>
        </row>
        <row r="3880">
          <cell r="A3880" t="str">
            <v>4522000001</v>
          </cell>
          <cell r="J3880">
            <v>0</v>
          </cell>
        </row>
        <row r="3881">
          <cell r="A3881" t="str">
            <v>4522000001</v>
          </cell>
          <cell r="J3881">
            <v>0</v>
          </cell>
        </row>
        <row r="3882">
          <cell r="A3882" t="str">
            <v>4522000001</v>
          </cell>
          <cell r="J3882">
            <v>0</v>
          </cell>
        </row>
        <row r="3883">
          <cell r="A3883" t="str">
            <v>4522000001</v>
          </cell>
          <cell r="J3883">
            <v>0</v>
          </cell>
        </row>
        <row r="3884">
          <cell r="A3884" t="str">
            <v>4522000001</v>
          </cell>
          <cell r="J3884">
            <v>0</v>
          </cell>
        </row>
        <row r="3885">
          <cell r="A3885" t="str">
            <v>4522000001</v>
          </cell>
          <cell r="J3885">
            <v>0</v>
          </cell>
        </row>
        <row r="3886">
          <cell r="A3886" t="str">
            <v>4522000001</v>
          </cell>
          <cell r="J3886">
            <v>0</v>
          </cell>
        </row>
        <row r="3887">
          <cell r="A3887" t="str">
            <v>4522000001</v>
          </cell>
          <cell r="J3887">
            <v>0</v>
          </cell>
        </row>
        <row r="3888">
          <cell r="A3888" t="str">
            <v>4522000001</v>
          </cell>
          <cell r="J3888">
            <v>0</v>
          </cell>
        </row>
        <row r="3889">
          <cell r="A3889" t="str">
            <v>4522000001</v>
          </cell>
          <cell r="J3889">
            <v>0</v>
          </cell>
        </row>
        <row r="3890">
          <cell r="A3890" t="str">
            <v>4522000001</v>
          </cell>
          <cell r="J3890">
            <v>0</v>
          </cell>
        </row>
        <row r="3891">
          <cell r="A3891" t="str">
            <v>4522000001</v>
          </cell>
          <cell r="J3891">
            <v>0</v>
          </cell>
        </row>
        <row r="3892">
          <cell r="A3892" t="str">
            <v>4522000001</v>
          </cell>
          <cell r="J3892">
            <v>0</v>
          </cell>
        </row>
        <row r="3893">
          <cell r="A3893" t="str">
            <v>4522000001</v>
          </cell>
          <cell r="J3893">
            <v>0</v>
          </cell>
        </row>
        <row r="3894">
          <cell r="A3894" t="str">
            <v>4522000001</v>
          </cell>
          <cell r="J3894">
            <v>0</v>
          </cell>
        </row>
        <row r="3895">
          <cell r="A3895" t="str">
            <v>4522000001</v>
          </cell>
          <cell r="J3895">
            <v>0</v>
          </cell>
        </row>
        <row r="3896">
          <cell r="A3896" t="str">
            <v>4522000001</v>
          </cell>
          <cell r="J3896">
            <v>0</v>
          </cell>
        </row>
        <row r="3897">
          <cell r="A3897" t="str">
            <v>4522000001</v>
          </cell>
          <cell r="J3897">
            <v>0</v>
          </cell>
        </row>
        <row r="3898">
          <cell r="A3898" t="str">
            <v>4522000001</v>
          </cell>
          <cell r="J3898">
            <v>0</v>
          </cell>
        </row>
        <row r="3899">
          <cell r="A3899" t="str">
            <v>4522000001</v>
          </cell>
          <cell r="J3899">
            <v>0</v>
          </cell>
        </row>
        <row r="3900">
          <cell r="A3900" t="str">
            <v>4522000001</v>
          </cell>
          <cell r="J3900">
            <v>0</v>
          </cell>
        </row>
        <row r="3901">
          <cell r="A3901" t="str">
            <v>4522000001</v>
          </cell>
          <cell r="J3901">
            <v>0</v>
          </cell>
        </row>
        <row r="3902">
          <cell r="A3902" t="str">
            <v>4522000001</v>
          </cell>
          <cell r="J3902">
            <v>0</v>
          </cell>
        </row>
        <row r="3903">
          <cell r="A3903" t="str">
            <v>4522000001</v>
          </cell>
          <cell r="J3903">
            <v>0</v>
          </cell>
        </row>
        <row r="3904">
          <cell r="A3904" t="str">
            <v>4522000001</v>
          </cell>
          <cell r="J3904">
            <v>0</v>
          </cell>
        </row>
        <row r="3905">
          <cell r="A3905" t="str">
            <v>4522000001</v>
          </cell>
          <cell r="J3905">
            <v>0</v>
          </cell>
        </row>
        <row r="3906">
          <cell r="A3906" t="str">
            <v>4522000001</v>
          </cell>
          <cell r="J3906">
            <v>0</v>
          </cell>
        </row>
        <row r="3907">
          <cell r="A3907" t="str">
            <v>4522000001</v>
          </cell>
          <cell r="J3907">
            <v>0</v>
          </cell>
        </row>
        <row r="3908">
          <cell r="A3908" t="str">
            <v>4522000001</v>
          </cell>
          <cell r="J3908">
            <v>0</v>
          </cell>
        </row>
        <row r="3909">
          <cell r="A3909" t="str">
            <v>4522000001</v>
          </cell>
          <cell r="J3909">
            <v>0</v>
          </cell>
        </row>
        <row r="3910">
          <cell r="A3910" t="str">
            <v>4522000001</v>
          </cell>
          <cell r="J3910">
            <v>0</v>
          </cell>
        </row>
        <row r="3911">
          <cell r="A3911" t="str">
            <v>4522000001</v>
          </cell>
          <cell r="J3911">
            <v>0</v>
          </cell>
        </row>
        <row r="3912">
          <cell r="A3912" t="str">
            <v>4522000001</v>
          </cell>
          <cell r="J3912">
            <v>0</v>
          </cell>
        </row>
        <row r="3913">
          <cell r="A3913" t="str">
            <v>4522000001</v>
          </cell>
          <cell r="J3913">
            <v>0</v>
          </cell>
        </row>
        <row r="3914">
          <cell r="A3914" t="str">
            <v>4522000001</v>
          </cell>
          <cell r="J3914">
            <v>0</v>
          </cell>
        </row>
        <row r="3915">
          <cell r="A3915" t="str">
            <v>4522000001</v>
          </cell>
          <cell r="J3915">
            <v>0</v>
          </cell>
        </row>
        <row r="3916">
          <cell r="A3916" t="str">
            <v>4522000001</v>
          </cell>
          <cell r="J3916">
            <v>0</v>
          </cell>
        </row>
        <row r="3917">
          <cell r="A3917" t="str">
            <v>4522000001</v>
          </cell>
          <cell r="J3917">
            <v>0</v>
          </cell>
        </row>
        <row r="3918">
          <cell r="A3918" t="str">
            <v>4522000001</v>
          </cell>
          <cell r="J3918">
            <v>0</v>
          </cell>
        </row>
        <row r="3919">
          <cell r="A3919" t="str">
            <v>4522000001</v>
          </cell>
          <cell r="J3919">
            <v>0</v>
          </cell>
        </row>
        <row r="3920">
          <cell r="A3920" t="str">
            <v>4522000001</v>
          </cell>
          <cell r="J3920">
            <v>0</v>
          </cell>
        </row>
        <row r="3921">
          <cell r="A3921" t="str">
            <v>4522000001</v>
          </cell>
          <cell r="J3921">
            <v>0</v>
          </cell>
        </row>
        <row r="3922">
          <cell r="A3922" t="str">
            <v>4522000001</v>
          </cell>
          <cell r="J3922">
            <v>0</v>
          </cell>
        </row>
        <row r="3923">
          <cell r="A3923" t="str">
            <v>4522000001</v>
          </cell>
          <cell r="J3923">
            <v>0</v>
          </cell>
        </row>
        <row r="3924">
          <cell r="A3924" t="str">
            <v>4522000001</v>
          </cell>
          <cell r="J3924">
            <v>0</v>
          </cell>
        </row>
        <row r="3925">
          <cell r="A3925" t="str">
            <v>4522000001</v>
          </cell>
          <cell r="J3925">
            <v>0</v>
          </cell>
        </row>
        <row r="3926">
          <cell r="A3926" t="str">
            <v>4522000001</v>
          </cell>
          <cell r="J3926">
            <v>0</v>
          </cell>
        </row>
        <row r="3927">
          <cell r="A3927" t="str">
            <v>4522000001</v>
          </cell>
          <cell r="J3927">
            <v>0</v>
          </cell>
        </row>
        <row r="3928">
          <cell r="A3928" t="str">
            <v>4522000001</v>
          </cell>
          <cell r="J3928">
            <v>0</v>
          </cell>
        </row>
        <row r="3929">
          <cell r="A3929" t="str">
            <v>4522000001</v>
          </cell>
          <cell r="J3929">
            <v>0</v>
          </cell>
        </row>
        <row r="3930">
          <cell r="A3930" t="str">
            <v>4522000001</v>
          </cell>
          <cell r="J3930">
            <v>0</v>
          </cell>
        </row>
        <row r="3931">
          <cell r="A3931" t="str">
            <v>4522000001</v>
          </cell>
          <cell r="J3931">
            <v>0</v>
          </cell>
        </row>
        <row r="3932">
          <cell r="A3932" t="str">
            <v>4522000001</v>
          </cell>
          <cell r="J3932">
            <v>0</v>
          </cell>
        </row>
        <row r="3933">
          <cell r="A3933" t="str">
            <v>4522000001</v>
          </cell>
          <cell r="J3933">
            <v>0</v>
          </cell>
        </row>
        <row r="3934">
          <cell r="A3934" t="str">
            <v>4522000001</v>
          </cell>
          <cell r="J3934">
            <v>0</v>
          </cell>
        </row>
        <row r="3935">
          <cell r="A3935" t="str">
            <v>4522000001</v>
          </cell>
          <cell r="J3935">
            <v>0</v>
          </cell>
        </row>
        <row r="3936">
          <cell r="A3936" t="str">
            <v>4522000001</v>
          </cell>
          <cell r="J3936">
            <v>0</v>
          </cell>
        </row>
        <row r="3937">
          <cell r="A3937" t="str">
            <v>4522000001</v>
          </cell>
          <cell r="J3937">
            <v>0</v>
          </cell>
        </row>
        <row r="3938">
          <cell r="A3938" t="str">
            <v>4522000001</v>
          </cell>
          <cell r="J3938">
            <v>0</v>
          </cell>
        </row>
        <row r="3939">
          <cell r="A3939" t="str">
            <v>4522000001</v>
          </cell>
          <cell r="J3939">
            <v>0</v>
          </cell>
        </row>
        <row r="3940">
          <cell r="A3940" t="str">
            <v>4522000001</v>
          </cell>
          <cell r="J3940">
            <v>0</v>
          </cell>
        </row>
        <row r="3941">
          <cell r="A3941" t="str">
            <v>4522000001</v>
          </cell>
          <cell r="J3941">
            <v>0</v>
          </cell>
        </row>
        <row r="3942">
          <cell r="A3942" t="str">
            <v>4522000001</v>
          </cell>
          <cell r="J3942">
            <v>0</v>
          </cell>
        </row>
        <row r="3943">
          <cell r="A3943" t="str">
            <v>4522000001</v>
          </cell>
          <cell r="J3943">
            <v>0</v>
          </cell>
        </row>
        <row r="3944">
          <cell r="A3944" t="str">
            <v>4522000001</v>
          </cell>
          <cell r="J3944">
            <v>0</v>
          </cell>
        </row>
        <row r="3945">
          <cell r="A3945" t="str">
            <v>4522000001</v>
          </cell>
          <cell r="J3945">
            <v>0</v>
          </cell>
        </row>
        <row r="3946">
          <cell r="A3946" t="str">
            <v>4522000001</v>
          </cell>
          <cell r="J3946">
            <v>0</v>
          </cell>
        </row>
        <row r="3947">
          <cell r="A3947" t="str">
            <v>4522000001</v>
          </cell>
          <cell r="J3947">
            <v>0</v>
          </cell>
        </row>
        <row r="3948">
          <cell r="A3948" t="str">
            <v>4522000001</v>
          </cell>
          <cell r="J3948">
            <v>0</v>
          </cell>
        </row>
        <row r="3949">
          <cell r="A3949" t="str">
            <v>4522000001</v>
          </cell>
          <cell r="J3949">
            <v>0</v>
          </cell>
        </row>
        <row r="3950">
          <cell r="A3950" t="str">
            <v>4522000001</v>
          </cell>
          <cell r="J3950">
            <v>0</v>
          </cell>
        </row>
        <row r="3951">
          <cell r="A3951" t="str">
            <v>4522000001</v>
          </cell>
          <cell r="J3951">
            <v>0</v>
          </cell>
        </row>
        <row r="3952">
          <cell r="A3952" t="str">
            <v>4522000001</v>
          </cell>
          <cell r="J3952">
            <v>0</v>
          </cell>
        </row>
        <row r="3953">
          <cell r="A3953" t="str">
            <v>4522000001</v>
          </cell>
          <cell r="J3953">
            <v>0</v>
          </cell>
        </row>
        <row r="3954">
          <cell r="A3954" t="str">
            <v>4522000001</v>
          </cell>
          <cell r="J3954">
            <v>0</v>
          </cell>
        </row>
        <row r="3955">
          <cell r="A3955" t="str">
            <v>4522000001</v>
          </cell>
          <cell r="J3955">
            <v>0</v>
          </cell>
        </row>
        <row r="3956">
          <cell r="A3956" t="str">
            <v>4522000001</v>
          </cell>
          <cell r="J3956">
            <v>0</v>
          </cell>
        </row>
        <row r="3957">
          <cell r="A3957" t="str">
            <v>4522000001</v>
          </cell>
          <cell r="J3957">
            <v>0</v>
          </cell>
        </row>
        <row r="3958">
          <cell r="A3958" t="str">
            <v>4522000001</v>
          </cell>
          <cell r="J3958">
            <v>0</v>
          </cell>
        </row>
        <row r="3959">
          <cell r="A3959" t="str">
            <v>4522000001</v>
          </cell>
          <cell r="J3959">
            <v>0</v>
          </cell>
        </row>
        <row r="3960">
          <cell r="A3960" t="str">
            <v>4522000001</v>
          </cell>
          <cell r="J3960">
            <v>0</v>
          </cell>
        </row>
        <row r="3961">
          <cell r="A3961" t="str">
            <v>4522000001</v>
          </cell>
          <cell r="J3961">
            <v>0</v>
          </cell>
        </row>
        <row r="3962">
          <cell r="A3962" t="str">
            <v>4522000001</v>
          </cell>
          <cell r="J3962">
            <v>0</v>
          </cell>
        </row>
        <row r="3963">
          <cell r="A3963" t="str">
            <v>4522000001</v>
          </cell>
          <cell r="J3963">
            <v>0</v>
          </cell>
        </row>
        <row r="3964">
          <cell r="A3964" t="str">
            <v>4522000001</v>
          </cell>
          <cell r="J3964">
            <v>0</v>
          </cell>
        </row>
        <row r="3965">
          <cell r="A3965" t="str">
            <v>4522000001</v>
          </cell>
          <cell r="J3965">
            <v>0</v>
          </cell>
        </row>
        <row r="3966">
          <cell r="A3966" t="str">
            <v>4522000001</v>
          </cell>
          <cell r="J3966">
            <v>0</v>
          </cell>
        </row>
        <row r="3967">
          <cell r="A3967" t="str">
            <v>4522000001</v>
          </cell>
          <cell r="J3967">
            <v>0</v>
          </cell>
        </row>
        <row r="3968">
          <cell r="A3968" t="str">
            <v>4522000001</v>
          </cell>
          <cell r="J3968">
            <v>0</v>
          </cell>
        </row>
        <row r="3969">
          <cell r="A3969" t="str">
            <v>4522000001</v>
          </cell>
          <cell r="J3969">
            <v>0</v>
          </cell>
        </row>
        <row r="3970">
          <cell r="A3970" t="str">
            <v>4522000001</v>
          </cell>
          <cell r="J3970">
            <v>0</v>
          </cell>
        </row>
        <row r="3971">
          <cell r="A3971" t="str">
            <v>4522000001</v>
          </cell>
          <cell r="J3971">
            <v>0</v>
          </cell>
        </row>
        <row r="3972">
          <cell r="A3972" t="str">
            <v>4522000001</v>
          </cell>
          <cell r="J3972">
            <v>0</v>
          </cell>
        </row>
        <row r="3973">
          <cell r="A3973" t="str">
            <v>4522000001</v>
          </cell>
          <cell r="J3973">
            <v>0</v>
          </cell>
        </row>
        <row r="3974">
          <cell r="A3974" t="str">
            <v>4522000001</v>
          </cell>
          <cell r="J3974">
            <v>0</v>
          </cell>
        </row>
        <row r="3975">
          <cell r="A3975" t="str">
            <v>4522000001</v>
          </cell>
          <cell r="J3975">
            <v>0</v>
          </cell>
        </row>
        <row r="3976">
          <cell r="A3976" t="str">
            <v>4522000001</v>
          </cell>
          <cell r="J3976">
            <v>0</v>
          </cell>
        </row>
        <row r="3977">
          <cell r="A3977" t="str">
            <v>4522000001</v>
          </cell>
          <cell r="J3977">
            <v>0</v>
          </cell>
        </row>
        <row r="3978">
          <cell r="A3978" t="str">
            <v>4522000001</v>
          </cell>
          <cell r="J3978">
            <v>0</v>
          </cell>
        </row>
        <row r="3979">
          <cell r="A3979" t="str">
            <v>4522000001</v>
          </cell>
          <cell r="J3979">
            <v>0</v>
          </cell>
        </row>
        <row r="3980">
          <cell r="A3980" t="str">
            <v>4522000001</v>
          </cell>
          <cell r="J3980">
            <v>0</v>
          </cell>
        </row>
        <row r="3981">
          <cell r="A3981" t="str">
            <v>4522000001</v>
          </cell>
          <cell r="J3981">
            <v>0</v>
          </cell>
        </row>
        <row r="3982">
          <cell r="A3982" t="str">
            <v>4522000001</v>
          </cell>
          <cell r="J3982">
            <v>0</v>
          </cell>
        </row>
        <row r="3983">
          <cell r="A3983" t="str">
            <v>4522000001</v>
          </cell>
          <cell r="J3983">
            <v>0</v>
          </cell>
        </row>
        <row r="3984">
          <cell r="A3984" t="str">
            <v>4522000001</v>
          </cell>
          <cell r="J3984">
            <v>0</v>
          </cell>
        </row>
        <row r="3985">
          <cell r="A3985" t="str">
            <v>4522000001</v>
          </cell>
          <cell r="J3985">
            <v>0</v>
          </cell>
        </row>
        <row r="3986">
          <cell r="A3986" t="str">
            <v>4522000001</v>
          </cell>
          <cell r="J3986">
            <v>0</v>
          </cell>
        </row>
        <row r="3987">
          <cell r="A3987" t="str">
            <v>4522000001</v>
          </cell>
          <cell r="J3987">
            <v>0</v>
          </cell>
        </row>
        <row r="3988">
          <cell r="A3988" t="str">
            <v>4522000001</v>
          </cell>
          <cell r="J3988">
            <v>0</v>
          </cell>
        </row>
        <row r="3989">
          <cell r="A3989" t="str">
            <v>4522000001</v>
          </cell>
          <cell r="J3989">
            <v>0</v>
          </cell>
        </row>
        <row r="3990">
          <cell r="A3990" t="str">
            <v>4522000001</v>
          </cell>
          <cell r="J3990">
            <v>0</v>
          </cell>
        </row>
        <row r="3991">
          <cell r="A3991" t="str">
            <v>4522000001</v>
          </cell>
          <cell r="J3991">
            <v>0</v>
          </cell>
        </row>
        <row r="3992">
          <cell r="A3992" t="str">
            <v>4522000001</v>
          </cell>
          <cell r="J3992">
            <v>0</v>
          </cell>
        </row>
        <row r="3993">
          <cell r="A3993" t="str">
            <v>4522000001</v>
          </cell>
          <cell r="J3993">
            <v>0</v>
          </cell>
        </row>
        <row r="3994">
          <cell r="A3994" t="str">
            <v>4522000001</v>
          </cell>
          <cell r="J3994">
            <v>0</v>
          </cell>
        </row>
        <row r="3995">
          <cell r="A3995" t="str">
            <v>4522000001</v>
          </cell>
          <cell r="J3995">
            <v>0</v>
          </cell>
        </row>
        <row r="3996">
          <cell r="A3996" t="str">
            <v>4522000001</v>
          </cell>
          <cell r="J3996">
            <v>0</v>
          </cell>
        </row>
        <row r="3997">
          <cell r="A3997" t="str">
            <v>4522000001</v>
          </cell>
          <cell r="J3997">
            <v>0</v>
          </cell>
        </row>
        <row r="3998">
          <cell r="A3998" t="str">
            <v>4522000001</v>
          </cell>
          <cell r="J3998">
            <v>0</v>
          </cell>
        </row>
        <row r="3999">
          <cell r="A3999" t="str">
            <v>4522000001</v>
          </cell>
          <cell r="J3999">
            <v>0</v>
          </cell>
        </row>
        <row r="4000">
          <cell r="A4000" t="str">
            <v>4522000001</v>
          </cell>
          <cell r="J4000">
            <v>0</v>
          </cell>
        </row>
        <row r="4001">
          <cell r="A4001" t="str">
            <v>4522000001</v>
          </cell>
          <cell r="J4001">
            <v>0</v>
          </cell>
        </row>
        <row r="4002">
          <cell r="A4002" t="str">
            <v>4522000001</v>
          </cell>
          <cell r="J4002">
            <v>0</v>
          </cell>
        </row>
        <row r="4003">
          <cell r="A4003" t="str">
            <v>4522000001</v>
          </cell>
          <cell r="J4003">
            <v>0</v>
          </cell>
        </row>
        <row r="4004">
          <cell r="A4004" t="str">
            <v>4522000001</v>
          </cell>
          <cell r="J4004">
            <v>0</v>
          </cell>
        </row>
        <row r="4005">
          <cell r="A4005" t="str">
            <v>4522000001</v>
          </cell>
          <cell r="J4005">
            <v>0</v>
          </cell>
        </row>
        <row r="4006">
          <cell r="A4006" t="str">
            <v>4522000001</v>
          </cell>
          <cell r="J4006">
            <v>0</v>
          </cell>
        </row>
        <row r="4007">
          <cell r="A4007" t="str">
            <v>4522000001</v>
          </cell>
          <cell r="J4007">
            <v>0</v>
          </cell>
        </row>
        <row r="4008">
          <cell r="A4008" t="str">
            <v>4522000001</v>
          </cell>
          <cell r="J4008">
            <v>0</v>
          </cell>
        </row>
        <row r="4009">
          <cell r="A4009" t="str">
            <v>4522000001</v>
          </cell>
          <cell r="J4009">
            <v>0</v>
          </cell>
        </row>
        <row r="4010">
          <cell r="A4010" t="str">
            <v>4522000001</v>
          </cell>
          <cell r="J4010">
            <v>0</v>
          </cell>
        </row>
        <row r="4011">
          <cell r="A4011" t="str">
            <v>4522000001</v>
          </cell>
          <cell r="J4011">
            <v>0</v>
          </cell>
        </row>
        <row r="4012">
          <cell r="A4012" t="str">
            <v>4522000001</v>
          </cell>
          <cell r="J4012">
            <v>0</v>
          </cell>
        </row>
        <row r="4013">
          <cell r="A4013" t="str">
            <v>4522000001</v>
          </cell>
          <cell r="J4013">
            <v>0</v>
          </cell>
        </row>
        <row r="4014">
          <cell r="A4014" t="str">
            <v>4522000001</v>
          </cell>
          <cell r="J4014">
            <v>0</v>
          </cell>
        </row>
        <row r="4015">
          <cell r="A4015" t="str">
            <v>4522000001</v>
          </cell>
          <cell r="J4015">
            <v>0</v>
          </cell>
        </row>
        <row r="4016">
          <cell r="A4016" t="str">
            <v>4522000001</v>
          </cell>
          <cell r="J4016">
            <v>0</v>
          </cell>
        </row>
        <row r="4017">
          <cell r="A4017" t="str">
            <v>4522000001</v>
          </cell>
          <cell r="J4017">
            <v>0</v>
          </cell>
        </row>
        <row r="4018">
          <cell r="A4018" t="str">
            <v>4522000001</v>
          </cell>
          <cell r="J4018">
            <v>0</v>
          </cell>
        </row>
        <row r="4019">
          <cell r="A4019" t="str">
            <v>4522000001</v>
          </cell>
          <cell r="J4019">
            <v>0</v>
          </cell>
        </row>
        <row r="4020">
          <cell r="A4020" t="str">
            <v>4522000001</v>
          </cell>
          <cell r="J4020">
            <v>0</v>
          </cell>
        </row>
        <row r="4021">
          <cell r="A4021" t="str">
            <v>4522000001</v>
          </cell>
          <cell r="J4021">
            <v>0</v>
          </cell>
        </row>
        <row r="4022">
          <cell r="A4022" t="str">
            <v>4522000001</v>
          </cell>
          <cell r="J4022">
            <v>0</v>
          </cell>
        </row>
        <row r="4023">
          <cell r="A4023" t="str">
            <v>4522000001</v>
          </cell>
          <cell r="J4023">
            <v>0</v>
          </cell>
        </row>
        <row r="4024">
          <cell r="A4024" t="str">
            <v>4522000001</v>
          </cell>
          <cell r="J4024">
            <v>0</v>
          </cell>
        </row>
        <row r="4025">
          <cell r="A4025" t="str">
            <v>4522000001</v>
          </cell>
          <cell r="J4025">
            <v>0</v>
          </cell>
        </row>
        <row r="4026">
          <cell r="A4026" t="str">
            <v>4522000001</v>
          </cell>
          <cell r="J4026">
            <v>0</v>
          </cell>
        </row>
        <row r="4027">
          <cell r="A4027" t="str">
            <v>4522000001</v>
          </cell>
          <cell r="J4027">
            <v>0</v>
          </cell>
        </row>
        <row r="4028">
          <cell r="A4028" t="str">
            <v>4522000001</v>
          </cell>
          <cell r="J4028">
            <v>0</v>
          </cell>
        </row>
        <row r="4029">
          <cell r="A4029" t="str">
            <v>4522000001</v>
          </cell>
          <cell r="J4029">
            <v>0</v>
          </cell>
        </row>
        <row r="4030">
          <cell r="A4030" t="str">
            <v>4522000001</v>
          </cell>
          <cell r="J4030">
            <v>0</v>
          </cell>
        </row>
        <row r="4031">
          <cell r="A4031" t="str">
            <v>4522000001</v>
          </cell>
          <cell r="J4031">
            <v>0</v>
          </cell>
        </row>
        <row r="4032">
          <cell r="A4032" t="str">
            <v>4522000001</v>
          </cell>
          <cell r="J4032">
            <v>0</v>
          </cell>
        </row>
        <row r="4033">
          <cell r="A4033" t="str">
            <v>4522000001</v>
          </cell>
          <cell r="J4033">
            <v>0</v>
          </cell>
        </row>
        <row r="4034">
          <cell r="A4034" t="str">
            <v>4522000001</v>
          </cell>
          <cell r="J4034">
            <v>0</v>
          </cell>
        </row>
        <row r="4035">
          <cell r="A4035" t="str">
            <v>4522000001</v>
          </cell>
          <cell r="J4035">
            <v>0</v>
          </cell>
        </row>
        <row r="4036">
          <cell r="A4036" t="str">
            <v>4522000001</v>
          </cell>
          <cell r="J4036">
            <v>0</v>
          </cell>
        </row>
        <row r="4037">
          <cell r="A4037" t="str">
            <v>4522000001</v>
          </cell>
          <cell r="J4037">
            <v>0</v>
          </cell>
        </row>
        <row r="4038">
          <cell r="A4038" t="str">
            <v>4522000001</v>
          </cell>
          <cell r="J4038">
            <v>0</v>
          </cell>
        </row>
        <row r="4039">
          <cell r="A4039" t="str">
            <v>4522000001</v>
          </cell>
          <cell r="J4039">
            <v>0</v>
          </cell>
        </row>
        <row r="4040">
          <cell r="A4040" t="str">
            <v>4522000001</v>
          </cell>
          <cell r="J4040">
            <v>0</v>
          </cell>
        </row>
        <row r="4041">
          <cell r="A4041" t="str">
            <v>4522000001</v>
          </cell>
          <cell r="J4041">
            <v>0</v>
          </cell>
        </row>
        <row r="4042">
          <cell r="A4042" t="str">
            <v>4522000001</v>
          </cell>
          <cell r="J4042">
            <v>0</v>
          </cell>
        </row>
        <row r="4043">
          <cell r="A4043" t="str">
            <v>4522000001</v>
          </cell>
          <cell r="J4043">
            <v>0</v>
          </cell>
        </row>
        <row r="4044">
          <cell r="A4044" t="str">
            <v>4522000001</v>
          </cell>
          <cell r="J4044">
            <v>0</v>
          </cell>
        </row>
        <row r="4045">
          <cell r="A4045" t="str">
            <v>4522000001</v>
          </cell>
          <cell r="J4045">
            <v>0</v>
          </cell>
        </row>
        <row r="4046">
          <cell r="A4046" t="str">
            <v>4522000001</v>
          </cell>
          <cell r="J4046">
            <v>0</v>
          </cell>
        </row>
        <row r="4047">
          <cell r="A4047" t="str">
            <v>4522000001</v>
          </cell>
          <cell r="J4047">
            <v>0</v>
          </cell>
        </row>
        <row r="4048">
          <cell r="A4048" t="str">
            <v>4522000001</v>
          </cell>
          <cell r="J4048">
            <v>0</v>
          </cell>
        </row>
        <row r="4049">
          <cell r="A4049" t="str">
            <v>4522000001</v>
          </cell>
          <cell r="J4049">
            <v>0</v>
          </cell>
        </row>
        <row r="4050">
          <cell r="A4050" t="str">
            <v>4522000001</v>
          </cell>
          <cell r="J4050">
            <v>0</v>
          </cell>
        </row>
        <row r="4051">
          <cell r="A4051" t="str">
            <v>4522000001</v>
          </cell>
          <cell r="J4051">
            <v>0</v>
          </cell>
        </row>
        <row r="4052">
          <cell r="A4052" t="str">
            <v>4522000001</v>
          </cell>
          <cell r="J4052">
            <v>0</v>
          </cell>
        </row>
        <row r="4053">
          <cell r="A4053" t="str">
            <v>4522000001</v>
          </cell>
          <cell r="J4053">
            <v>0</v>
          </cell>
        </row>
        <row r="4054">
          <cell r="A4054" t="str">
            <v>4522000001</v>
          </cell>
          <cell r="J4054">
            <v>0</v>
          </cell>
        </row>
        <row r="4055">
          <cell r="A4055" t="str">
            <v>4522000001</v>
          </cell>
          <cell r="J4055">
            <v>0</v>
          </cell>
        </row>
        <row r="4056">
          <cell r="A4056" t="str">
            <v>4522000001</v>
          </cell>
          <cell r="J4056">
            <v>0</v>
          </cell>
        </row>
        <row r="4057">
          <cell r="A4057" t="str">
            <v>4522000001</v>
          </cell>
          <cell r="J4057">
            <v>0</v>
          </cell>
        </row>
        <row r="4058">
          <cell r="A4058" t="str">
            <v>4522000001</v>
          </cell>
          <cell r="J4058">
            <v>0</v>
          </cell>
        </row>
        <row r="4059">
          <cell r="A4059" t="str">
            <v>4522000001</v>
          </cell>
          <cell r="J4059">
            <v>0</v>
          </cell>
        </row>
        <row r="4060">
          <cell r="A4060" t="str">
            <v>4522000001</v>
          </cell>
          <cell r="J4060">
            <v>0</v>
          </cell>
        </row>
        <row r="4061">
          <cell r="A4061" t="str">
            <v>4522000001</v>
          </cell>
          <cell r="J4061">
            <v>0</v>
          </cell>
        </row>
        <row r="4062">
          <cell r="A4062" t="str">
            <v>4522000001</v>
          </cell>
          <cell r="J4062">
            <v>0</v>
          </cell>
        </row>
        <row r="4063">
          <cell r="A4063" t="str">
            <v>4522000001</v>
          </cell>
          <cell r="J4063">
            <v>0</v>
          </cell>
        </row>
        <row r="4064">
          <cell r="A4064" t="str">
            <v>4522000001</v>
          </cell>
          <cell r="J4064">
            <v>0</v>
          </cell>
        </row>
        <row r="4065">
          <cell r="A4065" t="str">
            <v>4522000001</v>
          </cell>
          <cell r="J4065">
            <v>0</v>
          </cell>
        </row>
        <row r="4066">
          <cell r="A4066" t="str">
            <v>4522000001</v>
          </cell>
          <cell r="J4066">
            <v>0</v>
          </cell>
        </row>
        <row r="4067">
          <cell r="A4067" t="str">
            <v>4522000001</v>
          </cell>
          <cell r="J4067">
            <v>0</v>
          </cell>
        </row>
        <row r="4068">
          <cell r="A4068" t="str">
            <v>4522000001</v>
          </cell>
          <cell r="J4068">
            <v>0</v>
          </cell>
        </row>
        <row r="4069">
          <cell r="A4069" t="str">
            <v>4522000001</v>
          </cell>
          <cell r="J4069">
            <v>0</v>
          </cell>
        </row>
        <row r="4070">
          <cell r="A4070" t="str">
            <v>4522000001</v>
          </cell>
          <cell r="J4070">
            <v>0</v>
          </cell>
        </row>
        <row r="4071">
          <cell r="A4071" t="str">
            <v>4522000001</v>
          </cell>
          <cell r="J4071">
            <v>0</v>
          </cell>
        </row>
        <row r="4072">
          <cell r="A4072" t="str">
            <v>4522000001</v>
          </cell>
          <cell r="J4072">
            <v>0</v>
          </cell>
        </row>
        <row r="4073">
          <cell r="A4073" t="str">
            <v>4522000001</v>
          </cell>
          <cell r="J4073">
            <v>0</v>
          </cell>
        </row>
        <row r="4074">
          <cell r="A4074" t="str">
            <v>4522000001</v>
          </cell>
          <cell r="J4074">
            <v>0</v>
          </cell>
        </row>
        <row r="4075">
          <cell r="A4075" t="str">
            <v>4522000001</v>
          </cell>
          <cell r="J4075">
            <v>0</v>
          </cell>
        </row>
        <row r="4076">
          <cell r="A4076" t="str">
            <v>4522000001</v>
          </cell>
          <cell r="J4076">
            <v>0</v>
          </cell>
        </row>
        <row r="4077">
          <cell r="A4077" t="str">
            <v>4522000001</v>
          </cell>
          <cell r="J4077">
            <v>0</v>
          </cell>
        </row>
        <row r="4078">
          <cell r="A4078" t="str">
            <v>4522000001</v>
          </cell>
          <cell r="J4078">
            <v>0</v>
          </cell>
        </row>
        <row r="4079">
          <cell r="A4079" t="str">
            <v>4522000001</v>
          </cell>
          <cell r="J4079">
            <v>0</v>
          </cell>
        </row>
        <row r="4080">
          <cell r="A4080" t="str">
            <v>4522000001</v>
          </cell>
          <cell r="J4080">
            <v>0</v>
          </cell>
        </row>
        <row r="4081">
          <cell r="A4081" t="str">
            <v>4522000001</v>
          </cell>
          <cell r="J4081">
            <v>0</v>
          </cell>
        </row>
        <row r="4082">
          <cell r="A4082" t="str">
            <v>4522000001</v>
          </cell>
          <cell r="J4082">
            <v>0</v>
          </cell>
        </row>
        <row r="4083">
          <cell r="A4083" t="str">
            <v>4522000001</v>
          </cell>
          <cell r="J4083">
            <v>0</v>
          </cell>
        </row>
        <row r="4084">
          <cell r="A4084" t="str">
            <v>4522000001</v>
          </cell>
          <cell r="J4084">
            <v>0</v>
          </cell>
        </row>
        <row r="4085">
          <cell r="A4085" t="str">
            <v>4522000001</v>
          </cell>
          <cell r="J4085">
            <v>0</v>
          </cell>
        </row>
        <row r="4086">
          <cell r="A4086" t="str">
            <v>4522000001</v>
          </cell>
          <cell r="J4086">
            <v>0</v>
          </cell>
        </row>
        <row r="4087">
          <cell r="A4087" t="str">
            <v>4522000001</v>
          </cell>
          <cell r="J4087">
            <v>0</v>
          </cell>
        </row>
        <row r="4088">
          <cell r="A4088" t="str">
            <v>4522000001</v>
          </cell>
          <cell r="J4088">
            <v>0</v>
          </cell>
        </row>
        <row r="4089">
          <cell r="A4089" t="str">
            <v>4522000001</v>
          </cell>
          <cell r="J4089">
            <v>0</v>
          </cell>
        </row>
        <row r="4090">
          <cell r="A4090" t="str">
            <v>4522000001</v>
          </cell>
          <cell r="J4090">
            <v>0</v>
          </cell>
        </row>
        <row r="4091">
          <cell r="A4091" t="str">
            <v>4522000001</v>
          </cell>
          <cell r="J4091">
            <v>0</v>
          </cell>
        </row>
        <row r="4092">
          <cell r="A4092" t="str">
            <v>4522000001</v>
          </cell>
          <cell r="J4092">
            <v>0</v>
          </cell>
        </row>
        <row r="4093">
          <cell r="A4093" t="str">
            <v>4522000001</v>
          </cell>
          <cell r="J4093">
            <v>0</v>
          </cell>
        </row>
        <row r="4094">
          <cell r="A4094" t="str">
            <v>4522000001</v>
          </cell>
          <cell r="J4094">
            <v>0</v>
          </cell>
        </row>
        <row r="4095">
          <cell r="A4095" t="str">
            <v>4522000001</v>
          </cell>
          <cell r="J4095">
            <v>0</v>
          </cell>
        </row>
        <row r="4096">
          <cell r="A4096" t="str">
            <v>4522000001</v>
          </cell>
          <cell r="J4096">
            <v>0</v>
          </cell>
        </row>
        <row r="4097">
          <cell r="A4097" t="str">
            <v>4522000001</v>
          </cell>
          <cell r="J4097">
            <v>0</v>
          </cell>
        </row>
        <row r="4098">
          <cell r="A4098" t="str">
            <v>4522000001</v>
          </cell>
          <cell r="J4098">
            <v>0</v>
          </cell>
        </row>
        <row r="4099">
          <cell r="A4099" t="str">
            <v>4522000001</v>
          </cell>
          <cell r="J4099">
            <v>0</v>
          </cell>
        </row>
        <row r="4100">
          <cell r="A4100" t="str">
            <v>4522000001</v>
          </cell>
          <cell r="J4100">
            <v>0</v>
          </cell>
        </row>
        <row r="4101">
          <cell r="A4101" t="str">
            <v>4522000001</v>
          </cell>
          <cell r="J4101">
            <v>0</v>
          </cell>
        </row>
        <row r="4102">
          <cell r="A4102" t="str">
            <v>4522000001</v>
          </cell>
          <cell r="J4102">
            <v>0</v>
          </cell>
        </row>
        <row r="4103">
          <cell r="A4103" t="str">
            <v>4522000001</v>
          </cell>
          <cell r="J4103">
            <v>0</v>
          </cell>
        </row>
        <row r="4104">
          <cell r="A4104" t="str">
            <v>4522000001</v>
          </cell>
          <cell r="J4104">
            <v>0</v>
          </cell>
        </row>
        <row r="4105">
          <cell r="A4105" t="str">
            <v>4522000001</v>
          </cell>
          <cell r="J4105">
            <v>0</v>
          </cell>
        </row>
        <row r="4106">
          <cell r="A4106" t="str">
            <v>4522000001</v>
          </cell>
          <cell r="J4106">
            <v>0</v>
          </cell>
        </row>
        <row r="4107">
          <cell r="A4107" t="str">
            <v>4522000001</v>
          </cell>
          <cell r="J4107">
            <v>0</v>
          </cell>
        </row>
        <row r="4108">
          <cell r="A4108" t="str">
            <v>4522000001</v>
          </cell>
          <cell r="J4108">
            <v>0</v>
          </cell>
        </row>
        <row r="4109">
          <cell r="A4109" t="str">
            <v>4522000001</v>
          </cell>
          <cell r="J4109">
            <v>0</v>
          </cell>
        </row>
        <row r="4110">
          <cell r="A4110" t="str">
            <v>4522000001</v>
          </cell>
          <cell r="J4110">
            <v>0</v>
          </cell>
        </row>
        <row r="4111">
          <cell r="A4111" t="str">
            <v>4522000001</v>
          </cell>
          <cell r="J4111">
            <v>0</v>
          </cell>
        </row>
        <row r="4112">
          <cell r="A4112" t="str">
            <v>4522000001</v>
          </cell>
          <cell r="J4112">
            <v>0</v>
          </cell>
        </row>
        <row r="4113">
          <cell r="A4113" t="str">
            <v>4522000001</v>
          </cell>
          <cell r="J4113">
            <v>0</v>
          </cell>
        </row>
        <row r="4114">
          <cell r="A4114" t="str">
            <v>4522000001</v>
          </cell>
          <cell r="J4114">
            <v>0</v>
          </cell>
        </row>
        <row r="4115">
          <cell r="A4115" t="str">
            <v>4522000001</v>
          </cell>
          <cell r="J4115">
            <v>0</v>
          </cell>
        </row>
        <row r="4116">
          <cell r="A4116" t="str">
            <v>4522000001</v>
          </cell>
          <cell r="J4116">
            <v>0</v>
          </cell>
        </row>
        <row r="4117">
          <cell r="A4117" t="str">
            <v>4522000001</v>
          </cell>
          <cell r="J4117">
            <v>0</v>
          </cell>
        </row>
        <row r="4118">
          <cell r="A4118" t="str">
            <v>4522000001</v>
          </cell>
          <cell r="J4118">
            <v>0</v>
          </cell>
        </row>
        <row r="4119">
          <cell r="A4119" t="str">
            <v>4522000001</v>
          </cell>
          <cell r="J4119">
            <v>0</v>
          </cell>
        </row>
        <row r="4120">
          <cell r="A4120" t="str">
            <v>4522000001</v>
          </cell>
          <cell r="J4120">
            <v>0</v>
          </cell>
        </row>
        <row r="4121">
          <cell r="A4121" t="str">
            <v>4522000001</v>
          </cell>
          <cell r="J4121">
            <v>0</v>
          </cell>
        </row>
        <row r="4122">
          <cell r="A4122" t="str">
            <v>4522000001</v>
          </cell>
          <cell r="J4122">
            <v>0</v>
          </cell>
        </row>
        <row r="4123">
          <cell r="A4123" t="str">
            <v>4522000001</v>
          </cell>
          <cell r="J4123">
            <v>0</v>
          </cell>
        </row>
        <row r="4124">
          <cell r="A4124" t="str">
            <v>4522000001</v>
          </cell>
          <cell r="J4124">
            <v>0</v>
          </cell>
        </row>
        <row r="4125">
          <cell r="A4125" t="str">
            <v>4522000001</v>
          </cell>
          <cell r="J4125">
            <v>0</v>
          </cell>
        </row>
        <row r="4126">
          <cell r="A4126" t="str">
            <v>4522000001</v>
          </cell>
          <cell r="J4126">
            <v>0</v>
          </cell>
        </row>
        <row r="4127">
          <cell r="A4127" t="str">
            <v>4522000001</v>
          </cell>
          <cell r="J4127">
            <v>0</v>
          </cell>
        </row>
        <row r="4128">
          <cell r="A4128" t="str">
            <v>4522000001</v>
          </cell>
          <cell r="J4128">
            <v>0</v>
          </cell>
        </row>
        <row r="4129">
          <cell r="A4129" t="str">
            <v>4522000001</v>
          </cell>
          <cell r="J4129">
            <v>0</v>
          </cell>
        </row>
        <row r="4130">
          <cell r="A4130" t="str">
            <v>4522000001</v>
          </cell>
          <cell r="J4130">
            <v>0</v>
          </cell>
        </row>
        <row r="4131">
          <cell r="A4131" t="str">
            <v>4522000001</v>
          </cell>
          <cell r="J4131">
            <v>0</v>
          </cell>
        </row>
        <row r="4132">
          <cell r="A4132" t="str">
            <v>4522000001</v>
          </cell>
          <cell r="J4132">
            <v>0</v>
          </cell>
        </row>
        <row r="4133">
          <cell r="A4133" t="str">
            <v>4522000001</v>
          </cell>
          <cell r="J4133">
            <v>0</v>
          </cell>
        </row>
        <row r="4134">
          <cell r="A4134" t="str">
            <v>4522000001</v>
          </cell>
          <cell r="J4134">
            <v>0</v>
          </cell>
        </row>
        <row r="4135">
          <cell r="A4135" t="str">
            <v>4522000001</v>
          </cell>
          <cell r="J4135">
            <v>0</v>
          </cell>
        </row>
        <row r="4136">
          <cell r="A4136" t="str">
            <v>4522000001</v>
          </cell>
          <cell r="J4136">
            <v>0</v>
          </cell>
        </row>
        <row r="4137">
          <cell r="A4137" t="str">
            <v>4522000001</v>
          </cell>
          <cell r="J4137">
            <v>0</v>
          </cell>
        </row>
        <row r="4138">
          <cell r="A4138" t="str">
            <v>4522000001</v>
          </cell>
          <cell r="J4138">
            <v>0</v>
          </cell>
        </row>
        <row r="4139">
          <cell r="A4139" t="str">
            <v>4522000001</v>
          </cell>
          <cell r="J4139">
            <v>0</v>
          </cell>
        </row>
        <row r="4140">
          <cell r="A4140" t="str">
            <v>4522000001</v>
          </cell>
          <cell r="J4140">
            <v>0</v>
          </cell>
        </row>
        <row r="4141">
          <cell r="A4141" t="str">
            <v>4522000001</v>
          </cell>
          <cell r="J4141">
            <v>0</v>
          </cell>
        </row>
        <row r="4142">
          <cell r="A4142" t="str">
            <v>4522000001</v>
          </cell>
          <cell r="J4142">
            <v>0</v>
          </cell>
        </row>
        <row r="4143">
          <cell r="A4143" t="str">
            <v>4522000001</v>
          </cell>
          <cell r="J4143">
            <v>0</v>
          </cell>
        </row>
        <row r="4144">
          <cell r="A4144" t="str">
            <v>4522000001</v>
          </cell>
          <cell r="J4144">
            <v>0</v>
          </cell>
        </row>
        <row r="4145">
          <cell r="A4145" t="str">
            <v>4522000001</v>
          </cell>
          <cell r="J4145">
            <v>0</v>
          </cell>
        </row>
        <row r="4146">
          <cell r="A4146" t="str">
            <v>4522000001</v>
          </cell>
          <cell r="J4146">
            <v>0</v>
          </cell>
        </row>
        <row r="4147">
          <cell r="A4147" t="str">
            <v>4522000001</v>
          </cell>
          <cell r="J4147">
            <v>0</v>
          </cell>
        </row>
        <row r="4148">
          <cell r="A4148" t="str">
            <v>4522000001</v>
          </cell>
          <cell r="J4148">
            <v>0</v>
          </cell>
        </row>
        <row r="4149">
          <cell r="A4149" t="str">
            <v>4522000001</v>
          </cell>
          <cell r="J4149">
            <v>0</v>
          </cell>
        </row>
        <row r="4150">
          <cell r="A4150" t="str">
            <v>4522000001</v>
          </cell>
          <cell r="J4150">
            <v>0</v>
          </cell>
        </row>
        <row r="4151">
          <cell r="A4151" t="str">
            <v>4522000001</v>
          </cell>
          <cell r="J4151">
            <v>0</v>
          </cell>
        </row>
        <row r="4152">
          <cell r="A4152" t="str">
            <v>4522000001</v>
          </cell>
          <cell r="J4152">
            <v>0</v>
          </cell>
        </row>
        <row r="4153">
          <cell r="A4153" t="str">
            <v>4522000001</v>
          </cell>
          <cell r="J4153">
            <v>0</v>
          </cell>
        </row>
        <row r="4154">
          <cell r="A4154" t="str">
            <v>4522000001</v>
          </cell>
          <cell r="J4154">
            <v>0</v>
          </cell>
        </row>
        <row r="4155">
          <cell r="A4155" t="str">
            <v>4522000001</v>
          </cell>
          <cell r="J4155">
            <v>0</v>
          </cell>
        </row>
        <row r="4156">
          <cell r="A4156" t="str">
            <v>4522000001</v>
          </cell>
          <cell r="J4156">
            <v>0</v>
          </cell>
        </row>
        <row r="4157">
          <cell r="A4157" t="str">
            <v>4522000001</v>
          </cell>
          <cell r="J4157">
            <v>0</v>
          </cell>
        </row>
        <row r="4158">
          <cell r="A4158" t="str">
            <v>4522000001</v>
          </cell>
          <cell r="J4158">
            <v>0</v>
          </cell>
        </row>
        <row r="4159">
          <cell r="A4159" t="str">
            <v>4522000001</v>
          </cell>
          <cell r="J4159">
            <v>0</v>
          </cell>
        </row>
        <row r="4160">
          <cell r="A4160" t="str">
            <v>4522000001</v>
          </cell>
          <cell r="J4160">
            <v>0</v>
          </cell>
        </row>
        <row r="4161">
          <cell r="A4161" t="str">
            <v>4522000001</v>
          </cell>
          <cell r="J4161">
            <v>0</v>
          </cell>
        </row>
        <row r="4162">
          <cell r="A4162" t="str">
            <v>4522000001</v>
          </cell>
          <cell r="J4162">
            <v>0</v>
          </cell>
        </row>
        <row r="4163">
          <cell r="A4163" t="str">
            <v>4522000001</v>
          </cell>
          <cell r="J4163">
            <v>0</v>
          </cell>
        </row>
        <row r="4164">
          <cell r="A4164" t="str">
            <v>4522000001</v>
          </cell>
          <cell r="J4164">
            <v>0</v>
          </cell>
        </row>
        <row r="4165">
          <cell r="A4165" t="str">
            <v>4522000001</v>
          </cell>
          <cell r="J4165">
            <v>0</v>
          </cell>
        </row>
        <row r="4166">
          <cell r="A4166" t="str">
            <v>4522000001</v>
          </cell>
          <cell r="J4166">
            <v>0</v>
          </cell>
        </row>
        <row r="4167">
          <cell r="A4167" t="str">
            <v>4522000001</v>
          </cell>
          <cell r="J4167">
            <v>0</v>
          </cell>
        </row>
        <row r="4168">
          <cell r="A4168" t="str">
            <v>4522000001</v>
          </cell>
          <cell r="J4168">
            <v>0</v>
          </cell>
        </row>
        <row r="4169">
          <cell r="A4169" t="str">
            <v>4522000001</v>
          </cell>
          <cell r="J4169">
            <v>0</v>
          </cell>
        </row>
        <row r="4170">
          <cell r="A4170" t="str">
            <v>4522000001</v>
          </cell>
          <cell r="J4170">
            <v>0</v>
          </cell>
        </row>
        <row r="4171">
          <cell r="A4171" t="str">
            <v>4522000001</v>
          </cell>
          <cell r="J4171">
            <v>0</v>
          </cell>
        </row>
        <row r="4172">
          <cell r="A4172" t="str">
            <v>4522000001</v>
          </cell>
          <cell r="J4172">
            <v>0</v>
          </cell>
        </row>
        <row r="4173">
          <cell r="A4173" t="str">
            <v>4522000001</v>
          </cell>
          <cell r="J4173">
            <v>0</v>
          </cell>
        </row>
        <row r="4174">
          <cell r="A4174" t="str">
            <v>4522000001</v>
          </cell>
          <cell r="J4174">
            <v>0</v>
          </cell>
        </row>
        <row r="4175">
          <cell r="A4175" t="str">
            <v>4522000001</v>
          </cell>
          <cell r="J4175">
            <v>0</v>
          </cell>
        </row>
        <row r="4176">
          <cell r="A4176" t="str">
            <v>4522000001</v>
          </cell>
          <cell r="J4176">
            <v>0</v>
          </cell>
        </row>
        <row r="4177">
          <cell r="A4177" t="str">
            <v>4522000001</v>
          </cell>
          <cell r="J4177">
            <v>0</v>
          </cell>
        </row>
        <row r="4178">
          <cell r="A4178" t="str">
            <v>4522000001</v>
          </cell>
          <cell r="J4178">
            <v>0</v>
          </cell>
        </row>
        <row r="4179">
          <cell r="A4179" t="str">
            <v>4522000001</v>
          </cell>
          <cell r="J4179">
            <v>0</v>
          </cell>
        </row>
        <row r="4180">
          <cell r="A4180" t="str">
            <v>4522000001</v>
          </cell>
          <cell r="J4180">
            <v>0</v>
          </cell>
        </row>
        <row r="4181">
          <cell r="A4181" t="str">
            <v>4522000001</v>
          </cell>
          <cell r="J4181">
            <v>0</v>
          </cell>
        </row>
        <row r="4182">
          <cell r="A4182" t="str">
            <v>4522000001</v>
          </cell>
          <cell r="J4182">
            <v>0</v>
          </cell>
        </row>
        <row r="4183">
          <cell r="A4183" t="str">
            <v>4522000001</v>
          </cell>
          <cell r="J4183">
            <v>0</v>
          </cell>
        </row>
        <row r="4184">
          <cell r="A4184" t="str">
            <v>4522000001</v>
          </cell>
          <cell r="J4184">
            <v>0</v>
          </cell>
        </row>
        <row r="4185">
          <cell r="A4185" t="str">
            <v>4522000001</v>
          </cell>
          <cell r="J4185">
            <v>0</v>
          </cell>
        </row>
        <row r="4186">
          <cell r="A4186" t="str">
            <v>4522000001</v>
          </cell>
          <cell r="J4186">
            <v>0</v>
          </cell>
        </row>
        <row r="4187">
          <cell r="A4187" t="str">
            <v>4522000001</v>
          </cell>
          <cell r="J4187">
            <v>0</v>
          </cell>
        </row>
        <row r="4188">
          <cell r="A4188" t="str">
            <v>4522000001</v>
          </cell>
          <cell r="J4188">
            <v>0</v>
          </cell>
        </row>
        <row r="4189">
          <cell r="A4189" t="str">
            <v>4522000001</v>
          </cell>
          <cell r="J4189">
            <v>0</v>
          </cell>
        </row>
        <row r="4190">
          <cell r="A4190" t="str">
            <v>4522000001</v>
          </cell>
          <cell r="J4190">
            <v>0</v>
          </cell>
        </row>
        <row r="4191">
          <cell r="A4191" t="str">
            <v>4522000001</v>
          </cell>
          <cell r="J4191">
            <v>0</v>
          </cell>
        </row>
        <row r="4192">
          <cell r="A4192" t="str">
            <v>4522000001</v>
          </cell>
          <cell r="J4192">
            <v>0</v>
          </cell>
        </row>
        <row r="4193">
          <cell r="A4193" t="str">
            <v>4522000001</v>
          </cell>
          <cell r="J4193">
            <v>0</v>
          </cell>
        </row>
        <row r="4194">
          <cell r="A4194" t="str">
            <v>4522000001</v>
          </cell>
          <cell r="J4194">
            <v>0</v>
          </cell>
        </row>
        <row r="4195">
          <cell r="A4195" t="str">
            <v>4522000001</v>
          </cell>
          <cell r="J4195">
            <v>0</v>
          </cell>
        </row>
        <row r="4196">
          <cell r="A4196" t="str">
            <v>4522000001</v>
          </cell>
          <cell r="J4196">
            <v>0</v>
          </cell>
        </row>
        <row r="4197">
          <cell r="A4197" t="str">
            <v>4522000001</v>
          </cell>
          <cell r="J4197">
            <v>0</v>
          </cell>
        </row>
        <row r="4198">
          <cell r="A4198" t="str">
            <v>4522000001</v>
          </cell>
          <cell r="J4198">
            <v>0</v>
          </cell>
        </row>
        <row r="4199">
          <cell r="A4199" t="str">
            <v>4522000001</v>
          </cell>
          <cell r="J4199">
            <v>0</v>
          </cell>
        </row>
        <row r="4200">
          <cell r="A4200" t="str">
            <v>4522000001</v>
          </cell>
          <cell r="J4200">
            <v>0</v>
          </cell>
        </row>
        <row r="4201">
          <cell r="A4201" t="str">
            <v>4522000001</v>
          </cell>
          <cell r="J4201">
            <v>0</v>
          </cell>
        </row>
        <row r="4202">
          <cell r="A4202" t="str">
            <v>4522000001</v>
          </cell>
          <cell r="J4202">
            <v>0</v>
          </cell>
        </row>
        <row r="4203">
          <cell r="A4203" t="str">
            <v>4522000001</v>
          </cell>
          <cell r="J4203">
            <v>0</v>
          </cell>
        </row>
        <row r="4204">
          <cell r="A4204" t="str">
            <v>4522000001</v>
          </cell>
          <cell r="J4204">
            <v>0</v>
          </cell>
        </row>
        <row r="4205">
          <cell r="A4205" t="str">
            <v>4522000001</v>
          </cell>
          <cell r="J4205">
            <v>0</v>
          </cell>
        </row>
        <row r="4206">
          <cell r="A4206" t="str">
            <v>4522000001</v>
          </cell>
          <cell r="J4206">
            <v>0</v>
          </cell>
        </row>
        <row r="4207">
          <cell r="A4207" t="str">
            <v>4522000001</v>
          </cell>
          <cell r="J4207">
            <v>0</v>
          </cell>
        </row>
        <row r="4208">
          <cell r="A4208" t="str">
            <v>4522000001</v>
          </cell>
          <cell r="J4208">
            <v>0</v>
          </cell>
        </row>
        <row r="4209">
          <cell r="A4209" t="str">
            <v>4522000001</v>
          </cell>
          <cell r="J4209">
            <v>0</v>
          </cell>
        </row>
        <row r="4210">
          <cell r="A4210" t="str">
            <v>4522000001</v>
          </cell>
          <cell r="J4210">
            <v>0</v>
          </cell>
        </row>
        <row r="4211">
          <cell r="A4211" t="str">
            <v>4522000001</v>
          </cell>
          <cell r="J4211">
            <v>0</v>
          </cell>
        </row>
        <row r="4212">
          <cell r="A4212" t="str">
            <v>4522000001</v>
          </cell>
          <cell r="J4212">
            <v>0</v>
          </cell>
        </row>
        <row r="4213">
          <cell r="A4213" t="str">
            <v>4522000001</v>
          </cell>
          <cell r="J4213">
            <v>0</v>
          </cell>
        </row>
        <row r="4214">
          <cell r="A4214" t="str">
            <v>4522000001</v>
          </cell>
          <cell r="J4214">
            <v>0</v>
          </cell>
        </row>
        <row r="4215">
          <cell r="A4215" t="str">
            <v>4522000001</v>
          </cell>
          <cell r="J4215">
            <v>0</v>
          </cell>
        </row>
        <row r="4216">
          <cell r="A4216" t="str">
            <v>4522000001</v>
          </cell>
          <cell r="J4216">
            <v>0</v>
          </cell>
        </row>
        <row r="4217">
          <cell r="A4217" t="str">
            <v>4522000001</v>
          </cell>
          <cell r="J4217">
            <v>0</v>
          </cell>
        </row>
        <row r="4218">
          <cell r="A4218" t="str">
            <v>4522000001</v>
          </cell>
          <cell r="J4218">
            <v>0</v>
          </cell>
        </row>
        <row r="4219">
          <cell r="A4219" t="str">
            <v>4522000001</v>
          </cell>
          <cell r="J4219">
            <v>0</v>
          </cell>
        </row>
        <row r="4220">
          <cell r="A4220" t="str">
            <v>4522000001</v>
          </cell>
          <cell r="J4220">
            <v>0</v>
          </cell>
        </row>
        <row r="4221">
          <cell r="A4221" t="str">
            <v>4522000001</v>
          </cell>
          <cell r="J4221">
            <v>0</v>
          </cell>
        </row>
        <row r="4222">
          <cell r="A4222" t="str">
            <v>4522000001</v>
          </cell>
          <cell r="J4222">
            <v>0</v>
          </cell>
        </row>
        <row r="4223">
          <cell r="A4223" t="str">
            <v>4522000001</v>
          </cell>
          <cell r="J4223">
            <v>0</v>
          </cell>
        </row>
        <row r="4224">
          <cell r="A4224" t="str">
            <v>4522000001</v>
          </cell>
          <cell r="J4224">
            <v>0</v>
          </cell>
        </row>
        <row r="4225">
          <cell r="A4225" t="str">
            <v>4522000001</v>
          </cell>
          <cell r="J4225">
            <v>0</v>
          </cell>
        </row>
        <row r="4226">
          <cell r="A4226" t="str">
            <v>4522000001</v>
          </cell>
          <cell r="J4226">
            <v>0</v>
          </cell>
        </row>
        <row r="4227">
          <cell r="A4227" t="str">
            <v>4522000001</v>
          </cell>
          <cell r="J4227">
            <v>0</v>
          </cell>
        </row>
        <row r="4228">
          <cell r="A4228" t="str">
            <v>4522000001</v>
          </cell>
          <cell r="J4228">
            <v>0</v>
          </cell>
        </row>
        <row r="4229">
          <cell r="A4229" t="str">
            <v>4522000001</v>
          </cell>
          <cell r="J4229">
            <v>0</v>
          </cell>
        </row>
        <row r="4230">
          <cell r="A4230" t="str">
            <v>4522000001</v>
          </cell>
          <cell r="J4230">
            <v>0</v>
          </cell>
        </row>
        <row r="4231">
          <cell r="A4231" t="str">
            <v>4522000001</v>
          </cell>
          <cell r="J4231">
            <v>0</v>
          </cell>
        </row>
        <row r="4232">
          <cell r="A4232" t="str">
            <v>4522000001</v>
          </cell>
          <cell r="J4232">
            <v>0</v>
          </cell>
        </row>
        <row r="4233">
          <cell r="A4233" t="str">
            <v>4522000001</v>
          </cell>
          <cell r="J4233">
            <v>0</v>
          </cell>
        </row>
        <row r="4234">
          <cell r="A4234" t="str">
            <v>4522000001</v>
          </cell>
          <cell r="J4234">
            <v>0</v>
          </cell>
        </row>
        <row r="4235">
          <cell r="A4235" t="str">
            <v>4522000001</v>
          </cell>
          <cell r="J4235">
            <v>0</v>
          </cell>
        </row>
        <row r="4236">
          <cell r="A4236" t="str">
            <v>4522000001</v>
          </cell>
          <cell r="J4236">
            <v>0</v>
          </cell>
        </row>
        <row r="4237">
          <cell r="A4237" t="str">
            <v>4522000001</v>
          </cell>
          <cell r="J4237">
            <v>0</v>
          </cell>
        </row>
        <row r="4238">
          <cell r="A4238" t="str">
            <v>4522000001</v>
          </cell>
          <cell r="J4238">
            <v>0</v>
          </cell>
        </row>
        <row r="4239">
          <cell r="A4239" t="str">
            <v>4522000001</v>
          </cell>
          <cell r="J4239">
            <v>0</v>
          </cell>
        </row>
        <row r="4240">
          <cell r="A4240" t="str">
            <v>4522000001</v>
          </cell>
          <cell r="J4240">
            <v>0</v>
          </cell>
        </row>
        <row r="4241">
          <cell r="A4241" t="str">
            <v>4522000001</v>
          </cell>
          <cell r="J4241">
            <v>0</v>
          </cell>
        </row>
        <row r="4242">
          <cell r="A4242" t="str">
            <v>4522000001</v>
          </cell>
          <cell r="J4242">
            <v>0</v>
          </cell>
        </row>
        <row r="4243">
          <cell r="A4243" t="str">
            <v>4522000001</v>
          </cell>
          <cell r="J4243">
            <v>0</v>
          </cell>
        </row>
        <row r="4244">
          <cell r="A4244" t="str">
            <v>4522000001</v>
          </cell>
          <cell r="J4244">
            <v>0</v>
          </cell>
        </row>
        <row r="4245">
          <cell r="A4245" t="str">
            <v>4522000001</v>
          </cell>
          <cell r="J4245">
            <v>0</v>
          </cell>
        </row>
        <row r="4246">
          <cell r="A4246" t="str">
            <v>4522000001</v>
          </cell>
          <cell r="J4246">
            <v>0</v>
          </cell>
        </row>
        <row r="4247">
          <cell r="A4247" t="str">
            <v>4522000001</v>
          </cell>
          <cell r="J4247">
            <v>0</v>
          </cell>
        </row>
        <row r="4248">
          <cell r="A4248" t="str">
            <v>4522000001</v>
          </cell>
          <cell r="J4248">
            <v>0</v>
          </cell>
        </row>
        <row r="4249">
          <cell r="A4249" t="str">
            <v>4522000001</v>
          </cell>
          <cell r="J4249">
            <v>0</v>
          </cell>
        </row>
        <row r="4250">
          <cell r="A4250" t="str">
            <v>4522000001</v>
          </cell>
          <cell r="J4250">
            <v>0</v>
          </cell>
        </row>
        <row r="4251">
          <cell r="A4251" t="str">
            <v>4522000001</v>
          </cell>
          <cell r="J4251">
            <v>0</v>
          </cell>
        </row>
        <row r="4252">
          <cell r="A4252" t="str">
            <v>4522000001</v>
          </cell>
          <cell r="J4252">
            <v>0</v>
          </cell>
        </row>
        <row r="4253">
          <cell r="A4253" t="str">
            <v>4522000001</v>
          </cell>
          <cell r="J4253">
            <v>0</v>
          </cell>
        </row>
        <row r="4254">
          <cell r="A4254" t="str">
            <v>4522000001</v>
          </cell>
          <cell r="J4254">
            <v>0</v>
          </cell>
        </row>
        <row r="4255">
          <cell r="A4255" t="str">
            <v>4522000001</v>
          </cell>
          <cell r="J4255">
            <v>0</v>
          </cell>
        </row>
        <row r="4256">
          <cell r="A4256" t="str">
            <v>4522000001</v>
          </cell>
          <cell r="J4256">
            <v>0</v>
          </cell>
        </row>
        <row r="4257">
          <cell r="A4257" t="str">
            <v>4522000001</v>
          </cell>
          <cell r="J4257">
            <v>0</v>
          </cell>
        </row>
        <row r="4258">
          <cell r="A4258" t="str">
            <v>4522000001</v>
          </cell>
          <cell r="J4258">
            <v>0</v>
          </cell>
        </row>
        <row r="4259">
          <cell r="A4259" t="str">
            <v>4522000001</v>
          </cell>
          <cell r="J4259">
            <v>0</v>
          </cell>
        </row>
        <row r="4260">
          <cell r="A4260" t="str">
            <v>4522000001</v>
          </cell>
          <cell r="J4260">
            <v>0</v>
          </cell>
        </row>
        <row r="4261">
          <cell r="A4261" t="str">
            <v>4522000001</v>
          </cell>
          <cell r="J4261">
            <v>0</v>
          </cell>
        </row>
        <row r="4262">
          <cell r="A4262" t="str">
            <v>4522000001</v>
          </cell>
          <cell r="J4262">
            <v>0</v>
          </cell>
        </row>
        <row r="4263">
          <cell r="A4263" t="str">
            <v>4522000001</v>
          </cell>
          <cell r="J4263">
            <v>0</v>
          </cell>
        </row>
        <row r="4264">
          <cell r="A4264" t="str">
            <v>4522000001</v>
          </cell>
          <cell r="J4264">
            <v>0</v>
          </cell>
        </row>
        <row r="4265">
          <cell r="A4265" t="str">
            <v>4522000001</v>
          </cell>
          <cell r="J4265">
            <v>0</v>
          </cell>
        </row>
        <row r="4266">
          <cell r="A4266" t="str">
            <v>4522000001</v>
          </cell>
          <cell r="J4266">
            <v>0</v>
          </cell>
        </row>
        <row r="4267">
          <cell r="A4267" t="str">
            <v>4522000001</v>
          </cell>
          <cell r="J4267">
            <v>0</v>
          </cell>
        </row>
        <row r="4268">
          <cell r="A4268" t="str">
            <v>4522000001</v>
          </cell>
          <cell r="J4268">
            <v>0</v>
          </cell>
        </row>
        <row r="4269">
          <cell r="A4269" t="str">
            <v>4522000001</v>
          </cell>
          <cell r="J4269">
            <v>0</v>
          </cell>
        </row>
        <row r="4270">
          <cell r="A4270" t="str">
            <v>4522000001</v>
          </cell>
          <cell r="J4270">
            <v>0</v>
          </cell>
        </row>
        <row r="4271">
          <cell r="A4271" t="str">
            <v>4522000001</v>
          </cell>
          <cell r="J4271">
            <v>0</v>
          </cell>
        </row>
        <row r="4272">
          <cell r="A4272" t="str">
            <v>4522000001</v>
          </cell>
          <cell r="J4272">
            <v>0</v>
          </cell>
        </row>
        <row r="4273">
          <cell r="A4273" t="str">
            <v>4522000001</v>
          </cell>
          <cell r="J4273">
            <v>0</v>
          </cell>
        </row>
        <row r="4274">
          <cell r="A4274" t="str">
            <v>4522000001</v>
          </cell>
          <cell r="J4274">
            <v>0</v>
          </cell>
        </row>
        <row r="4275">
          <cell r="A4275" t="str">
            <v>4522000001</v>
          </cell>
          <cell r="J4275">
            <v>0</v>
          </cell>
        </row>
        <row r="4276">
          <cell r="A4276" t="str">
            <v>4522000001</v>
          </cell>
          <cell r="J4276">
            <v>0</v>
          </cell>
        </row>
        <row r="4277">
          <cell r="A4277" t="str">
            <v>4522000001</v>
          </cell>
          <cell r="J4277">
            <v>0</v>
          </cell>
        </row>
        <row r="4278">
          <cell r="A4278" t="str">
            <v>4522000001</v>
          </cell>
          <cell r="J4278">
            <v>0</v>
          </cell>
        </row>
        <row r="4279">
          <cell r="A4279" t="str">
            <v>4522000001</v>
          </cell>
          <cell r="J4279">
            <v>0</v>
          </cell>
        </row>
        <row r="4280">
          <cell r="A4280" t="str">
            <v>4522000001</v>
          </cell>
          <cell r="J4280">
            <v>0</v>
          </cell>
        </row>
        <row r="4281">
          <cell r="A4281" t="str">
            <v>4522000001</v>
          </cell>
          <cell r="J4281">
            <v>0</v>
          </cell>
        </row>
        <row r="4282">
          <cell r="A4282" t="str">
            <v>4522000001</v>
          </cell>
          <cell r="J4282">
            <v>0</v>
          </cell>
        </row>
        <row r="4283">
          <cell r="A4283" t="str">
            <v>4522000001</v>
          </cell>
          <cell r="J4283">
            <v>0</v>
          </cell>
        </row>
        <row r="4284">
          <cell r="A4284" t="str">
            <v>4522000001</v>
          </cell>
          <cell r="J4284">
            <v>0</v>
          </cell>
        </row>
        <row r="4285">
          <cell r="A4285" t="str">
            <v>4522000001</v>
          </cell>
          <cell r="J4285">
            <v>0</v>
          </cell>
        </row>
        <row r="4286">
          <cell r="A4286" t="str">
            <v>4522000001</v>
          </cell>
          <cell r="J4286">
            <v>0</v>
          </cell>
        </row>
        <row r="4287">
          <cell r="A4287" t="str">
            <v>4522000001</v>
          </cell>
          <cell r="J4287">
            <v>0</v>
          </cell>
        </row>
        <row r="4288">
          <cell r="A4288" t="str">
            <v>4522000001</v>
          </cell>
          <cell r="J4288">
            <v>0</v>
          </cell>
        </row>
        <row r="4289">
          <cell r="A4289" t="str">
            <v>4522000001</v>
          </cell>
          <cell r="J4289">
            <v>0</v>
          </cell>
        </row>
        <row r="4290">
          <cell r="A4290" t="str">
            <v>4522000001</v>
          </cell>
          <cell r="J4290">
            <v>0</v>
          </cell>
        </row>
        <row r="4291">
          <cell r="A4291" t="str">
            <v>4522000001</v>
          </cell>
          <cell r="J4291">
            <v>0</v>
          </cell>
        </row>
        <row r="4292">
          <cell r="A4292" t="str">
            <v>4522000001</v>
          </cell>
          <cell r="J4292">
            <v>0</v>
          </cell>
        </row>
        <row r="4293">
          <cell r="A4293" t="str">
            <v>4522000001</v>
          </cell>
          <cell r="J4293">
            <v>0</v>
          </cell>
        </row>
        <row r="4294">
          <cell r="A4294" t="str">
            <v>4522000001</v>
          </cell>
          <cell r="J4294">
            <v>0</v>
          </cell>
        </row>
        <row r="4295">
          <cell r="A4295" t="str">
            <v>4522000001</v>
          </cell>
          <cell r="J4295">
            <v>0</v>
          </cell>
        </row>
        <row r="4296">
          <cell r="A4296" t="str">
            <v>4522000001</v>
          </cell>
          <cell r="J4296">
            <v>0</v>
          </cell>
        </row>
        <row r="4297">
          <cell r="A4297" t="str">
            <v>4522000001</v>
          </cell>
          <cell r="J4297">
            <v>0</v>
          </cell>
        </row>
        <row r="4298">
          <cell r="A4298" t="str">
            <v>4522000001</v>
          </cell>
          <cell r="J4298">
            <v>0</v>
          </cell>
        </row>
        <row r="4299">
          <cell r="A4299" t="str">
            <v>4522000001</v>
          </cell>
          <cell r="J4299">
            <v>0</v>
          </cell>
        </row>
        <row r="4300">
          <cell r="A4300" t="str">
            <v>4522000001</v>
          </cell>
          <cell r="J4300">
            <v>0</v>
          </cell>
        </row>
        <row r="4301">
          <cell r="A4301" t="str">
            <v>4522000001</v>
          </cell>
          <cell r="J4301">
            <v>0</v>
          </cell>
        </row>
        <row r="4302">
          <cell r="A4302" t="str">
            <v>4522000001</v>
          </cell>
          <cell r="J4302">
            <v>0</v>
          </cell>
        </row>
        <row r="4303">
          <cell r="A4303" t="str">
            <v>4522000001</v>
          </cell>
          <cell r="J4303">
            <v>0</v>
          </cell>
        </row>
        <row r="4304">
          <cell r="A4304" t="str">
            <v>4522000001</v>
          </cell>
          <cell r="J4304">
            <v>0</v>
          </cell>
        </row>
        <row r="4305">
          <cell r="A4305" t="str">
            <v>4522000001</v>
          </cell>
          <cell r="J4305">
            <v>0</v>
          </cell>
        </row>
        <row r="4306">
          <cell r="A4306" t="str">
            <v>4522000001</v>
          </cell>
          <cell r="J4306">
            <v>0</v>
          </cell>
        </row>
        <row r="4307">
          <cell r="A4307" t="str">
            <v>4522000001</v>
          </cell>
          <cell r="J4307">
            <v>0</v>
          </cell>
        </row>
        <row r="4308">
          <cell r="A4308" t="str">
            <v>4522000001</v>
          </cell>
          <cell r="J4308">
            <v>0</v>
          </cell>
        </row>
        <row r="4309">
          <cell r="A4309" t="str">
            <v>4522000001</v>
          </cell>
          <cell r="J4309">
            <v>0</v>
          </cell>
        </row>
        <row r="4310">
          <cell r="A4310" t="str">
            <v>4522000001</v>
          </cell>
          <cell r="J4310">
            <v>0</v>
          </cell>
        </row>
        <row r="4311">
          <cell r="A4311" t="str">
            <v>4522000001</v>
          </cell>
          <cell r="J4311">
            <v>0</v>
          </cell>
        </row>
        <row r="4312">
          <cell r="A4312" t="str">
            <v>4522000001</v>
          </cell>
          <cell r="J4312">
            <v>0</v>
          </cell>
        </row>
        <row r="4313">
          <cell r="A4313" t="str">
            <v>4522000001</v>
          </cell>
          <cell r="J4313">
            <v>0</v>
          </cell>
        </row>
        <row r="4314">
          <cell r="A4314" t="str">
            <v>4522000001</v>
          </cell>
          <cell r="J4314">
            <v>0</v>
          </cell>
        </row>
        <row r="4315">
          <cell r="A4315" t="str">
            <v>4522000001</v>
          </cell>
          <cell r="J4315">
            <v>0</v>
          </cell>
        </row>
        <row r="4316">
          <cell r="A4316" t="str">
            <v>4522000001</v>
          </cell>
          <cell r="J4316">
            <v>0</v>
          </cell>
        </row>
        <row r="4317">
          <cell r="A4317" t="str">
            <v>4522000001</v>
          </cell>
          <cell r="J4317">
            <v>0</v>
          </cell>
        </row>
        <row r="4318">
          <cell r="A4318" t="str">
            <v>4522000001</v>
          </cell>
          <cell r="J4318">
            <v>0</v>
          </cell>
        </row>
        <row r="4319">
          <cell r="A4319" t="str">
            <v>4522000001</v>
          </cell>
          <cell r="J4319">
            <v>0</v>
          </cell>
        </row>
        <row r="4320">
          <cell r="A4320" t="str">
            <v>4522000001</v>
          </cell>
          <cell r="J4320">
            <v>0</v>
          </cell>
        </row>
        <row r="4321">
          <cell r="A4321" t="str">
            <v>4522000001</v>
          </cell>
          <cell r="J4321">
            <v>0</v>
          </cell>
        </row>
        <row r="4322">
          <cell r="A4322" t="str">
            <v>4522000001</v>
          </cell>
          <cell r="J4322">
            <v>0</v>
          </cell>
        </row>
        <row r="4323">
          <cell r="A4323" t="str">
            <v>4522000001</v>
          </cell>
          <cell r="J4323">
            <v>0</v>
          </cell>
        </row>
        <row r="4324">
          <cell r="A4324" t="str">
            <v>4522000001</v>
          </cell>
          <cell r="J4324">
            <v>0</v>
          </cell>
        </row>
        <row r="4325">
          <cell r="A4325" t="str">
            <v>4522000001</v>
          </cell>
          <cell r="J4325">
            <v>0</v>
          </cell>
        </row>
        <row r="4326">
          <cell r="A4326" t="str">
            <v>4522000001</v>
          </cell>
          <cell r="J4326">
            <v>0</v>
          </cell>
        </row>
        <row r="4327">
          <cell r="A4327" t="str">
            <v>4522000001</v>
          </cell>
          <cell r="J4327">
            <v>0</v>
          </cell>
        </row>
        <row r="4328">
          <cell r="A4328" t="str">
            <v>4522000001</v>
          </cell>
          <cell r="J4328">
            <v>0</v>
          </cell>
        </row>
        <row r="4329">
          <cell r="A4329" t="str">
            <v>4522000001</v>
          </cell>
          <cell r="J4329">
            <v>0</v>
          </cell>
        </row>
        <row r="4330">
          <cell r="A4330" t="str">
            <v>4522000001</v>
          </cell>
          <cell r="J4330">
            <v>0</v>
          </cell>
        </row>
        <row r="4331">
          <cell r="A4331" t="str">
            <v>4522000001</v>
          </cell>
          <cell r="J4331">
            <v>0</v>
          </cell>
        </row>
        <row r="4332">
          <cell r="A4332" t="str">
            <v>4522000001</v>
          </cell>
          <cell r="J4332">
            <v>0</v>
          </cell>
        </row>
        <row r="4333">
          <cell r="A4333" t="str">
            <v>4522000001</v>
          </cell>
          <cell r="J4333">
            <v>0</v>
          </cell>
        </row>
        <row r="4334">
          <cell r="A4334" t="str">
            <v>4522000001</v>
          </cell>
          <cell r="J4334">
            <v>0</v>
          </cell>
        </row>
        <row r="4335">
          <cell r="A4335" t="str">
            <v>4522000001</v>
          </cell>
          <cell r="J4335">
            <v>0</v>
          </cell>
        </row>
        <row r="4336">
          <cell r="A4336" t="str">
            <v>4522000001</v>
          </cell>
          <cell r="J4336">
            <v>0</v>
          </cell>
        </row>
        <row r="4337">
          <cell r="A4337" t="str">
            <v>4522000001</v>
          </cell>
          <cell r="J4337">
            <v>0</v>
          </cell>
        </row>
        <row r="4338">
          <cell r="A4338" t="str">
            <v>4522000001</v>
          </cell>
          <cell r="J4338">
            <v>0</v>
          </cell>
        </row>
        <row r="4339">
          <cell r="A4339" t="str">
            <v>4522000001</v>
          </cell>
          <cell r="J4339">
            <v>0</v>
          </cell>
        </row>
        <row r="4340">
          <cell r="A4340" t="str">
            <v>4522000001</v>
          </cell>
          <cell r="J4340">
            <v>0</v>
          </cell>
        </row>
        <row r="4341">
          <cell r="A4341" t="str">
            <v>4522000001</v>
          </cell>
          <cell r="J4341">
            <v>0</v>
          </cell>
        </row>
        <row r="4342">
          <cell r="A4342" t="str">
            <v>4522000001</v>
          </cell>
          <cell r="J4342">
            <v>0</v>
          </cell>
        </row>
        <row r="4343">
          <cell r="A4343" t="str">
            <v>4522000001</v>
          </cell>
          <cell r="J4343">
            <v>0</v>
          </cell>
        </row>
        <row r="4344">
          <cell r="A4344" t="str">
            <v>4522000001</v>
          </cell>
          <cell r="J4344">
            <v>0</v>
          </cell>
        </row>
        <row r="4345">
          <cell r="A4345" t="str">
            <v>4522000001</v>
          </cell>
          <cell r="J4345">
            <v>0</v>
          </cell>
        </row>
        <row r="4346">
          <cell r="A4346" t="str">
            <v>4522000001</v>
          </cell>
          <cell r="J4346">
            <v>0</v>
          </cell>
        </row>
        <row r="4347">
          <cell r="A4347" t="str">
            <v>4522000001</v>
          </cell>
          <cell r="J4347">
            <v>0</v>
          </cell>
        </row>
        <row r="4348">
          <cell r="A4348" t="str">
            <v>4522000001</v>
          </cell>
          <cell r="J4348">
            <v>0</v>
          </cell>
        </row>
        <row r="4349">
          <cell r="A4349" t="str">
            <v>4522000001</v>
          </cell>
          <cell r="J4349">
            <v>0</v>
          </cell>
        </row>
        <row r="4350">
          <cell r="A4350" t="str">
            <v>4522000001</v>
          </cell>
          <cell r="J4350">
            <v>0</v>
          </cell>
        </row>
        <row r="4351">
          <cell r="A4351" t="str">
            <v>4522000001</v>
          </cell>
          <cell r="J4351">
            <v>0</v>
          </cell>
        </row>
        <row r="4352">
          <cell r="A4352" t="str">
            <v>4522000001</v>
          </cell>
          <cell r="J4352">
            <v>0</v>
          </cell>
        </row>
        <row r="4353">
          <cell r="A4353" t="str">
            <v>4522000001</v>
          </cell>
          <cell r="J4353">
            <v>0</v>
          </cell>
        </row>
        <row r="4354">
          <cell r="A4354" t="str">
            <v>4522000001</v>
          </cell>
          <cell r="J4354">
            <v>0</v>
          </cell>
        </row>
        <row r="4355">
          <cell r="A4355" t="str">
            <v>4522000001</v>
          </cell>
          <cell r="J4355">
            <v>0</v>
          </cell>
        </row>
        <row r="4356">
          <cell r="A4356" t="str">
            <v>4522000001</v>
          </cell>
          <cell r="J4356">
            <v>0</v>
          </cell>
        </row>
        <row r="4357">
          <cell r="A4357" t="str">
            <v>4522000001</v>
          </cell>
          <cell r="J4357">
            <v>0</v>
          </cell>
        </row>
        <row r="4358">
          <cell r="A4358" t="str">
            <v>4522000001</v>
          </cell>
          <cell r="J4358">
            <v>0</v>
          </cell>
        </row>
        <row r="4359">
          <cell r="A4359" t="str">
            <v>4522000001</v>
          </cell>
          <cell r="J4359">
            <v>0</v>
          </cell>
        </row>
        <row r="4360">
          <cell r="A4360" t="str">
            <v>4522000001</v>
          </cell>
          <cell r="J4360">
            <v>0</v>
          </cell>
        </row>
        <row r="4361">
          <cell r="A4361" t="str">
            <v>4522000001</v>
          </cell>
          <cell r="J4361">
            <v>0</v>
          </cell>
        </row>
        <row r="4362">
          <cell r="A4362" t="str">
            <v>4522000001</v>
          </cell>
          <cell r="J4362">
            <v>0</v>
          </cell>
        </row>
        <row r="4363">
          <cell r="A4363" t="str">
            <v>4522000001</v>
          </cell>
          <cell r="J4363">
            <v>0</v>
          </cell>
        </row>
        <row r="4364">
          <cell r="A4364" t="str">
            <v>4522000001</v>
          </cell>
          <cell r="J4364">
            <v>0</v>
          </cell>
        </row>
        <row r="4365">
          <cell r="A4365" t="str">
            <v>4522000001</v>
          </cell>
          <cell r="J4365">
            <v>0</v>
          </cell>
        </row>
        <row r="4366">
          <cell r="A4366" t="str">
            <v>4522000001</v>
          </cell>
          <cell r="J4366">
            <v>0</v>
          </cell>
        </row>
        <row r="4367">
          <cell r="A4367" t="str">
            <v>4522000001</v>
          </cell>
          <cell r="J4367">
            <v>0</v>
          </cell>
        </row>
        <row r="4368">
          <cell r="A4368" t="str">
            <v>4522000001</v>
          </cell>
          <cell r="J4368">
            <v>0</v>
          </cell>
        </row>
        <row r="4369">
          <cell r="A4369" t="str">
            <v>4522000001</v>
          </cell>
          <cell r="J4369">
            <v>0</v>
          </cell>
        </row>
        <row r="4370">
          <cell r="A4370" t="str">
            <v>4522000001</v>
          </cell>
          <cell r="J4370">
            <v>0</v>
          </cell>
        </row>
        <row r="4371">
          <cell r="A4371" t="str">
            <v>4522000001</v>
          </cell>
          <cell r="J4371">
            <v>0</v>
          </cell>
        </row>
        <row r="4372">
          <cell r="A4372" t="str">
            <v>4522000001</v>
          </cell>
          <cell r="J4372">
            <v>0</v>
          </cell>
        </row>
        <row r="4373">
          <cell r="A4373" t="str">
            <v>4522000001</v>
          </cell>
          <cell r="J4373">
            <v>0</v>
          </cell>
        </row>
        <row r="4374">
          <cell r="A4374" t="str">
            <v>4522000001</v>
          </cell>
          <cell r="J4374">
            <v>0</v>
          </cell>
        </row>
        <row r="4375">
          <cell r="A4375" t="str">
            <v>4522000001</v>
          </cell>
          <cell r="J4375">
            <v>0</v>
          </cell>
        </row>
        <row r="4376">
          <cell r="A4376" t="str">
            <v>4522000001</v>
          </cell>
          <cell r="J4376">
            <v>0</v>
          </cell>
        </row>
        <row r="4377">
          <cell r="A4377" t="str">
            <v>4522000001</v>
          </cell>
          <cell r="J4377">
            <v>0</v>
          </cell>
        </row>
        <row r="4378">
          <cell r="A4378" t="str">
            <v>4522000001</v>
          </cell>
          <cell r="J4378">
            <v>0</v>
          </cell>
        </row>
        <row r="4379">
          <cell r="A4379" t="str">
            <v>4522000001</v>
          </cell>
          <cell r="J4379">
            <v>0</v>
          </cell>
        </row>
        <row r="4380">
          <cell r="A4380" t="str">
            <v>4522000001</v>
          </cell>
          <cell r="J4380">
            <v>0</v>
          </cell>
        </row>
        <row r="4381">
          <cell r="A4381" t="str">
            <v>4522000001</v>
          </cell>
          <cell r="J4381">
            <v>0</v>
          </cell>
        </row>
        <row r="4382">
          <cell r="A4382" t="str">
            <v>4522000001</v>
          </cell>
          <cell r="J4382">
            <v>0</v>
          </cell>
        </row>
        <row r="4383">
          <cell r="A4383" t="str">
            <v>4522000001</v>
          </cell>
          <cell r="J4383">
            <v>0</v>
          </cell>
        </row>
        <row r="4384">
          <cell r="A4384" t="str">
            <v>4522000001</v>
          </cell>
          <cell r="J4384">
            <v>0</v>
          </cell>
        </row>
        <row r="4385">
          <cell r="A4385" t="str">
            <v>4522000001</v>
          </cell>
          <cell r="J4385">
            <v>0</v>
          </cell>
        </row>
        <row r="4386">
          <cell r="A4386" t="str">
            <v>4522000001</v>
          </cell>
          <cell r="J4386">
            <v>0</v>
          </cell>
        </row>
        <row r="4387">
          <cell r="A4387" t="str">
            <v>4522000001</v>
          </cell>
          <cell r="J4387">
            <v>0</v>
          </cell>
        </row>
        <row r="4388">
          <cell r="A4388" t="str">
            <v>4522000001</v>
          </cell>
          <cell r="J4388">
            <v>0</v>
          </cell>
        </row>
        <row r="4389">
          <cell r="A4389" t="str">
            <v>4522000001</v>
          </cell>
          <cell r="J4389">
            <v>0</v>
          </cell>
        </row>
        <row r="4390">
          <cell r="A4390" t="str">
            <v>4522000001</v>
          </cell>
          <cell r="J4390">
            <v>0</v>
          </cell>
        </row>
        <row r="4391">
          <cell r="A4391" t="str">
            <v>4522000001</v>
          </cell>
          <cell r="J4391">
            <v>0</v>
          </cell>
        </row>
        <row r="4392">
          <cell r="A4392" t="str">
            <v>4522000001</v>
          </cell>
          <cell r="J4392">
            <v>0</v>
          </cell>
        </row>
        <row r="4393">
          <cell r="A4393" t="str">
            <v>4522000001</v>
          </cell>
          <cell r="J4393">
            <v>0</v>
          </cell>
        </row>
        <row r="4394">
          <cell r="A4394" t="str">
            <v>4522000001</v>
          </cell>
          <cell r="J4394">
            <v>0</v>
          </cell>
        </row>
        <row r="4395">
          <cell r="A4395" t="str">
            <v>4522000001</v>
          </cell>
          <cell r="J4395">
            <v>0</v>
          </cell>
        </row>
        <row r="4396">
          <cell r="A4396" t="str">
            <v>4522000001</v>
          </cell>
          <cell r="J4396">
            <v>0</v>
          </cell>
        </row>
        <row r="4397">
          <cell r="A4397" t="str">
            <v>4522000001</v>
          </cell>
          <cell r="J4397">
            <v>0</v>
          </cell>
        </row>
        <row r="4398">
          <cell r="A4398" t="str">
            <v>4522000001</v>
          </cell>
          <cell r="J4398">
            <v>0</v>
          </cell>
        </row>
        <row r="4399">
          <cell r="A4399" t="str">
            <v>4522000001</v>
          </cell>
          <cell r="J4399">
            <v>0</v>
          </cell>
        </row>
        <row r="4400">
          <cell r="A4400" t="str">
            <v>4522000001</v>
          </cell>
          <cell r="J4400">
            <v>0</v>
          </cell>
        </row>
        <row r="4401">
          <cell r="A4401" t="str">
            <v>4522000001</v>
          </cell>
          <cell r="J4401">
            <v>0</v>
          </cell>
        </row>
        <row r="4402">
          <cell r="A4402" t="str">
            <v>4522000001</v>
          </cell>
          <cell r="J4402">
            <v>0</v>
          </cell>
        </row>
        <row r="4403">
          <cell r="A4403" t="str">
            <v>4522000001</v>
          </cell>
          <cell r="J4403">
            <v>0</v>
          </cell>
        </row>
        <row r="4404">
          <cell r="A4404" t="str">
            <v>4522000001</v>
          </cell>
          <cell r="J4404">
            <v>0</v>
          </cell>
        </row>
        <row r="4405">
          <cell r="A4405" t="str">
            <v>4522000001</v>
          </cell>
          <cell r="J4405">
            <v>0</v>
          </cell>
        </row>
        <row r="4406">
          <cell r="A4406" t="str">
            <v>4522000001</v>
          </cell>
          <cell r="J4406">
            <v>0</v>
          </cell>
        </row>
        <row r="4407">
          <cell r="A4407" t="str">
            <v>4522000001</v>
          </cell>
          <cell r="J4407">
            <v>0</v>
          </cell>
        </row>
        <row r="4408">
          <cell r="A4408" t="str">
            <v>4522000001</v>
          </cell>
          <cell r="J4408">
            <v>0</v>
          </cell>
        </row>
        <row r="4409">
          <cell r="A4409" t="str">
            <v>4522000001</v>
          </cell>
          <cell r="J4409">
            <v>0</v>
          </cell>
        </row>
        <row r="4410">
          <cell r="A4410" t="str">
            <v>4522000001</v>
          </cell>
          <cell r="J4410">
            <v>0</v>
          </cell>
        </row>
        <row r="4411">
          <cell r="A4411" t="str">
            <v>4522000001</v>
          </cell>
          <cell r="J4411">
            <v>0</v>
          </cell>
        </row>
        <row r="4412">
          <cell r="A4412" t="str">
            <v>4522000001</v>
          </cell>
          <cell r="J4412">
            <v>0</v>
          </cell>
        </row>
        <row r="4413">
          <cell r="A4413" t="str">
            <v>4522000001</v>
          </cell>
          <cell r="J4413">
            <v>0</v>
          </cell>
        </row>
        <row r="4414">
          <cell r="A4414" t="str">
            <v>4522000001</v>
          </cell>
          <cell r="J4414">
            <v>0</v>
          </cell>
        </row>
        <row r="4415">
          <cell r="A4415" t="str">
            <v>4522000001</v>
          </cell>
          <cell r="J4415">
            <v>0</v>
          </cell>
        </row>
        <row r="4416">
          <cell r="A4416" t="str">
            <v>4522000001</v>
          </cell>
          <cell r="J4416">
            <v>0</v>
          </cell>
        </row>
        <row r="4417">
          <cell r="A4417" t="str">
            <v>4522000001</v>
          </cell>
          <cell r="J4417">
            <v>0</v>
          </cell>
        </row>
        <row r="4418">
          <cell r="A4418" t="str">
            <v>4522000001</v>
          </cell>
          <cell r="J4418">
            <v>0</v>
          </cell>
        </row>
        <row r="4419">
          <cell r="A4419" t="str">
            <v>4522000001</v>
          </cell>
          <cell r="J4419">
            <v>0</v>
          </cell>
        </row>
        <row r="4420">
          <cell r="A4420" t="str">
            <v>4522000001</v>
          </cell>
          <cell r="J4420">
            <v>0</v>
          </cell>
        </row>
        <row r="4421">
          <cell r="A4421" t="str">
            <v>4522000001</v>
          </cell>
          <cell r="J4421">
            <v>0</v>
          </cell>
        </row>
        <row r="4422">
          <cell r="A4422" t="str">
            <v>4522000001</v>
          </cell>
          <cell r="J4422">
            <v>0</v>
          </cell>
        </row>
        <row r="4423">
          <cell r="A4423" t="str">
            <v>4522000001</v>
          </cell>
          <cell r="J4423">
            <v>0</v>
          </cell>
        </row>
        <row r="4424">
          <cell r="A4424" t="str">
            <v>4522000001</v>
          </cell>
          <cell r="J4424">
            <v>0</v>
          </cell>
        </row>
        <row r="4425">
          <cell r="A4425" t="str">
            <v>4522000001</v>
          </cell>
          <cell r="J4425">
            <v>0</v>
          </cell>
        </row>
        <row r="4426">
          <cell r="A4426" t="str">
            <v>4522000001</v>
          </cell>
          <cell r="J4426">
            <v>0</v>
          </cell>
        </row>
        <row r="4427">
          <cell r="A4427" t="str">
            <v>4522000001</v>
          </cell>
          <cell r="J4427">
            <v>0</v>
          </cell>
        </row>
        <row r="4428">
          <cell r="A4428" t="str">
            <v>4522000001</v>
          </cell>
          <cell r="J4428">
            <v>0</v>
          </cell>
        </row>
        <row r="4429">
          <cell r="A4429" t="str">
            <v>4522000001</v>
          </cell>
          <cell r="J4429">
            <v>0</v>
          </cell>
        </row>
        <row r="4430">
          <cell r="A4430" t="str">
            <v>4522000001</v>
          </cell>
          <cell r="J4430">
            <v>0</v>
          </cell>
        </row>
        <row r="4431">
          <cell r="A4431" t="str">
            <v>4522000001</v>
          </cell>
          <cell r="J4431">
            <v>0</v>
          </cell>
        </row>
        <row r="4432">
          <cell r="A4432" t="str">
            <v>4522000001</v>
          </cell>
          <cell r="J4432">
            <v>0</v>
          </cell>
        </row>
        <row r="4433">
          <cell r="A4433" t="str">
            <v>4522000001</v>
          </cell>
          <cell r="J4433">
            <v>0</v>
          </cell>
        </row>
        <row r="4434">
          <cell r="A4434" t="str">
            <v>4522000001</v>
          </cell>
          <cell r="J4434">
            <v>0</v>
          </cell>
        </row>
        <row r="4435">
          <cell r="A4435" t="str">
            <v>4522000001</v>
          </cell>
          <cell r="J4435">
            <v>0</v>
          </cell>
        </row>
        <row r="4436">
          <cell r="A4436" t="str">
            <v>4522000001</v>
          </cell>
          <cell r="J4436">
            <v>0</v>
          </cell>
        </row>
        <row r="4437">
          <cell r="A4437" t="str">
            <v>4522000001</v>
          </cell>
          <cell r="J4437">
            <v>0</v>
          </cell>
        </row>
        <row r="4438">
          <cell r="A4438" t="str">
            <v>4522000001</v>
          </cell>
          <cell r="J4438">
            <v>0</v>
          </cell>
        </row>
        <row r="4439">
          <cell r="A4439" t="str">
            <v>4522000001</v>
          </cell>
          <cell r="J4439">
            <v>0</v>
          </cell>
        </row>
        <row r="4440">
          <cell r="A4440" t="str">
            <v>4522000001</v>
          </cell>
          <cell r="J4440">
            <v>0</v>
          </cell>
        </row>
        <row r="4441">
          <cell r="A4441" t="str">
            <v>4522000001</v>
          </cell>
          <cell r="J4441">
            <v>0</v>
          </cell>
        </row>
        <row r="4442">
          <cell r="A4442" t="str">
            <v>4522000001</v>
          </cell>
          <cell r="J4442">
            <v>0</v>
          </cell>
        </row>
        <row r="4443">
          <cell r="A4443" t="str">
            <v>4522000001</v>
          </cell>
          <cell r="J4443">
            <v>0</v>
          </cell>
        </row>
        <row r="4444">
          <cell r="A4444" t="str">
            <v>4522000001</v>
          </cell>
          <cell r="J4444">
            <v>0</v>
          </cell>
        </row>
        <row r="4445">
          <cell r="A4445" t="str">
            <v>4522000001</v>
          </cell>
          <cell r="J4445">
            <v>0</v>
          </cell>
        </row>
        <row r="4446">
          <cell r="A4446" t="str">
            <v>4522000001</v>
          </cell>
          <cell r="J4446">
            <v>0</v>
          </cell>
        </row>
        <row r="4447">
          <cell r="A4447" t="str">
            <v>4522000001</v>
          </cell>
          <cell r="J4447">
            <v>0</v>
          </cell>
        </row>
        <row r="4448">
          <cell r="A4448" t="str">
            <v>4522000001</v>
          </cell>
          <cell r="J4448">
            <v>0</v>
          </cell>
        </row>
        <row r="4449">
          <cell r="A4449" t="str">
            <v>4522000001</v>
          </cell>
          <cell r="J4449">
            <v>0</v>
          </cell>
        </row>
        <row r="4450">
          <cell r="A4450" t="str">
            <v>4522000001</v>
          </cell>
          <cell r="J4450">
            <v>0</v>
          </cell>
        </row>
        <row r="4451">
          <cell r="A4451" t="str">
            <v>4522000001</v>
          </cell>
          <cell r="J4451">
            <v>0</v>
          </cell>
        </row>
        <row r="4452">
          <cell r="A4452" t="str">
            <v>4522000001</v>
          </cell>
          <cell r="J4452">
            <v>0</v>
          </cell>
        </row>
        <row r="4453">
          <cell r="A4453" t="str">
            <v>4522000001</v>
          </cell>
          <cell r="J4453">
            <v>0</v>
          </cell>
        </row>
        <row r="4454">
          <cell r="A4454" t="str">
            <v>4522000001</v>
          </cell>
          <cell r="J4454">
            <v>0</v>
          </cell>
        </row>
        <row r="4455">
          <cell r="A4455" t="str">
            <v>4522000001</v>
          </cell>
          <cell r="J4455">
            <v>0</v>
          </cell>
        </row>
        <row r="4456">
          <cell r="A4456" t="str">
            <v>4522000001</v>
          </cell>
          <cell r="J4456">
            <v>0</v>
          </cell>
        </row>
        <row r="4457">
          <cell r="A4457" t="str">
            <v>4522000001</v>
          </cell>
          <cell r="J4457">
            <v>0</v>
          </cell>
        </row>
        <row r="4458">
          <cell r="A4458" t="str">
            <v>4522000001</v>
          </cell>
          <cell r="J4458">
            <v>0</v>
          </cell>
        </row>
        <row r="4459">
          <cell r="A4459" t="str">
            <v>4522000001</v>
          </cell>
          <cell r="J4459">
            <v>0</v>
          </cell>
        </row>
        <row r="4460">
          <cell r="A4460" t="str">
            <v>4522000001</v>
          </cell>
          <cell r="J4460">
            <v>0</v>
          </cell>
        </row>
        <row r="4461">
          <cell r="A4461" t="str">
            <v>4522000001</v>
          </cell>
          <cell r="J4461">
            <v>0</v>
          </cell>
        </row>
        <row r="4462">
          <cell r="A4462" t="str">
            <v>4522000001</v>
          </cell>
          <cell r="J4462">
            <v>0</v>
          </cell>
        </row>
        <row r="4463">
          <cell r="A4463" t="str">
            <v>4522000001</v>
          </cell>
          <cell r="J4463">
            <v>0</v>
          </cell>
        </row>
        <row r="4464">
          <cell r="A4464" t="str">
            <v>4522000001</v>
          </cell>
          <cell r="J4464">
            <v>0</v>
          </cell>
        </row>
        <row r="4465">
          <cell r="A4465" t="str">
            <v>4522000001</v>
          </cell>
          <cell r="J4465">
            <v>0</v>
          </cell>
        </row>
        <row r="4466">
          <cell r="A4466" t="str">
            <v>4522000001</v>
          </cell>
          <cell r="J4466">
            <v>0</v>
          </cell>
        </row>
        <row r="4467">
          <cell r="A4467" t="str">
            <v>4522000001</v>
          </cell>
          <cell r="J4467">
            <v>0</v>
          </cell>
        </row>
        <row r="4468">
          <cell r="A4468" t="str">
            <v>4522000001</v>
          </cell>
          <cell r="J4468">
            <v>0</v>
          </cell>
        </row>
        <row r="4469">
          <cell r="A4469" t="str">
            <v>4522000001</v>
          </cell>
          <cell r="J4469">
            <v>0</v>
          </cell>
        </row>
        <row r="4470">
          <cell r="A4470" t="str">
            <v>4522000001</v>
          </cell>
          <cell r="J4470">
            <v>0</v>
          </cell>
        </row>
        <row r="4471">
          <cell r="A4471" t="str">
            <v>4522000001</v>
          </cell>
          <cell r="J4471">
            <v>0</v>
          </cell>
        </row>
        <row r="4472">
          <cell r="A4472" t="str">
            <v>4522000001</v>
          </cell>
          <cell r="J4472">
            <v>0</v>
          </cell>
        </row>
        <row r="4473">
          <cell r="A4473" t="str">
            <v>4522000001</v>
          </cell>
          <cell r="J4473">
            <v>0</v>
          </cell>
        </row>
        <row r="4474">
          <cell r="A4474" t="str">
            <v>4522000001</v>
          </cell>
          <cell r="J4474">
            <v>0</v>
          </cell>
        </row>
        <row r="4475">
          <cell r="A4475" t="str">
            <v>4522000001</v>
          </cell>
          <cell r="J4475">
            <v>0</v>
          </cell>
        </row>
        <row r="4476">
          <cell r="A4476" t="str">
            <v>4522000001</v>
          </cell>
          <cell r="J4476">
            <v>0</v>
          </cell>
        </row>
        <row r="4477">
          <cell r="A4477" t="str">
            <v>4522000001</v>
          </cell>
          <cell r="J4477">
            <v>0</v>
          </cell>
        </row>
        <row r="4478">
          <cell r="A4478" t="str">
            <v>4522000001</v>
          </cell>
          <cell r="J4478">
            <v>0</v>
          </cell>
        </row>
        <row r="4479">
          <cell r="A4479" t="str">
            <v>4522000001</v>
          </cell>
          <cell r="J4479">
            <v>0</v>
          </cell>
        </row>
        <row r="4480">
          <cell r="A4480" t="str">
            <v>4522000001</v>
          </cell>
          <cell r="J4480">
            <v>0</v>
          </cell>
        </row>
        <row r="4481">
          <cell r="A4481" t="str">
            <v>4522000001</v>
          </cell>
          <cell r="J4481">
            <v>0</v>
          </cell>
        </row>
        <row r="4482">
          <cell r="A4482" t="str">
            <v>4522000001</v>
          </cell>
          <cell r="J4482">
            <v>0</v>
          </cell>
        </row>
        <row r="4483">
          <cell r="A4483" t="str">
            <v>4522000001</v>
          </cell>
          <cell r="J4483">
            <v>0</v>
          </cell>
        </row>
        <row r="4484">
          <cell r="A4484" t="str">
            <v>4522000001</v>
          </cell>
          <cell r="J4484">
            <v>0</v>
          </cell>
        </row>
        <row r="4485">
          <cell r="A4485" t="str">
            <v>4522000001</v>
          </cell>
          <cell r="J4485">
            <v>0</v>
          </cell>
        </row>
        <row r="4486">
          <cell r="A4486" t="str">
            <v>4522000001</v>
          </cell>
          <cell r="J4486">
            <v>0</v>
          </cell>
        </row>
        <row r="4487">
          <cell r="A4487" t="str">
            <v>4522000001</v>
          </cell>
          <cell r="J4487">
            <v>0</v>
          </cell>
        </row>
        <row r="4488">
          <cell r="A4488" t="str">
            <v>4522000001</v>
          </cell>
          <cell r="J4488">
            <v>0</v>
          </cell>
        </row>
        <row r="4489">
          <cell r="A4489" t="str">
            <v>4522000001</v>
          </cell>
          <cell r="J4489">
            <v>0</v>
          </cell>
        </row>
        <row r="4490">
          <cell r="A4490" t="str">
            <v>4522000001</v>
          </cell>
          <cell r="J4490">
            <v>0</v>
          </cell>
        </row>
        <row r="4491">
          <cell r="A4491" t="str">
            <v>4522000001</v>
          </cell>
          <cell r="J4491">
            <v>0</v>
          </cell>
        </row>
        <row r="4492">
          <cell r="A4492" t="str">
            <v>4522000001</v>
          </cell>
          <cell r="J4492">
            <v>0</v>
          </cell>
        </row>
        <row r="4493">
          <cell r="A4493" t="str">
            <v>4522000001</v>
          </cell>
          <cell r="J4493">
            <v>0</v>
          </cell>
        </row>
        <row r="4494">
          <cell r="A4494" t="str">
            <v>4522000001</v>
          </cell>
          <cell r="J4494">
            <v>0</v>
          </cell>
        </row>
        <row r="4495">
          <cell r="A4495" t="str">
            <v>4522000001</v>
          </cell>
          <cell r="J4495">
            <v>0</v>
          </cell>
        </row>
        <row r="4496">
          <cell r="A4496" t="str">
            <v>4522000001</v>
          </cell>
          <cell r="J4496">
            <v>0</v>
          </cell>
        </row>
        <row r="4497">
          <cell r="A4497" t="str">
            <v>4522000001</v>
          </cell>
          <cell r="J4497">
            <v>0</v>
          </cell>
        </row>
        <row r="4498">
          <cell r="A4498" t="str">
            <v>4522000001</v>
          </cell>
          <cell r="J4498">
            <v>0</v>
          </cell>
        </row>
        <row r="4499">
          <cell r="A4499" t="str">
            <v>4522000001</v>
          </cell>
          <cell r="J4499">
            <v>0</v>
          </cell>
        </row>
        <row r="4500">
          <cell r="A4500" t="str">
            <v>4522000001</v>
          </cell>
          <cell r="J4500">
            <v>0</v>
          </cell>
        </row>
        <row r="4501">
          <cell r="A4501" t="str">
            <v>4522000001</v>
          </cell>
          <cell r="J4501">
            <v>0</v>
          </cell>
        </row>
        <row r="4502">
          <cell r="A4502" t="str">
            <v>4522000001</v>
          </cell>
          <cell r="J4502">
            <v>0</v>
          </cell>
        </row>
        <row r="4503">
          <cell r="A4503" t="str">
            <v>4522000001</v>
          </cell>
          <cell r="J4503">
            <v>0</v>
          </cell>
        </row>
        <row r="4504">
          <cell r="A4504" t="str">
            <v>4522000001</v>
          </cell>
          <cell r="J4504">
            <v>0</v>
          </cell>
        </row>
        <row r="4505">
          <cell r="A4505" t="str">
            <v>4522000001</v>
          </cell>
          <cell r="J4505">
            <v>0</v>
          </cell>
        </row>
        <row r="4506">
          <cell r="A4506" t="str">
            <v>4522000001</v>
          </cell>
          <cell r="J4506">
            <v>0</v>
          </cell>
        </row>
        <row r="4507">
          <cell r="A4507" t="str">
            <v>4522000001</v>
          </cell>
          <cell r="J4507">
            <v>0</v>
          </cell>
        </row>
        <row r="4508">
          <cell r="A4508" t="str">
            <v>4522000001</v>
          </cell>
          <cell r="J4508">
            <v>0</v>
          </cell>
        </row>
        <row r="4509">
          <cell r="A4509" t="str">
            <v>4522000001</v>
          </cell>
          <cell r="J4509">
            <v>0</v>
          </cell>
        </row>
        <row r="4510">
          <cell r="A4510" t="str">
            <v>4522000001</v>
          </cell>
          <cell r="J4510">
            <v>0</v>
          </cell>
        </row>
        <row r="4511">
          <cell r="A4511" t="str">
            <v>4522000001</v>
          </cell>
          <cell r="J4511">
            <v>0</v>
          </cell>
        </row>
        <row r="4512">
          <cell r="A4512" t="str">
            <v>4522000001</v>
          </cell>
          <cell r="J4512">
            <v>0</v>
          </cell>
        </row>
        <row r="4513">
          <cell r="A4513" t="str">
            <v>4522000001</v>
          </cell>
          <cell r="J4513">
            <v>0</v>
          </cell>
        </row>
        <row r="4514">
          <cell r="A4514" t="str">
            <v>4522000001</v>
          </cell>
          <cell r="J4514">
            <v>0</v>
          </cell>
        </row>
        <row r="4515">
          <cell r="A4515" t="str">
            <v>4522000001</v>
          </cell>
          <cell r="J4515">
            <v>0</v>
          </cell>
        </row>
        <row r="4516">
          <cell r="A4516" t="str">
            <v>4522000001</v>
          </cell>
          <cell r="J4516">
            <v>0</v>
          </cell>
        </row>
        <row r="4517">
          <cell r="A4517" t="str">
            <v>4522000001</v>
          </cell>
          <cell r="J4517">
            <v>0</v>
          </cell>
        </row>
        <row r="4518">
          <cell r="A4518" t="str">
            <v>4522000001</v>
          </cell>
          <cell r="J4518">
            <v>0</v>
          </cell>
        </row>
        <row r="4519">
          <cell r="A4519" t="str">
            <v>4522000001</v>
          </cell>
          <cell r="J4519">
            <v>0</v>
          </cell>
        </row>
        <row r="4520">
          <cell r="A4520" t="str">
            <v>4522000001</v>
          </cell>
          <cell r="J4520">
            <v>0</v>
          </cell>
        </row>
        <row r="4521">
          <cell r="A4521" t="str">
            <v>4522000001</v>
          </cell>
          <cell r="J4521">
            <v>0</v>
          </cell>
        </row>
        <row r="4522">
          <cell r="A4522" t="str">
            <v>4522000001</v>
          </cell>
          <cell r="J4522">
            <v>0</v>
          </cell>
        </row>
        <row r="4523">
          <cell r="A4523" t="str">
            <v>4522000001</v>
          </cell>
          <cell r="J4523">
            <v>0</v>
          </cell>
        </row>
        <row r="4524">
          <cell r="A4524" t="str">
            <v>4522000001</v>
          </cell>
          <cell r="J4524">
            <v>0</v>
          </cell>
        </row>
        <row r="4525">
          <cell r="A4525" t="str">
            <v>4522000001</v>
          </cell>
          <cell r="J4525">
            <v>0</v>
          </cell>
        </row>
        <row r="4526">
          <cell r="A4526" t="str">
            <v>4522000001</v>
          </cell>
          <cell r="J4526">
            <v>0</v>
          </cell>
        </row>
        <row r="4527">
          <cell r="A4527" t="str">
            <v>4522000001</v>
          </cell>
          <cell r="J4527">
            <v>0</v>
          </cell>
        </row>
        <row r="4528">
          <cell r="A4528" t="str">
            <v>4522000001</v>
          </cell>
          <cell r="J4528">
            <v>0</v>
          </cell>
        </row>
        <row r="4529">
          <cell r="A4529" t="str">
            <v>4522000001</v>
          </cell>
          <cell r="J4529">
            <v>0</v>
          </cell>
        </row>
        <row r="4530">
          <cell r="A4530" t="str">
            <v>4522000001</v>
          </cell>
          <cell r="J4530">
            <v>0</v>
          </cell>
        </row>
        <row r="4531">
          <cell r="A4531" t="str">
            <v>4522000001</v>
          </cell>
          <cell r="J4531">
            <v>0</v>
          </cell>
        </row>
        <row r="4532">
          <cell r="A4532" t="str">
            <v>4522000001</v>
          </cell>
          <cell r="J4532">
            <v>0</v>
          </cell>
        </row>
        <row r="4533">
          <cell r="A4533" t="str">
            <v>4522000001</v>
          </cell>
          <cell r="J4533">
            <v>0</v>
          </cell>
        </row>
        <row r="4534">
          <cell r="A4534" t="str">
            <v>4522000001</v>
          </cell>
          <cell r="J4534">
            <v>0</v>
          </cell>
        </row>
        <row r="4535">
          <cell r="A4535" t="str">
            <v>4522000001</v>
          </cell>
          <cell r="J4535">
            <v>0</v>
          </cell>
        </row>
        <row r="4536">
          <cell r="A4536" t="str">
            <v>4522000001</v>
          </cell>
          <cell r="J4536">
            <v>0</v>
          </cell>
        </row>
        <row r="4537">
          <cell r="A4537" t="str">
            <v>4522000001</v>
          </cell>
          <cell r="J4537">
            <v>0</v>
          </cell>
        </row>
        <row r="4538">
          <cell r="A4538" t="str">
            <v>4522000001</v>
          </cell>
          <cell r="J4538">
            <v>0</v>
          </cell>
        </row>
        <row r="4539">
          <cell r="A4539" t="str">
            <v>4522000001</v>
          </cell>
          <cell r="J4539">
            <v>0</v>
          </cell>
        </row>
        <row r="4540">
          <cell r="A4540" t="str">
            <v>4522000001</v>
          </cell>
          <cell r="J4540">
            <v>0</v>
          </cell>
        </row>
        <row r="4541">
          <cell r="A4541" t="str">
            <v>4522000001</v>
          </cell>
          <cell r="J4541">
            <v>0</v>
          </cell>
        </row>
        <row r="4542">
          <cell r="A4542" t="str">
            <v>4522000001</v>
          </cell>
          <cell r="J4542">
            <v>0</v>
          </cell>
        </row>
        <row r="4543">
          <cell r="A4543" t="str">
            <v>4522000001</v>
          </cell>
          <cell r="J4543">
            <v>0</v>
          </cell>
        </row>
        <row r="4544">
          <cell r="A4544" t="str">
            <v>4522000001</v>
          </cell>
          <cell r="J4544">
            <v>0</v>
          </cell>
        </row>
        <row r="4545">
          <cell r="A4545" t="str">
            <v>4522000001</v>
          </cell>
          <cell r="J4545">
            <v>0</v>
          </cell>
        </row>
        <row r="4546">
          <cell r="A4546" t="str">
            <v>4522000001</v>
          </cell>
          <cell r="J4546">
            <v>0</v>
          </cell>
        </row>
        <row r="4547">
          <cell r="A4547" t="str">
            <v>4522000001</v>
          </cell>
          <cell r="J4547">
            <v>0</v>
          </cell>
        </row>
        <row r="4548">
          <cell r="A4548" t="str">
            <v>4522000001</v>
          </cell>
          <cell r="J4548">
            <v>0</v>
          </cell>
        </row>
        <row r="4549">
          <cell r="A4549" t="str">
            <v>4522000001</v>
          </cell>
          <cell r="J4549">
            <v>0</v>
          </cell>
        </row>
        <row r="4550">
          <cell r="A4550" t="str">
            <v>4522000001</v>
          </cell>
          <cell r="J4550">
            <v>0</v>
          </cell>
        </row>
        <row r="4551">
          <cell r="A4551" t="str">
            <v>4522000001</v>
          </cell>
          <cell r="J4551">
            <v>0</v>
          </cell>
        </row>
        <row r="4552">
          <cell r="A4552" t="str">
            <v>4522000001</v>
          </cell>
          <cell r="J4552">
            <v>0</v>
          </cell>
        </row>
        <row r="4553">
          <cell r="A4553" t="str">
            <v>4522000001</v>
          </cell>
          <cell r="J4553">
            <v>0</v>
          </cell>
        </row>
        <row r="4554">
          <cell r="A4554" t="str">
            <v>4522000001</v>
          </cell>
          <cell r="J4554">
            <v>0</v>
          </cell>
        </row>
        <row r="4555">
          <cell r="A4555" t="str">
            <v>4522000001</v>
          </cell>
          <cell r="J4555">
            <v>0</v>
          </cell>
        </row>
        <row r="4556">
          <cell r="A4556" t="str">
            <v>4522000001</v>
          </cell>
          <cell r="J4556">
            <v>0</v>
          </cell>
        </row>
        <row r="4557">
          <cell r="A4557" t="str">
            <v>4522000001</v>
          </cell>
          <cell r="J4557">
            <v>0</v>
          </cell>
        </row>
        <row r="4558">
          <cell r="A4558" t="str">
            <v>4522000001</v>
          </cell>
          <cell r="J4558">
            <v>0</v>
          </cell>
        </row>
        <row r="4559">
          <cell r="A4559" t="str">
            <v>4522000001</v>
          </cell>
          <cell r="J4559">
            <v>0</v>
          </cell>
        </row>
        <row r="4560">
          <cell r="A4560" t="str">
            <v>4522000001</v>
          </cell>
          <cell r="J4560">
            <v>0</v>
          </cell>
        </row>
        <row r="4561">
          <cell r="A4561" t="str">
            <v>4522000001</v>
          </cell>
          <cell r="J4561">
            <v>0</v>
          </cell>
        </row>
        <row r="4562">
          <cell r="A4562" t="str">
            <v>4522000001</v>
          </cell>
          <cell r="J4562">
            <v>0</v>
          </cell>
        </row>
        <row r="4563">
          <cell r="A4563" t="str">
            <v>4522000001</v>
          </cell>
          <cell r="J4563">
            <v>0</v>
          </cell>
        </row>
        <row r="4564">
          <cell r="A4564" t="str">
            <v>4522000001</v>
          </cell>
          <cell r="J4564">
            <v>0</v>
          </cell>
        </row>
        <row r="4565">
          <cell r="A4565" t="str">
            <v>4522000001</v>
          </cell>
          <cell r="J4565">
            <v>0</v>
          </cell>
        </row>
        <row r="4566">
          <cell r="A4566" t="str">
            <v>4522000001</v>
          </cell>
          <cell r="J4566">
            <v>0</v>
          </cell>
        </row>
        <row r="4567">
          <cell r="A4567" t="str">
            <v>4522000001</v>
          </cell>
          <cell r="J4567">
            <v>0</v>
          </cell>
        </row>
        <row r="4568">
          <cell r="A4568" t="str">
            <v>4522000001</v>
          </cell>
          <cell r="J4568">
            <v>0</v>
          </cell>
        </row>
        <row r="4569">
          <cell r="A4569" t="str">
            <v>4522000001</v>
          </cell>
          <cell r="J4569">
            <v>0</v>
          </cell>
        </row>
        <row r="4570">
          <cell r="A4570" t="str">
            <v>4522000001</v>
          </cell>
          <cell r="J4570">
            <v>0</v>
          </cell>
        </row>
        <row r="4571">
          <cell r="A4571" t="str">
            <v>4522000001</v>
          </cell>
          <cell r="J4571">
            <v>0</v>
          </cell>
        </row>
        <row r="4572">
          <cell r="A4572" t="str">
            <v>4522000001</v>
          </cell>
          <cell r="J4572">
            <v>0</v>
          </cell>
        </row>
        <row r="4573">
          <cell r="A4573" t="str">
            <v>4522000001</v>
          </cell>
          <cell r="J4573">
            <v>0</v>
          </cell>
        </row>
        <row r="4574">
          <cell r="A4574" t="str">
            <v>4522000001</v>
          </cell>
          <cell r="J4574">
            <v>0</v>
          </cell>
        </row>
        <row r="4575">
          <cell r="A4575" t="str">
            <v>4522000001</v>
          </cell>
          <cell r="J4575">
            <v>0</v>
          </cell>
        </row>
        <row r="4576">
          <cell r="A4576" t="str">
            <v>4522000001</v>
          </cell>
          <cell r="J4576">
            <v>0</v>
          </cell>
        </row>
        <row r="4577">
          <cell r="A4577" t="str">
            <v>4522000001</v>
          </cell>
          <cell r="J4577">
            <v>0</v>
          </cell>
        </row>
        <row r="4578">
          <cell r="A4578" t="str">
            <v>4522000001</v>
          </cell>
          <cell r="J4578">
            <v>0</v>
          </cell>
        </row>
        <row r="4579">
          <cell r="A4579" t="str">
            <v>4522000001</v>
          </cell>
          <cell r="J4579">
            <v>0</v>
          </cell>
        </row>
        <row r="4580">
          <cell r="A4580" t="str">
            <v>4522000001</v>
          </cell>
          <cell r="J4580">
            <v>0</v>
          </cell>
        </row>
        <row r="4581">
          <cell r="A4581" t="str">
            <v>4522000001</v>
          </cell>
          <cell r="J4581">
            <v>0</v>
          </cell>
        </row>
        <row r="4582">
          <cell r="A4582" t="str">
            <v>4522000001</v>
          </cell>
          <cell r="J4582">
            <v>0</v>
          </cell>
        </row>
        <row r="4583">
          <cell r="A4583" t="str">
            <v>4522000001</v>
          </cell>
          <cell r="J4583">
            <v>0</v>
          </cell>
        </row>
        <row r="4584">
          <cell r="A4584" t="str">
            <v>4522000001</v>
          </cell>
          <cell r="J4584">
            <v>0</v>
          </cell>
        </row>
        <row r="4585">
          <cell r="A4585" t="str">
            <v>4522000001</v>
          </cell>
          <cell r="J4585">
            <v>0</v>
          </cell>
        </row>
        <row r="4586">
          <cell r="A4586" t="str">
            <v>4522000001</v>
          </cell>
          <cell r="J4586">
            <v>0</v>
          </cell>
        </row>
        <row r="4587">
          <cell r="A4587" t="str">
            <v>4522000001</v>
          </cell>
          <cell r="J4587">
            <v>0</v>
          </cell>
        </row>
        <row r="4588">
          <cell r="A4588" t="str">
            <v>4522000001</v>
          </cell>
          <cell r="J4588">
            <v>0</v>
          </cell>
        </row>
        <row r="4589">
          <cell r="A4589" t="str">
            <v>4522000001</v>
          </cell>
          <cell r="J4589">
            <v>0</v>
          </cell>
        </row>
        <row r="4590">
          <cell r="A4590" t="str">
            <v>4522000001</v>
          </cell>
          <cell r="J4590">
            <v>0</v>
          </cell>
        </row>
        <row r="4591">
          <cell r="A4591" t="str">
            <v>4522000001</v>
          </cell>
          <cell r="J4591">
            <v>0</v>
          </cell>
        </row>
        <row r="4592">
          <cell r="A4592" t="str">
            <v>4522000001</v>
          </cell>
          <cell r="J4592">
            <v>0</v>
          </cell>
        </row>
        <row r="4593">
          <cell r="A4593" t="str">
            <v>4522000001</v>
          </cell>
          <cell r="J4593">
            <v>0</v>
          </cell>
        </row>
        <row r="4594">
          <cell r="A4594" t="str">
            <v>4522000001</v>
          </cell>
          <cell r="J4594">
            <v>0</v>
          </cell>
        </row>
        <row r="4595">
          <cell r="A4595" t="str">
            <v>4522000001</v>
          </cell>
          <cell r="J4595">
            <v>0</v>
          </cell>
        </row>
        <row r="4596">
          <cell r="A4596" t="str">
            <v>4522000001</v>
          </cell>
          <cell r="J4596">
            <v>0</v>
          </cell>
        </row>
        <row r="4597">
          <cell r="A4597" t="str">
            <v>4522000001</v>
          </cell>
          <cell r="J4597">
            <v>0</v>
          </cell>
        </row>
        <row r="4598">
          <cell r="A4598" t="str">
            <v>4522000001</v>
          </cell>
          <cell r="J4598">
            <v>0</v>
          </cell>
        </row>
        <row r="4599">
          <cell r="A4599" t="str">
            <v>4522000001</v>
          </cell>
          <cell r="J4599">
            <v>0</v>
          </cell>
        </row>
        <row r="4600">
          <cell r="A4600" t="str">
            <v>4522000001</v>
          </cell>
          <cell r="J4600">
            <v>0</v>
          </cell>
        </row>
        <row r="4601">
          <cell r="A4601" t="str">
            <v>4522000001</v>
          </cell>
          <cell r="J4601">
            <v>0</v>
          </cell>
        </row>
        <row r="4602">
          <cell r="A4602" t="str">
            <v>4522000001</v>
          </cell>
          <cell r="J4602">
            <v>0</v>
          </cell>
        </row>
        <row r="4603">
          <cell r="A4603" t="str">
            <v>4522000001</v>
          </cell>
          <cell r="J4603">
            <v>0</v>
          </cell>
        </row>
        <row r="4604">
          <cell r="A4604" t="str">
            <v>4522000001</v>
          </cell>
          <cell r="J4604">
            <v>0</v>
          </cell>
        </row>
        <row r="4605">
          <cell r="A4605" t="str">
            <v>4522000001</v>
          </cell>
          <cell r="J4605">
            <v>0</v>
          </cell>
        </row>
        <row r="4606">
          <cell r="A4606" t="str">
            <v>4522000001</v>
          </cell>
          <cell r="J4606">
            <v>0</v>
          </cell>
        </row>
        <row r="4607">
          <cell r="A4607" t="str">
            <v>4522000001</v>
          </cell>
          <cell r="J4607">
            <v>0</v>
          </cell>
        </row>
        <row r="4608">
          <cell r="A4608" t="str">
            <v>4522000001</v>
          </cell>
          <cell r="J4608">
            <v>0</v>
          </cell>
        </row>
        <row r="4609">
          <cell r="A4609" t="str">
            <v>4522000001</v>
          </cell>
          <cell r="J4609">
            <v>0</v>
          </cell>
        </row>
        <row r="4610">
          <cell r="A4610" t="str">
            <v>4522000001</v>
          </cell>
          <cell r="J4610">
            <v>0</v>
          </cell>
        </row>
        <row r="4611">
          <cell r="A4611" t="str">
            <v>4522000001</v>
          </cell>
          <cell r="J4611">
            <v>0</v>
          </cell>
        </row>
        <row r="4612">
          <cell r="A4612" t="str">
            <v>4522000001</v>
          </cell>
          <cell r="J4612">
            <v>0</v>
          </cell>
        </row>
        <row r="4613">
          <cell r="A4613" t="str">
            <v>4522000001</v>
          </cell>
          <cell r="J4613">
            <v>0</v>
          </cell>
        </row>
        <row r="4614">
          <cell r="A4614" t="str">
            <v>4522000001</v>
          </cell>
          <cell r="J4614">
            <v>0</v>
          </cell>
        </row>
        <row r="4615">
          <cell r="A4615" t="str">
            <v>4522000001</v>
          </cell>
          <cell r="J4615">
            <v>0</v>
          </cell>
        </row>
        <row r="4616">
          <cell r="A4616" t="str">
            <v>4522000001</v>
          </cell>
          <cell r="J4616">
            <v>0</v>
          </cell>
        </row>
        <row r="4617">
          <cell r="A4617" t="str">
            <v>4522000001</v>
          </cell>
          <cell r="J4617">
            <v>0</v>
          </cell>
        </row>
        <row r="4618">
          <cell r="A4618" t="str">
            <v>4522000001</v>
          </cell>
          <cell r="J4618">
            <v>0</v>
          </cell>
        </row>
        <row r="4619">
          <cell r="A4619" t="str">
            <v>4522000001</v>
          </cell>
          <cell r="J4619">
            <v>0</v>
          </cell>
        </row>
        <row r="4620">
          <cell r="A4620" t="str">
            <v>4522000001</v>
          </cell>
          <cell r="J4620">
            <v>0</v>
          </cell>
        </row>
        <row r="4621">
          <cell r="A4621" t="str">
            <v>4522000001</v>
          </cell>
          <cell r="J4621">
            <v>0</v>
          </cell>
        </row>
        <row r="4622">
          <cell r="A4622" t="str">
            <v>4522000001</v>
          </cell>
          <cell r="J4622">
            <v>0</v>
          </cell>
        </row>
        <row r="4623">
          <cell r="A4623" t="str">
            <v>4522000001</v>
          </cell>
          <cell r="J4623">
            <v>0</v>
          </cell>
        </row>
        <row r="4624">
          <cell r="A4624" t="str">
            <v>4522000001</v>
          </cell>
          <cell r="J4624">
            <v>0</v>
          </cell>
        </row>
        <row r="4625">
          <cell r="A4625" t="str">
            <v>4522000001</v>
          </cell>
          <cell r="J4625">
            <v>0</v>
          </cell>
        </row>
        <row r="4626">
          <cell r="A4626" t="str">
            <v>4522000001</v>
          </cell>
          <cell r="J4626">
            <v>0</v>
          </cell>
        </row>
        <row r="4627">
          <cell r="A4627" t="str">
            <v>4522000001</v>
          </cell>
          <cell r="J4627">
            <v>0</v>
          </cell>
        </row>
        <row r="4628">
          <cell r="A4628" t="str">
            <v>4522000001</v>
          </cell>
          <cell r="J4628">
            <v>0</v>
          </cell>
        </row>
        <row r="4629">
          <cell r="A4629" t="str">
            <v>4522000001</v>
          </cell>
          <cell r="J4629">
            <v>0</v>
          </cell>
        </row>
        <row r="4630">
          <cell r="A4630" t="str">
            <v>4522000001</v>
          </cell>
          <cell r="J4630">
            <v>0</v>
          </cell>
        </row>
        <row r="4631">
          <cell r="A4631" t="str">
            <v>4522000001</v>
          </cell>
          <cell r="J4631">
            <v>0</v>
          </cell>
        </row>
        <row r="4632">
          <cell r="A4632" t="str">
            <v>4522000001</v>
          </cell>
          <cell r="J4632">
            <v>0</v>
          </cell>
        </row>
        <row r="4633">
          <cell r="A4633" t="str">
            <v>4522000001</v>
          </cell>
          <cell r="J4633">
            <v>0</v>
          </cell>
        </row>
        <row r="4634">
          <cell r="A4634" t="str">
            <v>4522000001</v>
          </cell>
          <cell r="J4634">
            <v>0</v>
          </cell>
        </row>
        <row r="4635">
          <cell r="A4635" t="str">
            <v>4522000001</v>
          </cell>
          <cell r="J4635">
            <v>0</v>
          </cell>
        </row>
        <row r="4636">
          <cell r="A4636" t="str">
            <v>4522000001</v>
          </cell>
          <cell r="J4636">
            <v>0</v>
          </cell>
        </row>
        <row r="4637">
          <cell r="A4637" t="str">
            <v>4522000001</v>
          </cell>
          <cell r="J4637">
            <v>0</v>
          </cell>
        </row>
        <row r="4638">
          <cell r="A4638" t="str">
            <v>4522000001</v>
          </cell>
          <cell r="J4638">
            <v>0</v>
          </cell>
        </row>
        <row r="4639">
          <cell r="A4639" t="str">
            <v>4522000001</v>
          </cell>
          <cell r="J4639">
            <v>0</v>
          </cell>
        </row>
        <row r="4640">
          <cell r="A4640" t="str">
            <v>4522000001</v>
          </cell>
          <cell r="J4640">
            <v>0</v>
          </cell>
        </row>
        <row r="4641">
          <cell r="A4641" t="str">
            <v>4522000001</v>
          </cell>
          <cell r="J4641">
            <v>0</v>
          </cell>
        </row>
        <row r="4642">
          <cell r="A4642" t="str">
            <v>4522000001</v>
          </cell>
          <cell r="J4642">
            <v>0</v>
          </cell>
        </row>
        <row r="4643">
          <cell r="A4643" t="str">
            <v>4522000001</v>
          </cell>
          <cell r="J4643">
            <v>0</v>
          </cell>
        </row>
        <row r="4644">
          <cell r="A4644" t="str">
            <v>4522000001</v>
          </cell>
          <cell r="J4644">
            <v>0</v>
          </cell>
        </row>
        <row r="4645">
          <cell r="A4645" t="str">
            <v>4522000001</v>
          </cell>
          <cell r="J4645">
            <v>0</v>
          </cell>
        </row>
        <row r="4646">
          <cell r="A4646" t="str">
            <v>4522000001</v>
          </cell>
          <cell r="J4646">
            <v>0</v>
          </cell>
        </row>
        <row r="4647">
          <cell r="A4647" t="str">
            <v>4522000001</v>
          </cell>
          <cell r="J4647">
            <v>0</v>
          </cell>
        </row>
        <row r="4648">
          <cell r="A4648" t="str">
            <v>4522000001</v>
          </cell>
          <cell r="J4648">
            <v>0</v>
          </cell>
        </row>
        <row r="4649">
          <cell r="A4649" t="str">
            <v>4522000001</v>
          </cell>
          <cell r="J4649">
            <v>0</v>
          </cell>
        </row>
        <row r="4650">
          <cell r="A4650" t="str">
            <v>4522000001</v>
          </cell>
          <cell r="J4650">
            <v>0</v>
          </cell>
        </row>
        <row r="4651">
          <cell r="A4651" t="str">
            <v>4522000001</v>
          </cell>
          <cell r="J4651">
            <v>0</v>
          </cell>
        </row>
        <row r="4652">
          <cell r="A4652" t="str">
            <v>4522000001</v>
          </cell>
          <cell r="J4652">
            <v>0</v>
          </cell>
        </row>
        <row r="4653">
          <cell r="A4653" t="str">
            <v>4522000001</v>
          </cell>
          <cell r="J4653">
            <v>0</v>
          </cell>
        </row>
        <row r="4654">
          <cell r="A4654" t="str">
            <v>4522000001</v>
          </cell>
          <cell r="J4654">
            <v>0</v>
          </cell>
        </row>
        <row r="4655">
          <cell r="A4655" t="str">
            <v>4522000001</v>
          </cell>
          <cell r="J4655">
            <v>0</v>
          </cell>
        </row>
        <row r="4656">
          <cell r="A4656" t="str">
            <v>4522000001</v>
          </cell>
          <cell r="J4656">
            <v>0</v>
          </cell>
        </row>
        <row r="4657">
          <cell r="A4657" t="str">
            <v>4522000001</v>
          </cell>
          <cell r="J4657">
            <v>0</v>
          </cell>
        </row>
        <row r="4658">
          <cell r="A4658" t="str">
            <v>4522000001</v>
          </cell>
          <cell r="J4658">
            <v>0</v>
          </cell>
        </row>
        <row r="4659">
          <cell r="A4659" t="str">
            <v>4522000001</v>
          </cell>
          <cell r="J4659">
            <v>0</v>
          </cell>
        </row>
        <row r="4660">
          <cell r="A4660" t="str">
            <v>4522000001</v>
          </cell>
          <cell r="J4660">
            <v>0</v>
          </cell>
        </row>
        <row r="4661">
          <cell r="A4661" t="str">
            <v>4522000001</v>
          </cell>
          <cell r="J4661">
            <v>0</v>
          </cell>
        </row>
        <row r="4662">
          <cell r="A4662" t="str">
            <v>4522000001</v>
          </cell>
          <cell r="J4662">
            <v>0</v>
          </cell>
        </row>
        <row r="4663">
          <cell r="A4663" t="str">
            <v>4522000001</v>
          </cell>
          <cell r="J4663">
            <v>0</v>
          </cell>
        </row>
        <row r="4664">
          <cell r="A4664" t="str">
            <v>4522000001</v>
          </cell>
          <cell r="J4664">
            <v>0</v>
          </cell>
        </row>
        <row r="4665">
          <cell r="A4665" t="str">
            <v>4522000001</v>
          </cell>
          <cell r="J4665">
            <v>0</v>
          </cell>
        </row>
        <row r="4666">
          <cell r="A4666" t="str">
            <v>4522000001</v>
          </cell>
          <cell r="J4666">
            <v>0</v>
          </cell>
        </row>
        <row r="4667">
          <cell r="A4667" t="str">
            <v>4522000001</v>
          </cell>
          <cell r="J4667">
            <v>0</v>
          </cell>
        </row>
        <row r="4668">
          <cell r="A4668" t="str">
            <v>4522000001</v>
          </cell>
          <cell r="J4668">
            <v>0</v>
          </cell>
        </row>
        <row r="4669">
          <cell r="A4669" t="str">
            <v>4522000001</v>
          </cell>
          <cell r="J4669">
            <v>0</v>
          </cell>
        </row>
        <row r="4670">
          <cell r="A4670" t="str">
            <v>4522000001</v>
          </cell>
          <cell r="J4670">
            <v>0</v>
          </cell>
        </row>
        <row r="4671">
          <cell r="A4671" t="str">
            <v>4522000001</v>
          </cell>
          <cell r="J4671">
            <v>0</v>
          </cell>
        </row>
        <row r="4672">
          <cell r="A4672" t="str">
            <v>4522000001</v>
          </cell>
          <cell r="J4672">
            <v>0</v>
          </cell>
        </row>
        <row r="4673">
          <cell r="A4673" t="str">
            <v>4522000001</v>
          </cell>
          <cell r="J4673">
            <v>0</v>
          </cell>
        </row>
        <row r="4674">
          <cell r="A4674" t="str">
            <v>4522000001</v>
          </cell>
          <cell r="J4674">
            <v>0</v>
          </cell>
        </row>
        <row r="4675">
          <cell r="A4675" t="str">
            <v>4522000001</v>
          </cell>
          <cell r="J4675">
            <v>0</v>
          </cell>
        </row>
        <row r="4676">
          <cell r="A4676" t="str">
            <v>4522000001</v>
          </cell>
          <cell r="J4676">
            <v>0</v>
          </cell>
        </row>
        <row r="4677">
          <cell r="A4677" t="str">
            <v>4522000001</v>
          </cell>
          <cell r="J4677">
            <v>0</v>
          </cell>
        </row>
        <row r="4678">
          <cell r="A4678" t="str">
            <v>4522000001</v>
          </cell>
          <cell r="J4678">
            <v>0</v>
          </cell>
        </row>
        <row r="4679">
          <cell r="A4679" t="str">
            <v>4522000001</v>
          </cell>
          <cell r="J4679">
            <v>0</v>
          </cell>
        </row>
        <row r="4680">
          <cell r="A4680" t="str">
            <v>4522000001</v>
          </cell>
          <cell r="J4680">
            <v>0</v>
          </cell>
        </row>
        <row r="4681">
          <cell r="A4681" t="str">
            <v>4522000001</v>
          </cell>
          <cell r="J4681">
            <v>0</v>
          </cell>
        </row>
        <row r="4682">
          <cell r="A4682" t="str">
            <v>4522000001</v>
          </cell>
          <cell r="J4682">
            <v>0</v>
          </cell>
        </row>
        <row r="4683">
          <cell r="A4683" t="str">
            <v>4522000001</v>
          </cell>
          <cell r="J4683">
            <v>0</v>
          </cell>
        </row>
        <row r="4684">
          <cell r="A4684" t="str">
            <v>4522000001</v>
          </cell>
          <cell r="J4684">
            <v>0</v>
          </cell>
        </row>
        <row r="4685">
          <cell r="A4685" t="str">
            <v>4522000001</v>
          </cell>
          <cell r="J4685">
            <v>0</v>
          </cell>
        </row>
        <row r="4686">
          <cell r="A4686" t="str">
            <v>4522000001</v>
          </cell>
          <cell r="J4686">
            <v>0</v>
          </cell>
        </row>
        <row r="4687">
          <cell r="A4687" t="str">
            <v>4522000001</v>
          </cell>
          <cell r="J4687">
            <v>0</v>
          </cell>
        </row>
        <row r="4688">
          <cell r="A4688" t="str">
            <v>4522000001</v>
          </cell>
          <cell r="J4688">
            <v>0</v>
          </cell>
        </row>
        <row r="4689">
          <cell r="A4689" t="str">
            <v>4522000001</v>
          </cell>
          <cell r="J4689">
            <v>0</v>
          </cell>
        </row>
        <row r="4690">
          <cell r="A4690" t="str">
            <v>4522000001</v>
          </cell>
          <cell r="J4690">
            <v>0</v>
          </cell>
        </row>
        <row r="4691">
          <cell r="A4691" t="str">
            <v>4522000001</v>
          </cell>
          <cell r="J4691">
            <v>0</v>
          </cell>
        </row>
        <row r="4692">
          <cell r="A4692" t="str">
            <v>4522000001</v>
          </cell>
          <cell r="J4692">
            <v>0</v>
          </cell>
        </row>
        <row r="4693">
          <cell r="A4693" t="str">
            <v>4522000001</v>
          </cell>
          <cell r="J4693">
            <v>0</v>
          </cell>
        </row>
        <row r="4694">
          <cell r="A4694" t="str">
            <v>4522000001</v>
          </cell>
          <cell r="J4694">
            <v>0</v>
          </cell>
        </row>
        <row r="4695">
          <cell r="A4695" t="str">
            <v>4522000001</v>
          </cell>
          <cell r="J4695">
            <v>0</v>
          </cell>
        </row>
        <row r="4696">
          <cell r="A4696" t="str">
            <v>4522000001</v>
          </cell>
          <cell r="J4696">
            <v>0</v>
          </cell>
        </row>
        <row r="4697">
          <cell r="A4697" t="str">
            <v>4522000001</v>
          </cell>
          <cell r="J4697">
            <v>0</v>
          </cell>
        </row>
        <row r="4698">
          <cell r="A4698" t="str">
            <v>4522000001</v>
          </cell>
          <cell r="J4698">
            <v>0</v>
          </cell>
        </row>
        <row r="4699">
          <cell r="A4699" t="str">
            <v>4522000001</v>
          </cell>
          <cell r="J4699">
            <v>0</v>
          </cell>
        </row>
        <row r="4700">
          <cell r="A4700" t="str">
            <v>4522000001</v>
          </cell>
          <cell r="J4700">
            <v>0</v>
          </cell>
        </row>
        <row r="4701">
          <cell r="A4701" t="str">
            <v>4522000001</v>
          </cell>
          <cell r="J4701">
            <v>0</v>
          </cell>
        </row>
        <row r="4702">
          <cell r="A4702" t="str">
            <v>4522000001</v>
          </cell>
          <cell r="J4702">
            <v>0</v>
          </cell>
        </row>
        <row r="4703">
          <cell r="A4703" t="str">
            <v>4522000001</v>
          </cell>
          <cell r="J4703">
            <v>0</v>
          </cell>
        </row>
        <row r="4704">
          <cell r="A4704" t="str">
            <v>4522000001</v>
          </cell>
          <cell r="J4704">
            <v>0</v>
          </cell>
        </row>
        <row r="4705">
          <cell r="A4705" t="str">
            <v>4522000001</v>
          </cell>
          <cell r="J4705">
            <v>0</v>
          </cell>
        </row>
        <row r="4706">
          <cell r="A4706" t="str">
            <v>4522000001</v>
          </cell>
          <cell r="J4706">
            <v>0</v>
          </cell>
        </row>
        <row r="4707">
          <cell r="A4707" t="str">
            <v>4522000001</v>
          </cell>
          <cell r="J4707">
            <v>0</v>
          </cell>
        </row>
        <row r="4708">
          <cell r="A4708" t="str">
            <v>4522000001</v>
          </cell>
          <cell r="J4708">
            <v>0</v>
          </cell>
        </row>
        <row r="4709">
          <cell r="A4709" t="str">
            <v>4522000001</v>
          </cell>
          <cell r="J4709">
            <v>0</v>
          </cell>
        </row>
        <row r="4710">
          <cell r="A4710" t="str">
            <v>4522000001</v>
          </cell>
          <cell r="J4710">
            <v>0</v>
          </cell>
        </row>
        <row r="4711">
          <cell r="A4711" t="str">
            <v>4522000001</v>
          </cell>
          <cell r="J4711">
            <v>0</v>
          </cell>
        </row>
        <row r="4712">
          <cell r="A4712" t="str">
            <v>4522000001</v>
          </cell>
          <cell r="J4712">
            <v>0</v>
          </cell>
        </row>
        <row r="4713">
          <cell r="A4713" t="str">
            <v>4522000001</v>
          </cell>
          <cell r="J4713">
            <v>0</v>
          </cell>
        </row>
        <row r="4714">
          <cell r="A4714" t="str">
            <v>4522000001</v>
          </cell>
          <cell r="J4714">
            <v>0</v>
          </cell>
        </row>
        <row r="4715">
          <cell r="A4715" t="str">
            <v>4522000001</v>
          </cell>
          <cell r="J4715">
            <v>0</v>
          </cell>
        </row>
        <row r="4716">
          <cell r="A4716" t="str">
            <v>4522000001</v>
          </cell>
          <cell r="J4716">
            <v>0</v>
          </cell>
        </row>
        <row r="4717">
          <cell r="A4717" t="str">
            <v>4522000001</v>
          </cell>
          <cell r="J4717">
            <v>0</v>
          </cell>
        </row>
        <row r="4718">
          <cell r="A4718" t="str">
            <v>4522000001</v>
          </cell>
          <cell r="J4718">
            <v>0</v>
          </cell>
        </row>
        <row r="4719">
          <cell r="A4719" t="str">
            <v>4522000001</v>
          </cell>
          <cell r="J4719">
            <v>0</v>
          </cell>
        </row>
        <row r="4720">
          <cell r="A4720" t="str">
            <v>4522000001</v>
          </cell>
          <cell r="J4720">
            <v>0</v>
          </cell>
        </row>
        <row r="4721">
          <cell r="A4721" t="str">
            <v>4522000001</v>
          </cell>
          <cell r="J4721">
            <v>0</v>
          </cell>
        </row>
        <row r="4722">
          <cell r="A4722" t="str">
            <v>4522000001</v>
          </cell>
          <cell r="J4722">
            <v>0</v>
          </cell>
        </row>
        <row r="4723">
          <cell r="A4723" t="str">
            <v>4522000001</v>
          </cell>
          <cell r="J4723">
            <v>0</v>
          </cell>
        </row>
        <row r="4724">
          <cell r="A4724" t="str">
            <v>4522000001</v>
          </cell>
          <cell r="J4724">
            <v>0</v>
          </cell>
        </row>
        <row r="4725">
          <cell r="A4725" t="str">
            <v>4522000001</v>
          </cell>
          <cell r="J4725">
            <v>0</v>
          </cell>
        </row>
        <row r="4726">
          <cell r="A4726" t="str">
            <v>4522000001</v>
          </cell>
          <cell r="J4726">
            <v>0</v>
          </cell>
        </row>
        <row r="4727">
          <cell r="A4727" t="str">
            <v>4522000001</v>
          </cell>
          <cell r="J4727">
            <v>0</v>
          </cell>
        </row>
        <row r="4728">
          <cell r="A4728" t="str">
            <v>4522000001</v>
          </cell>
          <cell r="J4728">
            <v>0</v>
          </cell>
        </row>
        <row r="4729">
          <cell r="A4729" t="str">
            <v>4522000001</v>
          </cell>
          <cell r="J4729">
            <v>0</v>
          </cell>
        </row>
        <row r="4730">
          <cell r="A4730" t="str">
            <v>4522000001</v>
          </cell>
          <cell r="J4730">
            <v>0</v>
          </cell>
        </row>
        <row r="4731">
          <cell r="A4731" t="str">
            <v>4522000001</v>
          </cell>
          <cell r="J4731">
            <v>0</v>
          </cell>
        </row>
        <row r="4732">
          <cell r="A4732" t="str">
            <v>4522000001</v>
          </cell>
          <cell r="J4732">
            <v>0</v>
          </cell>
        </row>
        <row r="4733">
          <cell r="A4733" t="str">
            <v>4522000001</v>
          </cell>
          <cell r="J4733">
            <v>0</v>
          </cell>
        </row>
        <row r="4734">
          <cell r="A4734" t="str">
            <v>4522000001</v>
          </cell>
          <cell r="J4734">
            <v>0</v>
          </cell>
        </row>
        <row r="4735">
          <cell r="A4735" t="str">
            <v>4522000001</v>
          </cell>
          <cell r="J4735">
            <v>0</v>
          </cell>
        </row>
        <row r="4736">
          <cell r="A4736" t="str">
            <v>4522000001</v>
          </cell>
          <cell r="J4736">
            <v>0</v>
          </cell>
        </row>
        <row r="4737">
          <cell r="A4737" t="str">
            <v>4522000001</v>
          </cell>
          <cell r="J4737">
            <v>0</v>
          </cell>
        </row>
        <row r="4738">
          <cell r="A4738" t="str">
            <v>4522000001</v>
          </cell>
          <cell r="J4738">
            <v>0</v>
          </cell>
        </row>
        <row r="4739">
          <cell r="A4739" t="str">
            <v>4522000001</v>
          </cell>
          <cell r="J4739">
            <v>0</v>
          </cell>
        </row>
        <row r="4740">
          <cell r="A4740" t="str">
            <v>4522000001</v>
          </cell>
          <cell r="J4740">
            <v>0</v>
          </cell>
        </row>
        <row r="4741">
          <cell r="A4741" t="str">
            <v>4522000001</v>
          </cell>
          <cell r="J4741">
            <v>0</v>
          </cell>
        </row>
        <row r="4742">
          <cell r="A4742" t="str">
            <v>4522000001</v>
          </cell>
          <cell r="J4742">
            <v>0</v>
          </cell>
        </row>
        <row r="4743">
          <cell r="A4743" t="str">
            <v>4522000001</v>
          </cell>
          <cell r="J4743">
            <v>0</v>
          </cell>
        </row>
        <row r="4744">
          <cell r="A4744" t="str">
            <v>4522000001</v>
          </cell>
          <cell r="J4744">
            <v>0</v>
          </cell>
        </row>
        <row r="4745">
          <cell r="A4745" t="str">
            <v>4522000001</v>
          </cell>
          <cell r="J4745">
            <v>0</v>
          </cell>
        </row>
        <row r="4746">
          <cell r="A4746" t="str">
            <v>4522000001</v>
          </cell>
          <cell r="J4746">
            <v>0</v>
          </cell>
        </row>
        <row r="4747">
          <cell r="A4747" t="str">
            <v>4522000001</v>
          </cell>
          <cell r="J4747">
            <v>0</v>
          </cell>
        </row>
        <row r="4748">
          <cell r="A4748" t="str">
            <v>4522000001</v>
          </cell>
          <cell r="J4748">
            <v>0</v>
          </cell>
        </row>
        <row r="4749">
          <cell r="A4749" t="str">
            <v>4522000001</v>
          </cell>
          <cell r="J4749">
            <v>0</v>
          </cell>
        </row>
        <row r="4750">
          <cell r="A4750" t="str">
            <v>4522000001</v>
          </cell>
          <cell r="J4750">
            <v>0</v>
          </cell>
        </row>
        <row r="4751">
          <cell r="A4751" t="str">
            <v>4522000001</v>
          </cell>
          <cell r="J4751">
            <v>0</v>
          </cell>
        </row>
        <row r="4752">
          <cell r="A4752" t="str">
            <v>4522000001</v>
          </cell>
          <cell r="J4752">
            <v>0</v>
          </cell>
        </row>
        <row r="4753">
          <cell r="A4753" t="str">
            <v>4522000001</v>
          </cell>
          <cell r="J4753">
            <v>0</v>
          </cell>
        </row>
        <row r="4754">
          <cell r="A4754" t="str">
            <v>4522000001</v>
          </cell>
          <cell r="J4754">
            <v>0</v>
          </cell>
        </row>
        <row r="4755">
          <cell r="A4755" t="str">
            <v>4522000001</v>
          </cell>
          <cell r="J4755">
            <v>0</v>
          </cell>
        </row>
        <row r="4756">
          <cell r="A4756" t="str">
            <v>4522000001</v>
          </cell>
          <cell r="J4756">
            <v>0</v>
          </cell>
        </row>
        <row r="4757">
          <cell r="A4757" t="str">
            <v>4522000001</v>
          </cell>
          <cell r="J4757">
            <v>0</v>
          </cell>
        </row>
        <row r="4758">
          <cell r="A4758" t="str">
            <v>4522000001</v>
          </cell>
          <cell r="J4758">
            <v>0</v>
          </cell>
        </row>
        <row r="4759">
          <cell r="A4759" t="str">
            <v>4522000001</v>
          </cell>
          <cell r="J4759">
            <v>0</v>
          </cell>
        </row>
        <row r="4760">
          <cell r="A4760" t="str">
            <v>4522000001</v>
          </cell>
          <cell r="J4760">
            <v>0</v>
          </cell>
        </row>
        <row r="4761">
          <cell r="A4761" t="str">
            <v>4522000001</v>
          </cell>
          <cell r="J4761">
            <v>0</v>
          </cell>
        </row>
        <row r="4762">
          <cell r="A4762" t="str">
            <v>4522000001</v>
          </cell>
          <cell r="J4762">
            <v>0</v>
          </cell>
        </row>
        <row r="4763">
          <cell r="A4763" t="str">
            <v>4522000001</v>
          </cell>
          <cell r="J4763">
            <v>0</v>
          </cell>
        </row>
        <row r="4764">
          <cell r="A4764" t="str">
            <v>4522000001</v>
          </cell>
          <cell r="J4764">
            <v>0</v>
          </cell>
        </row>
        <row r="4765">
          <cell r="A4765" t="str">
            <v>4522000001</v>
          </cell>
          <cell r="J4765">
            <v>0</v>
          </cell>
        </row>
        <row r="4766">
          <cell r="A4766" t="str">
            <v>4522000001</v>
          </cell>
          <cell r="J4766">
            <v>0</v>
          </cell>
        </row>
        <row r="4767">
          <cell r="A4767" t="str">
            <v>4522000001</v>
          </cell>
          <cell r="J4767">
            <v>0</v>
          </cell>
        </row>
        <row r="4768">
          <cell r="A4768" t="str">
            <v>4522000001</v>
          </cell>
          <cell r="J4768">
            <v>0</v>
          </cell>
        </row>
        <row r="4769">
          <cell r="A4769" t="str">
            <v>4522000001</v>
          </cell>
          <cell r="J4769">
            <v>0</v>
          </cell>
        </row>
        <row r="4770">
          <cell r="A4770" t="str">
            <v>4522000001</v>
          </cell>
          <cell r="J4770">
            <v>0</v>
          </cell>
        </row>
        <row r="4771">
          <cell r="A4771" t="str">
            <v>4522000001</v>
          </cell>
          <cell r="J4771">
            <v>0</v>
          </cell>
        </row>
        <row r="4772">
          <cell r="A4772" t="str">
            <v>4522000001</v>
          </cell>
          <cell r="J4772">
            <v>0</v>
          </cell>
        </row>
        <row r="4773">
          <cell r="A4773" t="str">
            <v>4522000001</v>
          </cell>
          <cell r="J4773">
            <v>0</v>
          </cell>
        </row>
        <row r="4774">
          <cell r="A4774" t="str">
            <v>4522000001</v>
          </cell>
          <cell r="J4774">
            <v>0</v>
          </cell>
        </row>
        <row r="4775">
          <cell r="A4775" t="str">
            <v>4522000001</v>
          </cell>
          <cell r="J4775">
            <v>0</v>
          </cell>
        </row>
        <row r="4776">
          <cell r="A4776" t="str">
            <v>4522000001</v>
          </cell>
          <cell r="J4776">
            <v>0</v>
          </cell>
        </row>
        <row r="4777">
          <cell r="A4777" t="str">
            <v>4522000001</v>
          </cell>
          <cell r="J4777">
            <v>0</v>
          </cell>
        </row>
        <row r="4778">
          <cell r="A4778" t="str">
            <v>4522000001</v>
          </cell>
          <cell r="J4778">
            <v>0</v>
          </cell>
        </row>
        <row r="4779">
          <cell r="A4779" t="str">
            <v>4522000001</v>
          </cell>
          <cell r="J4779">
            <v>0</v>
          </cell>
        </row>
        <row r="4780">
          <cell r="A4780" t="str">
            <v>4522000001</v>
          </cell>
          <cell r="J4780">
            <v>0</v>
          </cell>
        </row>
        <row r="4781">
          <cell r="A4781" t="str">
            <v>4522000001</v>
          </cell>
          <cell r="J4781">
            <v>0</v>
          </cell>
        </row>
        <row r="4782">
          <cell r="A4782" t="str">
            <v>4522000001</v>
          </cell>
          <cell r="J4782">
            <v>0</v>
          </cell>
        </row>
        <row r="4783">
          <cell r="A4783" t="str">
            <v>4522000001</v>
          </cell>
          <cell r="J4783">
            <v>0</v>
          </cell>
        </row>
        <row r="4784">
          <cell r="A4784" t="str">
            <v>4522000001</v>
          </cell>
          <cell r="J4784">
            <v>0</v>
          </cell>
        </row>
        <row r="4785">
          <cell r="A4785" t="str">
            <v>4522000001</v>
          </cell>
          <cell r="J4785">
            <v>0</v>
          </cell>
        </row>
        <row r="4786">
          <cell r="A4786" t="str">
            <v>4522000001</v>
          </cell>
          <cell r="J4786">
            <v>0</v>
          </cell>
        </row>
        <row r="4787">
          <cell r="A4787" t="str">
            <v>4522000001</v>
          </cell>
          <cell r="J4787">
            <v>0</v>
          </cell>
        </row>
        <row r="4788">
          <cell r="A4788" t="str">
            <v>4522000001</v>
          </cell>
          <cell r="J4788">
            <v>0</v>
          </cell>
        </row>
        <row r="4789">
          <cell r="A4789" t="str">
            <v>4522000001</v>
          </cell>
          <cell r="J4789">
            <v>0</v>
          </cell>
        </row>
        <row r="4790">
          <cell r="A4790" t="str">
            <v>4522000001</v>
          </cell>
          <cell r="J4790">
            <v>0</v>
          </cell>
        </row>
        <row r="4791">
          <cell r="A4791" t="str">
            <v>4522000001</v>
          </cell>
          <cell r="J4791">
            <v>0</v>
          </cell>
        </row>
        <row r="4792">
          <cell r="A4792" t="str">
            <v>4522000001</v>
          </cell>
          <cell r="J4792">
            <v>0</v>
          </cell>
        </row>
        <row r="4793">
          <cell r="A4793" t="str">
            <v>4522000001</v>
          </cell>
          <cell r="J4793">
            <v>0</v>
          </cell>
        </row>
        <row r="4794">
          <cell r="A4794" t="str">
            <v>4522000001</v>
          </cell>
          <cell r="J4794">
            <v>0</v>
          </cell>
        </row>
        <row r="4795">
          <cell r="A4795" t="str">
            <v>4522000001</v>
          </cell>
          <cell r="J4795">
            <v>0</v>
          </cell>
        </row>
        <row r="4796">
          <cell r="A4796" t="str">
            <v>4522000001</v>
          </cell>
          <cell r="J4796">
            <v>0</v>
          </cell>
        </row>
        <row r="4797">
          <cell r="A4797" t="str">
            <v>4522000001</v>
          </cell>
          <cell r="J4797">
            <v>0</v>
          </cell>
        </row>
        <row r="4798">
          <cell r="A4798" t="str">
            <v>4522000001</v>
          </cell>
          <cell r="J4798">
            <v>0</v>
          </cell>
        </row>
        <row r="4799">
          <cell r="A4799" t="str">
            <v>4522000001</v>
          </cell>
          <cell r="J4799">
            <v>0</v>
          </cell>
        </row>
        <row r="4800">
          <cell r="A4800" t="str">
            <v>4522000001</v>
          </cell>
          <cell r="J4800">
            <v>0</v>
          </cell>
        </row>
        <row r="4801">
          <cell r="A4801" t="str">
            <v>4522000001</v>
          </cell>
          <cell r="J4801">
            <v>0</v>
          </cell>
        </row>
        <row r="4802">
          <cell r="A4802" t="str">
            <v>4522000001</v>
          </cell>
          <cell r="J4802">
            <v>0</v>
          </cell>
        </row>
        <row r="4803">
          <cell r="A4803" t="str">
            <v>4522000001</v>
          </cell>
          <cell r="J4803">
            <v>0</v>
          </cell>
        </row>
        <row r="4804">
          <cell r="A4804" t="str">
            <v>4522000001</v>
          </cell>
          <cell r="J4804">
            <v>0</v>
          </cell>
        </row>
        <row r="4805">
          <cell r="A4805" t="str">
            <v>4522000001</v>
          </cell>
          <cell r="J4805">
            <v>0</v>
          </cell>
        </row>
        <row r="4806">
          <cell r="A4806" t="str">
            <v>4522000001</v>
          </cell>
          <cell r="J4806">
            <v>0</v>
          </cell>
        </row>
        <row r="4807">
          <cell r="A4807" t="str">
            <v>4522000001</v>
          </cell>
          <cell r="J4807">
            <v>0</v>
          </cell>
        </row>
        <row r="4808">
          <cell r="A4808" t="str">
            <v>4522000001</v>
          </cell>
          <cell r="J4808">
            <v>0</v>
          </cell>
        </row>
        <row r="4809">
          <cell r="A4809" t="str">
            <v>4522000001</v>
          </cell>
          <cell r="J4809">
            <v>0</v>
          </cell>
        </row>
        <row r="4810">
          <cell r="A4810" t="str">
            <v>4522000001</v>
          </cell>
          <cell r="J4810">
            <v>0</v>
          </cell>
        </row>
        <row r="4811">
          <cell r="A4811" t="str">
            <v>4522000001</v>
          </cell>
          <cell r="J4811">
            <v>0</v>
          </cell>
        </row>
        <row r="4812">
          <cell r="A4812" t="str">
            <v>4522000001</v>
          </cell>
          <cell r="J4812">
            <v>0</v>
          </cell>
        </row>
        <row r="4813">
          <cell r="A4813" t="str">
            <v>4522000001</v>
          </cell>
          <cell r="J4813">
            <v>0</v>
          </cell>
        </row>
        <row r="4814">
          <cell r="A4814" t="str">
            <v>4522000001</v>
          </cell>
          <cell r="J4814">
            <v>0</v>
          </cell>
        </row>
        <row r="4815">
          <cell r="A4815" t="str">
            <v>4522000001</v>
          </cell>
          <cell r="J4815">
            <v>0</v>
          </cell>
        </row>
        <row r="4816">
          <cell r="A4816" t="str">
            <v>4522000001</v>
          </cell>
          <cell r="J4816">
            <v>0</v>
          </cell>
        </row>
        <row r="4817">
          <cell r="A4817" t="str">
            <v>4522000001</v>
          </cell>
          <cell r="J4817">
            <v>0</v>
          </cell>
        </row>
        <row r="4818">
          <cell r="A4818" t="str">
            <v>4522000001</v>
          </cell>
          <cell r="J4818">
            <v>0</v>
          </cell>
        </row>
        <row r="4819">
          <cell r="A4819" t="str">
            <v>4522000001</v>
          </cell>
          <cell r="J4819">
            <v>0</v>
          </cell>
        </row>
        <row r="4820">
          <cell r="A4820" t="str">
            <v>4522000001</v>
          </cell>
          <cell r="J4820">
            <v>0</v>
          </cell>
        </row>
        <row r="4821">
          <cell r="A4821" t="str">
            <v>4522000001</v>
          </cell>
          <cell r="J4821">
            <v>0</v>
          </cell>
        </row>
        <row r="4822">
          <cell r="A4822" t="str">
            <v>4522000001</v>
          </cell>
          <cell r="J4822">
            <v>0</v>
          </cell>
        </row>
        <row r="4823">
          <cell r="A4823" t="str">
            <v>4522000001</v>
          </cell>
          <cell r="J4823">
            <v>0</v>
          </cell>
        </row>
        <row r="4824">
          <cell r="A4824" t="str">
            <v>4522000001</v>
          </cell>
          <cell r="J4824">
            <v>0</v>
          </cell>
        </row>
        <row r="4825">
          <cell r="A4825" t="str">
            <v>4522000001</v>
          </cell>
          <cell r="J4825">
            <v>0</v>
          </cell>
        </row>
        <row r="4826">
          <cell r="A4826" t="str">
            <v>4522000001</v>
          </cell>
          <cell r="J4826">
            <v>0</v>
          </cell>
        </row>
        <row r="4827">
          <cell r="A4827" t="str">
            <v>4522000001</v>
          </cell>
          <cell r="J4827">
            <v>0</v>
          </cell>
        </row>
        <row r="4828">
          <cell r="A4828" t="str">
            <v>4522000001</v>
          </cell>
          <cell r="J4828">
            <v>0</v>
          </cell>
        </row>
        <row r="4829">
          <cell r="A4829" t="str">
            <v>4522000001</v>
          </cell>
          <cell r="J4829">
            <v>0</v>
          </cell>
        </row>
        <row r="4830">
          <cell r="A4830" t="str">
            <v>4522000001</v>
          </cell>
          <cell r="J4830">
            <v>0</v>
          </cell>
        </row>
        <row r="4831">
          <cell r="A4831" t="str">
            <v>4522000001</v>
          </cell>
          <cell r="J4831">
            <v>0</v>
          </cell>
        </row>
        <row r="4832">
          <cell r="A4832" t="str">
            <v>4522000001</v>
          </cell>
          <cell r="J4832">
            <v>0</v>
          </cell>
        </row>
        <row r="4833">
          <cell r="A4833" t="str">
            <v>4522000001</v>
          </cell>
          <cell r="J4833">
            <v>0</v>
          </cell>
        </row>
        <row r="4834">
          <cell r="A4834" t="str">
            <v>4522000001</v>
          </cell>
          <cell r="J4834">
            <v>0</v>
          </cell>
        </row>
        <row r="4835">
          <cell r="A4835" t="str">
            <v>4522000001</v>
          </cell>
          <cell r="J4835">
            <v>0</v>
          </cell>
        </row>
        <row r="4836">
          <cell r="A4836" t="str">
            <v>4522000001</v>
          </cell>
          <cell r="J4836">
            <v>0</v>
          </cell>
        </row>
        <row r="4837">
          <cell r="A4837" t="str">
            <v>4522000001</v>
          </cell>
          <cell r="J4837">
            <v>0</v>
          </cell>
        </row>
        <row r="4838">
          <cell r="A4838" t="str">
            <v>4522000001</v>
          </cell>
          <cell r="J4838">
            <v>0</v>
          </cell>
        </row>
        <row r="4839">
          <cell r="A4839" t="str">
            <v>4522000001</v>
          </cell>
          <cell r="J4839">
            <v>0</v>
          </cell>
        </row>
        <row r="4840">
          <cell r="A4840" t="str">
            <v>4522000001</v>
          </cell>
          <cell r="J4840">
            <v>0</v>
          </cell>
        </row>
        <row r="4841">
          <cell r="A4841" t="str">
            <v>4522000001</v>
          </cell>
          <cell r="J4841">
            <v>0</v>
          </cell>
        </row>
        <row r="4842">
          <cell r="A4842" t="str">
            <v>4522000001</v>
          </cell>
          <cell r="J4842">
            <v>0</v>
          </cell>
        </row>
        <row r="4843">
          <cell r="A4843" t="str">
            <v>4522000001</v>
          </cell>
          <cell r="J4843">
            <v>0</v>
          </cell>
        </row>
        <row r="4844">
          <cell r="A4844" t="str">
            <v>4522000001</v>
          </cell>
          <cell r="J4844">
            <v>0</v>
          </cell>
        </row>
        <row r="4845">
          <cell r="A4845" t="str">
            <v>4522000001</v>
          </cell>
          <cell r="J4845">
            <v>0</v>
          </cell>
        </row>
        <row r="4846">
          <cell r="A4846" t="str">
            <v>4522000001</v>
          </cell>
          <cell r="J4846">
            <v>0</v>
          </cell>
        </row>
        <row r="4847">
          <cell r="A4847" t="str">
            <v>4522000001</v>
          </cell>
          <cell r="J4847">
            <v>0</v>
          </cell>
        </row>
        <row r="4848">
          <cell r="A4848" t="str">
            <v>4522000001</v>
          </cell>
          <cell r="J4848">
            <v>0</v>
          </cell>
        </row>
        <row r="4849">
          <cell r="A4849" t="str">
            <v>4522000001</v>
          </cell>
          <cell r="J4849">
            <v>0</v>
          </cell>
        </row>
        <row r="4850">
          <cell r="A4850" t="str">
            <v>4522000001</v>
          </cell>
          <cell r="J4850">
            <v>0</v>
          </cell>
        </row>
        <row r="4851">
          <cell r="A4851" t="str">
            <v>4522000001</v>
          </cell>
          <cell r="J4851">
            <v>0</v>
          </cell>
        </row>
        <row r="4852">
          <cell r="A4852" t="str">
            <v>4522000001</v>
          </cell>
          <cell r="J4852">
            <v>0</v>
          </cell>
        </row>
        <row r="4853">
          <cell r="A4853" t="str">
            <v>4522000001</v>
          </cell>
          <cell r="J4853">
            <v>0</v>
          </cell>
        </row>
        <row r="4854">
          <cell r="A4854" t="str">
            <v>4522000001</v>
          </cell>
          <cell r="J4854">
            <v>0</v>
          </cell>
        </row>
        <row r="4855">
          <cell r="A4855" t="str">
            <v>4522000001</v>
          </cell>
          <cell r="J4855">
            <v>0</v>
          </cell>
        </row>
        <row r="4856">
          <cell r="A4856" t="str">
            <v>4522000001</v>
          </cell>
          <cell r="J4856">
            <v>0</v>
          </cell>
        </row>
        <row r="4857">
          <cell r="A4857" t="str">
            <v>4522000001</v>
          </cell>
          <cell r="J4857">
            <v>0</v>
          </cell>
        </row>
        <row r="4858">
          <cell r="A4858" t="str">
            <v>4522000001</v>
          </cell>
          <cell r="J4858">
            <v>0</v>
          </cell>
        </row>
        <row r="4859">
          <cell r="A4859" t="str">
            <v>4522000001</v>
          </cell>
          <cell r="J4859">
            <v>0</v>
          </cell>
        </row>
        <row r="4860">
          <cell r="A4860" t="str">
            <v>4522000001</v>
          </cell>
          <cell r="J4860">
            <v>0</v>
          </cell>
        </row>
        <row r="4861">
          <cell r="A4861" t="str">
            <v>4522000001</v>
          </cell>
          <cell r="J4861">
            <v>0</v>
          </cell>
        </row>
        <row r="4862">
          <cell r="A4862" t="str">
            <v>4522000001</v>
          </cell>
          <cell r="J4862">
            <v>0</v>
          </cell>
        </row>
        <row r="4863">
          <cell r="A4863" t="str">
            <v>4522000001</v>
          </cell>
          <cell r="J4863">
            <v>0</v>
          </cell>
        </row>
        <row r="4864">
          <cell r="A4864" t="str">
            <v>4522000001</v>
          </cell>
          <cell r="J4864">
            <v>0</v>
          </cell>
        </row>
        <row r="4865">
          <cell r="A4865" t="str">
            <v>4522000001</v>
          </cell>
          <cell r="J4865">
            <v>0</v>
          </cell>
        </row>
        <row r="4866">
          <cell r="A4866" t="str">
            <v>4522000001</v>
          </cell>
          <cell r="J4866">
            <v>0</v>
          </cell>
        </row>
        <row r="4867">
          <cell r="A4867" t="str">
            <v>4522000001</v>
          </cell>
          <cell r="J4867">
            <v>0</v>
          </cell>
        </row>
        <row r="4868">
          <cell r="A4868" t="str">
            <v>4522000001</v>
          </cell>
          <cell r="J4868">
            <v>0</v>
          </cell>
        </row>
        <row r="4869">
          <cell r="A4869" t="str">
            <v>4522000001</v>
          </cell>
          <cell r="J4869">
            <v>0</v>
          </cell>
        </row>
        <row r="4870">
          <cell r="A4870" t="str">
            <v>4522000001</v>
          </cell>
          <cell r="J4870">
            <v>0</v>
          </cell>
        </row>
        <row r="4871">
          <cell r="A4871" t="str">
            <v>4522000001</v>
          </cell>
          <cell r="J4871">
            <v>0</v>
          </cell>
        </row>
        <row r="4872">
          <cell r="A4872" t="str">
            <v>4522000001</v>
          </cell>
          <cell r="J4872">
            <v>0</v>
          </cell>
        </row>
        <row r="4873">
          <cell r="A4873" t="str">
            <v>4522000001</v>
          </cell>
          <cell r="J4873">
            <v>0</v>
          </cell>
        </row>
        <row r="4874">
          <cell r="A4874" t="str">
            <v>4522000001</v>
          </cell>
          <cell r="J4874">
            <v>0</v>
          </cell>
        </row>
        <row r="4875">
          <cell r="A4875" t="str">
            <v>4522000001</v>
          </cell>
          <cell r="J4875">
            <v>0</v>
          </cell>
        </row>
        <row r="4876">
          <cell r="A4876" t="str">
            <v>4522000001</v>
          </cell>
          <cell r="J4876">
            <v>0</v>
          </cell>
        </row>
        <row r="4877">
          <cell r="A4877" t="str">
            <v>4522000001</v>
          </cell>
          <cell r="J4877">
            <v>0</v>
          </cell>
        </row>
        <row r="4878">
          <cell r="A4878" t="str">
            <v>4522000001</v>
          </cell>
          <cell r="J4878">
            <v>0</v>
          </cell>
        </row>
        <row r="4879">
          <cell r="A4879" t="str">
            <v>4522000001</v>
          </cell>
          <cell r="J4879">
            <v>0</v>
          </cell>
        </row>
        <row r="4880">
          <cell r="A4880" t="str">
            <v>4522000001</v>
          </cell>
          <cell r="J4880">
            <v>0</v>
          </cell>
        </row>
        <row r="4881">
          <cell r="A4881" t="str">
            <v>4522000001</v>
          </cell>
          <cell r="J4881">
            <v>0</v>
          </cell>
        </row>
        <row r="4882">
          <cell r="A4882" t="str">
            <v>4522000001</v>
          </cell>
          <cell r="J4882">
            <v>0</v>
          </cell>
        </row>
        <row r="4883">
          <cell r="A4883" t="str">
            <v>4522000001</v>
          </cell>
          <cell r="J4883">
            <v>0</v>
          </cell>
        </row>
        <row r="4884">
          <cell r="A4884" t="str">
            <v>4522000001</v>
          </cell>
          <cell r="J4884">
            <v>0</v>
          </cell>
        </row>
        <row r="4885">
          <cell r="A4885" t="str">
            <v>4522000001</v>
          </cell>
          <cell r="J4885">
            <v>0</v>
          </cell>
        </row>
        <row r="4886">
          <cell r="A4886" t="str">
            <v>4522000001</v>
          </cell>
          <cell r="J4886">
            <v>0</v>
          </cell>
        </row>
        <row r="4887">
          <cell r="A4887" t="str">
            <v>4522000001</v>
          </cell>
          <cell r="J4887">
            <v>0</v>
          </cell>
        </row>
        <row r="4888">
          <cell r="A4888" t="str">
            <v>4522000001</v>
          </cell>
          <cell r="J4888">
            <v>0</v>
          </cell>
        </row>
        <row r="4889">
          <cell r="A4889" t="str">
            <v>4522000001</v>
          </cell>
          <cell r="J4889">
            <v>0</v>
          </cell>
        </row>
        <row r="4890">
          <cell r="A4890" t="str">
            <v>4522000001</v>
          </cell>
          <cell r="J4890">
            <v>0</v>
          </cell>
        </row>
        <row r="4891">
          <cell r="A4891" t="str">
            <v>4522000001</v>
          </cell>
          <cell r="J4891">
            <v>0</v>
          </cell>
        </row>
        <row r="4892">
          <cell r="A4892" t="str">
            <v>4522000001</v>
          </cell>
          <cell r="J4892">
            <v>0</v>
          </cell>
        </row>
        <row r="4893">
          <cell r="A4893" t="str">
            <v>4522000001</v>
          </cell>
          <cell r="J4893">
            <v>0</v>
          </cell>
        </row>
        <row r="4894">
          <cell r="A4894" t="str">
            <v>4522000001</v>
          </cell>
          <cell r="J4894">
            <v>0</v>
          </cell>
        </row>
        <row r="4895">
          <cell r="A4895" t="str">
            <v>4522000001</v>
          </cell>
          <cell r="J4895">
            <v>0</v>
          </cell>
        </row>
        <row r="4896">
          <cell r="A4896" t="str">
            <v>4522000001</v>
          </cell>
          <cell r="J4896">
            <v>0</v>
          </cell>
        </row>
        <row r="4897">
          <cell r="A4897" t="str">
            <v>4522000001</v>
          </cell>
          <cell r="J4897">
            <v>0</v>
          </cell>
        </row>
        <row r="4898">
          <cell r="A4898" t="str">
            <v>4522000001</v>
          </cell>
          <cell r="J4898">
            <v>0</v>
          </cell>
        </row>
        <row r="4899">
          <cell r="A4899" t="str">
            <v>4522000001</v>
          </cell>
          <cell r="J4899">
            <v>0</v>
          </cell>
        </row>
        <row r="4900">
          <cell r="A4900" t="str">
            <v>4522000001</v>
          </cell>
          <cell r="J4900">
            <v>0</v>
          </cell>
        </row>
        <row r="4901">
          <cell r="A4901" t="str">
            <v>4522000001</v>
          </cell>
          <cell r="J4901">
            <v>0</v>
          </cell>
        </row>
        <row r="4902">
          <cell r="A4902" t="str">
            <v>4522000001</v>
          </cell>
          <cell r="J4902">
            <v>0</v>
          </cell>
        </row>
        <row r="4903">
          <cell r="A4903" t="str">
            <v>4522000001</v>
          </cell>
          <cell r="J4903">
            <v>0</v>
          </cell>
        </row>
        <row r="4904">
          <cell r="A4904" t="str">
            <v>4522000001</v>
          </cell>
          <cell r="J4904">
            <v>0</v>
          </cell>
        </row>
        <row r="4905">
          <cell r="A4905" t="str">
            <v>4522000001</v>
          </cell>
          <cell r="J4905">
            <v>0</v>
          </cell>
        </row>
        <row r="4906">
          <cell r="A4906" t="str">
            <v>4522000001</v>
          </cell>
          <cell r="J4906">
            <v>0</v>
          </cell>
        </row>
        <row r="4907">
          <cell r="A4907" t="str">
            <v>4522000001</v>
          </cell>
          <cell r="J4907">
            <v>0</v>
          </cell>
        </row>
        <row r="4908">
          <cell r="A4908" t="str">
            <v>4522000001</v>
          </cell>
          <cell r="J4908">
            <v>0</v>
          </cell>
        </row>
        <row r="4909">
          <cell r="A4909" t="str">
            <v>4522000001</v>
          </cell>
          <cell r="J4909">
            <v>0</v>
          </cell>
        </row>
        <row r="4910">
          <cell r="A4910" t="str">
            <v>4522000001</v>
          </cell>
          <cell r="J4910">
            <v>0</v>
          </cell>
        </row>
        <row r="4911">
          <cell r="A4911" t="str">
            <v>4522000001</v>
          </cell>
          <cell r="J4911">
            <v>0</v>
          </cell>
        </row>
        <row r="4912">
          <cell r="A4912" t="str">
            <v>4522000001</v>
          </cell>
          <cell r="J4912">
            <v>0</v>
          </cell>
        </row>
        <row r="4913">
          <cell r="A4913" t="str">
            <v>4522000001</v>
          </cell>
          <cell r="J4913">
            <v>0</v>
          </cell>
        </row>
        <row r="4914">
          <cell r="A4914" t="str">
            <v>4522000001</v>
          </cell>
          <cell r="J4914">
            <v>0</v>
          </cell>
        </row>
        <row r="4915">
          <cell r="A4915" t="str">
            <v>4522000001</v>
          </cell>
          <cell r="J4915">
            <v>0</v>
          </cell>
        </row>
        <row r="4916">
          <cell r="A4916" t="str">
            <v>4522000001</v>
          </cell>
          <cell r="J4916">
            <v>0</v>
          </cell>
        </row>
        <row r="4917">
          <cell r="A4917" t="str">
            <v>4522000001</v>
          </cell>
          <cell r="J4917">
            <v>0</v>
          </cell>
        </row>
        <row r="4918">
          <cell r="A4918" t="str">
            <v>4522000001</v>
          </cell>
          <cell r="J4918">
            <v>0</v>
          </cell>
        </row>
        <row r="4919">
          <cell r="A4919" t="str">
            <v>4522000001</v>
          </cell>
          <cell r="J4919">
            <v>0</v>
          </cell>
        </row>
        <row r="4920">
          <cell r="A4920" t="str">
            <v>4522000001</v>
          </cell>
          <cell r="J4920">
            <v>0</v>
          </cell>
        </row>
        <row r="4921">
          <cell r="A4921" t="str">
            <v>4522000001</v>
          </cell>
          <cell r="J4921">
            <v>0</v>
          </cell>
        </row>
        <row r="4922">
          <cell r="A4922" t="str">
            <v>4522000001</v>
          </cell>
          <cell r="J4922">
            <v>0</v>
          </cell>
        </row>
        <row r="4923">
          <cell r="A4923" t="str">
            <v>4522000001</v>
          </cell>
          <cell r="J4923">
            <v>0</v>
          </cell>
        </row>
        <row r="4924">
          <cell r="A4924" t="str">
            <v>4522000001</v>
          </cell>
          <cell r="J4924">
            <v>0</v>
          </cell>
        </row>
        <row r="4925">
          <cell r="A4925" t="str">
            <v>4522000001</v>
          </cell>
          <cell r="J4925">
            <v>0</v>
          </cell>
        </row>
        <row r="4926">
          <cell r="A4926" t="str">
            <v>4522000001</v>
          </cell>
          <cell r="J4926">
            <v>0</v>
          </cell>
        </row>
        <row r="4927">
          <cell r="A4927" t="str">
            <v>4522000001</v>
          </cell>
          <cell r="J4927">
            <v>0</v>
          </cell>
        </row>
        <row r="4928">
          <cell r="A4928" t="str">
            <v>4522000001</v>
          </cell>
          <cell r="J4928">
            <v>0</v>
          </cell>
        </row>
        <row r="4929">
          <cell r="A4929" t="str">
            <v>4522000001</v>
          </cell>
          <cell r="J4929">
            <v>0</v>
          </cell>
        </row>
        <row r="4930">
          <cell r="A4930" t="str">
            <v>4522000001</v>
          </cell>
          <cell r="J4930">
            <v>0</v>
          </cell>
        </row>
        <row r="4931">
          <cell r="A4931" t="str">
            <v>4522000001</v>
          </cell>
          <cell r="J4931">
            <v>0</v>
          </cell>
        </row>
        <row r="4932">
          <cell r="A4932" t="str">
            <v>4522000001</v>
          </cell>
          <cell r="J4932">
            <v>0</v>
          </cell>
        </row>
        <row r="4933">
          <cell r="A4933" t="str">
            <v>4522000001</v>
          </cell>
          <cell r="J4933">
            <v>0</v>
          </cell>
        </row>
        <row r="4934">
          <cell r="A4934" t="str">
            <v>4522000001</v>
          </cell>
          <cell r="J4934">
            <v>0</v>
          </cell>
        </row>
        <row r="4935">
          <cell r="A4935" t="str">
            <v>4522000001</v>
          </cell>
          <cell r="J4935">
            <v>0</v>
          </cell>
        </row>
        <row r="4936">
          <cell r="A4936" t="str">
            <v>4522000001</v>
          </cell>
          <cell r="J4936">
            <v>0</v>
          </cell>
        </row>
        <row r="4937">
          <cell r="A4937" t="str">
            <v>4522000001</v>
          </cell>
          <cell r="J4937">
            <v>0</v>
          </cell>
        </row>
        <row r="4938">
          <cell r="A4938" t="str">
            <v>4522000001</v>
          </cell>
          <cell r="J4938">
            <v>0</v>
          </cell>
        </row>
        <row r="4939">
          <cell r="A4939" t="str">
            <v>4522000001</v>
          </cell>
          <cell r="J4939">
            <v>0</v>
          </cell>
        </row>
        <row r="4940">
          <cell r="A4940" t="str">
            <v>4522000001</v>
          </cell>
          <cell r="J4940">
            <v>0</v>
          </cell>
        </row>
        <row r="4941">
          <cell r="A4941" t="str">
            <v>4522000001</v>
          </cell>
          <cell r="J4941">
            <v>0</v>
          </cell>
        </row>
        <row r="4942">
          <cell r="A4942" t="str">
            <v>4522000001</v>
          </cell>
          <cell r="J4942">
            <v>0</v>
          </cell>
        </row>
        <row r="4943">
          <cell r="A4943" t="str">
            <v>4522000001</v>
          </cell>
          <cell r="J4943">
            <v>0</v>
          </cell>
        </row>
        <row r="4944">
          <cell r="A4944" t="str">
            <v>4522000001</v>
          </cell>
          <cell r="J4944">
            <v>0</v>
          </cell>
        </row>
        <row r="4945">
          <cell r="A4945" t="str">
            <v>4522000001</v>
          </cell>
          <cell r="J4945">
            <v>0</v>
          </cell>
        </row>
        <row r="4946">
          <cell r="A4946" t="str">
            <v>4522000001</v>
          </cell>
          <cell r="J4946">
            <v>0</v>
          </cell>
        </row>
        <row r="4947">
          <cell r="A4947" t="str">
            <v>4522000001</v>
          </cell>
          <cell r="J4947">
            <v>0</v>
          </cell>
        </row>
        <row r="4948">
          <cell r="A4948" t="str">
            <v>4522000001</v>
          </cell>
          <cell r="J4948">
            <v>0</v>
          </cell>
        </row>
        <row r="4949">
          <cell r="A4949" t="str">
            <v>4522000001</v>
          </cell>
          <cell r="J4949">
            <v>0</v>
          </cell>
        </row>
        <row r="4950">
          <cell r="A4950" t="str">
            <v>4522000001</v>
          </cell>
          <cell r="J4950">
            <v>0</v>
          </cell>
        </row>
        <row r="4951">
          <cell r="A4951" t="str">
            <v>4522000001</v>
          </cell>
          <cell r="J4951">
            <v>0</v>
          </cell>
        </row>
        <row r="4952">
          <cell r="A4952" t="str">
            <v>4522000001</v>
          </cell>
          <cell r="J4952">
            <v>0</v>
          </cell>
        </row>
        <row r="4953">
          <cell r="A4953" t="str">
            <v>4522000001</v>
          </cell>
          <cell r="J4953">
            <v>0</v>
          </cell>
        </row>
        <row r="4954">
          <cell r="A4954" t="str">
            <v>4522000001</v>
          </cell>
          <cell r="J4954">
            <v>0</v>
          </cell>
        </row>
        <row r="4955">
          <cell r="A4955" t="str">
            <v>4522000001</v>
          </cell>
          <cell r="J4955">
            <v>0</v>
          </cell>
        </row>
        <row r="4956">
          <cell r="A4956" t="str">
            <v>4522000001</v>
          </cell>
          <cell r="J4956">
            <v>0</v>
          </cell>
        </row>
        <row r="4957">
          <cell r="A4957" t="str">
            <v>4522000001</v>
          </cell>
          <cell r="J4957">
            <v>0</v>
          </cell>
        </row>
        <row r="4958">
          <cell r="A4958" t="str">
            <v>4522000001</v>
          </cell>
          <cell r="J4958">
            <v>0</v>
          </cell>
        </row>
        <row r="4959">
          <cell r="A4959" t="str">
            <v>4522000001</v>
          </cell>
          <cell r="J4959">
            <v>0</v>
          </cell>
        </row>
        <row r="4960">
          <cell r="A4960" t="str">
            <v>4522000001</v>
          </cell>
          <cell r="J4960">
            <v>0</v>
          </cell>
        </row>
        <row r="4961">
          <cell r="A4961" t="str">
            <v>4522000001</v>
          </cell>
          <cell r="J4961">
            <v>0</v>
          </cell>
        </row>
        <row r="4962">
          <cell r="A4962" t="str">
            <v>4522000001</v>
          </cell>
          <cell r="J4962">
            <v>0</v>
          </cell>
        </row>
        <row r="4963">
          <cell r="A4963" t="str">
            <v>4522000001</v>
          </cell>
          <cell r="J4963">
            <v>0</v>
          </cell>
        </row>
        <row r="4964">
          <cell r="A4964" t="str">
            <v>4522000001</v>
          </cell>
          <cell r="J4964">
            <v>0</v>
          </cell>
        </row>
        <row r="4965">
          <cell r="A4965" t="str">
            <v>4522000001</v>
          </cell>
          <cell r="J4965">
            <v>0</v>
          </cell>
        </row>
        <row r="4966">
          <cell r="A4966" t="str">
            <v>4522000001</v>
          </cell>
          <cell r="J4966">
            <v>0</v>
          </cell>
        </row>
        <row r="4967">
          <cell r="A4967" t="str">
            <v>4522000001</v>
          </cell>
          <cell r="J4967">
            <v>0</v>
          </cell>
        </row>
        <row r="4968">
          <cell r="A4968" t="str">
            <v>4522000001</v>
          </cell>
          <cell r="J4968">
            <v>0</v>
          </cell>
        </row>
        <row r="4969">
          <cell r="A4969" t="str">
            <v>4522000001</v>
          </cell>
          <cell r="J4969">
            <v>0</v>
          </cell>
        </row>
        <row r="4970">
          <cell r="A4970" t="str">
            <v>4522000001</v>
          </cell>
          <cell r="J4970">
            <v>0</v>
          </cell>
        </row>
        <row r="4971">
          <cell r="A4971" t="str">
            <v>4522000001</v>
          </cell>
          <cell r="J4971">
            <v>0</v>
          </cell>
        </row>
        <row r="4972">
          <cell r="A4972" t="str">
            <v>4522000001</v>
          </cell>
          <cell r="J4972">
            <v>0</v>
          </cell>
        </row>
        <row r="4973">
          <cell r="A4973" t="str">
            <v>4522000001</v>
          </cell>
          <cell r="J4973">
            <v>0</v>
          </cell>
        </row>
        <row r="4974">
          <cell r="A4974" t="str">
            <v>4522000001</v>
          </cell>
          <cell r="J4974">
            <v>0</v>
          </cell>
        </row>
        <row r="4975">
          <cell r="A4975" t="str">
            <v>4522000001</v>
          </cell>
          <cell r="J4975">
            <v>0</v>
          </cell>
        </row>
        <row r="4976">
          <cell r="A4976" t="str">
            <v>4522000001</v>
          </cell>
          <cell r="J4976">
            <v>0</v>
          </cell>
        </row>
        <row r="4977">
          <cell r="A4977" t="str">
            <v>4522000001</v>
          </cell>
          <cell r="J4977">
            <v>0</v>
          </cell>
        </row>
        <row r="4978">
          <cell r="A4978" t="str">
            <v>4522000001</v>
          </cell>
          <cell r="J4978">
            <v>0</v>
          </cell>
        </row>
        <row r="4979">
          <cell r="A4979" t="str">
            <v>4522000001</v>
          </cell>
          <cell r="J4979">
            <v>0</v>
          </cell>
        </row>
        <row r="4980">
          <cell r="A4980" t="str">
            <v>4522000001</v>
          </cell>
          <cell r="J4980">
            <v>0</v>
          </cell>
        </row>
        <row r="4981">
          <cell r="A4981" t="str">
            <v>4522000001</v>
          </cell>
          <cell r="J4981">
            <v>0</v>
          </cell>
        </row>
        <row r="4982">
          <cell r="A4982" t="str">
            <v>4522000001</v>
          </cell>
          <cell r="J4982">
            <v>0</v>
          </cell>
        </row>
        <row r="4983">
          <cell r="A4983" t="str">
            <v>4522000001</v>
          </cell>
          <cell r="J4983">
            <v>0</v>
          </cell>
        </row>
        <row r="4984">
          <cell r="A4984" t="str">
            <v>4522000001</v>
          </cell>
          <cell r="J4984">
            <v>0</v>
          </cell>
        </row>
        <row r="4985">
          <cell r="A4985" t="str">
            <v>4522000001</v>
          </cell>
          <cell r="J4985">
            <v>0</v>
          </cell>
        </row>
        <row r="4986">
          <cell r="A4986" t="str">
            <v>4522000001</v>
          </cell>
          <cell r="J4986">
            <v>0</v>
          </cell>
        </row>
        <row r="4987">
          <cell r="A4987" t="str">
            <v>4522000001</v>
          </cell>
          <cell r="J4987">
            <v>0</v>
          </cell>
        </row>
        <row r="4988">
          <cell r="A4988" t="str">
            <v>4522000001</v>
          </cell>
          <cell r="J4988">
            <v>0</v>
          </cell>
        </row>
        <row r="4989">
          <cell r="A4989" t="str">
            <v>4522000001</v>
          </cell>
          <cell r="J4989">
            <v>0</v>
          </cell>
        </row>
        <row r="4990">
          <cell r="A4990" t="str">
            <v>4522000001</v>
          </cell>
          <cell r="J4990">
            <v>0</v>
          </cell>
        </row>
        <row r="4991">
          <cell r="A4991" t="str">
            <v>4522000001</v>
          </cell>
          <cell r="J4991">
            <v>0</v>
          </cell>
        </row>
        <row r="4992">
          <cell r="A4992" t="str">
            <v>4522000001</v>
          </cell>
          <cell r="J4992">
            <v>0</v>
          </cell>
        </row>
        <row r="4993">
          <cell r="A4993" t="str">
            <v>4522000001</v>
          </cell>
          <cell r="J4993">
            <v>0</v>
          </cell>
        </row>
        <row r="4994">
          <cell r="A4994" t="str">
            <v>4522000001</v>
          </cell>
          <cell r="J4994">
            <v>0</v>
          </cell>
        </row>
        <row r="4995">
          <cell r="A4995" t="str">
            <v>4522000001</v>
          </cell>
          <cell r="J4995">
            <v>0</v>
          </cell>
        </row>
        <row r="4996">
          <cell r="A4996" t="str">
            <v>4522000001</v>
          </cell>
          <cell r="J4996">
            <v>0</v>
          </cell>
        </row>
        <row r="4997">
          <cell r="A4997" t="str">
            <v>4522000001</v>
          </cell>
          <cell r="J4997">
            <v>0</v>
          </cell>
        </row>
        <row r="4998">
          <cell r="A4998" t="str">
            <v>4522000001</v>
          </cell>
          <cell r="J4998">
            <v>0</v>
          </cell>
        </row>
        <row r="4999">
          <cell r="A4999" t="str">
            <v>4522000001</v>
          </cell>
          <cell r="J4999">
            <v>0</v>
          </cell>
        </row>
        <row r="5000">
          <cell r="A5000" t="str">
            <v>4522000001</v>
          </cell>
          <cell r="J5000">
            <v>0</v>
          </cell>
        </row>
        <row r="5001">
          <cell r="A5001" t="str">
            <v>4522000001</v>
          </cell>
          <cell r="J5001">
            <v>0</v>
          </cell>
        </row>
        <row r="5002">
          <cell r="A5002" t="str">
            <v>4522000001</v>
          </cell>
          <cell r="J5002">
            <v>0</v>
          </cell>
        </row>
        <row r="5003">
          <cell r="A5003" t="str">
            <v>4522000001</v>
          </cell>
          <cell r="J5003">
            <v>0</v>
          </cell>
        </row>
        <row r="5004">
          <cell r="A5004" t="str">
            <v>4522000001</v>
          </cell>
          <cell r="J5004">
            <v>0</v>
          </cell>
        </row>
        <row r="5005">
          <cell r="A5005" t="str">
            <v>4522000001</v>
          </cell>
          <cell r="J5005">
            <v>0</v>
          </cell>
        </row>
        <row r="5006">
          <cell r="A5006" t="str">
            <v>4522000001</v>
          </cell>
          <cell r="J5006">
            <v>0</v>
          </cell>
        </row>
        <row r="5007">
          <cell r="A5007" t="str">
            <v>4522000001</v>
          </cell>
          <cell r="J5007">
            <v>0</v>
          </cell>
        </row>
        <row r="5008">
          <cell r="A5008" t="str">
            <v>4522000001</v>
          </cell>
          <cell r="J5008">
            <v>0</v>
          </cell>
        </row>
        <row r="5009">
          <cell r="A5009" t="str">
            <v>4522000001</v>
          </cell>
          <cell r="J5009">
            <v>0</v>
          </cell>
        </row>
        <row r="5010">
          <cell r="A5010" t="str">
            <v>4522000001</v>
          </cell>
          <cell r="J5010">
            <v>0</v>
          </cell>
        </row>
        <row r="5011">
          <cell r="A5011" t="str">
            <v>4522000001</v>
          </cell>
          <cell r="J5011">
            <v>0</v>
          </cell>
        </row>
        <row r="5012">
          <cell r="A5012" t="str">
            <v>4522000001</v>
          </cell>
          <cell r="J5012">
            <v>0</v>
          </cell>
        </row>
        <row r="5013">
          <cell r="A5013" t="str">
            <v>4522000001</v>
          </cell>
          <cell r="J5013">
            <v>0</v>
          </cell>
        </row>
        <row r="5014">
          <cell r="A5014" t="str">
            <v>4522000001</v>
          </cell>
          <cell r="J5014">
            <v>0</v>
          </cell>
        </row>
        <row r="5015">
          <cell r="A5015" t="str">
            <v>4522000001</v>
          </cell>
          <cell r="J5015">
            <v>0</v>
          </cell>
        </row>
        <row r="5016">
          <cell r="A5016" t="str">
            <v>4522000001</v>
          </cell>
          <cell r="J5016">
            <v>0</v>
          </cell>
        </row>
        <row r="5017">
          <cell r="A5017" t="str">
            <v>4522000001</v>
          </cell>
          <cell r="J5017">
            <v>0</v>
          </cell>
        </row>
        <row r="5018">
          <cell r="A5018" t="str">
            <v>4522000001</v>
          </cell>
          <cell r="J5018">
            <v>0</v>
          </cell>
        </row>
        <row r="5019">
          <cell r="A5019" t="str">
            <v>4522000001</v>
          </cell>
          <cell r="J5019">
            <v>0</v>
          </cell>
        </row>
        <row r="5020">
          <cell r="A5020" t="str">
            <v>4522000001</v>
          </cell>
          <cell r="J5020">
            <v>0</v>
          </cell>
        </row>
        <row r="5021">
          <cell r="A5021" t="str">
            <v>4522000001</v>
          </cell>
          <cell r="J5021">
            <v>0</v>
          </cell>
        </row>
        <row r="5022">
          <cell r="A5022" t="str">
            <v>4522000001</v>
          </cell>
          <cell r="J5022">
            <v>0</v>
          </cell>
        </row>
        <row r="5023">
          <cell r="A5023" t="str">
            <v>4522000001</v>
          </cell>
          <cell r="J5023">
            <v>0</v>
          </cell>
        </row>
        <row r="5024">
          <cell r="A5024" t="str">
            <v>4522000001</v>
          </cell>
          <cell r="J5024">
            <v>0</v>
          </cell>
        </row>
        <row r="5025">
          <cell r="A5025" t="str">
            <v>4522000001</v>
          </cell>
          <cell r="J5025">
            <v>0</v>
          </cell>
        </row>
        <row r="5026">
          <cell r="A5026" t="str">
            <v>4522000001</v>
          </cell>
          <cell r="J5026">
            <v>0</v>
          </cell>
        </row>
        <row r="5027">
          <cell r="A5027" t="str">
            <v>4522000001</v>
          </cell>
          <cell r="J5027">
            <v>0</v>
          </cell>
        </row>
        <row r="5028">
          <cell r="A5028" t="str">
            <v>4522000001</v>
          </cell>
          <cell r="J5028">
            <v>0</v>
          </cell>
        </row>
        <row r="5029">
          <cell r="A5029" t="str">
            <v>4522000001</v>
          </cell>
          <cell r="J5029">
            <v>0</v>
          </cell>
        </row>
        <row r="5030">
          <cell r="A5030" t="str">
            <v>4522000001</v>
          </cell>
          <cell r="J5030">
            <v>0</v>
          </cell>
        </row>
        <row r="5031">
          <cell r="A5031" t="str">
            <v>4522000001</v>
          </cell>
          <cell r="J5031">
            <v>0</v>
          </cell>
        </row>
        <row r="5032">
          <cell r="A5032" t="str">
            <v>4522000001</v>
          </cell>
          <cell r="J5032">
            <v>0</v>
          </cell>
        </row>
        <row r="5033">
          <cell r="A5033" t="str">
            <v>4522000001</v>
          </cell>
          <cell r="J5033">
            <v>0</v>
          </cell>
        </row>
        <row r="5034">
          <cell r="A5034" t="str">
            <v>4522000001</v>
          </cell>
          <cell r="J5034">
            <v>0</v>
          </cell>
        </row>
        <row r="5035">
          <cell r="A5035" t="str">
            <v>4522000001</v>
          </cell>
          <cell r="J5035">
            <v>0</v>
          </cell>
        </row>
        <row r="5036">
          <cell r="A5036" t="str">
            <v>4522000001</v>
          </cell>
          <cell r="J5036">
            <v>0</v>
          </cell>
        </row>
        <row r="5037">
          <cell r="A5037" t="str">
            <v>4522000001</v>
          </cell>
          <cell r="J5037">
            <v>0</v>
          </cell>
        </row>
        <row r="5038">
          <cell r="A5038" t="str">
            <v>4522000001</v>
          </cell>
          <cell r="J5038">
            <v>0</v>
          </cell>
        </row>
        <row r="5039">
          <cell r="A5039" t="str">
            <v>4522000001</v>
          </cell>
          <cell r="J5039">
            <v>0</v>
          </cell>
        </row>
        <row r="5040">
          <cell r="A5040" t="str">
            <v>4522000001</v>
          </cell>
          <cell r="J5040">
            <v>0</v>
          </cell>
        </row>
        <row r="5041">
          <cell r="A5041" t="str">
            <v>4522000001</v>
          </cell>
          <cell r="J5041">
            <v>0</v>
          </cell>
        </row>
        <row r="5042">
          <cell r="A5042" t="str">
            <v>4522000001</v>
          </cell>
          <cell r="J5042">
            <v>0</v>
          </cell>
        </row>
        <row r="5043">
          <cell r="A5043" t="str">
            <v>4522000001</v>
          </cell>
          <cell r="J5043">
            <v>0</v>
          </cell>
        </row>
        <row r="5044">
          <cell r="A5044" t="str">
            <v>4522000001</v>
          </cell>
          <cell r="J5044">
            <v>0</v>
          </cell>
        </row>
        <row r="5045">
          <cell r="A5045" t="str">
            <v>4522000001</v>
          </cell>
          <cell r="J5045">
            <v>0</v>
          </cell>
        </row>
        <row r="5046">
          <cell r="A5046" t="str">
            <v>4522000001</v>
          </cell>
          <cell r="J5046">
            <v>0</v>
          </cell>
        </row>
        <row r="5047">
          <cell r="A5047" t="str">
            <v>4522000001</v>
          </cell>
          <cell r="J5047">
            <v>0</v>
          </cell>
        </row>
        <row r="5048">
          <cell r="A5048" t="str">
            <v>4522000001</v>
          </cell>
          <cell r="J5048">
            <v>0</v>
          </cell>
        </row>
        <row r="5049">
          <cell r="A5049" t="str">
            <v>4522000001</v>
          </cell>
          <cell r="J5049">
            <v>0</v>
          </cell>
        </row>
        <row r="5050">
          <cell r="A5050" t="str">
            <v>4522000001</v>
          </cell>
          <cell r="J5050">
            <v>0</v>
          </cell>
        </row>
        <row r="5051">
          <cell r="A5051" t="str">
            <v>4522000001</v>
          </cell>
          <cell r="J5051">
            <v>0</v>
          </cell>
        </row>
        <row r="5052">
          <cell r="A5052" t="str">
            <v>4522000001</v>
          </cell>
          <cell r="J5052">
            <v>0</v>
          </cell>
        </row>
        <row r="5053">
          <cell r="A5053" t="str">
            <v>4522000001</v>
          </cell>
          <cell r="J5053">
            <v>0</v>
          </cell>
        </row>
        <row r="5054">
          <cell r="A5054" t="str">
            <v>4522000001</v>
          </cell>
          <cell r="J5054">
            <v>0</v>
          </cell>
        </row>
        <row r="5055">
          <cell r="A5055" t="str">
            <v>4522000001</v>
          </cell>
          <cell r="J5055">
            <v>0</v>
          </cell>
        </row>
        <row r="5056">
          <cell r="A5056" t="str">
            <v>4522000001</v>
          </cell>
          <cell r="J5056">
            <v>0</v>
          </cell>
        </row>
        <row r="5057">
          <cell r="A5057" t="str">
            <v>4522000001</v>
          </cell>
          <cell r="J5057">
            <v>0</v>
          </cell>
        </row>
        <row r="5058">
          <cell r="A5058" t="str">
            <v>4522000001</v>
          </cell>
          <cell r="J5058">
            <v>0</v>
          </cell>
        </row>
        <row r="5059">
          <cell r="A5059" t="str">
            <v>4522000001</v>
          </cell>
          <cell r="J5059">
            <v>0</v>
          </cell>
        </row>
        <row r="5060">
          <cell r="A5060" t="str">
            <v>4522000001</v>
          </cell>
          <cell r="J5060">
            <v>0</v>
          </cell>
        </row>
        <row r="5061">
          <cell r="A5061" t="str">
            <v>4522000001</v>
          </cell>
          <cell r="J5061">
            <v>0</v>
          </cell>
        </row>
        <row r="5062">
          <cell r="A5062" t="str">
            <v>4522000001</v>
          </cell>
          <cell r="J5062">
            <v>0</v>
          </cell>
        </row>
        <row r="5063">
          <cell r="A5063" t="str">
            <v>4522000001</v>
          </cell>
          <cell r="J5063">
            <v>0</v>
          </cell>
        </row>
        <row r="5064">
          <cell r="A5064" t="str">
            <v>4522000001</v>
          </cell>
          <cell r="J5064">
            <v>0</v>
          </cell>
        </row>
        <row r="5065">
          <cell r="A5065" t="str">
            <v>4522000001</v>
          </cell>
          <cell r="J5065">
            <v>0</v>
          </cell>
        </row>
        <row r="5066">
          <cell r="A5066" t="str">
            <v>4522000001</v>
          </cell>
          <cell r="J5066">
            <v>0</v>
          </cell>
        </row>
        <row r="5067">
          <cell r="A5067" t="str">
            <v>4522000001</v>
          </cell>
          <cell r="J5067">
            <v>0</v>
          </cell>
        </row>
        <row r="5068">
          <cell r="A5068" t="str">
            <v>4522000001</v>
          </cell>
          <cell r="J5068">
            <v>0</v>
          </cell>
        </row>
        <row r="5069">
          <cell r="A5069" t="str">
            <v>4522000001</v>
          </cell>
          <cell r="J5069">
            <v>0</v>
          </cell>
        </row>
        <row r="5070">
          <cell r="A5070" t="str">
            <v>4522000001</v>
          </cell>
          <cell r="J5070">
            <v>0</v>
          </cell>
        </row>
        <row r="5071">
          <cell r="A5071" t="str">
            <v>4522000001</v>
          </cell>
          <cell r="J5071">
            <v>0</v>
          </cell>
        </row>
        <row r="5072">
          <cell r="A5072" t="str">
            <v>4522000001</v>
          </cell>
          <cell r="J5072">
            <v>0</v>
          </cell>
        </row>
        <row r="5073">
          <cell r="A5073" t="str">
            <v>4522000001</v>
          </cell>
          <cell r="J5073">
            <v>0</v>
          </cell>
        </row>
        <row r="5074">
          <cell r="A5074" t="str">
            <v>4522000001</v>
          </cell>
          <cell r="J5074">
            <v>0</v>
          </cell>
        </row>
        <row r="5075">
          <cell r="A5075" t="str">
            <v>4522000001</v>
          </cell>
          <cell r="J5075">
            <v>0</v>
          </cell>
        </row>
        <row r="5076">
          <cell r="A5076" t="str">
            <v>4522000001</v>
          </cell>
          <cell r="J5076">
            <v>0</v>
          </cell>
        </row>
        <row r="5077">
          <cell r="A5077" t="str">
            <v>4522000001</v>
          </cell>
          <cell r="J5077">
            <v>0</v>
          </cell>
        </row>
        <row r="5078">
          <cell r="A5078" t="str">
            <v>4522000001</v>
          </cell>
          <cell r="J5078">
            <v>0</v>
          </cell>
        </row>
        <row r="5079">
          <cell r="A5079" t="str">
            <v>4522000001</v>
          </cell>
          <cell r="J5079">
            <v>0</v>
          </cell>
        </row>
        <row r="5080">
          <cell r="A5080" t="str">
            <v>4522000001</v>
          </cell>
          <cell r="J5080">
            <v>0</v>
          </cell>
        </row>
        <row r="5081">
          <cell r="A5081" t="str">
            <v>4522000001</v>
          </cell>
          <cell r="J5081">
            <v>0</v>
          </cell>
        </row>
        <row r="5082">
          <cell r="A5082" t="str">
            <v>4522000001</v>
          </cell>
          <cell r="J5082">
            <v>0</v>
          </cell>
        </row>
        <row r="5083">
          <cell r="A5083" t="str">
            <v>4522000001</v>
          </cell>
          <cell r="J5083">
            <v>0</v>
          </cell>
        </row>
        <row r="5084">
          <cell r="A5084" t="str">
            <v>4522000001</v>
          </cell>
          <cell r="J5084">
            <v>0</v>
          </cell>
        </row>
        <row r="5085">
          <cell r="A5085" t="str">
            <v>4522000001</v>
          </cell>
          <cell r="J5085">
            <v>0</v>
          </cell>
        </row>
        <row r="5086">
          <cell r="A5086" t="str">
            <v>4522000001</v>
          </cell>
          <cell r="J5086">
            <v>0</v>
          </cell>
        </row>
        <row r="5087">
          <cell r="A5087" t="str">
            <v>4522000001</v>
          </cell>
          <cell r="J5087">
            <v>0</v>
          </cell>
        </row>
        <row r="5088">
          <cell r="A5088" t="str">
            <v>4522000001</v>
          </cell>
          <cell r="J5088">
            <v>0</v>
          </cell>
        </row>
        <row r="5089">
          <cell r="A5089" t="str">
            <v>4522000001</v>
          </cell>
          <cell r="J5089">
            <v>0</v>
          </cell>
        </row>
        <row r="5090">
          <cell r="A5090" t="str">
            <v>4522000001</v>
          </cell>
          <cell r="J5090">
            <v>0</v>
          </cell>
        </row>
        <row r="5091">
          <cell r="A5091" t="str">
            <v>4522000001</v>
          </cell>
          <cell r="J5091">
            <v>0</v>
          </cell>
        </row>
        <row r="5092">
          <cell r="A5092" t="str">
            <v>4522000001</v>
          </cell>
          <cell r="J5092">
            <v>0</v>
          </cell>
        </row>
        <row r="5093">
          <cell r="A5093" t="str">
            <v>4522000001</v>
          </cell>
          <cell r="J5093">
            <v>0</v>
          </cell>
        </row>
        <row r="5094">
          <cell r="A5094" t="str">
            <v>4522000001</v>
          </cell>
          <cell r="J5094">
            <v>0</v>
          </cell>
        </row>
        <row r="5095">
          <cell r="A5095" t="str">
            <v>4522000001</v>
          </cell>
          <cell r="J5095">
            <v>0</v>
          </cell>
        </row>
        <row r="5096">
          <cell r="A5096" t="str">
            <v>4522000001</v>
          </cell>
          <cell r="J5096">
            <v>0</v>
          </cell>
        </row>
        <row r="5097">
          <cell r="A5097" t="str">
            <v>4522000001</v>
          </cell>
          <cell r="J5097">
            <v>0</v>
          </cell>
        </row>
        <row r="5098">
          <cell r="A5098" t="str">
            <v>4522000001</v>
          </cell>
          <cell r="J5098">
            <v>0</v>
          </cell>
        </row>
        <row r="5099">
          <cell r="A5099" t="str">
            <v>4522000001</v>
          </cell>
          <cell r="J5099">
            <v>0</v>
          </cell>
        </row>
        <row r="5100">
          <cell r="A5100" t="str">
            <v>4522000001</v>
          </cell>
          <cell r="J5100">
            <v>0</v>
          </cell>
        </row>
        <row r="5101">
          <cell r="A5101" t="str">
            <v>4522000001</v>
          </cell>
          <cell r="J5101">
            <v>0</v>
          </cell>
        </row>
        <row r="5102">
          <cell r="A5102" t="str">
            <v>4522000001</v>
          </cell>
          <cell r="J5102">
            <v>0</v>
          </cell>
        </row>
        <row r="5103">
          <cell r="A5103" t="str">
            <v>4522000001</v>
          </cell>
          <cell r="J5103">
            <v>0</v>
          </cell>
        </row>
        <row r="5104">
          <cell r="A5104" t="str">
            <v>4522000001</v>
          </cell>
          <cell r="J5104">
            <v>0</v>
          </cell>
        </row>
        <row r="5105">
          <cell r="A5105" t="str">
            <v>4522000001</v>
          </cell>
          <cell r="J5105">
            <v>0</v>
          </cell>
        </row>
        <row r="5106">
          <cell r="A5106" t="str">
            <v>4522000001</v>
          </cell>
          <cell r="J5106">
            <v>0</v>
          </cell>
        </row>
        <row r="5107">
          <cell r="A5107" t="str">
            <v>4522000001</v>
          </cell>
          <cell r="J5107">
            <v>0</v>
          </cell>
        </row>
        <row r="5108">
          <cell r="A5108" t="str">
            <v>4522000001</v>
          </cell>
          <cell r="J5108">
            <v>0</v>
          </cell>
        </row>
        <row r="5109">
          <cell r="A5109" t="str">
            <v>4522000001</v>
          </cell>
          <cell r="J5109">
            <v>0</v>
          </cell>
        </row>
        <row r="5110">
          <cell r="A5110" t="str">
            <v>4522000001</v>
          </cell>
          <cell r="J5110">
            <v>0</v>
          </cell>
        </row>
        <row r="5111">
          <cell r="A5111" t="str">
            <v>4522000001</v>
          </cell>
          <cell r="J5111">
            <v>0</v>
          </cell>
        </row>
        <row r="5112">
          <cell r="A5112" t="str">
            <v>4522000001</v>
          </cell>
          <cell r="J5112">
            <v>0</v>
          </cell>
        </row>
        <row r="5113">
          <cell r="A5113" t="str">
            <v>4522000001</v>
          </cell>
          <cell r="J5113">
            <v>0</v>
          </cell>
        </row>
        <row r="5114">
          <cell r="A5114" t="str">
            <v>4522000001</v>
          </cell>
          <cell r="J5114">
            <v>0</v>
          </cell>
        </row>
        <row r="5115">
          <cell r="A5115" t="str">
            <v>4522000001</v>
          </cell>
          <cell r="J5115">
            <v>0</v>
          </cell>
        </row>
        <row r="5116">
          <cell r="A5116" t="str">
            <v>4522000001</v>
          </cell>
          <cell r="J5116">
            <v>0</v>
          </cell>
        </row>
        <row r="5117">
          <cell r="A5117" t="str">
            <v>4522000001</v>
          </cell>
          <cell r="J5117">
            <v>0</v>
          </cell>
        </row>
        <row r="5118">
          <cell r="A5118" t="str">
            <v>4522000001</v>
          </cell>
          <cell r="J5118">
            <v>0</v>
          </cell>
        </row>
        <row r="5119">
          <cell r="A5119" t="str">
            <v>4522000001</v>
          </cell>
          <cell r="J5119">
            <v>0</v>
          </cell>
        </row>
        <row r="5120">
          <cell r="A5120" t="str">
            <v>4522000001</v>
          </cell>
          <cell r="J5120">
            <v>0</v>
          </cell>
        </row>
        <row r="5121">
          <cell r="A5121" t="str">
            <v>4522000001</v>
          </cell>
          <cell r="J5121">
            <v>0</v>
          </cell>
        </row>
        <row r="5122">
          <cell r="A5122" t="str">
            <v>4522000001</v>
          </cell>
          <cell r="J5122">
            <v>0</v>
          </cell>
        </row>
        <row r="5123">
          <cell r="A5123" t="str">
            <v>4522000001</v>
          </cell>
          <cell r="J5123">
            <v>0</v>
          </cell>
        </row>
        <row r="5124">
          <cell r="A5124" t="str">
            <v>4522000001</v>
          </cell>
          <cell r="J5124">
            <v>0</v>
          </cell>
        </row>
        <row r="5125">
          <cell r="A5125" t="str">
            <v>4522000001</v>
          </cell>
          <cell r="J5125">
            <v>0</v>
          </cell>
        </row>
        <row r="5126">
          <cell r="A5126" t="str">
            <v>4522000001</v>
          </cell>
          <cell r="J5126">
            <v>0</v>
          </cell>
        </row>
        <row r="5127">
          <cell r="A5127" t="str">
            <v>4522000001</v>
          </cell>
          <cell r="J5127">
            <v>0</v>
          </cell>
        </row>
        <row r="5128">
          <cell r="A5128" t="str">
            <v>4522000001</v>
          </cell>
          <cell r="J5128">
            <v>0</v>
          </cell>
        </row>
        <row r="5129">
          <cell r="A5129" t="str">
            <v>4522000001</v>
          </cell>
          <cell r="J5129">
            <v>0</v>
          </cell>
        </row>
        <row r="5130">
          <cell r="A5130" t="str">
            <v>4522000001</v>
          </cell>
          <cell r="J5130">
            <v>0</v>
          </cell>
        </row>
        <row r="5131">
          <cell r="A5131" t="str">
            <v>4522000001</v>
          </cell>
          <cell r="J5131">
            <v>0</v>
          </cell>
        </row>
        <row r="5132">
          <cell r="A5132" t="str">
            <v>4522000001</v>
          </cell>
          <cell r="J5132">
            <v>0</v>
          </cell>
        </row>
        <row r="5133">
          <cell r="A5133" t="str">
            <v>4522000001</v>
          </cell>
          <cell r="J5133">
            <v>0</v>
          </cell>
        </row>
        <row r="5134">
          <cell r="A5134" t="str">
            <v>4522000001</v>
          </cell>
          <cell r="J5134">
            <v>0</v>
          </cell>
        </row>
        <row r="5135">
          <cell r="A5135" t="str">
            <v>4522000001</v>
          </cell>
          <cell r="J5135">
            <v>0</v>
          </cell>
        </row>
        <row r="5136">
          <cell r="A5136" t="str">
            <v>4522000001</v>
          </cell>
          <cell r="J5136">
            <v>0</v>
          </cell>
        </row>
        <row r="5137">
          <cell r="A5137" t="str">
            <v>4522000001</v>
          </cell>
          <cell r="J5137">
            <v>0</v>
          </cell>
        </row>
        <row r="5138">
          <cell r="A5138" t="str">
            <v>4522000001</v>
          </cell>
          <cell r="J5138">
            <v>0</v>
          </cell>
        </row>
        <row r="5139">
          <cell r="A5139" t="str">
            <v>4522000001</v>
          </cell>
          <cell r="J5139">
            <v>0</v>
          </cell>
        </row>
        <row r="5140">
          <cell r="A5140" t="str">
            <v>4522000001</v>
          </cell>
          <cell r="J5140">
            <v>0</v>
          </cell>
        </row>
        <row r="5141">
          <cell r="A5141" t="str">
            <v>4522000001</v>
          </cell>
          <cell r="J5141">
            <v>0</v>
          </cell>
        </row>
        <row r="5142">
          <cell r="A5142" t="str">
            <v>4522000001</v>
          </cell>
          <cell r="J5142">
            <v>0</v>
          </cell>
        </row>
        <row r="5143">
          <cell r="A5143" t="str">
            <v>4522000001</v>
          </cell>
          <cell r="J5143">
            <v>0</v>
          </cell>
        </row>
        <row r="5144">
          <cell r="A5144" t="str">
            <v>4522000001</v>
          </cell>
          <cell r="J5144">
            <v>0</v>
          </cell>
        </row>
        <row r="5145">
          <cell r="A5145" t="str">
            <v>4522000001</v>
          </cell>
          <cell r="J5145">
            <v>0</v>
          </cell>
        </row>
        <row r="5146">
          <cell r="A5146" t="str">
            <v>4522000001</v>
          </cell>
          <cell r="J5146">
            <v>0</v>
          </cell>
        </row>
        <row r="5147">
          <cell r="A5147" t="str">
            <v>4522000001</v>
          </cell>
          <cell r="J5147">
            <v>0</v>
          </cell>
        </row>
        <row r="5148">
          <cell r="A5148" t="str">
            <v>4522000001</v>
          </cell>
          <cell r="J5148">
            <v>0</v>
          </cell>
        </row>
        <row r="5149">
          <cell r="A5149" t="str">
            <v>4522000001</v>
          </cell>
          <cell r="J5149">
            <v>0</v>
          </cell>
        </row>
        <row r="5150">
          <cell r="A5150" t="str">
            <v>4522000001</v>
          </cell>
          <cell r="J5150">
            <v>0</v>
          </cell>
        </row>
        <row r="5151">
          <cell r="A5151" t="str">
            <v>4522000001</v>
          </cell>
          <cell r="J5151">
            <v>0</v>
          </cell>
        </row>
        <row r="5152">
          <cell r="A5152" t="str">
            <v>4522000001</v>
          </cell>
          <cell r="J5152">
            <v>0</v>
          </cell>
        </row>
        <row r="5153">
          <cell r="A5153" t="str">
            <v>4522000001</v>
          </cell>
          <cell r="J5153">
            <v>0</v>
          </cell>
        </row>
        <row r="5154">
          <cell r="A5154" t="str">
            <v>4522000001</v>
          </cell>
          <cell r="J5154">
            <v>0</v>
          </cell>
        </row>
        <row r="5155">
          <cell r="A5155" t="str">
            <v>4522000001</v>
          </cell>
          <cell r="J5155">
            <v>0</v>
          </cell>
        </row>
        <row r="5156">
          <cell r="A5156" t="str">
            <v>4522000001</v>
          </cell>
          <cell r="J5156">
            <v>0</v>
          </cell>
        </row>
        <row r="5157">
          <cell r="A5157" t="str">
            <v>4522000001</v>
          </cell>
          <cell r="J5157">
            <v>0</v>
          </cell>
        </row>
        <row r="5158">
          <cell r="A5158" t="str">
            <v>4522000001</v>
          </cell>
          <cell r="J5158">
            <v>0</v>
          </cell>
        </row>
        <row r="5159">
          <cell r="A5159" t="str">
            <v>4522000001</v>
          </cell>
          <cell r="J5159">
            <v>0</v>
          </cell>
        </row>
        <row r="5160">
          <cell r="A5160" t="str">
            <v>4522000001</v>
          </cell>
          <cell r="J5160">
            <v>0</v>
          </cell>
        </row>
        <row r="5161">
          <cell r="A5161" t="str">
            <v>4522000001</v>
          </cell>
          <cell r="J5161">
            <v>0</v>
          </cell>
        </row>
        <row r="5162">
          <cell r="A5162" t="str">
            <v>4522000001</v>
          </cell>
          <cell r="J5162">
            <v>0</v>
          </cell>
        </row>
        <row r="5163">
          <cell r="A5163" t="str">
            <v>4522000001</v>
          </cell>
          <cell r="J5163">
            <v>0</v>
          </cell>
        </row>
        <row r="5164">
          <cell r="A5164" t="str">
            <v>4522000001</v>
          </cell>
          <cell r="J5164">
            <v>0</v>
          </cell>
        </row>
        <row r="5165">
          <cell r="A5165" t="str">
            <v>4522000001</v>
          </cell>
          <cell r="J5165">
            <v>0</v>
          </cell>
        </row>
        <row r="5166">
          <cell r="A5166" t="str">
            <v>4522000001</v>
          </cell>
          <cell r="J5166">
            <v>0</v>
          </cell>
        </row>
        <row r="5167">
          <cell r="A5167" t="str">
            <v>4522000001</v>
          </cell>
          <cell r="J5167">
            <v>0</v>
          </cell>
        </row>
        <row r="5168">
          <cell r="A5168" t="str">
            <v>4522000001</v>
          </cell>
          <cell r="J5168">
            <v>0</v>
          </cell>
        </row>
        <row r="5169">
          <cell r="A5169" t="str">
            <v>4522000001</v>
          </cell>
          <cell r="J5169">
            <v>0</v>
          </cell>
        </row>
        <row r="5170">
          <cell r="A5170" t="str">
            <v>4522000001</v>
          </cell>
          <cell r="J5170">
            <v>0</v>
          </cell>
        </row>
        <row r="5171">
          <cell r="A5171" t="str">
            <v>4522000001</v>
          </cell>
          <cell r="J5171">
            <v>0</v>
          </cell>
        </row>
        <row r="5172">
          <cell r="A5172" t="str">
            <v>4522000001</v>
          </cell>
          <cell r="J5172">
            <v>0</v>
          </cell>
        </row>
        <row r="5173">
          <cell r="A5173" t="str">
            <v>4522000001</v>
          </cell>
          <cell r="J5173">
            <v>0</v>
          </cell>
        </row>
        <row r="5174">
          <cell r="A5174" t="str">
            <v>4522000001</v>
          </cell>
          <cell r="J5174">
            <v>0</v>
          </cell>
        </row>
        <row r="5175">
          <cell r="A5175" t="str">
            <v>4522000001</v>
          </cell>
          <cell r="J5175">
            <v>0</v>
          </cell>
        </row>
        <row r="5176">
          <cell r="A5176" t="str">
            <v>4522000001</v>
          </cell>
          <cell r="J5176">
            <v>0</v>
          </cell>
        </row>
        <row r="5177">
          <cell r="A5177" t="str">
            <v>4522000001</v>
          </cell>
          <cell r="J5177">
            <v>0</v>
          </cell>
        </row>
        <row r="5178">
          <cell r="A5178" t="str">
            <v>4522000001</v>
          </cell>
          <cell r="J5178">
            <v>0</v>
          </cell>
        </row>
        <row r="5179">
          <cell r="A5179" t="str">
            <v>4522000001</v>
          </cell>
          <cell r="J5179">
            <v>0</v>
          </cell>
        </row>
        <row r="5180">
          <cell r="A5180" t="str">
            <v>4522000001</v>
          </cell>
          <cell r="J5180">
            <v>0</v>
          </cell>
        </row>
        <row r="5181">
          <cell r="A5181" t="str">
            <v>4522000001</v>
          </cell>
          <cell r="J5181">
            <v>0</v>
          </cell>
        </row>
        <row r="5182">
          <cell r="A5182" t="str">
            <v>4522000001</v>
          </cell>
          <cell r="J5182">
            <v>0</v>
          </cell>
        </row>
        <row r="5183">
          <cell r="A5183" t="str">
            <v>4522000001</v>
          </cell>
          <cell r="J5183">
            <v>0</v>
          </cell>
        </row>
        <row r="5184">
          <cell r="A5184" t="str">
            <v>4522000001</v>
          </cell>
          <cell r="J5184">
            <v>0</v>
          </cell>
        </row>
        <row r="5185">
          <cell r="A5185" t="str">
            <v>4522000001</v>
          </cell>
          <cell r="J5185">
            <v>0</v>
          </cell>
        </row>
        <row r="5186">
          <cell r="A5186" t="str">
            <v>4522000001</v>
          </cell>
          <cell r="J5186">
            <v>0</v>
          </cell>
        </row>
        <row r="5187">
          <cell r="A5187" t="str">
            <v>4522000001</v>
          </cell>
          <cell r="J5187">
            <v>0</v>
          </cell>
        </row>
        <row r="5188">
          <cell r="A5188" t="str">
            <v>4522000001</v>
          </cell>
          <cell r="J5188">
            <v>0</v>
          </cell>
        </row>
        <row r="5189">
          <cell r="A5189" t="str">
            <v>4522000001</v>
          </cell>
          <cell r="J5189">
            <v>0</v>
          </cell>
        </row>
        <row r="5190">
          <cell r="A5190" t="str">
            <v>4522000001</v>
          </cell>
          <cell r="J5190">
            <v>0</v>
          </cell>
        </row>
        <row r="5191">
          <cell r="A5191" t="str">
            <v>4522000001</v>
          </cell>
          <cell r="J5191">
            <v>0</v>
          </cell>
        </row>
        <row r="5192">
          <cell r="A5192" t="str">
            <v>4522000001</v>
          </cell>
          <cell r="J5192">
            <v>0</v>
          </cell>
        </row>
        <row r="5193">
          <cell r="A5193" t="str">
            <v>4522000001</v>
          </cell>
          <cell r="J5193">
            <v>0</v>
          </cell>
        </row>
        <row r="5194">
          <cell r="A5194" t="str">
            <v>4522000001</v>
          </cell>
          <cell r="J5194">
            <v>0</v>
          </cell>
        </row>
        <row r="5195">
          <cell r="A5195" t="str">
            <v>4522000001</v>
          </cell>
          <cell r="J5195">
            <v>0</v>
          </cell>
        </row>
        <row r="5196">
          <cell r="A5196" t="str">
            <v>4522000001</v>
          </cell>
          <cell r="J5196">
            <v>0</v>
          </cell>
        </row>
        <row r="5197">
          <cell r="A5197" t="str">
            <v>4522000001</v>
          </cell>
          <cell r="J5197">
            <v>0</v>
          </cell>
        </row>
        <row r="5198">
          <cell r="A5198" t="str">
            <v>4522000001</v>
          </cell>
          <cell r="J5198">
            <v>0</v>
          </cell>
        </row>
        <row r="5199">
          <cell r="A5199" t="str">
            <v>4522000001</v>
          </cell>
          <cell r="J5199">
            <v>0</v>
          </cell>
        </row>
        <row r="5200">
          <cell r="A5200" t="str">
            <v>4522000001</v>
          </cell>
          <cell r="J5200">
            <v>0</v>
          </cell>
        </row>
        <row r="5201">
          <cell r="A5201" t="str">
            <v>4522000001</v>
          </cell>
          <cell r="J5201">
            <v>0</v>
          </cell>
        </row>
        <row r="5202">
          <cell r="A5202" t="str">
            <v>4522000001</v>
          </cell>
          <cell r="J5202">
            <v>0</v>
          </cell>
        </row>
        <row r="5203">
          <cell r="A5203" t="str">
            <v>4522000001</v>
          </cell>
          <cell r="J5203">
            <v>0</v>
          </cell>
        </row>
        <row r="5204">
          <cell r="A5204" t="str">
            <v>4522000001</v>
          </cell>
          <cell r="J5204">
            <v>0</v>
          </cell>
        </row>
        <row r="5205">
          <cell r="A5205" t="str">
            <v>4522000001</v>
          </cell>
          <cell r="J5205">
            <v>0</v>
          </cell>
        </row>
        <row r="5206">
          <cell r="A5206" t="str">
            <v>4522000001</v>
          </cell>
          <cell r="J5206">
            <v>0</v>
          </cell>
        </row>
        <row r="5207">
          <cell r="A5207" t="str">
            <v>4522000001</v>
          </cell>
          <cell r="J5207">
            <v>0</v>
          </cell>
        </row>
        <row r="5208">
          <cell r="A5208" t="str">
            <v>4522000001</v>
          </cell>
          <cell r="J5208">
            <v>0</v>
          </cell>
        </row>
        <row r="5209">
          <cell r="A5209" t="str">
            <v>4522000001</v>
          </cell>
          <cell r="J5209">
            <v>0</v>
          </cell>
        </row>
        <row r="5210">
          <cell r="A5210" t="str">
            <v>4522000001</v>
          </cell>
          <cell r="J5210">
            <v>0</v>
          </cell>
        </row>
        <row r="5211">
          <cell r="A5211" t="str">
            <v>4522000001</v>
          </cell>
          <cell r="J5211">
            <v>0</v>
          </cell>
        </row>
        <row r="5212">
          <cell r="A5212" t="str">
            <v>4522000001</v>
          </cell>
          <cell r="J5212">
            <v>0</v>
          </cell>
        </row>
        <row r="5213">
          <cell r="A5213" t="str">
            <v>4522000001</v>
          </cell>
          <cell r="J5213">
            <v>0</v>
          </cell>
        </row>
        <row r="5214">
          <cell r="A5214" t="str">
            <v>4522000001</v>
          </cell>
          <cell r="J5214">
            <v>0</v>
          </cell>
        </row>
        <row r="5215">
          <cell r="A5215" t="str">
            <v>4522000001</v>
          </cell>
          <cell r="J5215">
            <v>0</v>
          </cell>
        </row>
        <row r="5216">
          <cell r="A5216" t="str">
            <v>4522000001</v>
          </cell>
          <cell r="J5216">
            <v>0</v>
          </cell>
        </row>
        <row r="5217">
          <cell r="A5217" t="str">
            <v>4522000001</v>
          </cell>
          <cell r="J5217">
            <v>0</v>
          </cell>
        </row>
        <row r="5218">
          <cell r="A5218" t="str">
            <v>4522000001</v>
          </cell>
          <cell r="J5218">
            <v>0</v>
          </cell>
        </row>
        <row r="5219">
          <cell r="A5219" t="str">
            <v>4522000001</v>
          </cell>
          <cell r="J5219">
            <v>0</v>
          </cell>
        </row>
        <row r="5220">
          <cell r="A5220" t="str">
            <v>4522000001</v>
          </cell>
          <cell r="J5220">
            <v>0</v>
          </cell>
        </row>
        <row r="5221">
          <cell r="A5221" t="str">
            <v>4522000001</v>
          </cell>
          <cell r="J5221">
            <v>0</v>
          </cell>
        </row>
        <row r="5222">
          <cell r="A5222" t="str">
            <v>4522000001</v>
          </cell>
          <cell r="J5222">
            <v>0</v>
          </cell>
        </row>
        <row r="5223">
          <cell r="A5223" t="str">
            <v>4522000001</v>
          </cell>
          <cell r="J5223">
            <v>0</v>
          </cell>
        </row>
        <row r="5224">
          <cell r="A5224" t="str">
            <v>4522000001</v>
          </cell>
          <cell r="J5224">
            <v>0</v>
          </cell>
        </row>
        <row r="5225">
          <cell r="A5225" t="str">
            <v>4522000001</v>
          </cell>
          <cell r="J5225">
            <v>0</v>
          </cell>
        </row>
        <row r="5226">
          <cell r="A5226" t="str">
            <v>4522000001</v>
          </cell>
          <cell r="J5226">
            <v>0</v>
          </cell>
        </row>
        <row r="5227">
          <cell r="A5227" t="str">
            <v>4522000001</v>
          </cell>
          <cell r="J5227">
            <v>0</v>
          </cell>
        </row>
        <row r="5228">
          <cell r="A5228" t="str">
            <v>4522000001</v>
          </cell>
          <cell r="J5228">
            <v>0</v>
          </cell>
        </row>
        <row r="5229">
          <cell r="A5229" t="str">
            <v>4522000001</v>
          </cell>
          <cell r="J5229">
            <v>0</v>
          </cell>
        </row>
        <row r="5230">
          <cell r="A5230" t="str">
            <v>4522000001</v>
          </cell>
          <cell r="J5230">
            <v>0</v>
          </cell>
        </row>
        <row r="5231">
          <cell r="A5231" t="str">
            <v>4522000001</v>
          </cell>
          <cell r="J5231">
            <v>0</v>
          </cell>
        </row>
        <row r="5232">
          <cell r="A5232" t="str">
            <v>4522000001</v>
          </cell>
          <cell r="J5232">
            <v>0</v>
          </cell>
        </row>
        <row r="5233">
          <cell r="A5233" t="str">
            <v>4522000001</v>
          </cell>
          <cell r="J5233">
            <v>0</v>
          </cell>
        </row>
        <row r="5234">
          <cell r="A5234" t="str">
            <v>4522000001</v>
          </cell>
          <cell r="J5234">
            <v>0</v>
          </cell>
        </row>
        <row r="5235">
          <cell r="A5235" t="str">
            <v>4522000001</v>
          </cell>
          <cell r="J5235">
            <v>0</v>
          </cell>
        </row>
        <row r="5236">
          <cell r="A5236" t="str">
            <v>4522000001</v>
          </cell>
          <cell r="J5236">
            <v>0</v>
          </cell>
        </row>
        <row r="5237">
          <cell r="A5237" t="str">
            <v>4522000001</v>
          </cell>
          <cell r="J5237">
            <v>0</v>
          </cell>
        </row>
        <row r="5238">
          <cell r="A5238" t="str">
            <v>4522000001</v>
          </cell>
          <cell r="J5238">
            <v>0</v>
          </cell>
        </row>
        <row r="5239">
          <cell r="A5239" t="str">
            <v>4522000001</v>
          </cell>
          <cell r="J5239">
            <v>0</v>
          </cell>
        </row>
        <row r="5240">
          <cell r="A5240" t="str">
            <v>4522000001</v>
          </cell>
          <cell r="J5240">
            <v>0</v>
          </cell>
        </row>
        <row r="5241">
          <cell r="A5241" t="str">
            <v>4522000001</v>
          </cell>
          <cell r="J5241">
            <v>0</v>
          </cell>
        </row>
        <row r="5242">
          <cell r="A5242" t="str">
            <v>4522000001</v>
          </cell>
          <cell r="J5242">
            <v>0</v>
          </cell>
        </row>
        <row r="5243">
          <cell r="A5243" t="str">
            <v>4522000001</v>
          </cell>
          <cell r="J5243">
            <v>0</v>
          </cell>
        </row>
        <row r="5244">
          <cell r="A5244" t="str">
            <v>4522000001</v>
          </cell>
          <cell r="J5244">
            <v>0</v>
          </cell>
        </row>
        <row r="5245">
          <cell r="A5245" t="str">
            <v>4522000001</v>
          </cell>
          <cell r="J5245">
            <v>0</v>
          </cell>
        </row>
        <row r="5246">
          <cell r="A5246" t="str">
            <v>4522000001</v>
          </cell>
          <cell r="J5246">
            <v>0</v>
          </cell>
        </row>
        <row r="5247">
          <cell r="A5247" t="str">
            <v>4522000001</v>
          </cell>
          <cell r="J5247">
            <v>0</v>
          </cell>
        </row>
        <row r="5248">
          <cell r="A5248" t="str">
            <v>4522000001</v>
          </cell>
          <cell r="J5248">
            <v>0</v>
          </cell>
        </row>
        <row r="5249">
          <cell r="A5249" t="str">
            <v>4522000001</v>
          </cell>
          <cell r="J5249">
            <v>0</v>
          </cell>
        </row>
        <row r="5250">
          <cell r="A5250" t="str">
            <v>4522000001</v>
          </cell>
          <cell r="J5250">
            <v>0</v>
          </cell>
        </row>
        <row r="5251">
          <cell r="A5251" t="str">
            <v>4522000001</v>
          </cell>
          <cell r="J5251">
            <v>0</v>
          </cell>
        </row>
        <row r="5252">
          <cell r="A5252" t="str">
            <v>4522000001</v>
          </cell>
          <cell r="J5252">
            <v>0</v>
          </cell>
        </row>
        <row r="5253">
          <cell r="A5253" t="str">
            <v>4522000001</v>
          </cell>
          <cell r="J5253">
            <v>0</v>
          </cell>
        </row>
        <row r="5254">
          <cell r="A5254" t="str">
            <v>4522000001</v>
          </cell>
          <cell r="J5254">
            <v>0</v>
          </cell>
        </row>
        <row r="5255">
          <cell r="A5255" t="str">
            <v>4522000001</v>
          </cell>
          <cell r="J5255">
            <v>0</v>
          </cell>
        </row>
        <row r="5256">
          <cell r="A5256" t="str">
            <v>4522000001</v>
          </cell>
          <cell r="J5256">
            <v>0</v>
          </cell>
        </row>
        <row r="5257">
          <cell r="A5257" t="str">
            <v>4522000001</v>
          </cell>
          <cell r="J5257">
            <v>0</v>
          </cell>
        </row>
        <row r="5258">
          <cell r="A5258" t="str">
            <v>4522000001</v>
          </cell>
          <cell r="J5258">
            <v>0</v>
          </cell>
        </row>
        <row r="5259">
          <cell r="A5259" t="str">
            <v>4522000001</v>
          </cell>
          <cell r="J5259">
            <v>0</v>
          </cell>
        </row>
        <row r="5260">
          <cell r="A5260" t="str">
            <v>4522000001</v>
          </cell>
          <cell r="J5260">
            <v>0</v>
          </cell>
        </row>
        <row r="5261">
          <cell r="A5261" t="str">
            <v>4522000001</v>
          </cell>
          <cell r="J5261">
            <v>0</v>
          </cell>
        </row>
        <row r="5262">
          <cell r="A5262" t="str">
            <v>4522000001</v>
          </cell>
          <cell r="J5262">
            <v>0</v>
          </cell>
        </row>
        <row r="5263">
          <cell r="A5263" t="str">
            <v>4522000001</v>
          </cell>
          <cell r="J5263">
            <v>0</v>
          </cell>
        </row>
        <row r="5264">
          <cell r="A5264" t="str">
            <v>4522000001</v>
          </cell>
          <cell r="J5264">
            <v>0</v>
          </cell>
        </row>
        <row r="5265">
          <cell r="A5265" t="str">
            <v>4522000001</v>
          </cell>
          <cell r="J5265">
            <v>0</v>
          </cell>
        </row>
        <row r="5266">
          <cell r="A5266" t="str">
            <v>4522000001</v>
          </cell>
          <cell r="J5266">
            <v>0</v>
          </cell>
        </row>
        <row r="5267">
          <cell r="A5267" t="str">
            <v>4522000001</v>
          </cell>
          <cell r="J5267">
            <v>0</v>
          </cell>
        </row>
        <row r="5268">
          <cell r="A5268" t="str">
            <v>4522000001</v>
          </cell>
          <cell r="J5268">
            <v>0</v>
          </cell>
        </row>
        <row r="5269">
          <cell r="A5269" t="str">
            <v>4522000001</v>
          </cell>
          <cell r="J5269">
            <v>0</v>
          </cell>
        </row>
        <row r="5270">
          <cell r="A5270" t="str">
            <v>4522000001</v>
          </cell>
          <cell r="J5270">
            <v>0</v>
          </cell>
        </row>
        <row r="5271">
          <cell r="A5271" t="str">
            <v>4522000001</v>
          </cell>
          <cell r="J5271">
            <v>0</v>
          </cell>
        </row>
        <row r="5272">
          <cell r="A5272" t="str">
            <v>4522000001</v>
          </cell>
          <cell r="J5272">
            <v>0</v>
          </cell>
        </row>
        <row r="5273">
          <cell r="A5273" t="str">
            <v>4522000001</v>
          </cell>
          <cell r="J5273">
            <v>0</v>
          </cell>
        </row>
        <row r="5274">
          <cell r="A5274" t="str">
            <v>4522000001</v>
          </cell>
          <cell r="J5274">
            <v>0</v>
          </cell>
        </row>
        <row r="5275">
          <cell r="A5275" t="str">
            <v>4522000001</v>
          </cell>
          <cell r="J5275">
            <v>0</v>
          </cell>
        </row>
        <row r="5276">
          <cell r="A5276" t="str">
            <v>4522000001</v>
          </cell>
          <cell r="J5276">
            <v>0</v>
          </cell>
        </row>
        <row r="5277">
          <cell r="A5277" t="str">
            <v>4522000001</v>
          </cell>
          <cell r="J5277">
            <v>0</v>
          </cell>
        </row>
        <row r="5278">
          <cell r="A5278" t="str">
            <v>4522000001</v>
          </cell>
          <cell r="J5278">
            <v>0</v>
          </cell>
        </row>
        <row r="5279">
          <cell r="A5279" t="str">
            <v>4522000001</v>
          </cell>
          <cell r="J5279">
            <v>0</v>
          </cell>
        </row>
        <row r="5280">
          <cell r="A5280" t="str">
            <v>4522000001</v>
          </cell>
          <cell r="J5280">
            <v>0</v>
          </cell>
        </row>
        <row r="5281">
          <cell r="A5281" t="str">
            <v>4522000001</v>
          </cell>
          <cell r="J5281">
            <v>0</v>
          </cell>
        </row>
        <row r="5282">
          <cell r="A5282" t="str">
            <v>4522000001</v>
          </cell>
          <cell r="J5282">
            <v>0</v>
          </cell>
        </row>
        <row r="5283">
          <cell r="A5283" t="str">
            <v>4522000001</v>
          </cell>
          <cell r="J5283">
            <v>0</v>
          </cell>
        </row>
        <row r="5284">
          <cell r="A5284" t="str">
            <v>4522000001</v>
          </cell>
          <cell r="J5284">
            <v>0</v>
          </cell>
        </row>
        <row r="5285">
          <cell r="A5285" t="str">
            <v>4522000001</v>
          </cell>
          <cell r="J5285">
            <v>0</v>
          </cell>
        </row>
        <row r="5286">
          <cell r="A5286" t="str">
            <v>4522000001</v>
          </cell>
          <cell r="J5286">
            <v>0</v>
          </cell>
        </row>
        <row r="5287">
          <cell r="A5287" t="str">
            <v>4522000001</v>
          </cell>
          <cell r="J5287">
            <v>0</v>
          </cell>
        </row>
        <row r="5288">
          <cell r="A5288" t="str">
            <v>4522000001</v>
          </cell>
          <cell r="J5288">
            <v>0</v>
          </cell>
        </row>
        <row r="5289">
          <cell r="A5289" t="str">
            <v>4522000001</v>
          </cell>
          <cell r="J5289">
            <v>0</v>
          </cell>
        </row>
        <row r="5290">
          <cell r="A5290" t="str">
            <v>4522000001</v>
          </cell>
          <cell r="J5290">
            <v>0</v>
          </cell>
        </row>
        <row r="5291">
          <cell r="A5291" t="str">
            <v>4522000001</v>
          </cell>
          <cell r="J5291">
            <v>0</v>
          </cell>
        </row>
        <row r="5292">
          <cell r="A5292" t="str">
            <v>4522000001</v>
          </cell>
          <cell r="J5292">
            <v>0</v>
          </cell>
        </row>
        <row r="5293">
          <cell r="A5293" t="str">
            <v>4522000001</v>
          </cell>
          <cell r="J5293">
            <v>0</v>
          </cell>
        </row>
        <row r="5294">
          <cell r="A5294" t="str">
            <v>4522000001</v>
          </cell>
          <cell r="J5294">
            <v>0</v>
          </cell>
        </row>
        <row r="5295">
          <cell r="A5295" t="str">
            <v>4522000001</v>
          </cell>
          <cell r="J5295">
            <v>0</v>
          </cell>
        </row>
        <row r="5296">
          <cell r="A5296" t="str">
            <v>4522000001</v>
          </cell>
          <cell r="J5296">
            <v>0</v>
          </cell>
        </row>
        <row r="5297">
          <cell r="A5297" t="str">
            <v>4522000001</v>
          </cell>
          <cell r="J5297">
            <v>0</v>
          </cell>
        </row>
        <row r="5298">
          <cell r="A5298" t="str">
            <v>4522000001</v>
          </cell>
          <cell r="J5298">
            <v>0</v>
          </cell>
        </row>
        <row r="5299">
          <cell r="A5299" t="str">
            <v>4522000001</v>
          </cell>
          <cell r="J5299">
            <v>0</v>
          </cell>
        </row>
        <row r="5300">
          <cell r="A5300" t="str">
            <v>4522000001</v>
          </cell>
          <cell r="J5300">
            <v>0</v>
          </cell>
        </row>
        <row r="5301">
          <cell r="A5301" t="str">
            <v>4522000001</v>
          </cell>
          <cell r="J5301">
            <v>0</v>
          </cell>
        </row>
        <row r="5302">
          <cell r="A5302" t="str">
            <v>4522000001</v>
          </cell>
          <cell r="J5302">
            <v>0</v>
          </cell>
        </row>
        <row r="5303">
          <cell r="A5303" t="str">
            <v>4522000001</v>
          </cell>
          <cell r="J5303">
            <v>0</v>
          </cell>
        </row>
        <row r="5304">
          <cell r="A5304" t="str">
            <v>4522000001</v>
          </cell>
          <cell r="J5304">
            <v>0</v>
          </cell>
        </row>
        <row r="5305">
          <cell r="A5305" t="str">
            <v>4522000001</v>
          </cell>
          <cell r="J5305">
            <v>0</v>
          </cell>
        </row>
        <row r="5306">
          <cell r="A5306" t="str">
            <v>4522000001</v>
          </cell>
          <cell r="J5306">
            <v>0</v>
          </cell>
        </row>
        <row r="5307">
          <cell r="A5307" t="str">
            <v>4522000001</v>
          </cell>
          <cell r="J5307">
            <v>0</v>
          </cell>
        </row>
        <row r="5308">
          <cell r="A5308" t="str">
            <v>4522000001</v>
          </cell>
          <cell r="J5308">
            <v>0</v>
          </cell>
        </row>
        <row r="5309">
          <cell r="A5309" t="str">
            <v>4522000001</v>
          </cell>
          <cell r="J5309">
            <v>0</v>
          </cell>
        </row>
        <row r="5310">
          <cell r="A5310" t="str">
            <v>4522000001</v>
          </cell>
          <cell r="J5310">
            <v>0</v>
          </cell>
        </row>
        <row r="5311">
          <cell r="A5311" t="str">
            <v>4522000001</v>
          </cell>
          <cell r="J5311">
            <v>0</v>
          </cell>
        </row>
        <row r="5312">
          <cell r="A5312" t="str">
            <v>4522000001</v>
          </cell>
          <cell r="J5312">
            <v>0</v>
          </cell>
        </row>
        <row r="5313">
          <cell r="A5313" t="str">
            <v>4522000001</v>
          </cell>
          <cell r="J5313">
            <v>0</v>
          </cell>
        </row>
        <row r="5314">
          <cell r="A5314" t="str">
            <v>4522000001</v>
          </cell>
          <cell r="J5314">
            <v>0</v>
          </cell>
        </row>
        <row r="5315">
          <cell r="A5315" t="str">
            <v>4522000001</v>
          </cell>
          <cell r="J5315">
            <v>0</v>
          </cell>
        </row>
        <row r="5316">
          <cell r="A5316" t="str">
            <v>4522000001</v>
          </cell>
          <cell r="J5316">
            <v>0</v>
          </cell>
        </row>
        <row r="5317">
          <cell r="A5317" t="str">
            <v>4522000001</v>
          </cell>
          <cell r="J5317">
            <v>0</v>
          </cell>
        </row>
        <row r="5318">
          <cell r="A5318" t="str">
            <v>4522000001</v>
          </cell>
          <cell r="J5318">
            <v>0</v>
          </cell>
        </row>
        <row r="5319">
          <cell r="A5319" t="str">
            <v>4522000001</v>
          </cell>
          <cell r="J5319">
            <v>0</v>
          </cell>
        </row>
        <row r="5320">
          <cell r="A5320" t="str">
            <v>4522000001</v>
          </cell>
          <cell r="J5320">
            <v>0</v>
          </cell>
        </row>
        <row r="5321">
          <cell r="A5321" t="str">
            <v>4522000001</v>
          </cell>
          <cell r="J5321">
            <v>0</v>
          </cell>
        </row>
        <row r="5322">
          <cell r="A5322" t="str">
            <v>4522000001</v>
          </cell>
          <cell r="J5322">
            <v>0</v>
          </cell>
        </row>
        <row r="5323">
          <cell r="A5323" t="str">
            <v>4522000001</v>
          </cell>
          <cell r="J5323">
            <v>0</v>
          </cell>
        </row>
        <row r="5324">
          <cell r="A5324" t="str">
            <v>4522000001</v>
          </cell>
          <cell r="J5324">
            <v>0</v>
          </cell>
        </row>
        <row r="5325">
          <cell r="A5325" t="str">
            <v>4522000001</v>
          </cell>
          <cell r="J5325">
            <v>0</v>
          </cell>
        </row>
        <row r="5326">
          <cell r="A5326" t="str">
            <v>4522000001</v>
          </cell>
          <cell r="J5326">
            <v>0</v>
          </cell>
        </row>
        <row r="5327">
          <cell r="A5327" t="str">
            <v>4522000001</v>
          </cell>
          <cell r="J5327">
            <v>0</v>
          </cell>
        </row>
        <row r="5328">
          <cell r="A5328" t="str">
            <v>4522000001</v>
          </cell>
          <cell r="J5328">
            <v>0</v>
          </cell>
        </row>
        <row r="5329">
          <cell r="A5329" t="str">
            <v>4522000001</v>
          </cell>
          <cell r="J5329">
            <v>0</v>
          </cell>
        </row>
        <row r="5330">
          <cell r="A5330" t="str">
            <v>4522000001</v>
          </cell>
          <cell r="J5330">
            <v>0</v>
          </cell>
        </row>
        <row r="5331">
          <cell r="A5331" t="str">
            <v>4522000001</v>
          </cell>
          <cell r="J5331">
            <v>0</v>
          </cell>
        </row>
        <row r="5332">
          <cell r="A5332" t="str">
            <v>4522000001</v>
          </cell>
          <cell r="J5332">
            <v>0</v>
          </cell>
        </row>
        <row r="5333">
          <cell r="A5333" t="str">
            <v>4522000001</v>
          </cell>
          <cell r="J5333">
            <v>0</v>
          </cell>
        </row>
        <row r="5334">
          <cell r="A5334" t="str">
            <v>4522000001</v>
          </cell>
          <cell r="J5334">
            <v>0</v>
          </cell>
        </row>
        <row r="5335">
          <cell r="A5335" t="str">
            <v>4522000001</v>
          </cell>
          <cell r="J5335">
            <v>0</v>
          </cell>
        </row>
        <row r="5336">
          <cell r="A5336" t="str">
            <v>4522000001</v>
          </cell>
          <cell r="J5336">
            <v>0</v>
          </cell>
        </row>
        <row r="5337">
          <cell r="A5337" t="str">
            <v>4522000001</v>
          </cell>
          <cell r="J5337">
            <v>0</v>
          </cell>
        </row>
        <row r="5338">
          <cell r="A5338" t="str">
            <v>4522000001</v>
          </cell>
          <cell r="J5338">
            <v>0</v>
          </cell>
        </row>
        <row r="5339">
          <cell r="A5339" t="str">
            <v>4522000001</v>
          </cell>
          <cell r="J5339">
            <v>0</v>
          </cell>
        </row>
        <row r="5340">
          <cell r="A5340" t="str">
            <v>4522000001</v>
          </cell>
          <cell r="J5340">
            <v>0</v>
          </cell>
        </row>
        <row r="5341">
          <cell r="A5341" t="str">
            <v>4522000001</v>
          </cell>
          <cell r="J5341">
            <v>0</v>
          </cell>
        </row>
        <row r="5342">
          <cell r="A5342" t="str">
            <v>4522000001</v>
          </cell>
          <cell r="J5342">
            <v>0</v>
          </cell>
        </row>
        <row r="5343">
          <cell r="A5343" t="str">
            <v>4522000001</v>
          </cell>
          <cell r="J5343">
            <v>0</v>
          </cell>
        </row>
        <row r="5344">
          <cell r="A5344" t="str">
            <v>4522000001</v>
          </cell>
          <cell r="J5344">
            <v>0</v>
          </cell>
        </row>
        <row r="5345">
          <cell r="A5345" t="str">
            <v>4522000001</v>
          </cell>
          <cell r="J5345">
            <v>0</v>
          </cell>
        </row>
        <row r="5346">
          <cell r="A5346" t="str">
            <v>4522000001</v>
          </cell>
          <cell r="J5346">
            <v>0</v>
          </cell>
        </row>
        <row r="5347">
          <cell r="A5347" t="str">
            <v>4522000001</v>
          </cell>
          <cell r="J5347">
            <v>0</v>
          </cell>
        </row>
        <row r="5348">
          <cell r="A5348" t="str">
            <v>4522000001</v>
          </cell>
          <cell r="J5348">
            <v>0</v>
          </cell>
        </row>
        <row r="5349">
          <cell r="A5349" t="str">
            <v>4522000001</v>
          </cell>
          <cell r="J5349">
            <v>0</v>
          </cell>
        </row>
        <row r="5350">
          <cell r="A5350" t="str">
            <v>4522000001</v>
          </cell>
          <cell r="J5350">
            <v>0</v>
          </cell>
        </row>
        <row r="5351">
          <cell r="A5351" t="str">
            <v>4522000001</v>
          </cell>
          <cell r="J5351">
            <v>0</v>
          </cell>
        </row>
        <row r="5352">
          <cell r="A5352" t="str">
            <v>4522000001</v>
          </cell>
          <cell r="J5352">
            <v>0</v>
          </cell>
        </row>
        <row r="5353">
          <cell r="A5353" t="str">
            <v>4522000001</v>
          </cell>
          <cell r="J5353">
            <v>0</v>
          </cell>
        </row>
        <row r="5354">
          <cell r="A5354" t="str">
            <v>4522000001</v>
          </cell>
          <cell r="J5354">
            <v>0</v>
          </cell>
        </row>
        <row r="5355">
          <cell r="A5355" t="str">
            <v>4522000001</v>
          </cell>
          <cell r="J5355">
            <v>0</v>
          </cell>
        </row>
        <row r="5356">
          <cell r="A5356" t="str">
            <v>4522000001</v>
          </cell>
          <cell r="J5356">
            <v>0</v>
          </cell>
        </row>
        <row r="5357">
          <cell r="A5357" t="str">
            <v>4522000001</v>
          </cell>
          <cell r="J5357">
            <v>0</v>
          </cell>
        </row>
        <row r="5358">
          <cell r="A5358" t="str">
            <v>4522000001</v>
          </cell>
          <cell r="J5358">
            <v>0</v>
          </cell>
        </row>
        <row r="5359">
          <cell r="A5359" t="str">
            <v>4522000001</v>
          </cell>
          <cell r="J5359">
            <v>0</v>
          </cell>
        </row>
        <row r="5360">
          <cell r="A5360" t="str">
            <v>4522000001</v>
          </cell>
          <cell r="J5360">
            <v>0</v>
          </cell>
        </row>
        <row r="5361">
          <cell r="A5361" t="str">
            <v>4522000001</v>
          </cell>
          <cell r="J5361">
            <v>0</v>
          </cell>
        </row>
        <row r="5362">
          <cell r="A5362" t="str">
            <v>4522000001</v>
          </cell>
          <cell r="J5362">
            <v>0</v>
          </cell>
        </row>
        <row r="5363">
          <cell r="A5363" t="str">
            <v>4522000001</v>
          </cell>
          <cell r="J5363">
            <v>0</v>
          </cell>
        </row>
        <row r="5364">
          <cell r="A5364" t="str">
            <v>4522000001</v>
          </cell>
          <cell r="J5364">
            <v>0</v>
          </cell>
        </row>
        <row r="5365">
          <cell r="A5365" t="str">
            <v>4522000001</v>
          </cell>
          <cell r="J5365">
            <v>0</v>
          </cell>
        </row>
        <row r="5366">
          <cell r="A5366" t="str">
            <v>4522000001</v>
          </cell>
          <cell r="J5366">
            <v>0</v>
          </cell>
        </row>
        <row r="5367">
          <cell r="A5367" t="str">
            <v>4522000001</v>
          </cell>
          <cell r="J5367">
            <v>0</v>
          </cell>
        </row>
        <row r="5368">
          <cell r="A5368" t="str">
            <v>4522000001</v>
          </cell>
          <cell r="J5368">
            <v>0</v>
          </cell>
        </row>
        <row r="5369">
          <cell r="A5369" t="str">
            <v>4522000001</v>
          </cell>
          <cell r="J5369">
            <v>0</v>
          </cell>
        </row>
        <row r="5370">
          <cell r="A5370" t="str">
            <v>4522000001</v>
          </cell>
          <cell r="J5370">
            <v>0</v>
          </cell>
        </row>
        <row r="5371">
          <cell r="A5371" t="str">
            <v>4522000001</v>
          </cell>
          <cell r="J5371">
            <v>0</v>
          </cell>
        </row>
        <row r="5372">
          <cell r="A5372" t="str">
            <v>4522000001</v>
          </cell>
          <cell r="J5372">
            <v>0</v>
          </cell>
        </row>
        <row r="5373">
          <cell r="A5373" t="str">
            <v>4522000001</v>
          </cell>
          <cell r="J5373">
            <v>0</v>
          </cell>
        </row>
        <row r="5374">
          <cell r="A5374" t="str">
            <v>4522000001</v>
          </cell>
          <cell r="J5374">
            <v>0</v>
          </cell>
        </row>
        <row r="5375">
          <cell r="A5375" t="str">
            <v>4522000001</v>
          </cell>
          <cell r="J5375">
            <v>0</v>
          </cell>
        </row>
        <row r="5376">
          <cell r="A5376" t="str">
            <v>4522000001</v>
          </cell>
          <cell r="J5376">
            <v>0</v>
          </cell>
        </row>
        <row r="5377">
          <cell r="A5377" t="str">
            <v>4522000001</v>
          </cell>
          <cell r="J5377">
            <v>0</v>
          </cell>
        </row>
        <row r="5378">
          <cell r="A5378" t="str">
            <v>4522000001</v>
          </cell>
          <cell r="J5378">
            <v>0</v>
          </cell>
        </row>
        <row r="5379">
          <cell r="A5379" t="str">
            <v>4522000001</v>
          </cell>
          <cell r="J5379">
            <v>0</v>
          </cell>
        </row>
        <row r="5380">
          <cell r="A5380" t="str">
            <v>4522000001</v>
          </cell>
          <cell r="J5380">
            <v>0</v>
          </cell>
        </row>
        <row r="5381">
          <cell r="A5381" t="str">
            <v>4522000001</v>
          </cell>
          <cell r="J5381">
            <v>0</v>
          </cell>
        </row>
        <row r="5382">
          <cell r="A5382" t="str">
            <v>4522000001</v>
          </cell>
          <cell r="J5382">
            <v>0</v>
          </cell>
        </row>
        <row r="5383">
          <cell r="A5383" t="str">
            <v>4522000001</v>
          </cell>
          <cell r="J5383">
            <v>0</v>
          </cell>
        </row>
        <row r="5384">
          <cell r="A5384" t="str">
            <v>4522000001</v>
          </cell>
          <cell r="J5384">
            <v>0</v>
          </cell>
        </row>
        <row r="5385">
          <cell r="A5385" t="str">
            <v>4522000001</v>
          </cell>
          <cell r="J5385">
            <v>0</v>
          </cell>
        </row>
        <row r="5386">
          <cell r="A5386" t="str">
            <v>4522000001</v>
          </cell>
          <cell r="J5386">
            <v>0</v>
          </cell>
        </row>
        <row r="5387">
          <cell r="A5387" t="str">
            <v>4522000001</v>
          </cell>
          <cell r="J5387">
            <v>0</v>
          </cell>
        </row>
        <row r="5388">
          <cell r="A5388" t="str">
            <v>4522000001</v>
          </cell>
          <cell r="J5388">
            <v>0</v>
          </cell>
        </row>
        <row r="5389">
          <cell r="A5389" t="str">
            <v>4522000001</v>
          </cell>
          <cell r="J5389">
            <v>0</v>
          </cell>
        </row>
        <row r="5390">
          <cell r="A5390" t="str">
            <v>4522000001</v>
          </cell>
          <cell r="J5390">
            <v>0</v>
          </cell>
        </row>
        <row r="5391">
          <cell r="A5391" t="str">
            <v>4522000001</v>
          </cell>
          <cell r="J5391">
            <v>0</v>
          </cell>
        </row>
        <row r="5392">
          <cell r="A5392" t="str">
            <v>4522000001</v>
          </cell>
          <cell r="J5392">
            <v>0</v>
          </cell>
        </row>
        <row r="5393">
          <cell r="A5393" t="str">
            <v>4522000001</v>
          </cell>
          <cell r="J5393">
            <v>0</v>
          </cell>
        </row>
        <row r="5394">
          <cell r="A5394" t="str">
            <v>4522000001</v>
          </cell>
          <cell r="J5394">
            <v>0</v>
          </cell>
        </row>
        <row r="5395">
          <cell r="A5395" t="str">
            <v>4522000001</v>
          </cell>
          <cell r="J5395">
            <v>0</v>
          </cell>
        </row>
        <row r="5396">
          <cell r="A5396" t="str">
            <v>4522000001</v>
          </cell>
          <cell r="J5396">
            <v>0</v>
          </cell>
        </row>
        <row r="5397">
          <cell r="A5397" t="str">
            <v>4522000001</v>
          </cell>
          <cell r="J5397">
            <v>0</v>
          </cell>
        </row>
        <row r="5398">
          <cell r="A5398" t="str">
            <v>4522000001</v>
          </cell>
          <cell r="J5398">
            <v>0</v>
          </cell>
        </row>
        <row r="5399">
          <cell r="A5399" t="str">
            <v>4522000001</v>
          </cell>
          <cell r="J5399">
            <v>0</v>
          </cell>
        </row>
        <row r="5400">
          <cell r="A5400" t="str">
            <v>4522000001</v>
          </cell>
          <cell r="J5400">
            <v>0</v>
          </cell>
        </row>
        <row r="5401">
          <cell r="A5401" t="str">
            <v>4522000001</v>
          </cell>
          <cell r="J5401">
            <v>0</v>
          </cell>
        </row>
        <row r="5402">
          <cell r="A5402" t="str">
            <v>4522000001</v>
          </cell>
          <cell r="J5402">
            <v>0</v>
          </cell>
        </row>
        <row r="5403">
          <cell r="A5403" t="str">
            <v>4522000001</v>
          </cell>
          <cell r="J5403">
            <v>0</v>
          </cell>
        </row>
        <row r="5404">
          <cell r="A5404" t="str">
            <v>4522000001</v>
          </cell>
          <cell r="J5404">
            <v>0</v>
          </cell>
        </row>
        <row r="5405">
          <cell r="A5405" t="str">
            <v>4522000001</v>
          </cell>
          <cell r="J5405">
            <v>0</v>
          </cell>
        </row>
        <row r="5406">
          <cell r="A5406" t="str">
            <v>4522000001</v>
          </cell>
          <cell r="J5406">
            <v>0</v>
          </cell>
        </row>
        <row r="5407">
          <cell r="A5407" t="str">
            <v>4522000001</v>
          </cell>
          <cell r="J5407">
            <v>0</v>
          </cell>
        </row>
        <row r="5408">
          <cell r="A5408" t="str">
            <v>4522000001</v>
          </cell>
          <cell r="J5408">
            <v>0</v>
          </cell>
        </row>
        <row r="5409">
          <cell r="A5409" t="str">
            <v>4522000001</v>
          </cell>
          <cell r="J5409">
            <v>0</v>
          </cell>
        </row>
        <row r="5410">
          <cell r="A5410" t="str">
            <v>4522000001</v>
          </cell>
          <cell r="J5410">
            <v>0</v>
          </cell>
        </row>
        <row r="5411">
          <cell r="A5411" t="str">
            <v>4522000001</v>
          </cell>
          <cell r="J5411">
            <v>0</v>
          </cell>
        </row>
        <row r="5412">
          <cell r="A5412" t="str">
            <v>4522000001</v>
          </cell>
          <cell r="J5412">
            <v>0</v>
          </cell>
        </row>
        <row r="5413">
          <cell r="A5413" t="str">
            <v>4522000001</v>
          </cell>
          <cell r="J5413">
            <v>0</v>
          </cell>
        </row>
        <row r="5414">
          <cell r="A5414" t="str">
            <v>4522000001</v>
          </cell>
          <cell r="J5414">
            <v>0</v>
          </cell>
        </row>
        <row r="5415">
          <cell r="A5415" t="str">
            <v>4522000001</v>
          </cell>
          <cell r="J5415">
            <v>0</v>
          </cell>
        </row>
        <row r="5416">
          <cell r="A5416" t="str">
            <v>4522000001</v>
          </cell>
          <cell r="J5416">
            <v>0</v>
          </cell>
        </row>
        <row r="5417">
          <cell r="A5417" t="str">
            <v>4522000001</v>
          </cell>
          <cell r="J5417">
            <v>0</v>
          </cell>
        </row>
        <row r="5418">
          <cell r="A5418" t="str">
            <v>4522000001</v>
          </cell>
          <cell r="J5418">
            <v>0</v>
          </cell>
        </row>
        <row r="5419">
          <cell r="A5419" t="str">
            <v>4522000001</v>
          </cell>
          <cell r="J5419">
            <v>0</v>
          </cell>
        </row>
        <row r="5420">
          <cell r="A5420" t="str">
            <v>4522000001</v>
          </cell>
          <cell r="J5420">
            <v>0</v>
          </cell>
        </row>
        <row r="5421">
          <cell r="A5421" t="str">
            <v>4522000001</v>
          </cell>
          <cell r="J5421">
            <v>0</v>
          </cell>
        </row>
        <row r="5422">
          <cell r="A5422" t="str">
            <v>4522000001</v>
          </cell>
          <cell r="J5422">
            <v>0</v>
          </cell>
        </row>
        <row r="5423">
          <cell r="A5423" t="str">
            <v>4522000001</v>
          </cell>
          <cell r="J5423">
            <v>0</v>
          </cell>
        </row>
        <row r="5424">
          <cell r="A5424" t="str">
            <v>4522000001</v>
          </cell>
          <cell r="J5424">
            <v>0</v>
          </cell>
        </row>
        <row r="5425">
          <cell r="A5425" t="str">
            <v>4522000001</v>
          </cell>
          <cell r="J5425">
            <v>0</v>
          </cell>
        </row>
        <row r="5426">
          <cell r="A5426" t="str">
            <v>4522000001</v>
          </cell>
          <cell r="J5426">
            <v>0</v>
          </cell>
        </row>
        <row r="5427">
          <cell r="A5427" t="str">
            <v>4522000001</v>
          </cell>
          <cell r="J5427">
            <v>0</v>
          </cell>
        </row>
        <row r="5428">
          <cell r="A5428" t="str">
            <v>4522000001</v>
          </cell>
          <cell r="J5428">
            <v>0</v>
          </cell>
        </row>
        <row r="5429">
          <cell r="A5429" t="str">
            <v>4522000001</v>
          </cell>
          <cell r="J5429">
            <v>0</v>
          </cell>
        </row>
        <row r="5430">
          <cell r="A5430" t="str">
            <v>4522000001</v>
          </cell>
          <cell r="J5430">
            <v>0</v>
          </cell>
        </row>
        <row r="5431">
          <cell r="A5431" t="str">
            <v>4522000001</v>
          </cell>
          <cell r="J5431">
            <v>0</v>
          </cell>
        </row>
        <row r="5432">
          <cell r="A5432" t="str">
            <v>4522000001</v>
          </cell>
          <cell r="J5432">
            <v>0</v>
          </cell>
        </row>
        <row r="5433">
          <cell r="A5433" t="str">
            <v>4522000001</v>
          </cell>
          <cell r="J5433">
            <v>0</v>
          </cell>
        </row>
        <row r="5434">
          <cell r="A5434" t="str">
            <v>4522000001</v>
          </cell>
          <cell r="J5434">
            <v>0</v>
          </cell>
        </row>
        <row r="5435">
          <cell r="A5435" t="str">
            <v>4522000001</v>
          </cell>
          <cell r="J5435">
            <v>0</v>
          </cell>
        </row>
        <row r="5436">
          <cell r="A5436" t="str">
            <v>4522000001</v>
          </cell>
          <cell r="J5436">
            <v>0</v>
          </cell>
        </row>
        <row r="5437">
          <cell r="A5437" t="str">
            <v>4522000001</v>
          </cell>
          <cell r="J5437">
            <v>0</v>
          </cell>
        </row>
        <row r="5438">
          <cell r="A5438" t="str">
            <v>4522000001</v>
          </cell>
          <cell r="J5438">
            <v>0</v>
          </cell>
        </row>
        <row r="5439">
          <cell r="A5439" t="str">
            <v>4522000001</v>
          </cell>
          <cell r="J5439">
            <v>0</v>
          </cell>
        </row>
        <row r="5440">
          <cell r="A5440" t="str">
            <v>4522000001</v>
          </cell>
          <cell r="J5440">
            <v>0</v>
          </cell>
        </row>
        <row r="5441">
          <cell r="A5441" t="str">
            <v>4522000001</v>
          </cell>
          <cell r="J5441">
            <v>0</v>
          </cell>
        </row>
        <row r="5442">
          <cell r="A5442" t="str">
            <v>4522000001</v>
          </cell>
          <cell r="J5442">
            <v>0</v>
          </cell>
        </row>
        <row r="5443">
          <cell r="A5443" t="str">
            <v>4522000001</v>
          </cell>
          <cell r="J5443">
            <v>0</v>
          </cell>
        </row>
        <row r="5444">
          <cell r="A5444" t="str">
            <v>4522000001</v>
          </cell>
          <cell r="J5444">
            <v>0</v>
          </cell>
        </row>
        <row r="5445">
          <cell r="A5445" t="str">
            <v>4522000001</v>
          </cell>
          <cell r="J5445">
            <v>0</v>
          </cell>
        </row>
        <row r="5446">
          <cell r="A5446" t="str">
            <v>4522000001</v>
          </cell>
          <cell r="J5446">
            <v>0</v>
          </cell>
        </row>
        <row r="5447">
          <cell r="A5447" t="str">
            <v>4522000001</v>
          </cell>
          <cell r="J5447">
            <v>0</v>
          </cell>
        </row>
        <row r="5448">
          <cell r="A5448" t="str">
            <v>4522000001</v>
          </cell>
          <cell r="J5448">
            <v>0</v>
          </cell>
        </row>
        <row r="5449">
          <cell r="A5449" t="str">
            <v>4522000001</v>
          </cell>
          <cell r="J5449">
            <v>0</v>
          </cell>
        </row>
        <row r="5450">
          <cell r="A5450" t="str">
            <v>4522000001</v>
          </cell>
          <cell r="J5450">
            <v>0</v>
          </cell>
        </row>
        <row r="5451">
          <cell r="A5451" t="str">
            <v>4522000001</v>
          </cell>
          <cell r="J5451">
            <v>0</v>
          </cell>
        </row>
        <row r="5452">
          <cell r="A5452" t="str">
            <v>4522000001</v>
          </cell>
          <cell r="J5452">
            <v>0</v>
          </cell>
        </row>
        <row r="5453">
          <cell r="A5453" t="str">
            <v>4522000001</v>
          </cell>
          <cell r="J5453">
            <v>0</v>
          </cell>
        </row>
        <row r="5454">
          <cell r="A5454" t="str">
            <v>4522000001</v>
          </cell>
          <cell r="J5454">
            <v>0</v>
          </cell>
        </row>
        <row r="5455">
          <cell r="A5455" t="str">
            <v>4522000001</v>
          </cell>
          <cell r="J5455">
            <v>0</v>
          </cell>
        </row>
        <row r="5456">
          <cell r="A5456" t="str">
            <v>4522000001</v>
          </cell>
          <cell r="J5456">
            <v>0</v>
          </cell>
        </row>
        <row r="5457">
          <cell r="A5457" t="str">
            <v>4522000001</v>
          </cell>
          <cell r="J5457">
            <v>0</v>
          </cell>
        </row>
        <row r="5458">
          <cell r="A5458" t="str">
            <v>4522000001</v>
          </cell>
          <cell r="J5458">
            <v>0</v>
          </cell>
        </row>
        <row r="5459">
          <cell r="A5459" t="str">
            <v>4522000001</v>
          </cell>
          <cell r="J5459">
            <v>0</v>
          </cell>
        </row>
        <row r="5460">
          <cell r="A5460" t="str">
            <v>4522000001</v>
          </cell>
          <cell r="J5460">
            <v>0</v>
          </cell>
        </row>
        <row r="5461">
          <cell r="A5461" t="str">
            <v>4522000001</v>
          </cell>
          <cell r="J5461">
            <v>0</v>
          </cell>
        </row>
        <row r="5462">
          <cell r="A5462" t="str">
            <v>4522000001</v>
          </cell>
          <cell r="J5462">
            <v>0</v>
          </cell>
        </row>
        <row r="5463">
          <cell r="A5463" t="str">
            <v>4522000001</v>
          </cell>
          <cell r="J5463">
            <v>0</v>
          </cell>
        </row>
        <row r="5464">
          <cell r="A5464" t="str">
            <v>4522000001</v>
          </cell>
          <cell r="J5464">
            <v>0</v>
          </cell>
        </row>
        <row r="5465">
          <cell r="A5465" t="str">
            <v>4522000001</v>
          </cell>
          <cell r="J5465">
            <v>0</v>
          </cell>
        </row>
        <row r="5466">
          <cell r="A5466" t="str">
            <v>4522000001</v>
          </cell>
          <cell r="J5466">
            <v>0</v>
          </cell>
        </row>
        <row r="5467">
          <cell r="A5467" t="str">
            <v>4522000001</v>
          </cell>
          <cell r="J5467">
            <v>0</v>
          </cell>
        </row>
        <row r="5468">
          <cell r="A5468" t="str">
            <v>4522000001</v>
          </cell>
          <cell r="J5468">
            <v>0</v>
          </cell>
        </row>
        <row r="5469">
          <cell r="A5469" t="str">
            <v>4522000001</v>
          </cell>
          <cell r="J5469">
            <v>0</v>
          </cell>
        </row>
        <row r="5470">
          <cell r="A5470" t="str">
            <v>4522000001</v>
          </cell>
          <cell r="J5470">
            <v>0</v>
          </cell>
        </row>
        <row r="5471">
          <cell r="A5471" t="str">
            <v>4522000001</v>
          </cell>
          <cell r="J5471">
            <v>0</v>
          </cell>
        </row>
        <row r="5472">
          <cell r="A5472" t="str">
            <v>4522000001</v>
          </cell>
          <cell r="J5472">
            <v>0</v>
          </cell>
        </row>
        <row r="5473">
          <cell r="A5473" t="str">
            <v>4522000001</v>
          </cell>
          <cell r="J5473">
            <v>0</v>
          </cell>
        </row>
        <row r="5474">
          <cell r="A5474" t="str">
            <v>4522000001</v>
          </cell>
          <cell r="J5474">
            <v>0</v>
          </cell>
        </row>
        <row r="5475">
          <cell r="A5475" t="str">
            <v>4522000001</v>
          </cell>
          <cell r="J5475">
            <v>0</v>
          </cell>
        </row>
        <row r="5476">
          <cell r="A5476" t="str">
            <v>4522000001</v>
          </cell>
          <cell r="J5476">
            <v>0</v>
          </cell>
        </row>
        <row r="5477">
          <cell r="A5477" t="str">
            <v>4522000001</v>
          </cell>
          <cell r="J5477">
            <v>0</v>
          </cell>
        </row>
        <row r="5478">
          <cell r="A5478" t="str">
            <v>4522000001</v>
          </cell>
          <cell r="J5478">
            <v>0</v>
          </cell>
        </row>
        <row r="5479">
          <cell r="A5479" t="str">
            <v>4522000001</v>
          </cell>
          <cell r="J5479">
            <v>0</v>
          </cell>
        </row>
        <row r="5480">
          <cell r="A5480" t="str">
            <v>4522000001</v>
          </cell>
          <cell r="J5480">
            <v>0</v>
          </cell>
        </row>
        <row r="5481">
          <cell r="A5481" t="str">
            <v>4522000001</v>
          </cell>
          <cell r="J5481">
            <v>0</v>
          </cell>
        </row>
        <row r="5482">
          <cell r="A5482" t="str">
            <v>4522000001</v>
          </cell>
          <cell r="J5482">
            <v>0</v>
          </cell>
        </row>
        <row r="5483">
          <cell r="A5483" t="str">
            <v>4522000001</v>
          </cell>
          <cell r="J5483">
            <v>0</v>
          </cell>
        </row>
        <row r="5484">
          <cell r="A5484" t="str">
            <v>4522000001</v>
          </cell>
          <cell r="J5484">
            <v>0</v>
          </cell>
        </row>
        <row r="5485">
          <cell r="A5485" t="str">
            <v>4522000001</v>
          </cell>
          <cell r="J5485">
            <v>0</v>
          </cell>
        </row>
        <row r="5486">
          <cell r="A5486" t="str">
            <v>4522000001</v>
          </cell>
          <cell r="J5486">
            <v>0</v>
          </cell>
        </row>
        <row r="5487">
          <cell r="A5487" t="str">
            <v>4522000001</v>
          </cell>
          <cell r="J5487">
            <v>0</v>
          </cell>
        </row>
        <row r="5488">
          <cell r="A5488" t="str">
            <v>4522000001</v>
          </cell>
          <cell r="J5488">
            <v>0</v>
          </cell>
        </row>
        <row r="5489">
          <cell r="A5489" t="str">
            <v>4522000001</v>
          </cell>
          <cell r="J5489">
            <v>0</v>
          </cell>
        </row>
        <row r="5490">
          <cell r="A5490" t="str">
            <v>4522000001</v>
          </cell>
          <cell r="J5490">
            <v>0</v>
          </cell>
        </row>
        <row r="5491">
          <cell r="A5491" t="str">
            <v>4522000001</v>
          </cell>
          <cell r="J5491">
            <v>0</v>
          </cell>
        </row>
        <row r="5492">
          <cell r="A5492" t="str">
            <v>4522000001</v>
          </cell>
          <cell r="J5492">
            <v>0</v>
          </cell>
        </row>
        <row r="5493">
          <cell r="A5493" t="str">
            <v>4522000001</v>
          </cell>
          <cell r="J5493">
            <v>0</v>
          </cell>
        </row>
        <row r="5494">
          <cell r="A5494" t="str">
            <v>4522000001</v>
          </cell>
          <cell r="J5494">
            <v>0</v>
          </cell>
        </row>
        <row r="5495">
          <cell r="A5495" t="str">
            <v>4522000001</v>
          </cell>
          <cell r="J5495">
            <v>0</v>
          </cell>
        </row>
        <row r="5496">
          <cell r="A5496" t="str">
            <v>4522000001</v>
          </cell>
          <cell r="J5496">
            <v>0</v>
          </cell>
        </row>
        <row r="5497">
          <cell r="A5497" t="str">
            <v>4522000001</v>
          </cell>
          <cell r="J5497">
            <v>0</v>
          </cell>
        </row>
        <row r="5498">
          <cell r="A5498" t="str">
            <v>4522000001</v>
          </cell>
          <cell r="J5498">
            <v>0</v>
          </cell>
        </row>
        <row r="5499">
          <cell r="A5499" t="str">
            <v>4522000001</v>
          </cell>
          <cell r="J5499">
            <v>0</v>
          </cell>
        </row>
        <row r="5500">
          <cell r="A5500" t="str">
            <v>4522000001</v>
          </cell>
          <cell r="J5500">
            <v>0</v>
          </cell>
        </row>
        <row r="5501">
          <cell r="A5501" t="str">
            <v>4522000001</v>
          </cell>
          <cell r="J5501">
            <v>0</v>
          </cell>
        </row>
        <row r="5502">
          <cell r="A5502" t="str">
            <v>4522000001</v>
          </cell>
          <cell r="J5502">
            <v>0</v>
          </cell>
        </row>
        <row r="5503">
          <cell r="A5503" t="str">
            <v>4522000001</v>
          </cell>
          <cell r="J5503">
            <v>0</v>
          </cell>
        </row>
        <row r="5504">
          <cell r="A5504" t="str">
            <v>4522000001</v>
          </cell>
          <cell r="J5504">
            <v>0</v>
          </cell>
        </row>
        <row r="5505">
          <cell r="A5505" t="str">
            <v>4522000001</v>
          </cell>
          <cell r="J5505">
            <v>0</v>
          </cell>
        </row>
        <row r="5506">
          <cell r="A5506" t="str">
            <v>4522000001</v>
          </cell>
          <cell r="J5506">
            <v>0</v>
          </cell>
        </row>
        <row r="5507">
          <cell r="A5507" t="str">
            <v>4522000001</v>
          </cell>
          <cell r="J5507">
            <v>0</v>
          </cell>
        </row>
        <row r="5508">
          <cell r="A5508" t="str">
            <v>4522000001</v>
          </cell>
          <cell r="J5508">
            <v>0</v>
          </cell>
        </row>
        <row r="5509">
          <cell r="A5509" t="str">
            <v>4522000001</v>
          </cell>
          <cell r="J5509">
            <v>0</v>
          </cell>
        </row>
        <row r="5510">
          <cell r="A5510" t="str">
            <v>4522000001</v>
          </cell>
          <cell r="J5510">
            <v>0</v>
          </cell>
        </row>
        <row r="5511">
          <cell r="A5511" t="str">
            <v>4522000001</v>
          </cell>
          <cell r="J5511">
            <v>0</v>
          </cell>
        </row>
        <row r="5512">
          <cell r="A5512" t="str">
            <v>4522000001</v>
          </cell>
          <cell r="J5512">
            <v>0</v>
          </cell>
        </row>
        <row r="5513">
          <cell r="A5513" t="str">
            <v>4522000001</v>
          </cell>
          <cell r="J5513">
            <v>0</v>
          </cell>
        </row>
        <row r="5514">
          <cell r="A5514" t="str">
            <v>4522000001</v>
          </cell>
          <cell r="J5514">
            <v>0</v>
          </cell>
        </row>
        <row r="5515">
          <cell r="A5515" t="str">
            <v>4522000001</v>
          </cell>
          <cell r="J5515">
            <v>0</v>
          </cell>
        </row>
        <row r="5516">
          <cell r="A5516" t="str">
            <v>4522000001</v>
          </cell>
          <cell r="J5516">
            <v>0</v>
          </cell>
        </row>
        <row r="5517">
          <cell r="A5517" t="str">
            <v>4522000001</v>
          </cell>
          <cell r="J5517">
            <v>0</v>
          </cell>
        </row>
        <row r="5518">
          <cell r="A5518" t="str">
            <v>4522000001</v>
          </cell>
          <cell r="J5518">
            <v>0</v>
          </cell>
        </row>
        <row r="5519">
          <cell r="A5519" t="str">
            <v>4522000001</v>
          </cell>
          <cell r="J5519">
            <v>0</v>
          </cell>
        </row>
        <row r="5520">
          <cell r="A5520" t="str">
            <v>4522000001</v>
          </cell>
          <cell r="J5520">
            <v>0</v>
          </cell>
        </row>
        <row r="5521">
          <cell r="A5521" t="str">
            <v>4522000001</v>
          </cell>
          <cell r="J5521">
            <v>0</v>
          </cell>
        </row>
        <row r="5522">
          <cell r="A5522" t="str">
            <v>4522000001</v>
          </cell>
          <cell r="J5522">
            <v>0</v>
          </cell>
        </row>
        <row r="5523">
          <cell r="A5523" t="str">
            <v>4522000001</v>
          </cell>
          <cell r="J5523">
            <v>0</v>
          </cell>
        </row>
        <row r="5524">
          <cell r="A5524" t="str">
            <v>4522000001</v>
          </cell>
          <cell r="J5524">
            <v>0</v>
          </cell>
        </row>
        <row r="5525">
          <cell r="A5525" t="str">
            <v>4522000001</v>
          </cell>
          <cell r="J5525">
            <v>0</v>
          </cell>
        </row>
        <row r="5526">
          <cell r="A5526" t="str">
            <v>4522000001</v>
          </cell>
          <cell r="J5526">
            <v>0</v>
          </cell>
        </row>
        <row r="5527">
          <cell r="A5527" t="str">
            <v>4522000001</v>
          </cell>
          <cell r="J5527">
            <v>0</v>
          </cell>
        </row>
        <row r="5528">
          <cell r="A5528" t="str">
            <v>4522000001</v>
          </cell>
          <cell r="J5528">
            <v>0</v>
          </cell>
        </row>
        <row r="5529">
          <cell r="A5529" t="str">
            <v>4522000001</v>
          </cell>
          <cell r="J5529">
            <v>0</v>
          </cell>
        </row>
        <row r="5530">
          <cell r="A5530" t="str">
            <v>4522000001</v>
          </cell>
          <cell r="J5530">
            <v>0</v>
          </cell>
        </row>
        <row r="5531">
          <cell r="A5531" t="str">
            <v>4522000001</v>
          </cell>
          <cell r="J5531">
            <v>0</v>
          </cell>
        </row>
        <row r="5532">
          <cell r="A5532" t="str">
            <v>4522000001</v>
          </cell>
          <cell r="J5532">
            <v>0</v>
          </cell>
        </row>
        <row r="5533">
          <cell r="A5533" t="str">
            <v>4522000001</v>
          </cell>
          <cell r="J5533">
            <v>0</v>
          </cell>
        </row>
        <row r="5534">
          <cell r="A5534" t="str">
            <v>4522000001</v>
          </cell>
          <cell r="J5534">
            <v>0</v>
          </cell>
        </row>
        <row r="5535">
          <cell r="A5535" t="str">
            <v>4522000001</v>
          </cell>
          <cell r="J5535">
            <v>0</v>
          </cell>
        </row>
        <row r="5536">
          <cell r="A5536" t="str">
            <v>4522000001</v>
          </cell>
          <cell r="J5536">
            <v>0</v>
          </cell>
        </row>
        <row r="5537">
          <cell r="A5537" t="str">
            <v>4522000001</v>
          </cell>
          <cell r="J5537">
            <v>0</v>
          </cell>
        </row>
        <row r="5538">
          <cell r="A5538" t="str">
            <v>4522000001</v>
          </cell>
          <cell r="J5538">
            <v>0</v>
          </cell>
        </row>
        <row r="5539">
          <cell r="A5539" t="str">
            <v>4522000001</v>
          </cell>
          <cell r="J5539">
            <v>0</v>
          </cell>
        </row>
        <row r="5540">
          <cell r="A5540" t="str">
            <v>4522000001</v>
          </cell>
          <cell r="J5540">
            <v>0</v>
          </cell>
        </row>
        <row r="5541">
          <cell r="A5541" t="str">
            <v>4522000001</v>
          </cell>
          <cell r="J5541">
            <v>0</v>
          </cell>
        </row>
        <row r="5542">
          <cell r="A5542" t="str">
            <v>4522000001</v>
          </cell>
          <cell r="J5542">
            <v>0</v>
          </cell>
        </row>
        <row r="5543">
          <cell r="A5543" t="str">
            <v>4522000001</v>
          </cell>
          <cell r="J5543">
            <v>0</v>
          </cell>
        </row>
        <row r="5544">
          <cell r="A5544" t="str">
            <v>4522000001</v>
          </cell>
          <cell r="J5544">
            <v>0</v>
          </cell>
        </row>
        <row r="5545">
          <cell r="A5545" t="str">
            <v>4522000001</v>
          </cell>
          <cell r="J5545">
            <v>0</v>
          </cell>
        </row>
        <row r="5546">
          <cell r="A5546" t="str">
            <v>4522000001</v>
          </cell>
          <cell r="J5546">
            <v>0</v>
          </cell>
        </row>
        <row r="5547">
          <cell r="A5547" t="str">
            <v>4522000001</v>
          </cell>
          <cell r="J5547">
            <v>0</v>
          </cell>
        </row>
        <row r="5548">
          <cell r="A5548" t="str">
            <v>4522000001</v>
          </cell>
          <cell r="J5548">
            <v>0</v>
          </cell>
        </row>
        <row r="5549">
          <cell r="A5549" t="str">
            <v>4522000001</v>
          </cell>
          <cell r="J5549">
            <v>0</v>
          </cell>
        </row>
        <row r="5550">
          <cell r="A5550" t="str">
            <v>4522000001</v>
          </cell>
          <cell r="J5550">
            <v>0</v>
          </cell>
        </row>
        <row r="5551">
          <cell r="A5551" t="str">
            <v>4522000001</v>
          </cell>
          <cell r="J5551">
            <v>0</v>
          </cell>
        </row>
        <row r="5552">
          <cell r="A5552" t="str">
            <v>4522000001</v>
          </cell>
          <cell r="J5552">
            <v>0</v>
          </cell>
        </row>
        <row r="5553">
          <cell r="A5553" t="str">
            <v>4522000001</v>
          </cell>
          <cell r="J5553">
            <v>0</v>
          </cell>
        </row>
        <row r="5554">
          <cell r="A5554" t="str">
            <v>4522000001</v>
          </cell>
          <cell r="J5554">
            <v>0</v>
          </cell>
        </row>
        <row r="5555">
          <cell r="A5555" t="str">
            <v>4522000001</v>
          </cell>
          <cell r="J5555">
            <v>0</v>
          </cell>
        </row>
        <row r="5556">
          <cell r="A5556" t="str">
            <v>4522000001</v>
          </cell>
          <cell r="J5556">
            <v>0</v>
          </cell>
        </row>
        <row r="5557">
          <cell r="A5557" t="str">
            <v>4522000001</v>
          </cell>
          <cell r="J5557">
            <v>0</v>
          </cell>
        </row>
        <row r="5558">
          <cell r="A5558" t="str">
            <v>4522000001</v>
          </cell>
          <cell r="J5558">
            <v>0</v>
          </cell>
        </row>
        <row r="5559">
          <cell r="A5559" t="str">
            <v>4522000001</v>
          </cell>
          <cell r="J5559">
            <v>0</v>
          </cell>
        </row>
        <row r="5560">
          <cell r="A5560" t="str">
            <v>4522000001</v>
          </cell>
          <cell r="J5560">
            <v>0</v>
          </cell>
        </row>
        <row r="5561">
          <cell r="A5561" t="str">
            <v>4522000001</v>
          </cell>
          <cell r="J5561">
            <v>0</v>
          </cell>
        </row>
        <row r="5562">
          <cell r="A5562" t="str">
            <v>4522000001</v>
          </cell>
          <cell r="J5562">
            <v>0</v>
          </cell>
        </row>
        <row r="5563">
          <cell r="A5563" t="str">
            <v>4522000001</v>
          </cell>
          <cell r="J5563">
            <v>0</v>
          </cell>
        </row>
        <row r="5564">
          <cell r="A5564" t="str">
            <v>4522000001</v>
          </cell>
          <cell r="J5564">
            <v>0</v>
          </cell>
        </row>
        <row r="5565">
          <cell r="A5565" t="str">
            <v>4522000001</v>
          </cell>
          <cell r="J5565">
            <v>0</v>
          </cell>
        </row>
        <row r="5566">
          <cell r="A5566" t="str">
            <v>4522000001</v>
          </cell>
          <cell r="J5566">
            <v>0</v>
          </cell>
        </row>
        <row r="5567">
          <cell r="A5567" t="str">
            <v>4522000001</v>
          </cell>
          <cell r="J5567">
            <v>0</v>
          </cell>
        </row>
        <row r="5568">
          <cell r="A5568" t="str">
            <v>4522000001</v>
          </cell>
          <cell r="J5568">
            <v>0</v>
          </cell>
        </row>
        <row r="5569">
          <cell r="A5569" t="str">
            <v>4522000001</v>
          </cell>
          <cell r="J5569">
            <v>0</v>
          </cell>
        </row>
        <row r="5570">
          <cell r="A5570" t="str">
            <v>4522000001</v>
          </cell>
          <cell r="J5570">
            <v>0</v>
          </cell>
        </row>
        <row r="5571">
          <cell r="A5571" t="str">
            <v>4522000001</v>
          </cell>
          <cell r="J5571">
            <v>0</v>
          </cell>
        </row>
        <row r="5572">
          <cell r="A5572" t="str">
            <v>4522000001</v>
          </cell>
          <cell r="J5572">
            <v>0</v>
          </cell>
        </row>
        <row r="5573">
          <cell r="A5573" t="str">
            <v>4522000001</v>
          </cell>
          <cell r="J5573">
            <v>0</v>
          </cell>
        </row>
        <row r="5574">
          <cell r="A5574" t="str">
            <v>4522000001</v>
          </cell>
          <cell r="J5574">
            <v>0</v>
          </cell>
        </row>
        <row r="5575">
          <cell r="A5575" t="str">
            <v>4522000001</v>
          </cell>
          <cell r="J5575">
            <v>0</v>
          </cell>
        </row>
        <row r="5576">
          <cell r="A5576" t="str">
            <v>4522000001</v>
          </cell>
          <cell r="J5576">
            <v>0</v>
          </cell>
        </row>
        <row r="5577">
          <cell r="A5577" t="str">
            <v>4522000001</v>
          </cell>
          <cell r="J5577">
            <v>0</v>
          </cell>
        </row>
        <row r="5578">
          <cell r="A5578" t="str">
            <v>4522000001</v>
          </cell>
          <cell r="J5578">
            <v>0</v>
          </cell>
        </row>
        <row r="5579">
          <cell r="A5579" t="str">
            <v>4522000001</v>
          </cell>
          <cell r="J5579">
            <v>0</v>
          </cell>
        </row>
        <row r="5580">
          <cell r="A5580" t="str">
            <v>4522000001</v>
          </cell>
          <cell r="J5580">
            <v>0</v>
          </cell>
        </row>
        <row r="5581">
          <cell r="A5581" t="str">
            <v>4522000001</v>
          </cell>
          <cell r="J5581">
            <v>0</v>
          </cell>
        </row>
        <row r="5582">
          <cell r="A5582" t="str">
            <v>4522000001</v>
          </cell>
          <cell r="J5582">
            <v>0</v>
          </cell>
        </row>
        <row r="5583">
          <cell r="A5583" t="str">
            <v>4522000001</v>
          </cell>
          <cell r="J5583">
            <v>0</v>
          </cell>
        </row>
        <row r="5584">
          <cell r="A5584" t="str">
            <v>4522000001</v>
          </cell>
          <cell r="J5584">
            <v>0</v>
          </cell>
        </row>
        <row r="5585">
          <cell r="A5585" t="str">
            <v>4522000001</v>
          </cell>
          <cell r="J5585">
            <v>0</v>
          </cell>
        </row>
        <row r="5586">
          <cell r="A5586" t="str">
            <v>4522000001</v>
          </cell>
          <cell r="J5586">
            <v>0</v>
          </cell>
        </row>
        <row r="5587">
          <cell r="A5587" t="str">
            <v>4522000001</v>
          </cell>
          <cell r="J5587">
            <v>0</v>
          </cell>
        </row>
        <row r="5588">
          <cell r="A5588" t="str">
            <v>4522000001</v>
          </cell>
          <cell r="J5588">
            <v>0</v>
          </cell>
        </row>
        <row r="5589">
          <cell r="A5589" t="str">
            <v>4522000001</v>
          </cell>
          <cell r="J5589">
            <v>0</v>
          </cell>
        </row>
        <row r="5590">
          <cell r="A5590" t="str">
            <v>4522000001</v>
          </cell>
          <cell r="J5590">
            <v>0</v>
          </cell>
        </row>
        <row r="5591">
          <cell r="A5591" t="str">
            <v>4522000001</v>
          </cell>
          <cell r="J5591">
            <v>0</v>
          </cell>
        </row>
        <row r="5592">
          <cell r="A5592" t="str">
            <v>4522000001</v>
          </cell>
          <cell r="J5592">
            <v>0</v>
          </cell>
        </row>
        <row r="5593">
          <cell r="A5593" t="str">
            <v>4522000001</v>
          </cell>
          <cell r="J5593">
            <v>0</v>
          </cell>
        </row>
        <row r="5594">
          <cell r="A5594" t="str">
            <v>4522000001</v>
          </cell>
          <cell r="J5594">
            <v>0</v>
          </cell>
        </row>
        <row r="5595">
          <cell r="A5595" t="str">
            <v>4522000001</v>
          </cell>
          <cell r="J5595">
            <v>0</v>
          </cell>
        </row>
        <row r="5596">
          <cell r="A5596" t="str">
            <v>4522000001</v>
          </cell>
          <cell r="J5596">
            <v>0</v>
          </cell>
        </row>
        <row r="5597">
          <cell r="A5597" t="str">
            <v>4522000001</v>
          </cell>
          <cell r="J5597">
            <v>0</v>
          </cell>
        </row>
        <row r="5598">
          <cell r="A5598" t="str">
            <v>4522000001</v>
          </cell>
          <cell r="J5598">
            <v>0</v>
          </cell>
        </row>
        <row r="5599">
          <cell r="A5599" t="str">
            <v>4522000001</v>
          </cell>
          <cell r="J5599">
            <v>0</v>
          </cell>
        </row>
        <row r="5600">
          <cell r="A5600" t="str">
            <v>4522000001</v>
          </cell>
          <cell r="J5600">
            <v>0</v>
          </cell>
        </row>
        <row r="5601">
          <cell r="A5601" t="str">
            <v>4522000001</v>
          </cell>
          <cell r="J5601">
            <v>0</v>
          </cell>
        </row>
        <row r="5602">
          <cell r="A5602" t="str">
            <v>4522000001</v>
          </cell>
          <cell r="J5602">
            <v>0</v>
          </cell>
        </row>
        <row r="5603">
          <cell r="A5603" t="str">
            <v>4522000001</v>
          </cell>
          <cell r="J5603">
            <v>0</v>
          </cell>
        </row>
        <row r="5604">
          <cell r="A5604" t="str">
            <v>4522000001</v>
          </cell>
          <cell r="J5604">
            <v>0</v>
          </cell>
        </row>
        <row r="5605">
          <cell r="A5605" t="str">
            <v>4522000001</v>
          </cell>
          <cell r="J5605">
            <v>0</v>
          </cell>
        </row>
        <row r="5606">
          <cell r="A5606" t="str">
            <v>4522000001</v>
          </cell>
          <cell r="J5606">
            <v>0</v>
          </cell>
        </row>
        <row r="5607">
          <cell r="A5607" t="str">
            <v>4522000001</v>
          </cell>
          <cell r="J5607">
            <v>0</v>
          </cell>
        </row>
        <row r="5608">
          <cell r="A5608" t="str">
            <v>4522000001</v>
          </cell>
          <cell r="J5608">
            <v>0</v>
          </cell>
        </row>
        <row r="5609">
          <cell r="A5609" t="str">
            <v>4522000001</v>
          </cell>
          <cell r="J5609">
            <v>0</v>
          </cell>
        </row>
        <row r="5610">
          <cell r="A5610" t="str">
            <v>4522000001</v>
          </cell>
          <cell r="J5610">
            <v>0</v>
          </cell>
        </row>
        <row r="5611">
          <cell r="A5611" t="str">
            <v>4522000001</v>
          </cell>
          <cell r="J5611">
            <v>0</v>
          </cell>
        </row>
        <row r="5612">
          <cell r="A5612" t="str">
            <v>4522000001</v>
          </cell>
          <cell r="J5612">
            <v>0</v>
          </cell>
        </row>
        <row r="5613">
          <cell r="A5613" t="str">
            <v>4522000001</v>
          </cell>
          <cell r="J5613">
            <v>0</v>
          </cell>
        </row>
        <row r="5614">
          <cell r="A5614" t="str">
            <v>4522000001</v>
          </cell>
          <cell r="J5614">
            <v>0</v>
          </cell>
        </row>
        <row r="5615">
          <cell r="A5615" t="str">
            <v>4522000001</v>
          </cell>
          <cell r="J5615">
            <v>0</v>
          </cell>
        </row>
        <row r="5616">
          <cell r="A5616" t="str">
            <v>4522000001</v>
          </cell>
          <cell r="J5616">
            <v>0</v>
          </cell>
        </row>
        <row r="5617">
          <cell r="A5617" t="str">
            <v>4522000001</v>
          </cell>
          <cell r="J5617">
            <v>0</v>
          </cell>
        </row>
        <row r="5618">
          <cell r="A5618" t="str">
            <v>4522000001</v>
          </cell>
          <cell r="J5618">
            <v>0</v>
          </cell>
        </row>
        <row r="5619">
          <cell r="A5619" t="str">
            <v>4522000001</v>
          </cell>
          <cell r="J5619">
            <v>0</v>
          </cell>
        </row>
        <row r="5620">
          <cell r="A5620" t="str">
            <v>4522000001</v>
          </cell>
          <cell r="J5620">
            <v>0</v>
          </cell>
        </row>
        <row r="5621">
          <cell r="A5621" t="str">
            <v>4522000001</v>
          </cell>
          <cell r="J5621">
            <v>0</v>
          </cell>
        </row>
        <row r="5622">
          <cell r="A5622" t="str">
            <v>4522000001</v>
          </cell>
          <cell r="J5622">
            <v>0</v>
          </cell>
        </row>
        <row r="5623">
          <cell r="A5623" t="str">
            <v>4522000001</v>
          </cell>
          <cell r="J5623">
            <v>0</v>
          </cell>
        </row>
        <row r="5624">
          <cell r="A5624" t="str">
            <v>4522000001</v>
          </cell>
          <cell r="J5624">
            <v>0</v>
          </cell>
        </row>
        <row r="5625">
          <cell r="A5625" t="str">
            <v>4522000001</v>
          </cell>
          <cell r="J5625">
            <v>0</v>
          </cell>
        </row>
        <row r="5626">
          <cell r="A5626" t="str">
            <v>4522000001</v>
          </cell>
          <cell r="J5626">
            <v>0</v>
          </cell>
        </row>
        <row r="5627">
          <cell r="A5627" t="str">
            <v>4522000001</v>
          </cell>
          <cell r="J5627">
            <v>0</v>
          </cell>
        </row>
        <row r="5628">
          <cell r="A5628" t="str">
            <v>4522000001</v>
          </cell>
          <cell r="J5628">
            <v>0</v>
          </cell>
        </row>
        <row r="5629">
          <cell r="A5629" t="str">
            <v>4522000001</v>
          </cell>
          <cell r="J5629">
            <v>0</v>
          </cell>
        </row>
        <row r="5630">
          <cell r="A5630" t="str">
            <v>4522000001</v>
          </cell>
          <cell r="J5630">
            <v>0</v>
          </cell>
        </row>
        <row r="5631">
          <cell r="A5631" t="str">
            <v>4522000001</v>
          </cell>
          <cell r="J5631">
            <v>0</v>
          </cell>
        </row>
        <row r="5632">
          <cell r="A5632" t="str">
            <v>4522000001</v>
          </cell>
          <cell r="J5632">
            <v>0</v>
          </cell>
        </row>
        <row r="5633">
          <cell r="A5633" t="str">
            <v>4522000001</v>
          </cell>
          <cell r="J5633">
            <v>0</v>
          </cell>
        </row>
        <row r="5634">
          <cell r="A5634" t="str">
            <v>4522000001</v>
          </cell>
          <cell r="J5634">
            <v>0</v>
          </cell>
        </row>
        <row r="5635">
          <cell r="A5635" t="str">
            <v>4522000001</v>
          </cell>
          <cell r="J5635">
            <v>0</v>
          </cell>
        </row>
        <row r="5636">
          <cell r="A5636" t="str">
            <v>4522000001</v>
          </cell>
          <cell r="J5636">
            <v>0</v>
          </cell>
        </row>
        <row r="5637">
          <cell r="A5637" t="str">
            <v>4522000001</v>
          </cell>
          <cell r="J5637">
            <v>0</v>
          </cell>
        </row>
        <row r="5638">
          <cell r="A5638" t="str">
            <v>4522000001</v>
          </cell>
          <cell r="J5638">
            <v>0</v>
          </cell>
        </row>
        <row r="5639">
          <cell r="A5639" t="str">
            <v>4522000001</v>
          </cell>
          <cell r="J5639">
            <v>0</v>
          </cell>
        </row>
        <row r="5640">
          <cell r="A5640" t="str">
            <v>4522000001</v>
          </cell>
          <cell r="J5640">
            <v>0</v>
          </cell>
        </row>
        <row r="5641">
          <cell r="A5641" t="str">
            <v>4522000001</v>
          </cell>
          <cell r="J5641">
            <v>0</v>
          </cell>
        </row>
        <row r="5642">
          <cell r="A5642" t="str">
            <v>4522000001</v>
          </cell>
          <cell r="J5642">
            <v>0</v>
          </cell>
        </row>
        <row r="5643">
          <cell r="A5643" t="str">
            <v>4522000001</v>
          </cell>
          <cell r="J5643">
            <v>0</v>
          </cell>
        </row>
        <row r="5644">
          <cell r="A5644" t="str">
            <v>4522000001</v>
          </cell>
          <cell r="J5644">
            <v>0</v>
          </cell>
        </row>
        <row r="5645">
          <cell r="A5645" t="str">
            <v>4522000001</v>
          </cell>
          <cell r="J5645">
            <v>0</v>
          </cell>
        </row>
        <row r="5646">
          <cell r="A5646" t="str">
            <v>4522000001</v>
          </cell>
          <cell r="J5646">
            <v>0</v>
          </cell>
        </row>
        <row r="5647">
          <cell r="A5647" t="str">
            <v>4522000001</v>
          </cell>
          <cell r="J5647">
            <v>0</v>
          </cell>
        </row>
        <row r="5648">
          <cell r="A5648" t="str">
            <v>4522000001</v>
          </cell>
          <cell r="J5648">
            <v>0</v>
          </cell>
        </row>
        <row r="5649">
          <cell r="A5649" t="str">
            <v>4522000001</v>
          </cell>
          <cell r="J5649">
            <v>0</v>
          </cell>
        </row>
        <row r="5650">
          <cell r="A5650" t="str">
            <v>4522000001</v>
          </cell>
          <cell r="J5650">
            <v>0</v>
          </cell>
        </row>
        <row r="5651">
          <cell r="A5651" t="str">
            <v>4522000001</v>
          </cell>
          <cell r="J5651">
            <v>0</v>
          </cell>
        </row>
        <row r="5652">
          <cell r="A5652" t="str">
            <v>4522000001</v>
          </cell>
          <cell r="J5652">
            <v>0</v>
          </cell>
        </row>
        <row r="5653">
          <cell r="A5653" t="str">
            <v>4522000001</v>
          </cell>
          <cell r="J5653">
            <v>0</v>
          </cell>
        </row>
        <row r="5654">
          <cell r="A5654" t="str">
            <v>4522000001</v>
          </cell>
          <cell r="J5654">
            <v>0</v>
          </cell>
        </row>
        <row r="5655">
          <cell r="A5655" t="str">
            <v>4522000001</v>
          </cell>
          <cell r="J5655">
            <v>0</v>
          </cell>
        </row>
        <row r="5656">
          <cell r="A5656" t="str">
            <v>4522000001</v>
          </cell>
          <cell r="J5656">
            <v>0</v>
          </cell>
        </row>
        <row r="5657">
          <cell r="A5657" t="str">
            <v>4522000001</v>
          </cell>
          <cell r="J5657">
            <v>0</v>
          </cell>
        </row>
        <row r="5658">
          <cell r="A5658" t="str">
            <v>4522000001</v>
          </cell>
          <cell r="J5658">
            <v>0</v>
          </cell>
        </row>
        <row r="5659">
          <cell r="A5659" t="str">
            <v>4522000001</v>
          </cell>
          <cell r="J5659">
            <v>0</v>
          </cell>
        </row>
        <row r="5660">
          <cell r="A5660" t="str">
            <v>4522000001</v>
          </cell>
          <cell r="J5660">
            <v>0</v>
          </cell>
        </row>
        <row r="5661">
          <cell r="A5661" t="str">
            <v>4522000001</v>
          </cell>
          <cell r="J5661">
            <v>0</v>
          </cell>
        </row>
        <row r="5662">
          <cell r="A5662" t="str">
            <v>4522000001</v>
          </cell>
          <cell r="J5662">
            <v>0</v>
          </cell>
        </row>
        <row r="5663">
          <cell r="A5663" t="str">
            <v>4522000001</v>
          </cell>
          <cell r="J5663">
            <v>0</v>
          </cell>
        </row>
        <row r="5664">
          <cell r="A5664" t="str">
            <v>4522000001</v>
          </cell>
          <cell r="J5664">
            <v>0</v>
          </cell>
        </row>
        <row r="5665">
          <cell r="A5665" t="str">
            <v>4522000001</v>
          </cell>
          <cell r="J5665">
            <v>0</v>
          </cell>
        </row>
        <row r="5666">
          <cell r="A5666" t="str">
            <v>4522000001</v>
          </cell>
          <cell r="J5666">
            <v>0</v>
          </cell>
        </row>
        <row r="5667">
          <cell r="A5667" t="str">
            <v>4522000001</v>
          </cell>
          <cell r="J5667">
            <v>0</v>
          </cell>
        </row>
        <row r="5668">
          <cell r="A5668" t="str">
            <v>4522000001</v>
          </cell>
          <cell r="J5668">
            <v>0</v>
          </cell>
        </row>
        <row r="5669">
          <cell r="A5669" t="str">
            <v>4522000001</v>
          </cell>
          <cell r="J5669">
            <v>0</v>
          </cell>
        </row>
        <row r="5670">
          <cell r="A5670" t="str">
            <v>4522000001</v>
          </cell>
          <cell r="J5670">
            <v>0</v>
          </cell>
        </row>
        <row r="5671">
          <cell r="A5671" t="str">
            <v>4522000001</v>
          </cell>
          <cell r="J5671">
            <v>0</v>
          </cell>
        </row>
        <row r="5672">
          <cell r="A5672" t="str">
            <v>4522000001</v>
          </cell>
          <cell r="J5672">
            <v>0</v>
          </cell>
        </row>
        <row r="5673">
          <cell r="A5673" t="str">
            <v>4522000001</v>
          </cell>
          <cell r="J5673">
            <v>0</v>
          </cell>
        </row>
        <row r="5674">
          <cell r="A5674" t="str">
            <v>4522000001</v>
          </cell>
          <cell r="J5674">
            <v>0</v>
          </cell>
        </row>
        <row r="5675">
          <cell r="A5675" t="str">
            <v>4522000001</v>
          </cell>
          <cell r="J5675">
            <v>0</v>
          </cell>
        </row>
        <row r="5676">
          <cell r="A5676" t="str">
            <v>4522000001</v>
          </cell>
          <cell r="J5676">
            <v>0</v>
          </cell>
        </row>
        <row r="5677">
          <cell r="A5677" t="str">
            <v>4522000001</v>
          </cell>
          <cell r="J5677">
            <v>0</v>
          </cell>
        </row>
        <row r="5678">
          <cell r="A5678" t="str">
            <v>4522000001</v>
          </cell>
          <cell r="J5678">
            <v>0</v>
          </cell>
        </row>
        <row r="5679">
          <cell r="A5679" t="str">
            <v>4522000001</v>
          </cell>
          <cell r="J5679">
            <v>0</v>
          </cell>
        </row>
        <row r="5680">
          <cell r="A5680" t="str">
            <v>4522000001</v>
          </cell>
          <cell r="J5680">
            <v>0</v>
          </cell>
        </row>
        <row r="5681">
          <cell r="A5681" t="str">
            <v>4522000001</v>
          </cell>
          <cell r="J5681">
            <v>0</v>
          </cell>
        </row>
        <row r="5682">
          <cell r="A5682" t="str">
            <v>4522000001</v>
          </cell>
          <cell r="J5682">
            <v>0</v>
          </cell>
        </row>
        <row r="5683">
          <cell r="A5683" t="str">
            <v>4522000001</v>
          </cell>
          <cell r="J5683">
            <v>0</v>
          </cell>
        </row>
        <row r="5684">
          <cell r="A5684" t="str">
            <v>4522000001</v>
          </cell>
          <cell r="J5684">
            <v>0</v>
          </cell>
        </row>
        <row r="5685">
          <cell r="A5685" t="str">
            <v>4522000001</v>
          </cell>
          <cell r="J5685">
            <v>0</v>
          </cell>
        </row>
        <row r="5686">
          <cell r="A5686" t="str">
            <v>4522000001</v>
          </cell>
          <cell r="J5686">
            <v>0</v>
          </cell>
        </row>
        <row r="5687">
          <cell r="A5687" t="str">
            <v>4522000001</v>
          </cell>
          <cell r="J5687">
            <v>0</v>
          </cell>
        </row>
        <row r="5688">
          <cell r="A5688" t="str">
            <v>4522000001</v>
          </cell>
          <cell r="J5688">
            <v>0</v>
          </cell>
        </row>
        <row r="5689">
          <cell r="A5689" t="str">
            <v>4522000001</v>
          </cell>
          <cell r="J5689">
            <v>0</v>
          </cell>
        </row>
        <row r="5690">
          <cell r="A5690" t="str">
            <v>4522000001</v>
          </cell>
          <cell r="J5690">
            <v>0</v>
          </cell>
        </row>
        <row r="5691">
          <cell r="A5691" t="str">
            <v>4522000001</v>
          </cell>
          <cell r="J5691">
            <v>0</v>
          </cell>
        </row>
        <row r="5692">
          <cell r="A5692" t="str">
            <v>4522000001</v>
          </cell>
          <cell r="J5692">
            <v>0</v>
          </cell>
        </row>
        <row r="5693">
          <cell r="A5693" t="str">
            <v>4522000001</v>
          </cell>
          <cell r="J5693">
            <v>0</v>
          </cell>
        </row>
        <row r="5694">
          <cell r="A5694" t="str">
            <v>4522000001</v>
          </cell>
          <cell r="J5694">
            <v>0</v>
          </cell>
        </row>
        <row r="5695">
          <cell r="A5695" t="str">
            <v>4522000001</v>
          </cell>
          <cell r="J5695">
            <v>0</v>
          </cell>
        </row>
        <row r="5696">
          <cell r="A5696" t="str">
            <v>4522000001</v>
          </cell>
          <cell r="J5696">
            <v>0</v>
          </cell>
        </row>
        <row r="5697">
          <cell r="A5697" t="str">
            <v>4522000001</v>
          </cell>
          <cell r="J5697">
            <v>0</v>
          </cell>
        </row>
        <row r="5698">
          <cell r="A5698" t="str">
            <v>4522000001</v>
          </cell>
          <cell r="J5698">
            <v>0</v>
          </cell>
        </row>
        <row r="5699">
          <cell r="A5699" t="str">
            <v>4522000001</v>
          </cell>
          <cell r="J5699">
            <v>0</v>
          </cell>
        </row>
        <row r="5700">
          <cell r="A5700" t="str">
            <v>4522000001</v>
          </cell>
          <cell r="J5700">
            <v>0</v>
          </cell>
        </row>
        <row r="5701">
          <cell r="A5701" t="str">
            <v>4522000001</v>
          </cell>
          <cell r="J5701">
            <v>0</v>
          </cell>
        </row>
        <row r="5702">
          <cell r="A5702" t="str">
            <v>4522000001</v>
          </cell>
          <cell r="J5702">
            <v>0</v>
          </cell>
        </row>
        <row r="5703">
          <cell r="A5703" t="str">
            <v>4522000001</v>
          </cell>
          <cell r="J5703">
            <v>0</v>
          </cell>
        </row>
        <row r="5704">
          <cell r="A5704" t="str">
            <v>4522000001</v>
          </cell>
          <cell r="J5704">
            <v>0</v>
          </cell>
        </row>
        <row r="5705">
          <cell r="A5705" t="str">
            <v>4522000001</v>
          </cell>
          <cell r="J5705">
            <v>0</v>
          </cell>
        </row>
        <row r="5706">
          <cell r="A5706" t="str">
            <v>4522000001</v>
          </cell>
          <cell r="J5706">
            <v>0</v>
          </cell>
        </row>
        <row r="5707">
          <cell r="A5707" t="str">
            <v>4522000001</v>
          </cell>
          <cell r="J5707">
            <v>0</v>
          </cell>
        </row>
        <row r="5708">
          <cell r="A5708" t="str">
            <v>4522000001</v>
          </cell>
          <cell r="J5708">
            <v>0</v>
          </cell>
        </row>
        <row r="5709">
          <cell r="A5709" t="str">
            <v>4522000001</v>
          </cell>
          <cell r="J5709">
            <v>0</v>
          </cell>
        </row>
        <row r="5710">
          <cell r="A5710" t="str">
            <v>4522000001</v>
          </cell>
          <cell r="J5710">
            <v>0</v>
          </cell>
        </row>
        <row r="5711">
          <cell r="A5711" t="str">
            <v>4522000001</v>
          </cell>
          <cell r="J5711">
            <v>0</v>
          </cell>
        </row>
        <row r="5712">
          <cell r="A5712" t="str">
            <v>4522000001</v>
          </cell>
          <cell r="J5712">
            <v>0</v>
          </cell>
        </row>
        <row r="5713">
          <cell r="A5713" t="str">
            <v>4522000001</v>
          </cell>
          <cell r="J5713">
            <v>0</v>
          </cell>
        </row>
        <row r="5714">
          <cell r="A5714" t="str">
            <v>4522000001</v>
          </cell>
          <cell r="J5714">
            <v>0</v>
          </cell>
        </row>
        <row r="5715">
          <cell r="A5715" t="str">
            <v>4522000001</v>
          </cell>
          <cell r="J5715">
            <v>0</v>
          </cell>
        </row>
        <row r="5716">
          <cell r="A5716" t="str">
            <v>4522000001</v>
          </cell>
          <cell r="J5716">
            <v>0</v>
          </cell>
        </row>
        <row r="5717">
          <cell r="A5717" t="str">
            <v>4522000001</v>
          </cell>
          <cell r="J5717">
            <v>0</v>
          </cell>
        </row>
        <row r="5718">
          <cell r="A5718" t="str">
            <v>4522000001</v>
          </cell>
          <cell r="J5718">
            <v>0</v>
          </cell>
        </row>
        <row r="5719">
          <cell r="A5719" t="str">
            <v>4522000001</v>
          </cell>
          <cell r="J5719">
            <v>0</v>
          </cell>
        </row>
        <row r="5720">
          <cell r="A5720" t="str">
            <v>4522000001</v>
          </cell>
          <cell r="J5720">
            <v>0</v>
          </cell>
        </row>
        <row r="5721">
          <cell r="A5721" t="str">
            <v>4522000001</v>
          </cell>
          <cell r="J5721">
            <v>0</v>
          </cell>
        </row>
        <row r="5722">
          <cell r="A5722" t="str">
            <v>4522000001</v>
          </cell>
          <cell r="J5722">
            <v>0</v>
          </cell>
        </row>
        <row r="5723">
          <cell r="A5723" t="str">
            <v>4522000001</v>
          </cell>
          <cell r="J5723">
            <v>0</v>
          </cell>
        </row>
        <row r="5724">
          <cell r="A5724" t="str">
            <v>4522000001</v>
          </cell>
          <cell r="J5724">
            <v>0</v>
          </cell>
        </row>
        <row r="5725">
          <cell r="A5725" t="str">
            <v>4522000001</v>
          </cell>
          <cell r="J5725">
            <v>0</v>
          </cell>
        </row>
        <row r="5726">
          <cell r="A5726" t="str">
            <v>4522000001</v>
          </cell>
          <cell r="J5726">
            <v>0</v>
          </cell>
        </row>
        <row r="5727">
          <cell r="A5727" t="str">
            <v>4522000001</v>
          </cell>
          <cell r="J5727">
            <v>0</v>
          </cell>
        </row>
        <row r="5728">
          <cell r="A5728" t="str">
            <v>4522000001</v>
          </cell>
          <cell r="J5728">
            <v>0</v>
          </cell>
        </row>
        <row r="5729">
          <cell r="A5729" t="str">
            <v>4522000001</v>
          </cell>
          <cell r="J5729">
            <v>0</v>
          </cell>
        </row>
        <row r="5730">
          <cell r="A5730" t="str">
            <v>4522000001</v>
          </cell>
          <cell r="J5730">
            <v>0</v>
          </cell>
        </row>
        <row r="5731">
          <cell r="A5731" t="str">
            <v>4522000001</v>
          </cell>
          <cell r="J5731">
            <v>0</v>
          </cell>
        </row>
        <row r="5732">
          <cell r="A5732" t="str">
            <v>4522000001</v>
          </cell>
          <cell r="J5732">
            <v>0</v>
          </cell>
        </row>
        <row r="5733">
          <cell r="A5733" t="str">
            <v>4522000001</v>
          </cell>
          <cell r="J5733">
            <v>0</v>
          </cell>
        </row>
        <row r="5734">
          <cell r="A5734" t="str">
            <v>4522000001</v>
          </cell>
          <cell r="J5734">
            <v>0</v>
          </cell>
        </row>
        <row r="5735">
          <cell r="A5735" t="str">
            <v>4522000001</v>
          </cell>
          <cell r="J5735">
            <v>0</v>
          </cell>
        </row>
        <row r="5736">
          <cell r="A5736" t="str">
            <v>4522000001</v>
          </cell>
          <cell r="J5736">
            <v>0</v>
          </cell>
        </row>
        <row r="5737">
          <cell r="A5737" t="str">
            <v>4522000001</v>
          </cell>
          <cell r="J5737">
            <v>0</v>
          </cell>
        </row>
        <row r="5738">
          <cell r="A5738" t="str">
            <v>4522000001</v>
          </cell>
          <cell r="J5738">
            <v>0</v>
          </cell>
        </row>
        <row r="5739">
          <cell r="A5739" t="str">
            <v>4522000001</v>
          </cell>
          <cell r="J5739">
            <v>0</v>
          </cell>
        </row>
        <row r="5740">
          <cell r="A5740" t="str">
            <v>4522000001</v>
          </cell>
          <cell r="J5740">
            <v>0</v>
          </cell>
        </row>
        <row r="5741">
          <cell r="A5741" t="str">
            <v>4522000001</v>
          </cell>
          <cell r="J5741">
            <v>0</v>
          </cell>
        </row>
        <row r="5742">
          <cell r="A5742" t="str">
            <v>4522000001</v>
          </cell>
          <cell r="J5742">
            <v>0</v>
          </cell>
        </row>
        <row r="5743">
          <cell r="A5743" t="str">
            <v>4522000001</v>
          </cell>
          <cell r="J5743">
            <v>0</v>
          </cell>
        </row>
        <row r="5744">
          <cell r="A5744" t="str">
            <v>4522000001</v>
          </cell>
          <cell r="J5744">
            <v>0</v>
          </cell>
        </row>
        <row r="5745">
          <cell r="A5745" t="str">
            <v>4522000001</v>
          </cell>
          <cell r="J5745">
            <v>0</v>
          </cell>
        </row>
        <row r="5746">
          <cell r="A5746" t="str">
            <v>4522000001</v>
          </cell>
          <cell r="J5746">
            <v>0</v>
          </cell>
        </row>
        <row r="5747">
          <cell r="A5747" t="str">
            <v>4522000001</v>
          </cell>
          <cell r="J5747">
            <v>0</v>
          </cell>
        </row>
        <row r="5748">
          <cell r="A5748" t="str">
            <v>4522000001</v>
          </cell>
          <cell r="J5748">
            <v>0</v>
          </cell>
        </row>
        <row r="5749">
          <cell r="A5749" t="str">
            <v>4522000001</v>
          </cell>
          <cell r="J5749">
            <v>0</v>
          </cell>
        </row>
        <row r="5750">
          <cell r="A5750" t="str">
            <v>4522000001</v>
          </cell>
          <cell r="J5750">
            <v>0</v>
          </cell>
        </row>
        <row r="5751">
          <cell r="A5751" t="str">
            <v>4522000001</v>
          </cell>
          <cell r="J5751">
            <v>0</v>
          </cell>
        </row>
        <row r="5752">
          <cell r="A5752" t="str">
            <v>4522000001</v>
          </cell>
          <cell r="J5752">
            <v>0</v>
          </cell>
        </row>
        <row r="5753">
          <cell r="A5753" t="str">
            <v>4522000001</v>
          </cell>
          <cell r="J5753">
            <v>0</v>
          </cell>
        </row>
        <row r="5754">
          <cell r="A5754" t="str">
            <v>4522000001</v>
          </cell>
          <cell r="J5754">
            <v>0</v>
          </cell>
        </row>
        <row r="5755">
          <cell r="A5755" t="str">
            <v>4522000001</v>
          </cell>
          <cell r="J5755">
            <v>0</v>
          </cell>
        </row>
        <row r="5756">
          <cell r="A5756" t="str">
            <v>4522000001</v>
          </cell>
          <cell r="J5756">
            <v>0</v>
          </cell>
        </row>
        <row r="5757">
          <cell r="A5757" t="str">
            <v>4522000001</v>
          </cell>
          <cell r="J5757">
            <v>0</v>
          </cell>
        </row>
        <row r="5758">
          <cell r="A5758" t="str">
            <v>4522000001</v>
          </cell>
          <cell r="J5758">
            <v>0</v>
          </cell>
        </row>
        <row r="5759">
          <cell r="A5759" t="str">
            <v>4522000001</v>
          </cell>
          <cell r="J5759">
            <v>0</v>
          </cell>
        </row>
        <row r="5760">
          <cell r="A5760" t="str">
            <v>4522000001</v>
          </cell>
          <cell r="J5760">
            <v>0</v>
          </cell>
        </row>
        <row r="5761">
          <cell r="A5761" t="str">
            <v>4522000001</v>
          </cell>
          <cell r="J5761">
            <v>0</v>
          </cell>
        </row>
        <row r="5762">
          <cell r="A5762" t="str">
            <v>4522000001</v>
          </cell>
          <cell r="J5762">
            <v>0</v>
          </cell>
        </row>
        <row r="5763">
          <cell r="A5763" t="str">
            <v>4522000001</v>
          </cell>
          <cell r="J5763">
            <v>0</v>
          </cell>
        </row>
        <row r="5764">
          <cell r="A5764" t="str">
            <v>4522000001</v>
          </cell>
          <cell r="J5764">
            <v>0</v>
          </cell>
        </row>
        <row r="5765">
          <cell r="A5765" t="str">
            <v>4522000001</v>
          </cell>
          <cell r="J5765">
            <v>0</v>
          </cell>
        </row>
        <row r="5766">
          <cell r="A5766" t="str">
            <v>4522000001</v>
          </cell>
          <cell r="J5766">
            <v>0</v>
          </cell>
        </row>
        <row r="5767">
          <cell r="A5767" t="str">
            <v>4522000001</v>
          </cell>
          <cell r="J5767">
            <v>0</v>
          </cell>
        </row>
        <row r="5768">
          <cell r="A5768" t="str">
            <v>4522000001</v>
          </cell>
          <cell r="J5768">
            <v>0</v>
          </cell>
        </row>
        <row r="5769">
          <cell r="A5769" t="str">
            <v>4522000001</v>
          </cell>
          <cell r="J5769">
            <v>0</v>
          </cell>
        </row>
        <row r="5770">
          <cell r="A5770" t="str">
            <v>4522000001</v>
          </cell>
          <cell r="J5770">
            <v>0</v>
          </cell>
        </row>
        <row r="5771">
          <cell r="A5771" t="str">
            <v>4522000001</v>
          </cell>
          <cell r="J5771">
            <v>0</v>
          </cell>
        </row>
        <row r="5772">
          <cell r="A5772" t="str">
            <v>4522000001</v>
          </cell>
          <cell r="J5772">
            <v>0</v>
          </cell>
        </row>
        <row r="5773">
          <cell r="A5773" t="str">
            <v>4522000001</v>
          </cell>
          <cell r="J5773">
            <v>0</v>
          </cell>
        </row>
        <row r="5774">
          <cell r="A5774" t="str">
            <v>4522000001</v>
          </cell>
          <cell r="J5774">
            <v>0</v>
          </cell>
        </row>
        <row r="5775">
          <cell r="A5775" t="str">
            <v>4522000001</v>
          </cell>
          <cell r="J5775">
            <v>0</v>
          </cell>
        </row>
        <row r="5776">
          <cell r="A5776" t="str">
            <v>4522000001</v>
          </cell>
          <cell r="J5776">
            <v>0</v>
          </cell>
        </row>
        <row r="5777">
          <cell r="A5777" t="str">
            <v>4522000001</v>
          </cell>
          <cell r="J5777">
            <v>0</v>
          </cell>
        </row>
        <row r="5778">
          <cell r="A5778" t="str">
            <v>4522000001</v>
          </cell>
          <cell r="J5778">
            <v>0</v>
          </cell>
        </row>
        <row r="5779">
          <cell r="A5779" t="str">
            <v>4522000001</v>
          </cell>
          <cell r="J5779">
            <v>0</v>
          </cell>
        </row>
        <row r="5780">
          <cell r="A5780" t="str">
            <v>4522000001</v>
          </cell>
          <cell r="J5780">
            <v>0</v>
          </cell>
        </row>
        <row r="5781">
          <cell r="A5781" t="str">
            <v>4522000001</v>
          </cell>
          <cell r="J5781">
            <v>0</v>
          </cell>
        </row>
        <row r="5782">
          <cell r="A5782" t="str">
            <v>4522000001</v>
          </cell>
          <cell r="J5782">
            <v>0</v>
          </cell>
        </row>
        <row r="5783">
          <cell r="A5783" t="str">
            <v>4522000001</v>
          </cell>
          <cell r="J5783">
            <v>0</v>
          </cell>
        </row>
        <row r="5784">
          <cell r="A5784" t="str">
            <v>4522000001</v>
          </cell>
          <cell r="J5784">
            <v>0</v>
          </cell>
        </row>
        <row r="5785">
          <cell r="A5785" t="str">
            <v>4522000001</v>
          </cell>
          <cell r="J5785">
            <v>0</v>
          </cell>
        </row>
        <row r="5786">
          <cell r="A5786" t="str">
            <v>4522000001</v>
          </cell>
          <cell r="J5786">
            <v>0</v>
          </cell>
        </row>
        <row r="5787">
          <cell r="A5787" t="str">
            <v>4522000001</v>
          </cell>
          <cell r="J5787">
            <v>0</v>
          </cell>
        </row>
        <row r="5788">
          <cell r="A5788" t="str">
            <v>4522000001</v>
          </cell>
          <cell r="J5788">
            <v>0</v>
          </cell>
        </row>
        <row r="5789">
          <cell r="A5789" t="str">
            <v>4522000001</v>
          </cell>
          <cell r="J5789">
            <v>0</v>
          </cell>
        </row>
        <row r="5790">
          <cell r="A5790" t="str">
            <v>4522000001</v>
          </cell>
          <cell r="J5790">
            <v>0</v>
          </cell>
        </row>
        <row r="5791">
          <cell r="A5791" t="str">
            <v>4522000001</v>
          </cell>
          <cell r="J5791">
            <v>0</v>
          </cell>
        </row>
        <row r="5792">
          <cell r="A5792" t="str">
            <v>4522000001</v>
          </cell>
          <cell r="J5792">
            <v>0</v>
          </cell>
        </row>
        <row r="5793">
          <cell r="A5793" t="str">
            <v>4522000001</v>
          </cell>
          <cell r="J5793">
            <v>0</v>
          </cell>
        </row>
        <row r="5794">
          <cell r="A5794" t="str">
            <v>4522000001</v>
          </cell>
          <cell r="J5794">
            <v>0</v>
          </cell>
        </row>
        <row r="5795">
          <cell r="A5795" t="str">
            <v>4522000001</v>
          </cell>
          <cell r="J5795">
            <v>0</v>
          </cell>
        </row>
        <row r="5796">
          <cell r="A5796" t="str">
            <v>4522000001</v>
          </cell>
          <cell r="J5796">
            <v>0</v>
          </cell>
        </row>
        <row r="5797">
          <cell r="A5797" t="str">
            <v>4522000001</v>
          </cell>
          <cell r="J5797">
            <v>0</v>
          </cell>
        </row>
        <row r="5798">
          <cell r="A5798" t="str">
            <v>4522000001</v>
          </cell>
          <cell r="J5798">
            <v>0</v>
          </cell>
        </row>
        <row r="5799">
          <cell r="A5799" t="str">
            <v>4522000001</v>
          </cell>
          <cell r="J5799">
            <v>0</v>
          </cell>
        </row>
        <row r="5800">
          <cell r="A5800" t="str">
            <v>4522000001</v>
          </cell>
          <cell r="J5800">
            <v>0</v>
          </cell>
        </row>
        <row r="5801">
          <cell r="A5801" t="str">
            <v>4522000001</v>
          </cell>
          <cell r="J5801">
            <v>0</v>
          </cell>
        </row>
        <row r="5802">
          <cell r="A5802" t="str">
            <v>4522000001</v>
          </cell>
          <cell r="J5802">
            <v>0</v>
          </cell>
        </row>
        <row r="5803">
          <cell r="A5803" t="str">
            <v>4522000001</v>
          </cell>
          <cell r="J5803">
            <v>0</v>
          </cell>
        </row>
        <row r="5804">
          <cell r="A5804" t="str">
            <v>4522000001</v>
          </cell>
          <cell r="J5804">
            <v>0</v>
          </cell>
        </row>
        <row r="5805">
          <cell r="A5805" t="str">
            <v>4522000001</v>
          </cell>
          <cell r="J5805">
            <v>0</v>
          </cell>
        </row>
        <row r="5806">
          <cell r="A5806" t="str">
            <v>4522000001</v>
          </cell>
          <cell r="J5806">
            <v>0</v>
          </cell>
        </row>
        <row r="5807">
          <cell r="A5807" t="str">
            <v>4522000001</v>
          </cell>
          <cell r="J5807">
            <v>0</v>
          </cell>
        </row>
        <row r="5808">
          <cell r="A5808" t="str">
            <v>4522000001</v>
          </cell>
          <cell r="J5808">
            <v>0</v>
          </cell>
        </row>
        <row r="5809">
          <cell r="A5809" t="str">
            <v>4522000001</v>
          </cell>
          <cell r="J5809">
            <v>0</v>
          </cell>
        </row>
        <row r="5810">
          <cell r="A5810" t="str">
            <v>4522000001</v>
          </cell>
          <cell r="J5810">
            <v>0</v>
          </cell>
        </row>
        <row r="5811">
          <cell r="A5811" t="str">
            <v>4522000001</v>
          </cell>
          <cell r="J5811">
            <v>0</v>
          </cell>
        </row>
        <row r="5812">
          <cell r="A5812" t="str">
            <v>4522000001</v>
          </cell>
          <cell r="J5812">
            <v>0</v>
          </cell>
        </row>
        <row r="5813">
          <cell r="A5813" t="str">
            <v>4522000001</v>
          </cell>
          <cell r="J5813">
            <v>0</v>
          </cell>
        </row>
        <row r="5814">
          <cell r="A5814" t="str">
            <v>4522000001</v>
          </cell>
          <cell r="J5814">
            <v>0</v>
          </cell>
        </row>
        <row r="5815">
          <cell r="A5815" t="str">
            <v>4522000001</v>
          </cell>
          <cell r="J5815">
            <v>0</v>
          </cell>
        </row>
        <row r="5816">
          <cell r="A5816" t="str">
            <v>4522000001</v>
          </cell>
          <cell r="J5816">
            <v>0</v>
          </cell>
        </row>
        <row r="5817">
          <cell r="A5817" t="str">
            <v>4522000001</v>
          </cell>
          <cell r="J5817">
            <v>0</v>
          </cell>
        </row>
        <row r="5818">
          <cell r="A5818" t="str">
            <v>4522000001</v>
          </cell>
          <cell r="J5818">
            <v>0</v>
          </cell>
        </row>
        <row r="5819">
          <cell r="A5819" t="str">
            <v>4522000001</v>
          </cell>
          <cell r="J5819">
            <v>0</v>
          </cell>
        </row>
        <row r="5820">
          <cell r="A5820" t="str">
            <v>4522000001</v>
          </cell>
          <cell r="J5820">
            <v>0</v>
          </cell>
        </row>
        <row r="5821">
          <cell r="A5821" t="str">
            <v>4522000001</v>
          </cell>
          <cell r="J5821">
            <v>0</v>
          </cell>
        </row>
        <row r="5822">
          <cell r="A5822" t="str">
            <v>4522000001</v>
          </cell>
          <cell r="J5822">
            <v>0</v>
          </cell>
        </row>
        <row r="5823">
          <cell r="A5823" t="str">
            <v>4522000001</v>
          </cell>
          <cell r="J5823">
            <v>0</v>
          </cell>
        </row>
        <row r="5824">
          <cell r="A5824" t="str">
            <v>4522000001</v>
          </cell>
          <cell r="J5824">
            <v>0</v>
          </cell>
        </row>
        <row r="5825">
          <cell r="A5825" t="str">
            <v>4522000001</v>
          </cell>
          <cell r="J5825">
            <v>0</v>
          </cell>
        </row>
        <row r="5826">
          <cell r="A5826" t="str">
            <v>4522000001</v>
          </cell>
          <cell r="J5826">
            <v>0</v>
          </cell>
        </row>
        <row r="5827">
          <cell r="A5827" t="str">
            <v>4522000001</v>
          </cell>
          <cell r="J5827">
            <v>0</v>
          </cell>
        </row>
        <row r="5828">
          <cell r="A5828" t="str">
            <v>4522000001</v>
          </cell>
          <cell r="J5828">
            <v>0</v>
          </cell>
        </row>
        <row r="5829">
          <cell r="A5829" t="str">
            <v>4522000001</v>
          </cell>
          <cell r="J5829">
            <v>0</v>
          </cell>
        </row>
        <row r="5830">
          <cell r="A5830" t="str">
            <v>4522000001</v>
          </cell>
          <cell r="J5830">
            <v>0</v>
          </cell>
        </row>
        <row r="5831">
          <cell r="A5831" t="str">
            <v>4522000001</v>
          </cell>
          <cell r="J5831">
            <v>0</v>
          </cell>
        </row>
        <row r="5832">
          <cell r="A5832" t="str">
            <v>4522000001</v>
          </cell>
          <cell r="J5832">
            <v>0</v>
          </cell>
        </row>
        <row r="5833">
          <cell r="A5833" t="str">
            <v>4522000001</v>
          </cell>
          <cell r="J5833">
            <v>0</v>
          </cell>
        </row>
        <row r="5834">
          <cell r="A5834" t="str">
            <v>4522000001</v>
          </cell>
          <cell r="J5834">
            <v>0</v>
          </cell>
        </row>
        <row r="5835">
          <cell r="A5835" t="str">
            <v>4522000001</v>
          </cell>
          <cell r="J5835">
            <v>0</v>
          </cell>
        </row>
        <row r="5836">
          <cell r="A5836" t="str">
            <v>4522000001</v>
          </cell>
          <cell r="J5836">
            <v>0</v>
          </cell>
        </row>
        <row r="5837">
          <cell r="A5837" t="str">
            <v>4522000001</v>
          </cell>
          <cell r="J5837">
            <v>0</v>
          </cell>
        </row>
        <row r="5838">
          <cell r="A5838" t="str">
            <v>4522000001</v>
          </cell>
          <cell r="J5838">
            <v>0</v>
          </cell>
        </row>
        <row r="5839">
          <cell r="A5839" t="str">
            <v>4522000001</v>
          </cell>
          <cell r="J5839">
            <v>0</v>
          </cell>
        </row>
        <row r="5840">
          <cell r="A5840" t="str">
            <v>4522000001</v>
          </cell>
          <cell r="J5840">
            <v>0</v>
          </cell>
        </row>
        <row r="5841">
          <cell r="A5841" t="str">
            <v>4522000001</v>
          </cell>
          <cell r="J5841">
            <v>0</v>
          </cell>
        </row>
        <row r="5842">
          <cell r="A5842" t="str">
            <v>4522000001</v>
          </cell>
          <cell r="J5842">
            <v>0</v>
          </cell>
        </row>
        <row r="5843">
          <cell r="A5843" t="str">
            <v>4522000001</v>
          </cell>
          <cell r="J5843">
            <v>0</v>
          </cell>
        </row>
        <row r="5844">
          <cell r="A5844" t="str">
            <v>4522000001</v>
          </cell>
          <cell r="J5844">
            <v>0</v>
          </cell>
        </row>
        <row r="5845">
          <cell r="A5845" t="str">
            <v>4522000001</v>
          </cell>
          <cell r="J5845">
            <v>0</v>
          </cell>
        </row>
        <row r="5846">
          <cell r="A5846" t="str">
            <v>4522000001</v>
          </cell>
          <cell r="J5846">
            <v>0</v>
          </cell>
        </row>
        <row r="5847">
          <cell r="A5847" t="str">
            <v>4522000001</v>
          </cell>
          <cell r="J5847">
            <v>0</v>
          </cell>
        </row>
        <row r="5848">
          <cell r="A5848" t="str">
            <v>4522000001</v>
          </cell>
          <cell r="J5848">
            <v>0</v>
          </cell>
        </row>
        <row r="5849">
          <cell r="A5849" t="str">
            <v>4522000001</v>
          </cell>
          <cell r="J5849">
            <v>0</v>
          </cell>
        </row>
        <row r="5850">
          <cell r="A5850" t="str">
            <v>4522000001</v>
          </cell>
          <cell r="J5850">
            <v>0</v>
          </cell>
        </row>
        <row r="5851">
          <cell r="A5851" t="str">
            <v>4522000001</v>
          </cell>
          <cell r="J5851">
            <v>0</v>
          </cell>
        </row>
        <row r="5852">
          <cell r="A5852" t="str">
            <v>4522000001</v>
          </cell>
          <cell r="J5852">
            <v>0</v>
          </cell>
        </row>
        <row r="5853">
          <cell r="A5853" t="str">
            <v>4522000001</v>
          </cell>
          <cell r="J5853">
            <v>0</v>
          </cell>
        </row>
        <row r="5854">
          <cell r="A5854" t="str">
            <v>4522000001</v>
          </cell>
          <cell r="J5854">
            <v>0</v>
          </cell>
        </row>
        <row r="5855">
          <cell r="A5855" t="str">
            <v>4522000001</v>
          </cell>
          <cell r="J5855">
            <v>0</v>
          </cell>
        </row>
        <row r="5856">
          <cell r="A5856" t="str">
            <v>4522000001</v>
          </cell>
          <cell r="J5856">
            <v>0</v>
          </cell>
        </row>
        <row r="5857">
          <cell r="A5857" t="str">
            <v>4522000001</v>
          </cell>
          <cell r="J5857">
            <v>0</v>
          </cell>
        </row>
        <row r="5858">
          <cell r="A5858" t="str">
            <v>4522000001</v>
          </cell>
          <cell r="J5858">
            <v>0</v>
          </cell>
        </row>
        <row r="5859">
          <cell r="A5859" t="str">
            <v>4522000001</v>
          </cell>
          <cell r="J5859">
            <v>0</v>
          </cell>
        </row>
        <row r="5860">
          <cell r="A5860" t="str">
            <v>4522000001</v>
          </cell>
          <cell r="J5860">
            <v>0</v>
          </cell>
        </row>
        <row r="5861">
          <cell r="A5861" t="str">
            <v>4522000001</v>
          </cell>
          <cell r="J5861">
            <v>0</v>
          </cell>
        </row>
        <row r="5862">
          <cell r="A5862" t="str">
            <v>4522000001</v>
          </cell>
          <cell r="J5862">
            <v>0</v>
          </cell>
        </row>
        <row r="5863">
          <cell r="A5863" t="str">
            <v>4522000001</v>
          </cell>
          <cell r="J5863">
            <v>0</v>
          </cell>
        </row>
        <row r="5864">
          <cell r="A5864" t="str">
            <v>4522000001</v>
          </cell>
          <cell r="J5864">
            <v>0</v>
          </cell>
        </row>
        <row r="5865">
          <cell r="A5865" t="str">
            <v>4522000001</v>
          </cell>
          <cell r="J5865">
            <v>0</v>
          </cell>
        </row>
        <row r="5866">
          <cell r="A5866" t="str">
            <v>4522000001</v>
          </cell>
          <cell r="J5866">
            <v>0</v>
          </cell>
        </row>
        <row r="5867">
          <cell r="A5867" t="str">
            <v>4522000001</v>
          </cell>
          <cell r="J5867">
            <v>0</v>
          </cell>
        </row>
        <row r="5868">
          <cell r="A5868" t="str">
            <v>4522000001</v>
          </cell>
          <cell r="J5868">
            <v>0</v>
          </cell>
        </row>
        <row r="5869">
          <cell r="A5869" t="str">
            <v>4522000001</v>
          </cell>
          <cell r="J5869">
            <v>0</v>
          </cell>
        </row>
        <row r="5870">
          <cell r="A5870" t="str">
            <v>4522000001</v>
          </cell>
          <cell r="J5870">
            <v>0</v>
          </cell>
        </row>
        <row r="5871">
          <cell r="A5871" t="str">
            <v>4522000001</v>
          </cell>
          <cell r="J5871">
            <v>0</v>
          </cell>
        </row>
        <row r="5872">
          <cell r="A5872" t="str">
            <v>4522000001</v>
          </cell>
          <cell r="J5872">
            <v>0</v>
          </cell>
        </row>
        <row r="5873">
          <cell r="A5873" t="str">
            <v>4522000001</v>
          </cell>
          <cell r="J5873">
            <v>0</v>
          </cell>
        </row>
        <row r="5874">
          <cell r="A5874" t="str">
            <v>4522000001</v>
          </cell>
          <cell r="J5874">
            <v>0</v>
          </cell>
        </row>
        <row r="5875">
          <cell r="A5875" t="str">
            <v>4522000001</v>
          </cell>
          <cell r="J5875">
            <v>0</v>
          </cell>
        </row>
        <row r="5876">
          <cell r="A5876" t="str">
            <v>4522000001</v>
          </cell>
          <cell r="J5876">
            <v>0</v>
          </cell>
        </row>
        <row r="5877">
          <cell r="A5877" t="str">
            <v>4522000001</v>
          </cell>
          <cell r="J5877">
            <v>0</v>
          </cell>
        </row>
        <row r="5878">
          <cell r="A5878" t="str">
            <v>4522000001</v>
          </cell>
          <cell r="J5878">
            <v>0</v>
          </cell>
        </row>
        <row r="5879">
          <cell r="A5879" t="str">
            <v>4522000001</v>
          </cell>
          <cell r="J5879">
            <v>0</v>
          </cell>
        </row>
        <row r="5880">
          <cell r="A5880" t="str">
            <v>4522000001</v>
          </cell>
          <cell r="J5880">
            <v>0</v>
          </cell>
        </row>
        <row r="5881">
          <cell r="A5881" t="str">
            <v>4522000001</v>
          </cell>
          <cell r="J5881">
            <v>0</v>
          </cell>
        </row>
        <row r="5882">
          <cell r="A5882" t="str">
            <v>4522000001</v>
          </cell>
          <cell r="J5882">
            <v>0</v>
          </cell>
        </row>
        <row r="5883">
          <cell r="A5883" t="str">
            <v>4522000001</v>
          </cell>
          <cell r="J5883">
            <v>0</v>
          </cell>
        </row>
        <row r="5884">
          <cell r="A5884" t="str">
            <v>4522000001</v>
          </cell>
          <cell r="J5884">
            <v>0</v>
          </cell>
        </row>
        <row r="5885">
          <cell r="A5885" t="str">
            <v>4522000001</v>
          </cell>
          <cell r="J5885">
            <v>0</v>
          </cell>
        </row>
        <row r="5886">
          <cell r="A5886" t="str">
            <v>4522000001</v>
          </cell>
          <cell r="J5886">
            <v>0</v>
          </cell>
        </row>
        <row r="5887">
          <cell r="A5887" t="str">
            <v>4522000001</v>
          </cell>
          <cell r="J5887">
            <v>0</v>
          </cell>
        </row>
        <row r="5888">
          <cell r="A5888" t="str">
            <v>4522000001</v>
          </cell>
          <cell r="J5888">
            <v>0</v>
          </cell>
        </row>
        <row r="5889">
          <cell r="A5889" t="str">
            <v>4522000001</v>
          </cell>
          <cell r="J5889">
            <v>0</v>
          </cell>
        </row>
        <row r="5890">
          <cell r="A5890" t="str">
            <v>4522000001</v>
          </cell>
          <cell r="J5890">
            <v>0</v>
          </cell>
        </row>
        <row r="5891">
          <cell r="A5891" t="str">
            <v>4522000001</v>
          </cell>
          <cell r="J5891">
            <v>0</v>
          </cell>
        </row>
        <row r="5892">
          <cell r="A5892" t="str">
            <v>4522000001</v>
          </cell>
          <cell r="J5892">
            <v>0</v>
          </cell>
        </row>
        <row r="5893">
          <cell r="A5893" t="str">
            <v>4522000001</v>
          </cell>
          <cell r="J5893">
            <v>0</v>
          </cell>
        </row>
        <row r="5894">
          <cell r="A5894" t="str">
            <v>4522000001</v>
          </cell>
          <cell r="J5894">
            <v>0</v>
          </cell>
        </row>
        <row r="5895">
          <cell r="A5895" t="str">
            <v>4522000001</v>
          </cell>
          <cell r="J5895">
            <v>0</v>
          </cell>
        </row>
        <row r="5896">
          <cell r="A5896" t="str">
            <v>4522000001</v>
          </cell>
          <cell r="J5896">
            <v>0</v>
          </cell>
        </row>
        <row r="5897">
          <cell r="A5897" t="str">
            <v>4522000001</v>
          </cell>
          <cell r="J5897">
            <v>0</v>
          </cell>
        </row>
        <row r="5898">
          <cell r="A5898" t="str">
            <v>4522000001</v>
          </cell>
          <cell r="J5898">
            <v>0</v>
          </cell>
        </row>
        <row r="5899">
          <cell r="A5899" t="str">
            <v>4522000001</v>
          </cell>
          <cell r="J5899">
            <v>0</v>
          </cell>
        </row>
        <row r="5900">
          <cell r="A5900" t="str">
            <v>4522000001</v>
          </cell>
          <cell r="J5900">
            <v>0</v>
          </cell>
        </row>
        <row r="5901">
          <cell r="A5901" t="str">
            <v>4522000001</v>
          </cell>
          <cell r="J5901">
            <v>0</v>
          </cell>
        </row>
        <row r="5902">
          <cell r="A5902" t="str">
            <v>4522000001</v>
          </cell>
          <cell r="J5902">
            <v>0</v>
          </cell>
        </row>
        <row r="5903">
          <cell r="A5903" t="str">
            <v>4522000001</v>
          </cell>
          <cell r="J5903">
            <v>0</v>
          </cell>
        </row>
        <row r="5904">
          <cell r="A5904" t="str">
            <v>4522000001</v>
          </cell>
          <cell r="J5904">
            <v>0</v>
          </cell>
        </row>
        <row r="5905">
          <cell r="A5905" t="str">
            <v>4522000001</v>
          </cell>
          <cell r="J5905">
            <v>0</v>
          </cell>
        </row>
        <row r="5906">
          <cell r="A5906" t="str">
            <v>4522000001</v>
          </cell>
          <cell r="J5906">
            <v>0</v>
          </cell>
        </row>
        <row r="5907">
          <cell r="A5907" t="str">
            <v>4522000001</v>
          </cell>
          <cell r="J5907">
            <v>0</v>
          </cell>
        </row>
        <row r="5908">
          <cell r="A5908" t="str">
            <v>4522000001</v>
          </cell>
          <cell r="J5908">
            <v>0</v>
          </cell>
        </row>
        <row r="5909">
          <cell r="A5909" t="str">
            <v>4522000001</v>
          </cell>
          <cell r="J5909">
            <v>0</v>
          </cell>
        </row>
        <row r="5910">
          <cell r="A5910" t="str">
            <v>4522000001</v>
          </cell>
          <cell r="J5910">
            <v>0</v>
          </cell>
        </row>
        <row r="5911">
          <cell r="A5911" t="str">
            <v>4522000001</v>
          </cell>
          <cell r="J5911">
            <v>0</v>
          </cell>
        </row>
        <row r="5912">
          <cell r="A5912" t="str">
            <v>4522000001</v>
          </cell>
          <cell r="J5912">
            <v>0</v>
          </cell>
        </row>
        <row r="5913">
          <cell r="A5913" t="str">
            <v>4522000001</v>
          </cell>
          <cell r="J5913">
            <v>0</v>
          </cell>
        </row>
        <row r="5914">
          <cell r="A5914" t="str">
            <v>4522000001</v>
          </cell>
          <cell r="J5914">
            <v>0</v>
          </cell>
        </row>
        <row r="5915">
          <cell r="A5915" t="str">
            <v>4522000001</v>
          </cell>
          <cell r="J5915">
            <v>0</v>
          </cell>
        </row>
        <row r="5916">
          <cell r="A5916" t="str">
            <v>4522000001</v>
          </cell>
          <cell r="J5916">
            <v>0</v>
          </cell>
        </row>
        <row r="5917">
          <cell r="A5917" t="str">
            <v>4522000001</v>
          </cell>
          <cell r="J5917">
            <v>0</v>
          </cell>
        </row>
        <row r="5918">
          <cell r="A5918" t="str">
            <v>4522000001</v>
          </cell>
          <cell r="J5918">
            <v>0</v>
          </cell>
        </row>
        <row r="5919">
          <cell r="A5919" t="str">
            <v>4522000001</v>
          </cell>
          <cell r="J5919">
            <v>0</v>
          </cell>
        </row>
        <row r="5920">
          <cell r="A5920" t="str">
            <v>4522000001</v>
          </cell>
          <cell r="J5920">
            <v>0</v>
          </cell>
        </row>
        <row r="5921">
          <cell r="A5921" t="str">
            <v>4522000001</v>
          </cell>
          <cell r="J5921">
            <v>0</v>
          </cell>
        </row>
        <row r="5922">
          <cell r="A5922" t="str">
            <v>4522000001</v>
          </cell>
          <cell r="J5922">
            <v>0</v>
          </cell>
        </row>
        <row r="5923">
          <cell r="A5923" t="str">
            <v>4522000001</v>
          </cell>
          <cell r="J5923">
            <v>0</v>
          </cell>
        </row>
        <row r="5924">
          <cell r="A5924" t="str">
            <v>4522000001</v>
          </cell>
          <cell r="J5924">
            <v>0</v>
          </cell>
        </row>
        <row r="5925">
          <cell r="A5925" t="str">
            <v>4522000001</v>
          </cell>
          <cell r="J5925">
            <v>0</v>
          </cell>
        </row>
        <row r="5926">
          <cell r="A5926" t="str">
            <v>4522000001</v>
          </cell>
          <cell r="J5926">
            <v>0</v>
          </cell>
        </row>
        <row r="5927">
          <cell r="A5927" t="str">
            <v>4522000001</v>
          </cell>
          <cell r="J5927">
            <v>0</v>
          </cell>
        </row>
        <row r="5928">
          <cell r="A5928" t="str">
            <v>4522000001</v>
          </cell>
          <cell r="J5928">
            <v>0</v>
          </cell>
        </row>
        <row r="5929">
          <cell r="A5929" t="str">
            <v>4522000001</v>
          </cell>
          <cell r="J5929">
            <v>0</v>
          </cell>
        </row>
        <row r="5930">
          <cell r="A5930" t="str">
            <v>4522000001</v>
          </cell>
          <cell r="J5930">
            <v>0</v>
          </cell>
        </row>
        <row r="5931">
          <cell r="A5931" t="str">
            <v>4522000001</v>
          </cell>
          <cell r="J5931">
            <v>0</v>
          </cell>
        </row>
        <row r="5932">
          <cell r="A5932" t="str">
            <v>4522000001</v>
          </cell>
          <cell r="J5932">
            <v>0</v>
          </cell>
        </row>
        <row r="5933">
          <cell r="A5933" t="str">
            <v>4522000001</v>
          </cell>
          <cell r="J5933">
            <v>0</v>
          </cell>
        </row>
        <row r="5934">
          <cell r="A5934" t="str">
            <v>4522000001</v>
          </cell>
          <cell r="J5934">
            <v>0</v>
          </cell>
        </row>
        <row r="5935">
          <cell r="A5935" t="str">
            <v>4522000001</v>
          </cell>
          <cell r="J5935">
            <v>0</v>
          </cell>
        </row>
        <row r="5936">
          <cell r="A5936" t="str">
            <v>4522000001</v>
          </cell>
          <cell r="J5936">
            <v>0</v>
          </cell>
        </row>
        <row r="5937">
          <cell r="A5937" t="str">
            <v>4522000001</v>
          </cell>
          <cell r="J5937">
            <v>0</v>
          </cell>
        </row>
        <row r="5938">
          <cell r="A5938" t="str">
            <v>4522000001</v>
          </cell>
          <cell r="J5938">
            <v>0</v>
          </cell>
        </row>
        <row r="5939">
          <cell r="A5939" t="str">
            <v>4522000001</v>
          </cell>
          <cell r="J5939">
            <v>0</v>
          </cell>
        </row>
        <row r="5940">
          <cell r="A5940" t="str">
            <v>4522000001</v>
          </cell>
          <cell r="J5940">
            <v>0</v>
          </cell>
        </row>
        <row r="5941">
          <cell r="A5941" t="str">
            <v>4522000001</v>
          </cell>
          <cell r="J5941">
            <v>0</v>
          </cell>
        </row>
        <row r="5942">
          <cell r="A5942" t="str">
            <v>4522000001</v>
          </cell>
          <cell r="J5942">
            <v>0</v>
          </cell>
        </row>
        <row r="5943">
          <cell r="A5943" t="str">
            <v>4522000001</v>
          </cell>
          <cell r="J5943">
            <v>0</v>
          </cell>
        </row>
        <row r="5944">
          <cell r="A5944" t="str">
            <v>4522000001</v>
          </cell>
          <cell r="J5944">
            <v>0</v>
          </cell>
        </row>
        <row r="5945">
          <cell r="A5945" t="str">
            <v>4522000001</v>
          </cell>
          <cell r="J5945">
            <v>0</v>
          </cell>
        </row>
        <row r="5946">
          <cell r="A5946" t="str">
            <v>4522000001</v>
          </cell>
          <cell r="J5946">
            <v>0</v>
          </cell>
        </row>
        <row r="5947">
          <cell r="A5947" t="str">
            <v>4522000001</v>
          </cell>
          <cell r="J5947">
            <v>0</v>
          </cell>
        </row>
        <row r="5948">
          <cell r="A5948" t="str">
            <v>4522000001</v>
          </cell>
          <cell r="J5948">
            <v>0</v>
          </cell>
        </row>
        <row r="5949">
          <cell r="A5949" t="str">
            <v>4522000001</v>
          </cell>
          <cell r="J5949">
            <v>0</v>
          </cell>
        </row>
        <row r="5950">
          <cell r="A5950" t="str">
            <v>4522000001</v>
          </cell>
          <cell r="J5950">
            <v>0</v>
          </cell>
        </row>
        <row r="5951">
          <cell r="A5951" t="str">
            <v>4522000001</v>
          </cell>
          <cell r="J5951">
            <v>0</v>
          </cell>
        </row>
        <row r="5952">
          <cell r="A5952" t="str">
            <v>4522000001</v>
          </cell>
          <cell r="J5952">
            <v>0</v>
          </cell>
        </row>
        <row r="5953">
          <cell r="A5953" t="str">
            <v>4522000001</v>
          </cell>
          <cell r="J5953">
            <v>0</v>
          </cell>
        </row>
        <row r="5954">
          <cell r="A5954" t="str">
            <v>4522000001</v>
          </cell>
          <cell r="J5954">
            <v>0</v>
          </cell>
        </row>
        <row r="5955">
          <cell r="A5955" t="str">
            <v>4522000001</v>
          </cell>
          <cell r="J5955">
            <v>0</v>
          </cell>
        </row>
        <row r="5956">
          <cell r="A5956" t="str">
            <v>4522000001</v>
          </cell>
          <cell r="J5956">
            <v>0</v>
          </cell>
        </row>
        <row r="5957">
          <cell r="A5957" t="str">
            <v>4522000001</v>
          </cell>
          <cell r="J5957">
            <v>0</v>
          </cell>
        </row>
        <row r="5958">
          <cell r="A5958" t="str">
            <v>4522000001</v>
          </cell>
          <cell r="J5958">
            <v>0</v>
          </cell>
        </row>
        <row r="5959">
          <cell r="A5959" t="str">
            <v>4522000001</v>
          </cell>
          <cell r="J5959">
            <v>0</v>
          </cell>
        </row>
        <row r="5960">
          <cell r="A5960" t="str">
            <v>4522000001</v>
          </cell>
          <cell r="J5960">
            <v>0</v>
          </cell>
        </row>
        <row r="5961">
          <cell r="A5961" t="str">
            <v>4522000001</v>
          </cell>
          <cell r="J5961">
            <v>0</v>
          </cell>
        </row>
        <row r="5962">
          <cell r="A5962" t="str">
            <v>4522000001</v>
          </cell>
          <cell r="J5962">
            <v>0</v>
          </cell>
        </row>
        <row r="5963">
          <cell r="A5963" t="str">
            <v>4522000001</v>
          </cell>
          <cell r="J5963">
            <v>0</v>
          </cell>
        </row>
        <row r="5964">
          <cell r="A5964" t="str">
            <v>4522000001</v>
          </cell>
          <cell r="J5964">
            <v>0</v>
          </cell>
        </row>
        <row r="5965">
          <cell r="A5965" t="str">
            <v>4522000001</v>
          </cell>
          <cell r="J5965">
            <v>0</v>
          </cell>
        </row>
        <row r="5966">
          <cell r="A5966" t="str">
            <v>4522000001</v>
          </cell>
          <cell r="J5966">
            <v>0</v>
          </cell>
        </row>
        <row r="5967">
          <cell r="A5967" t="str">
            <v>4522000001</v>
          </cell>
          <cell r="J5967">
            <v>0</v>
          </cell>
        </row>
        <row r="5968">
          <cell r="A5968" t="str">
            <v>4522000001</v>
          </cell>
          <cell r="J5968">
            <v>0</v>
          </cell>
        </row>
        <row r="5969">
          <cell r="A5969" t="str">
            <v>4522000001</v>
          </cell>
          <cell r="J5969">
            <v>0</v>
          </cell>
        </row>
        <row r="5970">
          <cell r="A5970" t="str">
            <v>4522000001</v>
          </cell>
          <cell r="J5970">
            <v>0</v>
          </cell>
        </row>
        <row r="5971">
          <cell r="A5971" t="str">
            <v>4522000001</v>
          </cell>
          <cell r="J5971">
            <v>0</v>
          </cell>
        </row>
        <row r="5972">
          <cell r="A5972" t="str">
            <v>4522000001</v>
          </cell>
          <cell r="J5972">
            <v>0</v>
          </cell>
        </row>
        <row r="5973">
          <cell r="A5973" t="str">
            <v>4522000001</v>
          </cell>
          <cell r="J5973">
            <v>0</v>
          </cell>
        </row>
        <row r="5974">
          <cell r="A5974" t="str">
            <v>4522000001</v>
          </cell>
          <cell r="J5974">
            <v>0</v>
          </cell>
        </row>
        <row r="5975">
          <cell r="A5975" t="str">
            <v>4522000001</v>
          </cell>
          <cell r="J5975">
            <v>0</v>
          </cell>
        </row>
        <row r="5976">
          <cell r="A5976" t="str">
            <v>4522000001</v>
          </cell>
          <cell r="J5976">
            <v>0</v>
          </cell>
        </row>
        <row r="5977">
          <cell r="A5977" t="str">
            <v>4522000001</v>
          </cell>
          <cell r="J5977">
            <v>0</v>
          </cell>
        </row>
        <row r="5978">
          <cell r="A5978" t="str">
            <v>4522000001</v>
          </cell>
          <cell r="J5978">
            <v>0</v>
          </cell>
        </row>
        <row r="5979">
          <cell r="A5979" t="str">
            <v>4522000001</v>
          </cell>
          <cell r="J5979">
            <v>0</v>
          </cell>
        </row>
        <row r="5980">
          <cell r="A5980" t="str">
            <v>4522000001</v>
          </cell>
          <cell r="J5980">
            <v>0</v>
          </cell>
        </row>
        <row r="5981">
          <cell r="A5981" t="str">
            <v>4522000001</v>
          </cell>
          <cell r="J5981">
            <v>0</v>
          </cell>
        </row>
        <row r="5982">
          <cell r="A5982" t="str">
            <v>4522000001</v>
          </cell>
          <cell r="J5982">
            <v>0</v>
          </cell>
        </row>
        <row r="5983">
          <cell r="A5983" t="str">
            <v>4522000001</v>
          </cell>
          <cell r="J5983">
            <v>0</v>
          </cell>
        </row>
        <row r="5984">
          <cell r="A5984" t="str">
            <v>4522000001</v>
          </cell>
          <cell r="J5984">
            <v>0</v>
          </cell>
        </row>
        <row r="5985">
          <cell r="A5985" t="str">
            <v>4522000001</v>
          </cell>
          <cell r="J5985">
            <v>0</v>
          </cell>
        </row>
        <row r="5986">
          <cell r="A5986" t="str">
            <v>4522000001</v>
          </cell>
          <cell r="J5986">
            <v>0</v>
          </cell>
        </row>
        <row r="5987">
          <cell r="A5987" t="str">
            <v>4522000001</v>
          </cell>
          <cell r="J5987">
            <v>0</v>
          </cell>
        </row>
        <row r="5988">
          <cell r="A5988" t="str">
            <v>4522000001</v>
          </cell>
          <cell r="J5988">
            <v>0</v>
          </cell>
        </row>
        <row r="5989">
          <cell r="A5989" t="str">
            <v>4522000001</v>
          </cell>
          <cell r="J5989">
            <v>0</v>
          </cell>
        </row>
        <row r="5990">
          <cell r="A5990" t="str">
            <v>4522000001</v>
          </cell>
          <cell r="J5990">
            <v>0</v>
          </cell>
        </row>
        <row r="5991">
          <cell r="A5991" t="str">
            <v>4522000001</v>
          </cell>
          <cell r="J5991">
            <v>0</v>
          </cell>
        </row>
        <row r="5992">
          <cell r="A5992" t="str">
            <v>4522000001</v>
          </cell>
          <cell r="J5992">
            <v>0</v>
          </cell>
        </row>
        <row r="5993">
          <cell r="A5993" t="str">
            <v>4522000001</v>
          </cell>
          <cell r="J5993">
            <v>0</v>
          </cell>
        </row>
        <row r="5994">
          <cell r="A5994" t="str">
            <v>4522000001</v>
          </cell>
          <cell r="J5994">
            <v>0</v>
          </cell>
        </row>
        <row r="5995">
          <cell r="A5995" t="str">
            <v>4522000001</v>
          </cell>
          <cell r="J5995">
            <v>0</v>
          </cell>
        </row>
        <row r="5996">
          <cell r="A5996" t="str">
            <v>4522000001</v>
          </cell>
          <cell r="J5996">
            <v>0</v>
          </cell>
        </row>
        <row r="5997">
          <cell r="A5997" t="str">
            <v>4522000001</v>
          </cell>
          <cell r="J5997">
            <v>0</v>
          </cell>
        </row>
        <row r="5998">
          <cell r="A5998" t="str">
            <v>4522000001</v>
          </cell>
          <cell r="J5998">
            <v>0</v>
          </cell>
        </row>
        <row r="5999">
          <cell r="A5999" t="str">
            <v>4522000001</v>
          </cell>
          <cell r="J5999">
            <v>0</v>
          </cell>
        </row>
        <row r="6000">
          <cell r="A6000" t="str">
            <v>4522000001</v>
          </cell>
          <cell r="J6000">
            <v>0</v>
          </cell>
        </row>
        <row r="6001">
          <cell r="A6001" t="str">
            <v>4522000001</v>
          </cell>
          <cell r="J6001">
            <v>0</v>
          </cell>
        </row>
        <row r="6002">
          <cell r="A6002" t="str">
            <v>4522000001</v>
          </cell>
          <cell r="J6002">
            <v>0</v>
          </cell>
        </row>
        <row r="6003">
          <cell r="A6003" t="str">
            <v>4522000001</v>
          </cell>
          <cell r="J6003">
            <v>0</v>
          </cell>
        </row>
        <row r="6004">
          <cell r="A6004" t="str">
            <v>4522000001</v>
          </cell>
          <cell r="J6004">
            <v>0</v>
          </cell>
        </row>
        <row r="6005">
          <cell r="A6005" t="str">
            <v>4522000001</v>
          </cell>
          <cell r="J6005">
            <v>0</v>
          </cell>
        </row>
        <row r="6006">
          <cell r="A6006" t="str">
            <v>4522000001</v>
          </cell>
          <cell r="J6006">
            <v>0</v>
          </cell>
        </row>
        <row r="6007">
          <cell r="A6007" t="str">
            <v>4522000001</v>
          </cell>
          <cell r="J6007">
            <v>0</v>
          </cell>
        </row>
        <row r="6008">
          <cell r="A6008" t="str">
            <v>4522000001</v>
          </cell>
          <cell r="J6008">
            <v>0</v>
          </cell>
        </row>
        <row r="6009">
          <cell r="A6009" t="str">
            <v>4522000001</v>
          </cell>
          <cell r="J6009">
            <v>0</v>
          </cell>
        </row>
        <row r="6010">
          <cell r="A6010" t="str">
            <v>4522000001</v>
          </cell>
          <cell r="J6010">
            <v>0</v>
          </cell>
        </row>
        <row r="6011">
          <cell r="A6011" t="str">
            <v>4522000001</v>
          </cell>
          <cell r="J6011">
            <v>0</v>
          </cell>
        </row>
        <row r="6012">
          <cell r="A6012" t="str">
            <v>4522000001</v>
          </cell>
          <cell r="J6012">
            <v>0</v>
          </cell>
        </row>
        <row r="6013">
          <cell r="A6013" t="str">
            <v>4522000001</v>
          </cell>
          <cell r="J6013">
            <v>0</v>
          </cell>
        </row>
        <row r="6014">
          <cell r="A6014" t="str">
            <v>4522000001</v>
          </cell>
          <cell r="J6014">
            <v>0</v>
          </cell>
        </row>
        <row r="6015">
          <cell r="A6015" t="str">
            <v>4522000001</v>
          </cell>
          <cell r="J6015">
            <v>0</v>
          </cell>
        </row>
        <row r="6016">
          <cell r="A6016" t="str">
            <v>4522000001</v>
          </cell>
          <cell r="J6016">
            <v>0</v>
          </cell>
        </row>
        <row r="6017">
          <cell r="A6017" t="str">
            <v>4522000001</v>
          </cell>
          <cell r="J6017">
            <v>0</v>
          </cell>
        </row>
        <row r="6018">
          <cell r="A6018" t="str">
            <v>4522000001</v>
          </cell>
          <cell r="J6018">
            <v>0</v>
          </cell>
        </row>
        <row r="6019">
          <cell r="A6019" t="str">
            <v>4522000001</v>
          </cell>
          <cell r="J6019">
            <v>0</v>
          </cell>
        </row>
        <row r="6020">
          <cell r="A6020" t="str">
            <v>4522000001</v>
          </cell>
          <cell r="J6020">
            <v>0</v>
          </cell>
        </row>
        <row r="6021">
          <cell r="A6021" t="str">
            <v>4522000001</v>
          </cell>
          <cell r="J6021">
            <v>0</v>
          </cell>
        </row>
        <row r="6022">
          <cell r="A6022" t="str">
            <v>4522000001</v>
          </cell>
          <cell r="J6022">
            <v>0</v>
          </cell>
        </row>
        <row r="6023">
          <cell r="A6023" t="str">
            <v>4522000001</v>
          </cell>
          <cell r="J6023">
            <v>0</v>
          </cell>
        </row>
        <row r="6024">
          <cell r="A6024" t="str">
            <v>4522000001</v>
          </cell>
          <cell r="J6024">
            <v>0</v>
          </cell>
        </row>
        <row r="6025">
          <cell r="A6025" t="str">
            <v>4522000001</v>
          </cell>
          <cell r="J6025">
            <v>0</v>
          </cell>
        </row>
        <row r="6026">
          <cell r="A6026" t="str">
            <v>4522000001</v>
          </cell>
          <cell r="J6026">
            <v>0</v>
          </cell>
        </row>
        <row r="6027">
          <cell r="A6027" t="str">
            <v>4522000001</v>
          </cell>
          <cell r="J6027">
            <v>0</v>
          </cell>
        </row>
        <row r="6028">
          <cell r="A6028" t="str">
            <v>4522000001</v>
          </cell>
          <cell r="J6028">
            <v>0</v>
          </cell>
        </row>
        <row r="6029">
          <cell r="A6029" t="str">
            <v>4522000001</v>
          </cell>
          <cell r="J6029">
            <v>0</v>
          </cell>
        </row>
        <row r="6030">
          <cell r="A6030" t="str">
            <v>4522000001</v>
          </cell>
          <cell r="J6030">
            <v>0</v>
          </cell>
        </row>
        <row r="6031">
          <cell r="A6031" t="str">
            <v>4522000001</v>
          </cell>
          <cell r="J6031">
            <v>0</v>
          </cell>
        </row>
        <row r="6032">
          <cell r="A6032" t="str">
            <v>4522000001</v>
          </cell>
          <cell r="J6032">
            <v>0</v>
          </cell>
        </row>
        <row r="6033">
          <cell r="A6033" t="str">
            <v>4522000001</v>
          </cell>
          <cell r="J6033">
            <v>0</v>
          </cell>
        </row>
        <row r="6034">
          <cell r="A6034" t="str">
            <v>4522000001</v>
          </cell>
          <cell r="J6034">
            <v>0</v>
          </cell>
        </row>
        <row r="6035">
          <cell r="A6035" t="str">
            <v>4522000001</v>
          </cell>
          <cell r="J6035">
            <v>0</v>
          </cell>
        </row>
        <row r="6036">
          <cell r="A6036" t="str">
            <v>4522000001</v>
          </cell>
          <cell r="J6036">
            <v>0</v>
          </cell>
        </row>
        <row r="6037">
          <cell r="A6037" t="str">
            <v>4522000001</v>
          </cell>
          <cell r="J6037">
            <v>0</v>
          </cell>
        </row>
        <row r="6038">
          <cell r="A6038" t="str">
            <v>4522000001</v>
          </cell>
          <cell r="J6038">
            <v>0</v>
          </cell>
        </row>
        <row r="6039">
          <cell r="A6039" t="str">
            <v>4522000001</v>
          </cell>
          <cell r="J6039">
            <v>0</v>
          </cell>
        </row>
        <row r="6040">
          <cell r="A6040" t="str">
            <v>4522000001</v>
          </cell>
          <cell r="J6040">
            <v>0</v>
          </cell>
        </row>
        <row r="6041">
          <cell r="A6041" t="str">
            <v>4522000001</v>
          </cell>
          <cell r="J6041">
            <v>0</v>
          </cell>
        </row>
        <row r="6042">
          <cell r="A6042" t="str">
            <v>4522000001</v>
          </cell>
          <cell r="J6042">
            <v>0</v>
          </cell>
        </row>
        <row r="6043">
          <cell r="A6043" t="str">
            <v>4522000001</v>
          </cell>
          <cell r="J6043">
            <v>0</v>
          </cell>
        </row>
        <row r="6044">
          <cell r="A6044" t="str">
            <v>4522000001</v>
          </cell>
          <cell r="J6044">
            <v>0</v>
          </cell>
        </row>
        <row r="6045">
          <cell r="A6045" t="str">
            <v>4522000001</v>
          </cell>
          <cell r="J6045">
            <v>0</v>
          </cell>
        </row>
        <row r="6046">
          <cell r="A6046" t="str">
            <v>4522000001</v>
          </cell>
          <cell r="J6046">
            <v>0</v>
          </cell>
        </row>
        <row r="6047">
          <cell r="A6047" t="str">
            <v>4522000001</v>
          </cell>
          <cell r="J6047">
            <v>0</v>
          </cell>
        </row>
        <row r="6048">
          <cell r="A6048" t="str">
            <v>4522000001</v>
          </cell>
          <cell r="J6048">
            <v>0</v>
          </cell>
        </row>
        <row r="6049">
          <cell r="A6049" t="str">
            <v>4522000001</v>
          </cell>
          <cell r="J6049">
            <v>0</v>
          </cell>
        </row>
        <row r="6050">
          <cell r="A6050" t="str">
            <v>4522000001</v>
          </cell>
          <cell r="J6050">
            <v>0</v>
          </cell>
        </row>
        <row r="6051">
          <cell r="A6051" t="str">
            <v>4522000001</v>
          </cell>
          <cell r="J6051">
            <v>0</v>
          </cell>
        </row>
        <row r="6052">
          <cell r="A6052" t="str">
            <v>4522000001</v>
          </cell>
          <cell r="J6052">
            <v>0</v>
          </cell>
        </row>
        <row r="6053">
          <cell r="A6053" t="str">
            <v>4522000001</v>
          </cell>
          <cell r="J6053">
            <v>0</v>
          </cell>
        </row>
        <row r="6054">
          <cell r="A6054" t="str">
            <v>4522000001</v>
          </cell>
          <cell r="J6054">
            <v>0</v>
          </cell>
        </row>
        <row r="6055">
          <cell r="A6055" t="str">
            <v>4522000001</v>
          </cell>
          <cell r="J6055">
            <v>0</v>
          </cell>
        </row>
        <row r="6056">
          <cell r="A6056" t="str">
            <v>4522000001</v>
          </cell>
          <cell r="J6056">
            <v>0</v>
          </cell>
        </row>
        <row r="6057">
          <cell r="A6057" t="str">
            <v>4522000001</v>
          </cell>
          <cell r="J6057">
            <v>0</v>
          </cell>
        </row>
        <row r="6058">
          <cell r="A6058" t="str">
            <v>4522000001</v>
          </cell>
          <cell r="J6058">
            <v>0</v>
          </cell>
        </row>
        <row r="6059">
          <cell r="A6059" t="str">
            <v>4522000001</v>
          </cell>
          <cell r="J6059">
            <v>0</v>
          </cell>
        </row>
        <row r="6060">
          <cell r="A6060" t="str">
            <v>4522000001</v>
          </cell>
          <cell r="J6060">
            <v>0</v>
          </cell>
        </row>
        <row r="6061">
          <cell r="A6061" t="str">
            <v>4522000001</v>
          </cell>
          <cell r="J6061">
            <v>0</v>
          </cell>
        </row>
        <row r="6062">
          <cell r="A6062" t="str">
            <v>4522000001</v>
          </cell>
          <cell r="J6062">
            <v>0</v>
          </cell>
        </row>
        <row r="6063">
          <cell r="A6063" t="str">
            <v>4522000001</v>
          </cell>
          <cell r="J6063">
            <v>0</v>
          </cell>
        </row>
        <row r="6064">
          <cell r="A6064" t="str">
            <v>4522000001</v>
          </cell>
          <cell r="J6064">
            <v>0</v>
          </cell>
        </row>
        <row r="6065">
          <cell r="A6065" t="str">
            <v>4522000001</v>
          </cell>
          <cell r="J6065">
            <v>0</v>
          </cell>
        </row>
        <row r="6066">
          <cell r="A6066" t="str">
            <v>4522000001</v>
          </cell>
          <cell r="J6066">
            <v>0</v>
          </cell>
        </row>
        <row r="6067">
          <cell r="A6067" t="str">
            <v>4522000001</v>
          </cell>
          <cell r="J6067">
            <v>0</v>
          </cell>
        </row>
        <row r="6068">
          <cell r="A6068" t="str">
            <v>4522000001</v>
          </cell>
          <cell r="J6068">
            <v>0</v>
          </cell>
        </row>
        <row r="6069">
          <cell r="A6069" t="str">
            <v>4522000001</v>
          </cell>
          <cell r="J6069">
            <v>0</v>
          </cell>
        </row>
        <row r="6070">
          <cell r="A6070" t="str">
            <v>4522000001</v>
          </cell>
          <cell r="J6070">
            <v>0</v>
          </cell>
        </row>
        <row r="6071">
          <cell r="A6071" t="str">
            <v>4522000001</v>
          </cell>
          <cell r="J6071">
            <v>0</v>
          </cell>
        </row>
        <row r="6072">
          <cell r="A6072" t="str">
            <v>4522000001</v>
          </cell>
          <cell r="J6072">
            <v>0</v>
          </cell>
        </row>
        <row r="6073">
          <cell r="A6073" t="str">
            <v>4522000001</v>
          </cell>
          <cell r="J6073">
            <v>0</v>
          </cell>
        </row>
        <row r="6074">
          <cell r="A6074" t="str">
            <v>4522000001</v>
          </cell>
          <cell r="J6074">
            <v>0</v>
          </cell>
        </row>
        <row r="6075">
          <cell r="A6075" t="str">
            <v>4522000001</v>
          </cell>
          <cell r="J6075">
            <v>0</v>
          </cell>
        </row>
        <row r="6076">
          <cell r="A6076" t="str">
            <v>4522000001</v>
          </cell>
          <cell r="J6076">
            <v>0</v>
          </cell>
        </row>
        <row r="6077">
          <cell r="A6077" t="str">
            <v>4522000001</v>
          </cell>
          <cell r="J6077">
            <v>0</v>
          </cell>
        </row>
        <row r="6078">
          <cell r="A6078" t="str">
            <v>4522000001</v>
          </cell>
          <cell r="J6078">
            <v>0</v>
          </cell>
        </row>
        <row r="6079">
          <cell r="A6079" t="str">
            <v>4522000001</v>
          </cell>
          <cell r="J6079">
            <v>0</v>
          </cell>
        </row>
        <row r="6080">
          <cell r="A6080" t="str">
            <v>4522000001</v>
          </cell>
          <cell r="J6080">
            <v>0</v>
          </cell>
        </row>
        <row r="6081">
          <cell r="A6081" t="str">
            <v>4522000001</v>
          </cell>
          <cell r="J6081">
            <v>0</v>
          </cell>
        </row>
        <row r="6082">
          <cell r="A6082" t="str">
            <v>4522000001</v>
          </cell>
          <cell r="J6082">
            <v>0</v>
          </cell>
        </row>
        <row r="6083">
          <cell r="A6083" t="str">
            <v>4522000001</v>
          </cell>
          <cell r="J6083">
            <v>0</v>
          </cell>
        </row>
        <row r="6084">
          <cell r="A6084" t="str">
            <v>4522000001</v>
          </cell>
          <cell r="J6084">
            <v>0</v>
          </cell>
        </row>
        <row r="6085">
          <cell r="A6085" t="str">
            <v>4522000001</v>
          </cell>
          <cell r="J6085">
            <v>0</v>
          </cell>
        </row>
        <row r="6086">
          <cell r="A6086" t="str">
            <v>4522000001</v>
          </cell>
          <cell r="J6086">
            <v>0</v>
          </cell>
        </row>
        <row r="6087">
          <cell r="A6087" t="str">
            <v>4522000001</v>
          </cell>
          <cell r="J6087">
            <v>0</v>
          </cell>
        </row>
        <row r="6088">
          <cell r="A6088" t="str">
            <v>4522000001</v>
          </cell>
          <cell r="J6088">
            <v>0</v>
          </cell>
        </row>
        <row r="6089">
          <cell r="A6089" t="str">
            <v>4522000001</v>
          </cell>
          <cell r="J6089">
            <v>0</v>
          </cell>
        </row>
        <row r="6090">
          <cell r="A6090" t="str">
            <v>4522000001</v>
          </cell>
          <cell r="J6090">
            <v>0</v>
          </cell>
        </row>
        <row r="6091">
          <cell r="A6091" t="str">
            <v>4522000001</v>
          </cell>
          <cell r="J6091">
            <v>0</v>
          </cell>
        </row>
        <row r="6092">
          <cell r="A6092" t="str">
            <v>4522000001</v>
          </cell>
          <cell r="J6092">
            <v>0</v>
          </cell>
        </row>
        <row r="6093">
          <cell r="A6093" t="str">
            <v>4522000001</v>
          </cell>
          <cell r="J6093">
            <v>0</v>
          </cell>
        </row>
        <row r="6094">
          <cell r="A6094" t="str">
            <v>4522000001</v>
          </cell>
          <cell r="J6094">
            <v>0</v>
          </cell>
        </row>
        <row r="6095">
          <cell r="A6095" t="str">
            <v>4522000001</v>
          </cell>
          <cell r="J6095">
            <v>0</v>
          </cell>
        </row>
        <row r="6096">
          <cell r="A6096" t="str">
            <v>4522000001</v>
          </cell>
          <cell r="J6096">
            <v>0</v>
          </cell>
        </row>
        <row r="6097">
          <cell r="A6097" t="str">
            <v>4522000001</v>
          </cell>
          <cell r="J6097">
            <v>0</v>
          </cell>
        </row>
        <row r="6098">
          <cell r="A6098" t="str">
            <v>4522000001</v>
          </cell>
          <cell r="J6098">
            <v>0</v>
          </cell>
        </row>
        <row r="6099">
          <cell r="A6099" t="str">
            <v>4522000001</v>
          </cell>
          <cell r="J6099">
            <v>0</v>
          </cell>
        </row>
        <row r="6100">
          <cell r="A6100" t="str">
            <v>4522000001</v>
          </cell>
          <cell r="J6100">
            <v>0</v>
          </cell>
        </row>
        <row r="6101">
          <cell r="A6101" t="str">
            <v>4522000001</v>
          </cell>
          <cell r="J6101">
            <v>0</v>
          </cell>
        </row>
        <row r="6102">
          <cell r="A6102" t="str">
            <v>4522000001</v>
          </cell>
          <cell r="J6102">
            <v>0</v>
          </cell>
        </row>
        <row r="6103">
          <cell r="A6103" t="str">
            <v>4522000001</v>
          </cell>
          <cell r="J6103">
            <v>0</v>
          </cell>
        </row>
        <row r="6104">
          <cell r="A6104" t="str">
            <v>4522000001</v>
          </cell>
          <cell r="J6104">
            <v>0</v>
          </cell>
        </row>
        <row r="6105">
          <cell r="A6105" t="str">
            <v>4522000001</v>
          </cell>
          <cell r="J6105">
            <v>0</v>
          </cell>
        </row>
        <row r="6106">
          <cell r="A6106" t="str">
            <v>4522000001</v>
          </cell>
          <cell r="J6106">
            <v>0</v>
          </cell>
        </row>
        <row r="6107">
          <cell r="A6107" t="str">
            <v>4522000001</v>
          </cell>
          <cell r="J6107">
            <v>0</v>
          </cell>
        </row>
        <row r="6108">
          <cell r="A6108" t="str">
            <v>4522000001</v>
          </cell>
          <cell r="J6108">
            <v>0</v>
          </cell>
        </row>
        <row r="6109">
          <cell r="A6109" t="str">
            <v>4522000001</v>
          </cell>
          <cell r="J6109">
            <v>0</v>
          </cell>
        </row>
        <row r="6110">
          <cell r="A6110" t="str">
            <v>4522000001</v>
          </cell>
          <cell r="J6110">
            <v>0</v>
          </cell>
        </row>
        <row r="6111">
          <cell r="A6111" t="str">
            <v>4522000001</v>
          </cell>
          <cell r="J6111">
            <v>0</v>
          </cell>
        </row>
        <row r="6112">
          <cell r="A6112" t="str">
            <v>4522000001</v>
          </cell>
          <cell r="J6112">
            <v>0</v>
          </cell>
        </row>
        <row r="6113">
          <cell r="A6113" t="str">
            <v>4522000001</v>
          </cell>
          <cell r="J6113">
            <v>0</v>
          </cell>
        </row>
        <row r="6114">
          <cell r="A6114" t="str">
            <v>4522000001</v>
          </cell>
          <cell r="J6114">
            <v>0</v>
          </cell>
        </row>
        <row r="6115">
          <cell r="A6115" t="str">
            <v>4522000001</v>
          </cell>
          <cell r="J6115">
            <v>0</v>
          </cell>
        </row>
        <row r="6116">
          <cell r="A6116" t="str">
            <v>4522000001</v>
          </cell>
          <cell r="J6116">
            <v>0</v>
          </cell>
        </row>
        <row r="6117">
          <cell r="A6117" t="str">
            <v>4522000001</v>
          </cell>
          <cell r="J6117">
            <v>0</v>
          </cell>
        </row>
        <row r="6118">
          <cell r="A6118" t="str">
            <v>4522000001</v>
          </cell>
          <cell r="J6118">
            <v>0</v>
          </cell>
        </row>
        <row r="6119">
          <cell r="A6119" t="str">
            <v>4522000001</v>
          </cell>
          <cell r="J6119">
            <v>0</v>
          </cell>
        </row>
        <row r="6120">
          <cell r="A6120" t="str">
            <v>4522000001</v>
          </cell>
          <cell r="J6120">
            <v>0</v>
          </cell>
        </row>
        <row r="6121">
          <cell r="A6121" t="str">
            <v>4522000001</v>
          </cell>
          <cell r="J6121">
            <v>0</v>
          </cell>
        </row>
        <row r="6122">
          <cell r="A6122" t="str">
            <v>4522000001</v>
          </cell>
          <cell r="J6122">
            <v>0</v>
          </cell>
        </row>
        <row r="6123">
          <cell r="A6123" t="str">
            <v>4522000001</v>
          </cell>
          <cell r="J6123">
            <v>0</v>
          </cell>
        </row>
        <row r="6124">
          <cell r="A6124" t="str">
            <v>4522000001</v>
          </cell>
          <cell r="J6124">
            <v>0</v>
          </cell>
        </row>
        <row r="6125">
          <cell r="A6125" t="str">
            <v>4522000001</v>
          </cell>
          <cell r="J6125">
            <v>0</v>
          </cell>
        </row>
        <row r="6126">
          <cell r="A6126" t="str">
            <v>4522000001</v>
          </cell>
          <cell r="J6126">
            <v>0</v>
          </cell>
        </row>
        <row r="6127">
          <cell r="A6127" t="str">
            <v>4522000001</v>
          </cell>
          <cell r="J6127">
            <v>0</v>
          </cell>
        </row>
        <row r="6128">
          <cell r="A6128" t="str">
            <v>4522000001</v>
          </cell>
          <cell r="J6128">
            <v>0</v>
          </cell>
        </row>
        <row r="6129">
          <cell r="A6129" t="str">
            <v>4522000001</v>
          </cell>
          <cell r="J6129">
            <v>0</v>
          </cell>
        </row>
        <row r="6130">
          <cell r="A6130" t="str">
            <v>4522000001</v>
          </cell>
          <cell r="J6130">
            <v>0</v>
          </cell>
        </row>
        <row r="6131">
          <cell r="A6131" t="str">
            <v>4522000001</v>
          </cell>
          <cell r="J6131">
            <v>0</v>
          </cell>
        </row>
        <row r="6132">
          <cell r="A6132" t="str">
            <v>4522000001</v>
          </cell>
          <cell r="J6132">
            <v>0</v>
          </cell>
        </row>
        <row r="6133">
          <cell r="A6133" t="str">
            <v>4522000001</v>
          </cell>
          <cell r="J6133">
            <v>0</v>
          </cell>
        </row>
        <row r="6134">
          <cell r="A6134" t="str">
            <v>4522000001</v>
          </cell>
          <cell r="J6134">
            <v>0</v>
          </cell>
        </row>
        <row r="6135">
          <cell r="A6135" t="str">
            <v>4522000001</v>
          </cell>
          <cell r="J6135">
            <v>0</v>
          </cell>
        </row>
        <row r="6136">
          <cell r="A6136" t="str">
            <v>4522000001</v>
          </cell>
          <cell r="J6136">
            <v>0</v>
          </cell>
        </row>
        <row r="6137">
          <cell r="A6137" t="str">
            <v>4522000001</v>
          </cell>
          <cell r="J6137">
            <v>0</v>
          </cell>
        </row>
        <row r="6138">
          <cell r="A6138" t="str">
            <v>4522000001</v>
          </cell>
          <cell r="J6138">
            <v>0</v>
          </cell>
        </row>
        <row r="6139">
          <cell r="A6139" t="str">
            <v>4522000001</v>
          </cell>
          <cell r="J6139">
            <v>0</v>
          </cell>
        </row>
        <row r="6140">
          <cell r="A6140" t="str">
            <v>4522000001</v>
          </cell>
          <cell r="J6140">
            <v>0</v>
          </cell>
        </row>
        <row r="6141">
          <cell r="A6141" t="str">
            <v>4522000001</v>
          </cell>
          <cell r="J6141">
            <v>0</v>
          </cell>
        </row>
        <row r="6142">
          <cell r="A6142" t="str">
            <v>4522000001</v>
          </cell>
          <cell r="J6142">
            <v>0</v>
          </cell>
        </row>
        <row r="6143">
          <cell r="A6143" t="str">
            <v>4522000001</v>
          </cell>
          <cell r="J6143">
            <v>0</v>
          </cell>
        </row>
        <row r="6144">
          <cell r="A6144" t="str">
            <v>4522000001</v>
          </cell>
          <cell r="J6144">
            <v>0</v>
          </cell>
        </row>
        <row r="6145">
          <cell r="A6145" t="str">
            <v>4522000001</v>
          </cell>
          <cell r="J6145">
            <v>0</v>
          </cell>
        </row>
        <row r="6146">
          <cell r="A6146" t="str">
            <v>4522000001</v>
          </cell>
          <cell r="J6146">
            <v>0</v>
          </cell>
        </row>
        <row r="6147">
          <cell r="A6147" t="str">
            <v>4522000001</v>
          </cell>
          <cell r="J6147">
            <v>0</v>
          </cell>
        </row>
        <row r="6148">
          <cell r="A6148" t="str">
            <v>4522000001</v>
          </cell>
          <cell r="J6148">
            <v>0</v>
          </cell>
        </row>
        <row r="6149">
          <cell r="A6149" t="str">
            <v>4522000001</v>
          </cell>
          <cell r="J6149">
            <v>0</v>
          </cell>
        </row>
        <row r="6150">
          <cell r="A6150" t="str">
            <v>4522000001</v>
          </cell>
          <cell r="J6150">
            <v>0</v>
          </cell>
        </row>
        <row r="6151">
          <cell r="A6151" t="str">
            <v>4522000001</v>
          </cell>
          <cell r="J6151">
            <v>0</v>
          </cell>
        </row>
        <row r="6152">
          <cell r="A6152" t="str">
            <v>4522000001</v>
          </cell>
          <cell r="J6152">
            <v>0</v>
          </cell>
        </row>
        <row r="6153">
          <cell r="A6153" t="str">
            <v>4522000001</v>
          </cell>
          <cell r="J6153">
            <v>0</v>
          </cell>
        </row>
        <row r="6154">
          <cell r="A6154" t="str">
            <v>4522000001</v>
          </cell>
          <cell r="J6154">
            <v>0</v>
          </cell>
        </row>
        <row r="6155">
          <cell r="A6155" t="str">
            <v>4522000001</v>
          </cell>
          <cell r="J6155">
            <v>0</v>
          </cell>
        </row>
        <row r="6156">
          <cell r="A6156" t="str">
            <v>4522000001</v>
          </cell>
          <cell r="J6156">
            <v>0</v>
          </cell>
        </row>
        <row r="6157">
          <cell r="A6157" t="str">
            <v>4522000001</v>
          </cell>
          <cell r="J6157">
            <v>0</v>
          </cell>
        </row>
        <row r="6158">
          <cell r="A6158" t="str">
            <v>4522000001</v>
          </cell>
          <cell r="J6158">
            <v>0</v>
          </cell>
        </row>
        <row r="6159">
          <cell r="A6159" t="str">
            <v>4522000001</v>
          </cell>
          <cell r="J6159">
            <v>0</v>
          </cell>
        </row>
        <row r="6160">
          <cell r="A6160" t="str">
            <v>4522000001</v>
          </cell>
          <cell r="J6160">
            <v>0</v>
          </cell>
        </row>
        <row r="6161">
          <cell r="A6161" t="str">
            <v>4522000001</v>
          </cell>
          <cell r="J6161">
            <v>0</v>
          </cell>
        </row>
        <row r="6162">
          <cell r="A6162" t="str">
            <v>4522000001</v>
          </cell>
          <cell r="J6162">
            <v>0</v>
          </cell>
        </row>
        <row r="6163">
          <cell r="A6163" t="str">
            <v>4522000001</v>
          </cell>
          <cell r="J6163">
            <v>0</v>
          </cell>
        </row>
        <row r="6164">
          <cell r="A6164" t="str">
            <v>4522000001</v>
          </cell>
          <cell r="J6164">
            <v>0</v>
          </cell>
        </row>
        <row r="6165">
          <cell r="A6165" t="str">
            <v>4522000001</v>
          </cell>
          <cell r="J6165">
            <v>0</v>
          </cell>
        </row>
        <row r="6166">
          <cell r="A6166" t="str">
            <v>4522000001</v>
          </cell>
          <cell r="J6166">
            <v>0</v>
          </cell>
        </row>
        <row r="6167">
          <cell r="A6167" t="str">
            <v>4522000001</v>
          </cell>
          <cell r="J6167">
            <v>0</v>
          </cell>
        </row>
        <row r="6168">
          <cell r="A6168" t="str">
            <v>4522000001</v>
          </cell>
          <cell r="J6168">
            <v>0</v>
          </cell>
        </row>
        <row r="6169">
          <cell r="A6169" t="str">
            <v>4522000001</v>
          </cell>
          <cell r="J6169">
            <v>0</v>
          </cell>
        </row>
        <row r="6170">
          <cell r="A6170" t="str">
            <v>4522000001</v>
          </cell>
          <cell r="J6170">
            <v>0</v>
          </cell>
        </row>
        <row r="6171">
          <cell r="A6171" t="str">
            <v>4522000001</v>
          </cell>
          <cell r="J6171">
            <v>0</v>
          </cell>
        </row>
        <row r="6172">
          <cell r="A6172" t="str">
            <v>4522000001</v>
          </cell>
          <cell r="J6172">
            <v>0</v>
          </cell>
        </row>
        <row r="6173">
          <cell r="A6173" t="str">
            <v>4522000001</v>
          </cell>
          <cell r="J6173">
            <v>0</v>
          </cell>
        </row>
        <row r="6174">
          <cell r="A6174" t="str">
            <v>4522000001</v>
          </cell>
          <cell r="J6174">
            <v>0</v>
          </cell>
        </row>
        <row r="6175">
          <cell r="A6175" t="str">
            <v>4522000001</v>
          </cell>
          <cell r="J6175">
            <v>0</v>
          </cell>
        </row>
        <row r="6176">
          <cell r="A6176" t="str">
            <v>4522000001</v>
          </cell>
          <cell r="J6176">
            <v>0</v>
          </cell>
        </row>
        <row r="6177">
          <cell r="A6177" t="str">
            <v>4522000001</v>
          </cell>
          <cell r="J6177">
            <v>0</v>
          </cell>
        </row>
        <row r="6178">
          <cell r="A6178" t="str">
            <v>4522000001</v>
          </cell>
          <cell r="J6178">
            <v>0</v>
          </cell>
        </row>
        <row r="6179">
          <cell r="A6179" t="str">
            <v>4522000001</v>
          </cell>
          <cell r="J6179">
            <v>0</v>
          </cell>
        </row>
        <row r="6180">
          <cell r="A6180" t="str">
            <v>4522000001</v>
          </cell>
          <cell r="J6180">
            <v>0</v>
          </cell>
        </row>
        <row r="6181">
          <cell r="A6181" t="str">
            <v>4522000001</v>
          </cell>
          <cell r="J6181">
            <v>0</v>
          </cell>
        </row>
        <row r="6182">
          <cell r="A6182" t="str">
            <v>4522000001</v>
          </cell>
          <cell r="J6182">
            <v>0</v>
          </cell>
        </row>
        <row r="6183">
          <cell r="A6183" t="str">
            <v>4522000001</v>
          </cell>
          <cell r="J6183">
            <v>0</v>
          </cell>
        </row>
        <row r="6184">
          <cell r="A6184" t="str">
            <v>4522000001</v>
          </cell>
          <cell r="J6184">
            <v>0</v>
          </cell>
        </row>
        <row r="6185">
          <cell r="A6185" t="str">
            <v>4522000001</v>
          </cell>
          <cell r="J6185">
            <v>0</v>
          </cell>
        </row>
        <row r="6186">
          <cell r="A6186" t="str">
            <v>4522000001</v>
          </cell>
          <cell r="J6186">
            <v>0</v>
          </cell>
        </row>
        <row r="6187">
          <cell r="A6187" t="str">
            <v>4522000001</v>
          </cell>
          <cell r="J6187">
            <v>0</v>
          </cell>
        </row>
        <row r="6188">
          <cell r="A6188" t="str">
            <v>4522000001</v>
          </cell>
          <cell r="J6188">
            <v>0</v>
          </cell>
        </row>
        <row r="6189">
          <cell r="A6189" t="str">
            <v>4522000001</v>
          </cell>
          <cell r="J6189">
            <v>0</v>
          </cell>
        </row>
        <row r="6190">
          <cell r="A6190" t="str">
            <v>4522000001</v>
          </cell>
          <cell r="J6190">
            <v>0</v>
          </cell>
        </row>
        <row r="6191">
          <cell r="A6191" t="str">
            <v>4522000001</v>
          </cell>
          <cell r="J6191">
            <v>0</v>
          </cell>
        </row>
        <row r="6192">
          <cell r="A6192" t="str">
            <v>4522000001</v>
          </cell>
          <cell r="J6192">
            <v>0</v>
          </cell>
        </row>
        <row r="6193">
          <cell r="A6193" t="str">
            <v>4522000001</v>
          </cell>
          <cell r="J6193">
            <v>0</v>
          </cell>
        </row>
        <row r="6194">
          <cell r="A6194" t="str">
            <v>4522000001</v>
          </cell>
          <cell r="J6194">
            <v>0</v>
          </cell>
        </row>
        <row r="6195">
          <cell r="A6195" t="str">
            <v>4522000001</v>
          </cell>
          <cell r="J6195">
            <v>0</v>
          </cell>
        </row>
        <row r="6196">
          <cell r="A6196" t="str">
            <v>4522000001</v>
          </cell>
          <cell r="J6196">
            <v>0</v>
          </cell>
        </row>
        <row r="6197">
          <cell r="A6197" t="str">
            <v>4522000001</v>
          </cell>
          <cell r="J6197">
            <v>0</v>
          </cell>
        </row>
        <row r="6198">
          <cell r="A6198" t="str">
            <v>4522000001</v>
          </cell>
          <cell r="J6198">
            <v>0</v>
          </cell>
        </row>
        <row r="6199">
          <cell r="A6199" t="str">
            <v>4522000001</v>
          </cell>
          <cell r="J6199">
            <v>0</v>
          </cell>
        </row>
        <row r="6200">
          <cell r="A6200" t="str">
            <v>4522000001</v>
          </cell>
          <cell r="J6200">
            <v>0</v>
          </cell>
        </row>
        <row r="6201">
          <cell r="A6201" t="str">
            <v>4522000001</v>
          </cell>
          <cell r="J6201">
            <v>0</v>
          </cell>
        </row>
        <row r="6202">
          <cell r="A6202" t="str">
            <v>4522000001</v>
          </cell>
          <cell r="J6202">
            <v>0</v>
          </cell>
        </row>
        <row r="6203">
          <cell r="A6203" t="str">
            <v>4522000001</v>
          </cell>
          <cell r="J6203">
            <v>0</v>
          </cell>
        </row>
        <row r="6204">
          <cell r="A6204" t="str">
            <v>4522000001</v>
          </cell>
          <cell r="J6204">
            <v>0</v>
          </cell>
        </row>
        <row r="6205">
          <cell r="A6205" t="str">
            <v>4522000001</v>
          </cell>
          <cell r="J6205">
            <v>0</v>
          </cell>
        </row>
        <row r="6206">
          <cell r="A6206" t="str">
            <v>4522000001</v>
          </cell>
          <cell r="J6206">
            <v>0</v>
          </cell>
        </row>
        <row r="6207">
          <cell r="A6207" t="str">
            <v>4522000001</v>
          </cell>
          <cell r="J6207">
            <v>0</v>
          </cell>
        </row>
        <row r="6208">
          <cell r="A6208" t="str">
            <v>4522000001</v>
          </cell>
          <cell r="J6208">
            <v>0</v>
          </cell>
        </row>
        <row r="6209">
          <cell r="A6209" t="str">
            <v>4522000001</v>
          </cell>
          <cell r="J6209">
            <v>0</v>
          </cell>
        </row>
        <row r="6210">
          <cell r="A6210" t="str">
            <v>4522000001</v>
          </cell>
          <cell r="J6210">
            <v>0</v>
          </cell>
        </row>
        <row r="6211">
          <cell r="A6211" t="str">
            <v>4522000001</v>
          </cell>
          <cell r="J6211">
            <v>0</v>
          </cell>
        </row>
        <row r="6212">
          <cell r="A6212" t="str">
            <v>4522000001</v>
          </cell>
          <cell r="J6212">
            <v>0</v>
          </cell>
        </row>
        <row r="6213">
          <cell r="A6213" t="str">
            <v>4522000001</v>
          </cell>
          <cell r="J6213">
            <v>0</v>
          </cell>
        </row>
        <row r="6214">
          <cell r="A6214" t="str">
            <v>4522000001</v>
          </cell>
          <cell r="J6214">
            <v>0</v>
          </cell>
        </row>
        <row r="6215">
          <cell r="A6215" t="str">
            <v>4522000001</v>
          </cell>
          <cell r="J6215">
            <v>0</v>
          </cell>
        </row>
        <row r="6216">
          <cell r="A6216" t="str">
            <v>4522000001</v>
          </cell>
          <cell r="J6216">
            <v>0</v>
          </cell>
        </row>
        <row r="6217">
          <cell r="A6217" t="str">
            <v>4522000001</v>
          </cell>
          <cell r="J6217">
            <v>0</v>
          </cell>
        </row>
        <row r="6218">
          <cell r="A6218" t="str">
            <v>4522000001</v>
          </cell>
          <cell r="J6218">
            <v>0</v>
          </cell>
        </row>
        <row r="6219">
          <cell r="A6219" t="str">
            <v>4522000001</v>
          </cell>
          <cell r="J6219">
            <v>0</v>
          </cell>
        </row>
        <row r="6220">
          <cell r="A6220" t="str">
            <v>4522000001</v>
          </cell>
          <cell r="J6220">
            <v>0</v>
          </cell>
        </row>
        <row r="6221">
          <cell r="A6221" t="str">
            <v>4522000001</v>
          </cell>
          <cell r="J6221">
            <v>0</v>
          </cell>
        </row>
        <row r="6222">
          <cell r="A6222" t="str">
            <v>4522000001</v>
          </cell>
          <cell r="J6222">
            <v>0</v>
          </cell>
        </row>
        <row r="6223">
          <cell r="A6223" t="str">
            <v>4522000001</v>
          </cell>
          <cell r="J6223">
            <v>0</v>
          </cell>
        </row>
        <row r="6224">
          <cell r="A6224" t="str">
            <v>4522000001</v>
          </cell>
          <cell r="J6224">
            <v>0</v>
          </cell>
        </row>
        <row r="6225">
          <cell r="A6225" t="str">
            <v>4522000001</v>
          </cell>
          <cell r="J6225">
            <v>0</v>
          </cell>
        </row>
        <row r="6226">
          <cell r="A6226" t="str">
            <v>4522000001</v>
          </cell>
          <cell r="J6226">
            <v>0</v>
          </cell>
        </row>
        <row r="6227">
          <cell r="A6227" t="str">
            <v>4522000001</v>
          </cell>
          <cell r="J6227">
            <v>0</v>
          </cell>
        </row>
        <row r="6228">
          <cell r="A6228" t="str">
            <v>4522000001</v>
          </cell>
          <cell r="J6228">
            <v>0</v>
          </cell>
        </row>
        <row r="6229">
          <cell r="A6229" t="str">
            <v>4522000001</v>
          </cell>
          <cell r="J6229">
            <v>0</v>
          </cell>
        </row>
        <row r="6230">
          <cell r="A6230" t="str">
            <v>4522000001</v>
          </cell>
          <cell r="J6230">
            <v>0</v>
          </cell>
        </row>
        <row r="6231">
          <cell r="A6231" t="str">
            <v>4522000001</v>
          </cell>
          <cell r="J6231">
            <v>0</v>
          </cell>
        </row>
        <row r="6232">
          <cell r="A6232" t="str">
            <v>4522000001</v>
          </cell>
          <cell r="J6232">
            <v>0</v>
          </cell>
        </row>
        <row r="6233">
          <cell r="A6233" t="str">
            <v>4522000001</v>
          </cell>
          <cell r="J6233">
            <v>0</v>
          </cell>
        </row>
        <row r="6234">
          <cell r="A6234" t="str">
            <v>4522000001</v>
          </cell>
          <cell r="J6234">
            <v>0</v>
          </cell>
        </row>
        <row r="6235">
          <cell r="A6235" t="str">
            <v>4522000001</v>
          </cell>
          <cell r="J6235">
            <v>0</v>
          </cell>
        </row>
        <row r="6236">
          <cell r="A6236" t="str">
            <v>4522000001</v>
          </cell>
          <cell r="J6236">
            <v>0</v>
          </cell>
        </row>
        <row r="6237">
          <cell r="A6237" t="str">
            <v>4522000001</v>
          </cell>
          <cell r="J6237">
            <v>0</v>
          </cell>
        </row>
        <row r="6238">
          <cell r="A6238" t="str">
            <v>4522000001</v>
          </cell>
          <cell r="J6238">
            <v>0</v>
          </cell>
        </row>
        <row r="6239">
          <cell r="A6239" t="str">
            <v>4522000001</v>
          </cell>
          <cell r="J6239">
            <v>0</v>
          </cell>
        </row>
        <row r="6240">
          <cell r="A6240" t="str">
            <v>4522000001</v>
          </cell>
          <cell r="J6240">
            <v>0</v>
          </cell>
        </row>
        <row r="6241">
          <cell r="A6241" t="str">
            <v>4522000001</v>
          </cell>
          <cell r="J6241">
            <v>0</v>
          </cell>
        </row>
        <row r="6242">
          <cell r="A6242" t="str">
            <v>4522000001</v>
          </cell>
          <cell r="J6242">
            <v>0</v>
          </cell>
        </row>
        <row r="6243">
          <cell r="A6243" t="str">
            <v>4522000001</v>
          </cell>
          <cell r="J6243">
            <v>0</v>
          </cell>
        </row>
        <row r="6244">
          <cell r="A6244" t="str">
            <v>4522000001</v>
          </cell>
          <cell r="J6244">
            <v>0</v>
          </cell>
        </row>
        <row r="6245">
          <cell r="A6245" t="str">
            <v>4522000001</v>
          </cell>
          <cell r="J6245">
            <v>0</v>
          </cell>
        </row>
        <row r="6246">
          <cell r="A6246" t="str">
            <v>4522000001</v>
          </cell>
          <cell r="J6246">
            <v>0</v>
          </cell>
        </row>
        <row r="6247">
          <cell r="A6247" t="str">
            <v>4522000001</v>
          </cell>
          <cell r="J6247">
            <v>0</v>
          </cell>
        </row>
        <row r="6248">
          <cell r="A6248" t="str">
            <v>4522000001</v>
          </cell>
          <cell r="J6248">
            <v>0</v>
          </cell>
        </row>
        <row r="6249">
          <cell r="A6249" t="str">
            <v>4522000001</v>
          </cell>
          <cell r="J6249">
            <v>0</v>
          </cell>
        </row>
        <row r="6250">
          <cell r="A6250" t="str">
            <v>4522000001</v>
          </cell>
          <cell r="J6250">
            <v>0</v>
          </cell>
        </row>
        <row r="6251">
          <cell r="A6251" t="str">
            <v>4522000001</v>
          </cell>
          <cell r="J6251">
            <v>0</v>
          </cell>
        </row>
        <row r="6252">
          <cell r="A6252" t="str">
            <v>4522000001</v>
          </cell>
          <cell r="J6252">
            <v>0</v>
          </cell>
        </row>
        <row r="6253">
          <cell r="A6253" t="str">
            <v>4522000001</v>
          </cell>
          <cell r="J6253">
            <v>0</v>
          </cell>
        </row>
        <row r="6254">
          <cell r="A6254" t="str">
            <v>4522000001</v>
          </cell>
          <cell r="J6254">
            <v>0</v>
          </cell>
        </row>
        <row r="6255">
          <cell r="A6255" t="str">
            <v>4522000001</v>
          </cell>
          <cell r="J6255">
            <v>0</v>
          </cell>
        </row>
        <row r="6256">
          <cell r="A6256" t="str">
            <v>4522000001</v>
          </cell>
          <cell r="J6256">
            <v>0</v>
          </cell>
        </row>
        <row r="6257">
          <cell r="A6257" t="str">
            <v>4522000001</v>
          </cell>
          <cell r="J6257">
            <v>0</v>
          </cell>
        </row>
        <row r="6258">
          <cell r="A6258" t="str">
            <v>4522000001</v>
          </cell>
          <cell r="J6258">
            <v>0</v>
          </cell>
        </row>
        <row r="6259">
          <cell r="A6259" t="str">
            <v>4522000001</v>
          </cell>
          <cell r="J6259">
            <v>0</v>
          </cell>
        </row>
        <row r="6260">
          <cell r="A6260" t="str">
            <v>4522000001</v>
          </cell>
          <cell r="J6260">
            <v>0</v>
          </cell>
        </row>
        <row r="6261">
          <cell r="A6261" t="str">
            <v>4522000001</v>
          </cell>
          <cell r="J6261">
            <v>0</v>
          </cell>
        </row>
        <row r="6262">
          <cell r="A6262" t="str">
            <v>4522000001</v>
          </cell>
          <cell r="J6262">
            <v>0</v>
          </cell>
        </row>
        <row r="6263">
          <cell r="A6263" t="str">
            <v>4522000001</v>
          </cell>
          <cell r="J6263">
            <v>0</v>
          </cell>
        </row>
        <row r="6264">
          <cell r="A6264" t="str">
            <v>4522000001</v>
          </cell>
          <cell r="J6264">
            <v>0</v>
          </cell>
        </row>
        <row r="6265">
          <cell r="A6265" t="str">
            <v>4522000001</v>
          </cell>
          <cell r="J6265">
            <v>0</v>
          </cell>
        </row>
        <row r="6266">
          <cell r="A6266" t="str">
            <v>4522000001</v>
          </cell>
          <cell r="J6266">
            <v>0</v>
          </cell>
        </row>
        <row r="6267">
          <cell r="A6267" t="str">
            <v>4522000001</v>
          </cell>
          <cell r="J6267">
            <v>0</v>
          </cell>
        </row>
        <row r="6268">
          <cell r="A6268" t="str">
            <v>4522000001</v>
          </cell>
          <cell r="J6268">
            <v>0</v>
          </cell>
        </row>
        <row r="6269">
          <cell r="A6269" t="str">
            <v>4522000001</v>
          </cell>
          <cell r="J6269">
            <v>0</v>
          </cell>
        </row>
        <row r="6270">
          <cell r="A6270" t="str">
            <v>4522000001</v>
          </cell>
          <cell r="J6270">
            <v>0</v>
          </cell>
        </row>
        <row r="6271">
          <cell r="A6271" t="str">
            <v>4522000001</v>
          </cell>
          <cell r="J6271">
            <v>0</v>
          </cell>
        </row>
        <row r="6272">
          <cell r="A6272" t="str">
            <v>4522000001</v>
          </cell>
          <cell r="J6272">
            <v>0</v>
          </cell>
        </row>
        <row r="6273">
          <cell r="A6273" t="str">
            <v>4522000001</v>
          </cell>
          <cell r="J6273">
            <v>0</v>
          </cell>
        </row>
        <row r="6274">
          <cell r="A6274" t="str">
            <v>4522000001</v>
          </cell>
          <cell r="J6274">
            <v>0</v>
          </cell>
        </row>
        <row r="6275">
          <cell r="A6275" t="str">
            <v>4522000001</v>
          </cell>
          <cell r="J6275">
            <v>0</v>
          </cell>
        </row>
        <row r="6276">
          <cell r="A6276" t="str">
            <v>4522000001</v>
          </cell>
          <cell r="J6276">
            <v>0</v>
          </cell>
        </row>
        <row r="6277">
          <cell r="A6277" t="str">
            <v>4522000001</v>
          </cell>
          <cell r="J6277">
            <v>0</v>
          </cell>
        </row>
        <row r="6278">
          <cell r="A6278" t="str">
            <v>4522000001</v>
          </cell>
          <cell r="J6278">
            <v>0</v>
          </cell>
        </row>
        <row r="6279">
          <cell r="A6279" t="str">
            <v>4522000001</v>
          </cell>
          <cell r="J6279">
            <v>0</v>
          </cell>
        </row>
        <row r="6280">
          <cell r="A6280" t="str">
            <v>4522000001</v>
          </cell>
          <cell r="J6280">
            <v>0</v>
          </cell>
        </row>
        <row r="6281">
          <cell r="A6281" t="str">
            <v>4522000001</v>
          </cell>
          <cell r="J6281">
            <v>0</v>
          </cell>
        </row>
        <row r="6282">
          <cell r="A6282" t="str">
            <v>4522000001</v>
          </cell>
          <cell r="J6282">
            <v>0</v>
          </cell>
        </row>
        <row r="6283">
          <cell r="A6283" t="str">
            <v>4522000001</v>
          </cell>
          <cell r="J6283">
            <v>0</v>
          </cell>
        </row>
        <row r="6284">
          <cell r="A6284" t="str">
            <v>4522000001</v>
          </cell>
          <cell r="J6284">
            <v>0</v>
          </cell>
        </row>
        <row r="6285">
          <cell r="A6285" t="str">
            <v>4522000001</v>
          </cell>
          <cell r="J6285">
            <v>0</v>
          </cell>
        </row>
        <row r="6286">
          <cell r="A6286" t="str">
            <v>4522000001</v>
          </cell>
          <cell r="J6286">
            <v>0</v>
          </cell>
        </row>
        <row r="6287">
          <cell r="A6287" t="str">
            <v>4522000001</v>
          </cell>
          <cell r="J6287">
            <v>0</v>
          </cell>
        </row>
        <row r="6288">
          <cell r="A6288" t="str">
            <v>4522000001</v>
          </cell>
          <cell r="J6288">
            <v>0</v>
          </cell>
        </row>
        <row r="6289">
          <cell r="A6289" t="str">
            <v>4522000001</v>
          </cell>
          <cell r="J6289">
            <v>0</v>
          </cell>
        </row>
        <row r="6290">
          <cell r="A6290" t="str">
            <v>4522000001</v>
          </cell>
          <cell r="J6290">
            <v>0</v>
          </cell>
        </row>
        <row r="6291">
          <cell r="A6291" t="str">
            <v>4522000001</v>
          </cell>
          <cell r="J6291">
            <v>0</v>
          </cell>
        </row>
        <row r="6292">
          <cell r="A6292" t="str">
            <v>4522000001</v>
          </cell>
          <cell r="J6292">
            <v>0</v>
          </cell>
        </row>
        <row r="6293">
          <cell r="A6293" t="str">
            <v>4522000001</v>
          </cell>
          <cell r="J6293">
            <v>0</v>
          </cell>
        </row>
        <row r="6294">
          <cell r="A6294" t="str">
            <v>4522000001</v>
          </cell>
          <cell r="J6294">
            <v>0</v>
          </cell>
        </row>
        <row r="6295">
          <cell r="A6295" t="str">
            <v>4522000001</v>
          </cell>
          <cell r="J6295">
            <v>0</v>
          </cell>
        </row>
        <row r="6296">
          <cell r="A6296" t="str">
            <v>4522000001</v>
          </cell>
          <cell r="J6296">
            <v>0</v>
          </cell>
        </row>
        <row r="6297">
          <cell r="A6297" t="str">
            <v>4522000001</v>
          </cell>
          <cell r="J6297">
            <v>0</v>
          </cell>
        </row>
        <row r="6298">
          <cell r="A6298" t="str">
            <v>4522000001</v>
          </cell>
          <cell r="J6298">
            <v>0</v>
          </cell>
        </row>
        <row r="6299">
          <cell r="A6299" t="str">
            <v>4522000001</v>
          </cell>
          <cell r="J6299">
            <v>0</v>
          </cell>
        </row>
        <row r="6300">
          <cell r="A6300" t="str">
            <v>4522000001</v>
          </cell>
          <cell r="J6300">
            <v>0</v>
          </cell>
        </row>
        <row r="6301">
          <cell r="A6301" t="str">
            <v>4522000001</v>
          </cell>
          <cell r="J6301">
            <v>0</v>
          </cell>
        </row>
        <row r="6302">
          <cell r="A6302" t="str">
            <v>4522000001</v>
          </cell>
          <cell r="J6302">
            <v>0</v>
          </cell>
        </row>
        <row r="6303">
          <cell r="A6303" t="str">
            <v>4522000001</v>
          </cell>
          <cell r="J6303">
            <v>0</v>
          </cell>
        </row>
        <row r="6304">
          <cell r="A6304" t="str">
            <v>4522000001</v>
          </cell>
          <cell r="J6304">
            <v>0</v>
          </cell>
        </row>
        <row r="6305">
          <cell r="A6305" t="str">
            <v>4522000001</v>
          </cell>
          <cell r="J6305">
            <v>0</v>
          </cell>
        </row>
        <row r="6306">
          <cell r="A6306" t="str">
            <v>4522000001</v>
          </cell>
          <cell r="J6306">
            <v>0</v>
          </cell>
        </row>
        <row r="6307">
          <cell r="A6307" t="str">
            <v>4522000001</v>
          </cell>
          <cell r="J6307">
            <v>0</v>
          </cell>
        </row>
        <row r="6308">
          <cell r="A6308" t="str">
            <v>4522000001</v>
          </cell>
          <cell r="J6308">
            <v>0</v>
          </cell>
        </row>
        <row r="6309">
          <cell r="A6309" t="str">
            <v>4522000001</v>
          </cell>
          <cell r="J6309">
            <v>0</v>
          </cell>
        </row>
        <row r="6310">
          <cell r="A6310" t="str">
            <v>4522000001</v>
          </cell>
          <cell r="J6310">
            <v>0</v>
          </cell>
        </row>
        <row r="6311">
          <cell r="A6311" t="str">
            <v>4522000001</v>
          </cell>
          <cell r="J6311">
            <v>0</v>
          </cell>
        </row>
        <row r="6312">
          <cell r="A6312" t="str">
            <v>4522000001</v>
          </cell>
          <cell r="J6312">
            <v>0</v>
          </cell>
        </row>
        <row r="6313">
          <cell r="A6313" t="str">
            <v>4522000001</v>
          </cell>
          <cell r="J6313">
            <v>0</v>
          </cell>
        </row>
        <row r="6314">
          <cell r="A6314" t="str">
            <v>4522000001</v>
          </cell>
          <cell r="J6314">
            <v>0</v>
          </cell>
        </row>
        <row r="6315">
          <cell r="A6315" t="str">
            <v>4522000001</v>
          </cell>
          <cell r="J6315">
            <v>0</v>
          </cell>
        </row>
        <row r="6316">
          <cell r="A6316" t="str">
            <v>4522000001</v>
          </cell>
          <cell r="J6316">
            <v>0</v>
          </cell>
        </row>
        <row r="6317">
          <cell r="A6317" t="str">
            <v>4522000001</v>
          </cell>
          <cell r="J6317">
            <v>0</v>
          </cell>
        </row>
        <row r="6318">
          <cell r="A6318" t="str">
            <v>4522000001</v>
          </cell>
          <cell r="J6318">
            <v>0</v>
          </cell>
        </row>
        <row r="6319">
          <cell r="A6319" t="str">
            <v>4522000001</v>
          </cell>
          <cell r="J6319">
            <v>0</v>
          </cell>
        </row>
        <row r="6320">
          <cell r="A6320" t="str">
            <v>4522000001</v>
          </cell>
          <cell r="J6320">
            <v>0</v>
          </cell>
        </row>
        <row r="6321">
          <cell r="A6321" t="str">
            <v>4522000001</v>
          </cell>
          <cell r="J6321">
            <v>0</v>
          </cell>
        </row>
        <row r="6322">
          <cell r="A6322" t="str">
            <v>4522000001</v>
          </cell>
          <cell r="J6322">
            <v>0</v>
          </cell>
        </row>
        <row r="6323">
          <cell r="A6323" t="str">
            <v>4522000001</v>
          </cell>
          <cell r="J6323">
            <v>0</v>
          </cell>
        </row>
        <row r="6324">
          <cell r="A6324" t="str">
            <v>4522000001</v>
          </cell>
          <cell r="J6324">
            <v>0</v>
          </cell>
        </row>
        <row r="6325">
          <cell r="A6325" t="str">
            <v>4522000001</v>
          </cell>
          <cell r="J6325">
            <v>0</v>
          </cell>
        </row>
        <row r="6326">
          <cell r="A6326" t="str">
            <v>4522000001</v>
          </cell>
          <cell r="J6326">
            <v>0</v>
          </cell>
        </row>
        <row r="6327">
          <cell r="A6327" t="str">
            <v>4522000001</v>
          </cell>
          <cell r="J6327">
            <v>0</v>
          </cell>
        </row>
        <row r="6328">
          <cell r="A6328" t="str">
            <v>4522000001</v>
          </cell>
          <cell r="J6328">
            <v>0</v>
          </cell>
        </row>
        <row r="6329">
          <cell r="A6329" t="str">
            <v>4522000001</v>
          </cell>
          <cell r="J6329">
            <v>0</v>
          </cell>
        </row>
        <row r="6330">
          <cell r="A6330" t="str">
            <v>4522000001</v>
          </cell>
          <cell r="J6330">
            <v>0</v>
          </cell>
        </row>
        <row r="6331">
          <cell r="A6331" t="str">
            <v>4522000001</v>
          </cell>
          <cell r="J6331">
            <v>0</v>
          </cell>
        </row>
        <row r="6332">
          <cell r="A6332" t="str">
            <v>4522000001</v>
          </cell>
          <cell r="J6332">
            <v>0</v>
          </cell>
        </row>
        <row r="6333">
          <cell r="A6333" t="str">
            <v>4522000001</v>
          </cell>
          <cell r="J6333">
            <v>0</v>
          </cell>
        </row>
        <row r="6334">
          <cell r="A6334" t="str">
            <v>4522000001</v>
          </cell>
          <cell r="J6334">
            <v>0</v>
          </cell>
        </row>
        <row r="6335">
          <cell r="A6335" t="str">
            <v>4522000001</v>
          </cell>
          <cell r="J6335">
            <v>0</v>
          </cell>
        </row>
        <row r="6336">
          <cell r="A6336" t="str">
            <v>4522000001</v>
          </cell>
          <cell r="J6336">
            <v>0</v>
          </cell>
        </row>
        <row r="6337">
          <cell r="A6337" t="str">
            <v>4522000001</v>
          </cell>
          <cell r="J6337">
            <v>0</v>
          </cell>
        </row>
        <row r="6338">
          <cell r="A6338" t="str">
            <v>4522000001</v>
          </cell>
          <cell r="J6338">
            <v>0</v>
          </cell>
        </row>
        <row r="6339">
          <cell r="A6339" t="str">
            <v>4522000001</v>
          </cell>
          <cell r="J6339">
            <v>0</v>
          </cell>
        </row>
        <row r="6340">
          <cell r="A6340" t="str">
            <v>4522000001</v>
          </cell>
          <cell r="J6340">
            <v>0</v>
          </cell>
        </row>
        <row r="6341">
          <cell r="A6341" t="str">
            <v>4522000001</v>
          </cell>
          <cell r="J6341">
            <v>0</v>
          </cell>
        </row>
        <row r="6342">
          <cell r="A6342" t="str">
            <v>4522000001</v>
          </cell>
          <cell r="J6342">
            <v>0</v>
          </cell>
        </row>
        <row r="6343">
          <cell r="A6343" t="str">
            <v>4522000001</v>
          </cell>
          <cell r="J6343">
            <v>0</v>
          </cell>
        </row>
        <row r="6344">
          <cell r="A6344" t="str">
            <v>4522000001</v>
          </cell>
          <cell r="J6344">
            <v>0</v>
          </cell>
        </row>
        <row r="6345">
          <cell r="A6345" t="str">
            <v>4522000001</v>
          </cell>
          <cell r="J6345">
            <v>0</v>
          </cell>
        </row>
        <row r="6346">
          <cell r="A6346" t="str">
            <v>4522000001</v>
          </cell>
          <cell r="J6346">
            <v>0</v>
          </cell>
        </row>
        <row r="6347">
          <cell r="A6347" t="str">
            <v>4522000001</v>
          </cell>
          <cell r="J6347">
            <v>0</v>
          </cell>
        </row>
        <row r="6348">
          <cell r="A6348" t="str">
            <v>4522000001</v>
          </cell>
          <cell r="J6348">
            <v>0</v>
          </cell>
        </row>
        <row r="6349">
          <cell r="A6349" t="str">
            <v>4522000001</v>
          </cell>
          <cell r="J6349">
            <v>0</v>
          </cell>
        </row>
        <row r="6350">
          <cell r="A6350" t="str">
            <v>4522000001</v>
          </cell>
          <cell r="J6350">
            <v>0</v>
          </cell>
        </row>
        <row r="6351">
          <cell r="A6351" t="str">
            <v>4522000001</v>
          </cell>
          <cell r="J6351">
            <v>0</v>
          </cell>
        </row>
        <row r="6352">
          <cell r="A6352" t="str">
            <v>4522000001</v>
          </cell>
          <cell r="J6352">
            <v>0</v>
          </cell>
        </row>
        <row r="6353">
          <cell r="A6353" t="str">
            <v>4522000001</v>
          </cell>
          <cell r="J6353">
            <v>0</v>
          </cell>
        </row>
        <row r="6354">
          <cell r="A6354" t="str">
            <v>4522000001</v>
          </cell>
          <cell r="J6354">
            <v>0</v>
          </cell>
        </row>
        <row r="6355">
          <cell r="A6355" t="str">
            <v>4522000001</v>
          </cell>
          <cell r="J6355">
            <v>0</v>
          </cell>
        </row>
        <row r="6356">
          <cell r="A6356" t="str">
            <v>4522000001</v>
          </cell>
          <cell r="J6356">
            <v>0</v>
          </cell>
        </row>
        <row r="6357">
          <cell r="A6357" t="str">
            <v>4522000001</v>
          </cell>
          <cell r="J6357">
            <v>0</v>
          </cell>
        </row>
        <row r="6358">
          <cell r="A6358" t="str">
            <v>4522000001</v>
          </cell>
          <cell r="J6358">
            <v>0</v>
          </cell>
        </row>
        <row r="6359">
          <cell r="A6359" t="str">
            <v>4522000001</v>
          </cell>
          <cell r="J6359">
            <v>0</v>
          </cell>
        </row>
        <row r="6360">
          <cell r="A6360" t="str">
            <v>4522000001</v>
          </cell>
          <cell r="J6360">
            <v>0</v>
          </cell>
        </row>
        <row r="6361">
          <cell r="A6361" t="str">
            <v>4522000001</v>
          </cell>
          <cell r="J6361">
            <v>0</v>
          </cell>
        </row>
        <row r="6362">
          <cell r="A6362" t="str">
            <v>4522000001</v>
          </cell>
          <cell r="J6362">
            <v>0</v>
          </cell>
        </row>
        <row r="6363">
          <cell r="A6363" t="str">
            <v>4522000001</v>
          </cell>
          <cell r="J6363">
            <v>0</v>
          </cell>
        </row>
        <row r="6364">
          <cell r="A6364" t="str">
            <v>4522000001</v>
          </cell>
          <cell r="J6364">
            <v>0</v>
          </cell>
        </row>
        <row r="6365">
          <cell r="A6365" t="str">
            <v>4522000001</v>
          </cell>
          <cell r="J6365">
            <v>0</v>
          </cell>
        </row>
        <row r="6366">
          <cell r="A6366" t="str">
            <v>4522000001</v>
          </cell>
          <cell r="J6366">
            <v>0</v>
          </cell>
        </row>
        <row r="6367">
          <cell r="A6367" t="str">
            <v>4522000001</v>
          </cell>
          <cell r="J6367">
            <v>0</v>
          </cell>
        </row>
        <row r="6368">
          <cell r="A6368" t="str">
            <v>4522000001</v>
          </cell>
          <cell r="J6368">
            <v>0</v>
          </cell>
        </row>
        <row r="6369">
          <cell r="A6369" t="str">
            <v>4522000001</v>
          </cell>
          <cell r="J6369">
            <v>0</v>
          </cell>
        </row>
        <row r="6370">
          <cell r="A6370" t="str">
            <v>4522000001</v>
          </cell>
          <cell r="J6370">
            <v>0</v>
          </cell>
        </row>
        <row r="6371">
          <cell r="A6371" t="str">
            <v>4522000001</v>
          </cell>
          <cell r="J6371">
            <v>0</v>
          </cell>
        </row>
        <row r="6372">
          <cell r="A6372" t="str">
            <v>4522000001</v>
          </cell>
          <cell r="J6372">
            <v>0</v>
          </cell>
        </row>
        <row r="6373">
          <cell r="A6373" t="str">
            <v>4522000001</v>
          </cell>
          <cell r="J6373">
            <v>0</v>
          </cell>
        </row>
        <row r="6374">
          <cell r="A6374" t="str">
            <v>4522000001</v>
          </cell>
          <cell r="J6374">
            <v>0</v>
          </cell>
        </row>
        <row r="6375">
          <cell r="A6375" t="str">
            <v>4522000001</v>
          </cell>
          <cell r="J6375">
            <v>0</v>
          </cell>
        </row>
        <row r="6376">
          <cell r="A6376" t="str">
            <v>4522000001</v>
          </cell>
          <cell r="J6376">
            <v>0</v>
          </cell>
        </row>
        <row r="6377">
          <cell r="A6377" t="str">
            <v>4522000001</v>
          </cell>
          <cell r="J6377">
            <v>0</v>
          </cell>
        </row>
        <row r="6378">
          <cell r="A6378" t="str">
            <v>4522000001</v>
          </cell>
          <cell r="J6378">
            <v>0</v>
          </cell>
        </row>
        <row r="6379">
          <cell r="A6379" t="str">
            <v>4522000001</v>
          </cell>
          <cell r="J6379">
            <v>0</v>
          </cell>
        </row>
        <row r="6380">
          <cell r="A6380" t="str">
            <v>4522000001</v>
          </cell>
          <cell r="J6380">
            <v>0</v>
          </cell>
        </row>
        <row r="6381">
          <cell r="A6381" t="str">
            <v>4522000001</v>
          </cell>
          <cell r="J6381">
            <v>0</v>
          </cell>
        </row>
        <row r="6382">
          <cell r="A6382" t="str">
            <v>4522000001</v>
          </cell>
          <cell r="J6382">
            <v>0</v>
          </cell>
        </row>
        <row r="6383">
          <cell r="A6383" t="str">
            <v>4522000001</v>
          </cell>
          <cell r="J6383">
            <v>0</v>
          </cell>
        </row>
        <row r="6384">
          <cell r="A6384" t="str">
            <v>4522000001</v>
          </cell>
          <cell r="J6384">
            <v>0</v>
          </cell>
        </row>
        <row r="6385">
          <cell r="A6385" t="str">
            <v>4522000001</v>
          </cell>
          <cell r="J6385">
            <v>0</v>
          </cell>
        </row>
        <row r="6386">
          <cell r="A6386" t="str">
            <v>4522000001</v>
          </cell>
          <cell r="J6386">
            <v>0</v>
          </cell>
        </row>
        <row r="6387">
          <cell r="A6387" t="str">
            <v>4522000001</v>
          </cell>
          <cell r="J6387">
            <v>0</v>
          </cell>
        </row>
        <row r="6388">
          <cell r="A6388" t="str">
            <v>4522000001</v>
          </cell>
          <cell r="J6388">
            <v>0</v>
          </cell>
        </row>
        <row r="6389">
          <cell r="A6389" t="str">
            <v>4522000001</v>
          </cell>
          <cell r="J6389">
            <v>0</v>
          </cell>
        </row>
        <row r="6390">
          <cell r="A6390" t="str">
            <v>4522000001</v>
          </cell>
          <cell r="J6390">
            <v>0</v>
          </cell>
        </row>
        <row r="6391">
          <cell r="A6391" t="str">
            <v>4522000001</v>
          </cell>
          <cell r="J6391">
            <v>0</v>
          </cell>
        </row>
        <row r="6392">
          <cell r="A6392" t="str">
            <v>4522000001</v>
          </cell>
          <cell r="J6392">
            <v>0</v>
          </cell>
        </row>
        <row r="6393">
          <cell r="A6393" t="str">
            <v>4522000001</v>
          </cell>
          <cell r="J6393">
            <v>0</v>
          </cell>
        </row>
        <row r="6394">
          <cell r="A6394" t="str">
            <v>4522000001</v>
          </cell>
          <cell r="J6394">
            <v>0</v>
          </cell>
        </row>
        <row r="6395">
          <cell r="A6395" t="str">
            <v>4522000001</v>
          </cell>
          <cell r="J6395">
            <v>0</v>
          </cell>
        </row>
        <row r="6396">
          <cell r="A6396" t="str">
            <v>4522000001</v>
          </cell>
          <cell r="J6396">
            <v>0</v>
          </cell>
        </row>
        <row r="6397">
          <cell r="A6397" t="str">
            <v>4522000001</v>
          </cell>
          <cell r="J6397">
            <v>0</v>
          </cell>
        </row>
        <row r="6398">
          <cell r="A6398" t="str">
            <v>4522000001</v>
          </cell>
          <cell r="J6398">
            <v>0</v>
          </cell>
        </row>
        <row r="6399">
          <cell r="A6399" t="str">
            <v>4522000001</v>
          </cell>
          <cell r="J6399">
            <v>0</v>
          </cell>
        </row>
        <row r="6400">
          <cell r="A6400" t="str">
            <v>4522000001</v>
          </cell>
          <cell r="J6400">
            <v>0</v>
          </cell>
        </row>
        <row r="6401">
          <cell r="A6401" t="str">
            <v>4522000001</v>
          </cell>
          <cell r="J6401">
            <v>0</v>
          </cell>
        </row>
        <row r="6402">
          <cell r="A6402" t="str">
            <v>4522000001</v>
          </cell>
          <cell r="J6402">
            <v>0</v>
          </cell>
        </row>
        <row r="6403">
          <cell r="A6403" t="str">
            <v>4522000001</v>
          </cell>
          <cell r="J6403">
            <v>0</v>
          </cell>
        </row>
        <row r="6404">
          <cell r="A6404" t="str">
            <v>4522000001</v>
          </cell>
          <cell r="J6404">
            <v>0</v>
          </cell>
        </row>
        <row r="6405">
          <cell r="A6405" t="str">
            <v>4522000001</v>
          </cell>
          <cell r="J6405">
            <v>0</v>
          </cell>
        </row>
        <row r="6406">
          <cell r="A6406" t="str">
            <v>4522000001</v>
          </cell>
          <cell r="J6406">
            <v>0</v>
          </cell>
        </row>
        <row r="6407">
          <cell r="A6407" t="str">
            <v>4522000001</v>
          </cell>
          <cell r="J6407">
            <v>0</v>
          </cell>
        </row>
        <row r="6408">
          <cell r="A6408" t="str">
            <v>4522000001</v>
          </cell>
          <cell r="J6408">
            <v>0</v>
          </cell>
        </row>
        <row r="6409">
          <cell r="A6409" t="str">
            <v>4522000001</v>
          </cell>
          <cell r="J6409">
            <v>0</v>
          </cell>
        </row>
        <row r="6410">
          <cell r="A6410" t="str">
            <v>4522000001</v>
          </cell>
          <cell r="J6410">
            <v>0</v>
          </cell>
        </row>
        <row r="6411">
          <cell r="A6411" t="str">
            <v>4522000001</v>
          </cell>
          <cell r="J6411">
            <v>0</v>
          </cell>
        </row>
        <row r="6412">
          <cell r="A6412" t="str">
            <v>4522000001</v>
          </cell>
          <cell r="J6412">
            <v>0</v>
          </cell>
        </row>
        <row r="6413">
          <cell r="A6413" t="str">
            <v>4522000001</v>
          </cell>
          <cell r="J6413">
            <v>0</v>
          </cell>
        </row>
        <row r="6414">
          <cell r="A6414" t="str">
            <v>4522000001</v>
          </cell>
          <cell r="J6414">
            <v>0</v>
          </cell>
        </row>
        <row r="6415">
          <cell r="A6415" t="str">
            <v>4522000001</v>
          </cell>
          <cell r="J6415">
            <v>0</v>
          </cell>
        </row>
        <row r="6416">
          <cell r="A6416" t="str">
            <v>4522000001</v>
          </cell>
          <cell r="J6416">
            <v>0</v>
          </cell>
        </row>
        <row r="6417">
          <cell r="A6417" t="str">
            <v>4522000001</v>
          </cell>
          <cell r="J6417">
            <v>0</v>
          </cell>
        </row>
        <row r="6418">
          <cell r="A6418" t="str">
            <v>4522000001</v>
          </cell>
          <cell r="J6418">
            <v>0</v>
          </cell>
        </row>
        <row r="6419">
          <cell r="A6419" t="str">
            <v>4522000001</v>
          </cell>
          <cell r="J6419">
            <v>0</v>
          </cell>
        </row>
        <row r="6420">
          <cell r="A6420" t="str">
            <v>4522000001</v>
          </cell>
          <cell r="J6420">
            <v>0</v>
          </cell>
        </row>
        <row r="6421">
          <cell r="A6421" t="str">
            <v>4522000001</v>
          </cell>
          <cell r="J6421">
            <v>0</v>
          </cell>
        </row>
        <row r="6422">
          <cell r="A6422" t="str">
            <v>4522000001</v>
          </cell>
          <cell r="J6422">
            <v>0</v>
          </cell>
        </row>
        <row r="6423">
          <cell r="A6423" t="str">
            <v>4522000001</v>
          </cell>
          <cell r="J6423">
            <v>0</v>
          </cell>
        </row>
        <row r="6424">
          <cell r="A6424" t="str">
            <v>4522000001</v>
          </cell>
          <cell r="J6424">
            <v>0</v>
          </cell>
        </row>
        <row r="6425">
          <cell r="A6425" t="str">
            <v>4522000001</v>
          </cell>
          <cell r="J6425">
            <v>0</v>
          </cell>
        </row>
        <row r="6426">
          <cell r="A6426" t="str">
            <v>4522000001</v>
          </cell>
          <cell r="J6426">
            <v>0</v>
          </cell>
        </row>
        <row r="6427">
          <cell r="A6427" t="str">
            <v>4522000001</v>
          </cell>
          <cell r="J6427">
            <v>0</v>
          </cell>
        </row>
        <row r="6428">
          <cell r="A6428" t="str">
            <v>4522000001</v>
          </cell>
          <cell r="J6428">
            <v>0</v>
          </cell>
        </row>
        <row r="6429">
          <cell r="A6429" t="str">
            <v>4522000001</v>
          </cell>
          <cell r="J6429">
            <v>0</v>
          </cell>
        </row>
        <row r="6430">
          <cell r="A6430" t="str">
            <v>4522000001</v>
          </cell>
          <cell r="J6430">
            <v>0</v>
          </cell>
        </row>
        <row r="6431">
          <cell r="A6431" t="str">
            <v>4522000001</v>
          </cell>
          <cell r="J6431">
            <v>0</v>
          </cell>
        </row>
        <row r="6432">
          <cell r="A6432" t="str">
            <v>4522000001</v>
          </cell>
          <cell r="J6432">
            <v>0</v>
          </cell>
        </row>
        <row r="6433">
          <cell r="A6433" t="str">
            <v>4522000001</v>
          </cell>
          <cell r="J6433">
            <v>0</v>
          </cell>
        </row>
        <row r="6434">
          <cell r="A6434" t="str">
            <v>4522000001</v>
          </cell>
          <cell r="J6434">
            <v>0</v>
          </cell>
        </row>
        <row r="6435">
          <cell r="A6435" t="str">
            <v>4522000001</v>
          </cell>
          <cell r="J6435">
            <v>0</v>
          </cell>
        </row>
        <row r="6436">
          <cell r="A6436" t="str">
            <v>4522000001</v>
          </cell>
          <cell r="J6436">
            <v>0</v>
          </cell>
        </row>
        <row r="6437">
          <cell r="A6437" t="str">
            <v>4522000001</v>
          </cell>
          <cell r="J6437">
            <v>0</v>
          </cell>
        </row>
        <row r="6438">
          <cell r="A6438" t="str">
            <v>4522000001</v>
          </cell>
          <cell r="J6438">
            <v>0</v>
          </cell>
        </row>
        <row r="6439">
          <cell r="A6439" t="str">
            <v>4522000001</v>
          </cell>
          <cell r="J6439">
            <v>0</v>
          </cell>
        </row>
        <row r="6440">
          <cell r="A6440" t="str">
            <v>4522000001</v>
          </cell>
          <cell r="J6440">
            <v>0</v>
          </cell>
        </row>
        <row r="6441">
          <cell r="A6441" t="str">
            <v>4522000001</v>
          </cell>
          <cell r="J6441">
            <v>0</v>
          </cell>
        </row>
        <row r="6442">
          <cell r="A6442" t="str">
            <v>4522000001</v>
          </cell>
          <cell r="J6442">
            <v>0</v>
          </cell>
        </row>
        <row r="6443">
          <cell r="A6443" t="str">
            <v>4522000001</v>
          </cell>
          <cell r="J6443">
            <v>0</v>
          </cell>
        </row>
        <row r="6444">
          <cell r="A6444" t="str">
            <v>4522000001</v>
          </cell>
          <cell r="J6444">
            <v>0</v>
          </cell>
        </row>
        <row r="6445">
          <cell r="A6445" t="str">
            <v>4522000001</v>
          </cell>
          <cell r="J6445">
            <v>0</v>
          </cell>
        </row>
        <row r="6446">
          <cell r="A6446" t="str">
            <v>4522000001</v>
          </cell>
          <cell r="J6446">
            <v>0</v>
          </cell>
        </row>
        <row r="6447">
          <cell r="A6447" t="str">
            <v>4522000001</v>
          </cell>
          <cell r="J6447">
            <v>0</v>
          </cell>
        </row>
        <row r="6448">
          <cell r="A6448" t="str">
            <v>4522000001</v>
          </cell>
          <cell r="J6448">
            <v>0</v>
          </cell>
        </row>
        <row r="6449">
          <cell r="A6449" t="str">
            <v>4522000001</v>
          </cell>
          <cell r="J6449">
            <v>0</v>
          </cell>
        </row>
        <row r="6450">
          <cell r="A6450" t="str">
            <v>4522000001</v>
          </cell>
          <cell r="J6450">
            <v>0</v>
          </cell>
        </row>
        <row r="6451">
          <cell r="A6451" t="str">
            <v>4522000001</v>
          </cell>
          <cell r="J6451">
            <v>0</v>
          </cell>
        </row>
        <row r="6452">
          <cell r="A6452" t="str">
            <v>4522000001</v>
          </cell>
          <cell r="J6452">
            <v>0</v>
          </cell>
        </row>
        <row r="6453">
          <cell r="A6453" t="str">
            <v>4522000001</v>
          </cell>
          <cell r="J6453">
            <v>0</v>
          </cell>
        </row>
        <row r="6454">
          <cell r="A6454" t="str">
            <v>4522000001</v>
          </cell>
          <cell r="J6454">
            <v>0</v>
          </cell>
        </row>
        <row r="6455">
          <cell r="A6455" t="str">
            <v>4522000001</v>
          </cell>
          <cell r="J6455">
            <v>0</v>
          </cell>
        </row>
        <row r="6456">
          <cell r="A6456" t="str">
            <v>4522000001</v>
          </cell>
          <cell r="J6456">
            <v>0</v>
          </cell>
        </row>
        <row r="6457">
          <cell r="A6457" t="str">
            <v>4522000001</v>
          </cell>
          <cell r="J6457">
            <v>0</v>
          </cell>
        </row>
        <row r="6458">
          <cell r="A6458" t="str">
            <v>4522000001</v>
          </cell>
          <cell r="J6458">
            <v>0</v>
          </cell>
        </row>
        <row r="6459">
          <cell r="A6459" t="str">
            <v>4522000001</v>
          </cell>
          <cell r="J6459">
            <v>0</v>
          </cell>
        </row>
        <row r="6460">
          <cell r="A6460" t="str">
            <v>4522000001</v>
          </cell>
          <cell r="J6460">
            <v>0</v>
          </cell>
        </row>
        <row r="6461">
          <cell r="A6461" t="str">
            <v>4522000001</v>
          </cell>
          <cell r="J6461">
            <v>0</v>
          </cell>
        </row>
        <row r="6462">
          <cell r="A6462" t="str">
            <v>4522000001</v>
          </cell>
          <cell r="J6462">
            <v>0</v>
          </cell>
        </row>
        <row r="6463">
          <cell r="A6463" t="str">
            <v>4522000001</v>
          </cell>
          <cell r="J6463">
            <v>0</v>
          </cell>
        </row>
        <row r="6464">
          <cell r="A6464" t="str">
            <v>4522000001</v>
          </cell>
          <cell r="J6464">
            <v>0</v>
          </cell>
        </row>
        <row r="6465">
          <cell r="A6465" t="str">
            <v>4522000001</v>
          </cell>
          <cell r="J6465">
            <v>0</v>
          </cell>
        </row>
        <row r="6466">
          <cell r="A6466" t="str">
            <v>4522000001</v>
          </cell>
          <cell r="J6466">
            <v>0</v>
          </cell>
        </row>
        <row r="6467">
          <cell r="A6467" t="str">
            <v>4522000001</v>
          </cell>
          <cell r="J6467">
            <v>0</v>
          </cell>
        </row>
        <row r="6468">
          <cell r="A6468" t="str">
            <v>4522000001</v>
          </cell>
          <cell r="J6468">
            <v>0</v>
          </cell>
        </row>
        <row r="6469">
          <cell r="A6469" t="str">
            <v>4522000001</v>
          </cell>
          <cell r="J6469">
            <v>0</v>
          </cell>
        </row>
        <row r="6470">
          <cell r="A6470" t="str">
            <v>4522000001</v>
          </cell>
          <cell r="J6470">
            <v>0</v>
          </cell>
        </row>
        <row r="6471">
          <cell r="A6471" t="str">
            <v>4522000001</v>
          </cell>
          <cell r="J6471">
            <v>0</v>
          </cell>
        </row>
        <row r="6472">
          <cell r="A6472" t="str">
            <v>4522000001</v>
          </cell>
          <cell r="J6472">
            <v>0</v>
          </cell>
        </row>
        <row r="6473">
          <cell r="A6473" t="str">
            <v>4522000001</v>
          </cell>
          <cell r="J6473">
            <v>0</v>
          </cell>
        </row>
        <row r="6474">
          <cell r="A6474" t="str">
            <v>4522000001</v>
          </cell>
          <cell r="J6474">
            <v>0</v>
          </cell>
        </row>
        <row r="6475">
          <cell r="A6475" t="str">
            <v>4522000001</v>
          </cell>
          <cell r="J6475">
            <v>0</v>
          </cell>
        </row>
        <row r="6476">
          <cell r="A6476" t="str">
            <v>4522000001</v>
          </cell>
          <cell r="J6476">
            <v>0</v>
          </cell>
        </row>
        <row r="6477">
          <cell r="A6477" t="str">
            <v>4522000001</v>
          </cell>
          <cell r="J6477">
            <v>0</v>
          </cell>
        </row>
        <row r="6478">
          <cell r="A6478" t="str">
            <v>4522000001</v>
          </cell>
          <cell r="J6478">
            <v>0</v>
          </cell>
        </row>
        <row r="6479">
          <cell r="A6479" t="str">
            <v>4522000001</v>
          </cell>
          <cell r="J6479">
            <v>0</v>
          </cell>
        </row>
        <row r="6480">
          <cell r="A6480" t="str">
            <v>4522000001</v>
          </cell>
          <cell r="J6480">
            <v>0</v>
          </cell>
        </row>
        <row r="6481">
          <cell r="A6481" t="str">
            <v>4522000001</v>
          </cell>
          <cell r="J6481">
            <v>0</v>
          </cell>
        </row>
        <row r="6482">
          <cell r="A6482" t="str">
            <v>4522000001</v>
          </cell>
          <cell r="J6482">
            <v>0</v>
          </cell>
        </row>
        <row r="6483">
          <cell r="A6483" t="str">
            <v>4522000001</v>
          </cell>
          <cell r="J6483">
            <v>0</v>
          </cell>
        </row>
        <row r="6484">
          <cell r="A6484" t="str">
            <v>4522000001</v>
          </cell>
          <cell r="J6484">
            <v>0</v>
          </cell>
        </row>
        <row r="6485">
          <cell r="A6485" t="str">
            <v>4522000001</v>
          </cell>
          <cell r="J6485">
            <v>0</v>
          </cell>
        </row>
        <row r="6486">
          <cell r="A6486" t="str">
            <v>4522000001</v>
          </cell>
          <cell r="J6486">
            <v>0</v>
          </cell>
        </row>
        <row r="6487">
          <cell r="A6487" t="str">
            <v>4522000001</v>
          </cell>
          <cell r="J6487">
            <v>0</v>
          </cell>
        </row>
        <row r="6488">
          <cell r="A6488" t="str">
            <v>4522000001</v>
          </cell>
          <cell r="J6488">
            <v>0</v>
          </cell>
        </row>
        <row r="6489">
          <cell r="A6489" t="str">
            <v>4522000001</v>
          </cell>
          <cell r="J6489">
            <v>0</v>
          </cell>
        </row>
        <row r="6490">
          <cell r="A6490" t="str">
            <v>4522000001</v>
          </cell>
          <cell r="J6490">
            <v>0</v>
          </cell>
        </row>
        <row r="6491">
          <cell r="A6491" t="str">
            <v>4522000001</v>
          </cell>
          <cell r="J6491">
            <v>0</v>
          </cell>
        </row>
        <row r="6492">
          <cell r="A6492" t="str">
            <v>4522000001</v>
          </cell>
          <cell r="J6492">
            <v>0</v>
          </cell>
        </row>
        <row r="6493">
          <cell r="A6493" t="str">
            <v>4522000001</v>
          </cell>
          <cell r="J6493">
            <v>0</v>
          </cell>
        </row>
        <row r="6494">
          <cell r="A6494" t="str">
            <v>4522000001</v>
          </cell>
          <cell r="J6494">
            <v>0</v>
          </cell>
        </row>
        <row r="6495">
          <cell r="A6495" t="str">
            <v>4522000001</v>
          </cell>
          <cell r="J6495">
            <v>0</v>
          </cell>
        </row>
        <row r="6496">
          <cell r="A6496" t="str">
            <v>4522000001</v>
          </cell>
          <cell r="J6496">
            <v>0</v>
          </cell>
        </row>
        <row r="6497">
          <cell r="A6497" t="str">
            <v>4522000001</v>
          </cell>
          <cell r="J6497">
            <v>0</v>
          </cell>
        </row>
        <row r="6498">
          <cell r="A6498" t="str">
            <v>4522000001</v>
          </cell>
          <cell r="J6498">
            <v>0</v>
          </cell>
        </row>
        <row r="6499">
          <cell r="A6499" t="str">
            <v>4522000001</v>
          </cell>
          <cell r="J6499">
            <v>0</v>
          </cell>
        </row>
        <row r="6500">
          <cell r="A6500" t="str">
            <v>4522000001</v>
          </cell>
          <cell r="J6500">
            <v>0</v>
          </cell>
        </row>
        <row r="6501">
          <cell r="A6501" t="str">
            <v>4522000001</v>
          </cell>
          <cell r="J6501">
            <v>0</v>
          </cell>
        </row>
        <row r="6502">
          <cell r="A6502" t="str">
            <v>4522000001</v>
          </cell>
          <cell r="J6502">
            <v>0</v>
          </cell>
        </row>
        <row r="6503">
          <cell r="A6503" t="str">
            <v>4522000001</v>
          </cell>
          <cell r="J6503">
            <v>0</v>
          </cell>
        </row>
        <row r="6504">
          <cell r="A6504" t="str">
            <v>4522000001</v>
          </cell>
          <cell r="J6504">
            <v>0</v>
          </cell>
        </row>
        <row r="6505">
          <cell r="A6505" t="str">
            <v>4522000001</v>
          </cell>
          <cell r="J6505">
            <v>0</v>
          </cell>
        </row>
        <row r="6506">
          <cell r="A6506" t="str">
            <v>4522000001</v>
          </cell>
          <cell r="J6506">
            <v>0</v>
          </cell>
        </row>
        <row r="6507">
          <cell r="A6507" t="str">
            <v>4522000001</v>
          </cell>
          <cell r="J6507">
            <v>0</v>
          </cell>
        </row>
        <row r="6508">
          <cell r="A6508" t="str">
            <v>4522000001</v>
          </cell>
          <cell r="J6508">
            <v>0</v>
          </cell>
        </row>
        <row r="6509">
          <cell r="A6509" t="str">
            <v>4522000001</v>
          </cell>
          <cell r="J6509">
            <v>0</v>
          </cell>
        </row>
        <row r="6510">
          <cell r="A6510" t="str">
            <v>4522000001</v>
          </cell>
          <cell r="J6510">
            <v>0</v>
          </cell>
        </row>
        <row r="6511">
          <cell r="A6511" t="str">
            <v>4522000001</v>
          </cell>
          <cell r="J6511">
            <v>0</v>
          </cell>
        </row>
        <row r="6512">
          <cell r="A6512" t="str">
            <v>4522000001</v>
          </cell>
          <cell r="J6512">
            <v>0</v>
          </cell>
        </row>
        <row r="6513">
          <cell r="A6513" t="str">
            <v>4522000001</v>
          </cell>
          <cell r="J6513">
            <v>0</v>
          </cell>
        </row>
        <row r="6514">
          <cell r="A6514" t="str">
            <v>4522000001</v>
          </cell>
          <cell r="J6514">
            <v>0</v>
          </cell>
        </row>
        <row r="6515">
          <cell r="A6515" t="str">
            <v>4522000001</v>
          </cell>
          <cell r="J6515">
            <v>0</v>
          </cell>
        </row>
        <row r="6516">
          <cell r="A6516" t="str">
            <v>4522000001</v>
          </cell>
          <cell r="J6516">
            <v>0</v>
          </cell>
        </row>
        <row r="6517">
          <cell r="A6517" t="str">
            <v>4522000001</v>
          </cell>
          <cell r="J6517">
            <v>0</v>
          </cell>
        </row>
        <row r="6518">
          <cell r="A6518" t="str">
            <v>4522000001</v>
          </cell>
          <cell r="J6518">
            <v>0</v>
          </cell>
        </row>
        <row r="6519">
          <cell r="A6519" t="str">
            <v>4522000001</v>
          </cell>
          <cell r="J6519">
            <v>0</v>
          </cell>
        </row>
        <row r="6520">
          <cell r="A6520" t="str">
            <v>4522000001</v>
          </cell>
          <cell r="J6520">
            <v>0</v>
          </cell>
        </row>
        <row r="6521">
          <cell r="A6521" t="str">
            <v>4522000001</v>
          </cell>
          <cell r="J6521">
            <v>0</v>
          </cell>
        </row>
        <row r="6522">
          <cell r="A6522" t="str">
            <v>4522000001</v>
          </cell>
          <cell r="J6522">
            <v>0</v>
          </cell>
        </row>
        <row r="6523">
          <cell r="A6523" t="str">
            <v>4522000001</v>
          </cell>
          <cell r="J6523">
            <v>0</v>
          </cell>
        </row>
        <row r="6524">
          <cell r="A6524" t="str">
            <v>4522000001</v>
          </cell>
          <cell r="J6524">
            <v>0</v>
          </cell>
        </row>
        <row r="6525">
          <cell r="A6525" t="str">
            <v>4522000001</v>
          </cell>
          <cell r="J6525">
            <v>0</v>
          </cell>
        </row>
        <row r="6526">
          <cell r="A6526" t="str">
            <v>4522000001</v>
          </cell>
          <cell r="J6526">
            <v>0</v>
          </cell>
        </row>
        <row r="6527">
          <cell r="A6527" t="str">
            <v>4522000001</v>
          </cell>
          <cell r="J6527">
            <v>0</v>
          </cell>
        </row>
        <row r="6528">
          <cell r="A6528" t="str">
            <v>4522000001</v>
          </cell>
          <cell r="J6528">
            <v>0</v>
          </cell>
        </row>
        <row r="6529">
          <cell r="A6529" t="str">
            <v>4522000001</v>
          </cell>
          <cell r="J6529">
            <v>0</v>
          </cell>
        </row>
        <row r="6530">
          <cell r="A6530" t="str">
            <v>4522000001</v>
          </cell>
          <cell r="J6530">
            <v>0</v>
          </cell>
        </row>
        <row r="6531">
          <cell r="A6531" t="str">
            <v>4522000001</v>
          </cell>
          <cell r="J6531">
            <v>0</v>
          </cell>
        </row>
        <row r="6532">
          <cell r="A6532" t="str">
            <v>4522000001</v>
          </cell>
          <cell r="J6532">
            <v>0</v>
          </cell>
        </row>
        <row r="6533">
          <cell r="A6533" t="str">
            <v>4522000001</v>
          </cell>
          <cell r="J6533">
            <v>0</v>
          </cell>
        </row>
        <row r="6534">
          <cell r="A6534" t="str">
            <v>4522000001</v>
          </cell>
          <cell r="J6534">
            <v>0</v>
          </cell>
        </row>
        <row r="6535">
          <cell r="A6535" t="str">
            <v>4522000001</v>
          </cell>
          <cell r="J6535">
            <v>0</v>
          </cell>
        </row>
        <row r="6536">
          <cell r="A6536" t="str">
            <v>4522000001</v>
          </cell>
          <cell r="J6536">
            <v>0</v>
          </cell>
        </row>
        <row r="6537">
          <cell r="A6537" t="str">
            <v>4522000001</v>
          </cell>
          <cell r="J6537">
            <v>0</v>
          </cell>
        </row>
        <row r="6538">
          <cell r="A6538" t="str">
            <v>4522000001</v>
          </cell>
          <cell r="J6538">
            <v>0</v>
          </cell>
        </row>
        <row r="6539">
          <cell r="A6539" t="str">
            <v>4522000001</v>
          </cell>
          <cell r="J6539">
            <v>0</v>
          </cell>
        </row>
        <row r="6540">
          <cell r="A6540" t="str">
            <v>4522000001</v>
          </cell>
          <cell r="J6540">
            <v>0</v>
          </cell>
        </row>
        <row r="6541">
          <cell r="A6541" t="str">
            <v>4522000001</v>
          </cell>
          <cell r="J6541">
            <v>0</v>
          </cell>
        </row>
        <row r="6542">
          <cell r="A6542" t="str">
            <v>4522000001</v>
          </cell>
          <cell r="J6542">
            <v>0</v>
          </cell>
        </row>
        <row r="6543">
          <cell r="A6543" t="str">
            <v>4522000001</v>
          </cell>
          <cell r="J6543">
            <v>0</v>
          </cell>
        </row>
        <row r="6544">
          <cell r="A6544" t="str">
            <v>4522000001</v>
          </cell>
          <cell r="J6544">
            <v>0</v>
          </cell>
        </row>
        <row r="6545">
          <cell r="A6545" t="str">
            <v>4522000001</v>
          </cell>
          <cell r="J6545">
            <v>0</v>
          </cell>
        </row>
        <row r="6546">
          <cell r="A6546" t="str">
            <v>4522000001</v>
          </cell>
          <cell r="J6546">
            <v>0</v>
          </cell>
        </row>
        <row r="6547">
          <cell r="A6547" t="str">
            <v>4522000001</v>
          </cell>
          <cell r="J6547">
            <v>0</v>
          </cell>
        </row>
        <row r="6548">
          <cell r="A6548" t="str">
            <v>4522000001</v>
          </cell>
          <cell r="J6548">
            <v>0</v>
          </cell>
        </row>
        <row r="6549">
          <cell r="A6549" t="str">
            <v>4522000001</v>
          </cell>
          <cell r="J6549">
            <v>0</v>
          </cell>
        </row>
        <row r="6550">
          <cell r="A6550" t="str">
            <v>4522000001</v>
          </cell>
          <cell r="J6550">
            <v>0</v>
          </cell>
        </row>
        <row r="6551">
          <cell r="A6551" t="str">
            <v>4522000001</v>
          </cell>
          <cell r="J6551">
            <v>0</v>
          </cell>
        </row>
        <row r="6552">
          <cell r="A6552" t="str">
            <v>4522000001</v>
          </cell>
          <cell r="J6552">
            <v>0</v>
          </cell>
        </row>
        <row r="6553">
          <cell r="A6553" t="str">
            <v>4522000001</v>
          </cell>
          <cell r="J6553">
            <v>0</v>
          </cell>
        </row>
        <row r="6554">
          <cell r="A6554" t="str">
            <v>4522000001</v>
          </cell>
          <cell r="J6554">
            <v>0</v>
          </cell>
        </row>
        <row r="6555">
          <cell r="A6555" t="str">
            <v>4522000001</v>
          </cell>
          <cell r="J6555">
            <v>0</v>
          </cell>
        </row>
        <row r="6556">
          <cell r="A6556" t="str">
            <v>4522000001</v>
          </cell>
          <cell r="J6556">
            <v>0</v>
          </cell>
        </row>
        <row r="6557">
          <cell r="A6557" t="str">
            <v>4522000001</v>
          </cell>
          <cell r="J6557">
            <v>0</v>
          </cell>
        </row>
        <row r="6558">
          <cell r="A6558" t="str">
            <v>4522000001</v>
          </cell>
          <cell r="J6558">
            <v>0</v>
          </cell>
        </row>
        <row r="6559">
          <cell r="A6559" t="str">
            <v>4522000001</v>
          </cell>
          <cell r="J6559">
            <v>0</v>
          </cell>
        </row>
        <row r="6560">
          <cell r="A6560" t="str">
            <v>4522000001</v>
          </cell>
          <cell r="J6560">
            <v>0</v>
          </cell>
        </row>
        <row r="6561">
          <cell r="A6561" t="str">
            <v>4522000001</v>
          </cell>
          <cell r="J6561">
            <v>0</v>
          </cell>
        </row>
        <row r="6562">
          <cell r="A6562" t="str">
            <v>4522000001</v>
          </cell>
          <cell r="J6562">
            <v>0</v>
          </cell>
        </row>
        <row r="6563">
          <cell r="A6563" t="str">
            <v>4522000001</v>
          </cell>
          <cell r="J6563">
            <v>0</v>
          </cell>
        </row>
        <row r="6564">
          <cell r="A6564" t="str">
            <v>4522000001</v>
          </cell>
          <cell r="J6564">
            <v>0</v>
          </cell>
        </row>
        <row r="6565">
          <cell r="A6565" t="str">
            <v>4522000001</v>
          </cell>
          <cell r="J6565">
            <v>0</v>
          </cell>
        </row>
        <row r="6566">
          <cell r="A6566" t="str">
            <v>4522000001</v>
          </cell>
          <cell r="J6566">
            <v>0</v>
          </cell>
        </row>
        <row r="6567">
          <cell r="A6567" t="str">
            <v>4522000001</v>
          </cell>
          <cell r="J6567">
            <v>0</v>
          </cell>
        </row>
        <row r="6568">
          <cell r="A6568" t="str">
            <v>4522000001</v>
          </cell>
          <cell r="J6568">
            <v>0</v>
          </cell>
        </row>
        <row r="6569">
          <cell r="A6569" t="str">
            <v>4522000001</v>
          </cell>
          <cell r="J6569">
            <v>0</v>
          </cell>
        </row>
        <row r="6570">
          <cell r="A6570" t="str">
            <v>4522000001</v>
          </cell>
          <cell r="J6570">
            <v>0</v>
          </cell>
        </row>
        <row r="6571">
          <cell r="A6571" t="str">
            <v>4522000001</v>
          </cell>
          <cell r="J6571">
            <v>0</v>
          </cell>
        </row>
        <row r="6572">
          <cell r="A6572" t="str">
            <v>4522000001</v>
          </cell>
          <cell r="J6572">
            <v>0</v>
          </cell>
        </row>
        <row r="6573">
          <cell r="A6573" t="str">
            <v>4522000001</v>
          </cell>
          <cell r="J6573">
            <v>0</v>
          </cell>
        </row>
        <row r="6574">
          <cell r="A6574" t="str">
            <v>4522000001</v>
          </cell>
          <cell r="J6574">
            <v>0</v>
          </cell>
        </row>
        <row r="6575">
          <cell r="A6575" t="str">
            <v>4522000001</v>
          </cell>
          <cell r="J6575">
            <v>0</v>
          </cell>
        </row>
        <row r="6576">
          <cell r="A6576" t="str">
            <v>4522000001</v>
          </cell>
          <cell r="J6576">
            <v>0</v>
          </cell>
        </row>
        <row r="6577">
          <cell r="A6577" t="str">
            <v>4522000001</v>
          </cell>
          <cell r="J6577">
            <v>0</v>
          </cell>
        </row>
        <row r="6578">
          <cell r="A6578" t="str">
            <v>4522000001</v>
          </cell>
          <cell r="J6578">
            <v>0</v>
          </cell>
        </row>
        <row r="6579">
          <cell r="A6579" t="str">
            <v>4522000001</v>
          </cell>
          <cell r="J6579">
            <v>0</v>
          </cell>
        </row>
        <row r="6580">
          <cell r="A6580" t="str">
            <v>4522000001</v>
          </cell>
          <cell r="J6580">
            <v>0</v>
          </cell>
        </row>
        <row r="6581">
          <cell r="A6581" t="str">
            <v>4522000001</v>
          </cell>
          <cell r="J6581">
            <v>0</v>
          </cell>
        </row>
        <row r="6582">
          <cell r="A6582" t="str">
            <v>4522000001</v>
          </cell>
          <cell r="J6582">
            <v>0</v>
          </cell>
        </row>
        <row r="6583">
          <cell r="A6583" t="str">
            <v>4522000001</v>
          </cell>
          <cell r="J6583">
            <v>0</v>
          </cell>
        </row>
        <row r="6584">
          <cell r="A6584" t="str">
            <v>4522000001</v>
          </cell>
          <cell r="J6584">
            <v>0</v>
          </cell>
        </row>
        <row r="6585">
          <cell r="A6585" t="str">
            <v>4522000001</v>
          </cell>
          <cell r="J6585">
            <v>0</v>
          </cell>
        </row>
        <row r="6586">
          <cell r="A6586" t="str">
            <v>4522000001</v>
          </cell>
          <cell r="J6586">
            <v>0</v>
          </cell>
        </row>
        <row r="6587">
          <cell r="A6587" t="str">
            <v>4522000001</v>
          </cell>
          <cell r="J6587">
            <v>0</v>
          </cell>
        </row>
        <row r="6588">
          <cell r="A6588" t="str">
            <v>4522000001</v>
          </cell>
          <cell r="J6588">
            <v>0</v>
          </cell>
        </row>
        <row r="6589">
          <cell r="A6589" t="str">
            <v>4522000001</v>
          </cell>
          <cell r="J6589">
            <v>0</v>
          </cell>
        </row>
        <row r="6590">
          <cell r="A6590" t="str">
            <v>4522000001</v>
          </cell>
          <cell r="J6590">
            <v>0</v>
          </cell>
        </row>
        <row r="6591">
          <cell r="A6591" t="str">
            <v>4522000001</v>
          </cell>
          <cell r="J6591">
            <v>0</v>
          </cell>
        </row>
        <row r="6592">
          <cell r="A6592" t="str">
            <v>4522000001</v>
          </cell>
          <cell r="J6592">
            <v>0</v>
          </cell>
        </row>
        <row r="6593">
          <cell r="A6593" t="str">
            <v>4522000001</v>
          </cell>
          <cell r="J6593">
            <v>0</v>
          </cell>
        </row>
        <row r="6594">
          <cell r="A6594" t="str">
            <v>4522000001</v>
          </cell>
          <cell r="J6594">
            <v>0</v>
          </cell>
        </row>
        <row r="6595">
          <cell r="A6595" t="str">
            <v>4522000001</v>
          </cell>
          <cell r="J6595">
            <v>0</v>
          </cell>
        </row>
        <row r="6596">
          <cell r="A6596" t="str">
            <v>4522000001</v>
          </cell>
          <cell r="J6596">
            <v>0</v>
          </cell>
        </row>
        <row r="6597">
          <cell r="A6597" t="str">
            <v>4522000001</v>
          </cell>
          <cell r="J6597">
            <v>0</v>
          </cell>
        </row>
        <row r="6598">
          <cell r="A6598" t="str">
            <v>4522000001</v>
          </cell>
          <cell r="J6598">
            <v>0</v>
          </cell>
        </row>
        <row r="6599">
          <cell r="A6599" t="str">
            <v>4522000001</v>
          </cell>
          <cell r="J6599">
            <v>0</v>
          </cell>
        </row>
        <row r="6600">
          <cell r="A6600" t="str">
            <v>4522000001</v>
          </cell>
          <cell r="J6600">
            <v>0</v>
          </cell>
        </row>
        <row r="6601">
          <cell r="A6601" t="str">
            <v>4522000001</v>
          </cell>
          <cell r="J6601">
            <v>0</v>
          </cell>
        </row>
        <row r="6602">
          <cell r="A6602" t="str">
            <v>4522000001</v>
          </cell>
          <cell r="J6602">
            <v>0</v>
          </cell>
        </row>
        <row r="6603">
          <cell r="A6603" t="str">
            <v>4522000001</v>
          </cell>
          <cell r="J6603">
            <v>0</v>
          </cell>
        </row>
        <row r="6604">
          <cell r="A6604" t="str">
            <v>4522000001</v>
          </cell>
          <cell r="J6604">
            <v>0</v>
          </cell>
        </row>
        <row r="6605">
          <cell r="A6605" t="str">
            <v>4522000001</v>
          </cell>
          <cell r="J6605">
            <v>0</v>
          </cell>
        </row>
        <row r="6606">
          <cell r="A6606" t="str">
            <v>4522000001</v>
          </cell>
          <cell r="J6606">
            <v>0</v>
          </cell>
        </row>
        <row r="6607">
          <cell r="A6607" t="str">
            <v>4522000001</v>
          </cell>
          <cell r="J6607">
            <v>0</v>
          </cell>
        </row>
        <row r="6608">
          <cell r="A6608" t="str">
            <v>4522000001</v>
          </cell>
          <cell r="J6608">
            <v>0</v>
          </cell>
        </row>
        <row r="6609">
          <cell r="A6609" t="str">
            <v>4522000001</v>
          </cell>
          <cell r="J6609">
            <v>0</v>
          </cell>
        </row>
        <row r="6610">
          <cell r="A6610" t="str">
            <v>4522000001</v>
          </cell>
          <cell r="J6610">
            <v>0</v>
          </cell>
        </row>
        <row r="6611">
          <cell r="A6611" t="str">
            <v>4522000001</v>
          </cell>
          <cell r="J6611">
            <v>0</v>
          </cell>
        </row>
        <row r="6612">
          <cell r="A6612" t="str">
            <v>4522000001</v>
          </cell>
          <cell r="J6612">
            <v>0</v>
          </cell>
        </row>
        <row r="6613">
          <cell r="A6613" t="str">
            <v>4522000001</v>
          </cell>
          <cell r="J6613">
            <v>0</v>
          </cell>
        </row>
        <row r="6614">
          <cell r="A6614" t="str">
            <v>4522000001</v>
          </cell>
          <cell r="J6614">
            <v>0</v>
          </cell>
        </row>
        <row r="6615">
          <cell r="A6615" t="str">
            <v>4522000001</v>
          </cell>
          <cell r="J6615">
            <v>0</v>
          </cell>
        </row>
        <row r="6616">
          <cell r="A6616" t="str">
            <v>4522000001</v>
          </cell>
          <cell r="J6616">
            <v>0</v>
          </cell>
        </row>
        <row r="6617">
          <cell r="A6617" t="str">
            <v>4522000001</v>
          </cell>
          <cell r="J6617">
            <v>0</v>
          </cell>
        </row>
        <row r="6618">
          <cell r="A6618" t="str">
            <v>4522000001</v>
          </cell>
          <cell r="J6618">
            <v>0</v>
          </cell>
        </row>
        <row r="6619">
          <cell r="A6619" t="str">
            <v>4522000001</v>
          </cell>
          <cell r="J6619">
            <v>0</v>
          </cell>
        </row>
        <row r="6620">
          <cell r="A6620" t="str">
            <v>4522000001</v>
          </cell>
          <cell r="J6620">
            <v>0</v>
          </cell>
        </row>
        <row r="6621">
          <cell r="A6621" t="str">
            <v>4522000001</v>
          </cell>
          <cell r="J6621">
            <v>0</v>
          </cell>
        </row>
        <row r="6622">
          <cell r="A6622" t="str">
            <v>4522000001</v>
          </cell>
          <cell r="J6622">
            <v>0</v>
          </cell>
        </row>
        <row r="6623">
          <cell r="A6623" t="str">
            <v>4522000001</v>
          </cell>
          <cell r="J6623">
            <v>0</v>
          </cell>
        </row>
        <row r="6624">
          <cell r="A6624" t="str">
            <v>4522000001</v>
          </cell>
          <cell r="J6624">
            <v>0</v>
          </cell>
        </row>
        <row r="6625">
          <cell r="A6625" t="str">
            <v>4522000001</v>
          </cell>
          <cell r="J6625">
            <v>0</v>
          </cell>
        </row>
        <row r="6626">
          <cell r="A6626" t="str">
            <v>4522000001</v>
          </cell>
          <cell r="J6626">
            <v>0</v>
          </cell>
        </row>
        <row r="6627">
          <cell r="A6627" t="str">
            <v>4522000001</v>
          </cell>
          <cell r="J6627">
            <v>0</v>
          </cell>
        </row>
        <row r="6628">
          <cell r="A6628" t="str">
            <v>4522000001</v>
          </cell>
          <cell r="J6628">
            <v>0</v>
          </cell>
        </row>
        <row r="6629">
          <cell r="A6629" t="str">
            <v>4522000001</v>
          </cell>
          <cell r="J6629">
            <v>0</v>
          </cell>
        </row>
        <row r="6630">
          <cell r="A6630" t="str">
            <v>4522000001</v>
          </cell>
          <cell r="J6630">
            <v>0</v>
          </cell>
        </row>
        <row r="6631">
          <cell r="A6631" t="str">
            <v>4522000001</v>
          </cell>
          <cell r="J6631">
            <v>0</v>
          </cell>
        </row>
        <row r="6632">
          <cell r="A6632" t="str">
            <v>4522000001</v>
          </cell>
          <cell r="J6632">
            <v>0</v>
          </cell>
        </row>
        <row r="6633">
          <cell r="A6633" t="str">
            <v>4522000001</v>
          </cell>
          <cell r="J6633">
            <v>0</v>
          </cell>
        </row>
        <row r="6634">
          <cell r="A6634" t="str">
            <v>4522000001</v>
          </cell>
          <cell r="J6634">
            <v>0</v>
          </cell>
        </row>
        <row r="6635">
          <cell r="A6635" t="str">
            <v>4522000001</v>
          </cell>
          <cell r="J6635">
            <v>0</v>
          </cell>
        </row>
        <row r="6636">
          <cell r="A6636" t="str">
            <v>4522000001</v>
          </cell>
          <cell r="J6636">
            <v>0</v>
          </cell>
        </row>
        <row r="6637">
          <cell r="A6637" t="str">
            <v>4522000001</v>
          </cell>
          <cell r="J6637">
            <v>0</v>
          </cell>
        </row>
        <row r="6638">
          <cell r="A6638" t="str">
            <v>4522000001</v>
          </cell>
          <cell r="J6638">
            <v>0</v>
          </cell>
        </row>
        <row r="6639">
          <cell r="A6639" t="str">
            <v>4522000001</v>
          </cell>
          <cell r="J6639">
            <v>0</v>
          </cell>
        </row>
        <row r="6640">
          <cell r="A6640" t="str">
            <v>4522000001</v>
          </cell>
          <cell r="J6640">
            <v>0</v>
          </cell>
        </row>
        <row r="6641">
          <cell r="A6641" t="str">
            <v>4522000001</v>
          </cell>
          <cell r="J6641">
            <v>0</v>
          </cell>
        </row>
        <row r="6642">
          <cell r="A6642" t="str">
            <v>4522000001</v>
          </cell>
          <cell r="J6642">
            <v>0</v>
          </cell>
        </row>
        <row r="6643">
          <cell r="A6643" t="str">
            <v>4522000001</v>
          </cell>
          <cell r="J6643">
            <v>0</v>
          </cell>
        </row>
        <row r="6644">
          <cell r="A6644" t="str">
            <v>4522000001</v>
          </cell>
          <cell r="J6644">
            <v>0</v>
          </cell>
        </row>
        <row r="6645">
          <cell r="A6645" t="str">
            <v>4522000001</v>
          </cell>
          <cell r="J6645">
            <v>0</v>
          </cell>
        </row>
        <row r="6646">
          <cell r="A6646" t="str">
            <v>4522000001</v>
          </cell>
          <cell r="J6646">
            <v>0</v>
          </cell>
        </row>
        <row r="6647">
          <cell r="A6647" t="str">
            <v>4522000001</v>
          </cell>
          <cell r="J6647">
            <v>0</v>
          </cell>
        </row>
        <row r="6648">
          <cell r="A6648" t="str">
            <v>4522000001</v>
          </cell>
          <cell r="J6648">
            <v>0</v>
          </cell>
        </row>
        <row r="6649">
          <cell r="A6649" t="str">
            <v>4522000001</v>
          </cell>
          <cell r="J6649">
            <v>0</v>
          </cell>
        </row>
        <row r="6650">
          <cell r="A6650" t="str">
            <v>4522000001</v>
          </cell>
          <cell r="J6650">
            <v>0</v>
          </cell>
        </row>
        <row r="6651">
          <cell r="A6651" t="str">
            <v>4522000001</v>
          </cell>
          <cell r="J6651">
            <v>0</v>
          </cell>
        </row>
        <row r="6652">
          <cell r="A6652" t="str">
            <v>4522000001</v>
          </cell>
          <cell r="J6652">
            <v>0</v>
          </cell>
        </row>
        <row r="6653">
          <cell r="A6653" t="str">
            <v>4522000001</v>
          </cell>
          <cell r="J6653">
            <v>0</v>
          </cell>
        </row>
        <row r="6654">
          <cell r="A6654" t="str">
            <v>4522000001</v>
          </cell>
          <cell r="J6654">
            <v>0</v>
          </cell>
        </row>
        <row r="6655">
          <cell r="A6655" t="str">
            <v>4522000001</v>
          </cell>
          <cell r="J6655">
            <v>0</v>
          </cell>
        </row>
        <row r="6656">
          <cell r="A6656" t="str">
            <v>4522000001</v>
          </cell>
          <cell r="J6656">
            <v>0</v>
          </cell>
        </row>
        <row r="6657">
          <cell r="A6657" t="str">
            <v>4522000001</v>
          </cell>
          <cell r="J6657">
            <v>0</v>
          </cell>
        </row>
        <row r="6658">
          <cell r="A6658" t="str">
            <v>4522000001</v>
          </cell>
          <cell r="J6658">
            <v>0</v>
          </cell>
        </row>
        <row r="6659">
          <cell r="A6659" t="str">
            <v>4522000001</v>
          </cell>
          <cell r="J6659">
            <v>0</v>
          </cell>
        </row>
        <row r="6660">
          <cell r="A6660" t="str">
            <v>4522000001</v>
          </cell>
          <cell r="J6660">
            <v>0</v>
          </cell>
        </row>
        <row r="6661">
          <cell r="A6661" t="str">
            <v>4522000001</v>
          </cell>
          <cell r="J6661">
            <v>0</v>
          </cell>
        </row>
        <row r="6662">
          <cell r="A6662" t="str">
            <v>4522000001</v>
          </cell>
          <cell r="J6662">
            <v>0</v>
          </cell>
        </row>
        <row r="6663">
          <cell r="A6663" t="str">
            <v>4522000001</v>
          </cell>
          <cell r="J6663">
            <v>0</v>
          </cell>
        </row>
        <row r="6664">
          <cell r="A6664" t="str">
            <v>4522000001</v>
          </cell>
          <cell r="J6664">
            <v>0</v>
          </cell>
        </row>
        <row r="6665">
          <cell r="A6665" t="str">
            <v>4522000001</v>
          </cell>
          <cell r="J6665">
            <v>0</v>
          </cell>
        </row>
        <row r="6666">
          <cell r="A6666" t="str">
            <v>4522000001</v>
          </cell>
          <cell r="J6666">
            <v>0</v>
          </cell>
        </row>
        <row r="6667">
          <cell r="A6667" t="str">
            <v>4522000001</v>
          </cell>
          <cell r="J6667">
            <v>0</v>
          </cell>
        </row>
        <row r="6668">
          <cell r="A6668" t="str">
            <v>4522000001</v>
          </cell>
          <cell r="J6668">
            <v>0</v>
          </cell>
        </row>
        <row r="6669">
          <cell r="A6669" t="str">
            <v>4522000001</v>
          </cell>
          <cell r="J6669">
            <v>0</v>
          </cell>
        </row>
        <row r="6670">
          <cell r="A6670" t="str">
            <v>4522000001</v>
          </cell>
          <cell r="J6670">
            <v>0</v>
          </cell>
        </row>
        <row r="6671">
          <cell r="A6671" t="str">
            <v>4522000001</v>
          </cell>
          <cell r="J6671">
            <v>0</v>
          </cell>
        </row>
        <row r="6672">
          <cell r="A6672" t="str">
            <v>4522000001</v>
          </cell>
          <cell r="J6672">
            <v>0</v>
          </cell>
        </row>
        <row r="6673">
          <cell r="A6673" t="str">
            <v>4522000001</v>
          </cell>
          <cell r="J6673">
            <v>0</v>
          </cell>
        </row>
        <row r="6674">
          <cell r="A6674" t="str">
            <v>4522000001</v>
          </cell>
          <cell r="J6674">
            <v>0</v>
          </cell>
        </row>
        <row r="6675">
          <cell r="A6675" t="str">
            <v>4522000001</v>
          </cell>
          <cell r="J6675">
            <v>0</v>
          </cell>
        </row>
        <row r="6676">
          <cell r="A6676" t="str">
            <v>4522000001</v>
          </cell>
          <cell r="J6676">
            <v>0</v>
          </cell>
        </row>
        <row r="6677">
          <cell r="A6677" t="str">
            <v>4522000001</v>
          </cell>
          <cell r="J6677">
            <v>0</v>
          </cell>
        </row>
        <row r="6678">
          <cell r="A6678" t="str">
            <v>4522000001</v>
          </cell>
          <cell r="J6678">
            <v>0</v>
          </cell>
        </row>
        <row r="6679">
          <cell r="A6679" t="str">
            <v>4522000001</v>
          </cell>
          <cell r="J6679">
            <v>0</v>
          </cell>
        </row>
        <row r="6680">
          <cell r="A6680" t="str">
            <v>4522000001</v>
          </cell>
          <cell r="J6680">
            <v>0</v>
          </cell>
        </row>
        <row r="6681">
          <cell r="A6681" t="str">
            <v>4522000001</v>
          </cell>
          <cell r="J6681">
            <v>0</v>
          </cell>
        </row>
        <row r="6682">
          <cell r="A6682" t="str">
            <v>4522000001</v>
          </cell>
          <cell r="J6682">
            <v>0</v>
          </cell>
        </row>
        <row r="6683">
          <cell r="A6683" t="str">
            <v>4522000001</v>
          </cell>
          <cell r="J6683">
            <v>0</v>
          </cell>
        </row>
        <row r="6684">
          <cell r="A6684" t="str">
            <v>4522000001</v>
          </cell>
          <cell r="J6684">
            <v>0</v>
          </cell>
        </row>
        <row r="6685">
          <cell r="A6685" t="str">
            <v>4522000001</v>
          </cell>
          <cell r="J6685">
            <v>0</v>
          </cell>
        </row>
        <row r="6686">
          <cell r="A6686" t="str">
            <v>4522000001</v>
          </cell>
          <cell r="J6686">
            <v>0</v>
          </cell>
        </row>
        <row r="6687">
          <cell r="A6687" t="str">
            <v>4522000001</v>
          </cell>
          <cell r="J6687">
            <v>0</v>
          </cell>
        </row>
        <row r="6688">
          <cell r="A6688" t="str">
            <v>4522000001</v>
          </cell>
          <cell r="J6688">
            <v>0</v>
          </cell>
        </row>
        <row r="6689">
          <cell r="A6689" t="str">
            <v>4522000001</v>
          </cell>
          <cell r="J6689">
            <v>0</v>
          </cell>
        </row>
        <row r="6690">
          <cell r="A6690" t="str">
            <v>4522000001</v>
          </cell>
          <cell r="J6690">
            <v>0</v>
          </cell>
        </row>
        <row r="6691">
          <cell r="A6691" t="str">
            <v>4522000001</v>
          </cell>
          <cell r="J6691">
            <v>0</v>
          </cell>
        </row>
        <row r="6692">
          <cell r="A6692" t="str">
            <v>4522000001</v>
          </cell>
          <cell r="J6692">
            <v>0</v>
          </cell>
        </row>
        <row r="6693">
          <cell r="A6693" t="str">
            <v>4522000001</v>
          </cell>
          <cell r="J6693">
            <v>0</v>
          </cell>
        </row>
        <row r="6694">
          <cell r="A6694" t="str">
            <v>4522000001</v>
          </cell>
          <cell r="J6694">
            <v>0</v>
          </cell>
        </row>
        <row r="6695">
          <cell r="A6695" t="str">
            <v>4522000001</v>
          </cell>
          <cell r="J6695">
            <v>0</v>
          </cell>
        </row>
        <row r="6696">
          <cell r="A6696" t="str">
            <v>4522000001</v>
          </cell>
          <cell r="J6696">
            <v>0</v>
          </cell>
        </row>
        <row r="6697">
          <cell r="A6697" t="str">
            <v>4522000001</v>
          </cell>
          <cell r="J6697">
            <v>0</v>
          </cell>
        </row>
        <row r="6698">
          <cell r="A6698" t="str">
            <v>4522000001</v>
          </cell>
          <cell r="J6698">
            <v>0</v>
          </cell>
        </row>
        <row r="6699">
          <cell r="A6699" t="str">
            <v>4522000001</v>
          </cell>
          <cell r="J6699">
            <v>0</v>
          </cell>
        </row>
        <row r="6700">
          <cell r="A6700" t="str">
            <v>4522000001</v>
          </cell>
          <cell r="J6700">
            <v>0</v>
          </cell>
        </row>
        <row r="6701">
          <cell r="A6701" t="str">
            <v>4522000001</v>
          </cell>
          <cell r="J6701">
            <v>0</v>
          </cell>
        </row>
        <row r="6702">
          <cell r="A6702" t="str">
            <v>4522000001</v>
          </cell>
          <cell r="J6702">
            <v>0</v>
          </cell>
        </row>
        <row r="6703">
          <cell r="A6703" t="str">
            <v>4522000001</v>
          </cell>
          <cell r="J6703">
            <v>0</v>
          </cell>
        </row>
        <row r="6704">
          <cell r="A6704" t="str">
            <v>4522000001</v>
          </cell>
          <cell r="J6704">
            <v>0</v>
          </cell>
        </row>
        <row r="6705">
          <cell r="A6705" t="str">
            <v>4522000001</v>
          </cell>
          <cell r="J6705">
            <v>0</v>
          </cell>
        </row>
        <row r="6706">
          <cell r="A6706" t="str">
            <v>4522000001</v>
          </cell>
          <cell r="J6706">
            <v>0</v>
          </cell>
        </row>
        <row r="6707">
          <cell r="A6707" t="str">
            <v>4522000001</v>
          </cell>
          <cell r="J6707">
            <v>0</v>
          </cell>
        </row>
        <row r="6708">
          <cell r="A6708" t="str">
            <v>4522000001</v>
          </cell>
          <cell r="J6708">
            <v>0</v>
          </cell>
        </row>
        <row r="6709">
          <cell r="A6709" t="str">
            <v>4522000001</v>
          </cell>
          <cell r="J6709">
            <v>0</v>
          </cell>
        </row>
        <row r="6710">
          <cell r="A6710" t="str">
            <v>4522000001</v>
          </cell>
          <cell r="J6710">
            <v>0</v>
          </cell>
        </row>
        <row r="6711">
          <cell r="A6711" t="str">
            <v>4522000001</v>
          </cell>
          <cell r="J6711">
            <v>0</v>
          </cell>
        </row>
        <row r="6712">
          <cell r="A6712" t="str">
            <v>4522000001</v>
          </cell>
          <cell r="J6712">
            <v>0</v>
          </cell>
        </row>
        <row r="6713">
          <cell r="A6713" t="str">
            <v>4522000001</v>
          </cell>
          <cell r="J6713">
            <v>0</v>
          </cell>
        </row>
        <row r="6714">
          <cell r="A6714" t="str">
            <v>4522000001</v>
          </cell>
          <cell r="J6714">
            <v>0</v>
          </cell>
        </row>
        <row r="6715">
          <cell r="A6715" t="str">
            <v>4522000001</v>
          </cell>
          <cell r="J6715">
            <v>0</v>
          </cell>
        </row>
        <row r="6716">
          <cell r="A6716" t="str">
            <v>4522000001</v>
          </cell>
          <cell r="J6716">
            <v>0</v>
          </cell>
        </row>
        <row r="6717">
          <cell r="A6717" t="str">
            <v>4522000001</v>
          </cell>
          <cell r="J6717">
            <v>0</v>
          </cell>
        </row>
        <row r="6718">
          <cell r="A6718" t="str">
            <v>4522000001</v>
          </cell>
          <cell r="J6718">
            <v>0</v>
          </cell>
        </row>
        <row r="6719">
          <cell r="A6719" t="str">
            <v>4522000001</v>
          </cell>
          <cell r="J6719">
            <v>0</v>
          </cell>
        </row>
        <row r="6720">
          <cell r="A6720" t="str">
            <v>4522000001</v>
          </cell>
          <cell r="J6720">
            <v>0</v>
          </cell>
        </row>
        <row r="6721">
          <cell r="A6721" t="str">
            <v>4522000001</v>
          </cell>
          <cell r="J6721">
            <v>0</v>
          </cell>
        </row>
        <row r="6722">
          <cell r="A6722" t="str">
            <v>4522000001</v>
          </cell>
          <cell r="J6722">
            <v>0</v>
          </cell>
        </row>
        <row r="6723">
          <cell r="A6723" t="str">
            <v>4522000001</v>
          </cell>
          <cell r="J6723">
            <v>0</v>
          </cell>
        </row>
        <row r="6724">
          <cell r="A6724" t="str">
            <v>4522000001</v>
          </cell>
          <cell r="J6724">
            <v>0</v>
          </cell>
        </row>
        <row r="6725">
          <cell r="A6725" t="str">
            <v>4522000001</v>
          </cell>
          <cell r="J6725">
            <v>0</v>
          </cell>
        </row>
        <row r="6726">
          <cell r="A6726" t="str">
            <v>4522000001</v>
          </cell>
          <cell r="J6726">
            <v>0</v>
          </cell>
        </row>
        <row r="6727">
          <cell r="A6727" t="str">
            <v>4522000001</v>
          </cell>
          <cell r="J6727">
            <v>0</v>
          </cell>
        </row>
        <row r="6728">
          <cell r="A6728" t="str">
            <v>4522000001</v>
          </cell>
          <cell r="J6728">
            <v>0</v>
          </cell>
        </row>
        <row r="6729">
          <cell r="A6729" t="str">
            <v>4522000001</v>
          </cell>
          <cell r="J6729">
            <v>0</v>
          </cell>
        </row>
        <row r="6730">
          <cell r="A6730" t="str">
            <v>4522000001</v>
          </cell>
          <cell r="J6730">
            <v>0</v>
          </cell>
        </row>
        <row r="6731">
          <cell r="A6731" t="str">
            <v>4522000001</v>
          </cell>
          <cell r="J6731">
            <v>0</v>
          </cell>
        </row>
        <row r="6732">
          <cell r="A6732" t="str">
            <v>4522000001</v>
          </cell>
          <cell r="J6732">
            <v>0</v>
          </cell>
        </row>
        <row r="6733">
          <cell r="A6733" t="str">
            <v>4522000001</v>
          </cell>
          <cell r="J6733">
            <v>0</v>
          </cell>
        </row>
        <row r="6734">
          <cell r="A6734" t="str">
            <v>4522000001</v>
          </cell>
          <cell r="J6734">
            <v>0</v>
          </cell>
        </row>
        <row r="6735">
          <cell r="A6735" t="str">
            <v>4522000001</v>
          </cell>
          <cell r="J6735">
            <v>0</v>
          </cell>
        </row>
        <row r="6736">
          <cell r="A6736" t="str">
            <v>4522000001</v>
          </cell>
          <cell r="J6736">
            <v>0</v>
          </cell>
        </row>
        <row r="6737">
          <cell r="A6737" t="str">
            <v>4522000001</v>
          </cell>
          <cell r="J6737">
            <v>0</v>
          </cell>
        </row>
        <row r="6738">
          <cell r="A6738" t="str">
            <v>4522000001</v>
          </cell>
          <cell r="J6738">
            <v>0</v>
          </cell>
        </row>
        <row r="6739">
          <cell r="A6739" t="str">
            <v>4522000001</v>
          </cell>
          <cell r="J6739">
            <v>0</v>
          </cell>
        </row>
        <row r="6740">
          <cell r="A6740" t="str">
            <v>4522000001</v>
          </cell>
          <cell r="J6740">
            <v>0</v>
          </cell>
        </row>
        <row r="6741">
          <cell r="A6741" t="str">
            <v>4522000001</v>
          </cell>
          <cell r="J6741">
            <v>0</v>
          </cell>
        </row>
        <row r="6742">
          <cell r="A6742" t="str">
            <v>4522000001</v>
          </cell>
          <cell r="J6742">
            <v>0</v>
          </cell>
        </row>
        <row r="6743">
          <cell r="A6743" t="str">
            <v>4522000001</v>
          </cell>
          <cell r="J6743">
            <v>0</v>
          </cell>
        </row>
        <row r="6744">
          <cell r="A6744" t="str">
            <v>4522000001</v>
          </cell>
          <cell r="J6744">
            <v>0</v>
          </cell>
        </row>
        <row r="6745">
          <cell r="A6745" t="str">
            <v>4522000001</v>
          </cell>
          <cell r="J6745">
            <v>0</v>
          </cell>
        </row>
        <row r="6746">
          <cell r="A6746" t="str">
            <v>4522000001</v>
          </cell>
          <cell r="J6746">
            <v>0</v>
          </cell>
        </row>
        <row r="6747">
          <cell r="A6747" t="str">
            <v>4522000001</v>
          </cell>
          <cell r="J6747">
            <v>0</v>
          </cell>
        </row>
        <row r="6748">
          <cell r="A6748" t="str">
            <v>4522000001</v>
          </cell>
          <cell r="J6748">
            <v>0</v>
          </cell>
        </row>
        <row r="6749">
          <cell r="A6749" t="str">
            <v>4522000001</v>
          </cell>
          <cell r="J6749">
            <v>0</v>
          </cell>
        </row>
        <row r="6750">
          <cell r="A6750" t="str">
            <v>4522000001</v>
          </cell>
          <cell r="J6750">
            <v>0</v>
          </cell>
        </row>
        <row r="6751">
          <cell r="A6751" t="str">
            <v>4522000001</v>
          </cell>
          <cell r="J6751">
            <v>0</v>
          </cell>
        </row>
        <row r="6752">
          <cell r="A6752" t="str">
            <v>4522000001</v>
          </cell>
          <cell r="J6752">
            <v>0</v>
          </cell>
        </row>
        <row r="6753">
          <cell r="A6753" t="str">
            <v>4522000001</v>
          </cell>
          <cell r="J6753">
            <v>0</v>
          </cell>
        </row>
        <row r="6754">
          <cell r="A6754" t="str">
            <v>4522000001</v>
          </cell>
          <cell r="J6754">
            <v>0</v>
          </cell>
        </row>
        <row r="6755">
          <cell r="A6755" t="str">
            <v>4522000001</v>
          </cell>
          <cell r="J6755">
            <v>0</v>
          </cell>
        </row>
        <row r="6756">
          <cell r="A6756" t="str">
            <v>4522000001</v>
          </cell>
          <cell r="J6756">
            <v>0</v>
          </cell>
        </row>
        <row r="6757">
          <cell r="A6757" t="str">
            <v>4522000001</v>
          </cell>
          <cell r="J6757">
            <v>0</v>
          </cell>
        </row>
        <row r="6758">
          <cell r="A6758" t="str">
            <v>4522000001</v>
          </cell>
          <cell r="J6758">
            <v>0</v>
          </cell>
        </row>
        <row r="6759">
          <cell r="A6759" t="str">
            <v>4522000001</v>
          </cell>
          <cell r="J6759">
            <v>0</v>
          </cell>
        </row>
        <row r="6760">
          <cell r="A6760" t="str">
            <v>4522000001</v>
          </cell>
          <cell r="J6760">
            <v>0</v>
          </cell>
        </row>
        <row r="6761">
          <cell r="A6761" t="str">
            <v>4522000001</v>
          </cell>
          <cell r="J6761">
            <v>0</v>
          </cell>
        </row>
        <row r="6762">
          <cell r="A6762" t="str">
            <v>4522000001</v>
          </cell>
          <cell r="J6762">
            <v>0</v>
          </cell>
        </row>
        <row r="6763">
          <cell r="A6763" t="str">
            <v>4522000001</v>
          </cell>
          <cell r="J6763">
            <v>0</v>
          </cell>
        </row>
        <row r="6764">
          <cell r="A6764" t="str">
            <v>4522000001</v>
          </cell>
          <cell r="J6764">
            <v>0</v>
          </cell>
        </row>
        <row r="6765">
          <cell r="A6765" t="str">
            <v>4522000001</v>
          </cell>
          <cell r="J6765">
            <v>0</v>
          </cell>
        </row>
        <row r="6766">
          <cell r="A6766" t="str">
            <v>4522000001</v>
          </cell>
          <cell r="J6766">
            <v>0</v>
          </cell>
        </row>
        <row r="6767">
          <cell r="A6767" t="str">
            <v>4522000001</v>
          </cell>
          <cell r="J6767">
            <v>0</v>
          </cell>
        </row>
        <row r="6768">
          <cell r="A6768" t="str">
            <v>4522000001</v>
          </cell>
          <cell r="J6768">
            <v>0</v>
          </cell>
        </row>
        <row r="6769">
          <cell r="A6769" t="str">
            <v>4522000001</v>
          </cell>
          <cell r="J6769">
            <v>0</v>
          </cell>
        </row>
        <row r="6770">
          <cell r="A6770" t="str">
            <v>4522000001</v>
          </cell>
          <cell r="J6770">
            <v>0</v>
          </cell>
        </row>
        <row r="6771">
          <cell r="A6771" t="str">
            <v>4522000001</v>
          </cell>
          <cell r="J6771">
            <v>0</v>
          </cell>
        </row>
        <row r="6772">
          <cell r="A6772" t="str">
            <v>4522000001</v>
          </cell>
          <cell r="J6772">
            <v>0</v>
          </cell>
        </row>
        <row r="6773">
          <cell r="A6773" t="str">
            <v>4522000001</v>
          </cell>
          <cell r="J6773">
            <v>0</v>
          </cell>
        </row>
        <row r="6774">
          <cell r="A6774" t="str">
            <v>4522000001</v>
          </cell>
          <cell r="J6774">
            <v>0</v>
          </cell>
        </row>
        <row r="6775">
          <cell r="A6775" t="str">
            <v>4522000001</v>
          </cell>
          <cell r="J6775">
            <v>0</v>
          </cell>
        </row>
        <row r="6776">
          <cell r="A6776" t="str">
            <v>4522000001</v>
          </cell>
          <cell r="J6776">
            <v>0</v>
          </cell>
        </row>
        <row r="6777">
          <cell r="A6777" t="str">
            <v>4522000001</v>
          </cell>
          <cell r="J6777">
            <v>0</v>
          </cell>
        </row>
        <row r="6778">
          <cell r="A6778" t="str">
            <v>4522000001</v>
          </cell>
          <cell r="J6778">
            <v>0</v>
          </cell>
        </row>
        <row r="6779">
          <cell r="A6779" t="str">
            <v>4522000001</v>
          </cell>
          <cell r="J6779">
            <v>0</v>
          </cell>
        </row>
        <row r="6780">
          <cell r="A6780" t="str">
            <v>4522000001</v>
          </cell>
          <cell r="J6780">
            <v>0</v>
          </cell>
        </row>
        <row r="6781">
          <cell r="A6781" t="str">
            <v>4522000001</v>
          </cell>
          <cell r="J6781">
            <v>0</v>
          </cell>
        </row>
        <row r="6782">
          <cell r="A6782" t="str">
            <v>4522000001</v>
          </cell>
          <cell r="J6782">
            <v>0</v>
          </cell>
        </row>
        <row r="6783">
          <cell r="A6783" t="str">
            <v>4522000001</v>
          </cell>
          <cell r="J6783">
            <v>0</v>
          </cell>
        </row>
        <row r="6784">
          <cell r="A6784" t="str">
            <v>4522000001</v>
          </cell>
          <cell r="J6784">
            <v>0</v>
          </cell>
        </row>
        <row r="6785">
          <cell r="A6785" t="str">
            <v>4522000001</v>
          </cell>
          <cell r="J6785">
            <v>0</v>
          </cell>
        </row>
        <row r="6786">
          <cell r="A6786" t="str">
            <v>4522000001</v>
          </cell>
          <cell r="J6786">
            <v>0</v>
          </cell>
        </row>
        <row r="6787">
          <cell r="A6787" t="str">
            <v>4522000001</v>
          </cell>
          <cell r="J6787">
            <v>0</v>
          </cell>
        </row>
        <row r="6788">
          <cell r="A6788" t="str">
            <v>4522000001</v>
          </cell>
          <cell r="J6788">
            <v>0</v>
          </cell>
        </row>
        <row r="6789">
          <cell r="A6789" t="str">
            <v>4522000001</v>
          </cell>
          <cell r="J6789">
            <v>0</v>
          </cell>
        </row>
        <row r="6790">
          <cell r="A6790" t="str">
            <v>4522000001</v>
          </cell>
          <cell r="J6790">
            <v>0</v>
          </cell>
        </row>
        <row r="6791">
          <cell r="A6791" t="str">
            <v>4522000001</v>
          </cell>
          <cell r="J6791">
            <v>0</v>
          </cell>
        </row>
        <row r="6792">
          <cell r="A6792" t="str">
            <v>4522000001</v>
          </cell>
          <cell r="J6792">
            <v>0</v>
          </cell>
        </row>
        <row r="6793">
          <cell r="A6793" t="str">
            <v>4522000001</v>
          </cell>
          <cell r="J6793">
            <v>0</v>
          </cell>
        </row>
        <row r="6794">
          <cell r="A6794" t="str">
            <v>4522000001</v>
          </cell>
          <cell r="J6794">
            <v>0</v>
          </cell>
        </row>
        <row r="6795">
          <cell r="A6795" t="str">
            <v>4522000001</v>
          </cell>
          <cell r="J6795">
            <v>0</v>
          </cell>
        </row>
        <row r="6796">
          <cell r="A6796" t="str">
            <v>4522000001</v>
          </cell>
          <cell r="J6796">
            <v>0</v>
          </cell>
        </row>
        <row r="6797">
          <cell r="A6797" t="str">
            <v>4522000001</v>
          </cell>
          <cell r="J6797">
            <v>0</v>
          </cell>
        </row>
        <row r="6798">
          <cell r="A6798" t="str">
            <v>4522000001</v>
          </cell>
          <cell r="J6798">
            <v>0</v>
          </cell>
        </row>
        <row r="6799">
          <cell r="A6799" t="str">
            <v>4522000001</v>
          </cell>
          <cell r="J6799">
            <v>0</v>
          </cell>
        </row>
        <row r="6800">
          <cell r="A6800" t="str">
            <v>4522000001</v>
          </cell>
          <cell r="J6800">
            <v>0</v>
          </cell>
        </row>
        <row r="6801">
          <cell r="A6801" t="str">
            <v>4522000001</v>
          </cell>
          <cell r="J6801">
            <v>0</v>
          </cell>
        </row>
        <row r="6802">
          <cell r="A6802" t="str">
            <v>4522000001</v>
          </cell>
          <cell r="J6802">
            <v>0</v>
          </cell>
        </row>
        <row r="6803">
          <cell r="A6803" t="str">
            <v>4522000001</v>
          </cell>
          <cell r="J6803">
            <v>0</v>
          </cell>
        </row>
        <row r="6804">
          <cell r="A6804" t="str">
            <v>4522000001</v>
          </cell>
          <cell r="J6804">
            <v>0</v>
          </cell>
        </row>
        <row r="6805">
          <cell r="A6805" t="str">
            <v>4522000001</v>
          </cell>
          <cell r="J6805">
            <v>0</v>
          </cell>
        </row>
        <row r="6806">
          <cell r="A6806" t="str">
            <v>4522000001</v>
          </cell>
          <cell r="J6806">
            <v>0</v>
          </cell>
        </row>
        <row r="6807">
          <cell r="A6807" t="str">
            <v>4522000001</v>
          </cell>
          <cell r="J6807">
            <v>0</v>
          </cell>
        </row>
        <row r="6808">
          <cell r="A6808" t="str">
            <v>4522000001</v>
          </cell>
          <cell r="J6808">
            <v>0</v>
          </cell>
        </row>
        <row r="6809">
          <cell r="A6809" t="str">
            <v>4522000001</v>
          </cell>
          <cell r="J6809">
            <v>0</v>
          </cell>
        </row>
        <row r="6810">
          <cell r="A6810" t="str">
            <v>4522000001</v>
          </cell>
          <cell r="J6810">
            <v>0</v>
          </cell>
        </row>
        <row r="6811">
          <cell r="A6811" t="str">
            <v>4522000001</v>
          </cell>
          <cell r="J6811">
            <v>0</v>
          </cell>
        </row>
        <row r="6812">
          <cell r="A6812" t="str">
            <v>4522000001</v>
          </cell>
          <cell r="J6812">
            <v>0</v>
          </cell>
        </row>
        <row r="6813">
          <cell r="A6813" t="str">
            <v>4522000001</v>
          </cell>
          <cell r="J6813">
            <v>0</v>
          </cell>
        </row>
        <row r="6814">
          <cell r="A6814" t="str">
            <v>4522000001</v>
          </cell>
          <cell r="J6814">
            <v>0</v>
          </cell>
        </row>
        <row r="6815">
          <cell r="A6815" t="str">
            <v>4522000001</v>
          </cell>
          <cell r="J6815">
            <v>0</v>
          </cell>
        </row>
        <row r="6816">
          <cell r="A6816" t="str">
            <v>4522000001</v>
          </cell>
          <cell r="J6816">
            <v>0</v>
          </cell>
        </row>
        <row r="6817">
          <cell r="A6817" t="str">
            <v>4522000001</v>
          </cell>
          <cell r="J6817">
            <v>0</v>
          </cell>
        </row>
        <row r="6818">
          <cell r="A6818" t="str">
            <v>4522000001</v>
          </cell>
          <cell r="J6818">
            <v>0</v>
          </cell>
        </row>
        <row r="6819">
          <cell r="A6819" t="str">
            <v>4522000001</v>
          </cell>
          <cell r="J6819">
            <v>0</v>
          </cell>
        </row>
        <row r="6820">
          <cell r="A6820" t="str">
            <v>4522000001</v>
          </cell>
          <cell r="J6820">
            <v>0</v>
          </cell>
        </row>
        <row r="6821">
          <cell r="A6821" t="str">
            <v>4522000001</v>
          </cell>
          <cell r="J6821">
            <v>0</v>
          </cell>
        </row>
        <row r="6822">
          <cell r="A6822" t="str">
            <v>4522000001</v>
          </cell>
          <cell r="J6822">
            <v>0</v>
          </cell>
        </row>
        <row r="6823">
          <cell r="A6823" t="str">
            <v>4522000001</v>
          </cell>
          <cell r="J6823">
            <v>0</v>
          </cell>
        </row>
        <row r="6824">
          <cell r="A6824" t="str">
            <v>4522000001</v>
          </cell>
          <cell r="J6824">
            <v>0</v>
          </cell>
        </row>
        <row r="6825">
          <cell r="A6825" t="str">
            <v>4522000001</v>
          </cell>
          <cell r="J6825">
            <v>0</v>
          </cell>
        </row>
        <row r="6826">
          <cell r="A6826" t="str">
            <v>4522000001</v>
          </cell>
          <cell r="J6826">
            <v>0</v>
          </cell>
        </row>
        <row r="6827">
          <cell r="A6827" t="str">
            <v>4522000001</v>
          </cell>
          <cell r="J6827">
            <v>0</v>
          </cell>
        </row>
        <row r="6828">
          <cell r="A6828" t="str">
            <v>4522000001</v>
          </cell>
          <cell r="J6828">
            <v>0</v>
          </cell>
        </row>
        <row r="6829">
          <cell r="A6829" t="str">
            <v>4522000001</v>
          </cell>
          <cell r="J6829">
            <v>0</v>
          </cell>
        </row>
        <row r="6830">
          <cell r="A6830" t="str">
            <v>4522000001</v>
          </cell>
          <cell r="J6830">
            <v>0</v>
          </cell>
        </row>
        <row r="6831">
          <cell r="A6831" t="str">
            <v>4522000001</v>
          </cell>
          <cell r="J6831">
            <v>0</v>
          </cell>
        </row>
        <row r="6832">
          <cell r="A6832" t="str">
            <v>4522000001</v>
          </cell>
          <cell r="J6832">
            <v>0</v>
          </cell>
        </row>
        <row r="6833">
          <cell r="A6833" t="str">
            <v>4522000001</v>
          </cell>
          <cell r="J6833">
            <v>0</v>
          </cell>
        </row>
        <row r="6834">
          <cell r="A6834" t="str">
            <v>4522000001</v>
          </cell>
          <cell r="J6834">
            <v>0</v>
          </cell>
        </row>
        <row r="6835">
          <cell r="A6835" t="str">
            <v>4522000001</v>
          </cell>
          <cell r="J6835">
            <v>0</v>
          </cell>
        </row>
        <row r="6836">
          <cell r="A6836" t="str">
            <v>4522000001</v>
          </cell>
          <cell r="J6836">
            <v>0</v>
          </cell>
        </row>
        <row r="6837">
          <cell r="A6837" t="str">
            <v>4522000001</v>
          </cell>
          <cell r="J6837">
            <v>0</v>
          </cell>
        </row>
        <row r="6838">
          <cell r="A6838" t="str">
            <v>4522000001</v>
          </cell>
          <cell r="J6838">
            <v>0</v>
          </cell>
        </row>
        <row r="6839">
          <cell r="A6839" t="str">
            <v>4522000001</v>
          </cell>
          <cell r="J6839">
            <v>0</v>
          </cell>
        </row>
        <row r="6840">
          <cell r="A6840" t="str">
            <v>4522000001</v>
          </cell>
          <cell r="J6840">
            <v>0</v>
          </cell>
        </row>
        <row r="6841">
          <cell r="A6841" t="str">
            <v>4522000001</v>
          </cell>
          <cell r="J6841">
            <v>0</v>
          </cell>
        </row>
        <row r="6842">
          <cell r="A6842" t="str">
            <v>4522000001</v>
          </cell>
          <cell r="J6842">
            <v>0</v>
          </cell>
        </row>
        <row r="6843">
          <cell r="A6843" t="str">
            <v>4522000001</v>
          </cell>
          <cell r="J6843">
            <v>0</v>
          </cell>
        </row>
        <row r="6844">
          <cell r="A6844" t="str">
            <v>4522000001</v>
          </cell>
          <cell r="J6844">
            <v>0</v>
          </cell>
        </row>
        <row r="6845">
          <cell r="A6845" t="str">
            <v>4522000001</v>
          </cell>
          <cell r="J6845">
            <v>0</v>
          </cell>
        </row>
        <row r="6846">
          <cell r="A6846" t="str">
            <v>4522000001</v>
          </cell>
          <cell r="J6846">
            <v>0</v>
          </cell>
        </row>
        <row r="6847">
          <cell r="A6847" t="str">
            <v>4522000001</v>
          </cell>
          <cell r="J6847">
            <v>0</v>
          </cell>
        </row>
        <row r="6848">
          <cell r="A6848" t="str">
            <v>4522000001</v>
          </cell>
          <cell r="J6848">
            <v>0</v>
          </cell>
        </row>
        <row r="6849">
          <cell r="A6849" t="str">
            <v>4522000001</v>
          </cell>
          <cell r="J6849">
            <v>0</v>
          </cell>
        </row>
        <row r="6850">
          <cell r="A6850" t="str">
            <v>4522000001</v>
          </cell>
          <cell r="J6850">
            <v>0</v>
          </cell>
        </row>
        <row r="6851">
          <cell r="A6851" t="str">
            <v>4522000001</v>
          </cell>
          <cell r="J6851">
            <v>0</v>
          </cell>
        </row>
        <row r="6852">
          <cell r="A6852" t="str">
            <v>4522000001</v>
          </cell>
          <cell r="J6852">
            <v>0</v>
          </cell>
        </row>
        <row r="6853">
          <cell r="A6853" t="str">
            <v>4522000001</v>
          </cell>
          <cell r="J6853">
            <v>0</v>
          </cell>
        </row>
        <row r="6854">
          <cell r="A6854" t="str">
            <v>4522000001</v>
          </cell>
          <cell r="J6854">
            <v>0</v>
          </cell>
        </row>
        <row r="6855">
          <cell r="A6855" t="str">
            <v>4522000001</v>
          </cell>
          <cell r="J6855">
            <v>0</v>
          </cell>
        </row>
        <row r="6856">
          <cell r="A6856" t="str">
            <v>4522000001</v>
          </cell>
          <cell r="J6856">
            <v>0</v>
          </cell>
        </row>
        <row r="6857">
          <cell r="A6857" t="str">
            <v>4522000001</v>
          </cell>
          <cell r="J6857">
            <v>0</v>
          </cell>
        </row>
        <row r="6858">
          <cell r="A6858" t="str">
            <v>4522000001</v>
          </cell>
          <cell r="J6858">
            <v>0</v>
          </cell>
        </row>
        <row r="6859">
          <cell r="A6859" t="str">
            <v>4522000001</v>
          </cell>
          <cell r="J6859">
            <v>0</v>
          </cell>
        </row>
        <row r="6860">
          <cell r="A6860" t="str">
            <v>4522000001</v>
          </cell>
          <cell r="J6860">
            <v>0</v>
          </cell>
        </row>
        <row r="6861">
          <cell r="A6861" t="str">
            <v>4522000001</v>
          </cell>
          <cell r="J6861">
            <v>0</v>
          </cell>
        </row>
        <row r="6862">
          <cell r="A6862" t="str">
            <v>4522000001</v>
          </cell>
          <cell r="J6862">
            <v>0</v>
          </cell>
        </row>
        <row r="6863">
          <cell r="A6863" t="str">
            <v>4522000001</v>
          </cell>
          <cell r="J6863">
            <v>0</v>
          </cell>
        </row>
        <row r="6864">
          <cell r="A6864" t="str">
            <v>4522000001</v>
          </cell>
          <cell r="J6864">
            <v>0</v>
          </cell>
        </row>
        <row r="6865">
          <cell r="A6865" t="str">
            <v>4522000001</v>
          </cell>
          <cell r="J6865">
            <v>0</v>
          </cell>
        </row>
        <row r="6866">
          <cell r="A6866" t="str">
            <v>4522000001</v>
          </cell>
          <cell r="J6866">
            <v>0</v>
          </cell>
        </row>
        <row r="6867">
          <cell r="A6867" t="str">
            <v>4522000001</v>
          </cell>
          <cell r="J6867">
            <v>0</v>
          </cell>
        </row>
        <row r="6868">
          <cell r="A6868" t="str">
            <v>4522000001</v>
          </cell>
          <cell r="J6868">
            <v>0</v>
          </cell>
        </row>
        <row r="6869">
          <cell r="A6869" t="str">
            <v>4522000001</v>
          </cell>
          <cell r="J6869">
            <v>0</v>
          </cell>
        </row>
        <row r="6870">
          <cell r="A6870" t="str">
            <v>4522000001</v>
          </cell>
          <cell r="J6870">
            <v>0</v>
          </cell>
        </row>
        <row r="6871">
          <cell r="A6871" t="str">
            <v>4522000001</v>
          </cell>
          <cell r="J6871">
            <v>0</v>
          </cell>
        </row>
        <row r="6872">
          <cell r="A6872" t="str">
            <v>4522000001</v>
          </cell>
          <cell r="J6872">
            <v>0</v>
          </cell>
        </row>
        <row r="6873">
          <cell r="A6873" t="str">
            <v>4522000001</v>
          </cell>
          <cell r="J6873">
            <v>0</v>
          </cell>
        </row>
        <row r="6874">
          <cell r="A6874" t="str">
            <v>4522000001</v>
          </cell>
          <cell r="J6874">
            <v>0</v>
          </cell>
        </row>
        <row r="6875">
          <cell r="A6875" t="str">
            <v>4522000001</v>
          </cell>
          <cell r="J6875">
            <v>0</v>
          </cell>
        </row>
        <row r="6876">
          <cell r="A6876" t="str">
            <v>4522000001</v>
          </cell>
          <cell r="J6876">
            <v>0</v>
          </cell>
        </row>
        <row r="6877">
          <cell r="A6877" t="str">
            <v>4522000001</v>
          </cell>
          <cell r="J6877">
            <v>0</v>
          </cell>
        </row>
        <row r="6878">
          <cell r="A6878" t="str">
            <v>4522000001</v>
          </cell>
          <cell r="J6878">
            <v>0</v>
          </cell>
        </row>
        <row r="6879">
          <cell r="A6879" t="str">
            <v>4522000001</v>
          </cell>
          <cell r="J6879">
            <v>0</v>
          </cell>
        </row>
        <row r="6880">
          <cell r="A6880" t="str">
            <v>4522000001</v>
          </cell>
          <cell r="J6880">
            <v>0</v>
          </cell>
        </row>
        <row r="6881">
          <cell r="A6881" t="str">
            <v>4522000001</v>
          </cell>
          <cell r="J6881">
            <v>0</v>
          </cell>
        </row>
        <row r="6882">
          <cell r="A6882" t="str">
            <v>4522000001</v>
          </cell>
          <cell r="J6882">
            <v>0</v>
          </cell>
        </row>
        <row r="6883">
          <cell r="A6883" t="str">
            <v>4522000001</v>
          </cell>
          <cell r="J6883">
            <v>0</v>
          </cell>
        </row>
        <row r="6884">
          <cell r="A6884" t="str">
            <v>4522000001</v>
          </cell>
          <cell r="J6884">
            <v>0</v>
          </cell>
        </row>
        <row r="6885">
          <cell r="A6885" t="str">
            <v>4522000001</v>
          </cell>
          <cell r="J6885">
            <v>0</v>
          </cell>
        </row>
        <row r="6886">
          <cell r="A6886" t="str">
            <v>4522000001</v>
          </cell>
          <cell r="J6886">
            <v>0</v>
          </cell>
        </row>
        <row r="6887">
          <cell r="A6887" t="str">
            <v>4522000001</v>
          </cell>
          <cell r="J6887">
            <v>0</v>
          </cell>
        </row>
        <row r="6888">
          <cell r="A6888" t="str">
            <v>4522000001</v>
          </cell>
          <cell r="J6888">
            <v>0</v>
          </cell>
        </row>
        <row r="6889">
          <cell r="A6889" t="str">
            <v>4522000001</v>
          </cell>
          <cell r="J6889">
            <v>0</v>
          </cell>
        </row>
        <row r="6890">
          <cell r="A6890" t="str">
            <v>4522000001</v>
          </cell>
          <cell r="J6890">
            <v>0</v>
          </cell>
        </row>
        <row r="6891">
          <cell r="A6891" t="str">
            <v>4522000001</v>
          </cell>
          <cell r="J6891">
            <v>0</v>
          </cell>
        </row>
        <row r="6892">
          <cell r="A6892" t="str">
            <v>4522000001</v>
          </cell>
          <cell r="J6892">
            <v>0</v>
          </cell>
        </row>
        <row r="6893">
          <cell r="A6893" t="str">
            <v>4522000001</v>
          </cell>
          <cell r="J6893">
            <v>0</v>
          </cell>
        </row>
        <row r="6894">
          <cell r="A6894" t="str">
            <v>4522000001</v>
          </cell>
          <cell r="J6894">
            <v>0</v>
          </cell>
        </row>
        <row r="6895">
          <cell r="A6895" t="str">
            <v>4522000001</v>
          </cell>
          <cell r="J6895">
            <v>0</v>
          </cell>
        </row>
        <row r="6896">
          <cell r="A6896" t="str">
            <v>4522000001</v>
          </cell>
          <cell r="J6896">
            <v>0</v>
          </cell>
        </row>
        <row r="6897">
          <cell r="A6897" t="str">
            <v>4522000001</v>
          </cell>
          <cell r="J6897">
            <v>0</v>
          </cell>
        </row>
        <row r="6898">
          <cell r="A6898" t="str">
            <v>4522000001</v>
          </cell>
          <cell r="J6898">
            <v>0</v>
          </cell>
        </row>
        <row r="6899">
          <cell r="A6899" t="str">
            <v>4522000001</v>
          </cell>
          <cell r="J6899">
            <v>0</v>
          </cell>
        </row>
        <row r="6900">
          <cell r="A6900" t="str">
            <v>4522000001</v>
          </cell>
          <cell r="J6900">
            <v>0</v>
          </cell>
        </row>
        <row r="6901">
          <cell r="A6901" t="str">
            <v>4522000001</v>
          </cell>
          <cell r="J6901">
            <v>0</v>
          </cell>
        </row>
        <row r="6902">
          <cell r="A6902" t="str">
            <v>4522000001</v>
          </cell>
          <cell r="J6902">
            <v>0</v>
          </cell>
        </row>
        <row r="6903">
          <cell r="A6903" t="str">
            <v>4522000001</v>
          </cell>
          <cell r="J6903">
            <v>0</v>
          </cell>
        </row>
        <row r="6904">
          <cell r="A6904" t="str">
            <v>4522000001</v>
          </cell>
          <cell r="J6904">
            <v>0</v>
          </cell>
        </row>
        <row r="6905">
          <cell r="A6905" t="str">
            <v>4522000001</v>
          </cell>
          <cell r="J6905">
            <v>0</v>
          </cell>
        </row>
        <row r="6906">
          <cell r="A6906" t="str">
            <v>4522000001</v>
          </cell>
          <cell r="J6906">
            <v>0</v>
          </cell>
        </row>
        <row r="6907">
          <cell r="A6907" t="str">
            <v>4522000001</v>
          </cell>
          <cell r="J6907">
            <v>0</v>
          </cell>
        </row>
        <row r="6908">
          <cell r="A6908" t="str">
            <v>4522000001</v>
          </cell>
          <cell r="J6908">
            <v>0</v>
          </cell>
        </row>
        <row r="6909">
          <cell r="A6909" t="str">
            <v>4522000001</v>
          </cell>
          <cell r="J6909">
            <v>0</v>
          </cell>
        </row>
        <row r="6910">
          <cell r="A6910" t="str">
            <v>4522000001</v>
          </cell>
          <cell r="J6910">
            <v>0</v>
          </cell>
        </row>
        <row r="6911">
          <cell r="A6911" t="str">
            <v>4522000001</v>
          </cell>
          <cell r="J6911">
            <v>0</v>
          </cell>
        </row>
        <row r="6912">
          <cell r="A6912" t="str">
            <v>4522000001</v>
          </cell>
          <cell r="J6912">
            <v>0</v>
          </cell>
        </row>
        <row r="6913">
          <cell r="A6913" t="str">
            <v>4522000001</v>
          </cell>
          <cell r="J6913">
            <v>0</v>
          </cell>
        </row>
        <row r="6914">
          <cell r="A6914" t="str">
            <v>4522000001</v>
          </cell>
          <cell r="J6914">
            <v>0</v>
          </cell>
        </row>
        <row r="6915">
          <cell r="A6915" t="str">
            <v>4522000001</v>
          </cell>
          <cell r="J6915">
            <v>0</v>
          </cell>
        </row>
        <row r="6916">
          <cell r="A6916" t="str">
            <v>4522000001</v>
          </cell>
          <cell r="J6916">
            <v>0</v>
          </cell>
        </row>
        <row r="6917">
          <cell r="A6917" t="str">
            <v>4522000001</v>
          </cell>
          <cell r="J6917">
            <v>0</v>
          </cell>
        </row>
        <row r="6918">
          <cell r="A6918" t="str">
            <v>4522000001</v>
          </cell>
          <cell r="J6918">
            <v>0</v>
          </cell>
        </row>
        <row r="6919">
          <cell r="A6919" t="str">
            <v>4522000001</v>
          </cell>
          <cell r="J6919">
            <v>0</v>
          </cell>
        </row>
        <row r="6920">
          <cell r="A6920" t="str">
            <v>4522000001</v>
          </cell>
          <cell r="J6920">
            <v>0</v>
          </cell>
        </row>
        <row r="6921">
          <cell r="A6921" t="str">
            <v>4522000001</v>
          </cell>
          <cell r="J6921">
            <v>0</v>
          </cell>
        </row>
        <row r="6922">
          <cell r="A6922" t="str">
            <v>4522000001</v>
          </cell>
          <cell r="J6922">
            <v>0</v>
          </cell>
        </row>
        <row r="6923">
          <cell r="A6923" t="str">
            <v>4522000001</v>
          </cell>
          <cell r="J6923">
            <v>0</v>
          </cell>
        </row>
        <row r="6924">
          <cell r="A6924" t="str">
            <v>4522000001</v>
          </cell>
          <cell r="J6924">
            <v>0</v>
          </cell>
        </row>
        <row r="6925">
          <cell r="A6925" t="str">
            <v>4522000001</v>
          </cell>
          <cell r="J6925">
            <v>0</v>
          </cell>
        </row>
        <row r="6926">
          <cell r="A6926" t="str">
            <v>4522000001</v>
          </cell>
          <cell r="J6926">
            <v>0</v>
          </cell>
        </row>
        <row r="6927">
          <cell r="A6927" t="str">
            <v>4522000001</v>
          </cell>
          <cell r="J6927">
            <v>0</v>
          </cell>
        </row>
        <row r="6928">
          <cell r="A6928" t="str">
            <v>4522000001</v>
          </cell>
          <cell r="J6928">
            <v>0</v>
          </cell>
        </row>
        <row r="6929">
          <cell r="A6929" t="str">
            <v>4522000001</v>
          </cell>
          <cell r="J6929">
            <v>0</v>
          </cell>
        </row>
        <row r="6930">
          <cell r="A6930" t="str">
            <v>4522000001</v>
          </cell>
          <cell r="J6930">
            <v>0</v>
          </cell>
        </row>
        <row r="6931">
          <cell r="A6931" t="str">
            <v>4522000001</v>
          </cell>
          <cell r="J6931">
            <v>0</v>
          </cell>
        </row>
        <row r="6932">
          <cell r="A6932" t="str">
            <v>4522000001</v>
          </cell>
          <cell r="J6932">
            <v>0</v>
          </cell>
        </row>
        <row r="6933">
          <cell r="A6933" t="str">
            <v>4522000001</v>
          </cell>
          <cell r="J6933">
            <v>0</v>
          </cell>
        </row>
        <row r="6934">
          <cell r="A6934" t="str">
            <v>4522000001</v>
          </cell>
          <cell r="J6934">
            <v>0</v>
          </cell>
        </row>
        <row r="6935">
          <cell r="A6935" t="str">
            <v>4522000001</v>
          </cell>
          <cell r="J6935">
            <v>0</v>
          </cell>
        </row>
        <row r="6936">
          <cell r="A6936" t="str">
            <v>4522000001</v>
          </cell>
          <cell r="J6936">
            <v>0</v>
          </cell>
        </row>
        <row r="6937">
          <cell r="A6937" t="str">
            <v>4522000001</v>
          </cell>
          <cell r="J6937">
            <v>0</v>
          </cell>
        </row>
        <row r="6938">
          <cell r="A6938" t="str">
            <v>4522000001</v>
          </cell>
          <cell r="J6938">
            <v>0</v>
          </cell>
        </row>
        <row r="6939">
          <cell r="A6939" t="str">
            <v>4522000001</v>
          </cell>
          <cell r="J6939">
            <v>0</v>
          </cell>
        </row>
        <row r="6940">
          <cell r="A6940" t="str">
            <v>4522000001</v>
          </cell>
          <cell r="J6940">
            <v>0</v>
          </cell>
        </row>
        <row r="6941">
          <cell r="A6941" t="str">
            <v>4522000001</v>
          </cell>
          <cell r="J6941">
            <v>0</v>
          </cell>
        </row>
        <row r="6942">
          <cell r="A6942" t="str">
            <v>4522000001</v>
          </cell>
          <cell r="J6942">
            <v>0</v>
          </cell>
        </row>
        <row r="6943">
          <cell r="A6943" t="str">
            <v>4522000001</v>
          </cell>
          <cell r="J6943">
            <v>0</v>
          </cell>
        </row>
        <row r="6944">
          <cell r="A6944" t="str">
            <v>4522000001</v>
          </cell>
          <cell r="J6944">
            <v>0</v>
          </cell>
        </row>
        <row r="6945">
          <cell r="A6945" t="str">
            <v>4522000001</v>
          </cell>
          <cell r="J6945">
            <v>0</v>
          </cell>
        </row>
        <row r="6946">
          <cell r="A6946" t="str">
            <v>4522000001</v>
          </cell>
          <cell r="J6946">
            <v>0</v>
          </cell>
        </row>
        <row r="6947">
          <cell r="A6947" t="str">
            <v>4522000001</v>
          </cell>
          <cell r="J6947">
            <v>0</v>
          </cell>
        </row>
        <row r="6948">
          <cell r="A6948" t="str">
            <v>4522000001</v>
          </cell>
          <cell r="J6948">
            <v>0</v>
          </cell>
        </row>
        <row r="6949">
          <cell r="A6949" t="str">
            <v>4522000001</v>
          </cell>
          <cell r="J6949">
            <v>0</v>
          </cell>
        </row>
        <row r="6950">
          <cell r="A6950" t="str">
            <v>4522000001</v>
          </cell>
          <cell r="J6950">
            <v>0</v>
          </cell>
        </row>
        <row r="6951">
          <cell r="A6951" t="str">
            <v>4522000001</v>
          </cell>
          <cell r="J6951">
            <v>0</v>
          </cell>
        </row>
        <row r="6952">
          <cell r="A6952" t="str">
            <v>4522000001</v>
          </cell>
          <cell r="J6952">
            <v>0</v>
          </cell>
        </row>
        <row r="6953">
          <cell r="A6953" t="str">
            <v>4522000001</v>
          </cell>
          <cell r="J6953">
            <v>0</v>
          </cell>
        </row>
        <row r="6954">
          <cell r="A6954" t="str">
            <v>4522000001</v>
          </cell>
          <cell r="J6954">
            <v>0</v>
          </cell>
        </row>
        <row r="6955">
          <cell r="A6955" t="str">
            <v>4522000001</v>
          </cell>
          <cell r="J6955">
            <v>0</v>
          </cell>
        </row>
        <row r="6956">
          <cell r="A6956" t="str">
            <v>4522000001</v>
          </cell>
          <cell r="J6956">
            <v>0</v>
          </cell>
        </row>
        <row r="6957">
          <cell r="A6957" t="str">
            <v>4522000001</v>
          </cell>
          <cell r="J6957">
            <v>0</v>
          </cell>
        </row>
        <row r="6958">
          <cell r="A6958" t="str">
            <v>4522000001</v>
          </cell>
          <cell r="J6958">
            <v>0</v>
          </cell>
        </row>
        <row r="6959">
          <cell r="A6959" t="str">
            <v>4522000001</v>
          </cell>
          <cell r="J6959">
            <v>0</v>
          </cell>
        </row>
        <row r="6960">
          <cell r="A6960" t="str">
            <v>4522000001</v>
          </cell>
          <cell r="J6960">
            <v>0</v>
          </cell>
        </row>
        <row r="6961">
          <cell r="A6961" t="str">
            <v>4522000001</v>
          </cell>
          <cell r="J6961">
            <v>0</v>
          </cell>
        </row>
        <row r="6962">
          <cell r="A6962" t="str">
            <v>4522000001</v>
          </cell>
          <cell r="J6962">
            <v>0</v>
          </cell>
        </row>
        <row r="6963">
          <cell r="A6963" t="str">
            <v>4522000001</v>
          </cell>
          <cell r="J6963">
            <v>0</v>
          </cell>
        </row>
        <row r="6964">
          <cell r="A6964" t="str">
            <v>4522000001</v>
          </cell>
          <cell r="J6964">
            <v>0</v>
          </cell>
        </row>
        <row r="6965">
          <cell r="A6965" t="str">
            <v>4522000001</v>
          </cell>
          <cell r="J6965">
            <v>0</v>
          </cell>
        </row>
        <row r="6966">
          <cell r="A6966" t="str">
            <v>4522000001</v>
          </cell>
          <cell r="J6966">
            <v>0</v>
          </cell>
        </row>
        <row r="6967">
          <cell r="A6967" t="str">
            <v>4522000001</v>
          </cell>
          <cell r="J6967">
            <v>0</v>
          </cell>
        </row>
        <row r="6968">
          <cell r="A6968" t="str">
            <v>4522000001</v>
          </cell>
          <cell r="J6968">
            <v>0</v>
          </cell>
        </row>
        <row r="6969">
          <cell r="A6969" t="str">
            <v>4522000001</v>
          </cell>
          <cell r="J6969">
            <v>0</v>
          </cell>
        </row>
        <row r="6970">
          <cell r="A6970" t="str">
            <v>4522000001</v>
          </cell>
          <cell r="J6970">
            <v>0</v>
          </cell>
        </row>
        <row r="6971">
          <cell r="A6971" t="str">
            <v>4522000001</v>
          </cell>
          <cell r="J6971">
            <v>0</v>
          </cell>
        </row>
        <row r="6972">
          <cell r="A6972" t="str">
            <v>4522000001</v>
          </cell>
          <cell r="J6972">
            <v>0</v>
          </cell>
        </row>
        <row r="6973">
          <cell r="A6973" t="str">
            <v>4522000001</v>
          </cell>
          <cell r="J6973">
            <v>0</v>
          </cell>
        </row>
        <row r="6974">
          <cell r="A6974" t="str">
            <v>4522000001</v>
          </cell>
          <cell r="J6974">
            <v>0</v>
          </cell>
        </row>
        <row r="6975">
          <cell r="A6975" t="str">
            <v>4522000001</v>
          </cell>
          <cell r="J6975">
            <v>0</v>
          </cell>
        </row>
        <row r="6976">
          <cell r="A6976" t="str">
            <v>4522000001</v>
          </cell>
          <cell r="J6976">
            <v>0</v>
          </cell>
        </row>
        <row r="6977">
          <cell r="A6977" t="str">
            <v>4522000001</v>
          </cell>
          <cell r="J6977">
            <v>0</v>
          </cell>
        </row>
        <row r="6978">
          <cell r="A6978" t="str">
            <v>4522000001</v>
          </cell>
          <cell r="J6978">
            <v>0</v>
          </cell>
        </row>
        <row r="6979">
          <cell r="A6979" t="str">
            <v>4522000001</v>
          </cell>
          <cell r="J6979">
            <v>0</v>
          </cell>
        </row>
        <row r="6980">
          <cell r="A6980" t="str">
            <v>4522000001</v>
          </cell>
          <cell r="J6980">
            <v>0</v>
          </cell>
        </row>
        <row r="6981">
          <cell r="A6981" t="str">
            <v>4522000001</v>
          </cell>
          <cell r="J6981">
            <v>0</v>
          </cell>
        </row>
        <row r="6982">
          <cell r="A6982" t="str">
            <v>4522000001</v>
          </cell>
          <cell r="J6982">
            <v>0</v>
          </cell>
        </row>
        <row r="6983">
          <cell r="A6983" t="str">
            <v>4522000001</v>
          </cell>
          <cell r="J6983">
            <v>0</v>
          </cell>
        </row>
        <row r="6984">
          <cell r="A6984" t="str">
            <v>4522000001</v>
          </cell>
          <cell r="J6984">
            <v>0</v>
          </cell>
        </row>
        <row r="6985">
          <cell r="A6985" t="str">
            <v>4522000001</v>
          </cell>
          <cell r="J6985">
            <v>0</v>
          </cell>
        </row>
        <row r="6986">
          <cell r="A6986" t="str">
            <v>4522000001</v>
          </cell>
          <cell r="J6986">
            <v>0</v>
          </cell>
        </row>
        <row r="6987">
          <cell r="A6987" t="str">
            <v>4522000001</v>
          </cell>
          <cell r="J6987">
            <v>0</v>
          </cell>
        </row>
        <row r="6988">
          <cell r="A6988" t="str">
            <v>4522000001</v>
          </cell>
          <cell r="J6988">
            <v>0</v>
          </cell>
        </row>
        <row r="6989">
          <cell r="A6989" t="str">
            <v>4522000001</v>
          </cell>
          <cell r="J6989">
            <v>0</v>
          </cell>
        </row>
        <row r="6990">
          <cell r="A6990" t="str">
            <v>4522000001</v>
          </cell>
          <cell r="J6990">
            <v>0</v>
          </cell>
        </row>
        <row r="6991">
          <cell r="A6991" t="str">
            <v>4522000001</v>
          </cell>
          <cell r="J6991">
            <v>0</v>
          </cell>
        </row>
        <row r="6992">
          <cell r="A6992" t="str">
            <v>4522000001</v>
          </cell>
          <cell r="J6992">
            <v>0</v>
          </cell>
        </row>
        <row r="6993">
          <cell r="A6993" t="str">
            <v>4522000001</v>
          </cell>
          <cell r="J6993">
            <v>0</v>
          </cell>
        </row>
        <row r="6994">
          <cell r="A6994" t="str">
            <v>4522000001</v>
          </cell>
          <cell r="J6994">
            <v>0</v>
          </cell>
        </row>
        <row r="6995">
          <cell r="A6995" t="str">
            <v>4522000001</v>
          </cell>
          <cell r="J6995">
            <v>0</v>
          </cell>
        </row>
        <row r="6996">
          <cell r="A6996" t="str">
            <v>4522000001</v>
          </cell>
          <cell r="J6996">
            <v>0</v>
          </cell>
        </row>
        <row r="6997">
          <cell r="A6997" t="str">
            <v>4522000001</v>
          </cell>
          <cell r="J6997">
            <v>0</v>
          </cell>
        </row>
        <row r="6998">
          <cell r="A6998" t="str">
            <v>4522000001</v>
          </cell>
          <cell r="J6998">
            <v>0</v>
          </cell>
        </row>
        <row r="6999">
          <cell r="A6999" t="str">
            <v>4522000001</v>
          </cell>
          <cell r="J6999">
            <v>0</v>
          </cell>
        </row>
        <row r="7000">
          <cell r="A7000" t="str">
            <v>4522000001</v>
          </cell>
          <cell r="J7000">
            <v>0</v>
          </cell>
        </row>
        <row r="7001">
          <cell r="A7001" t="str">
            <v>4522000001</v>
          </cell>
          <cell r="J7001">
            <v>0</v>
          </cell>
        </row>
        <row r="7002">
          <cell r="A7002" t="str">
            <v>4522000001</v>
          </cell>
          <cell r="J7002">
            <v>0</v>
          </cell>
        </row>
        <row r="7003">
          <cell r="A7003" t="str">
            <v>4522000001</v>
          </cell>
          <cell r="J7003">
            <v>0</v>
          </cell>
        </row>
        <row r="7004">
          <cell r="A7004" t="str">
            <v>4522000001</v>
          </cell>
          <cell r="J7004">
            <v>0</v>
          </cell>
        </row>
        <row r="7005">
          <cell r="A7005" t="str">
            <v>4522000001</v>
          </cell>
          <cell r="J7005">
            <v>0</v>
          </cell>
        </row>
        <row r="7006">
          <cell r="A7006" t="str">
            <v>4522000001</v>
          </cell>
          <cell r="J7006">
            <v>0</v>
          </cell>
        </row>
        <row r="7007">
          <cell r="A7007" t="str">
            <v>4522000001</v>
          </cell>
          <cell r="J7007">
            <v>0</v>
          </cell>
        </row>
        <row r="7008">
          <cell r="A7008" t="str">
            <v>4522000001</v>
          </cell>
          <cell r="J7008">
            <v>0</v>
          </cell>
        </row>
        <row r="7009">
          <cell r="A7009" t="str">
            <v>4522000001</v>
          </cell>
          <cell r="J7009">
            <v>0</v>
          </cell>
        </row>
        <row r="7010">
          <cell r="A7010" t="str">
            <v>4522000001</v>
          </cell>
          <cell r="J7010">
            <v>0</v>
          </cell>
        </row>
        <row r="7011">
          <cell r="A7011" t="str">
            <v>4522000001</v>
          </cell>
          <cell r="J7011">
            <v>0</v>
          </cell>
        </row>
        <row r="7012">
          <cell r="A7012" t="str">
            <v>4522000001</v>
          </cell>
          <cell r="J7012">
            <v>0</v>
          </cell>
        </row>
        <row r="7013">
          <cell r="A7013" t="str">
            <v>4522000001</v>
          </cell>
          <cell r="J7013">
            <v>0</v>
          </cell>
        </row>
        <row r="7014">
          <cell r="A7014" t="str">
            <v>4522000001</v>
          </cell>
          <cell r="J7014">
            <v>0</v>
          </cell>
        </row>
        <row r="7015">
          <cell r="A7015" t="str">
            <v>4522000001</v>
          </cell>
          <cell r="J7015">
            <v>0</v>
          </cell>
        </row>
        <row r="7016">
          <cell r="A7016" t="str">
            <v>4522000001</v>
          </cell>
          <cell r="J7016">
            <v>0</v>
          </cell>
        </row>
        <row r="7017">
          <cell r="A7017" t="str">
            <v>4522000001</v>
          </cell>
          <cell r="J7017">
            <v>0</v>
          </cell>
        </row>
        <row r="7018">
          <cell r="A7018" t="str">
            <v>4522000001</v>
          </cell>
          <cell r="J7018">
            <v>0</v>
          </cell>
        </row>
        <row r="7019">
          <cell r="A7019" t="str">
            <v>4522000001</v>
          </cell>
          <cell r="J7019">
            <v>0</v>
          </cell>
        </row>
        <row r="7020">
          <cell r="A7020" t="str">
            <v>4522000001</v>
          </cell>
          <cell r="J7020">
            <v>0</v>
          </cell>
        </row>
        <row r="7021">
          <cell r="A7021" t="str">
            <v>4522000001</v>
          </cell>
          <cell r="J7021">
            <v>0</v>
          </cell>
        </row>
        <row r="7022">
          <cell r="A7022" t="str">
            <v>4522000001</v>
          </cell>
          <cell r="J7022">
            <v>0</v>
          </cell>
        </row>
        <row r="7023">
          <cell r="A7023" t="str">
            <v>4522000001</v>
          </cell>
          <cell r="J7023">
            <v>0</v>
          </cell>
        </row>
        <row r="7024">
          <cell r="A7024" t="str">
            <v>4522000001</v>
          </cell>
          <cell r="J7024">
            <v>0</v>
          </cell>
        </row>
        <row r="7025">
          <cell r="A7025" t="str">
            <v>4522000001</v>
          </cell>
          <cell r="J7025">
            <v>0</v>
          </cell>
        </row>
        <row r="7026">
          <cell r="A7026" t="str">
            <v>4522000001</v>
          </cell>
          <cell r="J7026">
            <v>0</v>
          </cell>
        </row>
        <row r="7027">
          <cell r="A7027" t="str">
            <v>4522000001</v>
          </cell>
          <cell r="J7027">
            <v>0</v>
          </cell>
        </row>
        <row r="7028">
          <cell r="A7028" t="str">
            <v>4522000001</v>
          </cell>
          <cell r="J7028">
            <v>0</v>
          </cell>
        </row>
        <row r="7029">
          <cell r="A7029" t="str">
            <v>4522000001</v>
          </cell>
          <cell r="J7029">
            <v>0</v>
          </cell>
        </row>
        <row r="7030">
          <cell r="A7030" t="str">
            <v>4522000001</v>
          </cell>
          <cell r="J7030">
            <v>0</v>
          </cell>
        </row>
        <row r="7031">
          <cell r="A7031" t="str">
            <v>4522000001</v>
          </cell>
          <cell r="J7031">
            <v>0</v>
          </cell>
        </row>
        <row r="7032">
          <cell r="A7032" t="str">
            <v>4522000001</v>
          </cell>
          <cell r="J7032">
            <v>0</v>
          </cell>
        </row>
        <row r="7033">
          <cell r="A7033" t="str">
            <v>4522000001</v>
          </cell>
          <cell r="J7033">
            <v>0</v>
          </cell>
        </row>
        <row r="7034">
          <cell r="A7034" t="str">
            <v>4522000001</v>
          </cell>
          <cell r="J7034">
            <v>0</v>
          </cell>
        </row>
        <row r="7035">
          <cell r="A7035" t="str">
            <v>4522000001</v>
          </cell>
          <cell r="J7035">
            <v>0</v>
          </cell>
        </row>
        <row r="7036">
          <cell r="A7036" t="str">
            <v>4522000001</v>
          </cell>
          <cell r="J7036">
            <v>0</v>
          </cell>
        </row>
        <row r="7037">
          <cell r="A7037" t="str">
            <v>4522000001</v>
          </cell>
          <cell r="J7037">
            <v>0</v>
          </cell>
        </row>
        <row r="7038">
          <cell r="A7038" t="str">
            <v>4522000001</v>
          </cell>
          <cell r="J7038">
            <v>0</v>
          </cell>
        </row>
        <row r="7039">
          <cell r="A7039" t="str">
            <v>4522000001</v>
          </cell>
          <cell r="J7039">
            <v>0</v>
          </cell>
        </row>
        <row r="7040">
          <cell r="A7040" t="str">
            <v>4522000001</v>
          </cell>
          <cell r="J7040">
            <v>0</v>
          </cell>
        </row>
        <row r="7041">
          <cell r="A7041" t="str">
            <v>4522000001</v>
          </cell>
          <cell r="J7041">
            <v>0</v>
          </cell>
        </row>
        <row r="7042">
          <cell r="A7042" t="str">
            <v>4522000001</v>
          </cell>
          <cell r="J7042">
            <v>0</v>
          </cell>
        </row>
        <row r="7043">
          <cell r="A7043" t="str">
            <v>4522000001</v>
          </cell>
          <cell r="J7043">
            <v>0</v>
          </cell>
        </row>
        <row r="7044">
          <cell r="A7044" t="str">
            <v>4522000001</v>
          </cell>
          <cell r="J7044">
            <v>0</v>
          </cell>
        </row>
        <row r="7045">
          <cell r="A7045" t="str">
            <v>4522000001</v>
          </cell>
          <cell r="J7045">
            <v>0</v>
          </cell>
        </row>
        <row r="7046">
          <cell r="A7046" t="str">
            <v>4522000001</v>
          </cell>
          <cell r="J7046">
            <v>0</v>
          </cell>
        </row>
        <row r="7047">
          <cell r="A7047" t="str">
            <v>4522000001</v>
          </cell>
          <cell r="J7047">
            <v>0</v>
          </cell>
        </row>
        <row r="7048">
          <cell r="A7048" t="str">
            <v>4522000001</v>
          </cell>
          <cell r="J7048">
            <v>0</v>
          </cell>
        </row>
        <row r="7049">
          <cell r="A7049" t="str">
            <v>4522000001</v>
          </cell>
          <cell r="J7049">
            <v>0</v>
          </cell>
        </row>
        <row r="7050">
          <cell r="A7050" t="str">
            <v>4522000001</v>
          </cell>
          <cell r="J7050">
            <v>0</v>
          </cell>
        </row>
        <row r="7051">
          <cell r="A7051" t="str">
            <v>4522000001</v>
          </cell>
          <cell r="J7051">
            <v>0</v>
          </cell>
        </row>
        <row r="7052">
          <cell r="A7052" t="str">
            <v>4522000001</v>
          </cell>
          <cell r="J7052">
            <v>0</v>
          </cell>
        </row>
        <row r="7053">
          <cell r="A7053" t="str">
            <v>4522000001</v>
          </cell>
          <cell r="J7053">
            <v>0</v>
          </cell>
        </row>
        <row r="7054">
          <cell r="A7054" t="str">
            <v>4522000001</v>
          </cell>
          <cell r="J7054">
            <v>0</v>
          </cell>
        </row>
        <row r="7055">
          <cell r="A7055" t="str">
            <v>4522000001</v>
          </cell>
          <cell r="J7055">
            <v>0</v>
          </cell>
        </row>
        <row r="7056">
          <cell r="A7056" t="str">
            <v>4522000001</v>
          </cell>
          <cell r="J7056">
            <v>0</v>
          </cell>
        </row>
        <row r="7057">
          <cell r="A7057" t="str">
            <v>4522000001</v>
          </cell>
          <cell r="J7057">
            <v>0</v>
          </cell>
        </row>
        <row r="7058">
          <cell r="A7058" t="str">
            <v>4522000001</v>
          </cell>
          <cell r="J7058">
            <v>0</v>
          </cell>
        </row>
        <row r="7059">
          <cell r="A7059" t="str">
            <v>4522000001</v>
          </cell>
          <cell r="J7059">
            <v>0</v>
          </cell>
        </row>
        <row r="7060">
          <cell r="A7060" t="str">
            <v>4522000001</v>
          </cell>
          <cell r="J7060">
            <v>0</v>
          </cell>
        </row>
        <row r="7061">
          <cell r="A7061" t="str">
            <v>4522000001</v>
          </cell>
          <cell r="J7061">
            <v>0</v>
          </cell>
        </row>
        <row r="7062">
          <cell r="A7062" t="str">
            <v>4522000001</v>
          </cell>
          <cell r="J7062">
            <v>0</v>
          </cell>
        </row>
        <row r="7063">
          <cell r="A7063" t="str">
            <v>4522000001</v>
          </cell>
          <cell r="J7063">
            <v>0</v>
          </cell>
        </row>
        <row r="7064">
          <cell r="A7064" t="str">
            <v>4522000001</v>
          </cell>
          <cell r="J7064">
            <v>0</v>
          </cell>
        </row>
        <row r="7065">
          <cell r="A7065" t="str">
            <v>4522000001</v>
          </cell>
          <cell r="J7065">
            <v>0</v>
          </cell>
        </row>
        <row r="7066">
          <cell r="A7066" t="str">
            <v>4522000001</v>
          </cell>
          <cell r="J7066">
            <v>0</v>
          </cell>
        </row>
        <row r="7067">
          <cell r="A7067" t="str">
            <v>4522000001</v>
          </cell>
          <cell r="J7067">
            <v>0</v>
          </cell>
        </row>
        <row r="7068">
          <cell r="A7068" t="str">
            <v>4522000001</v>
          </cell>
          <cell r="J7068">
            <v>0</v>
          </cell>
        </row>
        <row r="7069">
          <cell r="A7069" t="str">
            <v>4522000001</v>
          </cell>
          <cell r="J7069">
            <v>0</v>
          </cell>
        </row>
        <row r="7070">
          <cell r="A7070" t="str">
            <v>4522000001</v>
          </cell>
          <cell r="J7070">
            <v>0</v>
          </cell>
        </row>
        <row r="7071">
          <cell r="A7071" t="str">
            <v>4522000001</v>
          </cell>
          <cell r="J7071">
            <v>0</v>
          </cell>
        </row>
        <row r="7072">
          <cell r="A7072" t="str">
            <v>4522000001</v>
          </cell>
          <cell r="J7072">
            <v>0</v>
          </cell>
        </row>
        <row r="7073">
          <cell r="A7073" t="str">
            <v>4522000001</v>
          </cell>
          <cell r="J7073">
            <v>0</v>
          </cell>
        </row>
        <row r="7074">
          <cell r="A7074" t="str">
            <v>4522000001</v>
          </cell>
          <cell r="J7074">
            <v>0</v>
          </cell>
        </row>
        <row r="7075">
          <cell r="A7075" t="str">
            <v>4522000001</v>
          </cell>
          <cell r="J7075">
            <v>0</v>
          </cell>
        </row>
        <row r="7076">
          <cell r="A7076" t="str">
            <v>4522000001</v>
          </cell>
          <cell r="J7076">
            <v>0</v>
          </cell>
        </row>
        <row r="7077">
          <cell r="A7077" t="str">
            <v>4522000001</v>
          </cell>
          <cell r="J7077">
            <v>0</v>
          </cell>
        </row>
        <row r="7078">
          <cell r="A7078" t="str">
            <v>4522000001</v>
          </cell>
          <cell r="J7078">
            <v>0</v>
          </cell>
        </row>
        <row r="7079">
          <cell r="A7079" t="str">
            <v>4522000001</v>
          </cell>
          <cell r="J7079">
            <v>0</v>
          </cell>
        </row>
        <row r="7080">
          <cell r="A7080" t="str">
            <v>4522000001</v>
          </cell>
          <cell r="J7080">
            <v>0</v>
          </cell>
        </row>
        <row r="7081">
          <cell r="A7081" t="str">
            <v>4522000001</v>
          </cell>
          <cell r="J7081">
            <v>0</v>
          </cell>
        </row>
        <row r="7082">
          <cell r="A7082" t="str">
            <v>4522000001</v>
          </cell>
          <cell r="J7082">
            <v>0</v>
          </cell>
        </row>
        <row r="7083">
          <cell r="A7083" t="str">
            <v>4522000001</v>
          </cell>
          <cell r="J7083">
            <v>0</v>
          </cell>
        </row>
        <row r="7084">
          <cell r="A7084" t="str">
            <v>4522000001</v>
          </cell>
          <cell r="J7084">
            <v>0</v>
          </cell>
        </row>
        <row r="7085">
          <cell r="A7085" t="str">
            <v>4522000001</v>
          </cell>
          <cell r="J7085">
            <v>0</v>
          </cell>
        </row>
        <row r="7086">
          <cell r="A7086" t="str">
            <v>4522000001</v>
          </cell>
          <cell r="J7086">
            <v>0</v>
          </cell>
        </row>
        <row r="7087">
          <cell r="A7087" t="str">
            <v>4522000001</v>
          </cell>
          <cell r="J7087">
            <v>0</v>
          </cell>
        </row>
        <row r="7088">
          <cell r="A7088" t="str">
            <v>4522000001</v>
          </cell>
          <cell r="J7088">
            <v>0</v>
          </cell>
        </row>
        <row r="7089">
          <cell r="A7089" t="str">
            <v>4522000001</v>
          </cell>
          <cell r="J7089">
            <v>0</v>
          </cell>
        </row>
        <row r="7090">
          <cell r="A7090" t="str">
            <v>4522000001</v>
          </cell>
          <cell r="J7090">
            <v>0</v>
          </cell>
        </row>
        <row r="7091">
          <cell r="A7091" t="str">
            <v>4522000001</v>
          </cell>
          <cell r="J7091">
            <v>0</v>
          </cell>
        </row>
        <row r="7092">
          <cell r="A7092" t="str">
            <v>4522000001</v>
          </cell>
          <cell r="J7092">
            <v>0</v>
          </cell>
        </row>
        <row r="7093">
          <cell r="A7093" t="str">
            <v>4522000001</v>
          </cell>
          <cell r="J7093">
            <v>0</v>
          </cell>
        </row>
        <row r="7094">
          <cell r="A7094" t="str">
            <v>4522000001</v>
          </cell>
          <cell r="J7094">
            <v>0</v>
          </cell>
        </row>
        <row r="7095">
          <cell r="A7095" t="str">
            <v>4522000001</v>
          </cell>
          <cell r="J7095">
            <v>0</v>
          </cell>
        </row>
        <row r="7096">
          <cell r="A7096" t="str">
            <v>4522000001</v>
          </cell>
          <cell r="J7096">
            <v>0</v>
          </cell>
        </row>
        <row r="7097">
          <cell r="A7097" t="str">
            <v>4522000001</v>
          </cell>
          <cell r="J7097">
            <v>0</v>
          </cell>
        </row>
        <row r="7098">
          <cell r="A7098" t="str">
            <v>4522000001</v>
          </cell>
          <cell r="J7098">
            <v>0</v>
          </cell>
        </row>
        <row r="7099">
          <cell r="A7099" t="str">
            <v>4522000001</v>
          </cell>
          <cell r="J7099">
            <v>0</v>
          </cell>
        </row>
        <row r="7100">
          <cell r="A7100" t="str">
            <v>4522000001</v>
          </cell>
          <cell r="J7100">
            <v>0</v>
          </cell>
        </row>
        <row r="7101">
          <cell r="A7101" t="str">
            <v>4522000001</v>
          </cell>
          <cell r="J7101">
            <v>0</v>
          </cell>
        </row>
        <row r="7102">
          <cell r="A7102" t="str">
            <v>4522000001</v>
          </cell>
          <cell r="J7102">
            <v>0</v>
          </cell>
        </row>
        <row r="7103">
          <cell r="A7103" t="str">
            <v>4522000001</v>
          </cell>
          <cell r="J7103">
            <v>0</v>
          </cell>
        </row>
        <row r="7104">
          <cell r="A7104" t="str">
            <v>4522000001</v>
          </cell>
          <cell r="J7104">
            <v>0</v>
          </cell>
        </row>
        <row r="7105">
          <cell r="A7105" t="str">
            <v>4522000001</v>
          </cell>
          <cell r="J7105">
            <v>0</v>
          </cell>
        </row>
        <row r="7106">
          <cell r="A7106" t="str">
            <v>4522000001</v>
          </cell>
          <cell r="J7106">
            <v>0</v>
          </cell>
        </row>
        <row r="7107">
          <cell r="A7107" t="str">
            <v>4522000001</v>
          </cell>
          <cell r="J7107">
            <v>0</v>
          </cell>
        </row>
        <row r="7108">
          <cell r="A7108" t="str">
            <v>4522000001</v>
          </cell>
          <cell r="J7108">
            <v>0</v>
          </cell>
        </row>
        <row r="7109">
          <cell r="A7109" t="str">
            <v>4522000001</v>
          </cell>
          <cell r="J7109">
            <v>0</v>
          </cell>
        </row>
        <row r="7110">
          <cell r="A7110" t="str">
            <v>4522000001</v>
          </cell>
          <cell r="J7110">
            <v>0</v>
          </cell>
        </row>
        <row r="7111">
          <cell r="A7111" t="str">
            <v>4522000001</v>
          </cell>
          <cell r="J7111">
            <v>0</v>
          </cell>
        </row>
        <row r="7112">
          <cell r="A7112" t="str">
            <v>4522000001</v>
          </cell>
          <cell r="J7112">
            <v>0</v>
          </cell>
        </row>
        <row r="7113">
          <cell r="A7113" t="str">
            <v>4522000001</v>
          </cell>
          <cell r="J7113">
            <v>0</v>
          </cell>
        </row>
        <row r="7114">
          <cell r="A7114" t="str">
            <v>4522000001</v>
          </cell>
          <cell r="J7114">
            <v>0</v>
          </cell>
        </row>
        <row r="7115">
          <cell r="A7115" t="str">
            <v>4522000001</v>
          </cell>
          <cell r="J7115">
            <v>0</v>
          </cell>
        </row>
        <row r="7116">
          <cell r="A7116" t="str">
            <v>4522000001</v>
          </cell>
          <cell r="J7116">
            <v>0</v>
          </cell>
        </row>
        <row r="7117">
          <cell r="A7117" t="str">
            <v>4522000001</v>
          </cell>
          <cell r="J7117">
            <v>0</v>
          </cell>
        </row>
        <row r="7118">
          <cell r="A7118" t="str">
            <v>4522000001</v>
          </cell>
          <cell r="J7118">
            <v>0</v>
          </cell>
        </row>
        <row r="7119">
          <cell r="A7119" t="str">
            <v>4522000001</v>
          </cell>
          <cell r="J7119">
            <v>0</v>
          </cell>
        </row>
        <row r="7120">
          <cell r="A7120" t="str">
            <v>4522000001</v>
          </cell>
          <cell r="J7120">
            <v>0</v>
          </cell>
        </row>
        <row r="7121">
          <cell r="A7121" t="str">
            <v>4522000001</v>
          </cell>
          <cell r="J7121">
            <v>0</v>
          </cell>
        </row>
        <row r="7122">
          <cell r="A7122" t="str">
            <v>4522000001</v>
          </cell>
          <cell r="J7122">
            <v>0</v>
          </cell>
        </row>
        <row r="7123">
          <cell r="A7123" t="str">
            <v>4522000001</v>
          </cell>
          <cell r="J7123">
            <v>0</v>
          </cell>
        </row>
        <row r="7124">
          <cell r="A7124" t="str">
            <v>4522000001</v>
          </cell>
          <cell r="J7124">
            <v>0</v>
          </cell>
        </row>
        <row r="7125">
          <cell r="A7125" t="str">
            <v>4522000001</v>
          </cell>
          <cell r="J7125">
            <v>0</v>
          </cell>
        </row>
        <row r="7126">
          <cell r="A7126" t="str">
            <v>4522000001</v>
          </cell>
          <cell r="J7126">
            <v>0</v>
          </cell>
        </row>
        <row r="7127">
          <cell r="A7127" t="str">
            <v>4522000001</v>
          </cell>
          <cell r="J7127">
            <v>0</v>
          </cell>
        </row>
        <row r="7128">
          <cell r="A7128" t="str">
            <v>4522000001</v>
          </cell>
          <cell r="J7128">
            <v>0</v>
          </cell>
        </row>
        <row r="7129">
          <cell r="A7129" t="str">
            <v>4522000001</v>
          </cell>
          <cell r="J7129">
            <v>0</v>
          </cell>
        </row>
        <row r="7130">
          <cell r="A7130" t="str">
            <v>4522000001</v>
          </cell>
          <cell r="J7130">
            <v>0</v>
          </cell>
        </row>
        <row r="7131">
          <cell r="A7131" t="str">
            <v>4522000001</v>
          </cell>
          <cell r="J7131">
            <v>0</v>
          </cell>
        </row>
        <row r="7132">
          <cell r="A7132" t="str">
            <v>4522000001</v>
          </cell>
          <cell r="J7132">
            <v>0</v>
          </cell>
        </row>
        <row r="7133">
          <cell r="A7133" t="str">
            <v>4522000001</v>
          </cell>
          <cell r="J7133">
            <v>0</v>
          </cell>
        </row>
        <row r="7134">
          <cell r="A7134" t="str">
            <v>4522000001</v>
          </cell>
          <cell r="J7134">
            <v>0</v>
          </cell>
        </row>
        <row r="7135">
          <cell r="A7135" t="str">
            <v>4522000001</v>
          </cell>
          <cell r="J7135">
            <v>0</v>
          </cell>
        </row>
        <row r="7136">
          <cell r="A7136" t="str">
            <v>4522000001</v>
          </cell>
          <cell r="J7136">
            <v>0</v>
          </cell>
        </row>
        <row r="7137">
          <cell r="A7137" t="str">
            <v>4522000001</v>
          </cell>
          <cell r="J7137">
            <v>0</v>
          </cell>
        </row>
        <row r="7138">
          <cell r="A7138" t="str">
            <v>4522000001</v>
          </cell>
          <cell r="J7138">
            <v>0</v>
          </cell>
        </row>
        <row r="7139">
          <cell r="A7139" t="str">
            <v>4522000001</v>
          </cell>
          <cell r="J7139">
            <v>0</v>
          </cell>
        </row>
        <row r="7140">
          <cell r="A7140" t="str">
            <v>4522000001</v>
          </cell>
          <cell r="J7140">
            <v>0</v>
          </cell>
        </row>
        <row r="7141">
          <cell r="A7141" t="str">
            <v>4522000001</v>
          </cell>
          <cell r="J7141">
            <v>0</v>
          </cell>
        </row>
        <row r="7142">
          <cell r="A7142" t="str">
            <v>4522000001</v>
          </cell>
          <cell r="J7142">
            <v>0</v>
          </cell>
        </row>
        <row r="7143">
          <cell r="A7143" t="str">
            <v>4522000001</v>
          </cell>
          <cell r="J7143">
            <v>0</v>
          </cell>
        </row>
        <row r="7144">
          <cell r="A7144" t="str">
            <v>4522000001</v>
          </cell>
          <cell r="J7144">
            <v>0</v>
          </cell>
        </row>
        <row r="7145">
          <cell r="A7145" t="str">
            <v>4522000001</v>
          </cell>
          <cell r="J7145">
            <v>0</v>
          </cell>
        </row>
        <row r="7146">
          <cell r="A7146" t="str">
            <v>4522000001</v>
          </cell>
          <cell r="J7146">
            <v>0</v>
          </cell>
        </row>
        <row r="7147">
          <cell r="A7147" t="str">
            <v>4522000001</v>
          </cell>
          <cell r="J7147">
            <v>0</v>
          </cell>
        </row>
        <row r="7148">
          <cell r="A7148" t="str">
            <v>4522000001</v>
          </cell>
          <cell r="J7148">
            <v>0</v>
          </cell>
        </row>
        <row r="7149">
          <cell r="A7149" t="str">
            <v>4522000001</v>
          </cell>
          <cell r="J7149">
            <v>0</v>
          </cell>
        </row>
        <row r="7150">
          <cell r="A7150" t="str">
            <v>4522000001</v>
          </cell>
          <cell r="J7150">
            <v>0</v>
          </cell>
        </row>
        <row r="7151">
          <cell r="A7151" t="str">
            <v>4522000001</v>
          </cell>
          <cell r="J7151">
            <v>0</v>
          </cell>
        </row>
        <row r="7152">
          <cell r="A7152" t="str">
            <v>4522000001</v>
          </cell>
          <cell r="J7152">
            <v>0</v>
          </cell>
        </row>
        <row r="7153">
          <cell r="A7153" t="str">
            <v>4522000001</v>
          </cell>
          <cell r="J7153">
            <v>0</v>
          </cell>
        </row>
        <row r="7154">
          <cell r="A7154" t="str">
            <v>4522000001</v>
          </cell>
          <cell r="J7154">
            <v>0</v>
          </cell>
        </row>
        <row r="7155">
          <cell r="A7155" t="str">
            <v>4522000001</v>
          </cell>
          <cell r="J7155">
            <v>0</v>
          </cell>
        </row>
        <row r="7156">
          <cell r="A7156" t="str">
            <v>4522000001</v>
          </cell>
          <cell r="J7156">
            <v>0</v>
          </cell>
        </row>
        <row r="7157">
          <cell r="A7157" t="str">
            <v>4522000001</v>
          </cell>
          <cell r="J7157">
            <v>0</v>
          </cell>
        </row>
        <row r="7158">
          <cell r="A7158" t="str">
            <v>4522000001</v>
          </cell>
          <cell r="J7158">
            <v>0</v>
          </cell>
        </row>
        <row r="7159">
          <cell r="A7159" t="str">
            <v>4522000001</v>
          </cell>
          <cell r="J7159">
            <v>0</v>
          </cell>
        </row>
        <row r="7160">
          <cell r="A7160" t="str">
            <v>4522000001</v>
          </cell>
          <cell r="J7160">
            <v>0</v>
          </cell>
        </row>
        <row r="7161">
          <cell r="A7161" t="str">
            <v>4522000001</v>
          </cell>
          <cell r="J7161">
            <v>0</v>
          </cell>
        </row>
        <row r="7162">
          <cell r="A7162" t="str">
            <v>4522000001</v>
          </cell>
          <cell r="J7162">
            <v>0</v>
          </cell>
        </row>
        <row r="7163">
          <cell r="A7163" t="str">
            <v>4522000001</v>
          </cell>
          <cell r="J7163">
            <v>0</v>
          </cell>
        </row>
        <row r="7164">
          <cell r="A7164" t="str">
            <v>4522000001</v>
          </cell>
          <cell r="J7164">
            <v>0</v>
          </cell>
        </row>
        <row r="7165">
          <cell r="A7165" t="str">
            <v>4522000001</v>
          </cell>
          <cell r="J7165">
            <v>0</v>
          </cell>
        </row>
        <row r="7166">
          <cell r="A7166" t="str">
            <v>4522000001</v>
          </cell>
          <cell r="J7166">
            <v>0</v>
          </cell>
        </row>
        <row r="7167">
          <cell r="A7167" t="str">
            <v>4522000001</v>
          </cell>
          <cell r="J7167">
            <v>0</v>
          </cell>
        </row>
        <row r="7168">
          <cell r="A7168" t="str">
            <v>4522000001</v>
          </cell>
          <cell r="J7168">
            <v>0</v>
          </cell>
        </row>
        <row r="7169">
          <cell r="A7169" t="str">
            <v>4522000001</v>
          </cell>
          <cell r="J7169">
            <v>0</v>
          </cell>
        </row>
        <row r="7170">
          <cell r="A7170" t="str">
            <v>4522000001</v>
          </cell>
          <cell r="J7170">
            <v>0</v>
          </cell>
        </row>
        <row r="7171">
          <cell r="A7171" t="str">
            <v>4522000001</v>
          </cell>
          <cell r="J7171">
            <v>0</v>
          </cell>
        </row>
        <row r="7172">
          <cell r="A7172" t="str">
            <v>4522000001</v>
          </cell>
          <cell r="J7172">
            <v>0</v>
          </cell>
        </row>
        <row r="7173">
          <cell r="A7173" t="str">
            <v>4522000001</v>
          </cell>
          <cell r="J7173">
            <v>0</v>
          </cell>
        </row>
        <row r="7174">
          <cell r="A7174" t="str">
            <v>4522000001</v>
          </cell>
          <cell r="J7174">
            <v>0</v>
          </cell>
        </row>
        <row r="7175">
          <cell r="A7175" t="str">
            <v>4522000001</v>
          </cell>
          <cell r="J7175">
            <v>0</v>
          </cell>
        </row>
        <row r="7176">
          <cell r="A7176" t="str">
            <v>4522000001</v>
          </cell>
          <cell r="J7176">
            <v>0</v>
          </cell>
        </row>
        <row r="7177">
          <cell r="A7177" t="str">
            <v>4522000001</v>
          </cell>
          <cell r="J7177">
            <v>0</v>
          </cell>
        </row>
        <row r="7178">
          <cell r="A7178" t="str">
            <v>4522000001</v>
          </cell>
          <cell r="J7178">
            <v>0</v>
          </cell>
        </row>
        <row r="7179">
          <cell r="A7179" t="str">
            <v>4522000001</v>
          </cell>
          <cell r="J7179">
            <v>0</v>
          </cell>
        </row>
        <row r="7180">
          <cell r="A7180" t="str">
            <v>4522000001</v>
          </cell>
          <cell r="J7180">
            <v>0</v>
          </cell>
        </row>
        <row r="7181">
          <cell r="A7181" t="str">
            <v>4522000001</v>
          </cell>
          <cell r="J7181">
            <v>0</v>
          </cell>
        </row>
        <row r="7182">
          <cell r="A7182" t="str">
            <v>4522000001</v>
          </cell>
          <cell r="J7182">
            <v>0</v>
          </cell>
        </row>
        <row r="7183">
          <cell r="A7183" t="str">
            <v>4522000001</v>
          </cell>
          <cell r="J7183">
            <v>0</v>
          </cell>
        </row>
        <row r="7184">
          <cell r="A7184" t="str">
            <v>4522000001</v>
          </cell>
          <cell r="J7184">
            <v>0</v>
          </cell>
        </row>
        <row r="7185">
          <cell r="A7185" t="str">
            <v>4522000001</v>
          </cell>
          <cell r="J7185">
            <v>0</v>
          </cell>
        </row>
        <row r="7186">
          <cell r="A7186" t="str">
            <v>4522000001</v>
          </cell>
          <cell r="J7186">
            <v>0</v>
          </cell>
        </row>
        <row r="7187">
          <cell r="A7187" t="str">
            <v>4522000001</v>
          </cell>
          <cell r="J7187">
            <v>0</v>
          </cell>
        </row>
        <row r="7188">
          <cell r="A7188" t="str">
            <v>4522000001</v>
          </cell>
          <cell r="J7188">
            <v>0</v>
          </cell>
        </row>
        <row r="7189">
          <cell r="A7189" t="str">
            <v>4522000001</v>
          </cell>
          <cell r="J7189">
            <v>0</v>
          </cell>
        </row>
        <row r="7190">
          <cell r="A7190" t="str">
            <v>4522000001</v>
          </cell>
          <cell r="J7190">
            <v>0</v>
          </cell>
        </row>
        <row r="7191">
          <cell r="A7191" t="str">
            <v>4522000001</v>
          </cell>
          <cell r="J7191">
            <v>0</v>
          </cell>
        </row>
        <row r="7192">
          <cell r="A7192" t="str">
            <v>4522000001</v>
          </cell>
          <cell r="J7192">
            <v>0</v>
          </cell>
        </row>
        <row r="7193">
          <cell r="A7193" t="str">
            <v>4522000001</v>
          </cell>
          <cell r="J7193">
            <v>0</v>
          </cell>
        </row>
        <row r="7194">
          <cell r="A7194" t="str">
            <v>4522000001</v>
          </cell>
          <cell r="J7194">
            <v>0</v>
          </cell>
        </row>
        <row r="7195">
          <cell r="A7195" t="str">
            <v>4522000001</v>
          </cell>
          <cell r="J7195">
            <v>0</v>
          </cell>
        </row>
        <row r="7196">
          <cell r="A7196" t="str">
            <v>4522000001</v>
          </cell>
          <cell r="J7196">
            <v>0</v>
          </cell>
        </row>
        <row r="7197">
          <cell r="A7197" t="str">
            <v>4522000001</v>
          </cell>
          <cell r="J7197">
            <v>0</v>
          </cell>
        </row>
        <row r="7198">
          <cell r="A7198" t="str">
            <v>4522000001</v>
          </cell>
          <cell r="J7198">
            <v>0</v>
          </cell>
        </row>
        <row r="7199">
          <cell r="A7199" t="str">
            <v>4522000001</v>
          </cell>
          <cell r="J7199">
            <v>0</v>
          </cell>
        </row>
        <row r="7200">
          <cell r="A7200" t="str">
            <v>4522000001</v>
          </cell>
          <cell r="J7200">
            <v>0</v>
          </cell>
        </row>
        <row r="7201">
          <cell r="A7201" t="str">
            <v>4522000001</v>
          </cell>
          <cell r="J7201">
            <v>0</v>
          </cell>
        </row>
        <row r="7202">
          <cell r="A7202" t="str">
            <v>4522000001</v>
          </cell>
          <cell r="J7202">
            <v>0</v>
          </cell>
        </row>
        <row r="7203">
          <cell r="A7203" t="str">
            <v>4522000001</v>
          </cell>
          <cell r="J7203">
            <v>0</v>
          </cell>
        </row>
        <row r="7204">
          <cell r="A7204" t="str">
            <v>4522000001</v>
          </cell>
          <cell r="J7204">
            <v>0</v>
          </cell>
        </row>
        <row r="7205">
          <cell r="A7205" t="str">
            <v>4522000001</v>
          </cell>
          <cell r="J7205">
            <v>0</v>
          </cell>
        </row>
        <row r="7206">
          <cell r="A7206" t="str">
            <v>4522000001</v>
          </cell>
          <cell r="J7206">
            <v>0</v>
          </cell>
        </row>
        <row r="7207">
          <cell r="A7207" t="str">
            <v>4522000001</v>
          </cell>
          <cell r="J7207">
            <v>0</v>
          </cell>
        </row>
        <row r="7208">
          <cell r="A7208" t="str">
            <v>4522000001</v>
          </cell>
          <cell r="J7208">
            <v>0</v>
          </cell>
        </row>
        <row r="7209">
          <cell r="A7209" t="str">
            <v>4522000001</v>
          </cell>
          <cell r="J7209">
            <v>0</v>
          </cell>
        </row>
        <row r="7210">
          <cell r="A7210" t="str">
            <v>4522000001</v>
          </cell>
          <cell r="J7210">
            <v>0</v>
          </cell>
        </row>
        <row r="7211">
          <cell r="A7211" t="str">
            <v>4522000001</v>
          </cell>
          <cell r="J7211">
            <v>0</v>
          </cell>
        </row>
        <row r="7212">
          <cell r="A7212" t="str">
            <v>4522000001</v>
          </cell>
          <cell r="J7212">
            <v>0</v>
          </cell>
        </row>
        <row r="7213">
          <cell r="A7213" t="str">
            <v>4522000001</v>
          </cell>
          <cell r="J7213">
            <v>0</v>
          </cell>
        </row>
        <row r="7214">
          <cell r="A7214" t="str">
            <v>4522000001</v>
          </cell>
          <cell r="J7214">
            <v>0</v>
          </cell>
        </row>
        <row r="7215">
          <cell r="A7215" t="str">
            <v>4522000001</v>
          </cell>
          <cell r="J7215">
            <v>0</v>
          </cell>
        </row>
        <row r="7216">
          <cell r="A7216" t="str">
            <v>4522000001</v>
          </cell>
          <cell r="J7216">
            <v>0</v>
          </cell>
        </row>
        <row r="7217">
          <cell r="A7217" t="str">
            <v>4522000001</v>
          </cell>
          <cell r="J7217">
            <v>0</v>
          </cell>
        </row>
        <row r="7218">
          <cell r="A7218" t="str">
            <v>4522000001</v>
          </cell>
          <cell r="J7218">
            <v>0</v>
          </cell>
        </row>
        <row r="7219">
          <cell r="A7219" t="str">
            <v>4522000001</v>
          </cell>
          <cell r="J7219">
            <v>0</v>
          </cell>
        </row>
        <row r="7220">
          <cell r="A7220" t="str">
            <v>4522000001</v>
          </cell>
          <cell r="J7220">
            <v>0</v>
          </cell>
        </row>
        <row r="7221">
          <cell r="A7221" t="str">
            <v>4522000001</v>
          </cell>
          <cell r="J7221">
            <v>0</v>
          </cell>
        </row>
        <row r="7222">
          <cell r="A7222" t="str">
            <v>4522000001</v>
          </cell>
          <cell r="J7222">
            <v>0</v>
          </cell>
        </row>
        <row r="7223">
          <cell r="A7223" t="str">
            <v>4522000001</v>
          </cell>
          <cell r="J7223">
            <v>0</v>
          </cell>
        </row>
        <row r="7224">
          <cell r="A7224" t="str">
            <v>4522000001</v>
          </cell>
          <cell r="J7224">
            <v>0</v>
          </cell>
        </row>
        <row r="7225">
          <cell r="A7225" t="str">
            <v>4522000001</v>
          </cell>
          <cell r="J7225">
            <v>0</v>
          </cell>
        </row>
        <row r="7226">
          <cell r="A7226" t="str">
            <v>4522000001</v>
          </cell>
          <cell r="J7226">
            <v>0</v>
          </cell>
        </row>
        <row r="7227">
          <cell r="A7227" t="str">
            <v>4522000001</v>
          </cell>
          <cell r="J7227">
            <v>0</v>
          </cell>
        </row>
        <row r="7228">
          <cell r="A7228" t="str">
            <v>4522000001</v>
          </cell>
          <cell r="J7228">
            <v>0</v>
          </cell>
        </row>
        <row r="7229">
          <cell r="A7229" t="str">
            <v>4522000001</v>
          </cell>
          <cell r="J7229">
            <v>0</v>
          </cell>
        </row>
        <row r="7230">
          <cell r="A7230" t="str">
            <v>4522000001</v>
          </cell>
          <cell r="J7230">
            <v>0</v>
          </cell>
        </row>
        <row r="7231">
          <cell r="A7231" t="str">
            <v>4522000001</v>
          </cell>
          <cell r="J7231">
            <v>0</v>
          </cell>
        </row>
        <row r="7232">
          <cell r="A7232" t="str">
            <v>4522000001</v>
          </cell>
          <cell r="J7232">
            <v>0</v>
          </cell>
        </row>
        <row r="7233">
          <cell r="A7233" t="str">
            <v>4522000001</v>
          </cell>
          <cell r="J7233">
            <v>0</v>
          </cell>
        </row>
        <row r="7234">
          <cell r="A7234" t="str">
            <v>4522000001</v>
          </cell>
          <cell r="J7234">
            <v>0</v>
          </cell>
        </row>
        <row r="7235">
          <cell r="A7235" t="str">
            <v>4522000001</v>
          </cell>
          <cell r="J7235">
            <v>0</v>
          </cell>
        </row>
        <row r="7236">
          <cell r="A7236" t="str">
            <v>4522000001</v>
          </cell>
          <cell r="J7236">
            <v>0</v>
          </cell>
        </row>
        <row r="7237">
          <cell r="A7237" t="str">
            <v>4522000001</v>
          </cell>
          <cell r="J7237">
            <v>0</v>
          </cell>
        </row>
        <row r="7238">
          <cell r="A7238" t="str">
            <v>4522000001</v>
          </cell>
          <cell r="J7238">
            <v>0</v>
          </cell>
        </row>
        <row r="7239">
          <cell r="A7239" t="str">
            <v>4522000001</v>
          </cell>
          <cell r="J7239">
            <v>0</v>
          </cell>
        </row>
        <row r="7240">
          <cell r="A7240" t="str">
            <v>4522000001</v>
          </cell>
          <cell r="J7240">
            <v>0</v>
          </cell>
        </row>
        <row r="7241">
          <cell r="A7241" t="str">
            <v>4522000001</v>
          </cell>
          <cell r="J7241">
            <v>0</v>
          </cell>
        </row>
        <row r="7242">
          <cell r="A7242" t="str">
            <v>4522000001</v>
          </cell>
          <cell r="J7242">
            <v>0</v>
          </cell>
        </row>
        <row r="7243">
          <cell r="A7243" t="str">
            <v>4522000001</v>
          </cell>
          <cell r="J7243">
            <v>0</v>
          </cell>
        </row>
        <row r="7244">
          <cell r="A7244" t="str">
            <v>4522000001</v>
          </cell>
          <cell r="J7244">
            <v>0</v>
          </cell>
        </row>
        <row r="7245">
          <cell r="A7245" t="str">
            <v>4522000001</v>
          </cell>
          <cell r="J7245">
            <v>0</v>
          </cell>
        </row>
        <row r="7246">
          <cell r="A7246" t="str">
            <v>4522000001</v>
          </cell>
          <cell r="J7246">
            <v>0</v>
          </cell>
        </row>
        <row r="7247">
          <cell r="A7247" t="str">
            <v>4522000001</v>
          </cell>
          <cell r="J7247">
            <v>0</v>
          </cell>
        </row>
        <row r="7248">
          <cell r="A7248" t="str">
            <v>4522000001</v>
          </cell>
          <cell r="J7248">
            <v>0</v>
          </cell>
        </row>
        <row r="7249">
          <cell r="A7249" t="str">
            <v>4522000001</v>
          </cell>
          <cell r="J7249">
            <v>0</v>
          </cell>
        </row>
        <row r="7250">
          <cell r="A7250" t="str">
            <v>4522000001</v>
          </cell>
          <cell r="J7250">
            <v>0</v>
          </cell>
        </row>
        <row r="7251">
          <cell r="A7251" t="str">
            <v>4522000001</v>
          </cell>
          <cell r="J7251">
            <v>0</v>
          </cell>
        </row>
        <row r="7252">
          <cell r="A7252" t="str">
            <v>4522000001</v>
          </cell>
          <cell r="J7252">
            <v>0</v>
          </cell>
        </row>
        <row r="7253">
          <cell r="A7253" t="str">
            <v>4522000001</v>
          </cell>
          <cell r="J7253">
            <v>0</v>
          </cell>
        </row>
        <row r="7254">
          <cell r="A7254" t="str">
            <v>4522000001</v>
          </cell>
          <cell r="J7254">
            <v>0</v>
          </cell>
        </row>
        <row r="7255">
          <cell r="A7255" t="str">
            <v>4522000001</v>
          </cell>
          <cell r="J7255">
            <v>0</v>
          </cell>
        </row>
        <row r="7256">
          <cell r="A7256" t="str">
            <v>4522000001</v>
          </cell>
          <cell r="J7256">
            <v>0</v>
          </cell>
        </row>
        <row r="7257">
          <cell r="A7257" t="str">
            <v>4522000001</v>
          </cell>
          <cell r="J7257">
            <v>0</v>
          </cell>
        </row>
        <row r="7258">
          <cell r="A7258" t="str">
            <v>4522000001</v>
          </cell>
          <cell r="J7258">
            <v>0</v>
          </cell>
        </row>
        <row r="7259">
          <cell r="A7259" t="str">
            <v>4522000001</v>
          </cell>
          <cell r="J7259">
            <v>0</v>
          </cell>
        </row>
        <row r="7260">
          <cell r="A7260" t="str">
            <v>4522000001</v>
          </cell>
          <cell r="J7260">
            <v>0</v>
          </cell>
        </row>
        <row r="7261">
          <cell r="A7261" t="str">
            <v>4522000001</v>
          </cell>
          <cell r="J7261">
            <v>0</v>
          </cell>
        </row>
        <row r="7262">
          <cell r="A7262" t="str">
            <v>4522000001</v>
          </cell>
          <cell r="J7262">
            <v>0</v>
          </cell>
        </row>
        <row r="7263">
          <cell r="A7263" t="str">
            <v>4522000001</v>
          </cell>
          <cell r="J7263">
            <v>0</v>
          </cell>
        </row>
        <row r="7264">
          <cell r="A7264" t="str">
            <v>4522000001</v>
          </cell>
          <cell r="J7264">
            <v>0</v>
          </cell>
        </row>
        <row r="7265">
          <cell r="A7265" t="str">
            <v>4522000001</v>
          </cell>
          <cell r="J7265">
            <v>0</v>
          </cell>
        </row>
        <row r="7266">
          <cell r="A7266" t="str">
            <v>4522000001</v>
          </cell>
          <cell r="J7266">
            <v>0</v>
          </cell>
        </row>
        <row r="7267">
          <cell r="A7267" t="str">
            <v>4522000001</v>
          </cell>
          <cell r="J7267">
            <v>0</v>
          </cell>
        </row>
        <row r="7268">
          <cell r="A7268" t="str">
            <v>4522000001</v>
          </cell>
          <cell r="J7268">
            <v>0</v>
          </cell>
        </row>
        <row r="7269">
          <cell r="A7269" t="str">
            <v>4522000001</v>
          </cell>
          <cell r="J7269">
            <v>0</v>
          </cell>
        </row>
        <row r="7270">
          <cell r="A7270" t="str">
            <v>4522000001</v>
          </cell>
          <cell r="J7270">
            <v>0</v>
          </cell>
        </row>
        <row r="7271">
          <cell r="A7271" t="str">
            <v>4522000001</v>
          </cell>
          <cell r="J7271">
            <v>0</v>
          </cell>
        </row>
        <row r="7272">
          <cell r="A7272" t="str">
            <v>4522000001</v>
          </cell>
          <cell r="J7272">
            <v>0</v>
          </cell>
        </row>
        <row r="7273">
          <cell r="A7273" t="str">
            <v>4522000001</v>
          </cell>
          <cell r="J7273">
            <v>0</v>
          </cell>
        </row>
        <row r="7274">
          <cell r="A7274" t="str">
            <v>4522000001</v>
          </cell>
          <cell r="J7274">
            <v>0</v>
          </cell>
        </row>
        <row r="7275">
          <cell r="A7275" t="str">
            <v>4522000001</v>
          </cell>
          <cell r="J7275">
            <v>0</v>
          </cell>
        </row>
        <row r="7276">
          <cell r="A7276" t="str">
            <v>4522000001</v>
          </cell>
          <cell r="J7276">
            <v>0</v>
          </cell>
        </row>
        <row r="7277">
          <cell r="A7277" t="str">
            <v>4522000001</v>
          </cell>
          <cell r="J7277">
            <v>0</v>
          </cell>
        </row>
        <row r="7278">
          <cell r="A7278" t="str">
            <v>4522000001</v>
          </cell>
          <cell r="J7278">
            <v>0</v>
          </cell>
        </row>
        <row r="7279">
          <cell r="A7279" t="str">
            <v>4522000001</v>
          </cell>
          <cell r="J7279">
            <v>0</v>
          </cell>
        </row>
        <row r="7280">
          <cell r="A7280" t="str">
            <v>4522000001</v>
          </cell>
          <cell r="J7280">
            <v>0</v>
          </cell>
        </row>
        <row r="7281">
          <cell r="A7281" t="str">
            <v>4522000001</v>
          </cell>
          <cell r="J7281">
            <v>0</v>
          </cell>
        </row>
        <row r="7282">
          <cell r="A7282" t="str">
            <v>4522000001</v>
          </cell>
          <cell r="J7282">
            <v>0</v>
          </cell>
        </row>
        <row r="7283">
          <cell r="A7283" t="str">
            <v>4522000001</v>
          </cell>
          <cell r="J7283">
            <v>0</v>
          </cell>
        </row>
        <row r="7284">
          <cell r="A7284" t="str">
            <v>4522000001</v>
          </cell>
          <cell r="J7284">
            <v>0</v>
          </cell>
        </row>
        <row r="7285">
          <cell r="A7285" t="str">
            <v>4522000001</v>
          </cell>
          <cell r="J7285">
            <v>0</v>
          </cell>
        </row>
        <row r="7286">
          <cell r="A7286" t="str">
            <v>4522000001</v>
          </cell>
          <cell r="J7286">
            <v>0</v>
          </cell>
        </row>
        <row r="7287">
          <cell r="A7287" t="str">
            <v>4522000001</v>
          </cell>
          <cell r="J7287">
            <v>0</v>
          </cell>
        </row>
        <row r="7288">
          <cell r="A7288" t="str">
            <v>4522000001</v>
          </cell>
          <cell r="J7288">
            <v>0</v>
          </cell>
        </row>
        <row r="7289">
          <cell r="A7289" t="str">
            <v>4522000001</v>
          </cell>
          <cell r="J7289">
            <v>0</v>
          </cell>
        </row>
        <row r="7290">
          <cell r="A7290" t="str">
            <v>4522000001</v>
          </cell>
          <cell r="J7290">
            <v>0</v>
          </cell>
        </row>
        <row r="7291">
          <cell r="A7291" t="str">
            <v>4522000001</v>
          </cell>
          <cell r="J7291">
            <v>0</v>
          </cell>
        </row>
        <row r="7292">
          <cell r="A7292" t="str">
            <v>4522000001</v>
          </cell>
          <cell r="J7292">
            <v>0</v>
          </cell>
        </row>
        <row r="7293">
          <cell r="A7293" t="str">
            <v>4522000001</v>
          </cell>
          <cell r="J7293">
            <v>0</v>
          </cell>
        </row>
        <row r="7294">
          <cell r="A7294" t="str">
            <v>4522000001</v>
          </cell>
          <cell r="J7294">
            <v>0</v>
          </cell>
        </row>
        <row r="7295">
          <cell r="A7295" t="str">
            <v>4522000001</v>
          </cell>
          <cell r="J7295">
            <v>0</v>
          </cell>
        </row>
        <row r="7296">
          <cell r="A7296" t="str">
            <v>4522000001</v>
          </cell>
          <cell r="J7296">
            <v>0</v>
          </cell>
        </row>
        <row r="7297">
          <cell r="A7297" t="str">
            <v>4522000001</v>
          </cell>
          <cell r="J7297">
            <v>0</v>
          </cell>
        </row>
        <row r="7298">
          <cell r="A7298" t="str">
            <v>4522000001</v>
          </cell>
          <cell r="J7298">
            <v>0</v>
          </cell>
        </row>
        <row r="7299">
          <cell r="A7299" t="str">
            <v>4522000001</v>
          </cell>
          <cell r="J7299">
            <v>0</v>
          </cell>
        </row>
        <row r="7300">
          <cell r="A7300" t="str">
            <v>4522000001</v>
          </cell>
          <cell r="J7300">
            <v>0</v>
          </cell>
        </row>
        <row r="7301">
          <cell r="A7301" t="str">
            <v>4522000001</v>
          </cell>
          <cell r="J7301">
            <v>0</v>
          </cell>
        </row>
        <row r="7302">
          <cell r="A7302" t="str">
            <v>4522000001</v>
          </cell>
          <cell r="J7302">
            <v>0</v>
          </cell>
        </row>
        <row r="7303">
          <cell r="A7303" t="str">
            <v>4522000001</v>
          </cell>
          <cell r="J7303">
            <v>0</v>
          </cell>
        </row>
        <row r="7304">
          <cell r="A7304" t="str">
            <v>4522000001</v>
          </cell>
          <cell r="J7304">
            <v>0</v>
          </cell>
        </row>
        <row r="7305">
          <cell r="A7305" t="str">
            <v>4522000001</v>
          </cell>
          <cell r="J7305">
            <v>0</v>
          </cell>
        </row>
        <row r="7306">
          <cell r="A7306" t="str">
            <v>4522000001</v>
          </cell>
          <cell r="J7306">
            <v>0</v>
          </cell>
        </row>
        <row r="7307">
          <cell r="A7307" t="str">
            <v>4522000001</v>
          </cell>
          <cell r="J7307">
            <v>0</v>
          </cell>
        </row>
        <row r="7308">
          <cell r="A7308" t="str">
            <v>4522000001</v>
          </cell>
          <cell r="J7308">
            <v>0</v>
          </cell>
        </row>
        <row r="7309">
          <cell r="A7309" t="str">
            <v>4522000001</v>
          </cell>
          <cell r="J7309">
            <v>0</v>
          </cell>
        </row>
        <row r="7310">
          <cell r="A7310" t="str">
            <v>4522000001</v>
          </cell>
          <cell r="J7310">
            <v>0</v>
          </cell>
        </row>
        <row r="7311">
          <cell r="A7311" t="str">
            <v>4522000001</v>
          </cell>
          <cell r="J7311">
            <v>0</v>
          </cell>
        </row>
        <row r="7312">
          <cell r="A7312" t="str">
            <v>4522000001</v>
          </cell>
          <cell r="J7312">
            <v>0</v>
          </cell>
        </row>
        <row r="7313">
          <cell r="A7313" t="str">
            <v>4522000001</v>
          </cell>
          <cell r="J7313">
            <v>0</v>
          </cell>
        </row>
        <row r="7314">
          <cell r="A7314" t="str">
            <v>4522000001</v>
          </cell>
          <cell r="J7314">
            <v>0</v>
          </cell>
        </row>
        <row r="7315">
          <cell r="A7315" t="str">
            <v>4522000001</v>
          </cell>
          <cell r="J7315">
            <v>0</v>
          </cell>
        </row>
        <row r="7316">
          <cell r="A7316" t="str">
            <v>4522000001</v>
          </cell>
          <cell r="J7316">
            <v>0</v>
          </cell>
        </row>
        <row r="7317">
          <cell r="A7317" t="str">
            <v>4522000001</v>
          </cell>
          <cell r="J7317">
            <v>0</v>
          </cell>
        </row>
        <row r="7318">
          <cell r="A7318" t="str">
            <v>4522000001</v>
          </cell>
          <cell r="J7318">
            <v>0</v>
          </cell>
        </row>
        <row r="7319">
          <cell r="A7319" t="str">
            <v>4522000001</v>
          </cell>
          <cell r="J7319">
            <v>0</v>
          </cell>
        </row>
        <row r="7320">
          <cell r="A7320" t="str">
            <v>4522000001</v>
          </cell>
          <cell r="J7320">
            <v>0</v>
          </cell>
        </row>
        <row r="7321">
          <cell r="A7321" t="str">
            <v>4522000001</v>
          </cell>
          <cell r="J7321">
            <v>0</v>
          </cell>
        </row>
        <row r="7322">
          <cell r="A7322" t="str">
            <v>4522000001</v>
          </cell>
          <cell r="J7322">
            <v>0</v>
          </cell>
        </row>
        <row r="7323">
          <cell r="A7323" t="str">
            <v>4522000001</v>
          </cell>
          <cell r="J7323">
            <v>0</v>
          </cell>
        </row>
        <row r="7324">
          <cell r="A7324" t="str">
            <v>4522000001</v>
          </cell>
          <cell r="J7324">
            <v>0</v>
          </cell>
        </row>
        <row r="7325">
          <cell r="A7325" t="str">
            <v>4522000001</v>
          </cell>
          <cell r="J7325">
            <v>0</v>
          </cell>
        </row>
        <row r="7326">
          <cell r="A7326" t="str">
            <v>4522000001</v>
          </cell>
          <cell r="J7326">
            <v>0</v>
          </cell>
        </row>
        <row r="7327">
          <cell r="A7327" t="str">
            <v>4522000001</v>
          </cell>
          <cell r="J7327">
            <v>0</v>
          </cell>
        </row>
        <row r="7328">
          <cell r="A7328" t="str">
            <v>4522000001</v>
          </cell>
          <cell r="J7328">
            <v>0</v>
          </cell>
        </row>
        <row r="7329">
          <cell r="A7329" t="str">
            <v>4522000001</v>
          </cell>
          <cell r="J7329">
            <v>0</v>
          </cell>
        </row>
        <row r="7330">
          <cell r="A7330" t="str">
            <v>4522000001</v>
          </cell>
          <cell r="J7330">
            <v>0</v>
          </cell>
        </row>
        <row r="7331">
          <cell r="A7331" t="str">
            <v>4522000001</v>
          </cell>
          <cell r="J7331">
            <v>0</v>
          </cell>
        </row>
        <row r="7332">
          <cell r="A7332" t="str">
            <v>4522000001</v>
          </cell>
          <cell r="J7332">
            <v>0</v>
          </cell>
        </row>
        <row r="7333">
          <cell r="A7333" t="str">
            <v>4522000001</v>
          </cell>
          <cell r="J7333">
            <v>0</v>
          </cell>
        </row>
        <row r="7334">
          <cell r="A7334" t="str">
            <v>4522000001</v>
          </cell>
          <cell r="J7334">
            <v>0</v>
          </cell>
        </row>
        <row r="7335">
          <cell r="A7335" t="str">
            <v>4522000001</v>
          </cell>
          <cell r="J7335">
            <v>0</v>
          </cell>
        </row>
        <row r="7336">
          <cell r="A7336" t="str">
            <v>4522000001</v>
          </cell>
          <cell r="J7336">
            <v>0</v>
          </cell>
        </row>
        <row r="7337">
          <cell r="A7337" t="str">
            <v>4522000001</v>
          </cell>
          <cell r="J7337">
            <v>0</v>
          </cell>
        </row>
        <row r="7338">
          <cell r="A7338" t="str">
            <v>4522000001</v>
          </cell>
          <cell r="J7338">
            <v>0</v>
          </cell>
        </row>
        <row r="7339">
          <cell r="A7339" t="str">
            <v>4522000001</v>
          </cell>
          <cell r="J7339">
            <v>0</v>
          </cell>
        </row>
        <row r="7340">
          <cell r="A7340" t="str">
            <v>4522000001</v>
          </cell>
          <cell r="J7340">
            <v>0</v>
          </cell>
        </row>
        <row r="7341">
          <cell r="A7341" t="str">
            <v>4522000001</v>
          </cell>
          <cell r="J7341">
            <v>0</v>
          </cell>
        </row>
        <row r="7342">
          <cell r="A7342" t="str">
            <v>4522000001</v>
          </cell>
          <cell r="J7342">
            <v>0</v>
          </cell>
        </row>
        <row r="7343">
          <cell r="A7343" t="str">
            <v>4522000001</v>
          </cell>
          <cell r="J7343">
            <v>0</v>
          </cell>
        </row>
        <row r="7344">
          <cell r="A7344" t="str">
            <v>4522000001</v>
          </cell>
          <cell r="J7344">
            <v>0</v>
          </cell>
        </row>
        <row r="7345">
          <cell r="A7345" t="str">
            <v>4522000001</v>
          </cell>
          <cell r="J7345">
            <v>0</v>
          </cell>
        </row>
        <row r="7346">
          <cell r="A7346" t="str">
            <v>4522000001</v>
          </cell>
          <cell r="J7346">
            <v>0</v>
          </cell>
        </row>
        <row r="7347">
          <cell r="A7347" t="str">
            <v>4522000001</v>
          </cell>
          <cell r="J7347">
            <v>0</v>
          </cell>
        </row>
        <row r="7348">
          <cell r="A7348" t="str">
            <v>4522000001</v>
          </cell>
          <cell r="J7348">
            <v>0</v>
          </cell>
        </row>
        <row r="7349">
          <cell r="A7349" t="str">
            <v>4522000001</v>
          </cell>
          <cell r="J7349">
            <v>0</v>
          </cell>
        </row>
        <row r="7350">
          <cell r="A7350" t="str">
            <v>4522000001</v>
          </cell>
          <cell r="J7350">
            <v>0</v>
          </cell>
        </row>
        <row r="7351">
          <cell r="A7351" t="str">
            <v>4522000001</v>
          </cell>
          <cell r="J7351">
            <v>0</v>
          </cell>
        </row>
        <row r="7352">
          <cell r="A7352" t="str">
            <v>4522000001</v>
          </cell>
          <cell r="J7352">
            <v>0</v>
          </cell>
        </row>
        <row r="7353">
          <cell r="A7353" t="str">
            <v>4522000001</v>
          </cell>
          <cell r="J7353">
            <v>0</v>
          </cell>
        </row>
        <row r="7354">
          <cell r="A7354" t="str">
            <v>4522000001</v>
          </cell>
          <cell r="J7354">
            <v>0</v>
          </cell>
        </row>
        <row r="7355">
          <cell r="A7355" t="str">
            <v>4522000001</v>
          </cell>
          <cell r="J7355">
            <v>0</v>
          </cell>
        </row>
        <row r="7356">
          <cell r="A7356" t="str">
            <v>4522000001</v>
          </cell>
          <cell r="J7356">
            <v>0</v>
          </cell>
        </row>
        <row r="7357">
          <cell r="A7357" t="str">
            <v>4522000001</v>
          </cell>
          <cell r="J7357">
            <v>0</v>
          </cell>
        </row>
        <row r="7358">
          <cell r="A7358" t="str">
            <v>4522000001</v>
          </cell>
          <cell r="J7358">
            <v>0</v>
          </cell>
        </row>
        <row r="7359">
          <cell r="A7359" t="str">
            <v>4522000001</v>
          </cell>
          <cell r="J7359">
            <v>0</v>
          </cell>
        </row>
        <row r="7360">
          <cell r="A7360" t="str">
            <v>4522000001</v>
          </cell>
          <cell r="J7360">
            <v>0</v>
          </cell>
        </row>
        <row r="7361">
          <cell r="A7361" t="str">
            <v>4522000001</v>
          </cell>
          <cell r="J7361">
            <v>0</v>
          </cell>
        </row>
        <row r="7362">
          <cell r="A7362" t="str">
            <v>4522000001</v>
          </cell>
          <cell r="J7362">
            <v>0</v>
          </cell>
        </row>
        <row r="7363">
          <cell r="A7363" t="str">
            <v>4522000001</v>
          </cell>
          <cell r="J7363">
            <v>0</v>
          </cell>
        </row>
        <row r="7364">
          <cell r="A7364" t="str">
            <v>4522000001</v>
          </cell>
          <cell r="J7364">
            <v>0</v>
          </cell>
        </row>
        <row r="7365">
          <cell r="A7365" t="str">
            <v>4522000001</v>
          </cell>
          <cell r="J7365">
            <v>0</v>
          </cell>
        </row>
        <row r="7366">
          <cell r="A7366" t="str">
            <v>4522000001</v>
          </cell>
          <cell r="J7366">
            <v>0</v>
          </cell>
        </row>
        <row r="7367">
          <cell r="A7367" t="str">
            <v>4522000001</v>
          </cell>
          <cell r="J7367">
            <v>0</v>
          </cell>
        </row>
        <row r="7368">
          <cell r="A7368" t="str">
            <v>4522000001</v>
          </cell>
          <cell r="J7368">
            <v>0</v>
          </cell>
        </row>
        <row r="7369">
          <cell r="A7369" t="str">
            <v>4522000001</v>
          </cell>
          <cell r="J7369">
            <v>0</v>
          </cell>
        </row>
        <row r="7370">
          <cell r="A7370" t="str">
            <v>4522000001</v>
          </cell>
          <cell r="J7370">
            <v>0</v>
          </cell>
        </row>
        <row r="7371">
          <cell r="A7371" t="str">
            <v>4522000001</v>
          </cell>
          <cell r="J7371">
            <v>0</v>
          </cell>
        </row>
        <row r="7372">
          <cell r="A7372" t="str">
            <v>4522000001</v>
          </cell>
          <cell r="J7372">
            <v>0</v>
          </cell>
        </row>
        <row r="7373">
          <cell r="A7373" t="str">
            <v>4522000001</v>
          </cell>
          <cell r="J7373">
            <v>0</v>
          </cell>
        </row>
        <row r="7374">
          <cell r="A7374" t="str">
            <v>4522000001</v>
          </cell>
          <cell r="J7374">
            <v>0</v>
          </cell>
        </row>
        <row r="7375">
          <cell r="A7375" t="str">
            <v>4522000001</v>
          </cell>
          <cell r="J7375">
            <v>0</v>
          </cell>
        </row>
        <row r="7376">
          <cell r="A7376" t="str">
            <v>4522000001</v>
          </cell>
          <cell r="J7376">
            <v>0</v>
          </cell>
        </row>
        <row r="7377">
          <cell r="A7377" t="str">
            <v>4522000001</v>
          </cell>
          <cell r="J7377">
            <v>0</v>
          </cell>
        </row>
        <row r="7378">
          <cell r="A7378" t="str">
            <v>4522000001</v>
          </cell>
          <cell r="J7378">
            <v>0</v>
          </cell>
        </row>
        <row r="7379">
          <cell r="A7379" t="str">
            <v>4522000001</v>
          </cell>
          <cell r="J7379">
            <v>0</v>
          </cell>
        </row>
        <row r="7380">
          <cell r="A7380" t="str">
            <v>4522000001</v>
          </cell>
          <cell r="J7380">
            <v>0</v>
          </cell>
        </row>
        <row r="7381">
          <cell r="A7381" t="str">
            <v>4522000001</v>
          </cell>
          <cell r="J7381">
            <v>0</v>
          </cell>
        </row>
        <row r="7382">
          <cell r="A7382" t="str">
            <v>4522000001</v>
          </cell>
          <cell r="J7382">
            <v>0</v>
          </cell>
        </row>
        <row r="7383">
          <cell r="A7383" t="str">
            <v>4522000001</v>
          </cell>
          <cell r="J7383">
            <v>0</v>
          </cell>
        </row>
        <row r="7384">
          <cell r="A7384" t="str">
            <v>4522000001</v>
          </cell>
          <cell r="J7384">
            <v>0</v>
          </cell>
        </row>
        <row r="7385">
          <cell r="A7385" t="str">
            <v>4522000001</v>
          </cell>
          <cell r="J7385">
            <v>0</v>
          </cell>
        </row>
        <row r="7386">
          <cell r="A7386" t="str">
            <v>4522000001</v>
          </cell>
          <cell r="J7386">
            <v>0</v>
          </cell>
        </row>
        <row r="7387">
          <cell r="A7387" t="str">
            <v>4522000001</v>
          </cell>
          <cell r="J7387">
            <v>0</v>
          </cell>
        </row>
        <row r="7388">
          <cell r="A7388" t="str">
            <v>4522000001</v>
          </cell>
          <cell r="J7388">
            <v>0</v>
          </cell>
        </row>
        <row r="7389">
          <cell r="A7389" t="str">
            <v>4522000001</v>
          </cell>
          <cell r="J7389">
            <v>0</v>
          </cell>
        </row>
        <row r="7390">
          <cell r="A7390" t="str">
            <v>4522000001</v>
          </cell>
          <cell r="J7390">
            <v>0</v>
          </cell>
        </row>
        <row r="7391">
          <cell r="A7391" t="str">
            <v>4522000001</v>
          </cell>
          <cell r="J7391">
            <v>0</v>
          </cell>
        </row>
        <row r="7392">
          <cell r="A7392" t="str">
            <v>4522000001</v>
          </cell>
          <cell r="J7392">
            <v>0</v>
          </cell>
        </row>
        <row r="7393">
          <cell r="A7393" t="str">
            <v>4522000001</v>
          </cell>
          <cell r="J7393">
            <v>0</v>
          </cell>
        </row>
        <row r="7394">
          <cell r="A7394" t="str">
            <v>4522000001</v>
          </cell>
          <cell r="J7394">
            <v>0</v>
          </cell>
        </row>
        <row r="7395">
          <cell r="A7395" t="str">
            <v>4522000001</v>
          </cell>
          <cell r="J7395">
            <v>0</v>
          </cell>
        </row>
        <row r="7396">
          <cell r="A7396" t="str">
            <v>4522000001</v>
          </cell>
          <cell r="J7396">
            <v>0</v>
          </cell>
        </row>
        <row r="7397">
          <cell r="A7397" t="str">
            <v>4522000001</v>
          </cell>
          <cell r="J7397">
            <v>0</v>
          </cell>
        </row>
        <row r="7398">
          <cell r="A7398" t="str">
            <v>4522000001</v>
          </cell>
          <cell r="J7398">
            <v>0</v>
          </cell>
        </row>
        <row r="7399">
          <cell r="A7399" t="str">
            <v>4522000001</v>
          </cell>
          <cell r="J7399">
            <v>0</v>
          </cell>
        </row>
        <row r="7400">
          <cell r="A7400" t="str">
            <v>4522000001</v>
          </cell>
          <cell r="J7400">
            <v>0</v>
          </cell>
        </row>
        <row r="7401">
          <cell r="A7401" t="str">
            <v>4522000001</v>
          </cell>
          <cell r="J7401">
            <v>0</v>
          </cell>
        </row>
        <row r="7402">
          <cell r="A7402" t="str">
            <v>4522000001</v>
          </cell>
          <cell r="J7402">
            <v>0</v>
          </cell>
        </row>
        <row r="7403">
          <cell r="A7403" t="str">
            <v>4522000001</v>
          </cell>
          <cell r="J7403">
            <v>0</v>
          </cell>
        </row>
        <row r="7404">
          <cell r="A7404" t="str">
            <v>4522000001</v>
          </cell>
          <cell r="J7404">
            <v>0</v>
          </cell>
        </row>
        <row r="7405">
          <cell r="A7405" t="str">
            <v>4522000001</v>
          </cell>
          <cell r="J7405">
            <v>0</v>
          </cell>
        </row>
        <row r="7406">
          <cell r="A7406" t="str">
            <v>4522000001</v>
          </cell>
          <cell r="J7406">
            <v>0</v>
          </cell>
        </row>
        <row r="7407">
          <cell r="A7407" t="str">
            <v>4522000001</v>
          </cell>
          <cell r="J7407">
            <v>0</v>
          </cell>
        </row>
        <row r="7408">
          <cell r="A7408" t="str">
            <v>4522000001</v>
          </cell>
          <cell r="J7408">
            <v>0</v>
          </cell>
        </row>
        <row r="7409">
          <cell r="A7409" t="str">
            <v>4522000001</v>
          </cell>
          <cell r="J7409">
            <v>0</v>
          </cell>
        </row>
        <row r="7410">
          <cell r="A7410" t="str">
            <v>4522000001</v>
          </cell>
          <cell r="J7410">
            <v>0</v>
          </cell>
        </row>
        <row r="7411">
          <cell r="A7411" t="str">
            <v>4522000001</v>
          </cell>
          <cell r="J7411">
            <v>0</v>
          </cell>
        </row>
        <row r="7412">
          <cell r="A7412" t="str">
            <v>4522000001</v>
          </cell>
          <cell r="J7412">
            <v>0</v>
          </cell>
        </row>
        <row r="7413">
          <cell r="A7413" t="str">
            <v>4522000001</v>
          </cell>
          <cell r="J7413">
            <v>0</v>
          </cell>
        </row>
        <row r="7414">
          <cell r="A7414" t="str">
            <v>4522000001</v>
          </cell>
          <cell r="J7414">
            <v>0</v>
          </cell>
        </row>
        <row r="7415">
          <cell r="A7415" t="str">
            <v>4522000001</v>
          </cell>
          <cell r="J7415">
            <v>0</v>
          </cell>
        </row>
        <row r="7416">
          <cell r="A7416" t="str">
            <v>4522000001</v>
          </cell>
          <cell r="J7416">
            <v>0</v>
          </cell>
        </row>
        <row r="7417">
          <cell r="A7417" t="str">
            <v>4522000001</v>
          </cell>
          <cell r="J7417">
            <v>0</v>
          </cell>
        </row>
        <row r="7418">
          <cell r="A7418" t="str">
            <v>4522000001</v>
          </cell>
          <cell r="J7418">
            <v>0</v>
          </cell>
        </row>
        <row r="7419">
          <cell r="A7419" t="str">
            <v>4522000001</v>
          </cell>
          <cell r="J7419">
            <v>0</v>
          </cell>
        </row>
        <row r="7420">
          <cell r="A7420" t="str">
            <v>4522000001</v>
          </cell>
          <cell r="J7420">
            <v>0</v>
          </cell>
        </row>
        <row r="7421">
          <cell r="A7421" t="str">
            <v>4522000001</v>
          </cell>
          <cell r="J7421">
            <v>0</v>
          </cell>
        </row>
        <row r="7422">
          <cell r="A7422" t="str">
            <v>4522000001</v>
          </cell>
          <cell r="J7422">
            <v>0</v>
          </cell>
        </row>
        <row r="7423">
          <cell r="A7423" t="str">
            <v>4522000001</v>
          </cell>
          <cell r="J7423">
            <v>0</v>
          </cell>
        </row>
        <row r="7424">
          <cell r="A7424" t="str">
            <v>4522000001</v>
          </cell>
          <cell r="J7424">
            <v>0</v>
          </cell>
        </row>
        <row r="7425">
          <cell r="A7425" t="str">
            <v>4522000001</v>
          </cell>
          <cell r="J7425">
            <v>0</v>
          </cell>
        </row>
        <row r="7426">
          <cell r="A7426" t="str">
            <v>4522000001</v>
          </cell>
          <cell r="J7426">
            <v>0</v>
          </cell>
        </row>
        <row r="7427">
          <cell r="A7427" t="str">
            <v>4522000001</v>
          </cell>
          <cell r="J7427">
            <v>0</v>
          </cell>
        </row>
        <row r="7428">
          <cell r="A7428" t="str">
            <v>4522000001</v>
          </cell>
          <cell r="J7428">
            <v>0</v>
          </cell>
        </row>
        <row r="7429">
          <cell r="A7429" t="str">
            <v>4522000001</v>
          </cell>
          <cell r="J7429">
            <v>0</v>
          </cell>
        </row>
        <row r="7430">
          <cell r="A7430" t="str">
            <v>4522000001</v>
          </cell>
          <cell r="J7430">
            <v>0</v>
          </cell>
        </row>
        <row r="7431">
          <cell r="A7431" t="str">
            <v>4522000001</v>
          </cell>
          <cell r="J7431">
            <v>0</v>
          </cell>
        </row>
        <row r="7432">
          <cell r="A7432" t="str">
            <v>4522000001</v>
          </cell>
          <cell r="J7432">
            <v>0</v>
          </cell>
        </row>
        <row r="7433">
          <cell r="A7433" t="str">
            <v>4522000001</v>
          </cell>
          <cell r="J7433">
            <v>0</v>
          </cell>
        </row>
        <row r="7434">
          <cell r="A7434" t="str">
            <v>4522000001</v>
          </cell>
          <cell r="J7434">
            <v>0</v>
          </cell>
        </row>
        <row r="7435">
          <cell r="A7435" t="str">
            <v>4522000001</v>
          </cell>
          <cell r="J7435">
            <v>0</v>
          </cell>
        </row>
        <row r="7436">
          <cell r="A7436" t="str">
            <v>4522000001</v>
          </cell>
          <cell r="J7436">
            <v>0</v>
          </cell>
        </row>
        <row r="7437">
          <cell r="A7437" t="str">
            <v>4522000001</v>
          </cell>
          <cell r="J7437">
            <v>0</v>
          </cell>
        </row>
        <row r="7438">
          <cell r="A7438" t="str">
            <v>4522000001</v>
          </cell>
          <cell r="J7438">
            <v>0</v>
          </cell>
        </row>
        <row r="7439">
          <cell r="A7439" t="str">
            <v>4522000001</v>
          </cell>
          <cell r="J7439">
            <v>0</v>
          </cell>
        </row>
        <row r="7440">
          <cell r="A7440" t="str">
            <v>4522000001</v>
          </cell>
          <cell r="J7440">
            <v>0</v>
          </cell>
        </row>
        <row r="7441">
          <cell r="A7441" t="str">
            <v>4522000001</v>
          </cell>
          <cell r="J7441">
            <v>0</v>
          </cell>
        </row>
        <row r="7442">
          <cell r="A7442" t="str">
            <v>4522000001</v>
          </cell>
          <cell r="J7442">
            <v>0</v>
          </cell>
        </row>
        <row r="7443">
          <cell r="A7443" t="str">
            <v>4522000001</v>
          </cell>
          <cell r="J7443">
            <v>0</v>
          </cell>
        </row>
        <row r="7444">
          <cell r="A7444" t="str">
            <v>4522000001</v>
          </cell>
          <cell r="J7444">
            <v>0</v>
          </cell>
        </row>
        <row r="7445">
          <cell r="A7445" t="str">
            <v>4522000001</v>
          </cell>
          <cell r="J7445">
            <v>0</v>
          </cell>
        </row>
        <row r="7446">
          <cell r="A7446" t="str">
            <v>4522000001</v>
          </cell>
          <cell r="J7446">
            <v>0</v>
          </cell>
        </row>
        <row r="7447">
          <cell r="A7447" t="str">
            <v>4522000001</v>
          </cell>
          <cell r="J7447">
            <v>0</v>
          </cell>
        </row>
        <row r="7448">
          <cell r="A7448" t="str">
            <v>4522000001</v>
          </cell>
          <cell r="J7448">
            <v>0</v>
          </cell>
        </row>
        <row r="7449">
          <cell r="A7449" t="str">
            <v>4522000001</v>
          </cell>
          <cell r="J7449">
            <v>0</v>
          </cell>
        </row>
        <row r="7450">
          <cell r="A7450" t="str">
            <v>4522000001</v>
          </cell>
          <cell r="J7450">
            <v>0</v>
          </cell>
        </row>
        <row r="7451">
          <cell r="A7451" t="str">
            <v>4522000001</v>
          </cell>
          <cell r="J7451">
            <v>0</v>
          </cell>
        </row>
        <row r="7452">
          <cell r="A7452" t="str">
            <v>4522000001</v>
          </cell>
          <cell r="J7452">
            <v>0</v>
          </cell>
        </row>
        <row r="7453">
          <cell r="A7453" t="str">
            <v>4522000001</v>
          </cell>
          <cell r="J7453">
            <v>0</v>
          </cell>
        </row>
        <row r="7454">
          <cell r="A7454" t="str">
            <v>4522000001</v>
          </cell>
          <cell r="J7454">
            <v>0</v>
          </cell>
        </row>
        <row r="7455">
          <cell r="A7455" t="str">
            <v>4522000001</v>
          </cell>
          <cell r="J7455">
            <v>0</v>
          </cell>
        </row>
        <row r="7456">
          <cell r="A7456" t="str">
            <v>4522000001</v>
          </cell>
          <cell r="J7456">
            <v>0</v>
          </cell>
        </row>
        <row r="7457">
          <cell r="A7457" t="str">
            <v>4522000001</v>
          </cell>
          <cell r="J7457">
            <v>0</v>
          </cell>
        </row>
        <row r="7458">
          <cell r="A7458" t="str">
            <v>4522000001</v>
          </cell>
          <cell r="J7458">
            <v>0</v>
          </cell>
        </row>
        <row r="7459">
          <cell r="A7459" t="str">
            <v>4522000001</v>
          </cell>
          <cell r="J7459">
            <v>0</v>
          </cell>
        </row>
        <row r="7460">
          <cell r="A7460" t="str">
            <v>4522000001</v>
          </cell>
          <cell r="J7460">
            <v>0</v>
          </cell>
        </row>
        <row r="7461">
          <cell r="A7461" t="str">
            <v>4522000001</v>
          </cell>
          <cell r="J7461">
            <v>0</v>
          </cell>
        </row>
        <row r="7462">
          <cell r="A7462" t="str">
            <v>4522000001</v>
          </cell>
          <cell r="J7462">
            <v>0</v>
          </cell>
        </row>
        <row r="7463">
          <cell r="A7463" t="str">
            <v>4522000001</v>
          </cell>
          <cell r="J7463">
            <v>0</v>
          </cell>
        </row>
        <row r="7464">
          <cell r="A7464" t="str">
            <v>4522000001</v>
          </cell>
          <cell r="J7464">
            <v>0</v>
          </cell>
        </row>
        <row r="7465">
          <cell r="A7465" t="str">
            <v>4522000001</v>
          </cell>
          <cell r="J7465">
            <v>0</v>
          </cell>
        </row>
        <row r="7466">
          <cell r="A7466" t="str">
            <v>4522000001</v>
          </cell>
          <cell r="J7466">
            <v>0</v>
          </cell>
        </row>
        <row r="7467">
          <cell r="A7467" t="str">
            <v>4522000001</v>
          </cell>
          <cell r="J7467">
            <v>0</v>
          </cell>
        </row>
        <row r="7468">
          <cell r="A7468" t="str">
            <v>4522000001</v>
          </cell>
          <cell r="J7468">
            <v>0</v>
          </cell>
        </row>
        <row r="7469">
          <cell r="A7469" t="str">
            <v>4522000001</v>
          </cell>
          <cell r="J7469">
            <v>0</v>
          </cell>
        </row>
        <row r="7470">
          <cell r="A7470" t="str">
            <v>4522000001</v>
          </cell>
          <cell r="J7470">
            <v>0</v>
          </cell>
        </row>
        <row r="7471">
          <cell r="A7471" t="str">
            <v>4522000001</v>
          </cell>
          <cell r="J7471">
            <v>0</v>
          </cell>
        </row>
        <row r="7472">
          <cell r="A7472" t="str">
            <v>4522000001</v>
          </cell>
          <cell r="J7472">
            <v>0</v>
          </cell>
        </row>
        <row r="7473">
          <cell r="A7473" t="str">
            <v>4522000001</v>
          </cell>
          <cell r="J7473">
            <v>0</v>
          </cell>
        </row>
        <row r="7474">
          <cell r="A7474" t="str">
            <v>4522000001</v>
          </cell>
          <cell r="J7474">
            <v>0</v>
          </cell>
        </row>
        <row r="7475">
          <cell r="A7475" t="str">
            <v>4522000001</v>
          </cell>
          <cell r="J7475">
            <v>0</v>
          </cell>
        </row>
        <row r="7476">
          <cell r="A7476" t="str">
            <v>4522000001</v>
          </cell>
          <cell r="J7476">
            <v>0</v>
          </cell>
        </row>
        <row r="7477">
          <cell r="A7477" t="str">
            <v>4522000001</v>
          </cell>
          <cell r="J7477">
            <v>0</v>
          </cell>
        </row>
        <row r="7478">
          <cell r="A7478" t="str">
            <v>4522000001</v>
          </cell>
          <cell r="J7478">
            <v>0</v>
          </cell>
        </row>
        <row r="7479">
          <cell r="A7479" t="str">
            <v>4522000001</v>
          </cell>
          <cell r="J7479">
            <v>0</v>
          </cell>
        </row>
        <row r="7480">
          <cell r="A7480" t="str">
            <v>4522000001</v>
          </cell>
          <cell r="J7480">
            <v>0</v>
          </cell>
        </row>
        <row r="7481">
          <cell r="A7481" t="str">
            <v>4522000001</v>
          </cell>
          <cell r="J7481">
            <v>0</v>
          </cell>
        </row>
        <row r="7482">
          <cell r="A7482" t="str">
            <v>4522000001</v>
          </cell>
          <cell r="J7482">
            <v>0</v>
          </cell>
        </row>
        <row r="7483">
          <cell r="A7483" t="str">
            <v>4522000001</v>
          </cell>
          <cell r="J7483">
            <v>0</v>
          </cell>
        </row>
        <row r="7484">
          <cell r="A7484" t="str">
            <v>4522000001</v>
          </cell>
          <cell r="J7484">
            <v>0</v>
          </cell>
        </row>
        <row r="7485">
          <cell r="A7485" t="str">
            <v>4522000001</v>
          </cell>
          <cell r="J7485">
            <v>0</v>
          </cell>
        </row>
        <row r="7486">
          <cell r="A7486" t="str">
            <v>4522000001</v>
          </cell>
          <cell r="J7486">
            <v>0</v>
          </cell>
        </row>
        <row r="7487">
          <cell r="A7487" t="str">
            <v>4522000001</v>
          </cell>
          <cell r="J7487">
            <v>0</v>
          </cell>
        </row>
        <row r="7488">
          <cell r="A7488" t="str">
            <v>4522000001</v>
          </cell>
          <cell r="J7488">
            <v>0</v>
          </cell>
        </row>
        <row r="7489">
          <cell r="A7489" t="str">
            <v>4522000001</v>
          </cell>
          <cell r="J7489">
            <v>0</v>
          </cell>
        </row>
        <row r="7490">
          <cell r="A7490" t="str">
            <v>4522000001</v>
          </cell>
          <cell r="J7490">
            <v>0</v>
          </cell>
        </row>
        <row r="7491">
          <cell r="A7491" t="str">
            <v>4522000001</v>
          </cell>
          <cell r="J7491">
            <v>0</v>
          </cell>
        </row>
        <row r="7492">
          <cell r="A7492" t="str">
            <v>4522000001</v>
          </cell>
          <cell r="J7492">
            <v>0</v>
          </cell>
        </row>
        <row r="7493">
          <cell r="A7493" t="str">
            <v>4522000001</v>
          </cell>
          <cell r="J7493">
            <v>0</v>
          </cell>
        </row>
        <row r="7494">
          <cell r="A7494" t="str">
            <v>4522000001</v>
          </cell>
          <cell r="J7494">
            <v>0</v>
          </cell>
        </row>
        <row r="7495">
          <cell r="A7495" t="str">
            <v>4522000001</v>
          </cell>
          <cell r="J7495">
            <v>0</v>
          </cell>
        </row>
        <row r="7496">
          <cell r="A7496" t="str">
            <v>4522000001</v>
          </cell>
          <cell r="J7496">
            <v>0</v>
          </cell>
        </row>
        <row r="7497">
          <cell r="A7497" t="str">
            <v>4522000001</v>
          </cell>
          <cell r="J7497">
            <v>0</v>
          </cell>
        </row>
        <row r="7498">
          <cell r="A7498" t="str">
            <v>4522000001</v>
          </cell>
          <cell r="J7498">
            <v>0</v>
          </cell>
        </row>
        <row r="7499">
          <cell r="A7499" t="str">
            <v>4522000001</v>
          </cell>
          <cell r="J7499">
            <v>0</v>
          </cell>
        </row>
        <row r="7500">
          <cell r="A7500" t="str">
            <v>4522000001</v>
          </cell>
          <cell r="J7500">
            <v>0</v>
          </cell>
        </row>
        <row r="7501">
          <cell r="A7501" t="str">
            <v>4522000001</v>
          </cell>
          <cell r="J7501">
            <v>0</v>
          </cell>
        </row>
        <row r="7502">
          <cell r="A7502" t="str">
            <v>4522000001</v>
          </cell>
          <cell r="J7502">
            <v>0</v>
          </cell>
        </row>
        <row r="7503">
          <cell r="A7503" t="str">
            <v>4522000001</v>
          </cell>
          <cell r="J7503">
            <v>0</v>
          </cell>
        </row>
        <row r="7504">
          <cell r="A7504" t="str">
            <v>4522000001</v>
          </cell>
          <cell r="J7504">
            <v>0</v>
          </cell>
        </row>
        <row r="7505">
          <cell r="A7505" t="str">
            <v>4522000001</v>
          </cell>
          <cell r="J7505">
            <v>0</v>
          </cell>
        </row>
        <row r="7506">
          <cell r="A7506" t="str">
            <v>4522000001</v>
          </cell>
          <cell r="J7506">
            <v>0</v>
          </cell>
        </row>
        <row r="7507">
          <cell r="A7507" t="str">
            <v>4522000001</v>
          </cell>
          <cell r="J7507">
            <v>0</v>
          </cell>
        </row>
        <row r="7508">
          <cell r="A7508" t="str">
            <v>4522000001</v>
          </cell>
          <cell r="J7508">
            <v>0</v>
          </cell>
        </row>
        <row r="7509">
          <cell r="A7509" t="str">
            <v>4522000001</v>
          </cell>
          <cell r="J7509">
            <v>0</v>
          </cell>
        </row>
        <row r="7510">
          <cell r="A7510" t="str">
            <v>4522000001</v>
          </cell>
          <cell r="J7510">
            <v>0</v>
          </cell>
        </row>
        <row r="7511">
          <cell r="A7511" t="str">
            <v>4522000001</v>
          </cell>
          <cell r="J7511">
            <v>0</v>
          </cell>
        </row>
        <row r="7512">
          <cell r="A7512" t="str">
            <v>4522000001</v>
          </cell>
          <cell r="J7512">
            <v>0</v>
          </cell>
        </row>
        <row r="7513">
          <cell r="A7513" t="str">
            <v>4522000001</v>
          </cell>
          <cell r="J7513">
            <v>0</v>
          </cell>
        </row>
        <row r="7514">
          <cell r="A7514" t="str">
            <v>4522000001</v>
          </cell>
          <cell r="J7514">
            <v>0</v>
          </cell>
        </row>
        <row r="7515">
          <cell r="A7515" t="str">
            <v>4522000001</v>
          </cell>
          <cell r="J7515">
            <v>0</v>
          </cell>
        </row>
        <row r="7516">
          <cell r="A7516" t="str">
            <v>4522000001</v>
          </cell>
          <cell r="J7516">
            <v>0</v>
          </cell>
        </row>
        <row r="7517">
          <cell r="A7517" t="str">
            <v>4522000001</v>
          </cell>
          <cell r="J7517">
            <v>0</v>
          </cell>
        </row>
        <row r="7518">
          <cell r="A7518" t="str">
            <v>4522000001</v>
          </cell>
          <cell r="J7518">
            <v>0</v>
          </cell>
        </row>
        <row r="7519">
          <cell r="A7519" t="str">
            <v>4522000001</v>
          </cell>
          <cell r="J7519">
            <v>0</v>
          </cell>
        </row>
        <row r="7520">
          <cell r="A7520" t="str">
            <v>4522000001</v>
          </cell>
          <cell r="J7520">
            <v>0</v>
          </cell>
        </row>
        <row r="7521">
          <cell r="A7521" t="str">
            <v>4522000001</v>
          </cell>
          <cell r="J7521">
            <v>0</v>
          </cell>
        </row>
        <row r="7522">
          <cell r="A7522" t="str">
            <v>4522000001</v>
          </cell>
          <cell r="J7522">
            <v>0</v>
          </cell>
        </row>
        <row r="7523">
          <cell r="A7523" t="str">
            <v>4522000001</v>
          </cell>
          <cell r="J7523">
            <v>0</v>
          </cell>
        </row>
        <row r="7524">
          <cell r="A7524" t="str">
            <v>4522000001</v>
          </cell>
          <cell r="J7524">
            <v>0</v>
          </cell>
        </row>
        <row r="7525">
          <cell r="A7525" t="str">
            <v>4522000001</v>
          </cell>
          <cell r="J7525">
            <v>0</v>
          </cell>
        </row>
        <row r="7526">
          <cell r="A7526" t="str">
            <v>4522000001</v>
          </cell>
          <cell r="J7526">
            <v>0</v>
          </cell>
        </row>
        <row r="7527">
          <cell r="A7527" t="str">
            <v>4522000001</v>
          </cell>
          <cell r="J7527">
            <v>0</v>
          </cell>
        </row>
        <row r="7528">
          <cell r="A7528" t="str">
            <v>4522000001</v>
          </cell>
          <cell r="J7528">
            <v>0</v>
          </cell>
        </row>
        <row r="7529">
          <cell r="A7529" t="str">
            <v>4522000001</v>
          </cell>
          <cell r="J7529">
            <v>0</v>
          </cell>
        </row>
        <row r="7530">
          <cell r="A7530" t="str">
            <v>4522000001</v>
          </cell>
          <cell r="J7530">
            <v>0</v>
          </cell>
        </row>
        <row r="7531">
          <cell r="A7531" t="str">
            <v>4522000001</v>
          </cell>
          <cell r="J7531">
            <v>0</v>
          </cell>
        </row>
        <row r="7532">
          <cell r="A7532" t="str">
            <v>4522000001</v>
          </cell>
          <cell r="J7532">
            <v>0</v>
          </cell>
        </row>
        <row r="7533">
          <cell r="A7533" t="str">
            <v>4522000001</v>
          </cell>
          <cell r="J7533">
            <v>0</v>
          </cell>
        </row>
        <row r="7534">
          <cell r="A7534" t="str">
            <v>4522000001</v>
          </cell>
          <cell r="J7534">
            <v>0</v>
          </cell>
        </row>
        <row r="7535">
          <cell r="A7535" t="str">
            <v>4522000001</v>
          </cell>
          <cell r="J7535">
            <v>0</v>
          </cell>
        </row>
        <row r="7536">
          <cell r="A7536" t="str">
            <v>4522000001</v>
          </cell>
          <cell r="J7536">
            <v>0</v>
          </cell>
        </row>
        <row r="7537">
          <cell r="A7537" t="str">
            <v>4522000001</v>
          </cell>
          <cell r="J7537">
            <v>0</v>
          </cell>
        </row>
        <row r="7538">
          <cell r="A7538" t="str">
            <v>4522000001</v>
          </cell>
          <cell r="J7538">
            <v>0</v>
          </cell>
        </row>
        <row r="7539">
          <cell r="A7539" t="str">
            <v>4522000001</v>
          </cell>
          <cell r="J7539">
            <v>0</v>
          </cell>
        </row>
        <row r="7540">
          <cell r="A7540" t="str">
            <v>4522000001</v>
          </cell>
          <cell r="J7540">
            <v>0</v>
          </cell>
        </row>
        <row r="7541">
          <cell r="A7541" t="str">
            <v>4522000001</v>
          </cell>
          <cell r="J7541">
            <v>0</v>
          </cell>
        </row>
        <row r="7542">
          <cell r="A7542" t="str">
            <v>4522000001</v>
          </cell>
          <cell r="J7542">
            <v>0</v>
          </cell>
        </row>
        <row r="7543">
          <cell r="A7543" t="str">
            <v>4522000001</v>
          </cell>
          <cell r="J7543">
            <v>0</v>
          </cell>
        </row>
        <row r="7544">
          <cell r="A7544" t="str">
            <v>4522000001</v>
          </cell>
          <cell r="J7544">
            <v>0</v>
          </cell>
        </row>
        <row r="7545">
          <cell r="A7545" t="str">
            <v>4522000001</v>
          </cell>
          <cell r="J7545">
            <v>0</v>
          </cell>
        </row>
        <row r="7546">
          <cell r="A7546" t="str">
            <v>4522000001</v>
          </cell>
          <cell r="J7546">
            <v>0</v>
          </cell>
        </row>
        <row r="7547">
          <cell r="A7547" t="str">
            <v>4522000001</v>
          </cell>
          <cell r="J7547">
            <v>0</v>
          </cell>
        </row>
        <row r="7548">
          <cell r="A7548" t="str">
            <v>4522000001</v>
          </cell>
          <cell r="J7548">
            <v>0</v>
          </cell>
        </row>
        <row r="7549">
          <cell r="A7549" t="str">
            <v>4522000001</v>
          </cell>
          <cell r="J7549">
            <v>0</v>
          </cell>
        </row>
        <row r="7550">
          <cell r="A7550" t="str">
            <v>4522000001</v>
          </cell>
          <cell r="J7550">
            <v>0</v>
          </cell>
        </row>
        <row r="7551">
          <cell r="A7551" t="str">
            <v>4522000001</v>
          </cell>
          <cell r="J7551">
            <v>0</v>
          </cell>
        </row>
        <row r="7552">
          <cell r="A7552" t="str">
            <v>4522000001</v>
          </cell>
          <cell r="J7552">
            <v>0</v>
          </cell>
        </row>
        <row r="7553">
          <cell r="A7553" t="str">
            <v>4522000001</v>
          </cell>
          <cell r="J7553">
            <v>0</v>
          </cell>
        </row>
        <row r="7554">
          <cell r="A7554" t="str">
            <v>4522000001</v>
          </cell>
          <cell r="J7554">
            <v>0</v>
          </cell>
        </row>
        <row r="7555">
          <cell r="A7555" t="str">
            <v>4522000001</v>
          </cell>
          <cell r="J7555">
            <v>0</v>
          </cell>
        </row>
        <row r="7556">
          <cell r="A7556" t="str">
            <v>4522000001</v>
          </cell>
          <cell r="J7556">
            <v>0</v>
          </cell>
        </row>
        <row r="7557">
          <cell r="A7557" t="str">
            <v>4522000001</v>
          </cell>
          <cell r="J7557">
            <v>0</v>
          </cell>
        </row>
        <row r="7558">
          <cell r="A7558" t="str">
            <v>4522000001</v>
          </cell>
          <cell r="J7558">
            <v>0</v>
          </cell>
        </row>
        <row r="7559">
          <cell r="A7559" t="str">
            <v>4522000001</v>
          </cell>
          <cell r="J7559">
            <v>0</v>
          </cell>
        </row>
        <row r="7560">
          <cell r="A7560" t="str">
            <v>4522000001</v>
          </cell>
          <cell r="J7560">
            <v>0</v>
          </cell>
        </row>
        <row r="7561">
          <cell r="A7561" t="str">
            <v>4522000001</v>
          </cell>
          <cell r="J7561">
            <v>0</v>
          </cell>
        </row>
        <row r="7562">
          <cell r="A7562" t="str">
            <v>4522000001</v>
          </cell>
          <cell r="J7562">
            <v>0</v>
          </cell>
        </row>
        <row r="7563">
          <cell r="A7563" t="str">
            <v>4522000001</v>
          </cell>
          <cell r="J7563">
            <v>0</v>
          </cell>
        </row>
        <row r="7564">
          <cell r="A7564" t="str">
            <v>4522000001</v>
          </cell>
          <cell r="J7564">
            <v>0</v>
          </cell>
        </row>
        <row r="7565">
          <cell r="A7565" t="str">
            <v>4522000001</v>
          </cell>
          <cell r="J7565">
            <v>0</v>
          </cell>
        </row>
        <row r="7566">
          <cell r="A7566" t="str">
            <v>4522000001</v>
          </cell>
          <cell r="J7566">
            <v>0</v>
          </cell>
        </row>
        <row r="7567">
          <cell r="A7567" t="str">
            <v>4522000001</v>
          </cell>
          <cell r="J7567">
            <v>0</v>
          </cell>
        </row>
        <row r="7568">
          <cell r="A7568" t="str">
            <v>4522000001</v>
          </cell>
          <cell r="J7568">
            <v>0</v>
          </cell>
        </row>
        <row r="7569">
          <cell r="A7569" t="str">
            <v>4522000001</v>
          </cell>
          <cell r="J7569">
            <v>0</v>
          </cell>
        </row>
        <row r="7570">
          <cell r="A7570" t="str">
            <v>4522000001</v>
          </cell>
          <cell r="J7570">
            <v>0</v>
          </cell>
        </row>
        <row r="7571">
          <cell r="A7571" t="str">
            <v>4522000001</v>
          </cell>
          <cell r="J7571">
            <v>0</v>
          </cell>
        </row>
        <row r="7572">
          <cell r="A7572" t="str">
            <v>4522000001</v>
          </cell>
          <cell r="J7572">
            <v>0</v>
          </cell>
        </row>
        <row r="7573">
          <cell r="A7573" t="str">
            <v>4522000001</v>
          </cell>
          <cell r="J7573">
            <v>0</v>
          </cell>
        </row>
        <row r="7574">
          <cell r="A7574" t="str">
            <v>4522000001</v>
          </cell>
          <cell r="J7574">
            <v>0</v>
          </cell>
        </row>
        <row r="7575">
          <cell r="A7575" t="str">
            <v>4522000001</v>
          </cell>
          <cell r="J7575">
            <v>0</v>
          </cell>
        </row>
        <row r="7576">
          <cell r="A7576" t="str">
            <v>4522000001</v>
          </cell>
          <cell r="J7576">
            <v>0</v>
          </cell>
        </row>
        <row r="7577">
          <cell r="A7577" t="str">
            <v>4522000001</v>
          </cell>
          <cell r="J7577">
            <v>0</v>
          </cell>
        </row>
        <row r="7578">
          <cell r="A7578" t="str">
            <v>4522000001</v>
          </cell>
          <cell r="J7578">
            <v>0</v>
          </cell>
        </row>
        <row r="7579">
          <cell r="A7579" t="str">
            <v>4522000001</v>
          </cell>
          <cell r="J7579">
            <v>0</v>
          </cell>
        </row>
        <row r="7580">
          <cell r="A7580" t="str">
            <v>4522000001</v>
          </cell>
          <cell r="J7580">
            <v>0</v>
          </cell>
        </row>
        <row r="7581">
          <cell r="A7581" t="str">
            <v>4522000001</v>
          </cell>
          <cell r="J7581">
            <v>0</v>
          </cell>
        </row>
        <row r="7582">
          <cell r="A7582" t="str">
            <v>4522000001</v>
          </cell>
          <cell r="J7582">
            <v>0</v>
          </cell>
        </row>
        <row r="7583">
          <cell r="A7583" t="str">
            <v>4522000001</v>
          </cell>
          <cell r="J7583">
            <v>0</v>
          </cell>
        </row>
        <row r="7584">
          <cell r="A7584" t="str">
            <v>4522000001</v>
          </cell>
          <cell r="J7584">
            <v>0</v>
          </cell>
        </row>
        <row r="7585">
          <cell r="A7585" t="str">
            <v>4522000001</v>
          </cell>
          <cell r="J7585">
            <v>0</v>
          </cell>
        </row>
        <row r="7586">
          <cell r="A7586" t="str">
            <v>4522000001</v>
          </cell>
          <cell r="J7586">
            <v>0</v>
          </cell>
        </row>
        <row r="7587">
          <cell r="A7587" t="str">
            <v>4522000001</v>
          </cell>
          <cell r="J7587">
            <v>0</v>
          </cell>
        </row>
        <row r="7588">
          <cell r="A7588" t="str">
            <v>4522000001</v>
          </cell>
          <cell r="J7588">
            <v>0</v>
          </cell>
        </row>
        <row r="7589">
          <cell r="A7589" t="str">
            <v>4522000001</v>
          </cell>
          <cell r="J7589">
            <v>0</v>
          </cell>
        </row>
        <row r="7590">
          <cell r="A7590" t="str">
            <v>4522000001</v>
          </cell>
          <cell r="J7590">
            <v>0</v>
          </cell>
        </row>
        <row r="7591">
          <cell r="A7591" t="str">
            <v>4522000001</v>
          </cell>
          <cell r="J7591">
            <v>0</v>
          </cell>
        </row>
        <row r="7592">
          <cell r="A7592" t="str">
            <v>4522000001</v>
          </cell>
          <cell r="J7592">
            <v>0</v>
          </cell>
        </row>
        <row r="7593">
          <cell r="A7593" t="str">
            <v>4522000001</v>
          </cell>
          <cell r="J7593">
            <v>0</v>
          </cell>
        </row>
        <row r="7594">
          <cell r="A7594" t="str">
            <v>4522000001</v>
          </cell>
          <cell r="J7594">
            <v>0</v>
          </cell>
        </row>
        <row r="7595">
          <cell r="A7595" t="str">
            <v>4522000001</v>
          </cell>
          <cell r="J7595">
            <v>0</v>
          </cell>
        </row>
        <row r="7596">
          <cell r="A7596" t="str">
            <v>4522000001</v>
          </cell>
          <cell r="J7596">
            <v>0</v>
          </cell>
        </row>
        <row r="7597">
          <cell r="A7597" t="str">
            <v>4522000001</v>
          </cell>
          <cell r="J7597">
            <v>0</v>
          </cell>
        </row>
        <row r="7598">
          <cell r="A7598" t="str">
            <v>4522000001</v>
          </cell>
          <cell r="J7598">
            <v>0</v>
          </cell>
        </row>
        <row r="7599">
          <cell r="A7599" t="str">
            <v>4522000001</v>
          </cell>
          <cell r="J7599">
            <v>0</v>
          </cell>
        </row>
        <row r="7600">
          <cell r="A7600" t="str">
            <v>4522000001</v>
          </cell>
          <cell r="J7600">
            <v>0</v>
          </cell>
        </row>
        <row r="7601">
          <cell r="A7601" t="str">
            <v>4522000001</v>
          </cell>
          <cell r="J7601">
            <v>0</v>
          </cell>
        </row>
        <row r="7602">
          <cell r="A7602" t="str">
            <v>4522000001</v>
          </cell>
          <cell r="J7602">
            <v>0</v>
          </cell>
        </row>
        <row r="7603">
          <cell r="A7603" t="str">
            <v>4522000001</v>
          </cell>
          <cell r="J7603">
            <v>0</v>
          </cell>
        </row>
        <row r="7604">
          <cell r="A7604" t="str">
            <v>4522000001</v>
          </cell>
          <cell r="J7604">
            <v>0</v>
          </cell>
        </row>
        <row r="7605">
          <cell r="A7605" t="str">
            <v>4522000001</v>
          </cell>
          <cell r="J7605">
            <v>0</v>
          </cell>
        </row>
        <row r="7606">
          <cell r="A7606" t="str">
            <v>4522000001</v>
          </cell>
          <cell r="J7606">
            <v>0</v>
          </cell>
        </row>
        <row r="7607">
          <cell r="A7607" t="str">
            <v>4522000001</v>
          </cell>
          <cell r="J7607">
            <v>0</v>
          </cell>
        </row>
        <row r="7608">
          <cell r="A7608" t="str">
            <v>4522000001</v>
          </cell>
          <cell r="J7608">
            <v>0</v>
          </cell>
        </row>
        <row r="7609">
          <cell r="A7609" t="str">
            <v>4522000001</v>
          </cell>
          <cell r="J7609">
            <v>0</v>
          </cell>
        </row>
        <row r="7610">
          <cell r="A7610" t="str">
            <v>4522000001</v>
          </cell>
          <cell r="J7610">
            <v>0</v>
          </cell>
        </row>
        <row r="7611">
          <cell r="A7611" t="str">
            <v>4522000001</v>
          </cell>
          <cell r="J7611">
            <v>0</v>
          </cell>
        </row>
        <row r="7612">
          <cell r="A7612" t="str">
            <v>4522000001</v>
          </cell>
          <cell r="J7612">
            <v>0</v>
          </cell>
        </row>
        <row r="7613">
          <cell r="A7613" t="str">
            <v>4522000001</v>
          </cell>
          <cell r="J7613">
            <v>0</v>
          </cell>
        </row>
        <row r="7614">
          <cell r="A7614" t="str">
            <v>4522000001</v>
          </cell>
          <cell r="J7614">
            <v>0</v>
          </cell>
        </row>
        <row r="7615">
          <cell r="A7615" t="str">
            <v>4522000001</v>
          </cell>
          <cell r="J7615">
            <v>0</v>
          </cell>
        </row>
        <row r="7616">
          <cell r="A7616" t="str">
            <v>4522000001</v>
          </cell>
          <cell r="J7616">
            <v>0</v>
          </cell>
        </row>
        <row r="7617">
          <cell r="A7617" t="str">
            <v>4522000001</v>
          </cell>
          <cell r="J7617">
            <v>0</v>
          </cell>
        </row>
        <row r="7618">
          <cell r="A7618" t="str">
            <v>4522000001</v>
          </cell>
          <cell r="J7618">
            <v>0</v>
          </cell>
        </row>
        <row r="7619">
          <cell r="A7619" t="str">
            <v>4522000001</v>
          </cell>
          <cell r="J7619">
            <v>0</v>
          </cell>
        </row>
        <row r="7620">
          <cell r="A7620" t="str">
            <v>4522000001</v>
          </cell>
          <cell r="J7620">
            <v>0</v>
          </cell>
        </row>
        <row r="7621">
          <cell r="A7621" t="str">
            <v>4522000001</v>
          </cell>
          <cell r="J7621">
            <v>0</v>
          </cell>
        </row>
        <row r="7622">
          <cell r="A7622" t="str">
            <v>4522000001</v>
          </cell>
          <cell r="J7622">
            <v>0</v>
          </cell>
        </row>
        <row r="7623">
          <cell r="A7623" t="str">
            <v>4522000001</v>
          </cell>
          <cell r="J7623">
            <v>0</v>
          </cell>
        </row>
        <row r="7624">
          <cell r="A7624" t="str">
            <v>4522000001</v>
          </cell>
          <cell r="J7624">
            <v>0</v>
          </cell>
        </row>
        <row r="7625">
          <cell r="A7625" t="str">
            <v>4522000001</v>
          </cell>
          <cell r="J7625">
            <v>0</v>
          </cell>
        </row>
        <row r="7626">
          <cell r="A7626" t="str">
            <v>4522000001</v>
          </cell>
          <cell r="J7626">
            <v>0</v>
          </cell>
        </row>
        <row r="7627">
          <cell r="A7627" t="str">
            <v>4522000001</v>
          </cell>
          <cell r="J7627">
            <v>0</v>
          </cell>
        </row>
        <row r="7628">
          <cell r="A7628" t="str">
            <v>4522000001</v>
          </cell>
          <cell r="J7628">
            <v>0</v>
          </cell>
        </row>
        <row r="7629">
          <cell r="A7629" t="str">
            <v>4522000001</v>
          </cell>
          <cell r="J7629">
            <v>0</v>
          </cell>
        </row>
        <row r="7630">
          <cell r="A7630" t="str">
            <v>4522000001</v>
          </cell>
          <cell r="J7630">
            <v>0</v>
          </cell>
        </row>
        <row r="7631">
          <cell r="A7631" t="str">
            <v>4522000001</v>
          </cell>
          <cell r="J7631">
            <v>0</v>
          </cell>
        </row>
        <row r="7632">
          <cell r="A7632" t="str">
            <v>4522000001</v>
          </cell>
          <cell r="J7632">
            <v>0</v>
          </cell>
        </row>
        <row r="7633">
          <cell r="A7633" t="str">
            <v>4522000001</v>
          </cell>
          <cell r="J7633">
            <v>0</v>
          </cell>
        </row>
        <row r="7634">
          <cell r="A7634" t="str">
            <v>4522000001</v>
          </cell>
          <cell r="J7634">
            <v>0</v>
          </cell>
        </row>
        <row r="7635">
          <cell r="A7635" t="str">
            <v>4522000001</v>
          </cell>
          <cell r="J7635">
            <v>0</v>
          </cell>
        </row>
        <row r="7636">
          <cell r="A7636" t="str">
            <v>4522000001</v>
          </cell>
          <cell r="J7636">
            <v>0</v>
          </cell>
        </row>
        <row r="7637">
          <cell r="A7637" t="str">
            <v>4522000001</v>
          </cell>
          <cell r="J7637">
            <v>0</v>
          </cell>
        </row>
        <row r="7638">
          <cell r="A7638" t="str">
            <v>4522000001</v>
          </cell>
          <cell r="J7638">
            <v>0</v>
          </cell>
        </row>
        <row r="7639">
          <cell r="A7639" t="str">
            <v>4522000001</v>
          </cell>
          <cell r="J7639">
            <v>0</v>
          </cell>
        </row>
        <row r="7640">
          <cell r="A7640" t="str">
            <v>4522000001</v>
          </cell>
          <cell r="J7640">
            <v>0</v>
          </cell>
        </row>
        <row r="7641">
          <cell r="A7641" t="str">
            <v>4522000001</v>
          </cell>
          <cell r="J7641">
            <v>0</v>
          </cell>
        </row>
        <row r="7642">
          <cell r="A7642" t="str">
            <v>4522000001</v>
          </cell>
          <cell r="J7642">
            <v>0</v>
          </cell>
        </row>
        <row r="7643">
          <cell r="A7643" t="str">
            <v>4522000001</v>
          </cell>
          <cell r="J7643">
            <v>0</v>
          </cell>
        </row>
        <row r="7644">
          <cell r="A7644" t="str">
            <v>4522000001</v>
          </cell>
          <cell r="J7644">
            <v>0</v>
          </cell>
        </row>
        <row r="7645">
          <cell r="A7645" t="str">
            <v>4522000001</v>
          </cell>
          <cell r="J7645">
            <v>0</v>
          </cell>
        </row>
        <row r="7646">
          <cell r="A7646" t="str">
            <v>4522000001</v>
          </cell>
          <cell r="J7646">
            <v>0</v>
          </cell>
        </row>
        <row r="7647">
          <cell r="A7647" t="str">
            <v>4522000001</v>
          </cell>
          <cell r="J7647">
            <v>0</v>
          </cell>
        </row>
        <row r="7648">
          <cell r="A7648" t="str">
            <v>4522000001</v>
          </cell>
          <cell r="J7648">
            <v>0</v>
          </cell>
        </row>
        <row r="7649">
          <cell r="A7649" t="str">
            <v>4522000001</v>
          </cell>
          <cell r="J7649">
            <v>0</v>
          </cell>
        </row>
        <row r="7650">
          <cell r="A7650" t="str">
            <v>4522000001</v>
          </cell>
          <cell r="J7650">
            <v>0</v>
          </cell>
        </row>
        <row r="7651">
          <cell r="A7651" t="str">
            <v>4522000001</v>
          </cell>
          <cell r="J7651">
            <v>0</v>
          </cell>
        </row>
        <row r="7652">
          <cell r="A7652" t="str">
            <v>4522000001</v>
          </cell>
          <cell r="J7652">
            <v>0</v>
          </cell>
        </row>
        <row r="7653">
          <cell r="A7653" t="str">
            <v>4522000001</v>
          </cell>
          <cell r="J7653">
            <v>0</v>
          </cell>
        </row>
        <row r="7654">
          <cell r="A7654" t="str">
            <v>4522000001</v>
          </cell>
          <cell r="J7654">
            <v>0</v>
          </cell>
        </row>
        <row r="7655">
          <cell r="A7655" t="str">
            <v>4522000001</v>
          </cell>
          <cell r="J7655">
            <v>0</v>
          </cell>
        </row>
        <row r="7656">
          <cell r="A7656" t="str">
            <v>4522000001</v>
          </cell>
          <cell r="J7656">
            <v>0</v>
          </cell>
        </row>
        <row r="7657">
          <cell r="A7657" t="str">
            <v>4522000001</v>
          </cell>
          <cell r="J7657">
            <v>0</v>
          </cell>
        </row>
        <row r="7658">
          <cell r="A7658" t="str">
            <v>4522000001</v>
          </cell>
          <cell r="J7658">
            <v>0</v>
          </cell>
        </row>
        <row r="7659">
          <cell r="A7659" t="str">
            <v>4522000001</v>
          </cell>
          <cell r="J7659">
            <v>0</v>
          </cell>
        </row>
        <row r="7660">
          <cell r="A7660" t="str">
            <v>4522000001</v>
          </cell>
          <cell r="J7660">
            <v>0</v>
          </cell>
        </row>
        <row r="7661">
          <cell r="A7661" t="str">
            <v>4522000001</v>
          </cell>
          <cell r="J7661">
            <v>0</v>
          </cell>
        </row>
        <row r="7662">
          <cell r="A7662" t="str">
            <v>4522000001</v>
          </cell>
          <cell r="J7662">
            <v>0</v>
          </cell>
        </row>
        <row r="7663">
          <cell r="A7663" t="str">
            <v>4522000001</v>
          </cell>
          <cell r="J7663">
            <v>0</v>
          </cell>
        </row>
        <row r="7664">
          <cell r="A7664" t="str">
            <v>4522000001</v>
          </cell>
          <cell r="J7664">
            <v>0</v>
          </cell>
        </row>
        <row r="7665">
          <cell r="A7665" t="str">
            <v>4522000001</v>
          </cell>
          <cell r="J7665">
            <v>0</v>
          </cell>
        </row>
        <row r="7666">
          <cell r="A7666" t="str">
            <v>4522000001</v>
          </cell>
          <cell r="J7666">
            <v>0</v>
          </cell>
        </row>
        <row r="7667">
          <cell r="A7667" t="str">
            <v>4522000001</v>
          </cell>
          <cell r="J7667">
            <v>0</v>
          </cell>
        </row>
        <row r="7668">
          <cell r="A7668" t="str">
            <v>4522000001</v>
          </cell>
          <cell r="J7668">
            <v>0</v>
          </cell>
        </row>
        <row r="7669">
          <cell r="A7669" t="str">
            <v>4522000001</v>
          </cell>
          <cell r="J7669">
            <v>0</v>
          </cell>
        </row>
        <row r="7670">
          <cell r="A7670" t="str">
            <v>4522000001</v>
          </cell>
          <cell r="J7670">
            <v>0</v>
          </cell>
        </row>
        <row r="7671">
          <cell r="A7671" t="str">
            <v>4522000001</v>
          </cell>
          <cell r="J7671">
            <v>0</v>
          </cell>
        </row>
        <row r="7672">
          <cell r="A7672" t="str">
            <v>4522000001</v>
          </cell>
          <cell r="J7672">
            <v>0</v>
          </cell>
        </row>
        <row r="7673">
          <cell r="A7673" t="str">
            <v>4522000001</v>
          </cell>
          <cell r="J7673">
            <v>0</v>
          </cell>
        </row>
        <row r="7674">
          <cell r="A7674" t="str">
            <v>4522000001</v>
          </cell>
          <cell r="J7674">
            <v>0</v>
          </cell>
        </row>
        <row r="7675">
          <cell r="A7675" t="str">
            <v>4522000001</v>
          </cell>
          <cell r="J7675">
            <v>0</v>
          </cell>
        </row>
        <row r="7676">
          <cell r="A7676" t="str">
            <v>4522000001</v>
          </cell>
          <cell r="J7676">
            <v>0</v>
          </cell>
        </row>
        <row r="7677">
          <cell r="A7677" t="str">
            <v>4522000001</v>
          </cell>
          <cell r="J7677">
            <v>0</v>
          </cell>
        </row>
        <row r="7678">
          <cell r="A7678" t="str">
            <v>4522000001</v>
          </cell>
          <cell r="J7678">
            <v>0</v>
          </cell>
        </row>
        <row r="7679">
          <cell r="A7679" t="str">
            <v>4522000001</v>
          </cell>
          <cell r="J7679">
            <v>0</v>
          </cell>
        </row>
        <row r="7680">
          <cell r="A7680" t="str">
            <v>4522000001</v>
          </cell>
          <cell r="J7680">
            <v>0</v>
          </cell>
        </row>
        <row r="7681">
          <cell r="A7681" t="str">
            <v>4522000001</v>
          </cell>
          <cell r="J7681">
            <v>0</v>
          </cell>
        </row>
        <row r="7682">
          <cell r="A7682" t="str">
            <v>4522000001</v>
          </cell>
          <cell r="J7682">
            <v>0</v>
          </cell>
        </row>
        <row r="7683">
          <cell r="A7683" t="str">
            <v>4522000001</v>
          </cell>
          <cell r="J7683">
            <v>0</v>
          </cell>
        </row>
        <row r="7684">
          <cell r="A7684" t="str">
            <v>4522000001</v>
          </cell>
          <cell r="J7684">
            <v>0</v>
          </cell>
        </row>
        <row r="7685">
          <cell r="A7685" t="str">
            <v>4522000001</v>
          </cell>
          <cell r="J7685">
            <v>0</v>
          </cell>
        </row>
        <row r="7686">
          <cell r="A7686" t="str">
            <v>4522000001</v>
          </cell>
          <cell r="J7686">
            <v>0</v>
          </cell>
        </row>
        <row r="7687">
          <cell r="A7687" t="str">
            <v>4522000001</v>
          </cell>
          <cell r="J7687">
            <v>0</v>
          </cell>
        </row>
        <row r="7688">
          <cell r="A7688" t="str">
            <v>4522000001</v>
          </cell>
          <cell r="J7688">
            <v>0</v>
          </cell>
        </row>
        <row r="7689">
          <cell r="A7689" t="str">
            <v>4522000001</v>
          </cell>
          <cell r="J7689">
            <v>0</v>
          </cell>
        </row>
        <row r="7690">
          <cell r="A7690" t="str">
            <v>4522000001</v>
          </cell>
          <cell r="J7690">
            <v>0</v>
          </cell>
        </row>
        <row r="7691">
          <cell r="A7691" t="str">
            <v>4522000001</v>
          </cell>
          <cell r="J7691">
            <v>0</v>
          </cell>
        </row>
        <row r="7692">
          <cell r="A7692" t="str">
            <v>4522000001</v>
          </cell>
          <cell r="J7692">
            <v>0</v>
          </cell>
        </row>
        <row r="7693">
          <cell r="A7693" t="str">
            <v>4522000001</v>
          </cell>
          <cell r="J7693">
            <v>0</v>
          </cell>
        </row>
        <row r="7694">
          <cell r="A7694" t="str">
            <v>4522000001</v>
          </cell>
          <cell r="J7694">
            <v>0</v>
          </cell>
        </row>
        <row r="7695">
          <cell r="A7695" t="str">
            <v>4522000001</v>
          </cell>
          <cell r="J7695">
            <v>0</v>
          </cell>
        </row>
        <row r="7696">
          <cell r="A7696" t="str">
            <v>4522000001</v>
          </cell>
          <cell r="J7696">
            <v>0</v>
          </cell>
        </row>
        <row r="7697">
          <cell r="A7697" t="str">
            <v>4522000001</v>
          </cell>
          <cell r="J7697">
            <v>0</v>
          </cell>
        </row>
        <row r="7698">
          <cell r="A7698" t="str">
            <v>4522000001</v>
          </cell>
          <cell r="J7698">
            <v>0</v>
          </cell>
        </row>
        <row r="7699">
          <cell r="A7699" t="str">
            <v>4522000001</v>
          </cell>
          <cell r="J7699">
            <v>0</v>
          </cell>
        </row>
        <row r="7700">
          <cell r="A7700" t="str">
            <v>4522000001</v>
          </cell>
          <cell r="J7700">
            <v>0</v>
          </cell>
        </row>
        <row r="7701">
          <cell r="A7701" t="str">
            <v>4522000001</v>
          </cell>
          <cell r="J7701">
            <v>0</v>
          </cell>
        </row>
        <row r="7702">
          <cell r="A7702" t="str">
            <v>4522000001</v>
          </cell>
          <cell r="J7702">
            <v>0</v>
          </cell>
        </row>
        <row r="7703">
          <cell r="A7703" t="str">
            <v>4522000001</v>
          </cell>
          <cell r="J7703">
            <v>0</v>
          </cell>
        </row>
        <row r="7704">
          <cell r="A7704" t="str">
            <v>4522000001</v>
          </cell>
          <cell r="J7704">
            <v>0</v>
          </cell>
        </row>
        <row r="7705">
          <cell r="A7705" t="str">
            <v>4522000001</v>
          </cell>
          <cell r="J7705">
            <v>0</v>
          </cell>
        </row>
        <row r="7706">
          <cell r="A7706" t="str">
            <v>4522000001</v>
          </cell>
          <cell r="J7706">
            <v>0</v>
          </cell>
        </row>
        <row r="7707">
          <cell r="A7707" t="str">
            <v>4522000001</v>
          </cell>
          <cell r="J7707">
            <v>0</v>
          </cell>
        </row>
        <row r="7708">
          <cell r="A7708" t="str">
            <v>4522000001</v>
          </cell>
          <cell r="J7708">
            <v>0</v>
          </cell>
        </row>
        <row r="7709">
          <cell r="A7709" t="str">
            <v>4522000001</v>
          </cell>
          <cell r="J7709">
            <v>0</v>
          </cell>
        </row>
        <row r="7710">
          <cell r="A7710" t="str">
            <v>4522000001</v>
          </cell>
          <cell r="J7710">
            <v>0</v>
          </cell>
        </row>
        <row r="7711">
          <cell r="A7711" t="str">
            <v>4522000001</v>
          </cell>
          <cell r="J7711">
            <v>0</v>
          </cell>
        </row>
        <row r="7712">
          <cell r="A7712" t="str">
            <v>4522000001</v>
          </cell>
          <cell r="J7712">
            <v>0</v>
          </cell>
        </row>
        <row r="7713">
          <cell r="A7713" t="str">
            <v>4522000001</v>
          </cell>
          <cell r="J7713">
            <v>0</v>
          </cell>
        </row>
        <row r="7714">
          <cell r="A7714" t="str">
            <v>4522000001</v>
          </cell>
          <cell r="J7714">
            <v>0</v>
          </cell>
        </row>
        <row r="7715">
          <cell r="A7715" t="str">
            <v>4522000001</v>
          </cell>
          <cell r="J7715">
            <v>0</v>
          </cell>
        </row>
        <row r="7716">
          <cell r="A7716" t="str">
            <v>4522000001</v>
          </cell>
          <cell r="J7716">
            <v>0</v>
          </cell>
        </row>
        <row r="7717">
          <cell r="A7717" t="str">
            <v>4522000001</v>
          </cell>
          <cell r="J7717">
            <v>0</v>
          </cell>
        </row>
        <row r="7718">
          <cell r="A7718" t="str">
            <v>4522000001</v>
          </cell>
          <cell r="J7718">
            <v>0</v>
          </cell>
        </row>
        <row r="7719">
          <cell r="A7719" t="str">
            <v>4522000001</v>
          </cell>
          <cell r="J7719">
            <v>0</v>
          </cell>
        </row>
        <row r="7720">
          <cell r="A7720" t="str">
            <v>4522000001</v>
          </cell>
          <cell r="J7720">
            <v>0</v>
          </cell>
        </row>
        <row r="7721">
          <cell r="A7721" t="str">
            <v>4522000001</v>
          </cell>
          <cell r="J7721">
            <v>0</v>
          </cell>
        </row>
        <row r="7722">
          <cell r="A7722" t="str">
            <v>4522000001</v>
          </cell>
          <cell r="J7722">
            <v>0</v>
          </cell>
        </row>
        <row r="7723">
          <cell r="A7723" t="str">
            <v>4522000001</v>
          </cell>
          <cell r="J7723">
            <v>0</v>
          </cell>
        </row>
        <row r="7724">
          <cell r="A7724" t="str">
            <v>4522000001</v>
          </cell>
          <cell r="J7724">
            <v>0</v>
          </cell>
        </row>
        <row r="7725">
          <cell r="A7725" t="str">
            <v>4522000001</v>
          </cell>
          <cell r="J7725">
            <v>0</v>
          </cell>
        </row>
        <row r="7726">
          <cell r="A7726" t="str">
            <v>4522000001</v>
          </cell>
          <cell r="J7726">
            <v>0</v>
          </cell>
        </row>
        <row r="7727">
          <cell r="A7727" t="str">
            <v>4522000001</v>
          </cell>
          <cell r="J7727">
            <v>0</v>
          </cell>
        </row>
        <row r="7728">
          <cell r="A7728" t="str">
            <v>4522000001</v>
          </cell>
          <cell r="J7728">
            <v>0</v>
          </cell>
        </row>
        <row r="7729">
          <cell r="A7729" t="str">
            <v>4522000001</v>
          </cell>
          <cell r="J7729">
            <v>0</v>
          </cell>
        </row>
        <row r="7730">
          <cell r="A7730" t="str">
            <v>4522000001</v>
          </cell>
          <cell r="J7730">
            <v>0</v>
          </cell>
        </row>
        <row r="7731">
          <cell r="A7731" t="str">
            <v>4522000001</v>
          </cell>
          <cell r="J7731">
            <v>0</v>
          </cell>
        </row>
        <row r="7732">
          <cell r="A7732" t="str">
            <v>4522000001</v>
          </cell>
          <cell r="J7732">
            <v>0</v>
          </cell>
        </row>
        <row r="7733">
          <cell r="A7733" t="str">
            <v>4522000001</v>
          </cell>
          <cell r="J7733">
            <v>0</v>
          </cell>
        </row>
        <row r="7734">
          <cell r="A7734" t="str">
            <v>4522000001</v>
          </cell>
          <cell r="J7734">
            <v>0</v>
          </cell>
        </row>
        <row r="7735">
          <cell r="A7735" t="str">
            <v>4522000001</v>
          </cell>
          <cell r="J7735">
            <v>0</v>
          </cell>
        </row>
        <row r="7736">
          <cell r="A7736" t="str">
            <v>4522000001</v>
          </cell>
          <cell r="J7736">
            <v>0</v>
          </cell>
        </row>
        <row r="7737">
          <cell r="A7737" t="str">
            <v>4522000001</v>
          </cell>
          <cell r="J7737">
            <v>0</v>
          </cell>
        </row>
        <row r="7738">
          <cell r="A7738" t="str">
            <v>4522000001</v>
          </cell>
          <cell r="J7738">
            <v>0</v>
          </cell>
        </row>
        <row r="7739">
          <cell r="A7739" t="str">
            <v>4522000001</v>
          </cell>
          <cell r="J7739">
            <v>0</v>
          </cell>
        </row>
        <row r="7740">
          <cell r="A7740" t="str">
            <v>4522000001</v>
          </cell>
          <cell r="J7740">
            <v>0</v>
          </cell>
        </row>
        <row r="7741">
          <cell r="A7741" t="str">
            <v>4522000001</v>
          </cell>
          <cell r="J7741">
            <v>0</v>
          </cell>
        </row>
        <row r="7742">
          <cell r="A7742" t="str">
            <v>4522000001</v>
          </cell>
          <cell r="J7742">
            <v>0</v>
          </cell>
        </row>
        <row r="7743">
          <cell r="A7743" t="str">
            <v>4522000001</v>
          </cell>
          <cell r="J7743">
            <v>0</v>
          </cell>
        </row>
        <row r="7744">
          <cell r="A7744" t="str">
            <v>4522000001</v>
          </cell>
          <cell r="J7744">
            <v>0</v>
          </cell>
        </row>
        <row r="7745">
          <cell r="A7745" t="str">
            <v>4522000001</v>
          </cell>
          <cell r="J7745">
            <v>0</v>
          </cell>
        </row>
        <row r="7746">
          <cell r="A7746" t="str">
            <v>4522000001</v>
          </cell>
          <cell r="J7746">
            <v>0</v>
          </cell>
        </row>
        <row r="7747">
          <cell r="A7747" t="str">
            <v>4522000001</v>
          </cell>
          <cell r="J7747">
            <v>0</v>
          </cell>
        </row>
        <row r="7748">
          <cell r="A7748" t="str">
            <v>4522000001</v>
          </cell>
          <cell r="J7748">
            <v>0</v>
          </cell>
        </row>
        <row r="7749">
          <cell r="A7749" t="str">
            <v>4522000001</v>
          </cell>
          <cell r="J7749">
            <v>0</v>
          </cell>
        </row>
        <row r="7750">
          <cell r="A7750" t="str">
            <v>4522000001</v>
          </cell>
          <cell r="J7750">
            <v>0</v>
          </cell>
        </row>
        <row r="7751">
          <cell r="A7751" t="str">
            <v>4522000001</v>
          </cell>
          <cell r="J7751">
            <v>0</v>
          </cell>
        </row>
        <row r="7752">
          <cell r="A7752" t="str">
            <v>4522000001</v>
          </cell>
          <cell r="J7752">
            <v>0</v>
          </cell>
        </row>
        <row r="7753">
          <cell r="A7753" t="str">
            <v>4522000001</v>
          </cell>
          <cell r="J7753">
            <v>0</v>
          </cell>
        </row>
        <row r="7754">
          <cell r="A7754" t="str">
            <v>4522000001</v>
          </cell>
          <cell r="J7754">
            <v>0</v>
          </cell>
        </row>
        <row r="7755">
          <cell r="A7755" t="str">
            <v>4522000001</v>
          </cell>
          <cell r="J7755">
            <v>0</v>
          </cell>
        </row>
        <row r="7756">
          <cell r="A7756" t="str">
            <v>4522000001</v>
          </cell>
          <cell r="J7756">
            <v>0</v>
          </cell>
        </row>
        <row r="7757">
          <cell r="A7757" t="str">
            <v>4522000001</v>
          </cell>
          <cell r="J7757">
            <v>0</v>
          </cell>
        </row>
        <row r="7758">
          <cell r="A7758" t="str">
            <v>4522000001</v>
          </cell>
          <cell r="J7758">
            <v>0</v>
          </cell>
        </row>
        <row r="7759">
          <cell r="A7759" t="str">
            <v>4522000001</v>
          </cell>
          <cell r="J7759">
            <v>0</v>
          </cell>
        </row>
        <row r="7760">
          <cell r="A7760" t="str">
            <v>4522000001</v>
          </cell>
          <cell r="J7760">
            <v>0</v>
          </cell>
        </row>
        <row r="7761">
          <cell r="A7761" t="str">
            <v>4522000001</v>
          </cell>
          <cell r="J7761">
            <v>0</v>
          </cell>
        </row>
        <row r="7762">
          <cell r="A7762" t="str">
            <v>4522000001</v>
          </cell>
          <cell r="J7762">
            <v>0</v>
          </cell>
        </row>
        <row r="7763">
          <cell r="A7763" t="str">
            <v>4522000001</v>
          </cell>
          <cell r="J7763">
            <v>0</v>
          </cell>
        </row>
        <row r="7764">
          <cell r="A7764" t="str">
            <v>4522000001</v>
          </cell>
          <cell r="J7764">
            <v>0</v>
          </cell>
        </row>
        <row r="7765">
          <cell r="A7765" t="str">
            <v>4522000001</v>
          </cell>
          <cell r="J7765">
            <v>0</v>
          </cell>
        </row>
        <row r="7766">
          <cell r="A7766" t="str">
            <v>4522000001</v>
          </cell>
          <cell r="J7766">
            <v>0</v>
          </cell>
        </row>
        <row r="7767">
          <cell r="A7767" t="str">
            <v>4522000001</v>
          </cell>
          <cell r="J7767">
            <v>0</v>
          </cell>
        </row>
        <row r="7768">
          <cell r="A7768" t="str">
            <v>4522000001</v>
          </cell>
          <cell r="J7768">
            <v>0</v>
          </cell>
        </row>
        <row r="7769">
          <cell r="A7769" t="str">
            <v>4522000001</v>
          </cell>
          <cell r="J7769">
            <v>0</v>
          </cell>
        </row>
        <row r="7770">
          <cell r="A7770" t="str">
            <v>4522000001</v>
          </cell>
          <cell r="J7770">
            <v>0</v>
          </cell>
        </row>
        <row r="7771">
          <cell r="A7771" t="str">
            <v>4522000001</v>
          </cell>
          <cell r="J7771">
            <v>0</v>
          </cell>
        </row>
        <row r="7772">
          <cell r="A7772" t="str">
            <v>4522000001</v>
          </cell>
          <cell r="J7772">
            <v>0</v>
          </cell>
        </row>
        <row r="7773">
          <cell r="A7773" t="str">
            <v>4522000001</v>
          </cell>
          <cell r="J7773">
            <v>0</v>
          </cell>
        </row>
        <row r="7774">
          <cell r="A7774" t="str">
            <v>4522000001</v>
          </cell>
          <cell r="J7774">
            <v>0</v>
          </cell>
        </row>
        <row r="7775">
          <cell r="A7775" t="str">
            <v>4522000001</v>
          </cell>
          <cell r="J7775">
            <v>0</v>
          </cell>
        </row>
        <row r="7776">
          <cell r="A7776" t="str">
            <v>4522000001</v>
          </cell>
          <cell r="J7776">
            <v>0</v>
          </cell>
        </row>
        <row r="7777">
          <cell r="A7777" t="str">
            <v>4522000001</v>
          </cell>
          <cell r="J7777">
            <v>0</v>
          </cell>
        </row>
        <row r="7778">
          <cell r="A7778" t="str">
            <v>4522000001</v>
          </cell>
          <cell r="J7778">
            <v>0</v>
          </cell>
        </row>
        <row r="7779">
          <cell r="A7779" t="str">
            <v>4522000001</v>
          </cell>
          <cell r="J7779">
            <v>0</v>
          </cell>
        </row>
        <row r="7780">
          <cell r="A7780" t="str">
            <v>4522000001</v>
          </cell>
          <cell r="J7780">
            <v>0</v>
          </cell>
        </row>
        <row r="7781">
          <cell r="A7781" t="str">
            <v>4522000001</v>
          </cell>
          <cell r="J7781">
            <v>0</v>
          </cell>
        </row>
        <row r="7782">
          <cell r="A7782" t="str">
            <v>4522000001</v>
          </cell>
          <cell r="J7782">
            <v>0</v>
          </cell>
        </row>
        <row r="7783">
          <cell r="A7783" t="str">
            <v>4522000001</v>
          </cell>
          <cell r="J7783">
            <v>0</v>
          </cell>
        </row>
        <row r="7784">
          <cell r="A7784" t="str">
            <v>4522000001</v>
          </cell>
          <cell r="J7784">
            <v>0</v>
          </cell>
        </row>
        <row r="7785">
          <cell r="A7785" t="str">
            <v>4522000001</v>
          </cell>
          <cell r="J7785">
            <v>0</v>
          </cell>
        </row>
        <row r="7786">
          <cell r="A7786" t="str">
            <v>4522000001</v>
          </cell>
          <cell r="J7786">
            <v>0</v>
          </cell>
        </row>
        <row r="7787">
          <cell r="A7787" t="str">
            <v>4522000001</v>
          </cell>
          <cell r="J7787">
            <v>0</v>
          </cell>
        </row>
        <row r="7788">
          <cell r="A7788" t="str">
            <v>4522000001</v>
          </cell>
          <cell r="J7788">
            <v>0</v>
          </cell>
        </row>
        <row r="7789">
          <cell r="A7789" t="str">
            <v>4522000001</v>
          </cell>
          <cell r="J7789">
            <v>0</v>
          </cell>
        </row>
        <row r="7790">
          <cell r="A7790" t="str">
            <v>4522000001</v>
          </cell>
          <cell r="J7790">
            <v>0</v>
          </cell>
        </row>
        <row r="7791">
          <cell r="A7791" t="str">
            <v>4522000001</v>
          </cell>
          <cell r="J7791">
            <v>0</v>
          </cell>
        </row>
        <row r="7792">
          <cell r="A7792" t="str">
            <v>4522000001</v>
          </cell>
          <cell r="J7792">
            <v>0</v>
          </cell>
        </row>
        <row r="7793">
          <cell r="A7793" t="str">
            <v>4522000001</v>
          </cell>
          <cell r="J7793">
            <v>0</v>
          </cell>
        </row>
        <row r="7794">
          <cell r="A7794" t="str">
            <v>4522000001</v>
          </cell>
          <cell r="J7794">
            <v>0</v>
          </cell>
        </row>
        <row r="7795">
          <cell r="A7795" t="str">
            <v>4522000001</v>
          </cell>
          <cell r="J7795">
            <v>0</v>
          </cell>
        </row>
        <row r="7796">
          <cell r="A7796" t="str">
            <v>4522000001</v>
          </cell>
          <cell r="J7796">
            <v>0</v>
          </cell>
        </row>
        <row r="7797">
          <cell r="A7797" t="str">
            <v>4522000001</v>
          </cell>
          <cell r="J7797">
            <v>0</v>
          </cell>
        </row>
        <row r="7798">
          <cell r="A7798" t="str">
            <v>4522000001</v>
          </cell>
          <cell r="J7798">
            <v>0</v>
          </cell>
        </row>
        <row r="7799">
          <cell r="A7799" t="str">
            <v>4522000001</v>
          </cell>
          <cell r="J7799">
            <v>0</v>
          </cell>
        </row>
        <row r="7800">
          <cell r="A7800" t="str">
            <v>4522000001</v>
          </cell>
          <cell r="J7800">
            <v>0</v>
          </cell>
        </row>
        <row r="7801">
          <cell r="A7801" t="str">
            <v>4522000001</v>
          </cell>
          <cell r="J7801">
            <v>0</v>
          </cell>
        </row>
        <row r="7802">
          <cell r="A7802" t="str">
            <v>4522000001</v>
          </cell>
          <cell r="J7802">
            <v>0</v>
          </cell>
        </row>
        <row r="7803">
          <cell r="A7803" t="str">
            <v>4522000001</v>
          </cell>
          <cell r="J7803">
            <v>0</v>
          </cell>
        </row>
        <row r="7804">
          <cell r="A7804" t="str">
            <v>4522000001</v>
          </cell>
          <cell r="J7804">
            <v>0</v>
          </cell>
        </row>
        <row r="7805">
          <cell r="A7805" t="str">
            <v>4522000001</v>
          </cell>
          <cell r="J7805">
            <v>0</v>
          </cell>
        </row>
        <row r="7806">
          <cell r="A7806" t="str">
            <v>4522000001</v>
          </cell>
          <cell r="J7806">
            <v>0</v>
          </cell>
        </row>
        <row r="7807">
          <cell r="A7807" t="str">
            <v>4522000001</v>
          </cell>
          <cell r="J7807">
            <v>0</v>
          </cell>
        </row>
        <row r="7808">
          <cell r="A7808" t="str">
            <v>4522000001</v>
          </cell>
          <cell r="J7808">
            <v>0</v>
          </cell>
        </row>
        <row r="7809">
          <cell r="A7809" t="str">
            <v>4522000001</v>
          </cell>
          <cell r="J7809">
            <v>0</v>
          </cell>
        </row>
        <row r="7810">
          <cell r="A7810" t="str">
            <v>4522000001</v>
          </cell>
          <cell r="J7810">
            <v>0</v>
          </cell>
        </row>
        <row r="7811">
          <cell r="A7811" t="str">
            <v>4522000001</v>
          </cell>
          <cell r="J7811">
            <v>0</v>
          </cell>
        </row>
        <row r="7812">
          <cell r="A7812" t="str">
            <v>4522000001</v>
          </cell>
          <cell r="J7812">
            <v>0</v>
          </cell>
        </row>
        <row r="7813">
          <cell r="A7813" t="str">
            <v>4522000001</v>
          </cell>
          <cell r="J7813">
            <v>0</v>
          </cell>
        </row>
        <row r="7814">
          <cell r="A7814" t="str">
            <v>4522000001</v>
          </cell>
          <cell r="J7814">
            <v>0</v>
          </cell>
        </row>
        <row r="7815">
          <cell r="A7815" t="str">
            <v>4522000001</v>
          </cell>
          <cell r="J7815">
            <v>0</v>
          </cell>
        </row>
        <row r="7816">
          <cell r="A7816" t="str">
            <v>4522000001</v>
          </cell>
          <cell r="J7816">
            <v>0</v>
          </cell>
        </row>
        <row r="7817">
          <cell r="A7817" t="str">
            <v>4522000001</v>
          </cell>
          <cell r="J7817">
            <v>0</v>
          </cell>
        </row>
        <row r="7818">
          <cell r="A7818" t="str">
            <v>4522000001</v>
          </cell>
          <cell r="J7818">
            <v>0</v>
          </cell>
        </row>
        <row r="7819">
          <cell r="A7819" t="str">
            <v>4522000001</v>
          </cell>
          <cell r="J7819">
            <v>0</v>
          </cell>
        </row>
        <row r="7820">
          <cell r="A7820" t="str">
            <v>4522000001</v>
          </cell>
          <cell r="J7820">
            <v>0</v>
          </cell>
        </row>
        <row r="7821">
          <cell r="A7821" t="str">
            <v>4522000001</v>
          </cell>
          <cell r="J7821">
            <v>0</v>
          </cell>
        </row>
        <row r="7822">
          <cell r="A7822" t="str">
            <v>4522000001</v>
          </cell>
          <cell r="J7822">
            <v>0</v>
          </cell>
        </row>
        <row r="7823">
          <cell r="A7823" t="str">
            <v>4522000001</v>
          </cell>
          <cell r="J7823">
            <v>0</v>
          </cell>
        </row>
        <row r="7824">
          <cell r="A7824" t="str">
            <v>4522000001</v>
          </cell>
          <cell r="J7824">
            <v>0</v>
          </cell>
        </row>
        <row r="7825">
          <cell r="A7825" t="str">
            <v>4522000001</v>
          </cell>
          <cell r="J7825">
            <v>0</v>
          </cell>
        </row>
        <row r="7826">
          <cell r="A7826" t="str">
            <v>4522000001</v>
          </cell>
          <cell r="J7826">
            <v>0</v>
          </cell>
        </row>
        <row r="7827">
          <cell r="A7827" t="str">
            <v>4522000001</v>
          </cell>
          <cell r="J7827">
            <v>0</v>
          </cell>
        </row>
        <row r="7828">
          <cell r="A7828" t="str">
            <v>4522000001</v>
          </cell>
          <cell r="J7828">
            <v>0</v>
          </cell>
        </row>
        <row r="7829">
          <cell r="A7829" t="str">
            <v>4522000001</v>
          </cell>
          <cell r="J7829">
            <v>0</v>
          </cell>
        </row>
        <row r="7830">
          <cell r="A7830" t="str">
            <v>4522000001</v>
          </cell>
          <cell r="J7830">
            <v>0</v>
          </cell>
        </row>
        <row r="7831">
          <cell r="A7831" t="str">
            <v>4522000001</v>
          </cell>
          <cell r="J7831">
            <v>0</v>
          </cell>
        </row>
        <row r="7832">
          <cell r="A7832" t="str">
            <v>4522000001</v>
          </cell>
          <cell r="J7832">
            <v>0</v>
          </cell>
        </row>
        <row r="7833">
          <cell r="A7833" t="str">
            <v>4522000001</v>
          </cell>
          <cell r="J7833">
            <v>0</v>
          </cell>
        </row>
        <row r="7834">
          <cell r="A7834" t="str">
            <v>4522000001</v>
          </cell>
          <cell r="J7834">
            <v>0</v>
          </cell>
        </row>
        <row r="7835">
          <cell r="A7835" t="str">
            <v>4522000001</v>
          </cell>
          <cell r="J7835">
            <v>0</v>
          </cell>
        </row>
        <row r="7836">
          <cell r="A7836" t="str">
            <v>4522000001</v>
          </cell>
          <cell r="J7836">
            <v>0</v>
          </cell>
        </row>
        <row r="7837">
          <cell r="A7837" t="str">
            <v>4522000001</v>
          </cell>
          <cell r="J7837">
            <v>0</v>
          </cell>
        </row>
        <row r="7838">
          <cell r="A7838" t="str">
            <v>4522000001</v>
          </cell>
          <cell r="J7838">
            <v>0</v>
          </cell>
        </row>
        <row r="7839">
          <cell r="A7839" t="str">
            <v>4522000001</v>
          </cell>
          <cell r="J7839">
            <v>0</v>
          </cell>
        </row>
        <row r="7840">
          <cell r="A7840" t="str">
            <v>4522000001</v>
          </cell>
          <cell r="J7840">
            <v>0</v>
          </cell>
        </row>
        <row r="7841">
          <cell r="A7841" t="str">
            <v>4522000001</v>
          </cell>
          <cell r="J7841">
            <v>0</v>
          </cell>
        </row>
        <row r="7842">
          <cell r="A7842" t="str">
            <v>4522000001</v>
          </cell>
          <cell r="J7842">
            <v>0</v>
          </cell>
        </row>
        <row r="7843">
          <cell r="A7843" t="str">
            <v>4522000001</v>
          </cell>
          <cell r="J7843">
            <v>0</v>
          </cell>
        </row>
        <row r="7844">
          <cell r="A7844" t="str">
            <v>4522000001</v>
          </cell>
          <cell r="J7844">
            <v>0</v>
          </cell>
        </row>
        <row r="7845">
          <cell r="A7845" t="str">
            <v>4522000001</v>
          </cell>
          <cell r="J7845">
            <v>0</v>
          </cell>
        </row>
        <row r="7846">
          <cell r="A7846" t="str">
            <v>4522000001</v>
          </cell>
          <cell r="J7846">
            <v>0</v>
          </cell>
        </row>
        <row r="7847">
          <cell r="A7847" t="str">
            <v>4522000001</v>
          </cell>
          <cell r="J7847">
            <v>0</v>
          </cell>
        </row>
        <row r="7848">
          <cell r="A7848" t="str">
            <v>4522000001</v>
          </cell>
          <cell r="J7848">
            <v>0</v>
          </cell>
        </row>
        <row r="7849">
          <cell r="A7849" t="str">
            <v>4522000001</v>
          </cell>
          <cell r="J7849">
            <v>0</v>
          </cell>
        </row>
        <row r="7850">
          <cell r="A7850" t="str">
            <v>4522000001</v>
          </cell>
          <cell r="J7850">
            <v>0</v>
          </cell>
        </row>
        <row r="7851">
          <cell r="A7851" t="str">
            <v>4522000001</v>
          </cell>
          <cell r="J7851">
            <v>0</v>
          </cell>
        </row>
        <row r="7852">
          <cell r="A7852" t="str">
            <v>4522000001</v>
          </cell>
          <cell r="J7852">
            <v>0</v>
          </cell>
        </row>
        <row r="7853">
          <cell r="A7853" t="str">
            <v>4522000001</v>
          </cell>
          <cell r="J7853">
            <v>0</v>
          </cell>
        </row>
        <row r="7854">
          <cell r="A7854" t="str">
            <v>4522000001</v>
          </cell>
          <cell r="J7854">
            <v>0</v>
          </cell>
        </row>
        <row r="7855">
          <cell r="A7855" t="str">
            <v>4522000001</v>
          </cell>
          <cell r="J7855">
            <v>0</v>
          </cell>
        </row>
        <row r="7856">
          <cell r="A7856" t="str">
            <v>4522000001</v>
          </cell>
          <cell r="J7856">
            <v>0</v>
          </cell>
        </row>
        <row r="7857">
          <cell r="A7857" t="str">
            <v>4522000001</v>
          </cell>
          <cell r="J7857">
            <v>0</v>
          </cell>
        </row>
        <row r="7858">
          <cell r="A7858" t="str">
            <v>4522000001</v>
          </cell>
          <cell r="J7858">
            <v>0</v>
          </cell>
        </row>
        <row r="7859">
          <cell r="A7859" t="str">
            <v>4522000001</v>
          </cell>
          <cell r="J7859">
            <v>0</v>
          </cell>
        </row>
        <row r="7860">
          <cell r="A7860" t="str">
            <v>4522000001</v>
          </cell>
          <cell r="J7860">
            <v>0</v>
          </cell>
        </row>
        <row r="7861">
          <cell r="A7861" t="str">
            <v>4522000001</v>
          </cell>
          <cell r="J7861">
            <v>0</v>
          </cell>
        </row>
        <row r="7862">
          <cell r="A7862" t="str">
            <v>4522000001</v>
          </cell>
          <cell r="J7862">
            <v>0</v>
          </cell>
        </row>
        <row r="7863">
          <cell r="A7863" t="str">
            <v>4522000001</v>
          </cell>
          <cell r="J7863">
            <v>0</v>
          </cell>
        </row>
        <row r="7864">
          <cell r="A7864" t="str">
            <v>4522000001</v>
          </cell>
          <cell r="J7864">
            <v>0</v>
          </cell>
        </row>
        <row r="7865">
          <cell r="A7865" t="str">
            <v>4522000001</v>
          </cell>
          <cell r="J7865">
            <v>0</v>
          </cell>
        </row>
        <row r="7866">
          <cell r="A7866" t="str">
            <v>4522000001</v>
          </cell>
          <cell r="J7866">
            <v>0</v>
          </cell>
        </row>
        <row r="7867">
          <cell r="A7867" t="str">
            <v>4522000001</v>
          </cell>
          <cell r="J7867">
            <v>0</v>
          </cell>
        </row>
        <row r="7868">
          <cell r="A7868" t="str">
            <v>4522000001</v>
          </cell>
          <cell r="J7868">
            <v>0</v>
          </cell>
        </row>
        <row r="7869">
          <cell r="A7869" t="str">
            <v>4522000001</v>
          </cell>
          <cell r="J7869">
            <v>0</v>
          </cell>
        </row>
        <row r="7870">
          <cell r="A7870" t="str">
            <v>4522000001</v>
          </cell>
          <cell r="J7870">
            <v>0</v>
          </cell>
        </row>
        <row r="7871">
          <cell r="A7871" t="str">
            <v>4522000001</v>
          </cell>
          <cell r="J7871">
            <v>0</v>
          </cell>
        </row>
        <row r="7872">
          <cell r="A7872" t="str">
            <v>4522000001</v>
          </cell>
          <cell r="J7872">
            <v>0</v>
          </cell>
        </row>
        <row r="7873">
          <cell r="A7873" t="str">
            <v>4522000001</v>
          </cell>
          <cell r="J7873">
            <v>0</v>
          </cell>
        </row>
        <row r="7874">
          <cell r="A7874" t="str">
            <v>4522000001</v>
          </cell>
          <cell r="J7874">
            <v>0</v>
          </cell>
        </row>
        <row r="7875">
          <cell r="A7875" t="str">
            <v>4522000001</v>
          </cell>
          <cell r="J7875">
            <v>0</v>
          </cell>
        </row>
        <row r="7876">
          <cell r="A7876" t="str">
            <v>4522000001</v>
          </cell>
          <cell r="J7876">
            <v>0</v>
          </cell>
        </row>
        <row r="7877">
          <cell r="A7877" t="str">
            <v>4522000001</v>
          </cell>
          <cell r="J7877">
            <v>0</v>
          </cell>
        </row>
        <row r="7878">
          <cell r="A7878" t="str">
            <v>4522000001</v>
          </cell>
          <cell r="J7878">
            <v>0</v>
          </cell>
        </row>
        <row r="7879">
          <cell r="A7879" t="str">
            <v>4522000001</v>
          </cell>
          <cell r="J7879">
            <v>0</v>
          </cell>
        </row>
        <row r="7880">
          <cell r="A7880" t="str">
            <v>4522000001</v>
          </cell>
          <cell r="J7880">
            <v>0</v>
          </cell>
        </row>
        <row r="7881">
          <cell r="A7881" t="str">
            <v>4522000001</v>
          </cell>
          <cell r="J7881">
            <v>0</v>
          </cell>
        </row>
        <row r="7882">
          <cell r="A7882" t="str">
            <v>4522000001</v>
          </cell>
          <cell r="J7882">
            <v>0</v>
          </cell>
        </row>
        <row r="7883">
          <cell r="A7883" t="str">
            <v>4522000001</v>
          </cell>
          <cell r="J7883">
            <v>0</v>
          </cell>
        </row>
        <row r="7884">
          <cell r="A7884" t="str">
            <v>4522000001</v>
          </cell>
          <cell r="J7884">
            <v>0</v>
          </cell>
        </row>
        <row r="7885">
          <cell r="A7885" t="str">
            <v>4522000001</v>
          </cell>
          <cell r="J7885">
            <v>0</v>
          </cell>
        </row>
        <row r="7886">
          <cell r="A7886" t="str">
            <v>4522000001</v>
          </cell>
          <cell r="J7886">
            <v>0</v>
          </cell>
        </row>
        <row r="7887">
          <cell r="A7887" t="str">
            <v>4522000001</v>
          </cell>
          <cell r="J7887">
            <v>0</v>
          </cell>
        </row>
        <row r="7888">
          <cell r="A7888" t="str">
            <v>4522000001</v>
          </cell>
          <cell r="J7888">
            <v>0</v>
          </cell>
        </row>
        <row r="7889">
          <cell r="A7889" t="str">
            <v>4522000001</v>
          </cell>
          <cell r="J7889">
            <v>0</v>
          </cell>
        </row>
        <row r="7890">
          <cell r="A7890" t="str">
            <v>4522000001</v>
          </cell>
          <cell r="J7890">
            <v>0</v>
          </cell>
        </row>
        <row r="7891">
          <cell r="A7891" t="str">
            <v>4522000001</v>
          </cell>
          <cell r="J7891">
            <v>0</v>
          </cell>
        </row>
        <row r="7892">
          <cell r="A7892" t="str">
            <v>4522000001</v>
          </cell>
          <cell r="J7892">
            <v>0</v>
          </cell>
        </row>
        <row r="7893">
          <cell r="A7893" t="str">
            <v>4522000001</v>
          </cell>
          <cell r="J7893">
            <v>0</v>
          </cell>
        </row>
        <row r="7894">
          <cell r="A7894" t="str">
            <v>4522000001</v>
          </cell>
          <cell r="J7894">
            <v>0</v>
          </cell>
        </row>
        <row r="7895">
          <cell r="A7895" t="str">
            <v>4522000001</v>
          </cell>
          <cell r="J7895">
            <v>0</v>
          </cell>
        </row>
        <row r="7896">
          <cell r="A7896" t="str">
            <v>4522000001</v>
          </cell>
          <cell r="J7896">
            <v>0</v>
          </cell>
        </row>
        <row r="7897">
          <cell r="A7897" t="str">
            <v>4522000001</v>
          </cell>
          <cell r="J7897">
            <v>0</v>
          </cell>
        </row>
        <row r="7898">
          <cell r="A7898" t="str">
            <v>4522000001</v>
          </cell>
          <cell r="J7898">
            <v>0</v>
          </cell>
        </row>
        <row r="7899">
          <cell r="A7899" t="str">
            <v>4522000001</v>
          </cell>
          <cell r="J7899">
            <v>0</v>
          </cell>
        </row>
        <row r="7900">
          <cell r="A7900" t="str">
            <v>4522000001</v>
          </cell>
          <cell r="J7900">
            <v>0</v>
          </cell>
        </row>
        <row r="7901">
          <cell r="A7901" t="str">
            <v>4522000001</v>
          </cell>
          <cell r="J7901">
            <v>0</v>
          </cell>
        </row>
        <row r="7902">
          <cell r="A7902" t="str">
            <v>4522000001</v>
          </cell>
          <cell r="J7902">
            <v>0</v>
          </cell>
        </row>
        <row r="7903">
          <cell r="A7903" t="str">
            <v>4522000001</v>
          </cell>
          <cell r="J7903">
            <v>0</v>
          </cell>
        </row>
        <row r="7904">
          <cell r="A7904" t="str">
            <v>4522000001</v>
          </cell>
          <cell r="J7904">
            <v>0</v>
          </cell>
        </row>
        <row r="7905">
          <cell r="A7905" t="str">
            <v>4522000001</v>
          </cell>
          <cell r="J7905">
            <v>0</v>
          </cell>
        </row>
        <row r="7906">
          <cell r="A7906" t="str">
            <v>4522000001</v>
          </cell>
          <cell r="J7906">
            <v>0</v>
          </cell>
        </row>
        <row r="7907">
          <cell r="A7907" t="str">
            <v>4522000001</v>
          </cell>
          <cell r="J7907">
            <v>0</v>
          </cell>
        </row>
        <row r="7908">
          <cell r="A7908" t="str">
            <v>4522000001</v>
          </cell>
          <cell r="J7908">
            <v>0</v>
          </cell>
        </row>
        <row r="7909">
          <cell r="A7909" t="str">
            <v>4522000001</v>
          </cell>
          <cell r="J7909">
            <v>0</v>
          </cell>
        </row>
        <row r="7910">
          <cell r="A7910" t="str">
            <v>4522000001</v>
          </cell>
          <cell r="J7910">
            <v>0</v>
          </cell>
        </row>
        <row r="7911">
          <cell r="A7911" t="str">
            <v>4522000001</v>
          </cell>
          <cell r="J7911">
            <v>0</v>
          </cell>
        </row>
        <row r="7912">
          <cell r="A7912" t="str">
            <v>4522000001</v>
          </cell>
          <cell r="J7912">
            <v>0</v>
          </cell>
        </row>
        <row r="7913">
          <cell r="A7913" t="str">
            <v>4522000001</v>
          </cell>
          <cell r="J7913">
            <v>0</v>
          </cell>
        </row>
        <row r="7914">
          <cell r="A7914" t="str">
            <v>4522000001</v>
          </cell>
          <cell r="J7914">
            <v>0</v>
          </cell>
        </row>
        <row r="7915">
          <cell r="A7915" t="str">
            <v>4522000001</v>
          </cell>
          <cell r="J7915">
            <v>0</v>
          </cell>
        </row>
        <row r="7916">
          <cell r="A7916" t="str">
            <v>4522000001</v>
          </cell>
          <cell r="J7916">
            <v>0</v>
          </cell>
        </row>
        <row r="7917">
          <cell r="A7917" t="str">
            <v>4522000001</v>
          </cell>
          <cell r="J7917">
            <v>0</v>
          </cell>
        </row>
        <row r="7918">
          <cell r="A7918" t="str">
            <v>4522000001</v>
          </cell>
          <cell r="J7918">
            <v>0</v>
          </cell>
        </row>
        <row r="7919">
          <cell r="A7919" t="str">
            <v>4522000001</v>
          </cell>
          <cell r="J7919">
            <v>0</v>
          </cell>
        </row>
        <row r="7920">
          <cell r="A7920" t="str">
            <v>4522000001</v>
          </cell>
          <cell r="J7920">
            <v>0</v>
          </cell>
        </row>
        <row r="7921">
          <cell r="A7921" t="str">
            <v>4522000001</v>
          </cell>
          <cell r="J7921">
            <v>0</v>
          </cell>
        </row>
        <row r="7922">
          <cell r="A7922" t="str">
            <v>4522000001</v>
          </cell>
          <cell r="J7922">
            <v>0</v>
          </cell>
        </row>
        <row r="7923">
          <cell r="A7923" t="str">
            <v>4522000001</v>
          </cell>
          <cell r="J7923">
            <v>0</v>
          </cell>
        </row>
        <row r="7924">
          <cell r="A7924" t="str">
            <v>4522000001</v>
          </cell>
          <cell r="J7924">
            <v>0</v>
          </cell>
        </row>
        <row r="7925">
          <cell r="A7925" t="str">
            <v>4522000001</v>
          </cell>
          <cell r="J7925">
            <v>0</v>
          </cell>
        </row>
        <row r="7926">
          <cell r="A7926" t="str">
            <v>4522000001</v>
          </cell>
          <cell r="J7926">
            <v>0</v>
          </cell>
        </row>
        <row r="7927">
          <cell r="A7927" t="str">
            <v>4522000001</v>
          </cell>
          <cell r="J7927">
            <v>0</v>
          </cell>
        </row>
        <row r="7928">
          <cell r="A7928" t="str">
            <v>4522000001</v>
          </cell>
          <cell r="J7928">
            <v>0</v>
          </cell>
        </row>
        <row r="7929">
          <cell r="A7929" t="str">
            <v>4522000001</v>
          </cell>
          <cell r="J7929">
            <v>0</v>
          </cell>
        </row>
        <row r="7930">
          <cell r="A7930" t="str">
            <v>4522000001</v>
          </cell>
          <cell r="J7930">
            <v>0</v>
          </cell>
        </row>
        <row r="7931">
          <cell r="A7931" t="str">
            <v>4522000001</v>
          </cell>
          <cell r="J7931">
            <v>0</v>
          </cell>
        </row>
        <row r="7932">
          <cell r="A7932" t="str">
            <v>4522000001</v>
          </cell>
          <cell r="J7932">
            <v>0</v>
          </cell>
        </row>
        <row r="7933">
          <cell r="A7933" t="str">
            <v>4522000001</v>
          </cell>
          <cell r="J7933">
            <v>0</v>
          </cell>
        </row>
        <row r="7934">
          <cell r="A7934" t="str">
            <v>4522000001</v>
          </cell>
          <cell r="J7934">
            <v>0</v>
          </cell>
        </row>
        <row r="7935">
          <cell r="A7935" t="str">
            <v>4522000001</v>
          </cell>
          <cell r="J7935">
            <v>0</v>
          </cell>
        </row>
        <row r="7936">
          <cell r="A7936" t="str">
            <v>4522000001</v>
          </cell>
          <cell r="J7936">
            <v>0</v>
          </cell>
        </row>
        <row r="7937">
          <cell r="A7937" t="str">
            <v>4522000001</v>
          </cell>
          <cell r="J7937">
            <v>0</v>
          </cell>
        </row>
        <row r="7938">
          <cell r="A7938" t="str">
            <v>4522000001</v>
          </cell>
          <cell r="J7938">
            <v>0</v>
          </cell>
        </row>
        <row r="7939">
          <cell r="A7939" t="str">
            <v>4522000001</v>
          </cell>
          <cell r="J7939">
            <v>0</v>
          </cell>
        </row>
        <row r="7940">
          <cell r="A7940" t="str">
            <v>4522000001</v>
          </cell>
          <cell r="J7940">
            <v>0</v>
          </cell>
        </row>
        <row r="7941">
          <cell r="A7941" t="str">
            <v>4522000001</v>
          </cell>
          <cell r="J7941">
            <v>0</v>
          </cell>
        </row>
        <row r="7942">
          <cell r="A7942" t="str">
            <v>4522000001</v>
          </cell>
          <cell r="J7942">
            <v>0</v>
          </cell>
        </row>
        <row r="7943">
          <cell r="A7943" t="str">
            <v>4522000001</v>
          </cell>
          <cell r="J7943">
            <v>0</v>
          </cell>
        </row>
        <row r="7944">
          <cell r="A7944" t="str">
            <v>4522000001</v>
          </cell>
          <cell r="J7944">
            <v>0</v>
          </cell>
        </row>
        <row r="7945">
          <cell r="A7945" t="str">
            <v>4522000001</v>
          </cell>
          <cell r="J7945">
            <v>0</v>
          </cell>
        </row>
        <row r="7946">
          <cell r="A7946" t="str">
            <v>4522000001</v>
          </cell>
          <cell r="J7946">
            <v>0</v>
          </cell>
        </row>
        <row r="7947">
          <cell r="A7947" t="str">
            <v>4522000001</v>
          </cell>
          <cell r="J7947">
            <v>0</v>
          </cell>
        </row>
        <row r="7948">
          <cell r="A7948" t="str">
            <v>4522000001</v>
          </cell>
          <cell r="J7948">
            <v>0</v>
          </cell>
        </row>
        <row r="7949">
          <cell r="A7949" t="str">
            <v>4522000001</v>
          </cell>
          <cell r="J7949">
            <v>0</v>
          </cell>
        </row>
        <row r="7950">
          <cell r="A7950" t="str">
            <v>4522000001</v>
          </cell>
          <cell r="J7950">
            <v>0</v>
          </cell>
        </row>
        <row r="7951">
          <cell r="A7951" t="str">
            <v>4522000001</v>
          </cell>
          <cell r="J7951">
            <v>0</v>
          </cell>
        </row>
        <row r="7952">
          <cell r="A7952" t="str">
            <v>4522000001</v>
          </cell>
          <cell r="J7952">
            <v>0</v>
          </cell>
        </row>
        <row r="7953">
          <cell r="A7953" t="str">
            <v>4522000001</v>
          </cell>
          <cell r="J7953">
            <v>0</v>
          </cell>
        </row>
        <row r="7954">
          <cell r="A7954" t="str">
            <v>4522000001</v>
          </cell>
          <cell r="J7954">
            <v>0</v>
          </cell>
        </row>
        <row r="7955">
          <cell r="A7955" t="str">
            <v>4522000001</v>
          </cell>
          <cell r="J7955">
            <v>0</v>
          </cell>
        </row>
        <row r="7956">
          <cell r="A7956" t="str">
            <v>4522000001</v>
          </cell>
          <cell r="J7956">
            <v>0</v>
          </cell>
        </row>
        <row r="7957">
          <cell r="A7957" t="str">
            <v>4522000001</v>
          </cell>
          <cell r="J7957">
            <v>0</v>
          </cell>
        </row>
        <row r="7958">
          <cell r="A7958" t="str">
            <v>4522000001</v>
          </cell>
          <cell r="J7958">
            <v>0</v>
          </cell>
        </row>
        <row r="7959">
          <cell r="A7959" t="str">
            <v>4522000001</v>
          </cell>
          <cell r="J7959">
            <v>0</v>
          </cell>
        </row>
        <row r="7960">
          <cell r="A7960" t="str">
            <v>4522000001</v>
          </cell>
          <cell r="J7960">
            <v>0</v>
          </cell>
        </row>
        <row r="7961">
          <cell r="A7961" t="str">
            <v>4522000001</v>
          </cell>
          <cell r="J7961">
            <v>0</v>
          </cell>
        </row>
        <row r="7962">
          <cell r="A7962" t="str">
            <v>4522000001</v>
          </cell>
          <cell r="J7962">
            <v>0</v>
          </cell>
        </row>
        <row r="7963">
          <cell r="A7963" t="str">
            <v>4522000001</v>
          </cell>
          <cell r="J7963">
            <v>0</v>
          </cell>
        </row>
        <row r="7964">
          <cell r="A7964" t="str">
            <v>4522000001</v>
          </cell>
          <cell r="J7964">
            <v>0</v>
          </cell>
        </row>
        <row r="7965">
          <cell r="A7965" t="str">
            <v>4522000001</v>
          </cell>
          <cell r="J7965">
            <v>0</v>
          </cell>
        </row>
        <row r="7966">
          <cell r="A7966" t="str">
            <v>4522000001</v>
          </cell>
          <cell r="J7966">
            <v>0</v>
          </cell>
        </row>
        <row r="7967">
          <cell r="A7967" t="str">
            <v>4522000001</v>
          </cell>
          <cell r="J7967">
            <v>0</v>
          </cell>
        </row>
        <row r="7968">
          <cell r="A7968" t="str">
            <v>4522000001</v>
          </cell>
          <cell r="J7968">
            <v>0</v>
          </cell>
        </row>
        <row r="7969">
          <cell r="A7969" t="str">
            <v>4522000001</v>
          </cell>
          <cell r="J7969">
            <v>0</v>
          </cell>
        </row>
        <row r="7970">
          <cell r="A7970" t="str">
            <v>4522000001</v>
          </cell>
          <cell r="J7970">
            <v>0</v>
          </cell>
        </row>
        <row r="7971">
          <cell r="A7971" t="str">
            <v>4522000001</v>
          </cell>
          <cell r="J7971">
            <v>0</v>
          </cell>
        </row>
        <row r="7972">
          <cell r="A7972" t="str">
            <v>4522000001</v>
          </cell>
          <cell r="J7972">
            <v>0</v>
          </cell>
        </row>
        <row r="7973">
          <cell r="A7973" t="str">
            <v>4522000001</v>
          </cell>
          <cell r="J7973">
            <v>0</v>
          </cell>
        </row>
        <row r="7974">
          <cell r="A7974" t="str">
            <v>4522000001</v>
          </cell>
          <cell r="J7974">
            <v>0</v>
          </cell>
        </row>
        <row r="7975">
          <cell r="A7975" t="str">
            <v>4522000001</v>
          </cell>
          <cell r="J7975">
            <v>0</v>
          </cell>
        </row>
        <row r="7976">
          <cell r="A7976" t="str">
            <v>4522000001</v>
          </cell>
          <cell r="J7976">
            <v>0</v>
          </cell>
        </row>
        <row r="7977">
          <cell r="A7977" t="str">
            <v>4522000001</v>
          </cell>
          <cell r="J7977">
            <v>0</v>
          </cell>
        </row>
        <row r="7978">
          <cell r="A7978" t="str">
            <v>4522000001</v>
          </cell>
          <cell r="J7978">
            <v>0</v>
          </cell>
        </row>
        <row r="7979">
          <cell r="A7979" t="str">
            <v>4522000001</v>
          </cell>
          <cell r="J7979">
            <v>0</v>
          </cell>
        </row>
        <row r="7980">
          <cell r="A7980" t="str">
            <v>4522000001</v>
          </cell>
          <cell r="J7980">
            <v>0</v>
          </cell>
        </row>
        <row r="7981">
          <cell r="A7981" t="str">
            <v>4522000001</v>
          </cell>
          <cell r="J7981">
            <v>0</v>
          </cell>
        </row>
        <row r="7982">
          <cell r="A7982" t="str">
            <v>4522000001</v>
          </cell>
          <cell r="J7982">
            <v>0</v>
          </cell>
        </row>
        <row r="7983">
          <cell r="A7983" t="str">
            <v>4522000001</v>
          </cell>
          <cell r="J7983">
            <v>0</v>
          </cell>
        </row>
        <row r="7984">
          <cell r="A7984" t="str">
            <v>4522000001</v>
          </cell>
          <cell r="J7984">
            <v>0</v>
          </cell>
        </row>
        <row r="7985">
          <cell r="A7985" t="str">
            <v>4522000001</v>
          </cell>
          <cell r="J7985">
            <v>0</v>
          </cell>
        </row>
        <row r="7986">
          <cell r="A7986" t="str">
            <v>4522000001</v>
          </cell>
          <cell r="J7986">
            <v>0</v>
          </cell>
        </row>
        <row r="7987">
          <cell r="A7987" t="str">
            <v>4522000001</v>
          </cell>
          <cell r="J7987">
            <v>0</v>
          </cell>
        </row>
        <row r="7988">
          <cell r="A7988" t="str">
            <v>4522000001</v>
          </cell>
          <cell r="J7988">
            <v>0</v>
          </cell>
        </row>
        <row r="7989">
          <cell r="A7989" t="str">
            <v>4522000001</v>
          </cell>
          <cell r="J7989">
            <v>0</v>
          </cell>
        </row>
        <row r="7990">
          <cell r="A7990" t="str">
            <v>4522000001</v>
          </cell>
          <cell r="J7990">
            <v>0</v>
          </cell>
        </row>
        <row r="7991">
          <cell r="A7991" t="str">
            <v>4522000001</v>
          </cell>
          <cell r="J7991">
            <v>0</v>
          </cell>
        </row>
        <row r="7992">
          <cell r="A7992" t="str">
            <v>4522000001</v>
          </cell>
          <cell r="J7992">
            <v>0</v>
          </cell>
        </row>
        <row r="7993">
          <cell r="A7993" t="str">
            <v>4522000001</v>
          </cell>
          <cell r="J7993">
            <v>0</v>
          </cell>
        </row>
        <row r="7994">
          <cell r="A7994" t="str">
            <v>4522000001</v>
          </cell>
          <cell r="J7994">
            <v>0</v>
          </cell>
        </row>
        <row r="7995">
          <cell r="A7995" t="str">
            <v>4522000001</v>
          </cell>
          <cell r="J7995">
            <v>0</v>
          </cell>
        </row>
        <row r="7996">
          <cell r="A7996" t="str">
            <v>4522000001</v>
          </cell>
          <cell r="J7996">
            <v>0</v>
          </cell>
        </row>
        <row r="7997">
          <cell r="A7997" t="str">
            <v>4522000001</v>
          </cell>
          <cell r="J7997">
            <v>0</v>
          </cell>
        </row>
        <row r="7998">
          <cell r="A7998" t="str">
            <v>4522000001</v>
          </cell>
          <cell r="J7998">
            <v>0</v>
          </cell>
        </row>
        <row r="7999">
          <cell r="A7999" t="str">
            <v>4522000001</v>
          </cell>
          <cell r="J7999">
            <v>0</v>
          </cell>
        </row>
        <row r="8000">
          <cell r="A8000" t="str">
            <v>4522000001</v>
          </cell>
          <cell r="J8000">
            <v>0</v>
          </cell>
        </row>
        <row r="8001">
          <cell r="A8001" t="str">
            <v>4522000001</v>
          </cell>
          <cell r="J8001">
            <v>0</v>
          </cell>
        </row>
        <row r="8002">
          <cell r="A8002" t="str">
            <v>4522000001</v>
          </cell>
          <cell r="J8002">
            <v>0</v>
          </cell>
        </row>
        <row r="8003">
          <cell r="A8003" t="str">
            <v>4522000001</v>
          </cell>
          <cell r="J8003">
            <v>0</v>
          </cell>
        </row>
        <row r="8004">
          <cell r="A8004" t="str">
            <v>4522000001</v>
          </cell>
          <cell r="J8004">
            <v>0</v>
          </cell>
        </row>
        <row r="8005">
          <cell r="A8005" t="str">
            <v>4522000001</v>
          </cell>
          <cell r="J8005">
            <v>0</v>
          </cell>
        </row>
        <row r="8006">
          <cell r="A8006" t="str">
            <v>4522000001</v>
          </cell>
          <cell r="J8006">
            <v>0</v>
          </cell>
        </row>
        <row r="8007">
          <cell r="A8007" t="str">
            <v>4522000001</v>
          </cell>
          <cell r="J8007">
            <v>0</v>
          </cell>
        </row>
        <row r="8008">
          <cell r="A8008" t="str">
            <v>4522000001</v>
          </cell>
          <cell r="J8008">
            <v>0</v>
          </cell>
        </row>
        <row r="8009">
          <cell r="A8009" t="str">
            <v>4522000001</v>
          </cell>
          <cell r="J8009">
            <v>0</v>
          </cell>
        </row>
        <row r="8010">
          <cell r="A8010" t="str">
            <v>4522000001</v>
          </cell>
          <cell r="J8010">
            <v>0</v>
          </cell>
        </row>
        <row r="8011">
          <cell r="A8011" t="str">
            <v>4522000001</v>
          </cell>
          <cell r="J8011">
            <v>0</v>
          </cell>
        </row>
        <row r="8012">
          <cell r="A8012" t="str">
            <v>4522000001</v>
          </cell>
          <cell r="J8012">
            <v>0</v>
          </cell>
        </row>
        <row r="8013">
          <cell r="A8013" t="str">
            <v>4522000001</v>
          </cell>
          <cell r="J8013">
            <v>0</v>
          </cell>
        </row>
        <row r="8014">
          <cell r="A8014" t="str">
            <v>4522000001</v>
          </cell>
          <cell r="J8014">
            <v>0</v>
          </cell>
        </row>
        <row r="8015">
          <cell r="A8015" t="str">
            <v>4522000001</v>
          </cell>
          <cell r="J8015">
            <v>0</v>
          </cell>
        </row>
        <row r="8016">
          <cell r="A8016" t="str">
            <v>4522000001</v>
          </cell>
          <cell r="J8016">
            <v>0</v>
          </cell>
        </row>
        <row r="8017">
          <cell r="A8017" t="str">
            <v>4522000001</v>
          </cell>
          <cell r="J8017">
            <v>0</v>
          </cell>
        </row>
        <row r="8018">
          <cell r="A8018" t="str">
            <v>4522000001</v>
          </cell>
          <cell r="J8018">
            <v>0</v>
          </cell>
        </row>
        <row r="8019">
          <cell r="A8019" t="str">
            <v>4522000001</v>
          </cell>
          <cell r="J8019">
            <v>0</v>
          </cell>
        </row>
        <row r="8020">
          <cell r="A8020" t="str">
            <v>4522000001</v>
          </cell>
          <cell r="J8020">
            <v>0</v>
          </cell>
        </row>
        <row r="8021">
          <cell r="A8021" t="str">
            <v>4522000001</v>
          </cell>
          <cell r="J8021">
            <v>0</v>
          </cell>
        </row>
        <row r="8022">
          <cell r="A8022" t="str">
            <v>4522000001</v>
          </cell>
          <cell r="J8022">
            <v>0</v>
          </cell>
        </row>
        <row r="8023">
          <cell r="A8023" t="str">
            <v>4522000001</v>
          </cell>
          <cell r="J8023">
            <v>0</v>
          </cell>
        </row>
        <row r="8024">
          <cell r="A8024" t="str">
            <v>4522000001</v>
          </cell>
          <cell r="J8024">
            <v>0</v>
          </cell>
        </row>
        <row r="8025">
          <cell r="A8025" t="str">
            <v>4522000001</v>
          </cell>
          <cell r="J8025">
            <v>0</v>
          </cell>
        </row>
        <row r="8026">
          <cell r="A8026" t="str">
            <v>4522000001</v>
          </cell>
          <cell r="J8026">
            <v>0</v>
          </cell>
        </row>
        <row r="8027">
          <cell r="A8027" t="str">
            <v>4522000001</v>
          </cell>
          <cell r="J8027">
            <v>0</v>
          </cell>
        </row>
        <row r="8028">
          <cell r="A8028" t="str">
            <v>4522000001</v>
          </cell>
          <cell r="J8028">
            <v>0</v>
          </cell>
        </row>
        <row r="8029">
          <cell r="A8029" t="str">
            <v>4522000001</v>
          </cell>
          <cell r="J8029">
            <v>0</v>
          </cell>
        </row>
        <row r="8030">
          <cell r="A8030" t="str">
            <v>4522000001</v>
          </cell>
          <cell r="J8030">
            <v>0</v>
          </cell>
        </row>
        <row r="8031">
          <cell r="A8031" t="str">
            <v>4522000001</v>
          </cell>
          <cell r="J8031">
            <v>0</v>
          </cell>
        </row>
        <row r="8032">
          <cell r="A8032" t="str">
            <v>4522000001</v>
          </cell>
          <cell r="J8032">
            <v>0</v>
          </cell>
        </row>
        <row r="8033">
          <cell r="A8033" t="str">
            <v>4522000001</v>
          </cell>
          <cell r="J8033">
            <v>0</v>
          </cell>
        </row>
        <row r="8034">
          <cell r="A8034" t="str">
            <v>4522000001</v>
          </cell>
          <cell r="J8034">
            <v>0</v>
          </cell>
        </row>
        <row r="8035">
          <cell r="A8035" t="str">
            <v>4522000001</v>
          </cell>
          <cell r="J8035">
            <v>0</v>
          </cell>
        </row>
        <row r="8036">
          <cell r="A8036" t="str">
            <v>4522000001</v>
          </cell>
          <cell r="J8036">
            <v>0</v>
          </cell>
        </row>
        <row r="8037">
          <cell r="A8037" t="str">
            <v>4522000001</v>
          </cell>
          <cell r="J8037">
            <v>0</v>
          </cell>
        </row>
        <row r="8038">
          <cell r="A8038" t="str">
            <v>4522000001</v>
          </cell>
          <cell r="J8038">
            <v>0</v>
          </cell>
        </row>
        <row r="8039">
          <cell r="A8039" t="str">
            <v>4522000001</v>
          </cell>
          <cell r="J8039">
            <v>0</v>
          </cell>
        </row>
        <row r="8040">
          <cell r="A8040" t="str">
            <v>4522000001</v>
          </cell>
          <cell r="J8040">
            <v>0</v>
          </cell>
        </row>
        <row r="8041">
          <cell r="A8041" t="str">
            <v>4522000001</v>
          </cell>
          <cell r="J8041">
            <v>0</v>
          </cell>
        </row>
        <row r="8042">
          <cell r="A8042" t="str">
            <v>4522000001</v>
          </cell>
          <cell r="J8042">
            <v>0</v>
          </cell>
        </row>
        <row r="8043">
          <cell r="A8043" t="str">
            <v>4522000001</v>
          </cell>
          <cell r="J8043">
            <v>0</v>
          </cell>
        </row>
        <row r="8044">
          <cell r="A8044" t="str">
            <v>4522000001</v>
          </cell>
          <cell r="J8044">
            <v>0</v>
          </cell>
        </row>
        <row r="8045">
          <cell r="A8045" t="str">
            <v>4522000001</v>
          </cell>
          <cell r="J8045">
            <v>0</v>
          </cell>
        </row>
        <row r="8046">
          <cell r="A8046" t="str">
            <v>4522000001</v>
          </cell>
          <cell r="J8046">
            <v>0</v>
          </cell>
        </row>
        <row r="8047">
          <cell r="A8047" t="str">
            <v>4522000001</v>
          </cell>
          <cell r="J8047">
            <v>0</v>
          </cell>
        </row>
        <row r="8048">
          <cell r="A8048" t="str">
            <v>4522000001</v>
          </cell>
          <cell r="J8048">
            <v>0</v>
          </cell>
        </row>
        <row r="8049">
          <cell r="A8049" t="str">
            <v>4522000001</v>
          </cell>
          <cell r="J8049">
            <v>0</v>
          </cell>
        </row>
        <row r="8050">
          <cell r="A8050" t="str">
            <v>4522000001</v>
          </cell>
          <cell r="J8050">
            <v>0</v>
          </cell>
        </row>
        <row r="8051">
          <cell r="A8051" t="str">
            <v>4522000001</v>
          </cell>
          <cell r="J8051">
            <v>0</v>
          </cell>
        </row>
        <row r="8052">
          <cell r="A8052" t="str">
            <v>4522000001</v>
          </cell>
          <cell r="J8052">
            <v>0</v>
          </cell>
        </row>
        <row r="8053">
          <cell r="A8053" t="str">
            <v>4522000001</v>
          </cell>
          <cell r="J8053">
            <v>0</v>
          </cell>
        </row>
        <row r="8054">
          <cell r="A8054" t="str">
            <v>4522000001</v>
          </cell>
          <cell r="J8054">
            <v>0</v>
          </cell>
        </row>
        <row r="8055">
          <cell r="A8055" t="str">
            <v>4522000001</v>
          </cell>
          <cell r="J8055">
            <v>0</v>
          </cell>
        </row>
        <row r="8056">
          <cell r="A8056" t="str">
            <v>4522000001</v>
          </cell>
          <cell r="J8056">
            <v>0</v>
          </cell>
        </row>
        <row r="8057">
          <cell r="A8057" t="str">
            <v>4522000001</v>
          </cell>
          <cell r="J8057">
            <v>0</v>
          </cell>
        </row>
        <row r="8058">
          <cell r="A8058" t="str">
            <v>4522000001</v>
          </cell>
          <cell r="J8058">
            <v>0</v>
          </cell>
        </row>
        <row r="8059">
          <cell r="A8059" t="str">
            <v>4522000001</v>
          </cell>
          <cell r="J8059">
            <v>0</v>
          </cell>
        </row>
        <row r="8060">
          <cell r="A8060" t="str">
            <v>4522000001</v>
          </cell>
          <cell r="J8060">
            <v>0</v>
          </cell>
        </row>
        <row r="8061">
          <cell r="A8061" t="str">
            <v>4522000001</v>
          </cell>
          <cell r="J8061">
            <v>0</v>
          </cell>
        </row>
        <row r="8062">
          <cell r="A8062" t="str">
            <v>4522000001</v>
          </cell>
          <cell r="J8062">
            <v>0</v>
          </cell>
        </row>
        <row r="8063">
          <cell r="A8063" t="str">
            <v>4522000001</v>
          </cell>
          <cell r="J8063">
            <v>0</v>
          </cell>
        </row>
        <row r="8064">
          <cell r="A8064" t="str">
            <v>4522000001</v>
          </cell>
          <cell r="J8064">
            <v>0</v>
          </cell>
        </row>
        <row r="8065">
          <cell r="A8065" t="str">
            <v>4522000001</v>
          </cell>
          <cell r="J8065">
            <v>0</v>
          </cell>
        </row>
        <row r="8066">
          <cell r="A8066" t="str">
            <v>4522000001</v>
          </cell>
          <cell r="J8066">
            <v>0</v>
          </cell>
        </row>
        <row r="8067">
          <cell r="A8067" t="str">
            <v>4522000001</v>
          </cell>
          <cell r="J8067">
            <v>0</v>
          </cell>
        </row>
        <row r="8068">
          <cell r="A8068" t="str">
            <v>4522000001</v>
          </cell>
          <cell r="J8068">
            <v>0</v>
          </cell>
        </row>
        <row r="8069">
          <cell r="A8069" t="str">
            <v>4522000001</v>
          </cell>
          <cell r="J8069">
            <v>0</v>
          </cell>
        </row>
        <row r="8070">
          <cell r="A8070" t="str">
            <v>4522000001</v>
          </cell>
          <cell r="J8070">
            <v>0</v>
          </cell>
        </row>
        <row r="8071">
          <cell r="A8071" t="str">
            <v>4522000001</v>
          </cell>
          <cell r="J8071">
            <v>0</v>
          </cell>
        </row>
        <row r="8072">
          <cell r="A8072" t="str">
            <v>4522000001</v>
          </cell>
          <cell r="J8072">
            <v>0</v>
          </cell>
        </row>
        <row r="8073">
          <cell r="A8073" t="str">
            <v>4522000001</v>
          </cell>
          <cell r="J8073">
            <v>0</v>
          </cell>
        </row>
        <row r="8074">
          <cell r="A8074" t="str">
            <v>4522000001</v>
          </cell>
          <cell r="J8074">
            <v>0</v>
          </cell>
        </row>
        <row r="8075">
          <cell r="A8075" t="str">
            <v>4522000001</v>
          </cell>
          <cell r="J8075">
            <v>0</v>
          </cell>
        </row>
        <row r="8076">
          <cell r="A8076" t="str">
            <v>4522000001</v>
          </cell>
          <cell r="J8076">
            <v>0</v>
          </cell>
        </row>
        <row r="8077">
          <cell r="A8077" t="str">
            <v>4522000001</v>
          </cell>
          <cell r="J8077">
            <v>0</v>
          </cell>
        </row>
        <row r="8078">
          <cell r="A8078" t="str">
            <v>4522000001</v>
          </cell>
          <cell r="J8078">
            <v>0</v>
          </cell>
        </row>
        <row r="8079">
          <cell r="A8079" t="str">
            <v>4522000001</v>
          </cell>
          <cell r="J8079">
            <v>0</v>
          </cell>
        </row>
        <row r="8080">
          <cell r="A8080" t="str">
            <v>4522000001</v>
          </cell>
          <cell r="J8080">
            <v>0</v>
          </cell>
        </row>
        <row r="8081">
          <cell r="A8081" t="str">
            <v>4522000001</v>
          </cell>
          <cell r="J8081">
            <v>0</v>
          </cell>
        </row>
        <row r="8082">
          <cell r="A8082" t="str">
            <v>4522000001</v>
          </cell>
          <cell r="J8082">
            <v>0</v>
          </cell>
        </row>
        <row r="8083">
          <cell r="A8083" t="str">
            <v>4522000001</v>
          </cell>
          <cell r="J8083">
            <v>0</v>
          </cell>
        </row>
        <row r="8084">
          <cell r="A8084" t="str">
            <v>4522000001</v>
          </cell>
          <cell r="J8084">
            <v>0</v>
          </cell>
        </row>
        <row r="8085">
          <cell r="A8085" t="str">
            <v>4522000001</v>
          </cell>
          <cell r="J8085">
            <v>0</v>
          </cell>
        </row>
        <row r="8086">
          <cell r="A8086" t="str">
            <v>4522000001</v>
          </cell>
          <cell r="J8086">
            <v>0</v>
          </cell>
        </row>
        <row r="8087">
          <cell r="A8087" t="str">
            <v>4522000001</v>
          </cell>
          <cell r="J8087">
            <v>0</v>
          </cell>
        </row>
        <row r="8088">
          <cell r="A8088" t="str">
            <v>4522000001</v>
          </cell>
          <cell r="J8088">
            <v>0</v>
          </cell>
        </row>
        <row r="8089">
          <cell r="A8089" t="str">
            <v>4522000001</v>
          </cell>
          <cell r="J8089">
            <v>0</v>
          </cell>
        </row>
        <row r="8090">
          <cell r="A8090" t="str">
            <v>4522000001</v>
          </cell>
          <cell r="J8090">
            <v>0</v>
          </cell>
        </row>
        <row r="8091">
          <cell r="A8091" t="str">
            <v>4522000001</v>
          </cell>
          <cell r="J8091">
            <v>0</v>
          </cell>
        </row>
        <row r="8092">
          <cell r="A8092" t="str">
            <v>4522000001</v>
          </cell>
          <cell r="J8092">
            <v>0</v>
          </cell>
        </row>
        <row r="8093">
          <cell r="A8093" t="str">
            <v>4522000001</v>
          </cell>
          <cell r="J8093">
            <v>0</v>
          </cell>
        </row>
        <row r="8094">
          <cell r="A8094" t="str">
            <v>4522000001</v>
          </cell>
          <cell r="J8094">
            <v>0</v>
          </cell>
        </row>
        <row r="8095">
          <cell r="A8095" t="str">
            <v>4522000001</v>
          </cell>
          <cell r="J8095">
            <v>0</v>
          </cell>
        </row>
        <row r="8096">
          <cell r="A8096" t="str">
            <v>4522000001</v>
          </cell>
          <cell r="J8096">
            <v>0</v>
          </cell>
        </row>
        <row r="8097">
          <cell r="A8097" t="str">
            <v>4522000001</v>
          </cell>
          <cell r="J8097">
            <v>0</v>
          </cell>
        </row>
        <row r="8098">
          <cell r="A8098" t="str">
            <v>4522000001</v>
          </cell>
          <cell r="J8098">
            <v>0</v>
          </cell>
        </row>
        <row r="8099">
          <cell r="A8099" t="str">
            <v>4522000001</v>
          </cell>
          <cell r="J8099">
            <v>0</v>
          </cell>
        </row>
        <row r="8100">
          <cell r="A8100" t="str">
            <v>4522000001</v>
          </cell>
          <cell r="J8100">
            <v>0</v>
          </cell>
        </row>
        <row r="8101">
          <cell r="A8101" t="str">
            <v>4522000001</v>
          </cell>
          <cell r="J8101">
            <v>0</v>
          </cell>
        </row>
        <row r="8102">
          <cell r="A8102" t="str">
            <v>4522000001</v>
          </cell>
          <cell r="J8102">
            <v>0</v>
          </cell>
        </row>
        <row r="8103">
          <cell r="A8103" t="str">
            <v>4522000001</v>
          </cell>
          <cell r="J8103">
            <v>0</v>
          </cell>
        </row>
        <row r="8104">
          <cell r="A8104" t="str">
            <v>4522000001</v>
          </cell>
          <cell r="J8104">
            <v>0</v>
          </cell>
        </row>
        <row r="8105">
          <cell r="A8105" t="str">
            <v>4522000001</v>
          </cell>
          <cell r="J8105">
            <v>0</v>
          </cell>
        </row>
        <row r="8106">
          <cell r="A8106" t="str">
            <v>4522000001</v>
          </cell>
          <cell r="J8106">
            <v>0</v>
          </cell>
        </row>
        <row r="8107">
          <cell r="A8107" t="str">
            <v>4522000001</v>
          </cell>
          <cell r="J8107">
            <v>0</v>
          </cell>
        </row>
        <row r="8108">
          <cell r="A8108" t="str">
            <v>4522000001</v>
          </cell>
          <cell r="J8108">
            <v>0</v>
          </cell>
        </row>
        <row r="8109">
          <cell r="A8109" t="str">
            <v>4522000001</v>
          </cell>
          <cell r="J8109">
            <v>0</v>
          </cell>
        </row>
        <row r="8110">
          <cell r="A8110" t="str">
            <v>4522000001</v>
          </cell>
          <cell r="J8110">
            <v>0</v>
          </cell>
        </row>
        <row r="8111">
          <cell r="A8111" t="str">
            <v>4522000001</v>
          </cell>
          <cell r="J8111">
            <v>0</v>
          </cell>
        </row>
        <row r="8112">
          <cell r="A8112" t="str">
            <v>4522000001</v>
          </cell>
          <cell r="J8112">
            <v>0</v>
          </cell>
        </row>
        <row r="8113">
          <cell r="A8113" t="str">
            <v>4522000001</v>
          </cell>
          <cell r="J8113">
            <v>0</v>
          </cell>
        </row>
        <row r="8114">
          <cell r="A8114" t="str">
            <v>4522000001</v>
          </cell>
          <cell r="J8114">
            <v>0</v>
          </cell>
        </row>
        <row r="8115">
          <cell r="A8115" t="str">
            <v>4522000001</v>
          </cell>
          <cell r="J8115">
            <v>0</v>
          </cell>
        </row>
        <row r="8116">
          <cell r="A8116" t="str">
            <v>4522000001</v>
          </cell>
          <cell r="J8116">
            <v>0</v>
          </cell>
        </row>
        <row r="8117">
          <cell r="A8117" t="str">
            <v>4522000001</v>
          </cell>
          <cell r="J8117">
            <v>0</v>
          </cell>
        </row>
        <row r="8118">
          <cell r="A8118" t="str">
            <v>4522000001</v>
          </cell>
          <cell r="J8118">
            <v>0</v>
          </cell>
        </row>
        <row r="8119">
          <cell r="A8119" t="str">
            <v>4522000001</v>
          </cell>
          <cell r="J8119">
            <v>0</v>
          </cell>
        </row>
        <row r="8120">
          <cell r="A8120" t="str">
            <v>4522000001</v>
          </cell>
          <cell r="J8120">
            <v>0</v>
          </cell>
        </row>
        <row r="8121">
          <cell r="A8121" t="str">
            <v>4522000001</v>
          </cell>
          <cell r="J8121">
            <v>0</v>
          </cell>
        </row>
        <row r="8122">
          <cell r="A8122" t="str">
            <v>4522000001</v>
          </cell>
          <cell r="J8122">
            <v>0</v>
          </cell>
        </row>
        <row r="8123">
          <cell r="A8123" t="str">
            <v>4522000001</v>
          </cell>
          <cell r="J8123">
            <v>0</v>
          </cell>
        </row>
        <row r="8124">
          <cell r="A8124" t="str">
            <v>4522000001</v>
          </cell>
          <cell r="J8124">
            <v>0</v>
          </cell>
        </row>
        <row r="8125">
          <cell r="A8125" t="str">
            <v>4522000001</v>
          </cell>
          <cell r="J8125">
            <v>0</v>
          </cell>
        </row>
        <row r="8126">
          <cell r="A8126" t="str">
            <v>4522000001</v>
          </cell>
          <cell r="J8126">
            <v>0</v>
          </cell>
        </row>
        <row r="8127">
          <cell r="A8127" t="str">
            <v>4522000001</v>
          </cell>
          <cell r="J8127">
            <v>0</v>
          </cell>
        </row>
        <row r="8128">
          <cell r="A8128" t="str">
            <v>4522000001</v>
          </cell>
          <cell r="J8128">
            <v>0</v>
          </cell>
        </row>
        <row r="8129">
          <cell r="A8129" t="str">
            <v>4522000001</v>
          </cell>
          <cell r="J8129">
            <v>0</v>
          </cell>
        </row>
        <row r="8130">
          <cell r="A8130" t="str">
            <v>4522000001</v>
          </cell>
          <cell r="J8130">
            <v>0</v>
          </cell>
        </row>
        <row r="8131">
          <cell r="A8131" t="str">
            <v>4522000001</v>
          </cell>
          <cell r="J8131">
            <v>0</v>
          </cell>
        </row>
        <row r="8132">
          <cell r="A8132" t="str">
            <v>4522000001</v>
          </cell>
          <cell r="J8132">
            <v>0</v>
          </cell>
        </row>
        <row r="8133">
          <cell r="A8133" t="str">
            <v>4522000001</v>
          </cell>
          <cell r="J8133">
            <v>0</v>
          </cell>
        </row>
        <row r="8134">
          <cell r="A8134" t="str">
            <v>4522000001</v>
          </cell>
          <cell r="J8134">
            <v>0</v>
          </cell>
        </row>
        <row r="8135">
          <cell r="A8135" t="str">
            <v>4522000001</v>
          </cell>
          <cell r="J8135">
            <v>0</v>
          </cell>
        </row>
        <row r="8136">
          <cell r="A8136" t="str">
            <v>4522000001</v>
          </cell>
          <cell r="J8136">
            <v>0</v>
          </cell>
        </row>
        <row r="8137">
          <cell r="A8137" t="str">
            <v>4522000001</v>
          </cell>
          <cell r="J8137">
            <v>0</v>
          </cell>
        </row>
        <row r="8138">
          <cell r="A8138" t="str">
            <v>4522000001</v>
          </cell>
          <cell r="J8138">
            <v>0</v>
          </cell>
        </row>
        <row r="8139">
          <cell r="A8139" t="str">
            <v>4522000001</v>
          </cell>
          <cell r="J8139">
            <v>0</v>
          </cell>
        </row>
        <row r="8140">
          <cell r="A8140" t="str">
            <v>4522000001</v>
          </cell>
          <cell r="J8140">
            <v>0</v>
          </cell>
        </row>
        <row r="8141">
          <cell r="A8141" t="str">
            <v>4522000001</v>
          </cell>
          <cell r="J8141">
            <v>0</v>
          </cell>
        </row>
        <row r="8142">
          <cell r="A8142" t="str">
            <v>4522000001</v>
          </cell>
          <cell r="J8142">
            <v>0</v>
          </cell>
        </row>
        <row r="8143">
          <cell r="A8143" t="str">
            <v>4522000001</v>
          </cell>
          <cell r="J8143">
            <v>0</v>
          </cell>
        </row>
        <row r="8144">
          <cell r="A8144" t="str">
            <v>4522000001</v>
          </cell>
          <cell r="J8144">
            <v>0</v>
          </cell>
        </row>
        <row r="8145">
          <cell r="A8145" t="str">
            <v>4522000001</v>
          </cell>
          <cell r="J8145">
            <v>0</v>
          </cell>
        </row>
        <row r="8146">
          <cell r="A8146" t="str">
            <v>4522000001</v>
          </cell>
          <cell r="J8146">
            <v>0</v>
          </cell>
        </row>
        <row r="8147">
          <cell r="A8147" t="str">
            <v>4522000001</v>
          </cell>
          <cell r="J8147">
            <v>0</v>
          </cell>
        </row>
        <row r="8148">
          <cell r="A8148" t="str">
            <v>4522000001</v>
          </cell>
          <cell r="J8148">
            <v>0</v>
          </cell>
        </row>
        <row r="8149">
          <cell r="A8149" t="str">
            <v>4522000001</v>
          </cell>
          <cell r="J8149">
            <v>0</v>
          </cell>
        </row>
        <row r="8150">
          <cell r="A8150" t="str">
            <v>4522000001</v>
          </cell>
          <cell r="J8150">
            <v>0</v>
          </cell>
        </row>
        <row r="8151">
          <cell r="A8151" t="str">
            <v>4522000001</v>
          </cell>
          <cell r="J8151">
            <v>0</v>
          </cell>
        </row>
        <row r="8152">
          <cell r="A8152" t="str">
            <v>4522000001</v>
          </cell>
          <cell r="J8152">
            <v>0</v>
          </cell>
        </row>
        <row r="8153">
          <cell r="A8153" t="str">
            <v>4522000001</v>
          </cell>
          <cell r="J8153">
            <v>0</v>
          </cell>
        </row>
        <row r="8154">
          <cell r="A8154" t="str">
            <v>4522000001</v>
          </cell>
          <cell r="J8154">
            <v>0</v>
          </cell>
        </row>
        <row r="8155">
          <cell r="A8155" t="str">
            <v>4522000001</v>
          </cell>
          <cell r="J8155">
            <v>0</v>
          </cell>
        </row>
        <row r="8156">
          <cell r="A8156" t="str">
            <v>4522000001</v>
          </cell>
          <cell r="J8156">
            <v>0</v>
          </cell>
        </row>
        <row r="8157">
          <cell r="A8157" t="str">
            <v>4522000001</v>
          </cell>
          <cell r="J8157">
            <v>0</v>
          </cell>
        </row>
        <row r="8158">
          <cell r="A8158" t="str">
            <v>4522000001</v>
          </cell>
          <cell r="J8158">
            <v>0</v>
          </cell>
        </row>
        <row r="8159">
          <cell r="A8159" t="str">
            <v>4522000001</v>
          </cell>
          <cell r="J8159">
            <v>0</v>
          </cell>
        </row>
        <row r="8160">
          <cell r="A8160" t="str">
            <v>4522000001</v>
          </cell>
          <cell r="J8160">
            <v>0</v>
          </cell>
        </row>
        <row r="8161">
          <cell r="A8161" t="str">
            <v>4522000001</v>
          </cell>
          <cell r="J8161">
            <v>0</v>
          </cell>
        </row>
        <row r="8162">
          <cell r="A8162" t="str">
            <v>4522000001</v>
          </cell>
          <cell r="J8162">
            <v>0</v>
          </cell>
        </row>
        <row r="8163">
          <cell r="A8163" t="str">
            <v>4522000001</v>
          </cell>
          <cell r="J8163">
            <v>0</v>
          </cell>
        </row>
        <row r="8164">
          <cell r="A8164" t="str">
            <v>4522000001</v>
          </cell>
          <cell r="J8164">
            <v>0</v>
          </cell>
        </row>
        <row r="8165">
          <cell r="A8165" t="str">
            <v>4522000001</v>
          </cell>
          <cell r="J8165">
            <v>0</v>
          </cell>
        </row>
        <row r="8166">
          <cell r="A8166" t="str">
            <v>4522000001</v>
          </cell>
          <cell r="J8166">
            <v>0</v>
          </cell>
        </row>
        <row r="8167">
          <cell r="A8167" t="str">
            <v>4522000001</v>
          </cell>
          <cell r="J8167">
            <v>0</v>
          </cell>
        </row>
        <row r="8168">
          <cell r="A8168" t="str">
            <v>4522000001</v>
          </cell>
          <cell r="J8168">
            <v>0</v>
          </cell>
        </row>
        <row r="8169">
          <cell r="A8169" t="str">
            <v>4522000001</v>
          </cell>
          <cell r="J8169">
            <v>0</v>
          </cell>
        </row>
        <row r="8170">
          <cell r="A8170" t="str">
            <v>4522000001</v>
          </cell>
          <cell r="J8170">
            <v>0</v>
          </cell>
        </row>
        <row r="8171">
          <cell r="A8171" t="str">
            <v>4522000001</v>
          </cell>
          <cell r="J8171">
            <v>0</v>
          </cell>
        </row>
        <row r="8172">
          <cell r="A8172" t="str">
            <v>4522000001</v>
          </cell>
          <cell r="J8172">
            <v>0</v>
          </cell>
        </row>
        <row r="8173">
          <cell r="A8173" t="str">
            <v>4522000001</v>
          </cell>
          <cell r="J8173">
            <v>0</v>
          </cell>
        </row>
        <row r="8174">
          <cell r="A8174" t="str">
            <v>4522000001</v>
          </cell>
          <cell r="J8174">
            <v>0</v>
          </cell>
        </row>
        <row r="8175">
          <cell r="A8175" t="str">
            <v>4522000001</v>
          </cell>
          <cell r="J8175">
            <v>0</v>
          </cell>
        </row>
        <row r="8176">
          <cell r="A8176" t="str">
            <v>4522000001</v>
          </cell>
          <cell r="J8176">
            <v>0</v>
          </cell>
        </row>
        <row r="8177">
          <cell r="A8177" t="str">
            <v>4522000001</v>
          </cell>
          <cell r="J8177">
            <v>0</v>
          </cell>
        </row>
        <row r="8178">
          <cell r="A8178" t="str">
            <v>4522000001</v>
          </cell>
          <cell r="J8178">
            <v>0</v>
          </cell>
        </row>
        <row r="8179">
          <cell r="A8179" t="str">
            <v>4522000001</v>
          </cell>
          <cell r="J8179">
            <v>0</v>
          </cell>
        </row>
        <row r="8180">
          <cell r="A8180" t="str">
            <v>4522000001</v>
          </cell>
          <cell r="J8180">
            <v>0</v>
          </cell>
        </row>
        <row r="8181">
          <cell r="A8181" t="str">
            <v>4522000001</v>
          </cell>
          <cell r="J8181">
            <v>0</v>
          </cell>
        </row>
        <row r="8182">
          <cell r="A8182" t="str">
            <v>4522000001</v>
          </cell>
          <cell r="J8182">
            <v>0</v>
          </cell>
        </row>
        <row r="8183">
          <cell r="A8183" t="str">
            <v>4522000001</v>
          </cell>
          <cell r="J8183">
            <v>0</v>
          </cell>
        </row>
        <row r="8184">
          <cell r="A8184" t="str">
            <v>4522000001</v>
          </cell>
          <cell r="J8184">
            <v>0</v>
          </cell>
        </row>
        <row r="8185">
          <cell r="A8185" t="str">
            <v>4522000001</v>
          </cell>
          <cell r="J8185">
            <v>0</v>
          </cell>
        </row>
        <row r="8186">
          <cell r="A8186" t="str">
            <v>4522000001</v>
          </cell>
          <cell r="J8186">
            <v>0</v>
          </cell>
        </row>
        <row r="8187">
          <cell r="A8187" t="str">
            <v>4522000001</v>
          </cell>
          <cell r="J8187">
            <v>0</v>
          </cell>
        </row>
        <row r="8188">
          <cell r="A8188" t="str">
            <v>4522000001</v>
          </cell>
          <cell r="J8188">
            <v>0</v>
          </cell>
        </row>
        <row r="8189">
          <cell r="A8189" t="str">
            <v>4522000001</v>
          </cell>
          <cell r="J8189">
            <v>0</v>
          </cell>
        </row>
        <row r="8190">
          <cell r="A8190" t="str">
            <v>4522000001</v>
          </cell>
          <cell r="J8190">
            <v>0</v>
          </cell>
        </row>
        <row r="8191">
          <cell r="A8191" t="str">
            <v>4522000001</v>
          </cell>
          <cell r="J8191">
            <v>0</v>
          </cell>
        </row>
        <row r="8192">
          <cell r="A8192" t="str">
            <v>4522000001</v>
          </cell>
          <cell r="J8192">
            <v>0</v>
          </cell>
        </row>
        <row r="8193">
          <cell r="A8193" t="str">
            <v>4522000001</v>
          </cell>
          <cell r="J8193">
            <v>0</v>
          </cell>
        </row>
        <row r="8194">
          <cell r="A8194" t="str">
            <v>4522000001</v>
          </cell>
          <cell r="J8194">
            <v>0</v>
          </cell>
        </row>
        <row r="8195">
          <cell r="A8195" t="str">
            <v>4522000001</v>
          </cell>
          <cell r="J8195">
            <v>0</v>
          </cell>
        </row>
        <row r="8196">
          <cell r="A8196" t="str">
            <v>4522000001</v>
          </cell>
          <cell r="J8196">
            <v>0</v>
          </cell>
        </row>
        <row r="8197">
          <cell r="A8197" t="str">
            <v>4522000001</v>
          </cell>
          <cell r="J8197">
            <v>0</v>
          </cell>
        </row>
        <row r="8198">
          <cell r="A8198" t="str">
            <v>4522000001</v>
          </cell>
          <cell r="J8198">
            <v>0</v>
          </cell>
        </row>
        <row r="8199">
          <cell r="A8199" t="str">
            <v>4522000001</v>
          </cell>
          <cell r="J8199">
            <v>0</v>
          </cell>
        </row>
        <row r="8200">
          <cell r="A8200" t="str">
            <v>4522000001</v>
          </cell>
          <cell r="J8200">
            <v>0</v>
          </cell>
        </row>
        <row r="8201">
          <cell r="A8201" t="str">
            <v>4522000001</v>
          </cell>
          <cell r="J8201">
            <v>0</v>
          </cell>
        </row>
        <row r="8202">
          <cell r="A8202" t="str">
            <v>4522000001</v>
          </cell>
          <cell r="J8202">
            <v>0</v>
          </cell>
        </row>
        <row r="8203">
          <cell r="A8203" t="str">
            <v>4522000001</v>
          </cell>
          <cell r="J8203">
            <v>0</v>
          </cell>
        </row>
        <row r="8204">
          <cell r="A8204" t="str">
            <v>4522000001</v>
          </cell>
          <cell r="J8204">
            <v>0</v>
          </cell>
        </row>
        <row r="8205">
          <cell r="A8205" t="str">
            <v>4522000001</v>
          </cell>
          <cell r="J8205">
            <v>0</v>
          </cell>
        </row>
        <row r="8206">
          <cell r="A8206" t="str">
            <v>4522000001</v>
          </cell>
          <cell r="J8206">
            <v>0</v>
          </cell>
        </row>
        <row r="8207">
          <cell r="A8207" t="str">
            <v>4522000001</v>
          </cell>
          <cell r="J8207">
            <v>0</v>
          </cell>
        </row>
        <row r="8208">
          <cell r="A8208" t="str">
            <v>4522000001</v>
          </cell>
          <cell r="J8208">
            <v>0</v>
          </cell>
        </row>
        <row r="8209">
          <cell r="A8209" t="str">
            <v>4522000001</v>
          </cell>
          <cell r="J8209">
            <v>0</v>
          </cell>
        </row>
        <row r="8210">
          <cell r="A8210" t="str">
            <v>4522000001</v>
          </cell>
          <cell r="J8210">
            <v>0</v>
          </cell>
        </row>
        <row r="8211">
          <cell r="A8211" t="str">
            <v>4522000001</v>
          </cell>
          <cell r="J8211">
            <v>0</v>
          </cell>
        </row>
        <row r="8212">
          <cell r="A8212" t="str">
            <v>4522000001</v>
          </cell>
          <cell r="J8212">
            <v>0</v>
          </cell>
        </row>
        <row r="8213">
          <cell r="A8213" t="str">
            <v>4522000001</v>
          </cell>
          <cell r="J8213">
            <v>0</v>
          </cell>
        </row>
        <row r="8214">
          <cell r="A8214" t="str">
            <v>4522000001</v>
          </cell>
          <cell r="J8214">
            <v>0</v>
          </cell>
        </row>
        <row r="8215">
          <cell r="A8215" t="str">
            <v>4522000001</v>
          </cell>
          <cell r="J8215">
            <v>0</v>
          </cell>
        </row>
        <row r="8216">
          <cell r="A8216" t="str">
            <v>4522000001</v>
          </cell>
          <cell r="J8216">
            <v>0</v>
          </cell>
        </row>
        <row r="8217">
          <cell r="A8217" t="str">
            <v>4522000001</v>
          </cell>
          <cell r="J8217">
            <v>0</v>
          </cell>
        </row>
        <row r="8218">
          <cell r="A8218" t="str">
            <v>4522000001</v>
          </cell>
          <cell r="J8218">
            <v>0</v>
          </cell>
        </row>
        <row r="8219">
          <cell r="A8219" t="str">
            <v>4522000001</v>
          </cell>
          <cell r="J8219">
            <v>0</v>
          </cell>
        </row>
        <row r="8220">
          <cell r="A8220" t="str">
            <v>4522000001</v>
          </cell>
          <cell r="J8220">
            <v>0</v>
          </cell>
        </row>
        <row r="8221">
          <cell r="A8221" t="str">
            <v>4522000001</v>
          </cell>
          <cell r="J8221">
            <v>0</v>
          </cell>
        </row>
        <row r="8222">
          <cell r="A8222" t="str">
            <v>4522000001</v>
          </cell>
          <cell r="J8222">
            <v>0</v>
          </cell>
        </row>
        <row r="8223">
          <cell r="A8223" t="str">
            <v>4522000001</v>
          </cell>
          <cell r="J8223">
            <v>0</v>
          </cell>
        </row>
        <row r="8224">
          <cell r="A8224" t="str">
            <v>4522000001</v>
          </cell>
          <cell r="J8224">
            <v>0</v>
          </cell>
        </row>
        <row r="8225">
          <cell r="A8225" t="str">
            <v>4522000001</v>
          </cell>
          <cell r="J8225">
            <v>0</v>
          </cell>
        </row>
        <row r="8226">
          <cell r="A8226" t="str">
            <v>4522000001</v>
          </cell>
          <cell r="J8226">
            <v>0</v>
          </cell>
        </row>
        <row r="8227">
          <cell r="A8227" t="str">
            <v>4522000001</v>
          </cell>
          <cell r="J8227">
            <v>0</v>
          </cell>
        </row>
        <row r="8228">
          <cell r="A8228" t="str">
            <v>4522000001</v>
          </cell>
          <cell r="J8228">
            <v>0</v>
          </cell>
        </row>
        <row r="8229">
          <cell r="A8229" t="str">
            <v>4522000001</v>
          </cell>
          <cell r="J8229">
            <v>0</v>
          </cell>
        </row>
        <row r="8230">
          <cell r="A8230" t="str">
            <v>4522000001</v>
          </cell>
          <cell r="J8230">
            <v>0</v>
          </cell>
        </row>
        <row r="8231">
          <cell r="A8231" t="str">
            <v>4522000001</v>
          </cell>
          <cell r="J8231">
            <v>0</v>
          </cell>
        </row>
        <row r="8232">
          <cell r="A8232" t="str">
            <v>4522000001</v>
          </cell>
          <cell r="J8232">
            <v>0</v>
          </cell>
        </row>
        <row r="8233">
          <cell r="A8233" t="str">
            <v>4522000001</v>
          </cell>
          <cell r="J8233">
            <v>0</v>
          </cell>
        </row>
        <row r="8234">
          <cell r="A8234" t="str">
            <v>4522000001</v>
          </cell>
          <cell r="J8234">
            <v>0</v>
          </cell>
        </row>
        <row r="8235">
          <cell r="A8235" t="str">
            <v>4522000001</v>
          </cell>
          <cell r="J8235">
            <v>0</v>
          </cell>
        </row>
        <row r="8236">
          <cell r="A8236" t="str">
            <v>4522000001</v>
          </cell>
          <cell r="J8236">
            <v>0</v>
          </cell>
        </row>
        <row r="8237">
          <cell r="A8237" t="str">
            <v>4522000001</v>
          </cell>
          <cell r="J8237">
            <v>0</v>
          </cell>
        </row>
        <row r="8238">
          <cell r="A8238" t="str">
            <v>4522000001</v>
          </cell>
          <cell r="J8238">
            <v>0</v>
          </cell>
        </row>
        <row r="8239">
          <cell r="A8239" t="str">
            <v>4522000001</v>
          </cell>
          <cell r="J8239">
            <v>0</v>
          </cell>
        </row>
        <row r="8240">
          <cell r="A8240" t="str">
            <v>4522000001</v>
          </cell>
          <cell r="J8240">
            <v>0</v>
          </cell>
        </row>
        <row r="8241">
          <cell r="A8241" t="str">
            <v>4522000001</v>
          </cell>
          <cell r="J8241">
            <v>0</v>
          </cell>
        </row>
        <row r="8242">
          <cell r="A8242" t="str">
            <v>4522000001</v>
          </cell>
          <cell r="J8242">
            <v>0</v>
          </cell>
        </row>
        <row r="8243">
          <cell r="A8243" t="str">
            <v>4522000001</v>
          </cell>
          <cell r="J8243">
            <v>0</v>
          </cell>
        </row>
        <row r="8244">
          <cell r="A8244" t="str">
            <v>4522000001</v>
          </cell>
          <cell r="J8244">
            <v>0</v>
          </cell>
        </row>
        <row r="8245">
          <cell r="A8245" t="str">
            <v>4522000001</v>
          </cell>
          <cell r="J8245">
            <v>0</v>
          </cell>
        </row>
        <row r="8246">
          <cell r="A8246" t="str">
            <v>4522000001</v>
          </cell>
          <cell r="J8246">
            <v>0</v>
          </cell>
        </row>
        <row r="8247">
          <cell r="A8247" t="str">
            <v>4522000001</v>
          </cell>
          <cell r="J8247">
            <v>0</v>
          </cell>
        </row>
        <row r="8248">
          <cell r="A8248" t="str">
            <v>4522000001</v>
          </cell>
          <cell r="J8248">
            <v>0</v>
          </cell>
        </row>
        <row r="8249">
          <cell r="A8249" t="str">
            <v>4522000001</v>
          </cell>
          <cell r="J8249">
            <v>0</v>
          </cell>
        </row>
        <row r="8250">
          <cell r="A8250" t="str">
            <v>4522000001</v>
          </cell>
          <cell r="J8250">
            <v>0</v>
          </cell>
        </row>
        <row r="8251">
          <cell r="A8251" t="str">
            <v>4522000001</v>
          </cell>
          <cell r="J8251">
            <v>0</v>
          </cell>
        </row>
        <row r="8252">
          <cell r="A8252" t="str">
            <v>4522000001</v>
          </cell>
          <cell r="J8252">
            <v>0</v>
          </cell>
        </row>
        <row r="8253">
          <cell r="A8253" t="str">
            <v>4522000001</v>
          </cell>
          <cell r="J8253">
            <v>0</v>
          </cell>
        </row>
        <row r="8254">
          <cell r="A8254" t="str">
            <v>4522000001</v>
          </cell>
          <cell r="J8254">
            <v>0</v>
          </cell>
        </row>
        <row r="8255">
          <cell r="A8255" t="str">
            <v>4522000001</v>
          </cell>
          <cell r="J8255">
            <v>0</v>
          </cell>
        </row>
        <row r="8256">
          <cell r="A8256" t="str">
            <v>4522000001</v>
          </cell>
          <cell r="J8256">
            <v>0</v>
          </cell>
        </row>
        <row r="8257">
          <cell r="A8257" t="str">
            <v>4522000001</v>
          </cell>
          <cell r="J8257">
            <v>0</v>
          </cell>
        </row>
        <row r="8258">
          <cell r="A8258" t="str">
            <v>4522000001</v>
          </cell>
          <cell r="J8258">
            <v>0</v>
          </cell>
        </row>
        <row r="8259">
          <cell r="A8259" t="str">
            <v>4522000001</v>
          </cell>
          <cell r="J8259">
            <v>0</v>
          </cell>
        </row>
        <row r="8260">
          <cell r="A8260" t="str">
            <v>4522000001</v>
          </cell>
          <cell r="J8260">
            <v>0</v>
          </cell>
        </row>
        <row r="8261">
          <cell r="A8261" t="str">
            <v>4522000001</v>
          </cell>
          <cell r="J8261">
            <v>0</v>
          </cell>
        </row>
        <row r="8262">
          <cell r="A8262" t="str">
            <v>4522000001</v>
          </cell>
          <cell r="J8262">
            <v>0</v>
          </cell>
        </row>
        <row r="8263">
          <cell r="A8263" t="str">
            <v>4522000001</v>
          </cell>
          <cell r="J8263">
            <v>0</v>
          </cell>
        </row>
        <row r="8264">
          <cell r="A8264" t="str">
            <v>4522000001</v>
          </cell>
          <cell r="J8264">
            <v>0</v>
          </cell>
        </row>
        <row r="8265">
          <cell r="A8265" t="str">
            <v>4522000001</v>
          </cell>
          <cell r="J8265">
            <v>0</v>
          </cell>
        </row>
        <row r="8266">
          <cell r="A8266" t="str">
            <v>4522000001</v>
          </cell>
          <cell r="J8266">
            <v>0</v>
          </cell>
        </row>
        <row r="8267">
          <cell r="A8267" t="str">
            <v>4522000001</v>
          </cell>
          <cell r="J8267">
            <v>0</v>
          </cell>
        </row>
        <row r="8268">
          <cell r="A8268" t="str">
            <v>4522000001</v>
          </cell>
          <cell r="J8268">
            <v>0</v>
          </cell>
        </row>
        <row r="8269">
          <cell r="A8269" t="str">
            <v>4522000001</v>
          </cell>
          <cell r="J8269">
            <v>0</v>
          </cell>
        </row>
        <row r="8270">
          <cell r="A8270" t="str">
            <v>4522000001</v>
          </cell>
          <cell r="J8270">
            <v>0</v>
          </cell>
        </row>
        <row r="8271">
          <cell r="A8271" t="str">
            <v>4522000001</v>
          </cell>
          <cell r="J8271">
            <v>0</v>
          </cell>
        </row>
        <row r="8272">
          <cell r="A8272" t="str">
            <v>4522000001</v>
          </cell>
          <cell r="J8272">
            <v>0</v>
          </cell>
        </row>
        <row r="8273">
          <cell r="A8273" t="str">
            <v>4522000001</v>
          </cell>
          <cell r="J8273">
            <v>0</v>
          </cell>
        </row>
        <row r="8274">
          <cell r="A8274" t="str">
            <v>4522000001</v>
          </cell>
          <cell r="J8274">
            <v>0</v>
          </cell>
        </row>
        <row r="8275">
          <cell r="A8275" t="str">
            <v>4522000001</v>
          </cell>
          <cell r="J8275">
            <v>0</v>
          </cell>
        </row>
        <row r="8276">
          <cell r="A8276" t="str">
            <v>4522000001</v>
          </cell>
          <cell r="J8276">
            <v>0</v>
          </cell>
        </row>
        <row r="8277">
          <cell r="A8277" t="str">
            <v>4522000001</v>
          </cell>
          <cell r="J8277">
            <v>0</v>
          </cell>
        </row>
        <row r="8278">
          <cell r="A8278" t="str">
            <v>4522000001</v>
          </cell>
          <cell r="J8278">
            <v>0</v>
          </cell>
        </row>
        <row r="8279">
          <cell r="A8279" t="str">
            <v>4522000001</v>
          </cell>
          <cell r="J8279">
            <v>0</v>
          </cell>
        </row>
        <row r="8280">
          <cell r="A8280" t="str">
            <v>4522000001</v>
          </cell>
          <cell r="J8280">
            <v>0</v>
          </cell>
        </row>
        <row r="8281">
          <cell r="A8281" t="str">
            <v>4522000001</v>
          </cell>
          <cell r="J8281">
            <v>0</v>
          </cell>
        </row>
        <row r="8282">
          <cell r="A8282" t="str">
            <v>4522000001</v>
          </cell>
          <cell r="J8282">
            <v>0</v>
          </cell>
        </row>
        <row r="8283">
          <cell r="A8283" t="str">
            <v>4522000001</v>
          </cell>
          <cell r="J8283">
            <v>0</v>
          </cell>
        </row>
        <row r="8284">
          <cell r="A8284" t="str">
            <v>4522000001</v>
          </cell>
          <cell r="J8284">
            <v>0</v>
          </cell>
        </row>
        <row r="8285">
          <cell r="A8285" t="str">
            <v>4522000001</v>
          </cell>
          <cell r="J8285">
            <v>0</v>
          </cell>
        </row>
        <row r="8286">
          <cell r="A8286" t="str">
            <v>4522000001</v>
          </cell>
          <cell r="J8286">
            <v>0</v>
          </cell>
        </row>
        <row r="8287">
          <cell r="A8287" t="str">
            <v>4522000001</v>
          </cell>
          <cell r="J8287">
            <v>0</v>
          </cell>
        </row>
        <row r="8288">
          <cell r="A8288" t="str">
            <v>4522000001</v>
          </cell>
          <cell r="J8288">
            <v>0</v>
          </cell>
        </row>
        <row r="8289">
          <cell r="A8289" t="str">
            <v>4522000001</v>
          </cell>
          <cell r="J8289">
            <v>0</v>
          </cell>
        </row>
        <row r="8290">
          <cell r="A8290" t="str">
            <v>4522000001</v>
          </cell>
          <cell r="J8290">
            <v>0</v>
          </cell>
        </row>
        <row r="8291">
          <cell r="A8291" t="str">
            <v>4522000001</v>
          </cell>
          <cell r="J8291">
            <v>0</v>
          </cell>
        </row>
        <row r="8292">
          <cell r="A8292" t="str">
            <v>4522000001</v>
          </cell>
          <cell r="J8292">
            <v>0</v>
          </cell>
        </row>
        <row r="8293">
          <cell r="A8293" t="str">
            <v>4522000001</v>
          </cell>
          <cell r="J8293">
            <v>0</v>
          </cell>
        </row>
        <row r="8294">
          <cell r="A8294" t="str">
            <v>4522000001</v>
          </cell>
          <cell r="J8294">
            <v>0</v>
          </cell>
        </row>
        <row r="8295">
          <cell r="A8295" t="str">
            <v>4522000001</v>
          </cell>
          <cell r="J8295">
            <v>0</v>
          </cell>
        </row>
        <row r="8296">
          <cell r="A8296" t="str">
            <v>4522000001</v>
          </cell>
          <cell r="J8296">
            <v>0</v>
          </cell>
        </row>
        <row r="8297">
          <cell r="A8297" t="str">
            <v>4522000001</v>
          </cell>
          <cell r="J8297">
            <v>0</v>
          </cell>
        </row>
        <row r="8298">
          <cell r="A8298" t="str">
            <v>4522000001</v>
          </cell>
          <cell r="J8298">
            <v>0</v>
          </cell>
        </row>
        <row r="8299">
          <cell r="A8299" t="str">
            <v>4522000001</v>
          </cell>
          <cell r="J8299">
            <v>0</v>
          </cell>
        </row>
        <row r="8300">
          <cell r="A8300" t="str">
            <v>4522000001</v>
          </cell>
          <cell r="J8300">
            <v>0</v>
          </cell>
        </row>
        <row r="8301">
          <cell r="A8301" t="str">
            <v>4522000001</v>
          </cell>
          <cell r="J8301">
            <v>0</v>
          </cell>
        </row>
        <row r="8302">
          <cell r="A8302" t="str">
            <v>4522000001</v>
          </cell>
          <cell r="J8302">
            <v>0</v>
          </cell>
        </row>
        <row r="8303">
          <cell r="A8303" t="str">
            <v>4522000001</v>
          </cell>
          <cell r="J8303">
            <v>0</v>
          </cell>
        </row>
        <row r="8304">
          <cell r="A8304" t="str">
            <v>4522000001</v>
          </cell>
          <cell r="J8304">
            <v>0</v>
          </cell>
        </row>
        <row r="8305">
          <cell r="A8305" t="str">
            <v>4522000001</v>
          </cell>
          <cell r="J8305">
            <v>0</v>
          </cell>
        </row>
        <row r="8306">
          <cell r="A8306" t="str">
            <v>4522000001</v>
          </cell>
          <cell r="J8306">
            <v>0</v>
          </cell>
        </row>
        <row r="8307">
          <cell r="A8307" t="str">
            <v>4522000001</v>
          </cell>
          <cell r="J8307">
            <v>0</v>
          </cell>
        </row>
        <row r="8308">
          <cell r="A8308" t="str">
            <v>4522000001</v>
          </cell>
          <cell r="J8308">
            <v>0</v>
          </cell>
        </row>
        <row r="8309">
          <cell r="A8309" t="str">
            <v>4522000001</v>
          </cell>
          <cell r="J8309">
            <v>0</v>
          </cell>
        </row>
        <row r="8310">
          <cell r="A8310" t="str">
            <v>4522000001</v>
          </cell>
          <cell r="J8310">
            <v>0</v>
          </cell>
        </row>
        <row r="8311">
          <cell r="A8311" t="str">
            <v>4522000001</v>
          </cell>
          <cell r="J8311">
            <v>0</v>
          </cell>
        </row>
        <row r="8312">
          <cell r="A8312" t="str">
            <v>4522000001</v>
          </cell>
          <cell r="J8312">
            <v>0</v>
          </cell>
        </row>
        <row r="8313">
          <cell r="A8313" t="str">
            <v>4522000001</v>
          </cell>
          <cell r="J8313">
            <v>0</v>
          </cell>
        </row>
        <row r="8314">
          <cell r="A8314" t="str">
            <v>4522000001</v>
          </cell>
          <cell r="J8314">
            <v>0</v>
          </cell>
        </row>
        <row r="8315">
          <cell r="A8315" t="str">
            <v>4522000001</v>
          </cell>
          <cell r="J8315">
            <v>0</v>
          </cell>
        </row>
        <row r="8316">
          <cell r="A8316" t="str">
            <v>4522000001</v>
          </cell>
          <cell r="J8316">
            <v>0</v>
          </cell>
        </row>
        <row r="8317">
          <cell r="A8317" t="str">
            <v>4522000001</v>
          </cell>
          <cell r="J8317">
            <v>0</v>
          </cell>
        </row>
        <row r="8318">
          <cell r="A8318" t="str">
            <v>4522000001</v>
          </cell>
          <cell r="J8318">
            <v>0</v>
          </cell>
        </row>
        <row r="8319">
          <cell r="A8319" t="str">
            <v>4522000001</v>
          </cell>
          <cell r="J8319">
            <v>0</v>
          </cell>
        </row>
        <row r="8320">
          <cell r="A8320" t="str">
            <v>4522000001</v>
          </cell>
          <cell r="J8320">
            <v>0</v>
          </cell>
        </row>
        <row r="8321">
          <cell r="A8321" t="str">
            <v>4522000001</v>
          </cell>
          <cell r="J8321">
            <v>0</v>
          </cell>
        </row>
        <row r="8322">
          <cell r="A8322" t="str">
            <v>4522000001</v>
          </cell>
          <cell r="J8322">
            <v>0</v>
          </cell>
        </row>
        <row r="8323">
          <cell r="A8323" t="str">
            <v>4522000001</v>
          </cell>
          <cell r="J8323">
            <v>0</v>
          </cell>
        </row>
        <row r="8324">
          <cell r="A8324" t="str">
            <v>4522000001</v>
          </cell>
          <cell r="J8324">
            <v>0</v>
          </cell>
        </row>
        <row r="8325">
          <cell r="A8325" t="str">
            <v>4522000001</v>
          </cell>
          <cell r="J8325">
            <v>0</v>
          </cell>
        </row>
        <row r="8326">
          <cell r="A8326" t="str">
            <v>4522000001</v>
          </cell>
          <cell r="J8326">
            <v>0</v>
          </cell>
        </row>
        <row r="8327">
          <cell r="A8327" t="str">
            <v>4522000001</v>
          </cell>
          <cell r="J8327">
            <v>0</v>
          </cell>
        </row>
        <row r="8328">
          <cell r="A8328" t="str">
            <v>4522000001</v>
          </cell>
          <cell r="J8328">
            <v>0</v>
          </cell>
        </row>
        <row r="8329">
          <cell r="A8329" t="str">
            <v>4522000001</v>
          </cell>
          <cell r="J8329">
            <v>0</v>
          </cell>
        </row>
        <row r="8330">
          <cell r="A8330" t="str">
            <v>4522000001</v>
          </cell>
          <cell r="J8330">
            <v>0</v>
          </cell>
        </row>
        <row r="8331">
          <cell r="A8331" t="str">
            <v>4522000001</v>
          </cell>
          <cell r="J8331">
            <v>0</v>
          </cell>
        </row>
        <row r="8332">
          <cell r="A8332" t="str">
            <v>4522000001</v>
          </cell>
          <cell r="J8332">
            <v>0</v>
          </cell>
        </row>
        <row r="8333">
          <cell r="A8333" t="str">
            <v>4522000001</v>
          </cell>
          <cell r="J8333">
            <v>0</v>
          </cell>
        </row>
        <row r="8334">
          <cell r="A8334" t="str">
            <v>4522000001</v>
          </cell>
          <cell r="J8334">
            <v>0</v>
          </cell>
        </row>
        <row r="8335">
          <cell r="A8335" t="str">
            <v>4522000001</v>
          </cell>
          <cell r="J8335">
            <v>0</v>
          </cell>
        </row>
        <row r="8336">
          <cell r="A8336" t="str">
            <v>4522000001</v>
          </cell>
          <cell r="J8336">
            <v>0</v>
          </cell>
        </row>
        <row r="8337">
          <cell r="A8337" t="str">
            <v>4522000001</v>
          </cell>
          <cell r="J8337">
            <v>0</v>
          </cell>
        </row>
        <row r="8338">
          <cell r="A8338" t="str">
            <v>4522000001</v>
          </cell>
          <cell r="J8338">
            <v>0</v>
          </cell>
        </row>
        <row r="8339">
          <cell r="A8339" t="str">
            <v>4522000001</v>
          </cell>
          <cell r="J8339">
            <v>0</v>
          </cell>
        </row>
        <row r="8340">
          <cell r="A8340" t="str">
            <v>4522000001</v>
          </cell>
          <cell r="J8340">
            <v>0</v>
          </cell>
        </row>
        <row r="8341">
          <cell r="A8341" t="str">
            <v>4522000001</v>
          </cell>
          <cell r="J8341">
            <v>0</v>
          </cell>
        </row>
        <row r="8342">
          <cell r="A8342" t="str">
            <v>4522000001</v>
          </cell>
          <cell r="J8342">
            <v>0</v>
          </cell>
        </row>
        <row r="8343">
          <cell r="A8343" t="str">
            <v>4522000001</v>
          </cell>
          <cell r="J8343">
            <v>0</v>
          </cell>
        </row>
        <row r="8344">
          <cell r="A8344" t="str">
            <v>4522000001</v>
          </cell>
          <cell r="J8344">
            <v>0</v>
          </cell>
        </row>
        <row r="8345">
          <cell r="A8345" t="str">
            <v>4522000001</v>
          </cell>
          <cell r="J8345">
            <v>0</v>
          </cell>
        </row>
        <row r="8346">
          <cell r="A8346" t="str">
            <v>4522000001</v>
          </cell>
          <cell r="J8346">
            <v>0</v>
          </cell>
        </row>
        <row r="8347">
          <cell r="A8347" t="str">
            <v>4522000001</v>
          </cell>
          <cell r="J8347">
            <v>0</v>
          </cell>
        </row>
        <row r="8348">
          <cell r="A8348" t="str">
            <v>4522000001</v>
          </cell>
          <cell r="J8348">
            <v>0</v>
          </cell>
        </row>
        <row r="8349">
          <cell r="A8349" t="str">
            <v>4522000001</v>
          </cell>
          <cell r="J8349">
            <v>0</v>
          </cell>
        </row>
        <row r="8350">
          <cell r="A8350" t="str">
            <v>4522000001</v>
          </cell>
          <cell r="J8350">
            <v>0</v>
          </cell>
        </row>
        <row r="8351">
          <cell r="A8351" t="str">
            <v>4522000001</v>
          </cell>
          <cell r="J8351">
            <v>0</v>
          </cell>
        </row>
        <row r="8352">
          <cell r="A8352" t="str">
            <v>4522000001</v>
          </cell>
          <cell r="J8352">
            <v>0</v>
          </cell>
        </row>
        <row r="8353">
          <cell r="A8353" t="str">
            <v>4522000001</v>
          </cell>
          <cell r="J8353">
            <v>0</v>
          </cell>
        </row>
        <row r="8354">
          <cell r="A8354" t="str">
            <v>4522000001</v>
          </cell>
          <cell r="J8354">
            <v>0</v>
          </cell>
        </row>
        <row r="8355">
          <cell r="A8355" t="str">
            <v>4522000001</v>
          </cell>
          <cell r="J8355">
            <v>0</v>
          </cell>
        </row>
        <row r="8356">
          <cell r="A8356" t="str">
            <v>4522000001</v>
          </cell>
          <cell r="J8356">
            <v>0</v>
          </cell>
        </row>
        <row r="8357">
          <cell r="A8357" t="str">
            <v>4522000001</v>
          </cell>
          <cell r="J8357">
            <v>0</v>
          </cell>
        </row>
        <row r="8358">
          <cell r="A8358" t="str">
            <v>4522000001</v>
          </cell>
          <cell r="J8358">
            <v>0</v>
          </cell>
        </row>
        <row r="8359">
          <cell r="A8359" t="str">
            <v>4522000001</v>
          </cell>
          <cell r="J8359">
            <v>0</v>
          </cell>
        </row>
        <row r="8360">
          <cell r="A8360" t="str">
            <v>4522000001</v>
          </cell>
          <cell r="J8360">
            <v>0</v>
          </cell>
        </row>
        <row r="8361">
          <cell r="A8361" t="str">
            <v>4522000001</v>
          </cell>
          <cell r="J8361">
            <v>0</v>
          </cell>
        </row>
        <row r="8362">
          <cell r="A8362" t="str">
            <v>4522000001</v>
          </cell>
          <cell r="J8362">
            <v>0</v>
          </cell>
        </row>
        <row r="8363">
          <cell r="A8363" t="str">
            <v>4522000001</v>
          </cell>
          <cell r="J8363">
            <v>0</v>
          </cell>
        </row>
        <row r="8364">
          <cell r="A8364" t="str">
            <v>4522000001</v>
          </cell>
          <cell r="J8364">
            <v>0</v>
          </cell>
        </row>
        <row r="8365">
          <cell r="A8365" t="str">
            <v>4522000001</v>
          </cell>
          <cell r="J8365">
            <v>0</v>
          </cell>
        </row>
        <row r="8366">
          <cell r="A8366" t="str">
            <v>4522000001</v>
          </cell>
          <cell r="J8366">
            <v>0</v>
          </cell>
        </row>
        <row r="8367">
          <cell r="A8367" t="str">
            <v>4522000001</v>
          </cell>
          <cell r="J8367">
            <v>0</v>
          </cell>
        </row>
        <row r="8368">
          <cell r="A8368" t="str">
            <v>4522000001</v>
          </cell>
          <cell r="J8368">
            <v>0</v>
          </cell>
        </row>
        <row r="8369">
          <cell r="A8369" t="str">
            <v>4522000001</v>
          </cell>
          <cell r="J8369">
            <v>0</v>
          </cell>
        </row>
        <row r="8370">
          <cell r="A8370" t="str">
            <v>4522000001</v>
          </cell>
          <cell r="J8370">
            <v>0</v>
          </cell>
        </row>
        <row r="8371">
          <cell r="A8371" t="str">
            <v>4522000001</v>
          </cell>
          <cell r="J8371">
            <v>0</v>
          </cell>
        </row>
        <row r="8372">
          <cell r="A8372" t="str">
            <v>4522000001</v>
          </cell>
          <cell r="J8372">
            <v>0</v>
          </cell>
        </row>
        <row r="8373">
          <cell r="A8373" t="str">
            <v>4522000001</v>
          </cell>
          <cell r="J8373">
            <v>0</v>
          </cell>
        </row>
        <row r="8374">
          <cell r="A8374" t="str">
            <v>4522000001</v>
          </cell>
          <cell r="J8374">
            <v>0</v>
          </cell>
        </row>
        <row r="8375">
          <cell r="A8375" t="str">
            <v>4522000001</v>
          </cell>
          <cell r="J8375">
            <v>0</v>
          </cell>
        </row>
        <row r="8376">
          <cell r="A8376" t="str">
            <v>4522000001</v>
          </cell>
          <cell r="J8376">
            <v>0</v>
          </cell>
        </row>
        <row r="8377">
          <cell r="A8377" t="str">
            <v>4522000001</v>
          </cell>
          <cell r="J8377">
            <v>0</v>
          </cell>
        </row>
        <row r="8378">
          <cell r="A8378" t="str">
            <v>4522000001</v>
          </cell>
          <cell r="J8378">
            <v>0</v>
          </cell>
        </row>
        <row r="8379">
          <cell r="A8379" t="str">
            <v>4522000001</v>
          </cell>
          <cell r="J8379">
            <v>0</v>
          </cell>
        </row>
        <row r="8380">
          <cell r="A8380" t="str">
            <v>4522000001</v>
          </cell>
          <cell r="J8380">
            <v>0</v>
          </cell>
        </row>
        <row r="8381">
          <cell r="A8381" t="str">
            <v>4522000001</v>
          </cell>
          <cell r="J8381">
            <v>0</v>
          </cell>
        </row>
        <row r="8382">
          <cell r="A8382" t="str">
            <v>4522000001</v>
          </cell>
          <cell r="J8382">
            <v>0</v>
          </cell>
        </row>
        <row r="8383">
          <cell r="A8383" t="str">
            <v>4522000001</v>
          </cell>
          <cell r="J8383">
            <v>0</v>
          </cell>
        </row>
        <row r="8384">
          <cell r="A8384" t="str">
            <v>4522000001</v>
          </cell>
          <cell r="J8384">
            <v>0</v>
          </cell>
        </row>
        <row r="8385">
          <cell r="A8385" t="str">
            <v>4522000001</v>
          </cell>
          <cell r="J8385">
            <v>0</v>
          </cell>
        </row>
        <row r="8386">
          <cell r="A8386" t="str">
            <v>4522000001</v>
          </cell>
          <cell r="J8386">
            <v>0</v>
          </cell>
        </row>
        <row r="8387">
          <cell r="A8387" t="str">
            <v>4522000001</v>
          </cell>
          <cell r="J8387">
            <v>0</v>
          </cell>
        </row>
        <row r="8388">
          <cell r="A8388" t="str">
            <v>4522000001</v>
          </cell>
          <cell r="J8388">
            <v>0</v>
          </cell>
        </row>
        <row r="8389">
          <cell r="A8389" t="str">
            <v>4522000001</v>
          </cell>
          <cell r="J8389">
            <v>0</v>
          </cell>
        </row>
        <row r="8390">
          <cell r="A8390" t="str">
            <v>4522000001</v>
          </cell>
          <cell r="J8390">
            <v>0</v>
          </cell>
        </row>
        <row r="8391">
          <cell r="A8391" t="str">
            <v>4522000001</v>
          </cell>
          <cell r="J8391">
            <v>0</v>
          </cell>
        </row>
        <row r="8392">
          <cell r="A8392" t="str">
            <v>4522000001</v>
          </cell>
          <cell r="J8392">
            <v>0</v>
          </cell>
        </row>
        <row r="8393">
          <cell r="A8393" t="str">
            <v>4522000001</v>
          </cell>
          <cell r="J8393">
            <v>0</v>
          </cell>
        </row>
        <row r="8394">
          <cell r="A8394" t="str">
            <v>4522000001</v>
          </cell>
          <cell r="J8394">
            <v>0</v>
          </cell>
        </row>
        <row r="8395">
          <cell r="A8395" t="str">
            <v>4522000001</v>
          </cell>
          <cell r="J8395">
            <v>0</v>
          </cell>
        </row>
        <row r="8396">
          <cell r="A8396" t="str">
            <v>4522000001</v>
          </cell>
          <cell r="J8396">
            <v>0</v>
          </cell>
        </row>
        <row r="8397">
          <cell r="A8397" t="str">
            <v>4522000001</v>
          </cell>
          <cell r="J8397">
            <v>0</v>
          </cell>
        </row>
        <row r="8398">
          <cell r="A8398" t="str">
            <v>4522000001</v>
          </cell>
          <cell r="J8398">
            <v>0</v>
          </cell>
        </row>
        <row r="8399">
          <cell r="A8399" t="str">
            <v>4522000001</v>
          </cell>
          <cell r="J8399">
            <v>0</v>
          </cell>
        </row>
        <row r="8400">
          <cell r="A8400" t="str">
            <v>4522000001</v>
          </cell>
          <cell r="J8400">
            <v>0</v>
          </cell>
        </row>
        <row r="8401">
          <cell r="A8401" t="str">
            <v>4522000001</v>
          </cell>
          <cell r="J8401">
            <v>0</v>
          </cell>
        </row>
        <row r="8402">
          <cell r="A8402" t="str">
            <v>4522000001</v>
          </cell>
          <cell r="J8402">
            <v>0</v>
          </cell>
        </row>
        <row r="8403">
          <cell r="A8403" t="str">
            <v>4522000001</v>
          </cell>
          <cell r="J8403">
            <v>0</v>
          </cell>
        </row>
        <row r="8404">
          <cell r="A8404" t="str">
            <v>4522000001</v>
          </cell>
          <cell r="J8404">
            <v>0</v>
          </cell>
        </row>
        <row r="8405">
          <cell r="A8405" t="str">
            <v>4522000001</v>
          </cell>
          <cell r="J8405">
            <v>0</v>
          </cell>
        </row>
        <row r="8406">
          <cell r="A8406" t="str">
            <v>4522000001</v>
          </cell>
          <cell r="J8406">
            <v>0</v>
          </cell>
        </row>
        <row r="8407">
          <cell r="A8407" t="str">
            <v>4522000001</v>
          </cell>
          <cell r="J8407">
            <v>0</v>
          </cell>
        </row>
        <row r="8408">
          <cell r="A8408" t="str">
            <v>4522000001</v>
          </cell>
          <cell r="J8408">
            <v>0</v>
          </cell>
        </row>
        <row r="8409">
          <cell r="A8409" t="str">
            <v>4522000001</v>
          </cell>
          <cell r="J8409">
            <v>0</v>
          </cell>
        </row>
        <row r="8410">
          <cell r="A8410" t="str">
            <v>4522000001</v>
          </cell>
          <cell r="J8410">
            <v>0</v>
          </cell>
        </row>
        <row r="8411">
          <cell r="A8411" t="str">
            <v>4522000001</v>
          </cell>
          <cell r="J8411">
            <v>0</v>
          </cell>
        </row>
        <row r="8412">
          <cell r="A8412" t="str">
            <v>4522000001</v>
          </cell>
          <cell r="J8412">
            <v>0</v>
          </cell>
        </row>
        <row r="8413">
          <cell r="A8413" t="str">
            <v>4522000001</v>
          </cell>
          <cell r="J8413">
            <v>0</v>
          </cell>
        </row>
        <row r="8414">
          <cell r="A8414" t="str">
            <v>4522000001</v>
          </cell>
          <cell r="J8414">
            <v>0</v>
          </cell>
        </row>
        <row r="8415">
          <cell r="A8415" t="str">
            <v>4522000001</v>
          </cell>
          <cell r="J8415">
            <v>0</v>
          </cell>
        </row>
        <row r="8416">
          <cell r="A8416" t="str">
            <v>4522000001</v>
          </cell>
          <cell r="J8416">
            <v>0</v>
          </cell>
        </row>
        <row r="8417">
          <cell r="A8417" t="str">
            <v>4522000001</v>
          </cell>
          <cell r="J8417">
            <v>0</v>
          </cell>
        </row>
        <row r="8418">
          <cell r="A8418" t="str">
            <v>4522000001</v>
          </cell>
          <cell r="J8418">
            <v>0</v>
          </cell>
        </row>
        <row r="8419">
          <cell r="A8419" t="str">
            <v>4522000001</v>
          </cell>
          <cell r="J8419">
            <v>0</v>
          </cell>
        </row>
        <row r="8420">
          <cell r="A8420" t="str">
            <v>4522000001</v>
          </cell>
          <cell r="J8420">
            <v>0</v>
          </cell>
        </row>
        <row r="8421">
          <cell r="A8421" t="str">
            <v>4522000001</v>
          </cell>
          <cell r="J8421">
            <v>0</v>
          </cell>
        </row>
        <row r="8422">
          <cell r="A8422" t="str">
            <v>4522000001</v>
          </cell>
          <cell r="J8422">
            <v>0</v>
          </cell>
        </row>
        <row r="8423">
          <cell r="A8423" t="str">
            <v>4522000001</v>
          </cell>
          <cell r="J8423">
            <v>0</v>
          </cell>
        </row>
        <row r="8424">
          <cell r="A8424" t="str">
            <v>4522000001</v>
          </cell>
          <cell r="J8424">
            <v>0</v>
          </cell>
        </row>
        <row r="8425">
          <cell r="A8425" t="str">
            <v>4522000001</v>
          </cell>
          <cell r="J8425">
            <v>0</v>
          </cell>
        </row>
        <row r="8426">
          <cell r="A8426" t="str">
            <v>4522000001</v>
          </cell>
          <cell r="J8426">
            <v>0</v>
          </cell>
        </row>
        <row r="8427">
          <cell r="A8427" t="str">
            <v>4522000001</v>
          </cell>
          <cell r="J8427">
            <v>0</v>
          </cell>
        </row>
        <row r="8428">
          <cell r="A8428" t="str">
            <v>4522000001</v>
          </cell>
          <cell r="J8428">
            <v>0</v>
          </cell>
        </row>
        <row r="8429">
          <cell r="A8429" t="str">
            <v>4522000001</v>
          </cell>
          <cell r="J8429">
            <v>0</v>
          </cell>
        </row>
        <row r="8430">
          <cell r="A8430" t="str">
            <v>4522000001</v>
          </cell>
          <cell r="J8430">
            <v>0</v>
          </cell>
        </row>
        <row r="8431">
          <cell r="A8431" t="str">
            <v>4522000001</v>
          </cell>
          <cell r="J8431">
            <v>0</v>
          </cell>
        </row>
        <row r="8432">
          <cell r="A8432" t="str">
            <v>4522000001</v>
          </cell>
          <cell r="J8432">
            <v>0</v>
          </cell>
        </row>
        <row r="8433">
          <cell r="A8433" t="str">
            <v>4522000001</v>
          </cell>
          <cell r="J8433">
            <v>0</v>
          </cell>
        </row>
        <row r="8434">
          <cell r="A8434" t="str">
            <v>4522000001</v>
          </cell>
          <cell r="J8434">
            <v>0</v>
          </cell>
        </row>
        <row r="8435">
          <cell r="A8435" t="str">
            <v>4522000001</v>
          </cell>
          <cell r="J8435">
            <v>0</v>
          </cell>
        </row>
        <row r="8436">
          <cell r="A8436" t="str">
            <v>4522000001</v>
          </cell>
          <cell r="J8436">
            <v>0</v>
          </cell>
        </row>
        <row r="8437">
          <cell r="A8437" t="str">
            <v>4522000001</v>
          </cell>
          <cell r="J8437">
            <v>0</v>
          </cell>
        </row>
        <row r="8438">
          <cell r="A8438" t="str">
            <v>4522000001</v>
          </cell>
          <cell r="J8438">
            <v>0</v>
          </cell>
        </row>
        <row r="8439">
          <cell r="A8439" t="str">
            <v>4522000001</v>
          </cell>
          <cell r="J8439">
            <v>0</v>
          </cell>
        </row>
        <row r="8440">
          <cell r="A8440" t="str">
            <v>4522000001</v>
          </cell>
          <cell r="J8440">
            <v>0</v>
          </cell>
        </row>
        <row r="8441">
          <cell r="A8441" t="str">
            <v>4522000001</v>
          </cell>
          <cell r="J8441">
            <v>0</v>
          </cell>
        </row>
        <row r="8442">
          <cell r="A8442" t="str">
            <v>4522000001</v>
          </cell>
          <cell r="J8442">
            <v>0</v>
          </cell>
        </row>
        <row r="8443">
          <cell r="A8443" t="str">
            <v>4522000001</v>
          </cell>
          <cell r="J8443">
            <v>0</v>
          </cell>
        </row>
        <row r="8444">
          <cell r="A8444" t="str">
            <v>4522000001</v>
          </cell>
          <cell r="J8444">
            <v>0</v>
          </cell>
        </row>
        <row r="8445">
          <cell r="A8445" t="str">
            <v>4522000001</v>
          </cell>
          <cell r="J8445">
            <v>0</v>
          </cell>
        </row>
        <row r="8446">
          <cell r="A8446" t="str">
            <v>4522000001</v>
          </cell>
          <cell r="J8446">
            <v>0</v>
          </cell>
        </row>
        <row r="8447">
          <cell r="A8447" t="str">
            <v>4522000001</v>
          </cell>
          <cell r="J8447">
            <v>0</v>
          </cell>
        </row>
        <row r="8448">
          <cell r="A8448" t="str">
            <v>4522000001</v>
          </cell>
          <cell r="J8448">
            <v>0</v>
          </cell>
        </row>
        <row r="8449">
          <cell r="A8449" t="str">
            <v>4522000001</v>
          </cell>
          <cell r="J8449">
            <v>0</v>
          </cell>
        </row>
        <row r="8450">
          <cell r="A8450" t="str">
            <v>4522000001</v>
          </cell>
          <cell r="J8450">
            <v>0</v>
          </cell>
        </row>
        <row r="8451">
          <cell r="A8451" t="str">
            <v>4522000001</v>
          </cell>
          <cell r="J8451">
            <v>0</v>
          </cell>
        </row>
        <row r="8452">
          <cell r="A8452" t="str">
            <v>4522000001</v>
          </cell>
          <cell r="J8452">
            <v>0</v>
          </cell>
        </row>
        <row r="8453">
          <cell r="A8453" t="str">
            <v>4522000001</v>
          </cell>
          <cell r="J8453">
            <v>0</v>
          </cell>
        </row>
        <row r="8454">
          <cell r="A8454" t="str">
            <v>4522000001</v>
          </cell>
          <cell r="J8454">
            <v>0</v>
          </cell>
        </row>
        <row r="8455">
          <cell r="A8455" t="str">
            <v>4522000001</v>
          </cell>
          <cell r="J8455">
            <v>0</v>
          </cell>
        </row>
        <row r="8456">
          <cell r="A8456" t="str">
            <v>4522000001</v>
          </cell>
          <cell r="J8456">
            <v>0</v>
          </cell>
        </row>
        <row r="8457">
          <cell r="A8457" t="str">
            <v>4522000001</v>
          </cell>
          <cell r="J8457">
            <v>0</v>
          </cell>
        </row>
        <row r="8458">
          <cell r="A8458" t="str">
            <v>4522000001</v>
          </cell>
          <cell r="J8458">
            <v>0</v>
          </cell>
        </row>
        <row r="8459">
          <cell r="A8459" t="str">
            <v>4522000001</v>
          </cell>
          <cell r="J8459">
            <v>0</v>
          </cell>
        </row>
        <row r="8460">
          <cell r="A8460" t="str">
            <v>4522000001</v>
          </cell>
          <cell r="J8460">
            <v>0</v>
          </cell>
        </row>
        <row r="8461">
          <cell r="A8461" t="str">
            <v>4522000001</v>
          </cell>
          <cell r="J8461">
            <v>0</v>
          </cell>
        </row>
        <row r="8462">
          <cell r="A8462" t="str">
            <v>4522000001</v>
          </cell>
          <cell r="J8462">
            <v>0</v>
          </cell>
        </row>
        <row r="8463">
          <cell r="A8463" t="str">
            <v>4522000001</v>
          </cell>
          <cell r="J8463">
            <v>0</v>
          </cell>
        </row>
        <row r="8464">
          <cell r="A8464" t="str">
            <v>4522000001</v>
          </cell>
          <cell r="J8464">
            <v>0</v>
          </cell>
        </row>
        <row r="8465">
          <cell r="A8465" t="str">
            <v>4522000001</v>
          </cell>
          <cell r="J8465">
            <v>0</v>
          </cell>
        </row>
        <row r="8466">
          <cell r="A8466" t="str">
            <v>4522000001</v>
          </cell>
          <cell r="J8466">
            <v>0</v>
          </cell>
        </row>
        <row r="8467">
          <cell r="A8467" t="str">
            <v>4522000001</v>
          </cell>
          <cell r="J8467">
            <v>0</v>
          </cell>
        </row>
        <row r="8468">
          <cell r="A8468" t="str">
            <v>4522000001</v>
          </cell>
          <cell r="J8468">
            <v>0</v>
          </cell>
        </row>
        <row r="8469">
          <cell r="A8469" t="str">
            <v>4522000001</v>
          </cell>
          <cell r="J8469">
            <v>0</v>
          </cell>
        </row>
        <row r="8470">
          <cell r="A8470" t="str">
            <v>4522000001</v>
          </cell>
          <cell r="J8470">
            <v>0</v>
          </cell>
        </row>
        <row r="8471">
          <cell r="A8471" t="str">
            <v>4522000001</v>
          </cell>
          <cell r="J8471">
            <v>0</v>
          </cell>
        </row>
        <row r="8472">
          <cell r="A8472" t="str">
            <v>4522000001</v>
          </cell>
          <cell r="J8472">
            <v>0</v>
          </cell>
        </row>
        <row r="8473">
          <cell r="A8473" t="str">
            <v>4522000001</v>
          </cell>
          <cell r="J8473">
            <v>0</v>
          </cell>
        </row>
        <row r="8474">
          <cell r="A8474" t="str">
            <v>4522000001</v>
          </cell>
          <cell r="J8474">
            <v>0</v>
          </cell>
        </row>
        <row r="8475">
          <cell r="A8475" t="str">
            <v>4522000001</v>
          </cell>
          <cell r="J8475">
            <v>0</v>
          </cell>
        </row>
        <row r="8476">
          <cell r="A8476" t="str">
            <v>4522000001</v>
          </cell>
          <cell r="J8476">
            <v>0</v>
          </cell>
        </row>
        <row r="8477">
          <cell r="A8477" t="str">
            <v>4522000001</v>
          </cell>
          <cell r="J8477">
            <v>0</v>
          </cell>
        </row>
        <row r="8478">
          <cell r="A8478" t="str">
            <v>4522000001</v>
          </cell>
          <cell r="J8478">
            <v>0</v>
          </cell>
        </row>
        <row r="8479">
          <cell r="A8479" t="str">
            <v>4522000001</v>
          </cell>
          <cell r="J8479">
            <v>0</v>
          </cell>
        </row>
        <row r="8480">
          <cell r="A8480" t="str">
            <v>4522000001</v>
          </cell>
          <cell r="J8480">
            <v>0</v>
          </cell>
        </row>
        <row r="8481">
          <cell r="A8481" t="str">
            <v>4522000001</v>
          </cell>
          <cell r="J8481">
            <v>0</v>
          </cell>
        </row>
        <row r="8482">
          <cell r="A8482" t="str">
            <v>4522000001</v>
          </cell>
          <cell r="J8482">
            <v>0</v>
          </cell>
        </row>
        <row r="8483">
          <cell r="A8483" t="str">
            <v>4522000001</v>
          </cell>
          <cell r="J8483">
            <v>0</v>
          </cell>
        </row>
        <row r="8484">
          <cell r="A8484" t="str">
            <v>4522000001</v>
          </cell>
          <cell r="J8484">
            <v>0</v>
          </cell>
        </row>
        <row r="8485">
          <cell r="A8485" t="str">
            <v>4522000001</v>
          </cell>
          <cell r="J8485">
            <v>0</v>
          </cell>
        </row>
        <row r="8486">
          <cell r="A8486" t="str">
            <v>4522000001</v>
          </cell>
          <cell r="J8486">
            <v>0</v>
          </cell>
        </row>
        <row r="8487">
          <cell r="A8487" t="str">
            <v>4522000001</v>
          </cell>
          <cell r="J8487">
            <v>0</v>
          </cell>
        </row>
        <row r="8488">
          <cell r="A8488" t="str">
            <v>4522000001</v>
          </cell>
          <cell r="J8488">
            <v>0</v>
          </cell>
        </row>
        <row r="8489">
          <cell r="A8489" t="str">
            <v>4522000001</v>
          </cell>
          <cell r="J8489">
            <v>0</v>
          </cell>
        </row>
        <row r="8490">
          <cell r="A8490" t="str">
            <v>4522000001</v>
          </cell>
          <cell r="J8490">
            <v>0</v>
          </cell>
        </row>
        <row r="8491">
          <cell r="A8491" t="str">
            <v>4522000001</v>
          </cell>
          <cell r="J8491">
            <v>0</v>
          </cell>
        </row>
        <row r="8492">
          <cell r="A8492" t="str">
            <v>4522000001</v>
          </cell>
          <cell r="J8492">
            <v>0</v>
          </cell>
        </row>
        <row r="8493">
          <cell r="A8493" t="str">
            <v>4522000001</v>
          </cell>
          <cell r="J8493">
            <v>0</v>
          </cell>
        </row>
        <row r="8494">
          <cell r="A8494" t="str">
            <v>4522000001</v>
          </cell>
          <cell r="J8494">
            <v>0</v>
          </cell>
        </row>
        <row r="8495">
          <cell r="A8495" t="str">
            <v>4522000001</v>
          </cell>
          <cell r="J8495">
            <v>0</v>
          </cell>
        </row>
        <row r="8496">
          <cell r="A8496" t="str">
            <v>4522000001</v>
          </cell>
          <cell r="J8496">
            <v>0</v>
          </cell>
        </row>
        <row r="8497">
          <cell r="A8497" t="str">
            <v>4522000001</v>
          </cell>
          <cell r="J8497">
            <v>0</v>
          </cell>
        </row>
        <row r="8498">
          <cell r="A8498" t="str">
            <v>4522000001</v>
          </cell>
          <cell r="J8498">
            <v>0</v>
          </cell>
        </row>
        <row r="8499">
          <cell r="A8499" t="str">
            <v>4522000001</v>
          </cell>
          <cell r="J8499">
            <v>0</v>
          </cell>
        </row>
        <row r="8500">
          <cell r="A8500" t="str">
            <v>4522000001</v>
          </cell>
          <cell r="J8500">
            <v>0</v>
          </cell>
        </row>
        <row r="8501">
          <cell r="A8501" t="str">
            <v>4522000001</v>
          </cell>
          <cell r="J8501">
            <v>0</v>
          </cell>
        </row>
        <row r="8502">
          <cell r="A8502" t="str">
            <v>4522000001</v>
          </cell>
          <cell r="J8502">
            <v>0</v>
          </cell>
        </row>
        <row r="8503">
          <cell r="A8503" t="str">
            <v>4522000001</v>
          </cell>
          <cell r="J8503">
            <v>0</v>
          </cell>
        </row>
        <row r="8504">
          <cell r="A8504" t="str">
            <v>4522000001</v>
          </cell>
          <cell r="J8504">
            <v>0</v>
          </cell>
        </row>
        <row r="8505">
          <cell r="A8505" t="str">
            <v>4522000001</v>
          </cell>
          <cell r="J8505">
            <v>0</v>
          </cell>
        </row>
        <row r="8506">
          <cell r="A8506" t="str">
            <v>4522000001</v>
          </cell>
          <cell r="J8506">
            <v>0</v>
          </cell>
        </row>
        <row r="8507">
          <cell r="A8507" t="str">
            <v>4522000001</v>
          </cell>
          <cell r="J8507">
            <v>0</v>
          </cell>
        </row>
        <row r="8508">
          <cell r="A8508" t="str">
            <v>4522000001</v>
          </cell>
          <cell r="J8508">
            <v>0</v>
          </cell>
        </row>
        <row r="8509">
          <cell r="A8509" t="str">
            <v>4522000001</v>
          </cell>
          <cell r="J8509">
            <v>0</v>
          </cell>
        </row>
        <row r="8510">
          <cell r="A8510" t="str">
            <v>4522000001</v>
          </cell>
          <cell r="J8510">
            <v>0</v>
          </cell>
        </row>
        <row r="8511">
          <cell r="A8511" t="str">
            <v>4522000001</v>
          </cell>
          <cell r="J8511">
            <v>0</v>
          </cell>
        </row>
        <row r="8512">
          <cell r="A8512" t="str">
            <v>4522000001</v>
          </cell>
          <cell r="J8512">
            <v>0</v>
          </cell>
        </row>
        <row r="8513">
          <cell r="A8513" t="str">
            <v>4522000001</v>
          </cell>
          <cell r="J8513">
            <v>0</v>
          </cell>
        </row>
        <row r="8514">
          <cell r="A8514" t="str">
            <v>4522000001</v>
          </cell>
          <cell r="J8514">
            <v>0</v>
          </cell>
        </row>
        <row r="8515">
          <cell r="A8515" t="str">
            <v>4522000001</v>
          </cell>
          <cell r="J8515">
            <v>0</v>
          </cell>
        </row>
        <row r="8516">
          <cell r="A8516" t="str">
            <v>4522000001</v>
          </cell>
          <cell r="J8516">
            <v>0</v>
          </cell>
        </row>
        <row r="8517">
          <cell r="A8517" t="str">
            <v>4522000001</v>
          </cell>
          <cell r="J8517">
            <v>0</v>
          </cell>
        </row>
        <row r="8518">
          <cell r="A8518" t="str">
            <v>4522000001</v>
          </cell>
          <cell r="J8518">
            <v>0</v>
          </cell>
        </row>
        <row r="8519">
          <cell r="A8519" t="str">
            <v>4522000001</v>
          </cell>
          <cell r="J8519">
            <v>0</v>
          </cell>
        </row>
        <row r="8520">
          <cell r="A8520" t="str">
            <v>4522000001</v>
          </cell>
          <cell r="J8520">
            <v>0</v>
          </cell>
        </row>
        <row r="8521">
          <cell r="A8521" t="str">
            <v>4522000001</v>
          </cell>
          <cell r="J8521">
            <v>0</v>
          </cell>
        </row>
        <row r="8522">
          <cell r="A8522" t="str">
            <v>4522000001</v>
          </cell>
          <cell r="J8522">
            <v>0</v>
          </cell>
        </row>
        <row r="8523">
          <cell r="A8523" t="str">
            <v>4522000001</v>
          </cell>
          <cell r="J8523">
            <v>0</v>
          </cell>
        </row>
        <row r="8524">
          <cell r="A8524" t="str">
            <v>4522000001</v>
          </cell>
          <cell r="J8524">
            <v>0</v>
          </cell>
        </row>
        <row r="8525">
          <cell r="A8525" t="str">
            <v>4522000001</v>
          </cell>
          <cell r="J8525">
            <v>0</v>
          </cell>
        </row>
        <row r="8526">
          <cell r="A8526" t="str">
            <v>4522000001</v>
          </cell>
          <cell r="J8526">
            <v>0</v>
          </cell>
        </row>
        <row r="8527">
          <cell r="A8527" t="str">
            <v>4522000001</v>
          </cell>
          <cell r="J8527">
            <v>0</v>
          </cell>
        </row>
        <row r="8528">
          <cell r="A8528" t="str">
            <v>4522000001</v>
          </cell>
          <cell r="J8528">
            <v>0</v>
          </cell>
        </row>
        <row r="8529">
          <cell r="A8529" t="str">
            <v>4522000001</v>
          </cell>
          <cell r="J8529">
            <v>0</v>
          </cell>
        </row>
        <row r="8530">
          <cell r="A8530" t="str">
            <v>4522000001</v>
          </cell>
          <cell r="J8530">
            <v>0</v>
          </cell>
        </row>
        <row r="8531">
          <cell r="A8531" t="str">
            <v>4522000001</v>
          </cell>
          <cell r="J8531">
            <v>0</v>
          </cell>
        </row>
        <row r="8532">
          <cell r="A8532" t="str">
            <v>4522000001</v>
          </cell>
          <cell r="J8532">
            <v>0</v>
          </cell>
        </row>
        <row r="8533">
          <cell r="A8533" t="str">
            <v>4522000001</v>
          </cell>
          <cell r="J8533">
            <v>0</v>
          </cell>
        </row>
        <row r="8534">
          <cell r="A8534" t="str">
            <v>4522000001</v>
          </cell>
          <cell r="J8534">
            <v>0</v>
          </cell>
        </row>
        <row r="8535">
          <cell r="A8535" t="str">
            <v>4522000001</v>
          </cell>
          <cell r="J8535">
            <v>0</v>
          </cell>
        </row>
        <row r="8536">
          <cell r="A8536" t="str">
            <v>4522000001</v>
          </cell>
          <cell r="J8536">
            <v>0</v>
          </cell>
        </row>
        <row r="8537">
          <cell r="A8537" t="str">
            <v>4522000001</v>
          </cell>
          <cell r="J8537">
            <v>0</v>
          </cell>
        </row>
        <row r="8538">
          <cell r="A8538" t="str">
            <v>4522000001</v>
          </cell>
          <cell r="J8538">
            <v>0</v>
          </cell>
        </row>
        <row r="8539">
          <cell r="A8539" t="str">
            <v>4522000001</v>
          </cell>
          <cell r="J8539">
            <v>0</v>
          </cell>
        </row>
        <row r="8540">
          <cell r="A8540" t="str">
            <v>4522000001</v>
          </cell>
          <cell r="J8540">
            <v>0</v>
          </cell>
        </row>
        <row r="8541">
          <cell r="A8541" t="str">
            <v>4522000001</v>
          </cell>
          <cell r="J8541">
            <v>0</v>
          </cell>
        </row>
        <row r="8542">
          <cell r="A8542" t="str">
            <v>4522000001</v>
          </cell>
          <cell r="J8542">
            <v>0</v>
          </cell>
        </row>
        <row r="8543">
          <cell r="A8543" t="str">
            <v>4522000001</v>
          </cell>
          <cell r="J8543">
            <v>0</v>
          </cell>
        </row>
        <row r="8544">
          <cell r="A8544" t="str">
            <v>4522000001</v>
          </cell>
          <cell r="J8544">
            <v>0</v>
          </cell>
        </row>
        <row r="8545">
          <cell r="A8545" t="str">
            <v>4522000001</v>
          </cell>
          <cell r="J8545">
            <v>0</v>
          </cell>
        </row>
        <row r="8546">
          <cell r="A8546" t="str">
            <v>4522000001</v>
          </cell>
          <cell r="J8546">
            <v>0</v>
          </cell>
        </row>
        <row r="8547">
          <cell r="A8547" t="str">
            <v>4522000001</v>
          </cell>
          <cell r="J8547">
            <v>0</v>
          </cell>
        </row>
        <row r="8548">
          <cell r="A8548" t="str">
            <v>4522000001</v>
          </cell>
          <cell r="J8548">
            <v>0</v>
          </cell>
        </row>
        <row r="8549">
          <cell r="A8549" t="str">
            <v>4522000001</v>
          </cell>
          <cell r="J8549">
            <v>0</v>
          </cell>
        </row>
        <row r="8550">
          <cell r="A8550" t="str">
            <v>4522000001</v>
          </cell>
          <cell r="J8550">
            <v>0</v>
          </cell>
        </row>
        <row r="8551">
          <cell r="A8551" t="str">
            <v>4522000001</v>
          </cell>
          <cell r="J8551">
            <v>0</v>
          </cell>
        </row>
        <row r="8552">
          <cell r="A8552" t="str">
            <v>4522000001</v>
          </cell>
          <cell r="J8552">
            <v>0</v>
          </cell>
        </row>
        <row r="8553">
          <cell r="A8553" t="str">
            <v>4522000001</v>
          </cell>
          <cell r="J8553">
            <v>0</v>
          </cell>
        </row>
        <row r="8554">
          <cell r="A8554" t="str">
            <v>4522000001</v>
          </cell>
          <cell r="J8554">
            <v>0</v>
          </cell>
        </row>
        <row r="8555">
          <cell r="A8555" t="str">
            <v>4522000001</v>
          </cell>
          <cell r="J8555">
            <v>0</v>
          </cell>
        </row>
        <row r="8556">
          <cell r="A8556" t="str">
            <v>4522000001</v>
          </cell>
          <cell r="J8556">
            <v>0</v>
          </cell>
        </row>
        <row r="8557">
          <cell r="A8557" t="str">
            <v>4522000001</v>
          </cell>
          <cell r="J8557">
            <v>0</v>
          </cell>
        </row>
        <row r="8558">
          <cell r="A8558" t="str">
            <v>4522000001</v>
          </cell>
          <cell r="J8558">
            <v>0</v>
          </cell>
        </row>
        <row r="8559">
          <cell r="A8559" t="str">
            <v>4522000001</v>
          </cell>
          <cell r="J8559">
            <v>0</v>
          </cell>
        </row>
        <row r="8560">
          <cell r="A8560" t="str">
            <v>4522000001</v>
          </cell>
          <cell r="J8560">
            <v>0</v>
          </cell>
        </row>
        <row r="8561">
          <cell r="A8561" t="str">
            <v>4522000001</v>
          </cell>
          <cell r="J8561">
            <v>0</v>
          </cell>
        </row>
        <row r="8562">
          <cell r="A8562" t="str">
            <v>4522000001</v>
          </cell>
          <cell r="J8562">
            <v>0</v>
          </cell>
        </row>
        <row r="8563">
          <cell r="A8563" t="str">
            <v>4522000001</v>
          </cell>
          <cell r="J8563">
            <v>0</v>
          </cell>
        </row>
        <row r="8564">
          <cell r="A8564" t="str">
            <v>4522000001</v>
          </cell>
          <cell r="J8564">
            <v>0</v>
          </cell>
        </row>
        <row r="8565">
          <cell r="A8565" t="str">
            <v>4522000001</v>
          </cell>
          <cell r="J8565">
            <v>0</v>
          </cell>
        </row>
        <row r="8566">
          <cell r="A8566" t="str">
            <v>4522000001</v>
          </cell>
          <cell r="J8566">
            <v>0</v>
          </cell>
        </row>
        <row r="8567">
          <cell r="A8567" t="str">
            <v>4522000001</v>
          </cell>
          <cell r="J8567">
            <v>0</v>
          </cell>
        </row>
        <row r="8568">
          <cell r="A8568" t="str">
            <v>4522000001</v>
          </cell>
          <cell r="J8568">
            <v>0</v>
          </cell>
        </row>
        <row r="8569">
          <cell r="A8569" t="str">
            <v>4522000001</v>
          </cell>
          <cell r="J8569">
            <v>0</v>
          </cell>
        </row>
        <row r="8570">
          <cell r="A8570" t="str">
            <v>4522000001</v>
          </cell>
          <cell r="J8570">
            <v>0</v>
          </cell>
        </row>
        <row r="8571">
          <cell r="A8571" t="str">
            <v>4522000001</v>
          </cell>
          <cell r="J8571">
            <v>0</v>
          </cell>
        </row>
        <row r="8572">
          <cell r="A8572" t="str">
            <v>4522000001</v>
          </cell>
          <cell r="J8572">
            <v>0</v>
          </cell>
        </row>
        <row r="8573">
          <cell r="A8573" t="str">
            <v>4522000001</v>
          </cell>
          <cell r="J8573">
            <v>0</v>
          </cell>
        </row>
        <row r="8574">
          <cell r="A8574" t="str">
            <v>4522000001</v>
          </cell>
          <cell r="J8574">
            <v>0</v>
          </cell>
        </row>
        <row r="8575">
          <cell r="A8575" t="str">
            <v>4522000001</v>
          </cell>
          <cell r="J8575">
            <v>0</v>
          </cell>
        </row>
        <row r="8576">
          <cell r="A8576" t="str">
            <v>4522000001</v>
          </cell>
          <cell r="J8576">
            <v>0</v>
          </cell>
        </row>
        <row r="8577">
          <cell r="A8577" t="str">
            <v>4522000001</v>
          </cell>
          <cell r="J8577">
            <v>0</v>
          </cell>
        </row>
        <row r="8578">
          <cell r="A8578" t="str">
            <v>4522000001</v>
          </cell>
          <cell r="J8578">
            <v>0</v>
          </cell>
        </row>
        <row r="8579">
          <cell r="A8579" t="str">
            <v>4522000001</v>
          </cell>
          <cell r="J8579">
            <v>0</v>
          </cell>
        </row>
        <row r="8580">
          <cell r="A8580" t="str">
            <v>4522000001</v>
          </cell>
          <cell r="J8580">
            <v>0</v>
          </cell>
        </row>
        <row r="8581">
          <cell r="A8581" t="str">
            <v>4522000001</v>
          </cell>
          <cell r="J8581">
            <v>0</v>
          </cell>
        </row>
        <row r="8582">
          <cell r="A8582" t="str">
            <v>4522000001</v>
          </cell>
          <cell r="J8582">
            <v>0</v>
          </cell>
        </row>
        <row r="8583">
          <cell r="A8583" t="str">
            <v>4522000001</v>
          </cell>
          <cell r="J8583">
            <v>0</v>
          </cell>
        </row>
        <row r="8584">
          <cell r="A8584" t="str">
            <v>4522000001</v>
          </cell>
          <cell r="J8584">
            <v>0</v>
          </cell>
        </row>
        <row r="8585">
          <cell r="A8585" t="str">
            <v>4522000001</v>
          </cell>
          <cell r="J8585">
            <v>0</v>
          </cell>
        </row>
        <row r="8586">
          <cell r="A8586" t="str">
            <v>4522000001</v>
          </cell>
          <cell r="J8586">
            <v>0</v>
          </cell>
        </row>
        <row r="8587">
          <cell r="A8587" t="str">
            <v>4522000001</v>
          </cell>
          <cell r="J8587">
            <v>0</v>
          </cell>
        </row>
        <row r="8588">
          <cell r="A8588" t="str">
            <v>4522000001</v>
          </cell>
          <cell r="J8588">
            <v>0</v>
          </cell>
        </row>
        <row r="8589">
          <cell r="A8589" t="str">
            <v>4522000001</v>
          </cell>
          <cell r="J8589">
            <v>0</v>
          </cell>
        </row>
        <row r="8590">
          <cell r="A8590" t="str">
            <v>4522000001</v>
          </cell>
          <cell r="J8590">
            <v>0</v>
          </cell>
        </row>
        <row r="8591">
          <cell r="A8591" t="str">
            <v>4522000001</v>
          </cell>
          <cell r="J8591">
            <v>0</v>
          </cell>
        </row>
        <row r="8592">
          <cell r="A8592" t="str">
            <v>4522000001</v>
          </cell>
          <cell r="J8592">
            <v>0</v>
          </cell>
        </row>
        <row r="8593">
          <cell r="A8593" t="str">
            <v>4522000001</v>
          </cell>
          <cell r="J8593">
            <v>0</v>
          </cell>
        </row>
        <row r="8594">
          <cell r="A8594" t="str">
            <v>4522000001</v>
          </cell>
          <cell r="J8594">
            <v>0</v>
          </cell>
        </row>
        <row r="8595">
          <cell r="A8595" t="str">
            <v>4522000001</v>
          </cell>
          <cell r="J8595">
            <v>0</v>
          </cell>
        </row>
        <row r="8596">
          <cell r="A8596" t="str">
            <v>4522000001</v>
          </cell>
          <cell r="J8596">
            <v>0</v>
          </cell>
        </row>
        <row r="8597">
          <cell r="A8597" t="str">
            <v>4522000001</v>
          </cell>
          <cell r="J8597">
            <v>0</v>
          </cell>
        </row>
        <row r="8598">
          <cell r="A8598" t="str">
            <v>4522000001</v>
          </cell>
          <cell r="J8598">
            <v>0</v>
          </cell>
        </row>
        <row r="8599">
          <cell r="A8599" t="str">
            <v>4522000001</v>
          </cell>
          <cell r="J8599">
            <v>0</v>
          </cell>
        </row>
        <row r="8600">
          <cell r="A8600" t="str">
            <v>4522000001</v>
          </cell>
          <cell r="J8600">
            <v>0</v>
          </cell>
        </row>
        <row r="8601">
          <cell r="A8601" t="str">
            <v>4522000001</v>
          </cell>
          <cell r="J8601">
            <v>0</v>
          </cell>
        </row>
        <row r="8602">
          <cell r="A8602" t="str">
            <v>4522000001</v>
          </cell>
          <cell r="J8602">
            <v>0</v>
          </cell>
        </row>
        <row r="8603">
          <cell r="A8603" t="str">
            <v>4522000001</v>
          </cell>
          <cell r="J8603">
            <v>0</v>
          </cell>
        </row>
        <row r="8604">
          <cell r="A8604" t="str">
            <v>4522000001</v>
          </cell>
          <cell r="J8604">
            <v>0</v>
          </cell>
        </row>
        <row r="8605">
          <cell r="A8605" t="str">
            <v>4522000001</v>
          </cell>
          <cell r="J8605">
            <v>0</v>
          </cell>
        </row>
        <row r="8606">
          <cell r="A8606" t="str">
            <v>4522000001</v>
          </cell>
          <cell r="J8606">
            <v>0</v>
          </cell>
        </row>
        <row r="8607">
          <cell r="A8607" t="str">
            <v>4522000001</v>
          </cell>
          <cell r="J8607">
            <v>0</v>
          </cell>
        </row>
        <row r="8608">
          <cell r="A8608" t="str">
            <v>4522000001</v>
          </cell>
          <cell r="J8608">
            <v>0</v>
          </cell>
        </row>
        <row r="8609">
          <cell r="A8609" t="str">
            <v>4522000001</v>
          </cell>
          <cell r="J8609">
            <v>0</v>
          </cell>
        </row>
        <row r="8610">
          <cell r="A8610" t="str">
            <v>4522000001</v>
          </cell>
          <cell r="J8610">
            <v>0</v>
          </cell>
        </row>
        <row r="8611">
          <cell r="A8611" t="str">
            <v>4522000001</v>
          </cell>
          <cell r="J8611">
            <v>0</v>
          </cell>
        </row>
        <row r="8612">
          <cell r="A8612" t="str">
            <v>4522000001</v>
          </cell>
          <cell r="J8612">
            <v>0</v>
          </cell>
        </row>
        <row r="8613">
          <cell r="A8613" t="str">
            <v>4522000001</v>
          </cell>
          <cell r="J8613">
            <v>0</v>
          </cell>
        </row>
        <row r="8614">
          <cell r="A8614" t="str">
            <v>4522000001</v>
          </cell>
          <cell r="J8614">
            <v>0</v>
          </cell>
        </row>
        <row r="8615">
          <cell r="A8615" t="str">
            <v>4522000001</v>
          </cell>
          <cell r="J8615">
            <v>0</v>
          </cell>
        </row>
        <row r="8616">
          <cell r="A8616" t="str">
            <v>4522000001</v>
          </cell>
          <cell r="J8616">
            <v>0</v>
          </cell>
        </row>
        <row r="8617">
          <cell r="A8617" t="str">
            <v>4522000001</v>
          </cell>
          <cell r="J8617">
            <v>0</v>
          </cell>
        </row>
        <row r="8618">
          <cell r="A8618" t="str">
            <v>4522000001</v>
          </cell>
          <cell r="J8618">
            <v>0</v>
          </cell>
        </row>
        <row r="8619">
          <cell r="A8619" t="str">
            <v>4522000001</v>
          </cell>
          <cell r="J8619">
            <v>0</v>
          </cell>
        </row>
        <row r="8620">
          <cell r="A8620" t="str">
            <v>4522000001</v>
          </cell>
          <cell r="J8620">
            <v>0</v>
          </cell>
        </row>
        <row r="8621">
          <cell r="A8621" t="str">
            <v>4522000001</v>
          </cell>
          <cell r="J8621">
            <v>0</v>
          </cell>
        </row>
        <row r="8622">
          <cell r="A8622" t="str">
            <v>4522000001</v>
          </cell>
          <cell r="J8622">
            <v>0</v>
          </cell>
        </row>
        <row r="8623">
          <cell r="A8623" t="str">
            <v>4522000001</v>
          </cell>
          <cell r="J8623">
            <v>0</v>
          </cell>
        </row>
        <row r="8624">
          <cell r="A8624" t="str">
            <v>4522000001</v>
          </cell>
          <cell r="J8624">
            <v>0</v>
          </cell>
        </row>
        <row r="8625">
          <cell r="A8625" t="str">
            <v>4522000001</v>
          </cell>
          <cell r="J8625">
            <v>0</v>
          </cell>
        </row>
        <row r="8626">
          <cell r="A8626" t="str">
            <v>4522000001</v>
          </cell>
          <cell r="J8626">
            <v>0</v>
          </cell>
        </row>
        <row r="8627">
          <cell r="A8627" t="str">
            <v>4522000001</v>
          </cell>
          <cell r="J8627">
            <v>0</v>
          </cell>
        </row>
        <row r="8628">
          <cell r="A8628" t="str">
            <v>4522000001</v>
          </cell>
          <cell r="J8628">
            <v>0</v>
          </cell>
        </row>
        <row r="8629">
          <cell r="A8629" t="str">
            <v>4522000001</v>
          </cell>
          <cell r="J8629">
            <v>0</v>
          </cell>
        </row>
        <row r="8630">
          <cell r="A8630" t="str">
            <v>4522000001</v>
          </cell>
          <cell r="J8630">
            <v>0</v>
          </cell>
        </row>
        <row r="8631">
          <cell r="A8631" t="str">
            <v>4522000001</v>
          </cell>
          <cell r="J8631">
            <v>0</v>
          </cell>
        </row>
        <row r="8632">
          <cell r="A8632" t="str">
            <v>4522000001</v>
          </cell>
          <cell r="J8632">
            <v>0</v>
          </cell>
        </row>
        <row r="8633">
          <cell r="A8633" t="str">
            <v>4522000001</v>
          </cell>
          <cell r="J8633">
            <v>0</v>
          </cell>
        </row>
        <row r="8634">
          <cell r="A8634" t="str">
            <v>4522000001</v>
          </cell>
          <cell r="J8634">
            <v>0</v>
          </cell>
        </row>
        <row r="8635">
          <cell r="A8635" t="str">
            <v>4522000001</v>
          </cell>
          <cell r="J8635">
            <v>0</v>
          </cell>
        </row>
        <row r="8636">
          <cell r="A8636" t="str">
            <v>4522000001</v>
          </cell>
          <cell r="J8636">
            <v>0</v>
          </cell>
        </row>
        <row r="8637">
          <cell r="A8637" t="str">
            <v>4522000001</v>
          </cell>
          <cell r="J8637">
            <v>0</v>
          </cell>
        </row>
        <row r="8638">
          <cell r="A8638" t="str">
            <v>4522000001</v>
          </cell>
          <cell r="J8638">
            <v>0</v>
          </cell>
        </row>
        <row r="8639">
          <cell r="A8639" t="str">
            <v>4522000001</v>
          </cell>
          <cell r="J8639">
            <v>0</v>
          </cell>
        </row>
        <row r="8640">
          <cell r="A8640" t="str">
            <v>4522000001</v>
          </cell>
          <cell r="J8640">
            <v>0</v>
          </cell>
        </row>
        <row r="8641">
          <cell r="A8641" t="str">
            <v>4522000001</v>
          </cell>
          <cell r="J8641">
            <v>0</v>
          </cell>
        </row>
        <row r="8642">
          <cell r="A8642" t="str">
            <v>4522000001</v>
          </cell>
          <cell r="J8642">
            <v>0</v>
          </cell>
        </row>
        <row r="8643">
          <cell r="A8643" t="str">
            <v>4522000001</v>
          </cell>
          <cell r="J8643">
            <v>0</v>
          </cell>
        </row>
        <row r="8644">
          <cell r="A8644" t="str">
            <v>4522000001</v>
          </cell>
          <cell r="J8644">
            <v>0</v>
          </cell>
        </row>
        <row r="8645">
          <cell r="A8645" t="str">
            <v>4522000001</v>
          </cell>
          <cell r="J8645">
            <v>0</v>
          </cell>
        </row>
        <row r="8646">
          <cell r="A8646" t="str">
            <v>4522000001</v>
          </cell>
          <cell r="J8646">
            <v>0</v>
          </cell>
        </row>
        <row r="8647">
          <cell r="A8647" t="str">
            <v>4522000001</v>
          </cell>
          <cell r="J8647">
            <v>0</v>
          </cell>
        </row>
        <row r="8648">
          <cell r="A8648" t="str">
            <v>4522000001</v>
          </cell>
          <cell r="J8648">
            <v>0</v>
          </cell>
        </row>
        <row r="8649">
          <cell r="A8649" t="str">
            <v>4522000001</v>
          </cell>
          <cell r="J8649">
            <v>0</v>
          </cell>
        </row>
        <row r="8650">
          <cell r="A8650" t="str">
            <v>4522000001</v>
          </cell>
          <cell r="J8650">
            <v>0</v>
          </cell>
        </row>
        <row r="8651">
          <cell r="A8651" t="str">
            <v>4522000001</v>
          </cell>
          <cell r="J8651">
            <v>0</v>
          </cell>
        </row>
        <row r="8652">
          <cell r="A8652" t="str">
            <v>4522000001</v>
          </cell>
          <cell r="J8652">
            <v>0</v>
          </cell>
        </row>
        <row r="8653">
          <cell r="A8653" t="str">
            <v>4522000001</v>
          </cell>
          <cell r="J8653">
            <v>0</v>
          </cell>
        </row>
        <row r="8654">
          <cell r="A8654" t="str">
            <v>4522000001</v>
          </cell>
          <cell r="J8654">
            <v>0</v>
          </cell>
        </row>
        <row r="8655">
          <cell r="A8655" t="str">
            <v>4522000001</v>
          </cell>
          <cell r="J8655">
            <v>0</v>
          </cell>
        </row>
        <row r="8656">
          <cell r="A8656" t="str">
            <v>4522000001</v>
          </cell>
          <cell r="J8656">
            <v>0</v>
          </cell>
        </row>
        <row r="8657">
          <cell r="A8657" t="str">
            <v>4522000001</v>
          </cell>
          <cell r="J8657">
            <v>0</v>
          </cell>
        </row>
        <row r="8658">
          <cell r="A8658" t="str">
            <v>4522000001</v>
          </cell>
          <cell r="J8658">
            <v>0</v>
          </cell>
        </row>
        <row r="8659">
          <cell r="A8659" t="str">
            <v>4522000001</v>
          </cell>
          <cell r="J8659">
            <v>0</v>
          </cell>
        </row>
        <row r="8660">
          <cell r="A8660" t="str">
            <v>4522000001</v>
          </cell>
          <cell r="J8660">
            <v>0</v>
          </cell>
        </row>
        <row r="8661">
          <cell r="A8661" t="str">
            <v>4522000001</v>
          </cell>
          <cell r="J8661">
            <v>0</v>
          </cell>
        </row>
        <row r="8662">
          <cell r="A8662" t="str">
            <v>4522000001</v>
          </cell>
          <cell r="J8662">
            <v>0</v>
          </cell>
        </row>
        <row r="8663">
          <cell r="A8663" t="str">
            <v>4522000001</v>
          </cell>
          <cell r="J8663">
            <v>0</v>
          </cell>
        </row>
        <row r="8664">
          <cell r="A8664" t="str">
            <v>4522000001</v>
          </cell>
          <cell r="J8664">
            <v>0</v>
          </cell>
        </row>
        <row r="8665">
          <cell r="A8665" t="str">
            <v>4522000001</v>
          </cell>
          <cell r="J8665">
            <v>0</v>
          </cell>
        </row>
        <row r="8666">
          <cell r="A8666" t="str">
            <v>4522000001</v>
          </cell>
          <cell r="J8666">
            <v>0</v>
          </cell>
        </row>
        <row r="8667">
          <cell r="A8667" t="str">
            <v>4522000001</v>
          </cell>
          <cell r="J8667">
            <v>0</v>
          </cell>
        </row>
        <row r="8668">
          <cell r="A8668" t="str">
            <v>4522000001</v>
          </cell>
          <cell r="J8668">
            <v>0</v>
          </cell>
        </row>
        <row r="8669">
          <cell r="A8669" t="str">
            <v>4522000001</v>
          </cell>
          <cell r="J8669">
            <v>0</v>
          </cell>
        </row>
        <row r="8670">
          <cell r="A8670" t="str">
            <v>4522000001</v>
          </cell>
          <cell r="J8670">
            <v>0</v>
          </cell>
        </row>
        <row r="8671">
          <cell r="A8671" t="str">
            <v>4522000001</v>
          </cell>
          <cell r="J8671">
            <v>0</v>
          </cell>
        </row>
        <row r="8672">
          <cell r="A8672" t="str">
            <v>4522000001</v>
          </cell>
          <cell r="J8672">
            <v>0</v>
          </cell>
        </row>
        <row r="8673">
          <cell r="A8673" t="str">
            <v>4522000001</v>
          </cell>
          <cell r="J8673">
            <v>0</v>
          </cell>
        </row>
        <row r="8674">
          <cell r="A8674" t="str">
            <v>4522000001</v>
          </cell>
          <cell r="J8674">
            <v>0</v>
          </cell>
        </row>
        <row r="8675">
          <cell r="A8675" t="str">
            <v>4522000001</v>
          </cell>
          <cell r="J8675">
            <v>0</v>
          </cell>
        </row>
        <row r="8676">
          <cell r="A8676" t="str">
            <v>4522000001</v>
          </cell>
          <cell r="J8676">
            <v>0</v>
          </cell>
        </row>
        <row r="8677">
          <cell r="A8677" t="str">
            <v>4522000001</v>
          </cell>
          <cell r="J8677">
            <v>0</v>
          </cell>
        </row>
        <row r="8678">
          <cell r="A8678" t="str">
            <v>4522000001</v>
          </cell>
          <cell r="J8678">
            <v>0</v>
          </cell>
        </row>
        <row r="8679">
          <cell r="A8679" t="str">
            <v>4522000001</v>
          </cell>
          <cell r="J8679">
            <v>0</v>
          </cell>
        </row>
        <row r="8680">
          <cell r="A8680" t="str">
            <v>4522000001</v>
          </cell>
          <cell r="J8680">
            <v>0</v>
          </cell>
        </row>
        <row r="8681">
          <cell r="A8681" t="str">
            <v>4522000001</v>
          </cell>
          <cell r="J8681">
            <v>0</v>
          </cell>
        </row>
        <row r="8682">
          <cell r="A8682" t="str">
            <v>4522000001</v>
          </cell>
          <cell r="J8682">
            <v>0</v>
          </cell>
        </row>
        <row r="8683">
          <cell r="A8683" t="str">
            <v>4522000001</v>
          </cell>
          <cell r="J8683">
            <v>0</v>
          </cell>
        </row>
        <row r="8684">
          <cell r="A8684" t="str">
            <v>4522000001</v>
          </cell>
          <cell r="J8684">
            <v>0</v>
          </cell>
        </row>
        <row r="8685">
          <cell r="A8685" t="str">
            <v>4522000001</v>
          </cell>
          <cell r="J8685">
            <v>0</v>
          </cell>
        </row>
        <row r="8686">
          <cell r="A8686" t="str">
            <v>4522000001</v>
          </cell>
          <cell r="J8686">
            <v>0</v>
          </cell>
        </row>
        <row r="8687">
          <cell r="A8687" t="str">
            <v>4522000001</v>
          </cell>
          <cell r="J8687">
            <v>0</v>
          </cell>
        </row>
        <row r="8688">
          <cell r="A8688" t="str">
            <v>4522000001</v>
          </cell>
          <cell r="J8688">
            <v>0</v>
          </cell>
        </row>
        <row r="8689">
          <cell r="A8689" t="str">
            <v>4522000001</v>
          </cell>
          <cell r="J8689">
            <v>0</v>
          </cell>
        </row>
        <row r="8690">
          <cell r="A8690" t="str">
            <v>4522000001</v>
          </cell>
          <cell r="J8690">
            <v>0</v>
          </cell>
        </row>
        <row r="8691">
          <cell r="A8691" t="str">
            <v>4522000001</v>
          </cell>
          <cell r="J8691">
            <v>0</v>
          </cell>
        </row>
        <row r="8692">
          <cell r="A8692" t="str">
            <v>4522000001</v>
          </cell>
          <cell r="J8692">
            <v>0</v>
          </cell>
        </row>
        <row r="8693">
          <cell r="A8693" t="str">
            <v>4522000001</v>
          </cell>
          <cell r="J8693">
            <v>0</v>
          </cell>
        </row>
        <row r="8694">
          <cell r="A8694" t="str">
            <v>4522000001</v>
          </cell>
          <cell r="J8694">
            <v>0</v>
          </cell>
        </row>
        <row r="8695">
          <cell r="A8695" t="str">
            <v>4522000001</v>
          </cell>
          <cell r="J8695">
            <v>0</v>
          </cell>
        </row>
        <row r="8696">
          <cell r="A8696" t="str">
            <v>4522000001</v>
          </cell>
          <cell r="J8696">
            <v>0</v>
          </cell>
        </row>
        <row r="8697">
          <cell r="A8697" t="str">
            <v>4522000001</v>
          </cell>
          <cell r="J8697">
            <v>0</v>
          </cell>
        </row>
        <row r="8698">
          <cell r="A8698" t="str">
            <v>4522000001</v>
          </cell>
          <cell r="J8698">
            <v>0</v>
          </cell>
        </row>
        <row r="8699">
          <cell r="A8699" t="str">
            <v>4522000001</v>
          </cell>
          <cell r="J8699">
            <v>0</v>
          </cell>
        </row>
        <row r="8700">
          <cell r="A8700" t="str">
            <v>4522000001</v>
          </cell>
          <cell r="J8700">
            <v>0</v>
          </cell>
        </row>
        <row r="8701">
          <cell r="A8701" t="str">
            <v>4522000001</v>
          </cell>
          <cell r="J8701">
            <v>0</v>
          </cell>
        </row>
        <row r="8702">
          <cell r="A8702" t="str">
            <v>4522000001</v>
          </cell>
          <cell r="J8702">
            <v>0</v>
          </cell>
        </row>
        <row r="8703">
          <cell r="A8703" t="str">
            <v>4522000001</v>
          </cell>
          <cell r="J8703">
            <v>0</v>
          </cell>
        </row>
        <row r="8704">
          <cell r="A8704" t="str">
            <v>4522000001</v>
          </cell>
          <cell r="J8704">
            <v>0</v>
          </cell>
        </row>
        <row r="8705">
          <cell r="A8705" t="str">
            <v>4522000001</v>
          </cell>
          <cell r="J8705">
            <v>0</v>
          </cell>
        </row>
        <row r="8706">
          <cell r="A8706" t="str">
            <v>4522000001</v>
          </cell>
          <cell r="J8706">
            <v>0</v>
          </cell>
        </row>
        <row r="8707">
          <cell r="A8707" t="str">
            <v>4522000001</v>
          </cell>
          <cell r="J8707">
            <v>0</v>
          </cell>
        </row>
        <row r="8708">
          <cell r="A8708" t="str">
            <v>4522000001</v>
          </cell>
          <cell r="J8708">
            <v>0</v>
          </cell>
        </row>
        <row r="8709">
          <cell r="A8709" t="str">
            <v>4522000001</v>
          </cell>
          <cell r="J8709">
            <v>0</v>
          </cell>
        </row>
        <row r="8710">
          <cell r="A8710" t="str">
            <v>4522000001</v>
          </cell>
          <cell r="J8710">
            <v>0</v>
          </cell>
        </row>
        <row r="8711">
          <cell r="A8711" t="str">
            <v>4522000001</v>
          </cell>
          <cell r="J8711">
            <v>0</v>
          </cell>
        </row>
        <row r="8712">
          <cell r="A8712" t="str">
            <v>4522000001</v>
          </cell>
          <cell r="J8712">
            <v>0</v>
          </cell>
        </row>
        <row r="8713">
          <cell r="A8713" t="str">
            <v>4522000001</v>
          </cell>
          <cell r="J8713">
            <v>0</v>
          </cell>
        </row>
        <row r="8714">
          <cell r="A8714" t="str">
            <v>4522000001</v>
          </cell>
          <cell r="J8714">
            <v>0</v>
          </cell>
        </row>
        <row r="8715">
          <cell r="A8715" t="str">
            <v>4522000001</v>
          </cell>
          <cell r="J8715">
            <v>0</v>
          </cell>
        </row>
        <row r="8716">
          <cell r="A8716" t="str">
            <v>4522000001</v>
          </cell>
          <cell r="J8716">
            <v>0</v>
          </cell>
        </row>
        <row r="8717">
          <cell r="A8717" t="str">
            <v>4522000001</v>
          </cell>
          <cell r="J8717">
            <v>0</v>
          </cell>
        </row>
        <row r="8718">
          <cell r="A8718" t="str">
            <v>4522000001</v>
          </cell>
          <cell r="J8718">
            <v>0</v>
          </cell>
        </row>
        <row r="8719">
          <cell r="A8719" t="str">
            <v>4522000001</v>
          </cell>
          <cell r="J8719">
            <v>0</v>
          </cell>
        </row>
        <row r="8720">
          <cell r="A8720" t="str">
            <v>4522000001</v>
          </cell>
          <cell r="J8720">
            <v>0</v>
          </cell>
        </row>
        <row r="8721">
          <cell r="A8721" t="str">
            <v>4522000001</v>
          </cell>
          <cell r="J8721">
            <v>0</v>
          </cell>
        </row>
        <row r="8722">
          <cell r="A8722" t="str">
            <v>4522000001</v>
          </cell>
          <cell r="J8722">
            <v>0</v>
          </cell>
        </row>
        <row r="8723">
          <cell r="A8723" t="str">
            <v>4522000001</v>
          </cell>
          <cell r="J8723">
            <v>0</v>
          </cell>
        </row>
        <row r="8724">
          <cell r="A8724" t="str">
            <v>4522000001</v>
          </cell>
          <cell r="J8724">
            <v>0</v>
          </cell>
        </row>
        <row r="8725">
          <cell r="A8725" t="str">
            <v>4522000001</v>
          </cell>
          <cell r="J8725">
            <v>0</v>
          </cell>
        </row>
        <row r="8726">
          <cell r="A8726" t="str">
            <v>4522000001</v>
          </cell>
          <cell r="J8726">
            <v>0</v>
          </cell>
        </row>
        <row r="8727">
          <cell r="A8727" t="str">
            <v>4522000001</v>
          </cell>
          <cell r="J8727">
            <v>0</v>
          </cell>
        </row>
        <row r="8728">
          <cell r="A8728" t="str">
            <v>4522000001</v>
          </cell>
          <cell r="J8728">
            <v>0</v>
          </cell>
        </row>
        <row r="8729">
          <cell r="A8729" t="str">
            <v>4522000001</v>
          </cell>
          <cell r="J8729">
            <v>0</v>
          </cell>
        </row>
        <row r="8730">
          <cell r="A8730" t="str">
            <v>4522000001</v>
          </cell>
          <cell r="J8730">
            <v>0</v>
          </cell>
        </row>
        <row r="8731">
          <cell r="A8731" t="str">
            <v>4522000001</v>
          </cell>
          <cell r="J8731">
            <v>0</v>
          </cell>
        </row>
        <row r="8732">
          <cell r="A8732" t="str">
            <v>4522000001</v>
          </cell>
          <cell r="J8732">
            <v>0</v>
          </cell>
        </row>
        <row r="8733">
          <cell r="A8733" t="str">
            <v>4522000001</v>
          </cell>
          <cell r="J8733">
            <v>0</v>
          </cell>
        </row>
        <row r="8734">
          <cell r="A8734" t="str">
            <v>4522000001</v>
          </cell>
          <cell r="J8734">
            <v>0</v>
          </cell>
        </row>
        <row r="8735">
          <cell r="A8735" t="str">
            <v>4522000001</v>
          </cell>
          <cell r="J8735">
            <v>0</v>
          </cell>
        </row>
        <row r="8736">
          <cell r="A8736" t="str">
            <v>4522000001</v>
          </cell>
          <cell r="J8736">
            <v>0</v>
          </cell>
        </row>
        <row r="8737">
          <cell r="A8737" t="str">
            <v>4522000001</v>
          </cell>
          <cell r="J8737">
            <v>0</v>
          </cell>
        </row>
        <row r="8738">
          <cell r="A8738" t="str">
            <v>4522000001</v>
          </cell>
          <cell r="J8738">
            <v>0</v>
          </cell>
        </row>
        <row r="8739">
          <cell r="A8739" t="str">
            <v>4522000001</v>
          </cell>
          <cell r="J8739">
            <v>0</v>
          </cell>
        </row>
        <row r="8740">
          <cell r="A8740" t="str">
            <v>4522000001</v>
          </cell>
          <cell r="J8740">
            <v>0</v>
          </cell>
        </row>
        <row r="8741">
          <cell r="A8741" t="str">
            <v>4522000001</v>
          </cell>
          <cell r="J8741">
            <v>0</v>
          </cell>
        </row>
        <row r="8742">
          <cell r="A8742" t="str">
            <v>4522000001</v>
          </cell>
          <cell r="J8742">
            <v>0</v>
          </cell>
        </row>
        <row r="8743">
          <cell r="A8743" t="str">
            <v>4522000001</v>
          </cell>
          <cell r="J8743">
            <v>0</v>
          </cell>
        </row>
        <row r="8744">
          <cell r="A8744" t="str">
            <v>4522000001</v>
          </cell>
          <cell r="J8744">
            <v>0</v>
          </cell>
        </row>
        <row r="8745">
          <cell r="A8745" t="str">
            <v>4522000001</v>
          </cell>
          <cell r="J8745">
            <v>0</v>
          </cell>
        </row>
        <row r="8746">
          <cell r="A8746" t="str">
            <v>4522000001</v>
          </cell>
          <cell r="J8746">
            <v>0</v>
          </cell>
        </row>
        <row r="8747">
          <cell r="A8747" t="str">
            <v>4522000001</v>
          </cell>
          <cell r="J8747">
            <v>0</v>
          </cell>
        </row>
        <row r="8748">
          <cell r="A8748" t="str">
            <v>4522000001</v>
          </cell>
          <cell r="J8748">
            <v>0</v>
          </cell>
        </row>
        <row r="8749">
          <cell r="A8749" t="str">
            <v>4522000001</v>
          </cell>
          <cell r="J8749">
            <v>0</v>
          </cell>
        </row>
        <row r="8750">
          <cell r="A8750" t="str">
            <v>4522000001</v>
          </cell>
          <cell r="J8750">
            <v>0</v>
          </cell>
        </row>
        <row r="8751">
          <cell r="A8751" t="str">
            <v>4522000001</v>
          </cell>
          <cell r="J8751">
            <v>0</v>
          </cell>
        </row>
        <row r="8752">
          <cell r="A8752" t="str">
            <v>4522000001</v>
          </cell>
          <cell r="J8752">
            <v>0</v>
          </cell>
        </row>
        <row r="8753">
          <cell r="A8753" t="str">
            <v>4522000001</v>
          </cell>
          <cell r="J8753">
            <v>0</v>
          </cell>
        </row>
        <row r="8754">
          <cell r="A8754" t="str">
            <v>4522000001</v>
          </cell>
          <cell r="J8754">
            <v>0</v>
          </cell>
        </row>
        <row r="8755">
          <cell r="A8755" t="str">
            <v>4522000001</v>
          </cell>
          <cell r="J8755">
            <v>0</v>
          </cell>
        </row>
        <row r="8756">
          <cell r="A8756" t="str">
            <v>4522000001</v>
          </cell>
          <cell r="J8756">
            <v>0</v>
          </cell>
        </row>
        <row r="8757">
          <cell r="A8757" t="str">
            <v>4522000001</v>
          </cell>
          <cell r="J8757">
            <v>0</v>
          </cell>
        </row>
        <row r="8758">
          <cell r="A8758" t="str">
            <v>4522000001</v>
          </cell>
          <cell r="J8758">
            <v>0</v>
          </cell>
        </row>
        <row r="8759">
          <cell r="A8759" t="str">
            <v>4522000001</v>
          </cell>
          <cell r="J8759">
            <v>0</v>
          </cell>
        </row>
        <row r="8760">
          <cell r="A8760" t="str">
            <v>4522000001</v>
          </cell>
          <cell r="J8760">
            <v>0</v>
          </cell>
        </row>
        <row r="8761">
          <cell r="A8761" t="str">
            <v>4522000001</v>
          </cell>
          <cell r="J8761">
            <v>0</v>
          </cell>
        </row>
        <row r="8762">
          <cell r="A8762" t="str">
            <v>4522000001</v>
          </cell>
          <cell r="J8762">
            <v>0</v>
          </cell>
        </row>
        <row r="8763">
          <cell r="A8763" t="str">
            <v>4522000001</v>
          </cell>
          <cell r="J8763">
            <v>0</v>
          </cell>
        </row>
        <row r="8764">
          <cell r="A8764" t="str">
            <v>4522000001</v>
          </cell>
          <cell r="J8764">
            <v>0</v>
          </cell>
        </row>
        <row r="8765">
          <cell r="A8765" t="str">
            <v>4522000001</v>
          </cell>
          <cell r="J8765">
            <v>0</v>
          </cell>
        </row>
        <row r="8766">
          <cell r="A8766" t="str">
            <v>4522000001</v>
          </cell>
          <cell r="J8766">
            <v>0</v>
          </cell>
        </row>
        <row r="8767">
          <cell r="A8767" t="str">
            <v>4522000001</v>
          </cell>
          <cell r="J8767">
            <v>0</v>
          </cell>
        </row>
        <row r="8768">
          <cell r="A8768" t="str">
            <v>4522000001</v>
          </cell>
          <cell r="J8768">
            <v>0</v>
          </cell>
        </row>
        <row r="8769">
          <cell r="A8769" t="str">
            <v>4522000001</v>
          </cell>
          <cell r="J8769">
            <v>0</v>
          </cell>
        </row>
        <row r="8770">
          <cell r="A8770" t="str">
            <v>4522000001</v>
          </cell>
          <cell r="J8770">
            <v>0</v>
          </cell>
        </row>
        <row r="8771">
          <cell r="A8771" t="str">
            <v>4522000001</v>
          </cell>
          <cell r="J8771">
            <v>0</v>
          </cell>
        </row>
        <row r="8772">
          <cell r="A8772" t="str">
            <v>4522000001</v>
          </cell>
          <cell r="J8772">
            <v>0</v>
          </cell>
        </row>
        <row r="8773">
          <cell r="A8773" t="str">
            <v>4522000001</v>
          </cell>
          <cell r="J8773">
            <v>0</v>
          </cell>
        </row>
        <row r="8774">
          <cell r="A8774" t="str">
            <v>4522000001</v>
          </cell>
          <cell r="J8774">
            <v>0</v>
          </cell>
        </row>
        <row r="8775">
          <cell r="A8775" t="str">
            <v>4522000001</v>
          </cell>
          <cell r="J8775">
            <v>0</v>
          </cell>
        </row>
        <row r="8776">
          <cell r="A8776" t="str">
            <v>4522000001</v>
          </cell>
          <cell r="J8776">
            <v>0</v>
          </cell>
        </row>
        <row r="8777">
          <cell r="A8777" t="str">
            <v>4522000001</v>
          </cell>
          <cell r="J8777">
            <v>0</v>
          </cell>
        </row>
        <row r="8778">
          <cell r="A8778" t="str">
            <v>4522000001</v>
          </cell>
          <cell r="J8778">
            <v>0</v>
          </cell>
        </row>
        <row r="8779">
          <cell r="A8779" t="str">
            <v>4522000001</v>
          </cell>
          <cell r="J8779">
            <v>0</v>
          </cell>
        </row>
        <row r="8780">
          <cell r="A8780" t="str">
            <v>4522000001</v>
          </cell>
          <cell r="J8780">
            <v>0</v>
          </cell>
        </row>
        <row r="8781">
          <cell r="A8781" t="str">
            <v>4522000001</v>
          </cell>
          <cell r="J8781">
            <v>0</v>
          </cell>
        </row>
        <row r="8782">
          <cell r="A8782" t="str">
            <v>4522000001</v>
          </cell>
          <cell r="J8782">
            <v>0</v>
          </cell>
        </row>
        <row r="8783">
          <cell r="A8783" t="str">
            <v>4522000001</v>
          </cell>
          <cell r="J8783">
            <v>0</v>
          </cell>
        </row>
        <row r="8784">
          <cell r="A8784" t="str">
            <v>4522000001</v>
          </cell>
          <cell r="J8784">
            <v>0</v>
          </cell>
        </row>
        <row r="8785">
          <cell r="A8785" t="str">
            <v>4522000001</v>
          </cell>
          <cell r="J8785">
            <v>0</v>
          </cell>
        </row>
        <row r="8786">
          <cell r="A8786" t="str">
            <v>4522000001</v>
          </cell>
          <cell r="J8786">
            <v>0</v>
          </cell>
        </row>
        <row r="8787">
          <cell r="A8787" t="str">
            <v>4522000001</v>
          </cell>
          <cell r="J8787">
            <v>0</v>
          </cell>
        </row>
        <row r="8788">
          <cell r="A8788" t="str">
            <v>4522000001</v>
          </cell>
          <cell r="J8788">
            <v>0</v>
          </cell>
        </row>
        <row r="8789">
          <cell r="A8789" t="str">
            <v>4522000001</v>
          </cell>
          <cell r="J8789">
            <v>0</v>
          </cell>
        </row>
        <row r="8790">
          <cell r="A8790" t="str">
            <v>4522000001</v>
          </cell>
          <cell r="J8790">
            <v>0</v>
          </cell>
        </row>
        <row r="8791">
          <cell r="A8791" t="str">
            <v>4522000001</v>
          </cell>
          <cell r="J8791">
            <v>0</v>
          </cell>
        </row>
        <row r="8792">
          <cell r="A8792" t="str">
            <v>4522000001</v>
          </cell>
          <cell r="J8792">
            <v>0</v>
          </cell>
        </row>
        <row r="8793">
          <cell r="A8793" t="str">
            <v>4522000001</v>
          </cell>
          <cell r="J8793">
            <v>0</v>
          </cell>
        </row>
        <row r="8794">
          <cell r="A8794" t="str">
            <v>4522000001</v>
          </cell>
          <cell r="J8794">
            <v>0</v>
          </cell>
        </row>
        <row r="8795">
          <cell r="A8795" t="str">
            <v>4522000001</v>
          </cell>
          <cell r="J8795">
            <v>0</v>
          </cell>
        </row>
        <row r="8796">
          <cell r="A8796" t="str">
            <v>4522000001</v>
          </cell>
          <cell r="J8796">
            <v>0</v>
          </cell>
        </row>
        <row r="8797">
          <cell r="A8797" t="str">
            <v>4522000001</v>
          </cell>
          <cell r="J8797">
            <v>0</v>
          </cell>
        </row>
        <row r="8798">
          <cell r="A8798" t="str">
            <v>4522000001</v>
          </cell>
          <cell r="J8798">
            <v>0</v>
          </cell>
        </row>
        <row r="8799">
          <cell r="A8799" t="str">
            <v>4522000001</v>
          </cell>
          <cell r="J8799">
            <v>0</v>
          </cell>
        </row>
        <row r="8800">
          <cell r="A8800" t="str">
            <v>4522000001</v>
          </cell>
          <cell r="J8800">
            <v>0</v>
          </cell>
        </row>
        <row r="8801">
          <cell r="A8801" t="str">
            <v>4522000001</v>
          </cell>
          <cell r="J8801">
            <v>0</v>
          </cell>
        </row>
        <row r="8802">
          <cell r="A8802" t="str">
            <v>4522000001</v>
          </cell>
          <cell r="J8802">
            <v>0</v>
          </cell>
        </row>
        <row r="8803">
          <cell r="A8803" t="str">
            <v>4522000001</v>
          </cell>
          <cell r="J8803">
            <v>0</v>
          </cell>
        </row>
        <row r="8804">
          <cell r="A8804" t="str">
            <v>4522000001</v>
          </cell>
          <cell r="J8804">
            <v>0</v>
          </cell>
        </row>
        <row r="8805">
          <cell r="A8805" t="str">
            <v>4522000001</v>
          </cell>
          <cell r="J8805">
            <v>0</v>
          </cell>
        </row>
        <row r="8806">
          <cell r="A8806" t="str">
            <v>4522000001</v>
          </cell>
          <cell r="J8806">
            <v>0</v>
          </cell>
        </row>
        <row r="8807">
          <cell r="A8807" t="str">
            <v>4522000001</v>
          </cell>
          <cell r="J8807">
            <v>0</v>
          </cell>
        </row>
        <row r="8808">
          <cell r="A8808" t="str">
            <v>4522000001</v>
          </cell>
          <cell r="J8808">
            <v>0</v>
          </cell>
        </row>
        <row r="8809">
          <cell r="A8809" t="str">
            <v>4522000001</v>
          </cell>
          <cell r="J8809">
            <v>0</v>
          </cell>
        </row>
        <row r="8810">
          <cell r="A8810" t="str">
            <v>4522000001</v>
          </cell>
          <cell r="J8810">
            <v>0</v>
          </cell>
        </row>
        <row r="8811">
          <cell r="A8811" t="str">
            <v>4522000001</v>
          </cell>
          <cell r="J8811">
            <v>0</v>
          </cell>
        </row>
        <row r="8812">
          <cell r="A8812" t="str">
            <v>4522000001</v>
          </cell>
          <cell r="J8812">
            <v>0</v>
          </cell>
        </row>
        <row r="8813">
          <cell r="A8813" t="str">
            <v>4522000001</v>
          </cell>
          <cell r="J8813">
            <v>0</v>
          </cell>
        </row>
        <row r="8814">
          <cell r="A8814" t="str">
            <v>4522000001</v>
          </cell>
          <cell r="J8814">
            <v>0</v>
          </cell>
        </row>
        <row r="8815">
          <cell r="A8815" t="str">
            <v>4522000001</v>
          </cell>
          <cell r="J8815">
            <v>0</v>
          </cell>
        </row>
        <row r="8816">
          <cell r="A8816" t="str">
            <v>4522000001</v>
          </cell>
          <cell r="J8816">
            <v>0</v>
          </cell>
        </row>
        <row r="8817">
          <cell r="A8817" t="str">
            <v>4522000001</v>
          </cell>
          <cell r="J8817">
            <v>0</v>
          </cell>
        </row>
        <row r="8818">
          <cell r="A8818" t="str">
            <v>4522000001</v>
          </cell>
          <cell r="J8818">
            <v>0</v>
          </cell>
        </row>
        <row r="8819">
          <cell r="A8819" t="str">
            <v>4522000001</v>
          </cell>
          <cell r="J8819">
            <v>0</v>
          </cell>
        </row>
        <row r="8820">
          <cell r="A8820" t="str">
            <v>4522000001</v>
          </cell>
          <cell r="J8820">
            <v>0</v>
          </cell>
        </row>
        <row r="8821">
          <cell r="A8821" t="str">
            <v>4522000001</v>
          </cell>
          <cell r="J8821">
            <v>0</v>
          </cell>
        </row>
        <row r="8822">
          <cell r="A8822" t="str">
            <v>4522000001</v>
          </cell>
          <cell r="J8822">
            <v>0</v>
          </cell>
        </row>
        <row r="8823">
          <cell r="A8823" t="str">
            <v>4522000001</v>
          </cell>
          <cell r="J8823">
            <v>0</v>
          </cell>
        </row>
        <row r="8824">
          <cell r="A8824" t="str">
            <v>4522000001</v>
          </cell>
          <cell r="J8824">
            <v>0</v>
          </cell>
        </row>
        <row r="8825">
          <cell r="A8825" t="str">
            <v>4522000001</v>
          </cell>
          <cell r="J8825">
            <v>0</v>
          </cell>
        </row>
        <row r="8826">
          <cell r="A8826" t="str">
            <v>4522000001</v>
          </cell>
          <cell r="J8826">
            <v>0</v>
          </cell>
        </row>
        <row r="8827">
          <cell r="A8827" t="str">
            <v>4522000001</v>
          </cell>
          <cell r="J8827">
            <v>0</v>
          </cell>
        </row>
        <row r="8828">
          <cell r="A8828" t="str">
            <v>4522000001</v>
          </cell>
          <cell r="J8828">
            <v>0</v>
          </cell>
        </row>
        <row r="8829">
          <cell r="A8829" t="str">
            <v>4522000001</v>
          </cell>
          <cell r="J8829">
            <v>0</v>
          </cell>
        </row>
        <row r="8830">
          <cell r="A8830" t="str">
            <v>4522000001</v>
          </cell>
          <cell r="J8830">
            <v>0</v>
          </cell>
        </row>
        <row r="8831">
          <cell r="A8831" t="str">
            <v>4522000001</v>
          </cell>
          <cell r="J8831">
            <v>0</v>
          </cell>
        </row>
        <row r="8832">
          <cell r="A8832" t="str">
            <v>4522000001</v>
          </cell>
          <cell r="J8832">
            <v>0</v>
          </cell>
        </row>
        <row r="8833">
          <cell r="A8833" t="str">
            <v>4522000001</v>
          </cell>
          <cell r="J8833">
            <v>0</v>
          </cell>
        </row>
        <row r="8834">
          <cell r="A8834" t="str">
            <v>4522000001</v>
          </cell>
          <cell r="J8834">
            <v>0</v>
          </cell>
        </row>
        <row r="8835">
          <cell r="A8835" t="str">
            <v>4522000001</v>
          </cell>
          <cell r="J8835">
            <v>0</v>
          </cell>
        </row>
        <row r="8836">
          <cell r="A8836" t="str">
            <v>4522000001</v>
          </cell>
          <cell r="J8836">
            <v>0</v>
          </cell>
        </row>
        <row r="8837">
          <cell r="A8837" t="str">
            <v>4522000001</v>
          </cell>
          <cell r="J8837">
            <v>0</v>
          </cell>
        </row>
        <row r="8838">
          <cell r="A8838" t="str">
            <v>4522000001</v>
          </cell>
          <cell r="J8838">
            <v>0</v>
          </cell>
        </row>
        <row r="8839">
          <cell r="A8839" t="str">
            <v>4522000001</v>
          </cell>
          <cell r="J8839">
            <v>0</v>
          </cell>
        </row>
        <row r="8840">
          <cell r="A8840" t="str">
            <v>4522000001</v>
          </cell>
          <cell r="J8840">
            <v>0</v>
          </cell>
        </row>
        <row r="8841">
          <cell r="A8841" t="str">
            <v>4522000001</v>
          </cell>
          <cell r="J8841">
            <v>0</v>
          </cell>
        </row>
        <row r="8842">
          <cell r="A8842" t="str">
            <v>4522000001</v>
          </cell>
          <cell r="J8842">
            <v>0</v>
          </cell>
        </row>
        <row r="8843">
          <cell r="A8843" t="str">
            <v>4522000001</v>
          </cell>
          <cell r="J8843">
            <v>0</v>
          </cell>
        </row>
        <row r="8844">
          <cell r="A8844" t="str">
            <v>4522000001</v>
          </cell>
          <cell r="J8844">
            <v>0</v>
          </cell>
        </row>
        <row r="8845">
          <cell r="A8845" t="str">
            <v>4522000001</v>
          </cell>
          <cell r="J8845">
            <v>0</v>
          </cell>
        </row>
        <row r="8846">
          <cell r="A8846" t="str">
            <v>4522000001</v>
          </cell>
          <cell r="J8846">
            <v>0</v>
          </cell>
        </row>
        <row r="8847">
          <cell r="A8847" t="str">
            <v>4522000001</v>
          </cell>
          <cell r="J8847">
            <v>0</v>
          </cell>
        </row>
        <row r="8848">
          <cell r="A8848" t="str">
            <v>4522000001</v>
          </cell>
          <cell r="J8848">
            <v>0</v>
          </cell>
        </row>
        <row r="8849">
          <cell r="A8849" t="str">
            <v>4522000001</v>
          </cell>
          <cell r="J8849">
            <v>0</v>
          </cell>
        </row>
        <row r="8850">
          <cell r="A8850" t="str">
            <v>4522000001</v>
          </cell>
          <cell r="J8850">
            <v>0</v>
          </cell>
        </row>
        <row r="8851">
          <cell r="A8851" t="str">
            <v>4522000001</v>
          </cell>
          <cell r="J8851">
            <v>0</v>
          </cell>
        </row>
        <row r="8852">
          <cell r="A8852" t="str">
            <v>4522000001</v>
          </cell>
          <cell r="J8852">
            <v>0</v>
          </cell>
        </row>
        <row r="8853">
          <cell r="A8853" t="str">
            <v>4522000001</v>
          </cell>
          <cell r="J8853">
            <v>0</v>
          </cell>
        </row>
        <row r="8854">
          <cell r="A8854" t="str">
            <v>4522000001</v>
          </cell>
          <cell r="J8854">
            <v>0</v>
          </cell>
        </row>
        <row r="8855">
          <cell r="A8855" t="str">
            <v>4522000001</v>
          </cell>
          <cell r="J8855">
            <v>0</v>
          </cell>
        </row>
        <row r="8856">
          <cell r="A8856" t="str">
            <v>4522000001</v>
          </cell>
          <cell r="J8856">
            <v>0</v>
          </cell>
        </row>
        <row r="8857">
          <cell r="A8857" t="str">
            <v>4522000001</v>
          </cell>
          <cell r="J8857">
            <v>0</v>
          </cell>
        </row>
        <row r="8858">
          <cell r="A8858" t="str">
            <v>4522000001</v>
          </cell>
          <cell r="J8858">
            <v>0</v>
          </cell>
        </row>
        <row r="8859">
          <cell r="A8859" t="str">
            <v>4522000001</v>
          </cell>
          <cell r="J8859">
            <v>0</v>
          </cell>
        </row>
        <row r="8860">
          <cell r="A8860" t="str">
            <v>4522000001</v>
          </cell>
          <cell r="J8860">
            <v>0</v>
          </cell>
        </row>
        <row r="8861">
          <cell r="A8861" t="str">
            <v>4522000001</v>
          </cell>
          <cell r="J8861">
            <v>0</v>
          </cell>
        </row>
        <row r="8862">
          <cell r="A8862" t="str">
            <v>4522000001</v>
          </cell>
          <cell r="J8862">
            <v>0</v>
          </cell>
        </row>
        <row r="8863">
          <cell r="A8863" t="str">
            <v>4522000001</v>
          </cell>
          <cell r="J8863">
            <v>0</v>
          </cell>
        </row>
        <row r="8864">
          <cell r="A8864" t="str">
            <v>4522000001</v>
          </cell>
          <cell r="J8864">
            <v>0</v>
          </cell>
        </row>
        <row r="8865">
          <cell r="A8865" t="str">
            <v>4522000001</v>
          </cell>
          <cell r="J8865">
            <v>0</v>
          </cell>
        </row>
        <row r="8866">
          <cell r="A8866" t="str">
            <v>4522000001</v>
          </cell>
          <cell r="J8866">
            <v>0</v>
          </cell>
        </row>
        <row r="8867">
          <cell r="A8867" t="str">
            <v>4522000001</v>
          </cell>
          <cell r="J8867">
            <v>0</v>
          </cell>
        </row>
        <row r="8868">
          <cell r="A8868" t="str">
            <v>4522000001</v>
          </cell>
          <cell r="J8868">
            <v>0</v>
          </cell>
        </row>
        <row r="8869">
          <cell r="A8869" t="str">
            <v>4522000001</v>
          </cell>
          <cell r="J8869">
            <v>0</v>
          </cell>
        </row>
        <row r="8870">
          <cell r="A8870" t="str">
            <v>4522000001</v>
          </cell>
          <cell r="J8870">
            <v>0</v>
          </cell>
        </row>
        <row r="8871">
          <cell r="A8871" t="str">
            <v>4522000001</v>
          </cell>
          <cell r="J8871">
            <v>0</v>
          </cell>
        </row>
        <row r="8872">
          <cell r="A8872" t="str">
            <v>4522000001</v>
          </cell>
          <cell r="J8872">
            <v>0</v>
          </cell>
        </row>
        <row r="8873">
          <cell r="A8873" t="str">
            <v>4522000001</v>
          </cell>
          <cell r="J8873">
            <v>0</v>
          </cell>
        </row>
        <row r="8874">
          <cell r="A8874" t="str">
            <v>4522000001</v>
          </cell>
          <cell r="J8874">
            <v>0</v>
          </cell>
        </row>
        <row r="8875">
          <cell r="A8875" t="str">
            <v>4522000001</v>
          </cell>
          <cell r="J8875">
            <v>0</v>
          </cell>
        </row>
        <row r="8876">
          <cell r="A8876" t="str">
            <v>4522000001</v>
          </cell>
          <cell r="J8876">
            <v>0</v>
          </cell>
        </row>
        <row r="8877">
          <cell r="A8877" t="str">
            <v>4522000001</v>
          </cell>
          <cell r="J8877">
            <v>0</v>
          </cell>
        </row>
        <row r="8878">
          <cell r="A8878" t="str">
            <v>4522000001</v>
          </cell>
          <cell r="J8878">
            <v>0</v>
          </cell>
        </row>
        <row r="8879">
          <cell r="A8879" t="str">
            <v>4522000001</v>
          </cell>
          <cell r="J8879">
            <v>0</v>
          </cell>
        </row>
        <row r="8880">
          <cell r="A8880" t="str">
            <v>4522000001</v>
          </cell>
          <cell r="J8880">
            <v>0</v>
          </cell>
        </row>
        <row r="8881">
          <cell r="A8881" t="str">
            <v>4522000001</v>
          </cell>
          <cell r="J8881">
            <v>0</v>
          </cell>
        </row>
        <row r="8882">
          <cell r="A8882" t="str">
            <v>4522000001</v>
          </cell>
          <cell r="J8882">
            <v>0</v>
          </cell>
        </row>
        <row r="8883">
          <cell r="A8883" t="str">
            <v>4522000001</v>
          </cell>
          <cell r="J8883">
            <v>0</v>
          </cell>
        </row>
        <row r="8884">
          <cell r="A8884" t="str">
            <v>4522000001</v>
          </cell>
          <cell r="J8884">
            <v>0</v>
          </cell>
        </row>
        <row r="8885">
          <cell r="A8885" t="str">
            <v>4522000001</v>
          </cell>
          <cell r="J8885">
            <v>0</v>
          </cell>
        </row>
        <row r="8886">
          <cell r="A8886" t="str">
            <v>4522000001</v>
          </cell>
          <cell r="J8886">
            <v>0</v>
          </cell>
        </row>
        <row r="8887">
          <cell r="A8887" t="str">
            <v>4522000001</v>
          </cell>
          <cell r="J8887">
            <v>0</v>
          </cell>
        </row>
        <row r="8888">
          <cell r="A8888" t="str">
            <v>4522000001</v>
          </cell>
          <cell r="J8888">
            <v>0</v>
          </cell>
        </row>
        <row r="8889">
          <cell r="A8889" t="str">
            <v>4522000001</v>
          </cell>
          <cell r="J8889">
            <v>0</v>
          </cell>
        </row>
        <row r="8890">
          <cell r="A8890" t="str">
            <v>4522000001</v>
          </cell>
          <cell r="J8890">
            <v>0</v>
          </cell>
        </row>
        <row r="8891">
          <cell r="A8891" t="str">
            <v>4522000001</v>
          </cell>
          <cell r="J8891">
            <v>0</v>
          </cell>
        </row>
        <row r="8892">
          <cell r="A8892" t="str">
            <v>4522000001</v>
          </cell>
          <cell r="J8892">
            <v>0</v>
          </cell>
        </row>
        <row r="8893">
          <cell r="A8893" t="str">
            <v>4522000001</v>
          </cell>
          <cell r="J8893">
            <v>0</v>
          </cell>
        </row>
        <row r="8894">
          <cell r="A8894" t="str">
            <v>4522000001</v>
          </cell>
          <cell r="J8894">
            <v>0</v>
          </cell>
        </row>
        <row r="8895">
          <cell r="A8895" t="str">
            <v>4522000001</v>
          </cell>
          <cell r="J8895">
            <v>0</v>
          </cell>
        </row>
        <row r="8896">
          <cell r="A8896" t="str">
            <v>4522000001</v>
          </cell>
          <cell r="J8896">
            <v>0</v>
          </cell>
        </row>
        <row r="8897">
          <cell r="A8897" t="str">
            <v>4522000001</v>
          </cell>
          <cell r="J8897">
            <v>0</v>
          </cell>
        </row>
        <row r="8898">
          <cell r="A8898" t="str">
            <v>4522000001</v>
          </cell>
          <cell r="J8898">
            <v>0</v>
          </cell>
        </row>
        <row r="8899">
          <cell r="A8899" t="str">
            <v>4522000001</v>
          </cell>
          <cell r="J8899">
            <v>0</v>
          </cell>
        </row>
        <row r="8900">
          <cell r="A8900" t="str">
            <v>4522000001</v>
          </cell>
          <cell r="J8900">
            <v>0</v>
          </cell>
        </row>
        <row r="8901">
          <cell r="A8901" t="str">
            <v>4522000001</v>
          </cell>
          <cell r="J8901">
            <v>0</v>
          </cell>
        </row>
        <row r="8902">
          <cell r="A8902" t="str">
            <v>4522000001</v>
          </cell>
          <cell r="J8902">
            <v>0</v>
          </cell>
        </row>
        <row r="8903">
          <cell r="A8903" t="str">
            <v>4522000001</v>
          </cell>
          <cell r="J8903">
            <v>0</v>
          </cell>
        </row>
        <row r="8904">
          <cell r="A8904" t="str">
            <v>4522000001</v>
          </cell>
          <cell r="J8904">
            <v>0</v>
          </cell>
        </row>
        <row r="8905">
          <cell r="A8905" t="str">
            <v>4522000001</v>
          </cell>
          <cell r="J8905">
            <v>0</v>
          </cell>
        </row>
        <row r="8906">
          <cell r="A8906" t="str">
            <v>4522000001</v>
          </cell>
          <cell r="J8906">
            <v>0</v>
          </cell>
        </row>
        <row r="8907">
          <cell r="A8907" t="str">
            <v>4522000001</v>
          </cell>
          <cell r="J8907">
            <v>0</v>
          </cell>
        </row>
        <row r="8908">
          <cell r="A8908" t="str">
            <v>4522000001</v>
          </cell>
          <cell r="J8908">
            <v>0</v>
          </cell>
        </row>
        <row r="8909">
          <cell r="A8909" t="str">
            <v>4522000001</v>
          </cell>
          <cell r="J8909">
            <v>0</v>
          </cell>
        </row>
        <row r="8910">
          <cell r="A8910" t="str">
            <v>4522000001</v>
          </cell>
          <cell r="J8910">
            <v>0</v>
          </cell>
        </row>
        <row r="8911">
          <cell r="A8911" t="str">
            <v>4522000001</v>
          </cell>
          <cell r="J8911">
            <v>0</v>
          </cell>
        </row>
        <row r="8912">
          <cell r="A8912" t="str">
            <v>4522000001</v>
          </cell>
          <cell r="J8912">
            <v>0</v>
          </cell>
        </row>
        <row r="8913">
          <cell r="A8913" t="str">
            <v>4522000001</v>
          </cell>
          <cell r="J8913">
            <v>0</v>
          </cell>
        </row>
        <row r="8914">
          <cell r="A8914" t="str">
            <v>4522000001</v>
          </cell>
          <cell r="J8914">
            <v>0</v>
          </cell>
        </row>
        <row r="8915">
          <cell r="A8915" t="str">
            <v>4522000001</v>
          </cell>
          <cell r="J8915">
            <v>0</v>
          </cell>
        </row>
        <row r="8916">
          <cell r="A8916" t="str">
            <v>4522000001</v>
          </cell>
          <cell r="J8916">
            <v>0</v>
          </cell>
        </row>
        <row r="8917">
          <cell r="A8917" t="str">
            <v>4522000001</v>
          </cell>
          <cell r="J8917">
            <v>0</v>
          </cell>
        </row>
        <row r="8918">
          <cell r="A8918" t="str">
            <v>4522000001</v>
          </cell>
          <cell r="J8918">
            <v>0</v>
          </cell>
        </row>
        <row r="8919">
          <cell r="A8919" t="str">
            <v>4522000001</v>
          </cell>
          <cell r="J8919">
            <v>0</v>
          </cell>
        </row>
        <row r="8920">
          <cell r="A8920" t="str">
            <v>4522000001</v>
          </cell>
          <cell r="J8920">
            <v>0</v>
          </cell>
        </row>
        <row r="8921">
          <cell r="A8921" t="str">
            <v>4522000001</v>
          </cell>
          <cell r="J8921">
            <v>0</v>
          </cell>
        </row>
        <row r="8922">
          <cell r="A8922" t="str">
            <v>4522000001</v>
          </cell>
          <cell r="J8922">
            <v>0</v>
          </cell>
        </row>
        <row r="8923">
          <cell r="A8923" t="str">
            <v>4522000001</v>
          </cell>
          <cell r="J8923">
            <v>0</v>
          </cell>
        </row>
        <row r="8924">
          <cell r="A8924" t="str">
            <v>4522000001</v>
          </cell>
          <cell r="J8924">
            <v>0</v>
          </cell>
        </row>
        <row r="8925">
          <cell r="A8925" t="str">
            <v>4522000001</v>
          </cell>
          <cell r="J8925">
            <v>0</v>
          </cell>
        </row>
        <row r="8926">
          <cell r="A8926" t="str">
            <v>4522000001</v>
          </cell>
          <cell r="J8926">
            <v>0</v>
          </cell>
        </row>
        <row r="8927">
          <cell r="A8927" t="str">
            <v>4522000001</v>
          </cell>
          <cell r="J8927">
            <v>0</v>
          </cell>
        </row>
        <row r="8928">
          <cell r="A8928" t="str">
            <v>4522000001</v>
          </cell>
          <cell r="J8928">
            <v>0</v>
          </cell>
        </row>
        <row r="8929">
          <cell r="A8929" t="str">
            <v>4522000001</v>
          </cell>
          <cell r="J8929">
            <v>0</v>
          </cell>
        </row>
        <row r="8930">
          <cell r="A8930" t="str">
            <v>4522000001</v>
          </cell>
          <cell r="J8930">
            <v>0</v>
          </cell>
        </row>
        <row r="8931">
          <cell r="A8931" t="str">
            <v>4522000001</v>
          </cell>
          <cell r="J8931">
            <v>0</v>
          </cell>
        </row>
        <row r="8932">
          <cell r="A8932" t="str">
            <v>4522000001</v>
          </cell>
          <cell r="J8932">
            <v>0</v>
          </cell>
        </row>
        <row r="8933">
          <cell r="A8933" t="str">
            <v>4522000001</v>
          </cell>
          <cell r="J8933">
            <v>0</v>
          </cell>
        </row>
        <row r="8934">
          <cell r="A8934" t="str">
            <v>4522000001</v>
          </cell>
          <cell r="J8934">
            <v>0</v>
          </cell>
        </row>
        <row r="8935">
          <cell r="A8935" t="str">
            <v>4522000001</v>
          </cell>
          <cell r="J8935">
            <v>0</v>
          </cell>
        </row>
        <row r="8936">
          <cell r="A8936" t="str">
            <v>4522000001</v>
          </cell>
          <cell r="J8936">
            <v>0</v>
          </cell>
        </row>
        <row r="8937">
          <cell r="A8937" t="str">
            <v>4522000001</v>
          </cell>
          <cell r="J8937">
            <v>0</v>
          </cell>
        </row>
        <row r="8938">
          <cell r="A8938" t="str">
            <v>4522000001</v>
          </cell>
          <cell r="J8938">
            <v>0</v>
          </cell>
        </row>
        <row r="8939">
          <cell r="A8939" t="str">
            <v>4522000001</v>
          </cell>
          <cell r="J8939">
            <v>0</v>
          </cell>
        </row>
        <row r="8940">
          <cell r="A8940" t="str">
            <v>4522000001</v>
          </cell>
          <cell r="J8940">
            <v>0</v>
          </cell>
        </row>
        <row r="8941">
          <cell r="A8941" t="str">
            <v>4522000001</v>
          </cell>
          <cell r="J8941">
            <v>0</v>
          </cell>
        </row>
        <row r="8942">
          <cell r="A8942" t="str">
            <v>4522000001</v>
          </cell>
          <cell r="J8942">
            <v>0</v>
          </cell>
        </row>
        <row r="8943">
          <cell r="A8943" t="str">
            <v>4522000001</v>
          </cell>
          <cell r="J8943">
            <v>0</v>
          </cell>
        </row>
        <row r="8944">
          <cell r="A8944" t="str">
            <v>4522000001</v>
          </cell>
          <cell r="J8944">
            <v>0</v>
          </cell>
        </row>
        <row r="8945">
          <cell r="A8945" t="str">
            <v>4522000001</v>
          </cell>
          <cell r="J8945">
            <v>0</v>
          </cell>
        </row>
        <row r="8946">
          <cell r="A8946" t="str">
            <v>4522000001</v>
          </cell>
          <cell r="J8946">
            <v>0</v>
          </cell>
        </row>
        <row r="8947">
          <cell r="A8947" t="str">
            <v>4522000001</v>
          </cell>
          <cell r="J8947">
            <v>0</v>
          </cell>
        </row>
        <row r="8948">
          <cell r="A8948" t="str">
            <v>4522000001</v>
          </cell>
          <cell r="J8948">
            <v>0</v>
          </cell>
        </row>
        <row r="8949">
          <cell r="A8949" t="str">
            <v>4522000001</v>
          </cell>
          <cell r="J8949">
            <v>0</v>
          </cell>
        </row>
        <row r="8950">
          <cell r="A8950" t="str">
            <v>4522000001</v>
          </cell>
          <cell r="J8950">
            <v>0</v>
          </cell>
        </row>
        <row r="8951">
          <cell r="A8951" t="str">
            <v>4522000001</v>
          </cell>
          <cell r="J8951">
            <v>0</v>
          </cell>
        </row>
        <row r="8952">
          <cell r="A8952" t="str">
            <v>4522000001</v>
          </cell>
          <cell r="J8952">
            <v>0</v>
          </cell>
        </row>
        <row r="8953">
          <cell r="A8953" t="str">
            <v>4522000001</v>
          </cell>
          <cell r="J8953">
            <v>0</v>
          </cell>
        </row>
        <row r="8954">
          <cell r="A8954" t="str">
            <v>4522000001</v>
          </cell>
          <cell r="J8954">
            <v>0</v>
          </cell>
        </row>
        <row r="8955">
          <cell r="A8955" t="str">
            <v>4522000001</v>
          </cell>
          <cell r="J8955">
            <v>0</v>
          </cell>
        </row>
        <row r="8956">
          <cell r="A8956" t="str">
            <v>4522000001</v>
          </cell>
          <cell r="J8956">
            <v>0</v>
          </cell>
        </row>
        <row r="8957">
          <cell r="A8957" t="str">
            <v>4522000001</v>
          </cell>
          <cell r="J8957">
            <v>0</v>
          </cell>
        </row>
        <row r="8958">
          <cell r="A8958" t="str">
            <v>4522000001</v>
          </cell>
          <cell r="J8958">
            <v>0</v>
          </cell>
        </row>
        <row r="8959">
          <cell r="A8959" t="str">
            <v>4522000001</v>
          </cell>
          <cell r="J8959">
            <v>0</v>
          </cell>
        </row>
        <row r="8960">
          <cell r="A8960" t="str">
            <v>4522000001</v>
          </cell>
          <cell r="J8960">
            <v>0</v>
          </cell>
        </row>
        <row r="8961">
          <cell r="A8961" t="str">
            <v>4522000001</v>
          </cell>
          <cell r="J8961">
            <v>0</v>
          </cell>
        </row>
        <row r="8962">
          <cell r="A8962" t="str">
            <v>4522000001</v>
          </cell>
          <cell r="J8962">
            <v>0</v>
          </cell>
        </row>
        <row r="8963">
          <cell r="A8963" t="str">
            <v>4522000001</v>
          </cell>
          <cell r="J8963">
            <v>0</v>
          </cell>
        </row>
        <row r="8964">
          <cell r="A8964" t="str">
            <v>4522000001</v>
          </cell>
          <cell r="J8964">
            <v>0</v>
          </cell>
        </row>
        <row r="8965">
          <cell r="A8965" t="str">
            <v>4522000001</v>
          </cell>
          <cell r="J8965">
            <v>0</v>
          </cell>
        </row>
        <row r="8966">
          <cell r="A8966" t="str">
            <v>4522000001</v>
          </cell>
          <cell r="J8966">
            <v>0</v>
          </cell>
        </row>
        <row r="8967">
          <cell r="A8967" t="str">
            <v>4522000001</v>
          </cell>
          <cell r="J8967">
            <v>0</v>
          </cell>
        </row>
        <row r="8968">
          <cell r="A8968" t="str">
            <v>4522000001</v>
          </cell>
          <cell r="J8968">
            <v>0</v>
          </cell>
        </row>
        <row r="8969">
          <cell r="A8969" t="str">
            <v>4522000001</v>
          </cell>
          <cell r="J8969">
            <v>0</v>
          </cell>
        </row>
        <row r="8970">
          <cell r="A8970" t="str">
            <v>4522000001</v>
          </cell>
          <cell r="J8970">
            <v>0</v>
          </cell>
        </row>
        <row r="8971">
          <cell r="A8971" t="str">
            <v>4522000001</v>
          </cell>
          <cell r="J8971">
            <v>0</v>
          </cell>
        </row>
        <row r="8972">
          <cell r="A8972" t="str">
            <v>4522000001</v>
          </cell>
          <cell r="J8972">
            <v>0</v>
          </cell>
        </row>
        <row r="8973">
          <cell r="A8973" t="str">
            <v>4522000001</v>
          </cell>
          <cell r="J8973">
            <v>0</v>
          </cell>
        </row>
        <row r="8974">
          <cell r="A8974" t="str">
            <v>4522000001</v>
          </cell>
          <cell r="J8974">
            <v>0</v>
          </cell>
        </row>
        <row r="8975">
          <cell r="A8975" t="str">
            <v>4522000001</v>
          </cell>
          <cell r="J8975">
            <v>0</v>
          </cell>
        </row>
        <row r="8976">
          <cell r="A8976" t="str">
            <v>4522000001</v>
          </cell>
          <cell r="J8976">
            <v>0</v>
          </cell>
        </row>
        <row r="8977">
          <cell r="A8977" t="str">
            <v>4522000001</v>
          </cell>
          <cell r="J8977">
            <v>0</v>
          </cell>
        </row>
        <row r="8978">
          <cell r="A8978" t="str">
            <v>4522000001</v>
          </cell>
          <cell r="J8978">
            <v>0</v>
          </cell>
        </row>
        <row r="8979">
          <cell r="A8979" t="str">
            <v>4522000001</v>
          </cell>
          <cell r="J8979">
            <v>0</v>
          </cell>
        </row>
        <row r="8980">
          <cell r="A8980" t="str">
            <v>4522000001</v>
          </cell>
          <cell r="J8980">
            <v>0</v>
          </cell>
        </row>
        <row r="8981">
          <cell r="A8981" t="str">
            <v>4522000001</v>
          </cell>
          <cell r="J8981">
            <v>0</v>
          </cell>
        </row>
        <row r="8982">
          <cell r="A8982" t="str">
            <v>4522000001</v>
          </cell>
          <cell r="J8982">
            <v>0</v>
          </cell>
        </row>
        <row r="8983">
          <cell r="A8983" t="str">
            <v>4522000001</v>
          </cell>
          <cell r="J8983">
            <v>0</v>
          </cell>
        </row>
        <row r="8984">
          <cell r="A8984" t="str">
            <v>4522000001</v>
          </cell>
          <cell r="J8984">
            <v>0</v>
          </cell>
        </row>
        <row r="8985">
          <cell r="A8985" t="str">
            <v>4522000001</v>
          </cell>
          <cell r="J8985">
            <v>0</v>
          </cell>
        </row>
        <row r="8986">
          <cell r="A8986" t="str">
            <v>4522000001</v>
          </cell>
          <cell r="J8986">
            <v>0</v>
          </cell>
        </row>
        <row r="8987">
          <cell r="A8987" t="str">
            <v>4522000001</v>
          </cell>
          <cell r="J8987">
            <v>0</v>
          </cell>
        </row>
        <row r="8988">
          <cell r="A8988" t="str">
            <v>4522000001</v>
          </cell>
          <cell r="J8988">
            <v>0</v>
          </cell>
        </row>
        <row r="8989">
          <cell r="A8989" t="str">
            <v>4522000001</v>
          </cell>
          <cell r="J8989">
            <v>0</v>
          </cell>
        </row>
        <row r="8990">
          <cell r="A8990" t="str">
            <v>4522000001</v>
          </cell>
          <cell r="J8990">
            <v>0</v>
          </cell>
        </row>
        <row r="8991">
          <cell r="A8991" t="str">
            <v>4522000001</v>
          </cell>
          <cell r="J8991">
            <v>0</v>
          </cell>
        </row>
        <row r="8992">
          <cell r="A8992" t="str">
            <v>4522000001</v>
          </cell>
          <cell r="J8992">
            <v>0</v>
          </cell>
        </row>
        <row r="8993">
          <cell r="A8993" t="str">
            <v>4522000001</v>
          </cell>
          <cell r="J8993">
            <v>0</v>
          </cell>
        </row>
        <row r="8994">
          <cell r="A8994" t="str">
            <v>4522000001</v>
          </cell>
          <cell r="J8994">
            <v>0</v>
          </cell>
        </row>
        <row r="8995">
          <cell r="A8995" t="str">
            <v>4522000001</v>
          </cell>
          <cell r="J8995">
            <v>0</v>
          </cell>
        </row>
        <row r="8996">
          <cell r="A8996" t="str">
            <v>4522000001</v>
          </cell>
          <cell r="J8996">
            <v>0</v>
          </cell>
        </row>
        <row r="8997">
          <cell r="A8997" t="str">
            <v>4522000001</v>
          </cell>
          <cell r="J8997">
            <v>0</v>
          </cell>
        </row>
        <row r="8998">
          <cell r="A8998" t="str">
            <v>4522000001</v>
          </cell>
          <cell r="J8998">
            <v>0</v>
          </cell>
        </row>
        <row r="8999">
          <cell r="A8999" t="str">
            <v>4522000001</v>
          </cell>
          <cell r="J8999">
            <v>0</v>
          </cell>
        </row>
        <row r="9000">
          <cell r="A9000" t="str">
            <v>4522000001</v>
          </cell>
          <cell r="J9000">
            <v>0</v>
          </cell>
        </row>
        <row r="9001">
          <cell r="A9001" t="str">
            <v>4522000001</v>
          </cell>
          <cell r="J9001">
            <v>0</v>
          </cell>
        </row>
        <row r="9002">
          <cell r="A9002" t="str">
            <v>4522000001</v>
          </cell>
          <cell r="J9002">
            <v>0</v>
          </cell>
        </row>
        <row r="9003">
          <cell r="A9003" t="str">
            <v>4522000001</v>
          </cell>
          <cell r="J9003">
            <v>0</v>
          </cell>
        </row>
        <row r="9004">
          <cell r="A9004" t="str">
            <v>4522000001</v>
          </cell>
          <cell r="J9004">
            <v>0</v>
          </cell>
        </row>
        <row r="9005">
          <cell r="A9005" t="str">
            <v>4522000001</v>
          </cell>
          <cell r="J9005">
            <v>0</v>
          </cell>
        </row>
        <row r="9006">
          <cell r="A9006" t="str">
            <v>4522000001</v>
          </cell>
          <cell r="J9006">
            <v>0</v>
          </cell>
        </row>
        <row r="9007">
          <cell r="A9007" t="str">
            <v>4522000001</v>
          </cell>
          <cell r="J9007">
            <v>0</v>
          </cell>
        </row>
        <row r="9008">
          <cell r="A9008" t="str">
            <v>4522000001</v>
          </cell>
          <cell r="J9008">
            <v>0</v>
          </cell>
        </row>
        <row r="9009">
          <cell r="A9009" t="str">
            <v>4522000001</v>
          </cell>
          <cell r="J9009">
            <v>0</v>
          </cell>
        </row>
        <row r="9010">
          <cell r="A9010" t="str">
            <v>4522000001</v>
          </cell>
          <cell r="J9010">
            <v>0</v>
          </cell>
        </row>
        <row r="9011">
          <cell r="A9011" t="str">
            <v>4522000001</v>
          </cell>
          <cell r="J9011">
            <v>0</v>
          </cell>
        </row>
        <row r="9012">
          <cell r="A9012" t="str">
            <v>4522000001</v>
          </cell>
          <cell r="J9012">
            <v>0</v>
          </cell>
        </row>
        <row r="9013">
          <cell r="A9013" t="str">
            <v>4522000001</v>
          </cell>
          <cell r="J9013">
            <v>0</v>
          </cell>
        </row>
        <row r="9014">
          <cell r="A9014" t="str">
            <v>4522000001</v>
          </cell>
          <cell r="J9014">
            <v>0</v>
          </cell>
        </row>
        <row r="9015">
          <cell r="A9015" t="str">
            <v>4522000001</v>
          </cell>
          <cell r="J9015">
            <v>0</v>
          </cell>
        </row>
        <row r="9016">
          <cell r="A9016" t="str">
            <v>4522000001</v>
          </cell>
          <cell r="J9016">
            <v>0</v>
          </cell>
        </row>
        <row r="9017">
          <cell r="A9017" t="str">
            <v>4522000001</v>
          </cell>
          <cell r="J9017">
            <v>0</v>
          </cell>
        </row>
        <row r="9018">
          <cell r="A9018" t="str">
            <v>4522000001</v>
          </cell>
          <cell r="J9018">
            <v>0</v>
          </cell>
        </row>
        <row r="9019">
          <cell r="A9019" t="str">
            <v>4522000001</v>
          </cell>
          <cell r="J9019">
            <v>0</v>
          </cell>
        </row>
        <row r="9020">
          <cell r="A9020" t="str">
            <v>4522000001</v>
          </cell>
          <cell r="J9020">
            <v>0</v>
          </cell>
        </row>
        <row r="9021">
          <cell r="A9021" t="str">
            <v>4522000001</v>
          </cell>
          <cell r="J9021">
            <v>0</v>
          </cell>
        </row>
        <row r="9022">
          <cell r="A9022" t="str">
            <v>4522000001</v>
          </cell>
          <cell r="J9022">
            <v>0</v>
          </cell>
        </row>
        <row r="9023">
          <cell r="A9023" t="str">
            <v>4522000001</v>
          </cell>
          <cell r="J9023">
            <v>0</v>
          </cell>
        </row>
        <row r="9024">
          <cell r="A9024" t="str">
            <v>4522000001</v>
          </cell>
          <cell r="J9024">
            <v>0</v>
          </cell>
        </row>
        <row r="9025">
          <cell r="A9025" t="str">
            <v>4522000001</v>
          </cell>
          <cell r="J9025">
            <v>0</v>
          </cell>
        </row>
        <row r="9026">
          <cell r="A9026" t="str">
            <v>4522000001</v>
          </cell>
          <cell r="J9026">
            <v>0</v>
          </cell>
        </row>
        <row r="9027">
          <cell r="A9027" t="str">
            <v>4522000001</v>
          </cell>
          <cell r="J9027">
            <v>0</v>
          </cell>
        </row>
        <row r="9028">
          <cell r="A9028" t="str">
            <v>4522000001</v>
          </cell>
          <cell r="J9028">
            <v>0</v>
          </cell>
        </row>
        <row r="9029">
          <cell r="A9029" t="str">
            <v>4522000001</v>
          </cell>
          <cell r="J9029">
            <v>0</v>
          </cell>
        </row>
        <row r="9030">
          <cell r="A9030" t="str">
            <v>4522000001</v>
          </cell>
          <cell r="J9030">
            <v>0</v>
          </cell>
        </row>
        <row r="9031">
          <cell r="A9031" t="str">
            <v>4522000001</v>
          </cell>
          <cell r="J9031">
            <v>0</v>
          </cell>
        </row>
        <row r="9032">
          <cell r="A9032" t="str">
            <v>4522000001</v>
          </cell>
          <cell r="J9032">
            <v>0</v>
          </cell>
        </row>
        <row r="9033">
          <cell r="A9033" t="str">
            <v>4522000001</v>
          </cell>
          <cell r="J9033">
            <v>0</v>
          </cell>
        </row>
        <row r="9034">
          <cell r="A9034" t="str">
            <v>4522000001</v>
          </cell>
          <cell r="J9034">
            <v>0</v>
          </cell>
        </row>
        <row r="9035">
          <cell r="A9035" t="str">
            <v>4522000001</v>
          </cell>
          <cell r="J9035">
            <v>0</v>
          </cell>
        </row>
        <row r="9036">
          <cell r="A9036" t="str">
            <v>4522000001</v>
          </cell>
          <cell r="J9036">
            <v>0</v>
          </cell>
        </row>
        <row r="9037">
          <cell r="A9037" t="str">
            <v>4522000001</v>
          </cell>
          <cell r="J9037">
            <v>0</v>
          </cell>
        </row>
        <row r="9038">
          <cell r="A9038" t="str">
            <v>4522000001</v>
          </cell>
          <cell r="J9038">
            <v>0</v>
          </cell>
        </row>
        <row r="9039">
          <cell r="A9039" t="str">
            <v>4522000001</v>
          </cell>
          <cell r="J9039">
            <v>0</v>
          </cell>
        </row>
        <row r="9040">
          <cell r="A9040" t="str">
            <v>4522000001</v>
          </cell>
          <cell r="J9040">
            <v>0</v>
          </cell>
        </row>
        <row r="9041">
          <cell r="A9041" t="str">
            <v>4522000001</v>
          </cell>
          <cell r="J9041">
            <v>0</v>
          </cell>
        </row>
        <row r="9042">
          <cell r="A9042" t="str">
            <v>4522000001</v>
          </cell>
          <cell r="J9042">
            <v>0</v>
          </cell>
        </row>
        <row r="9043">
          <cell r="A9043" t="str">
            <v>4522000001</v>
          </cell>
          <cell r="J9043">
            <v>0</v>
          </cell>
        </row>
        <row r="9044">
          <cell r="A9044" t="str">
            <v>4522000001</v>
          </cell>
          <cell r="J9044">
            <v>0</v>
          </cell>
        </row>
        <row r="9045">
          <cell r="A9045" t="str">
            <v>4522000001</v>
          </cell>
          <cell r="J9045">
            <v>0</v>
          </cell>
        </row>
        <row r="9046">
          <cell r="A9046" t="str">
            <v>4522000001</v>
          </cell>
          <cell r="J9046">
            <v>0</v>
          </cell>
        </row>
        <row r="9047">
          <cell r="A9047" t="str">
            <v>4522000001</v>
          </cell>
          <cell r="J9047">
            <v>0</v>
          </cell>
        </row>
        <row r="9048">
          <cell r="A9048" t="str">
            <v>4522000001</v>
          </cell>
          <cell r="J9048">
            <v>0</v>
          </cell>
        </row>
        <row r="9049">
          <cell r="A9049" t="str">
            <v>4522000001</v>
          </cell>
          <cell r="J9049">
            <v>0</v>
          </cell>
        </row>
        <row r="9050">
          <cell r="A9050" t="str">
            <v>4522000001</v>
          </cell>
          <cell r="J9050">
            <v>0</v>
          </cell>
        </row>
        <row r="9051">
          <cell r="A9051" t="str">
            <v>4522000001</v>
          </cell>
          <cell r="J9051">
            <v>0</v>
          </cell>
        </row>
        <row r="9052">
          <cell r="A9052" t="str">
            <v>4522000001</v>
          </cell>
          <cell r="J9052">
            <v>0</v>
          </cell>
        </row>
        <row r="9053">
          <cell r="A9053" t="str">
            <v>4522000001</v>
          </cell>
          <cell r="J9053">
            <v>0</v>
          </cell>
        </row>
        <row r="9054">
          <cell r="A9054" t="str">
            <v>4522000001</v>
          </cell>
          <cell r="J9054">
            <v>0</v>
          </cell>
        </row>
        <row r="9055">
          <cell r="A9055" t="str">
            <v>4522000001</v>
          </cell>
          <cell r="J9055">
            <v>0</v>
          </cell>
        </row>
        <row r="9056">
          <cell r="A9056" t="str">
            <v>4522000001</v>
          </cell>
          <cell r="J9056">
            <v>0</v>
          </cell>
        </row>
        <row r="9057">
          <cell r="A9057" t="str">
            <v>4522000001</v>
          </cell>
          <cell r="J9057">
            <v>0</v>
          </cell>
        </row>
        <row r="9058">
          <cell r="A9058" t="str">
            <v>4522000001</v>
          </cell>
          <cell r="J9058">
            <v>0</v>
          </cell>
        </row>
        <row r="9059">
          <cell r="A9059" t="str">
            <v>4522000001</v>
          </cell>
          <cell r="J9059">
            <v>0</v>
          </cell>
        </row>
        <row r="9060">
          <cell r="A9060" t="str">
            <v>4522000001</v>
          </cell>
          <cell r="J9060">
            <v>0</v>
          </cell>
        </row>
        <row r="9061">
          <cell r="A9061" t="str">
            <v>4522000001</v>
          </cell>
          <cell r="J9061">
            <v>0</v>
          </cell>
        </row>
        <row r="9062">
          <cell r="A9062" t="str">
            <v>4522000001</v>
          </cell>
          <cell r="J9062">
            <v>0</v>
          </cell>
        </row>
        <row r="9063">
          <cell r="A9063" t="str">
            <v>4522000001</v>
          </cell>
          <cell r="J9063">
            <v>0</v>
          </cell>
        </row>
        <row r="9064">
          <cell r="A9064" t="str">
            <v>4522000001</v>
          </cell>
          <cell r="J9064">
            <v>0</v>
          </cell>
        </row>
        <row r="9065">
          <cell r="A9065" t="str">
            <v>4522000001</v>
          </cell>
          <cell r="J9065">
            <v>0</v>
          </cell>
        </row>
        <row r="9066">
          <cell r="A9066" t="str">
            <v>4522000001</v>
          </cell>
          <cell r="J9066">
            <v>0</v>
          </cell>
        </row>
        <row r="9067">
          <cell r="A9067" t="str">
            <v>4522000001</v>
          </cell>
          <cell r="J9067">
            <v>0</v>
          </cell>
        </row>
        <row r="9068">
          <cell r="A9068" t="str">
            <v>4522000001</v>
          </cell>
          <cell r="J9068">
            <v>0</v>
          </cell>
        </row>
        <row r="9069">
          <cell r="A9069" t="str">
            <v>4522000001</v>
          </cell>
          <cell r="J9069">
            <v>0</v>
          </cell>
        </row>
        <row r="9070">
          <cell r="A9070" t="str">
            <v>4522000001</v>
          </cell>
          <cell r="J9070">
            <v>0</v>
          </cell>
        </row>
        <row r="9071">
          <cell r="A9071" t="str">
            <v>4522000001</v>
          </cell>
          <cell r="J9071">
            <v>0</v>
          </cell>
        </row>
        <row r="9072">
          <cell r="A9072" t="str">
            <v>4522000001</v>
          </cell>
          <cell r="J9072">
            <v>0</v>
          </cell>
        </row>
        <row r="9073">
          <cell r="A9073" t="str">
            <v>4522000001</v>
          </cell>
          <cell r="J9073">
            <v>0</v>
          </cell>
        </row>
        <row r="9074">
          <cell r="A9074" t="str">
            <v>4522000001</v>
          </cell>
          <cell r="J9074">
            <v>0</v>
          </cell>
        </row>
        <row r="9075">
          <cell r="A9075" t="str">
            <v>4522000001</v>
          </cell>
          <cell r="J9075">
            <v>0</v>
          </cell>
        </row>
        <row r="9076">
          <cell r="A9076" t="str">
            <v>4522000001</v>
          </cell>
          <cell r="J9076">
            <v>0</v>
          </cell>
        </row>
        <row r="9077">
          <cell r="A9077" t="str">
            <v>4522000001</v>
          </cell>
          <cell r="J9077">
            <v>0</v>
          </cell>
        </row>
        <row r="9078">
          <cell r="A9078" t="str">
            <v>4522000001</v>
          </cell>
          <cell r="J9078">
            <v>0</v>
          </cell>
        </row>
        <row r="9079">
          <cell r="A9079" t="str">
            <v>4522000001</v>
          </cell>
          <cell r="J9079">
            <v>0</v>
          </cell>
        </row>
        <row r="9080">
          <cell r="A9080" t="str">
            <v>4522000001</v>
          </cell>
          <cell r="J9080">
            <v>0</v>
          </cell>
        </row>
        <row r="9081">
          <cell r="A9081" t="str">
            <v>4522000001</v>
          </cell>
          <cell r="J9081">
            <v>0</v>
          </cell>
        </row>
        <row r="9082">
          <cell r="A9082" t="str">
            <v>4522000001</v>
          </cell>
          <cell r="J9082">
            <v>0</v>
          </cell>
        </row>
        <row r="9083">
          <cell r="A9083" t="str">
            <v>4522000001</v>
          </cell>
          <cell r="J9083">
            <v>0</v>
          </cell>
        </row>
        <row r="9084">
          <cell r="A9084" t="str">
            <v>4522000001</v>
          </cell>
          <cell r="J9084">
            <v>0</v>
          </cell>
        </row>
        <row r="9085">
          <cell r="A9085" t="str">
            <v>4522000001</v>
          </cell>
          <cell r="J9085">
            <v>0</v>
          </cell>
        </row>
        <row r="9086">
          <cell r="A9086" t="str">
            <v>4522000001</v>
          </cell>
          <cell r="J9086">
            <v>0</v>
          </cell>
        </row>
        <row r="9087">
          <cell r="A9087" t="str">
            <v>4522000001</v>
          </cell>
          <cell r="J9087">
            <v>0</v>
          </cell>
        </row>
        <row r="9088">
          <cell r="A9088" t="str">
            <v>4522000001</v>
          </cell>
          <cell r="J9088">
            <v>0</v>
          </cell>
        </row>
        <row r="9089">
          <cell r="A9089" t="str">
            <v>4522000001</v>
          </cell>
          <cell r="J9089">
            <v>0</v>
          </cell>
        </row>
        <row r="9090">
          <cell r="A9090" t="str">
            <v>4522000001</v>
          </cell>
          <cell r="J9090">
            <v>0</v>
          </cell>
        </row>
        <row r="9091">
          <cell r="A9091" t="str">
            <v>4522000001</v>
          </cell>
          <cell r="J9091">
            <v>0</v>
          </cell>
        </row>
        <row r="9092">
          <cell r="A9092" t="str">
            <v>4522000001</v>
          </cell>
          <cell r="J9092">
            <v>0</v>
          </cell>
        </row>
        <row r="9093">
          <cell r="A9093" t="str">
            <v>4522000001</v>
          </cell>
          <cell r="J9093">
            <v>0</v>
          </cell>
        </row>
        <row r="9094">
          <cell r="A9094" t="str">
            <v>4522000001</v>
          </cell>
          <cell r="J9094">
            <v>0</v>
          </cell>
        </row>
        <row r="9095">
          <cell r="A9095" t="str">
            <v>4522000001</v>
          </cell>
          <cell r="J9095">
            <v>0</v>
          </cell>
        </row>
        <row r="9096">
          <cell r="A9096" t="str">
            <v>4522000001</v>
          </cell>
          <cell r="J9096">
            <v>0</v>
          </cell>
        </row>
        <row r="9097">
          <cell r="A9097" t="str">
            <v>4522000001</v>
          </cell>
          <cell r="J9097">
            <v>0</v>
          </cell>
        </row>
        <row r="9098">
          <cell r="A9098" t="str">
            <v>4522000001</v>
          </cell>
          <cell r="J9098">
            <v>0</v>
          </cell>
        </row>
        <row r="9099">
          <cell r="A9099" t="str">
            <v>4522000001</v>
          </cell>
          <cell r="J9099">
            <v>0</v>
          </cell>
        </row>
        <row r="9100">
          <cell r="A9100" t="str">
            <v>4522000001</v>
          </cell>
          <cell r="J9100">
            <v>0</v>
          </cell>
        </row>
        <row r="9101">
          <cell r="A9101" t="str">
            <v>4522000001</v>
          </cell>
          <cell r="J9101">
            <v>0</v>
          </cell>
        </row>
        <row r="9102">
          <cell r="A9102" t="str">
            <v>4522000001</v>
          </cell>
          <cell r="J9102">
            <v>0</v>
          </cell>
        </row>
        <row r="9103">
          <cell r="A9103" t="str">
            <v>4522000001</v>
          </cell>
          <cell r="J9103">
            <v>0</v>
          </cell>
        </row>
        <row r="9104">
          <cell r="A9104" t="str">
            <v>4522000001</v>
          </cell>
          <cell r="J9104">
            <v>0</v>
          </cell>
        </row>
        <row r="9105">
          <cell r="A9105" t="str">
            <v>4522000001</v>
          </cell>
          <cell r="J9105">
            <v>0</v>
          </cell>
        </row>
        <row r="9106">
          <cell r="A9106" t="str">
            <v>4522000001</v>
          </cell>
          <cell r="J9106">
            <v>0</v>
          </cell>
        </row>
        <row r="9107">
          <cell r="A9107" t="str">
            <v>4522000001</v>
          </cell>
          <cell r="J9107">
            <v>0</v>
          </cell>
        </row>
        <row r="9108">
          <cell r="A9108" t="str">
            <v>4522000001</v>
          </cell>
          <cell r="J9108">
            <v>0</v>
          </cell>
        </row>
        <row r="9109">
          <cell r="A9109" t="str">
            <v>4522000001</v>
          </cell>
          <cell r="J9109">
            <v>0</v>
          </cell>
        </row>
        <row r="9110">
          <cell r="A9110" t="str">
            <v>4522000001</v>
          </cell>
          <cell r="J9110">
            <v>0</v>
          </cell>
        </row>
        <row r="9111">
          <cell r="A9111" t="str">
            <v>4522000001</v>
          </cell>
          <cell r="J9111">
            <v>0</v>
          </cell>
        </row>
        <row r="9112">
          <cell r="A9112" t="str">
            <v>4522000001</v>
          </cell>
          <cell r="J9112">
            <v>0</v>
          </cell>
        </row>
        <row r="9113">
          <cell r="A9113" t="str">
            <v>4522000001</v>
          </cell>
          <cell r="J9113">
            <v>0</v>
          </cell>
        </row>
        <row r="9114">
          <cell r="A9114" t="str">
            <v>4522000001</v>
          </cell>
          <cell r="J9114">
            <v>0</v>
          </cell>
        </row>
        <row r="9115">
          <cell r="A9115" t="str">
            <v>4522000001</v>
          </cell>
          <cell r="J9115">
            <v>0</v>
          </cell>
        </row>
        <row r="9116">
          <cell r="A9116" t="str">
            <v>4522000001</v>
          </cell>
          <cell r="J9116">
            <v>0</v>
          </cell>
        </row>
        <row r="9117">
          <cell r="A9117" t="str">
            <v>4522000001</v>
          </cell>
          <cell r="J9117">
            <v>0</v>
          </cell>
        </row>
        <row r="9118">
          <cell r="A9118" t="str">
            <v>4522000001</v>
          </cell>
          <cell r="J9118">
            <v>0</v>
          </cell>
        </row>
        <row r="9119">
          <cell r="A9119" t="str">
            <v>4522000001</v>
          </cell>
          <cell r="J9119">
            <v>0</v>
          </cell>
        </row>
        <row r="9120">
          <cell r="A9120" t="str">
            <v>4522000001</v>
          </cell>
          <cell r="J9120">
            <v>0</v>
          </cell>
        </row>
        <row r="9121">
          <cell r="A9121" t="str">
            <v>4522000001</v>
          </cell>
          <cell r="J9121">
            <v>0</v>
          </cell>
        </row>
        <row r="9122">
          <cell r="A9122" t="str">
            <v>4522000001</v>
          </cell>
          <cell r="J9122">
            <v>0</v>
          </cell>
        </row>
        <row r="9123">
          <cell r="A9123" t="str">
            <v>4522000001</v>
          </cell>
          <cell r="J9123">
            <v>0</v>
          </cell>
        </row>
        <row r="9124">
          <cell r="A9124" t="str">
            <v>4522000001</v>
          </cell>
          <cell r="J9124">
            <v>0</v>
          </cell>
        </row>
        <row r="9125">
          <cell r="A9125" t="str">
            <v>4522000001</v>
          </cell>
          <cell r="J9125">
            <v>0</v>
          </cell>
        </row>
        <row r="9126">
          <cell r="A9126" t="str">
            <v>4522000001</v>
          </cell>
          <cell r="J9126">
            <v>0</v>
          </cell>
        </row>
        <row r="9127">
          <cell r="A9127" t="str">
            <v>4522000001</v>
          </cell>
          <cell r="J9127">
            <v>0</v>
          </cell>
        </row>
        <row r="9128">
          <cell r="A9128" t="str">
            <v>4522000001</v>
          </cell>
          <cell r="J9128">
            <v>0</v>
          </cell>
        </row>
        <row r="9129">
          <cell r="A9129" t="str">
            <v>4522000001</v>
          </cell>
          <cell r="J9129">
            <v>0</v>
          </cell>
        </row>
        <row r="9130">
          <cell r="A9130" t="str">
            <v>4522000001</v>
          </cell>
          <cell r="J9130">
            <v>0</v>
          </cell>
        </row>
        <row r="9131">
          <cell r="A9131" t="str">
            <v>4522000001</v>
          </cell>
          <cell r="J9131">
            <v>0</v>
          </cell>
        </row>
        <row r="9132">
          <cell r="A9132" t="str">
            <v>4522000001</v>
          </cell>
          <cell r="J9132">
            <v>0</v>
          </cell>
        </row>
        <row r="9133">
          <cell r="A9133" t="str">
            <v>4522000001</v>
          </cell>
          <cell r="J9133">
            <v>0</v>
          </cell>
        </row>
        <row r="9134">
          <cell r="A9134" t="str">
            <v>4522000001</v>
          </cell>
          <cell r="J9134">
            <v>0</v>
          </cell>
        </row>
        <row r="9135">
          <cell r="A9135" t="str">
            <v>4522000001</v>
          </cell>
          <cell r="J9135">
            <v>0</v>
          </cell>
        </row>
        <row r="9136">
          <cell r="A9136" t="str">
            <v>4522000001</v>
          </cell>
          <cell r="J9136">
            <v>0</v>
          </cell>
        </row>
        <row r="9137">
          <cell r="A9137" t="str">
            <v>4522000001</v>
          </cell>
          <cell r="J9137">
            <v>0</v>
          </cell>
        </row>
        <row r="9138">
          <cell r="A9138" t="str">
            <v>4522000001</v>
          </cell>
          <cell r="J9138">
            <v>0</v>
          </cell>
        </row>
        <row r="9139">
          <cell r="A9139" t="str">
            <v>4522000001</v>
          </cell>
          <cell r="J9139">
            <v>0</v>
          </cell>
        </row>
        <row r="9140">
          <cell r="A9140" t="str">
            <v>4522000001</v>
          </cell>
          <cell r="J9140">
            <v>0</v>
          </cell>
        </row>
        <row r="9141">
          <cell r="A9141" t="str">
            <v>4522000001</v>
          </cell>
          <cell r="J9141">
            <v>0</v>
          </cell>
        </row>
        <row r="9142">
          <cell r="A9142" t="str">
            <v>4522000001</v>
          </cell>
          <cell r="J9142">
            <v>0</v>
          </cell>
        </row>
        <row r="9143">
          <cell r="A9143" t="str">
            <v>4522000001</v>
          </cell>
          <cell r="J9143">
            <v>0</v>
          </cell>
        </row>
        <row r="9144">
          <cell r="A9144" t="str">
            <v>4522000001</v>
          </cell>
          <cell r="J9144">
            <v>0</v>
          </cell>
        </row>
        <row r="9145">
          <cell r="A9145" t="str">
            <v>4522000001</v>
          </cell>
          <cell r="J9145">
            <v>0</v>
          </cell>
        </row>
        <row r="9146">
          <cell r="A9146" t="str">
            <v>4522000001</v>
          </cell>
          <cell r="J9146">
            <v>0</v>
          </cell>
        </row>
        <row r="9147">
          <cell r="A9147" t="str">
            <v>4522000001</v>
          </cell>
          <cell r="J9147">
            <v>0</v>
          </cell>
        </row>
        <row r="9148">
          <cell r="A9148" t="str">
            <v>4522000001</v>
          </cell>
          <cell r="J9148">
            <v>0</v>
          </cell>
        </row>
        <row r="9149">
          <cell r="A9149" t="str">
            <v>4522000001</v>
          </cell>
          <cell r="J9149">
            <v>0</v>
          </cell>
        </row>
        <row r="9150">
          <cell r="A9150" t="str">
            <v>4522000001</v>
          </cell>
          <cell r="J9150">
            <v>0</v>
          </cell>
        </row>
        <row r="9151">
          <cell r="A9151" t="str">
            <v>4522000001</v>
          </cell>
          <cell r="J9151">
            <v>0</v>
          </cell>
        </row>
        <row r="9152">
          <cell r="A9152" t="str">
            <v>4522000001</v>
          </cell>
          <cell r="J9152">
            <v>0</v>
          </cell>
        </row>
        <row r="9153">
          <cell r="A9153" t="str">
            <v>4522000001</v>
          </cell>
          <cell r="J9153">
            <v>0</v>
          </cell>
        </row>
        <row r="9154">
          <cell r="A9154" t="str">
            <v>4522000001</v>
          </cell>
          <cell r="J9154">
            <v>0</v>
          </cell>
        </row>
        <row r="9155">
          <cell r="A9155" t="str">
            <v>4522000001</v>
          </cell>
          <cell r="J9155">
            <v>0</v>
          </cell>
        </row>
        <row r="9156">
          <cell r="A9156" t="str">
            <v>4522000001</v>
          </cell>
          <cell r="J9156">
            <v>0</v>
          </cell>
        </row>
        <row r="9157">
          <cell r="A9157" t="str">
            <v>4522000001</v>
          </cell>
          <cell r="J9157">
            <v>0</v>
          </cell>
        </row>
        <row r="9158">
          <cell r="A9158" t="str">
            <v>4522000001</v>
          </cell>
          <cell r="J9158">
            <v>0</v>
          </cell>
        </row>
        <row r="9159">
          <cell r="A9159" t="str">
            <v>4522000001</v>
          </cell>
          <cell r="J9159">
            <v>0</v>
          </cell>
        </row>
        <row r="9160">
          <cell r="A9160" t="str">
            <v>4522000001</v>
          </cell>
          <cell r="J9160">
            <v>0</v>
          </cell>
        </row>
        <row r="9161">
          <cell r="A9161" t="str">
            <v>4522000001</v>
          </cell>
          <cell r="J9161">
            <v>0</v>
          </cell>
        </row>
        <row r="9162">
          <cell r="A9162" t="str">
            <v>4522000001</v>
          </cell>
          <cell r="J9162">
            <v>0</v>
          </cell>
        </row>
        <row r="9163">
          <cell r="A9163" t="str">
            <v>4522000001</v>
          </cell>
          <cell r="J9163">
            <v>0</v>
          </cell>
        </row>
        <row r="9164">
          <cell r="A9164" t="str">
            <v>4522000001</v>
          </cell>
          <cell r="J9164">
            <v>0</v>
          </cell>
        </row>
        <row r="9165">
          <cell r="A9165" t="str">
            <v>4522000001</v>
          </cell>
          <cell r="J9165">
            <v>0</v>
          </cell>
        </row>
        <row r="9166">
          <cell r="A9166" t="str">
            <v>4522000001</v>
          </cell>
          <cell r="J9166">
            <v>0</v>
          </cell>
        </row>
        <row r="9167">
          <cell r="A9167" t="str">
            <v>4522000001</v>
          </cell>
          <cell r="J9167">
            <v>0</v>
          </cell>
        </row>
        <row r="9168">
          <cell r="A9168" t="str">
            <v>4522000001</v>
          </cell>
          <cell r="J9168">
            <v>0</v>
          </cell>
        </row>
        <row r="9169">
          <cell r="A9169" t="str">
            <v>4522000001</v>
          </cell>
          <cell r="J9169">
            <v>0</v>
          </cell>
        </row>
        <row r="9170">
          <cell r="A9170" t="str">
            <v>4522000001</v>
          </cell>
          <cell r="J9170">
            <v>0</v>
          </cell>
        </row>
        <row r="9171">
          <cell r="A9171" t="str">
            <v>4522000001</v>
          </cell>
          <cell r="J9171">
            <v>0</v>
          </cell>
        </row>
        <row r="9172">
          <cell r="A9172" t="str">
            <v>4522000001</v>
          </cell>
          <cell r="J9172">
            <v>0</v>
          </cell>
        </row>
        <row r="9173">
          <cell r="A9173" t="str">
            <v>4522000001</v>
          </cell>
          <cell r="J9173">
            <v>0</v>
          </cell>
        </row>
        <row r="9174">
          <cell r="A9174" t="str">
            <v>4522000001</v>
          </cell>
          <cell r="J9174">
            <v>0</v>
          </cell>
        </row>
        <row r="9175">
          <cell r="A9175" t="str">
            <v>4522000001</v>
          </cell>
          <cell r="J9175">
            <v>0</v>
          </cell>
        </row>
        <row r="9176">
          <cell r="A9176" t="str">
            <v>4522000001</v>
          </cell>
          <cell r="J9176">
            <v>0</v>
          </cell>
        </row>
        <row r="9177">
          <cell r="A9177" t="str">
            <v>4522000001</v>
          </cell>
          <cell r="J9177">
            <v>0</v>
          </cell>
        </row>
        <row r="9178">
          <cell r="A9178" t="str">
            <v>4522000001</v>
          </cell>
          <cell r="J9178">
            <v>0</v>
          </cell>
        </row>
        <row r="9179">
          <cell r="A9179" t="str">
            <v>4522000001</v>
          </cell>
          <cell r="J9179">
            <v>0</v>
          </cell>
        </row>
        <row r="9180">
          <cell r="A9180" t="str">
            <v>4522000001</v>
          </cell>
          <cell r="J9180">
            <v>0</v>
          </cell>
        </row>
        <row r="9181">
          <cell r="A9181" t="str">
            <v>4522000001</v>
          </cell>
          <cell r="J9181">
            <v>0</v>
          </cell>
        </row>
        <row r="9182">
          <cell r="A9182" t="str">
            <v>4522000001</v>
          </cell>
          <cell r="J9182">
            <v>0</v>
          </cell>
        </row>
        <row r="9183">
          <cell r="A9183" t="str">
            <v>4522000001</v>
          </cell>
          <cell r="J9183">
            <v>0</v>
          </cell>
        </row>
        <row r="9184">
          <cell r="A9184" t="str">
            <v>4522000001</v>
          </cell>
          <cell r="J9184">
            <v>0</v>
          </cell>
        </row>
        <row r="9185">
          <cell r="A9185" t="str">
            <v>4522000001</v>
          </cell>
          <cell r="J9185">
            <v>0</v>
          </cell>
        </row>
        <row r="9186">
          <cell r="A9186" t="str">
            <v>4522000001</v>
          </cell>
          <cell r="J9186">
            <v>0</v>
          </cell>
        </row>
        <row r="9187">
          <cell r="A9187" t="str">
            <v>4522000001</v>
          </cell>
          <cell r="J9187">
            <v>0</v>
          </cell>
        </row>
        <row r="9188">
          <cell r="A9188" t="str">
            <v>4522000001</v>
          </cell>
          <cell r="J9188">
            <v>0</v>
          </cell>
        </row>
        <row r="9189">
          <cell r="A9189" t="str">
            <v>4522000001</v>
          </cell>
          <cell r="J9189">
            <v>0</v>
          </cell>
        </row>
        <row r="9190">
          <cell r="A9190" t="str">
            <v>4522000001</v>
          </cell>
          <cell r="J9190">
            <v>0</v>
          </cell>
        </row>
        <row r="9191">
          <cell r="A9191" t="str">
            <v>4522000001</v>
          </cell>
          <cell r="J9191">
            <v>0</v>
          </cell>
        </row>
        <row r="9192">
          <cell r="A9192" t="str">
            <v>4522000001</v>
          </cell>
          <cell r="J9192">
            <v>0</v>
          </cell>
        </row>
        <row r="9193">
          <cell r="A9193" t="str">
            <v>4522000001</v>
          </cell>
          <cell r="J9193">
            <v>0</v>
          </cell>
        </row>
        <row r="9194">
          <cell r="A9194" t="str">
            <v>4522000001</v>
          </cell>
          <cell r="J9194">
            <v>0</v>
          </cell>
        </row>
        <row r="9195">
          <cell r="A9195" t="str">
            <v>4522000001</v>
          </cell>
          <cell r="J9195">
            <v>0</v>
          </cell>
        </row>
        <row r="9196">
          <cell r="A9196" t="str">
            <v>4522000001</v>
          </cell>
          <cell r="J9196">
            <v>0</v>
          </cell>
        </row>
        <row r="9197">
          <cell r="A9197" t="str">
            <v>4522000001</v>
          </cell>
          <cell r="J9197">
            <v>0</v>
          </cell>
        </row>
        <row r="9198">
          <cell r="A9198" t="str">
            <v>4522000001</v>
          </cell>
          <cell r="J9198">
            <v>0</v>
          </cell>
        </row>
        <row r="9199">
          <cell r="A9199" t="str">
            <v>4522000001</v>
          </cell>
          <cell r="J9199">
            <v>0</v>
          </cell>
        </row>
        <row r="9200">
          <cell r="A9200" t="str">
            <v>4522000001</v>
          </cell>
          <cell r="J9200">
            <v>0</v>
          </cell>
        </row>
        <row r="9201">
          <cell r="A9201" t="str">
            <v>4522000001</v>
          </cell>
          <cell r="J9201">
            <v>0</v>
          </cell>
        </row>
        <row r="9202">
          <cell r="A9202" t="str">
            <v>4522000001</v>
          </cell>
          <cell r="J9202">
            <v>0</v>
          </cell>
        </row>
        <row r="9203">
          <cell r="A9203" t="str">
            <v>4522000001</v>
          </cell>
          <cell r="J9203">
            <v>0</v>
          </cell>
        </row>
        <row r="9204">
          <cell r="A9204" t="str">
            <v>4522000001</v>
          </cell>
          <cell r="J9204">
            <v>0</v>
          </cell>
        </row>
        <row r="9205">
          <cell r="A9205" t="str">
            <v>4522000001</v>
          </cell>
          <cell r="J9205">
            <v>0</v>
          </cell>
        </row>
        <row r="9206">
          <cell r="A9206" t="str">
            <v>4522000001</v>
          </cell>
          <cell r="J9206">
            <v>0</v>
          </cell>
        </row>
        <row r="9207">
          <cell r="A9207" t="str">
            <v>4522000001</v>
          </cell>
          <cell r="J9207">
            <v>0</v>
          </cell>
        </row>
        <row r="9208">
          <cell r="A9208" t="str">
            <v>4522000001</v>
          </cell>
          <cell r="J9208">
            <v>0</v>
          </cell>
        </row>
        <row r="9209">
          <cell r="A9209" t="str">
            <v>4522000001</v>
          </cell>
          <cell r="J9209">
            <v>0</v>
          </cell>
        </row>
        <row r="9210">
          <cell r="A9210" t="str">
            <v>4522000001</v>
          </cell>
          <cell r="J9210">
            <v>0</v>
          </cell>
        </row>
        <row r="9211">
          <cell r="A9211" t="str">
            <v>4522000001</v>
          </cell>
          <cell r="J9211">
            <v>0</v>
          </cell>
        </row>
        <row r="9212">
          <cell r="A9212" t="str">
            <v>4522000001</v>
          </cell>
          <cell r="J9212">
            <v>0</v>
          </cell>
        </row>
        <row r="9213">
          <cell r="A9213" t="str">
            <v>4522000001</v>
          </cell>
          <cell r="J9213">
            <v>0</v>
          </cell>
        </row>
        <row r="9214">
          <cell r="A9214" t="str">
            <v>4522000001</v>
          </cell>
          <cell r="J9214">
            <v>0</v>
          </cell>
        </row>
        <row r="9215">
          <cell r="A9215" t="str">
            <v>4522000001</v>
          </cell>
          <cell r="J9215">
            <v>0</v>
          </cell>
        </row>
        <row r="9216">
          <cell r="A9216" t="str">
            <v>4522000001</v>
          </cell>
          <cell r="J9216">
            <v>0</v>
          </cell>
        </row>
        <row r="9217">
          <cell r="A9217" t="str">
            <v>4522000001</v>
          </cell>
          <cell r="J9217">
            <v>0</v>
          </cell>
        </row>
        <row r="9218">
          <cell r="A9218" t="str">
            <v>4522000001</v>
          </cell>
          <cell r="J9218">
            <v>0</v>
          </cell>
        </row>
        <row r="9219">
          <cell r="A9219" t="str">
            <v>4522000001</v>
          </cell>
          <cell r="J9219">
            <v>0</v>
          </cell>
        </row>
        <row r="9220">
          <cell r="A9220" t="str">
            <v>4522000001</v>
          </cell>
          <cell r="J9220">
            <v>0</v>
          </cell>
        </row>
        <row r="9221">
          <cell r="A9221" t="str">
            <v>4522000001</v>
          </cell>
          <cell r="J9221">
            <v>0</v>
          </cell>
        </row>
        <row r="9222">
          <cell r="A9222" t="str">
            <v>4522000001</v>
          </cell>
          <cell r="J9222">
            <v>0</v>
          </cell>
        </row>
        <row r="9223">
          <cell r="A9223" t="str">
            <v>4522000001</v>
          </cell>
          <cell r="J9223">
            <v>0</v>
          </cell>
        </row>
        <row r="9224">
          <cell r="A9224" t="str">
            <v>4522000001</v>
          </cell>
          <cell r="J9224">
            <v>0</v>
          </cell>
        </row>
        <row r="9225">
          <cell r="A9225" t="str">
            <v>4522000001</v>
          </cell>
          <cell r="J9225">
            <v>0</v>
          </cell>
        </row>
        <row r="9226">
          <cell r="A9226" t="str">
            <v>4522000001</v>
          </cell>
          <cell r="J9226">
            <v>0</v>
          </cell>
        </row>
        <row r="9227">
          <cell r="A9227" t="str">
            <v>4522000001</v>
          </cell>
          <cell r="J9227">
            <v>0</v>
          </cell>
        </row>
        <row r="9228">
          <cell r="A9228" t="str">
            <v>4522000001</v>
          </cell>
          <cell r="J9228">
            <v>0</v>
          </cell>
        </row>
        <row r="9229">
          <cell r="A9229" t="str">
            <v>4522000001</v>
          </cell>
          <cell r="J9229">
            <v>0</v>
          </cell>
        </row>
        <row r="9230">
          <cell r="A9230" t="str">
            <v>4522000001</v>
          </cell>
          <cell r="J9230">
            <v>0</v>
          </cell>
        </row>
        <row r="9231">
          <cell r="A9231" t="str">
            <v>4522000001</v>
          </cell>
          <cell r="J9231">
            <v>0</v>
          </cell>
        </row>
        <row r="9232">
          <cell r="A9232" t="str">
            <v>4522000001</v>
          </cell>
          <cell r="J9232">
            <v>0</v>
          </cell>
        </row>
        <row r="9233">
          <cell r="A9233" t="str">
            <v>4522000001</v>
          </cell>
          <cell r="J9233">
            <v>0</v>
          </cell>
        </row>
        <row r="9234">
          <cell r="A9234" t="str">
            <v>4522000001</v>
          </cell>
          <cell r="J9234">
            <v>0</v>
          </cell>
        </row>
        <row r="9235">
          <cell r="A9235" t="str">
            <v>4522000001</v>
          </cell>
          <cell r="J9235">
            <v>0</v>
          </cell>
        </row>
        <row r="9236">
          <cell r="A9236" t="str">
            <v>4522000001</v>
          </cell>
          <cell r="J9236">
            <v>0</v>
          </cell>
        </row>
        <row r="9237">
          <cell r="A9237" t="str">
            <v>4522000001</v>
          </cell>
          <cell r="J9237">
            <v>0</v>
          </cell>
        </row>
        <row r="9238">
          <cell r="A9238" t="str">
            <v>4522000001</v>
          </cell>
          <cell r="J9238">
            <v>0</v>
          </cell>
        </row>
        <row r="9239">
          <cell r="A9239" t="str">
            <v>4522000001</v>
          </cell>
          <cell r="J9239">
            <v>0</v>
          </cell>
        </row>
        <row r="9240">
          <cell r="A9240" t="str">
            <v>4522000001</v>
          </cell>
          <cell r="J9240">
            <v>0</v>
          </cell>
        </row>
        <row r="9241">
          <cell r="A9241" t="str">
            <v>4522000001</v>
          </cell>
          <cell r="J9241">
            <v>0</v>
          </cell>
        </row>
        <row r="9242">
          <cell r="A9242" t="str">
            <v>4522000001</v>
          </cell>
          <cell r="J9242">
            <v>0</v>
          </cell>
        </row>
        <row r="9243">
          <cell r="A9243" t="str">
            <v>4522000001</v>
          </cell>
          <cell r="J9243">
            <v>0</v>
          </cell>
        </row>
        <row r="9244">
          <cell r="A9244" t="str">
            <v>4522000001</v>
          </cell>
          <cell r="J9244">
            <v>0</v>
          </cell>
        </row>
        <row r="9245">
          <cell r="A9245" t="str">
            <v>4522000001</v>
          </cell>
          <cell r="J9245">
            <v>0</v>
          </cell>
        </row>
        <row r="9246">
          <cell r="A9246" t="str">
            <v>4522000001</v>
          </cell>
          <cell r="J9246">
            <v>0</v>
          </cell>
        </row>
        <row r="9247">
          <cell r="A9247" t="str">
            <v>4522000001</v>
          </cell>
          <cell r="J9247">
            <v>0</v>
          </cell>
        </row>
        <row r="9248">
          <cell r="A9248" t="str">
            <v>4522000001</v>
          </cell>
          <cell r="J9248">
            <v>0</v>
          </cell>
        </row>
        <row r="9249">
          <cell r="A9249" t="str">
            <v>4522000001</v>
          </cell>
          <cell r="J9249">
            <v>0</v>
          </cell>
        </row>
        <row r="9250">
          <cell r="A9250" t="str">
            <v>4522000001</v>
          </cell>
          <cell r="J9250">
            <v>0</v>
          </cell>
        </row>
        <row r="9251">
          <cell r="A9251" t="str">
            <v>4522000001</v>
          </cell>
          <cell r="J9251">
            <v>0</v>
          </cell>
        </row>
        <row r="9252">
          <cell r="A9252" t="str">
            <v>4522000001</v>
          </cell>
          <cell r="J9252">
            <v>0</v>
          </cell>
        </row>
        <row r="9253">
          <cell r="A9253" t="str">
            <v>4522000001</v>
          </cell>
          <cell r="J9253">
            <v>0</v>
          </cell>
        </row>
        <row r="9254">
          <cell r="A9254" t="str">
            <v>4522000001</v>
          </cell>
          <cell r="J9254">
            <v>0</v>
          </cell>
        </row>
        <row r="9255">
          <cell r="A9255" t="str">
            <v>4522000001</v>
          </cell>
          <cell r="J9255">
            <v>0</v>
          </cell>
        </row>
        <row r="9256">
          <cell r="A9256" t="str">
            <v>4522000001</v>
          </cell>
          <cell r="J9256">
            <v>0</v>
          </cell>
        </row>
        <row r="9257">
          <cell r="A9257" t="str">
            <v>4522000001</v>
          </cell>
          <cell r="J9257">
            <v>0</v>
          </cell>
        </row>
        <row r="9258">
          <cell r="A9258" t="str">
            <v>4522000001</v>
          </cell>
          <cell r="J9258">
            <v>0</v>
          </cell>
        </row>
        <row r="9259">
          <cell r="A9259" t="str">
            <v>4522000001</v>
          </cell>
          <cell r="J9259">
            <v>0</v>
          </cell>
        </row>
        <row r="9260">
          <cell r="A9260" t="str">
            <v>4522000001</v>
          </cell>
          <cell r="J9260">
            <v>0</v>
          </cell>
        </row>
        <row r="9261">
          <cell r="A9261" t="str">
            <v>4522000001</v>
          </cell>
          <cell r="J9261">
            <v>0</v>
          </cell>
        </row>
        <row r="9262">
          <cell r="A9262" t="str">
            <v>4522000001</v>
          </cell>
          <cell r="J9262">
            <v>0</v>
          </cell>
        </row>
        <row r="9263">
          <cell r="A9263" t="str">
            <v>4522000001</v>
          </cell>
          <cell r="J9263">
            <v>0</v>
          </cell>
        </row>
        <row r="9264">
          <cell r="A9264" t="str">
            <v>4522000001</v>
          </cell>
          <cell r="J9264">
            <v>0</v>
          </cell>
        </row>
        <row r="9265">
          <cell r="A9265" t="str">
            <v>4522000001</v>
          </cell>
          <cell r="J9265">
            <v>0</v>
          </cell>
        </row>
        <row r="9266">
          <cell r="A9266" t="str">
            <v>4522000001</v>
          </cell>
          <cell r="J9266">
            <v>0</v>
          </cell>
        </row>
        <row r="9267">
          <cell r="A9267" t="str">
            <v>4522000001</v>
          </cell>
          <cell r="J9267">
            <v>0</v>
          </cell>
        </row>
        <row r="9268">
          <cell r="A9268" t="str">
            <v>4522000001</v>
          </cell>
          <cell r="J9268">
            <v>0</v>
          </cell>
        </row>
        <row r="9269">
          <cell r="A9269" t="str">
            <v>4522000001</v>
          </cell>
          <cell r="J9269">
            <v>0</v>
          </cell>
        </row>
        <row r="9270">
          <cell r="A9270" t="str">
            <v>4522000001</v>
          </cell>
          <cell r="J9270">
            <v>0</v>
          </cell>
        </row>
        <row r="9271">
          <cell r="A9271" t="str">
            <v>4522000001</v>
          </cell>
          <cell r="J9271">
            <v>0</v>
          </cell>
        </row>
        <row r="9272">
          <cell r="A9272" t="str">
            <v>4522000001</v>
          </cell>
          <cell r="J9272">
            <v>0</v>
          </cell>
        </row>
        <row r="9273">
          <cell r="A9273" t="str">
            <v>4522000001</v>
          </cell>
          <cell r="J9273">
            <v>0</v>
          </cell>
        </row>
        <row r="9274">
          <cell r="A9274" t="str">
            <v>4522000001</v>
          </cell>
          <cell r="J9274">
            <v>0</v>
          </cell>
        </row>
        <row r="9275">
          <cell r="A9275" t="str">
            <v>4522000001</v>
          </cell>
          <cell r="J9275">
            <v>0</v>
          </cell>
        </row>
        <row r="9276">
          <cell r="A9276" t="str">
            <v>4522000001</v>
          </cell>
          <cell r="J9276">
            <v>0</v>
          </cell>
        </row>
        <row r="9277">
          <cell r="A9277" t="str">
            <v>4522000001</v>
          </cell>
          <cell r="J9277">
            <v>0</v>
          </cell>
        </row>
        <row r="9278">
          <cell r="A9278" t="str">
            <v>4522000001</v>
          </cell>
          <cell r="J9278">
            <v>0</v>
          </cell>
        </row>
        <row r="9279">
          <cell r="A9279" t="str">
            <v>4522000001</v>
          </cell>
          <cell r="J9279">
            <v>0</v>
          </cell>
        </row>
        <row r="9280">
          <cell r="A9280" t="str">
            <v>4522000001</v>
          </cell>
          <cell r="J9280">
            <v>0</v>
          </cell>
        </row>
        <row r="9281">
          <cell r="A9281" t="str">
            <v>4522000001</v>
          </cell>
          <cell r="J9281">
            <v>0</v>
          </cell>
        </row>
        <row r="9282">
          <cell r="A9282" t="str">
            <v>4522000001</v>
          </cell>
          <cell r="J9282">
            <v>0</v>
          </cell>
        </row>
        <row r="9283">
          <cell r="A9283" t="str">
            <v>4522000001</v>
          </cell>
          <cell r="J9283">
            <v>0</v>
          </cell>
        </row>
        <row r="9284">
          <cell r="A9284" t="str">
            <v>4522000001</v>
          </cell>
          <cell r="J9284">
            <v>0</v>
          </cell>
        </row>
        <row r="9285">
          <cell r="A9285" t="str">
            <v>4522000001</v>
          </cell>
          <cell r="J9285">
            <v>0</v>
          </cell>
        </row>
        <row r="9286">
          <cell r="A9286" t="str">
            <v>4522000001</v>
          </cell>
          <cell r="J9286">
            <v>0</v>
          </cell>
        </row>
        <row r="9287">
          <cell r="A9287" t="str">
            <v>4522000001</v>
          </cell>
          <cell r="J9287">
            <v>0</v>
          </cell>
        </row>
        <row r="9288">
          <cell r="A9288" t="str">
            <v>4522000001</v>
          </cell>
          <cell r="J9288">
            <v>0</v>
          </cell>
        </row>
        <row r="9289">
          <cell r="A9289" t="str">
            <v>4522000001</v>
          </cell>
          <cell r="J9289">
            <v>0</v>
          </cell>
        </row>
        <row r="9290">
          <cell r="A9290" t="str">
            <v>4522000001</v>
          </cell>
          <cell r="J9290">
            <v>0</v>
          </cell>
        </row>
        <row r="9291">
          <cell r="A9291" t="str">
            <v>4522000001</v>
          </cell>
          <cell r="J9291">
            <v>0</v>
          </cell>
        </row>
        <row r="9292">
          <cell r="A9292" t="str">
            <v>4522000001</v>
          </cell>
          <cell r="J9292">
            <v>0</v>
          </cell>
        </row>
        <row r="9293">
          <cell r="A9293" t="str">
            <v>4522000001</v>
          </cell>
          <cell r="J9293">
            <v>0</v>
          </cell>
        </row>
        <row r="9294">
          <cell r="A9294" t="str">
            <v>4522000001</v>
          </cell>
          <cell r="J9294">
            <v>0</v>
          </cell>
        </row>
        <row r="9295">
          <cell r="A9295" t="str">
            <v>4522000001</v>
          </cell>
          <cell r="J9295">
            <v>0</v>
          </cell>
        </row>
        <row r="9296">
          <cell r="A9296" t="str">
            <v>4522000001</v>
          </cell>
          <cell r="J9296">
            <v>0</v>
          </cell>
        </row>
        <row r="9297">
          <cell r="A9297" t="str">
            <v>4522000001</v>
          </cell>
          <cell r="J9297">
            <v>0</v>
          </cell>
        </row>
        <row r="9298">
          <cell r="A9298" t="str">
            <v>4522000001</v>
          </cell>
          <cell r="J9298">
            <v>0</v>
          </cell>
        </row>
        <row r="9299">
          <cell r="A9299" t="str">
            <v>4522000001</v>
          </cell>
          <cell r="J9299">
            <v>0</v>
          </cell>
        </row>
        <row r="9300">
          <cell r="A9300" t="str">
            <v>4522000001</v>
          </cell>
          <cell r="J9300">
            <v>0</v>
          </cell>
        </row>
        <row r="9301">
          <cell r="A9301" t="str">
            <v>4522000001</v>
          </cell>
          <cell r="J9301">
            <v>0</v>
          </cell>
        </row>
        <row r="9302">
          <cell r="A9302" t="str">
            <v>4522000001</v>
          </cell>
          <cell r="J9302">
            <v>0</v>
          </cell>
        </row>
        <row r="9303">
          <cell r="A9303" t="str">
            <v>4522000001</v>
          </cell>
          <cell r="J9303">
            <v>0</v>
          </cell>
        </row>
        <row r="9304">
          <cell r="A9304" t="str">
            <v>4522000001</v>
          </cell>
          <cell r="J9304">
            <v>0</v>
          </cell>
        </row>
        <row r="9305">
          <cell r="A9305" t="str">
            <v>4522000001</v>
          </cell>
          <cell r="J9305">
            <v>0</v>
          </cell>
        </row>
        <row r="9306">
          <cell r="A9306" t="str">
            <v>4522000001</v>
          </cell>
          <cell r="J9306">
            <v>0</v>
          </cell>
        </row>
        <row r="9307">
          <cell r="A9307" t="str">
            <v>4522000001</v>
          </cell>
          <cell r="J9307">
            <v>0</v>
          </cell>
        </row>
        <row r="9308">
          <cell r="A9308" t="str">
            <v>4522000001</v>
          </cell>
          <cell r="J9308">
            <v>0</v>
          </cell>
        </row>
        <row r="9309">
          <cell r="A9309" t="str">
            <v>4522000001</v>
          </cell>
          <cell r="J9309">
            <v>0</v>
          </cell>
        </row>
        <row r="9310">
          <cell r="A9310" t="str">
            <v>4522000001</v>
          </cell>
          <cell r="J9310">
            <v>0</v>
          </cell>
        </row>
        <row r="9311">
          <cell r="A9311" t="str">
            <v>4522000001</v>
          </cell>
          <cell r="J9311">
            <v>0</v>
          </cell>
        </row>
        <row r="9312">
          <cell r="A9312" t="str">
            <v>4522000001</v>
          </cell>
          <cell r="J9312">
            <v>0</v>
          </cell>
        </row>
        <row r="9313">
          <cell r="A9313" t="str">
            <v>4522000001</v>
          </cell>
          <cell r="J9313">
            <v>0</v>
          </cell>
        </row>
        <row r="9314">
          <cell r="A9314" t="str">
            <v>4522000001</v>
          </cell>
          <cell r="J9314">
            <v>0</v>
          </cell>
        </row>
        <row r="9315">
          <cell r="A9315" t="str">
            <v>4522000001</v>
          </cell>
          <cell r="J9315">
            <v>0</v>
          </cell>
        </row>
        <row r="9316">
          <cell r="A9316" t="str">
            <v>4522000001</v>
          </cell>
          <cell r="J9316">
            <v>0</v>
          </cell>
        </row>
        <row r="9317">
          <cell r="A9317" t="str">
            <v>4522000001</v>
          </cell>
          <cell r="J9317">
            <v>0</v>
          </cell>
        </row>
        <row r="9318">
          <cell r="A9318" t="str">
            <v>4522000001</v>
          </cell>
          <cell r="J9318">
            <v>0</v>
          </cell>
        </row>
        <row r="9319">
          <cell r="A9319" t="str">
            <v>4522000001</v>
          </cell>
          <cell r="J9319">
            <v>0</v>
          </cell>
        </row>
        <row r="9320">
          <cell r="A9320" t="str">
            <v>4522000001</v>
          </cell>
          <cell r="J9320">
            <v>0</v>
          </cell>
        </row>
        <row r="9321">
          <cell r="A9321" t="str">
            <v>4522000001</v>
          </cell>
          <cell r="J9321">
            <v>0</v>
          </cell>
        </row>
        <row r="9322">
          <cell r="A9322" t="str">
            <v>4522000001</v>
          </cell>
          <cell r="J9322">
            <v>0</v>
          </cell>
        </row>
        <row r="9323">
          <cell r="A9323" t="str">
            <v>4522000001</v>
          </cell>
          <cell r="J9323">
            <v>0</v>
          </cell>
        </row>
        <row r="9324">
          <cell r="A9324" t="str">
            <v>4522000001</v>
          </cell>
          <cell r="J9324">
            <v>0</v>
          </cell>
        </row>
        <row r="9325">
          <cell r="A9325" t="str">
            <v>4522000001</v>
          </cell>
          <cell r="J9325">
            <v>0</v>
          </cell>
        </row>
        <row r="9326">
          <cell r="A9326" t="str">
            <v>4522000001</v>
          </cell>
          <cell r="J9326">
            <v>0</v>
          </cell>
        </row>
        <row r="9327">
          <cell r="A9327" t="str">
            <v>4522000001</v>
          </cell>
          <cell r="J9327">
            <v>0</v>
          </cell>
        </row>
        <row r="9328">
          <cell r="A9328" t="str">
            <v>4522000001</v>
          </cell>
          <cell r="J9328">
            <v>0</v>
          </cell>
        </row>
        <row r="9329">
          <cell r="A9329" t="str">
            <v>4522000001</v>
          </cell>
          <cell r="J9329">
            <v>0</v>
          </cell>
        </row>
        <row r="9330">
          <cell r="A9330" t="str">
            <v>4522000001</v>
          </cell>
          <cell r="J9330">
            <v>0</v>
          </cell>
        </row>
        <row r="9331">
          <cell r="A9331" t="str">
            <v>4522000001</v>
          </cell>
          <cell r="J9331">
            <v>0</v>
          </cell>
        </row>
        <row r="9332">
          <cell r="A9332" t="str">
            <v>4522000001</v>
          </cell>
          <cell r="J9332">
            <v>0</v>
          </cell>
        </row>
        <row r="9333">
          <cell r="A9333" t="str">
            <v>4522000001</v>
          </cell>
          <cell r="J9333">
            <v>0</v>
          </cell>
        </row>
        <row r="9334">
          <cell r="A9334" t="str">
            <v>4522000001</v>
          </cell>
          <cell r="J9334">
            <v>0</v>
          </cell>
        </row>
        <row r="9335">
          <cell r="A9335" t="str">
            <v>4522000001</v>
          </cell>
          <cell r="J9335">
            <v>0</v>
          </cell>
        </row>
        <row r="9336">
          <cell r="A9336" t="str">
            <v>4522000001</v>
          </cell>
          <cell r="J9336">
            <v>0</v>
          </cell>
        </row>
        <row r="9337">
          <cell r="A9337" t="str">
            <v>4522000001</v>
          </cell>
          <cell r="J9337">
            <v>0</v>
          </cell>
        </row>
        <row r="9338">
          <cell r="A9338" t="str">
            <v>4522000001</v>
          </cell>
          <cell r="J9338">
            <v>0</v>
          </cell>
        </row>
        <row r="9339">
          <cell r="A9339" t="str">
            <v>4522000001</v>
          </cell>
          <cell r="J9339">
            <v>0</v>
          </cell>
        </row>
        <row r="9340">
          <cell r="A9340" t="str">
            <v>4522000001</v>
          </cell>
          <cell r="J9340">
            <v>0</v>
          </cell>
        </row>
        <row r="9341">
          <cell r="A9341" t="str">
            <v>4522000001</v>
          </cell>
          <cell r="J9341">
            <v>0</v>
          </cell>
        </row>
        <row r="9342">
          <cell r="A9342" t="str">
            <v>4522000001</v>
          </cell>
          <cell r="J9342">
            <v>0</v>
          </cell>
        </row>
        <row r="9343">
          <cell r="A9343" t="str">
            <v>4522000001</v>
          </cell>
          <cell r="J9343">
            <v>0</v>
          </cell>
        </row>
        <row r="9344">
          <cell r="A9344" t="str">
            <v>4522000001</v>
          </cell>
          <cell r="J9344">
            <v>0</v>
          </cell>
        </row>
        <row r="9345">
          <cell r="A9345" t="str">
            <v>4522000001</v>
          </cell>
          <cell r="J9345">
            <v>0</v>
          </cell>
        </row>
        <row r="9346">
          <cell r="A9346" t="str">
            <v>4522000001</v>
          </cell>
          <cell r="J9346">
            <v>0</v>
          </cell>
        </row>
        <row r="9347">
          <cell r="A9347" t="str">
            <v>4522000001</v>
          </cell>
          <cell r="J9347">
            <v>0</v>
          </cell>
        </row>
        <row r="9348">
          <cell r="A9348" t="str">
            <v>4522000001</v>
          </cell>
          <cell r="J9348">
            <v>0</v>
          </cell>
        </row>
        <row r="9349">
          <cell r="A9349" t="str">
            <v>4522000001</v>
          </cell>
          <cell r="J9349">
            <v>0</v>
          </cell>
        </row>
        <row r="9350">
          <cell r="A9350" t="str">
            <v>4522000001</v>
          </cell>
          <cell r="J9350">
            <v>0</v>
          </cell>
        </row>
        <row r="9351">
          <cell r="A9351" t="str">
            <v>4522000001</v>
          </cell>
          <cell r="J9351">
            <v>0</v>
          </cell>
        </row>
        <row r="9352">
          <cell r="A9352" t="str">
            <v>4522000001</v>
          </cell>
          <cell r="J9352">
            <v>0</v>
          </cell>
        </row>
        <row r="9353">
          <cell r="A9353" t="str">
            <v>4522000001</v>
          </cell>
          <cell r="J9353">
            <v>0</v>
          </cell>
        </row>
        <row r="9354">
          <cell r="A9354" t="str">
            <v>4522000001</v>
          </cell>
          <cell r="J9354">
            <v>0</v>
          </cell>
        </row>
        <row r="9355">
          <cell r="A9355" t="str">
            <v>4522000001</v>
          </cell>
          <cell r="J9355">
            <v>0</v>
          </cell>
        </row>
        <row r="9356">
          <cell r="A9356" t="str">
            <v>4522000001</v>
          </cell>
          <cell r="J9356">
            <v>0</v>
          </cell>
        </row>
        <row r="9357">
          <cell r="A9357" t="str">
            <v>4522000001</v>
          </cell>
          <cell r="J9357">
            <v>0</v>
          </cell>
        </row>
        <row r="9358">
          <cell r="A9358" t="str">
            <v>4522000001</v>
          </cell>
          <cell r="J9358">
            <v>0</v>
          </cell>
        </row>
        <row r="9359">
          <cell r="A9359" t="str">
            <v>4522000001</v>
          </cell>
          <cell r="J9359">
            <v>0</v>
          </cell>
        </row>
        <row r="9360">
          <cell r="A9360" t="str">
            <v>4522000001</v>
          </cell>
          <cell r="J9360">
            <v>0</v>
          </cell>
        </row>
        <row r="9361">
          <cell r="A9361" t="str">
            <v>4522000001</v>
          </cell>
          <cell r="J9361">
            <v>0</v>
          </cell>
        </row>
        <row r="9362">
          <cell r="A9362" t="str">
            <v>4522000001</v>
          </cell>
          <cell r="J9362">
            <v>0</v>
          </cell>
        </row>
        <row r="9363">
          <cell r="A9363" t="str">
            <v>4522000001</v>
          </cell>
          <cell r="J9363">
            <v>0</v>
          </cell>
        </row>
        <row r="9364">
          <cell r="A9364" t="str">
            <v>4522000001</v>
          </cell>
          <cell r="J9364">
            <v>0</v>
          </cell>
        </row>
        <row r="9365">
          <cell r="A9365" t="str">
            <v>4522000001</v>
          </cell>
          <cell r="J9365">
            <v>0</v>
          </cell>
        </row>
        <row r="9366">
          <cell r="A9366" t="str">
            <v>4522000001</v>
          </cell>
          <cell r="J9366">
            <v>0</v>
          </cell>
        </row>
        <row r="9367">
          <cell r="A9367" t="str">
            <v>4522000001</v>
          </cell>
          <cell r="J9367">
            <v>0</v>
          </cell>
        </row>
        <row r="9368">
          <cell r="A9368" t="str">
            <v>4522000001</v>
          </cell>
          <cell r="J9368">
            <v>0</v>
          </cell>
        </row>
        <row r="9369">
          <cell r="A9369" t="str">
            <v>4522000001</v>
          </cell>
          <cell r="J9369">
            <v>0</v>
          </cell>
        </row>
        <row r="9370">
          <cell r="A9370" t="str">
            <v>4522000001</v>
          </cell>
          <cell r="J9370">
            <v>0</v>
          </cell>
        </row>
        <row r="9371">
          <cell r="A9371" t="str">
            <v>4522000001</v>
          </cell>
          <cell r="J9371">
            <v>0</v>
          </cell>
        </row>
        <row r="9372">
          <cell r="A9372" t="str">
            <v>4522000001</v>
          </cell>
          <cell r="J9372">
            <v>0</v>
          </cell>
        </row>
        <row r="9373">
          <cell r="A9373" t="str">
            <v>4522000001</v>
          </cell>
          <cell r="J9373">
            <v>0</v>
          </cell>
        </row>
        <row r="9374">
          <cell r="A9374" t="str">
            <v>4522000001</v>
          </cell>
          <cell r="J9374">
            <v>0</v>
          </cell>
        </row>
        <row r="9375">
          <cell r="A9375" t="str">
            <v>4522000001</v>
          </cell>
          <cell r="J9375">
            <v>0</v>
          </cell>
        </row>
        <row r="9376">
          <cell r="A9376" t="str">
            <v>4522000001</v>
          </cell>
          <cell r="J9376">
            <v>0</v>
          </cell>
        </row>
        <row r="9377">
          <cell r="A9377" t="str">
            <v>4522000001</v>
          </cell>
          <cell r="J9377">
            <v>0</v>
          </cell>
        </row>
        <row r="9378">
          <cell r="A9378" t="str">
            <v>4522000001</v>
          </cell>
          <cell r="J9378">
            <v>0</v>
          </cell>
        </row>
        <row r="9379">
          <cell r="A9379" t="str">
            <v>4522000001</v>
          </cell>
          <cell r="J9379">
            <v>0</v>
          </cell>
        </row>
        <row r="9380">
          <cell r="A9380" t="str">
            <v>4522000001</v>
          </cell>
          <cell r="J9380">
            <v>0</v>
          </cell>
        </row>
        <row r="9381">
          <cell r="A9381" t="str">
            <v>4522000001</v>
          </cell>
          <cell r="J9381">
            <v>0</v>
          </cell>
        </row>
        <row r="9382">
          <cell r="A9382" t="str">
            <v>4522000001</v>
          </cell>
          <cell r="J9382">
            <v>0</v>
          </cell>
        </row>
        <row r="9383">
          <cell r="A9383" t="str">
            <v>4522000001</v>
          </cell>
          <cell r="J9383">
            <v>0</v>
          </cell>
        </row>
        <row r="9384">
          <cell r="A9384" t="str">
            <v>4522000001</v>
          </cell>
          <cell r="J9384">
            <v>0</v>
          </cell>
        </row>
        <row r="9385">
          <cell r="A9385" t="str">
            <v>4522000001</v>
          </cell>
          <cell r="J9385">
            <v>0</v>
          </cell>
        </row>
        <row r="9386">
          <cell r="A9386" t="str">
            <v>4522000001</v>
          </cell>
          <cell r="J9386">
            <v>0</v>
          </cell>
        </row>
        <row r="9387">
          <cell r="A9387" t="str">
            <v>4522000001</v>
          </cell>
          <cell r="J9387">
            <v>0</v>
          </cell>
        </row>
        <row r="9388">
          <cell r="A9388" t="str">
            <v>4522000001</v>
          </cell>
          <cell r="J9388">
            <v>0</v>
          </cell>
        </row>
        <row r="9389">
          <cell r="A9389" t="str">
            <v>4522000001</v>
          </cell>
          <cell r="J9389">
            <v>0</v>
          </cell>
        </row>
        <row r="9390">
          <cell r="A9390" t="str">
            <v>4522000001</v>
          </cell>
          <cell r="J9390">
            <v>0</v>
          </cell>
        </row>
        <row r="9391">
          <cell r="A9391" t="str">
            <v>4522000001</v>
          </cell>
          <cell r="J9391">
            <v>0</v>
          </cell>
        </row>
        <row r="9392">
          <cell r="A9392" t="str">
            <v>4522000001</v>
          </cell>
          <cell r="J9392">
            <v>0</v>
          </cell>
        </row>
        <row r="9393">
          <cell r="A9393" t="str">
            <v>4522000001</v>
          </cell>
          <cell r="J9393">
            <v>0</v>
          </cell>
        </row>
        <row r="9394">
          <cell r="A9394" t="str">
            <v>4522000001</v>
          </cell>
          <cell r="J9394">
            <v>0</v>
          </cell>
        </row>
        <row r="9395">
          <cell r="A9395" t="str">
            <v>4522000001</v>
          </cell>
          <cell r="J9395">
            <v>0</v>
          </cell>
        </row>
        <row r="9396">
          <cell r="A9396" t="str">
            <v>4522000001</v>
          </cell>
          <cell r="J9396">
            <v>0</v>
          </cell>
        </row>
        <row r="9397">
          <cell r="A9397" t="str">
            <v>4522000001</v>
          </cell>
          <cell r="J9397">
            <v>0</v>
          </cell>
        </row>
        <row r="9398">
          <cell r="A9398" t="str">
            <v>4522000001</v>
          </cell>
          <cell r="J9398">
            <v>0</v>
          </cell>
        </row>
        <row r="9399">
          <cell r="A9399" t="str">
            <v>4522000001</v>
          </cell>
          <cell r="J9399">
            <v>0</v>
          </cell>
        </row>
        <row r="9400">
          <cell r="A9400" t="str">
            <v>4522000001</v>
          </cell>
          <cell r="J9400">
            <v>0</v>
          </cell>
        </row>
        <row r="9401">
          <cell r="A9401" t="str">
            <v>4522000001</v>
          </cell>
          <cell r="J9401">
            <v>0</v>
          </cell>
        </row>
        <row r="9402">
          <cell r="A9402" t="str">
            <v>4522000001</v>
          </cell>
          <cell r="J9402">
            <v>0</v>
          </cell>
        </row>
        <row r="9403">
          <cell r="A9403" t="str">
            <v>4522000001</v>
          </cell>
          <cell r="J9403">
            <v>0</v>
          </cell>
        </row>
        <row r="9404">
          <cell r="A9404" t="str">
            <v>4522000001</v>
          </cell>
          <cell r="J9404">
            <v>0</v>
          </cell>
        </row>
        <row r="9405">
          <cell r="A9405" t="str">
            <v>4522000001</v>
          </cell>
          <cell r="J9405">
            <v>0</v>
          </cell>
        </row>
        <row r="9406">
          <cell r="A9406" t="str">
            <v>4522000001</v>
          </cell>
          <cell r="J9406">
            <v>0</v>
          </cell>
        </row>
        <row r="9407">
          <cell r="A9407" t="str">
            <v>4522000001</v>
          </cell>
          <cell r="J9407">
            <v>0</v>
          </cell>
        </row>
        <row r="9408">
          <cell r="A9408" t="str">
            <v>4522000001</v>
          </cell>
          <cell r="J9408">
            <v>0</v>
          </cell>
        </row>
        <row r="9409">
          <cell r="A9409" t="str">
            <v>4522000001</v>
          </cell>
          <cell r="J9409">
            <v>0</v>
          </cell>
        </row>
        <row r="9410">
          <cell r="A9410" t="str">
            <v>4522000001</v>
          </cell>
          <cell r="J9410">
            <v>0</v>
          </cell>
        </row>
        <row r="9411">
          <cell r="A9411" t="str">
            <v>4522000001</v>
          </cell>
          <cell r="J9411">
            <v>0</v>
          </cell>
        </row>
        <row r="9412">
          <cell r="A9412" t="str">
            <v>4522000001</v>
          </cell>
          <cell r="J9412">
            <v>0</v>
          </cell>
        </row>
        <row r="9413">
          <cell r="A9413" t="str">
            <v>4522000001</v>
          </cell>
          <cell r="J9413">
            <v>0</v>
          </cell>
        </row>
        <row r="9414">
          <cell r="A9414" t="str">
            <v>4522000001</v>
          </cell>
          <cell r="J9414">
            <v>0</v>
          </cell>
        </row>
        <row r="9415">
          <cell r="A9415" t="str">
            <v>4522000001</v>
          </cell>
          <cell r="J9415">
            <v>0</v>
          </cell>
        </row>
        <row r="9416">
          <cell r="A9416" t="str">
            <v>4522000001</v>
          </cell>
          <cell r="J9416">
            <v>0</v>
          </cell>
        </row>
        <row r="9417">
          <cell r="A9417" t="str">
            <v>4522000001</v>
          </cell>
          <cell r="J9417">
            <v>0</v>
          </cell>
        </row>
        <row r="9418">
          <cell r="A9418" t="str">
            <v>4522000001</v>
          </cell>
          <cell r="J9418">
            <v>0</v>
          </cell>
        </row>
        <row r="9419">
          <cell r="A9419" t="str">
            <v>4522000001</v>
          </cell>
          <cell r="J9419">
            <v>0</v>
          </cell>
        </row>
        <row r="9420">
          <cell r="A9420" t="str">
            <v>4522000001</v>
          </cell>
          <cell r="J9420">
            <v>0</v>
          </cell>
        </row>
        <row r="9421">
          <cell r="A9421" t="str">
            <v>4522000001</v>
          </cell>
          <cell r="J9421">
            <v>0</v>
          </cell>
        </row>
        <row r="9422">
          <cell r="A9422" t="str">
            <v>4522000001</v>
          </cell>
          <cell r="J9422">
            <v>0</v>
          </cell>
        </row>
        <row r="9423">
          <cell r="A9423" t="str">
            <v>4522000001</v>
          </cell>
          <cell r="J9423">
            <v>0</v>
          </cell>
        </row>
        <row r="9424">
          <cell r="A9424" t="str">
            <v>4522000001</v>
          </cell>
          <cell r="J9424">
            <v>0</v>
          </cell>
        </row>
        <row r="9425">
          <cell r="A9425" t="str">
            <v>4522000001</v>
          </cell>
          <cell r="J9425">
            <v>0</v>
          </cell>
        </row>
        <row r="9426">
          <cell r="A9426" t="str">
            <v>4522000001</v>
          </cell>
          <cell r="J9426">
            <v>0</v>
          </cell>
        </row>
        <row r="9427">
          <cell r="A9427" t="str">
            <v>4522000001</v>
          </cell>
          <cell r="J9427">
            <v>0</v>
          </cell>
        </row>
        <row r="9428">
          <cell r="A9428" t="str">
            <v>4522000001</v>
          </cell>
          <cell r="J9428">
            <v>0</v>
          </cell>
        </row>
        <row r="9429">
          <cell r="A9429" t="str">
            <v>4522000001</v>
          </cell>
          <cell r="J9429">
            <v>0</v>
          </cell>
        </row>
        <row r="9430">
          <cell r="A9430" t="str">
            <v>4522000001</v>
          </cell>
          <cell r="J9430">
            <v>0</v>
          </cell>
        </row>
        <row r="9431">
          <cell r="A9431" t="str">
            <v>4522000001</v>
          </cell>
          <cell r="J9431">
            <v>0</v>
          </cell>
        </row>
        <row r="9432">
          <cell r="A9432" t="str">
            <v>4522000001</v>
          </cell>
          <cell r="J9432">
            <v>0</v>
          </cell>
        </row>
        <row r="9433">
          <cell r="A9433" t="str">
            <v>4522000001</v>
          </cell>
          <cell r="J9433">
            <v>0</v>
          </cell>
        </row>
        <row r="9434">
          <cell r="A9434" t="str">
            <v>4522000001</v>
          </cell>
          <cell r="J9434">
            <v>0</v>
          </cell>
        </row>
        <row r="9435">
          <cell r="A9435" t="str">
            <v>4522000001</v>
          </cell>
          <cell r="J9435">
            <v>0</v>
          </cell>
        </row>
        <row r="9436">
          <cell r="A9436" t="str">
            <v>4522000001</v>
          </cell>
          <cell r="J9436">
            <v>0</v>
          </cell>
        </row>
        <row r="9437">
          <cell r="A9437" t="str">
            <v>4522000001</v>
          </cell>
          <cell r="J9437">
            <v>0</v>
          </cell>
        </row>
        <row r="9438">
          <cell r="A9438" t="str">
            <v>4522000001</v>
          </cell>
          <cell r="J9438">
            <v>0</v>
          </cell>
        </row>
        <row r="9439">
          <cell r="A9439" t="str">
            <v>4522000001</v>
          </cell>
          <cell r="J9439">
            <v>0</v>
          </cell>
        </row>
        <row r="9440">
          <cell r="A9440" t="str">
            <v>4522000001</v>
          </cell>
          <cell r="J9440">
            <v>0</v>
          </cell>
        </row>
        <row r="9441">
          <cell r="A9441" t="str">
            <v>4522000001</v>
          </cell>
          <cell r="J9441">
            <v>0</v>
          </cell>
        </row>
        <row r="9442">
          <cell r="A9442" t="str">
            <v>4522000001</v>
          </cell>
          <cell r="J9442">
            <v>0</v>
          </cell>
        </row>
        <row r="9443">
          <cell r="A9443" t="str">
            <v>4522000001</v>
          </cell>
          <cell r="J9443">
            <v>0</v>
          </cell>
        </row>
        <row r="9444">
          <cell r="A9444" t="str">
            <v>4522000001</v>
          </cell>
          <cell r="J9444">
            <v>0</v>
          </cell>
        </row>
        <row r="9445">
          <cell r="A9445" t="str">
            <v>4522000001</v>
          </cell>
          <cell r="J9445">
            <v>0</v>
          </cell>
        </row>
        <row r="9446">
          <cell r="A9446" t="str">
            <v>4522000001</v>
          </cell>
          <cell r="J9446">
            <v>0</v>
          </cell>
        </row>
        <row r="9447">
          <cell r="A9447" t="str">
            <v>4522000001</v>
          </cell>
          <cell r="J9447">
            <v>0</v>
          </cell>
        </row>
        <row r="9448">
          <cell r="A9448" t="str">
            <v>4522000001</v>
          </cell>
          <cell r="J9448">
            <v>0</v>
          </cell>
        </row>
        <row r="9449">
          <cell r="A9449" t="str">
            <v>4522000001</v>
          </cell>
          <cell r="J9449">
            <v>0</v>
          </cell>
        </row>
        <row r="9450">
          <cell r="A9450" t="str">
            <v>4522000001</v>
          </cell>
          <cell r="J9450">
            <v>0</v>
          </cell>
        </row>
        <row r="9451">
          <cell r="A9451" t="str">
            <v>4522000001</v>
          </cell>
          <cell r="J9451">
            <v>0</v>
          </cell>
        </row>
        <row r="9452">
          <cell r="A9452" t="str">
            <v>4522000001</v>
          </cell>
          <cell r="J9452">
            <v>0</v>
          </cell>
        </row>
        <row r="9453">
          <cell r="A9453" t="str">
            <v>4522000001</v>
          </cell>
          <cell r="J9453">
            <v>0</v>
          </cell>
        </row>
        <row r="9454">
          <cell r="A9454" t="str">
            <v>4522000001</v>
          </cell>
          <cell r="J9454">
            <v>0</v>
          </cell>
        </row>
        <row r="9455">
          <cell r="A9455" t="str">
            <v>4522000001</v>
          </cell>
          <cell r="J9455">
            <v>0</v>
          </cell>
        </row>
        <row r="9456">
          <cell r="A9456" t="str">
            <v>4522000001</v>
          </cell>
          <cell r="J9456">
            <v>0</v>
          </cell>
        </row>
        <row r="9457">
          <cell r="A9457" t="str">
            <v>4522000001</v>
          </cell>
          <cell r="J9457">
            <v>0</v>
          </cell>
        </row>
        <row r="9458">
          <cell r="A9458" t="str">
            <v>4522000001</v>
          </cell>
          <cell r="J9458">
            <v>0</v>
          </cell>
        </row>
        <row r="9459">
          <cell r="A9459" t="str">
            <v>4522000001</v>
          </cell>
          <cell r="J9459">
            <v>0</v>
          </cell>
        </row>
        <row r="9460">
          <cell r="A9460" t="str">
            <v>4522000001</v>
          </cell>
          <cell r="J9460">
            <v>0</v>
          </cell>
        </row>
        <row r="9461">
          <cell r="A9461" t="str">
            <v>4522000001</v>
          </cell>
          <cell r="J9461">
            <v>0</v>
          </cell>
        </row>
        <row r="9462">
          <cell r="A9462" t="str">
            <v>4522000001</v>
          </cell>
          <cell r="J9462">
            <v>0</v>
          </cell>
        </row>
        <row r="9463">
          <cell r="A9463" t="str">
            <v>4522000001</v>
          </cell>
          <cell r="J9463">
            <v>0</v>
          </cell>
        </row>
        <row r="9464">
          <cell r="A9464" t="str">
            <v>4522000001</v>
          </cell>
          <cell r="J9464">
            <v>0</v>
          </cell>
        </row>
        <row r="9465">
          <cell r="A9465" t="str">
            <v>4522000001</v>
          </cell>
          <cell r="J9465">
            <v>0</v>
          </cell>
        </row>
        <row r="9466">
          <cell r="A9466" t="str">
            <v>4522000001</v>
          </cell>
          <cell r="J9466">
            <v>0</v>
          </cell>
        </row>
        <row r="9467">
          <cell r="A9467" t="str">
            <v>4522000001</v>
          </cell>
          <cell r="J9467">
            <v>0</v>
          </cell>
        </row>
        <row r="9468">
          <cell r="A9468" t="str">
            <v>4522000001</v>
          </cell>
          <cell r="J9468">
            <v>0</v>
          </cell>
        </row>
        <row r="9469">
          <cell r="A9469" t="str">
            <v>4522000001</v>
          </cell>
          <cell r="J9469">
            <v>0</v>
          </cell>
        </row>
        <row r="9470">
          <cell r="A9470" t="str">
            <v>4522000001</v>
          </cell>
          <cell r="J9470">
            <v>0</v>
          </cell>
        </row>
        <row r="9471">
          <cell r="A9471" t="str">
            <v>4522000001</v>
          </cell>
          <cell r="J9471">
            <v>0</v>
          </cell>
        </row>
        <row r="9472">
          <cell r="A9472" t="str">
            <v>4522000001</v>
          </cell>
          <cell r="J9472">
            <v>0</v>
          </cell>
        </row>
        <row r="9473">
          <cell r="A9473" t="str">
            <v>4522000001</v>
          </cell>
          <cell r="J9473">
            <v>0</v>
          </cell>
        </row>
        <row r="9474">
          <cell r="A9474" t="str">
            <v>4522000001</v>
          </cell>
          <cell r="J9474">
            <v>0</v>
          </cell>
        </row>
        <row r="9475">
          <cell r="A9475" t="str">
            <v>4522000001</v>
          </cell>
          <cell r="J9475">
            <v>0</v>
          </cell>
        </row>
        <row r="9476">
          <cell r="A9476" t="str">
            <v>4522000001</v>
          </cell>
          <cell r="J9476">
            <v>0</v>
          </cell>
        </row>
        <row r="9477">
          <cell r="A9477" t="str">
            <v>4522000001</v>
          </cell>
          <cell r="J9477">
            <v>0</v>
          </cell>
        </row>
        <row r="9478">
          <cell r="A9478" t="str">
            <v>4522000001</v>
          </cell>
          <cell r="J9478">
            <v>0</v>
          </cell>
        </row>
        <row r="9479">
          <cell r="A9479" t="str">
            <v>4522000001</v>
          </cell>
          <cell r="J9479">
            <v>0</v>
          </cell>
        </row>
        <row r="9480">
          <cell r="A9480" t="str">
            <v>4522000001</v>
          </cell>
          <cell r="J9480">
            <v>0</v>
          </cell>
        </row>
        <row r="9481">
          <cell r="A9481" t="str">
            <v>4522000001</v>
          </cell>
          <cell r="J9481">
            <v>0</v>
          </cell>
        </row>
        <row r="9482">
          <cell r="A9482" t="str">
            <v>4522000001</v>
          </cell>
          <cell r="J9482">
            <v>0</v>
          </cell>
        </row>
        <row r="9483">
          <cell r="A9483" t="str">
            <v>4522000001</v>
          </cell>
          <cell r="J9483">
            <v>0</v>
          </cell>
        </row>
        <row r="9484">
          <cell r="A9484" t="str">
            <v>4522000001</v>
          </cell>
          <cell r="J9484">
            <v>0</v>
          </cell>
        </row>
        <row r="9485">
          <cell r="A9485" t="str">
            <v>4522000001</v>
          </cell>
          <cell r="J9485">
            <v>0</v>
          </cell>
        </row>
        <row r="9486">
          <cell r="A9486" t="str">
            <v>4522000001</v>
          </cell>
          <cell r="J9486">
            <v>0</v>
          </cell>
        </row>
        <row r="9487">
          <cell r="A9487" t="str">
            <v>4522000001</v>
          </cell>
          <cell r="J9487">
            <v>0</v>
          </cell>
        </row>
        <row r="9488">
          <cell r="A9488" t="str">
            <v>4522000001</v>
          </cell>
          <cell r="J9488">
            <v>0</v>
          </cell>
        </row>
        <row r="9489">
          <cell r="A9489" t="str">
            <v>4522000001</v>
          </cell>
          <cell r="J9489">
            <v>0</v>
          </cell>
        </row>
        <row r="9490">
          <cell r="A9490" t="str">
            <v>4522000001</v>
          </cell>
          <cell r="J9490">
            <v>0</v>
          </cell>
        </row>
        <row r="9491">
          <cell r="A9491" t="str">
            <v>4522000001</v>
          </cell>
          <cell r="J9491">
            <v>0</v>
          </cell>
        </row>
        <row r="9492">
          <cell r="A9492" t="str">
            <v>4522000001</v>
          </cell>
          <cell r="J9492">
            <v>0</v>
          </cell>
        </row>
        <row r="9493">
          <cell r="A9493" t="str">
            <v>4522000001</v>
          </cell>
          <cell r="J9493">
            <v>0</v>
          </cell>
        </row>
        <row r="9494">
          <cell r="A9494" t="str">
            <v>4522000001</v>
          </cell>
          <cell r="J9494">
            <v>0</v>
          </cell>
        </row>
        <row r="9495">
          <cell r="A9495" t="str">
            <v>4522000001</v>
          </cell>
          <cell r="J9495">
            <v>0</v>
          </cell>
        </row>
        <row r="9496">
          <cell r="A9496" t="str">
            <v>4522000001</v>
          </cell>
          <cell r="J9496">
            <v>0</v>
          </cell>
        </row>
        <row r="9497">
          <cell r="A9497" t="str">
            <v>4522000001</v>
          </cell>
          <cell r="J9497">
            <v>0</v>
          </cell>
        </row>
        <row r="9498">
          <cell r="A9498" t="str">
            <v>4522000001</v>
          </cell>
          <cell r="J9498">
            <v>0</v>
          </cell>
        </row>
        <row r="9499">
          <cell r="A9499" t="str">
            <v>4522000001</v>
          </cell>
          <cell r="J9499">
            <v>0</v>
          </cell>
        </row>
        <row r="9500">
          <cell r="A9500" t="str">
            <v>4522000001</v>
          </cell>
          <cell r="J9500">
            <v>0</v>
          </cell>
        </row>
        <row r="9501">
          <cell r="A9501" t="str">
            <v>4522000001</v>
          </cell>
          <cell r="J9501">
            <v>0</v>
          </cell>
        </row>
        <row r="9502">
          <cell r="A9502" t="str">
            <v>4522000001</v>
          </cell>
          <cell r="J9502">
            <v>0</v>
          </cell>
        </row>
        <row r="9503">
          <cell r="A9503" t="str">
            <v>4522000001</v>
          </cell>
          <cell r="J9503">
            <v>0</v>
          </cell>
        </row>
        <row r="9504">
          <cell r="A9504" t="str">
            <v>4522000001</v>
          </cell>
          <cell r="J9504">
            <v>0</v>
          </cell>
        </row>
        <row r="9505">
          <cell r="A9505" t="str">
            <v>4522000001</v>
          </cell>
          <cell r="J9505">
            <v>0</v>
          </cell>
        </row>
        <row r="9506">
          <cell r="A9506" t="str">
            <v>4522000001</v>
          </cell>
          <cell r="J9506">
            <v>0</v>
          </cell>
        </row>
        <row r="9507">
          <cell r="A9507" t="str">
            <v>4522000001</v>
          </cell>
          <cell r="J9507">
            <v>0</v>
          </cell>
        </row>
        <row r="9508">
          <cell r="A9508" t="str">
            <v>4522000001</v>
          </cell>
          <cell r="J9508">
            <v>0</v>
          </cell>
        </row>
        <row r="9509">
          <cell r="A9509" t="str">
            <v>4522000001</v>
          </cell>
          <cell r="J9509">
            <v>0</v>
          </cell>
        </row>
        <row r="9510">
          <cell r="A9510" t="str">
            <v>4522000001</v>
          </cell>
          <cell r="J9510">
            <v>0</v>
          </cell>
        </row>
        <row r="9511">
          <cell r="A9511" t="str">
            <v>4522000001</v>
          </cell>
          <cell r="J9511">
            <v>0</v>
          </cell>
        </row>
        <row r="9512">
          <cell r="A9512" t="str">
            <v>4522000001</v>
          </cell>
          <cell r="J9512">
            <v>0</v>
          </cell>
        </row>
        <row r="9513">
          <cell r="A9513" t="str">
            <v>4522000001</v>
          </cell>
          <cell r="J9513">
            <v>0</v>
          </cell>
        </row>
        <row r="9514">
          <cell r="A9514" t="str">
            <v>4522000001</v>
          </cell>
          <cell r="J9514">
            <v>0</v>
          </cell>
        </row>
        <row r="9515">
          <cell r="A9515" t="str">
            <v>4522000001</v>
          </cell>
          <cell r="J9515">
            <v>0</v>
          </cell>
        </row>
        <row r="9516">
          <cell r="A9516" t="str">
            <v>4522000001</v>
          </cell>
          <cell r="J9516">
            <v>0</v>
          </cell>
        </row>
        <row r="9517">
          <cell r="A9517" t="str">
            <v>4522000001</v>
          </cell>
          <cell r="J9517">
            <v>0</v>
          </cell>
        </row>
        <row r="9518">
          <cell r="A9518" t="str">
            <v>4522000001</v>
          </cell>
          <cell r="J9518">
            <v>0</v>
          </cell>
        </row>
        <row r="9519">
          <cell r="A9519" t="str">
            <v>4522000001</v>
          </cell>
          <cell r="J9519">
            <v>0</v>
          </cell>
        </row>
        <row r="9520">
          <cell r="A9520" t="str">
            <v>4522000001</v>
          </cell>
          <cell r="J9520">
            <v>0</v>
          </cell>
        </row>
        <row r="9521">
          <cell r="A9521" t="str">
            <v>4522000001</v>
          </cell>
          <cell r="J9521">
            <v>0</v>
          </cell>
        </row>
        <row r="9522">
          <cell r="A9522" t="str">
            <v>4522000001</v>
          </cell>
          <cell r="J9522">
            <v>0</v>
          </cell>
        </row>
        <row r="9523">
          <cell r="A9523" t="str">
            <v>4522000001</v>
          </cell>
          <cell r="J9523">
            <v>0</v>
          </cell>
        </row>
        <row r="9524">
          <cell r="A9524" t="str">
            <v>4522000001</v>
          </cell>
          <cell r="J9524">
            <v>0</v>
          </cell>
        </row>
        <row r="9525">
          <cell r="A9525" t="str">
            <v>4522000001</v>
          </cell>
          <cell r="J9525">
            <v>0</v>
          </cell>
        </row>
        <row r="9526">
          <cell r="A9526" t="str">
            <v>4522000001</v>
          </cell>
          <cell r="J9526">
            <v>0</v>
          </cell>
        </row>
        <row r="9527">
          <cell r="A9527" t="str">
            <v>4522000001</v>
          </cell>
          <cell r="J9527">
            <v>0</v>
          </cell>
        </row>
        <row r="9528">
          <cell r="A9528" t="str">
            <v>4522000001</v>
          </cell>
          <cell r="J9528">
            <v>0</v>
          </cell>
        </row>
        <row r="9529">
          <cell r="A9529" t="str">
            <v>4522000001</v>
          </cell>
          <cell r="J9529">
            <v>0</v>
          </cell>
        </row>
        <row r="9530">
          <cell r="A9530" t="str">
            <v>4522000001</v>
          </cell>
          <cell r="J9530">
            <v>0</v>
          </cell>
        </row>
        <row r="9531">
          <cell r="A9531" t="str">
            <v>4522000001</v>
          </cell>
          <cell r="J9531">
            <v>0</v>
          </cell>
        </row>
        <row r="9532">
          <cell r="A9532" t="str">
            <v>4522000001</v>
          </cell>
          <cell r="J9532">
            <v>0</v>
          </cell>
        </row>
        <row r="9533">
          <cell r="A9533" t="str">
            <v>4522000001</v>
          </cell>
          <cell r="J9533">
            <v>0</v>
          </cell>
        </row>
        <row r="9534">
          <cell r="A9534" t="str">
            <v>4522000001</v>
          </cell>
          <cell r="J9534">
            <v>0</v>
          </cell>
        </row>
        <row r="9535">
          <cell r="A9535" t="str">
            <v>4522000001</v>
          </cell>
          <cell r="J9535">
            <v>0</v>
          </cell>
        </row>
        <row r="9536">
          <cell r="A9536" t="str">
            <v>4522000001</v>
          </cell>
          <cell r="J9536">
            <v>0</v>
          </cell>
        </row>
        <row r="9537">
          <cell r="A9537" t="str">
            <v>4522000001</v>
          </cell>
          <cell r="J9537">
            <v>0</v>
          </cell>
        </row>
        <row r="9538">
          <cell r="A9538" t="str">
            <v>4522000001</v>
          </cell>
          <cell r="J9538">
            <v>0</v>
          </cell>
        </row>
        <row r="9539">
          <cell r="A9539" t="str">
            <v>4522000001</v>
          </cell>
          <cell r="J9539">
            <v>0</v>
          </cell>
        </row>
        <row r="9540">
          <cell r="A9540" t="str">
            <v>4522000001</v>
          </cell>
          <cell r="J9540">
            <v>0</v>
          </cell>
        </row>
        <row r="9541">
          <cell r="A9541" t="str">
            <v>4522000001</v>
          </cell>
          <cell r="J9541">
            <v>0</v>
          </cell>
        </row>
        <row r="9542">
          <cell r="A9542" t="str">
            <v>4522000001</v>
          </cell>
          <cell r="J9542">
            <v>0</v>
          </cell>
        </row>
        <row r="9543">
          <cell r="A9543" t="str">
            <v>4522000001</v>
          </cell>
          <cell r="J9543">
            <v>0</v>
          </cell>
        </row>
        <row r="9544">
          <cell r="A9544" t="str">
            <v>4522000001</v>
          </cell>
          <cell r="J9544">
            <v>0</v>
          </cell>
        </row>
        <row r="9545">
          <cell r="A9545" t="str">
            <v>4522000001</v>
          </cell>
          <cell r="J9545">
            <v>0</v>
          </cell>
        </row>
        <row r="9546">
          <cell r="A9546" t="str">
            <v>4522000001</v>
          </cell>
          <cell r="J9546">
            <v>0</v>
          </cell>
        </row>
        <row r="9547">
          <cell r="A9547" t="str">
            <v>4522000001</v>
          </cell>
          <cell r="J9547">
            <v>0</v>
          </cell>
        </row>
        <row r="9548">
          <cell r="A9548" t="str">
            <v>4522000001</v>
          </cell>
          <cell r="J9548">
            <v>0</v>
          </cell>
        </row>
        <row r="9549">
          <cell r="A9549" t="str">
            <v>4522000001</v>
          </cell>
          <cell r="J9549">
            <v>0</v>
          </cell>
        </row>
        <row r="9550">
          <cell r="A9550" t="str">
            <v>4522000001</v>
          </cell>
          <cell r="J9550">
            <v>0</v>
          </cell>
        </row>
        <row r="9551">
          <cell r="A9551" t="str">
            <v>4522000001</v>
          </cell>
          <cell r="J9551">
            <v>0</v>
          </cell>
        </row>
        <row r="9552">
          <cell r="A9552" t="str">
            <v>4522000001</v>
          </cell>
          <cell r="J9552">
            <v>0</v>
          </cell>
        </row>
        <row r="9553">
          <cell r="A9553" t="str">
            <v>4522000001</v>
          </cell>
          <cell r="J9553">
            <v>0</v>
          </cell>
        </row>
        <row r="9554">
          <cell r="A9554" t="str">
            <v>4522000001</v>
          </cell>
          <cell r="J9554">
            <v>0</v>
          </cell>
        </row>
        <row r="9555">
          <cell r="A9555" t="str">
            <v>4522000001</v>
          </cell>
          <cell r="J9555">
            <v>0</v>
          </cell>
        </row>
        <row r="9556">
          <cell r="A9556" t="str">
            <v>4522000001</v>
          </cell>
          <cell r="J9556">
            <v>0</v>
          </cell>
        </row>
        <row r="9557">
          <cell r="A9557" t="str">
            <v>4522000001</v>
          </cell>
          <cell r="J9557">
            <v>0</v>
          </cell>
        </row>
        <row r="9558">
          <cell r="A9558" t="str">
            <v>4522000001</v>
          </cell>
          <cell r="J9558">
            <v>0</v>
          </cell>
        </row>
        <row r="9559">
          <cell r="A9559" t="str">
            <v>4522000001</v>
          </cell>
          <cell r="J9559">
            <v>0</v>
          </cell>
        </row>
        <row r="9560">
          <cell r="A9560" t="str">
            <v>4522000001</v>
          </cell>
          <cell r="J9560">
            <v>0</v>
          </cell>
        </row>
        <row r="9561">
          <cell r="A9561" t="str">
            <v>4522000001</v>
          </cell>
          <cell r="J9561">
            <v>0</v>
          </cell>
        </row>
        <row r="9562">
          <cell r="A9562" t="str">
            <v>4522000001</v>
          </cell>
          <cell r="J9562">
            <v>0</v>
          </cell>
        </row>
        <row r="9563">
          <cell r="A9563" t="str">
            <v>4522000001</v>
          </cell>
          <cell r="J9563">
            <v>0</v>
          </cell>
        </row>
        <row r="9564">
          <cell r="A9564" t="str">
            <v>4522000001</v>
          </cell>
          <cell r="J9564">
            <v>0</v>
          </cell>
        </row>
        <row r="9565">
          <cell r="A9565" t="str">
            <v>4522000001</v>
          </cell>
          <cell r="J9565">
            <v>0</v>
          </cell>
        </row>
        <row r="9566">
          <cell r="A9566" t="str">
            <v>4522000001</v>
          </cell>
          <cell r="J9566">
            <v>0</v>
          </cell>
        </row>
        <row r="9567">
          <cell r="A9567" t="str">
            <v>4522000001</v>
          </cell>
          <cell r="J9567">
            <v>0</v>
          </cell>
        </row>
        <row r="9568">
          <cell r="A9568" t="str">
            <v>4522000001</v>
          </cell>
          <cell r="J9568">
            <v>0</v>
          </cell>
        </row>
        <row r="9569">
          <cell r="A9569" t="str">
            <v>4522000001</v>
          </cell>
          <cell r="J9569">
            <v>0</v>
          </cell>
        </row>
        <row r="9570">
          <cell r="A9570" t="str">
            <v>4522000001</v>
          </cell>
          <cell r="J9570">
            <v>0</v>
          </cell>
        </row>
        <row r="9571">
          <cell r="A9571" t="str">
            <v>4522000001</v>
          </cell>
          <cell r="J9571">
            <v>0</v>
          </cell>
        </row>
        <row r="9572">
          <cell r="A9572" t="str">
            <v>4522000001</v>
          </cell>
          <cell r="J9572">
            <v>0</v>
          </cell>
        </row>
        <row r="9573">
          <cell r="A9573" t="str">
            <v>4522000001</v>
          </cell>
          <cell r="J9573">
            <v>0</v>
          </cell>
        </row>
        <row r="9574">
          <cell r="A9574" t="str">
            <v>4522000001</v>
          </cell>
          <cell r="J9574">
            <v>0</v>
          </cell>
        </row>
        <row r="9575">
          <cell r="A9575" t="str">
            <v>4522000001</v>
          </cell>
          <cell r="J9575">
            <v>0</v>
          </cell>
        </row>
        <row r="9576">
          <cell r="A9576" t="str">
            <v>4522000001</v>
          </cell>
          <cell r="J9576">
            <v>0</v>
          </cell>
        </row>
        <row r="9577">
          <cell r="A9577" t="str">
            <v>4522000001</v>
          </cell>
          <cell r="J9577">
            <v>0</v>
          </cell>
        </row>
        <row r="9578">
          <cell r="A9578" t="str">
            <v>4522000001</v>
          </cell>
          <cell r="J9578">
            <v>0</v>
          </cell>
        </row>
        <row r="9579">
          <cell r="A9579" t="str">
            <v>4522000001</v>
          </cell>
          <cell r="J9579">
            <v>0</v>
          </cell>
        </row>
        <row r="9580">
          <cell r="A9580" t="str">
            <v>4522000001</v>
          </cell>
          <cell r="J9580">
            <v>0</v>
          </cell>
        </row>
        <row r="9581">
          <cell r="A9581" t="str">
            <v>4522000001</v>
          </cell>
          <cell r="J9581">
            <v>0</v>
          </cell>
        </row>
        <row r="9582">
          <cell r="A9582" t="str">
            <v>4522000001</v>
          </cell>
          <cell r="J9582">
            <v>0</v>
          </cell>
        </row>
        <row r="9583">
          <cell r="A9583" t="str">
            <v>4522000001</v>
          </cell>
          <cell r="J9583">
            <v>0</v>
          </cell>
        </row>
        <row r="9584">
          <cell r="A9584" t="str">
            <v>4522000001</v>
          </cell>
          <cell r="J9584">
            <v>0</v>
          </cell>
        </row>
        <row r="9585">
          <cell r="A9585" t="str">
            <v>4522000001</v>
          </cell>
          <cell r="J9585">
            <v>0</v>
          </cell>
        </row>
        <row r="9586">
          <cell r="A9586" t="str">
            <v>4522000001</v>
          </cell>
          <cell r="J9586">
            <v>0</v>
          </cell>
        </row>
        <row r="9587">
          <cell r="A9587" t="str">
            <v>4522000001</v>
          </cell>
          <cell r="J9587">
            <v>0</v>
          </cell>
        </row>
        <row r="9588">
          <cell r="A9588" t="str">
            <v>4522000001</v>
          </cell>
          <cell r="J9588">
            <v>0</v>
          </cell>
        </row>
        <row r="9589">
          <cell r="A9589" t="str">
            <v>4522000001</v>
          </cell>
          <cell r="J9589">
            <v>0</v>
          </cell>
        </row>
        <row r="9590">
          <cell r="A9590" t="str">
            <v>4522000001</v>
          </cell>
          <cell r="J9590">
            <v>0</v>
          </cell>
        </row>
        <row r="9591">
          <cell r="A9591" t="str">
            <v>4522000001</v>
          </cell>
          <cell r="J9591">
            <v>0</v>
          </cell>
        </row>
        <row r="9592">
          <cell r="A9592" t="str">
            <v>4522000001</v>
          </cell>
          <cell r="J9592">
            <v>0</v>
          </cell>
        </row>
        <row r="9593">
          <cell r="A9593" t="str">
            <v>4522000001</v>
          </cell>
          <cell r="J9593">
            <v>0</v>
          </cell>
        </row>
        <row r="9594">
          <cell r="A9594" t="str">
            <v>4522000001</v>
          </cell>
          <cell r="J9594">
            <v>0</v>
          </cell>
        </row>
        <row r="9595">
          <cell r="A9595" t="str">
            <v>4522000001</v>
          </cell>
          <cell r="J9595">
            <v>0</v>
          </cell>
        </row>
        <row r="9596">
          <cell r="A9596" t="str">
            <v>4522000001</v>
          </cell>
          <cell r="J9596">
            <v>0</v>
          </cell>
        </row>
        <row r="9597">
          <cell r="A9597" t="str">
            <v>4522000001</v>
          </cell>
          <cell r="J9597">
            <v>0</v>
          </cell>
        </row>
        <row r="9598">
          <cell r="A9598" t="str">
            <v>4522000001</v>
          </cell>
          <cell r="J9598">
            <v>0</v>
          </cell>
        </row>
        <row r="9599">
          <cell r="A9599" t="str">
            <v>4522000001</v>
          </cell>
          <cell r="J9599">
            <v>0</v>
          </cell>
        </row>
        <row r="9600">
          <cell r="A9600" t="str">
            <v>4522000001</v>
          </cell>
          <cell r="J9600">
            <v>0</v>
          </cell>
        </row>
        <row r="9601">
          <cell r="A9601" t="str">
            <v>4522000001</v>
          </cell>
          <cell r="J9601">
            <v>0</v>
          </cell>
        </row>
        <row r="9602">
          <cell r="A9602" t="str">
            <v>4522000001</v>
          </cell>
          <cell r="J9602">
            <v>0</v>
          </cell>
        </row>
        <row r="9603">
          <cell r="A9603" t="str">
            <v>4522000001</v>
          </cell>
          <cell r="J9603">
            <v>0</v>
          </cell>
        </row>
        <row r="9604">
          <cell r="A9604" t="str">
            <v>4522000001</v>
          </cell>
          <cell r="J9604">
            <v>0</v>
          </cell>
        </row>
        <row r="9605">
          <cell r="A9605" t="str">
            <v>4522000001</v>
          </cell>
          <cell r="J9605">
            <v>0</v>
          </cell>
        </row>
        <row r="9606">
          <cell r="A9606" t="str">
            <v>4522000001</v>
          </cell>
          <cell r="J9606">
            <v>0</v>
          </cell>
        </row>
        <row r="9607">
          <cell r="A9607" t="str">
            <v>4522000001</v>
          </cell>
          <cell r="J9607">
            <v>0</v>
          </cell>
        </row>
        <row r="9608">
          <cell r="A9608" t="str">
            <v>4522000001</v>
          </cell>
          <cell r="J9608">
            <v>0</v>
          </cell>
        </row>
        <row r="9609">
          <cell r="A9609" t="str">
            <v>4522000001</v>
          </cell>
          <cell r="J9609">
            <v>0</v>
          </cell>
        </row>
        <row r="9610">
          <cell r="A9610" t="str">
            <v>4522000001</v>
          </cell>
          <cell r="J9610">
            <v>0</v>
          </cell>
        </row>
        <row r="9611">
          <cell r="A9611" t="str">
            <v>4522000001</v>
          </cell>
          <cell r="J9611">
            <v>0</v>
          </cell>
        </row>
        <row r="9612">
          <cell r="A9612" t="str">
            <v>4522000001</v>
          </cell>
          <cell r="J9612">
            <v>0</v>
          </cell>
        </row>
        <row r="9613">
          <cell r="A9613" t="str">
            <v>4522000001</v>
          </cell>
          <cell r="J9613">
            <v>0</v>
          </cell>
        </row>
        <row r="9614">
          <cell r="A9614" t="str">
            <v>4522000001</v>
          </cell>
          <cell r="J9614">
            <v>0</v>
          </cell>
        </row>
        <row r="9615">
          <cell r="A9615" t="str">
            <v>4522000001</v>
          </cell>
          <cell r="J9615">
            <v>0</v>
          </cell>
        </row>
        <row r="9616">
          <cell r="A9616" t="str">
            <v>4522000001</v>
          </cell>
          <cell r="J9616">
            <v>0</v>
          </cell>
        </row>
        <row r="9617">
          <cell r="A9617" t="str">
            <v>4522000001</v>
          </cell>
          <cell r="J9617">
            <v>0</v>
          </cell>
        </row>
        <row r="9618">
          <cell r="A9618" t="str">
            <v>4522000001</v>
          </cell>
          <cell r="J9618">
            <v>0</v>
          </cell>
        </row>
        <row r="9619">
          <cell r="A9619" t="str">
            <v>4522000001</v>
          </cell>
          <cell r="J9619">
            <v>0</v>
          </cell>
        </row>
        <row r="9620">
          <cell r="A9620" t="str">
            <v>4522000001</v>
          </cell>
          <cell r="J9620">
            <v>0</v>
          </cell>
        </row>
        <row r="9621">
          <cell r="A9621" t="str">
            <v>4522000001</v>
          </cell>
          <cell r="J9621">
            <v>0</v>
          </cell>
        </row>
        <row r="9622">
          <cell r="A9622" t="str">
            <v>4522000001</v>
          </cell>
          <cell r="J9622">
            <v>0</v>
          </cell>
        </row>
        <row r="9623">
          <cell r="A9623" t="str">
            <v>4522000001</v>
          </cell>
          <cell r="J9623">
            <v>0</v>
          </cell>
        </row>
        <row r="9624">
          <cell r="A9624" t="str">
            <v>4522000001</v>
          </cell>
          <cell r="J9624">
            <v>0</v>
          </cell>
        </row>
        <row r="9625">
          <cell r="A9625" t="str">
            <v>4522000001</v>
          </cell>
          <cell r="J9625">
            <v>0</v>
          </cell>
        </row>
        <row r="9626">
          <cell r="A9626" t="str">
            <v>4522000001</v>
          </cell>
          <cell r="J9626">
            <v>0</v>
          </cell>
        </row>
        <row r="9627">
          <cell r="A9627" t="str">
            <v>4522000001</v>
          </cell>
          <cell r="J9627">
            <v>0</v>
          </cell>
        </row>
        <row r="9628">
          <cell r="A9628" t="str">
            <v>4522000001</v>
          </cell>
          <cell r="J9628">
            <v>0</v>
          </cell>
        </row>
        <row r="9629">
          <cell r="A9629" t="str">
            <v>4522000001</v>
          </cell>
          <cell r="J9629">
            <v>0</v>
          </cell>
        </row>
        <row r="9630">
          <cell r="A9630" t="str">
            <v>4522000001</v>
          </cell>
          <cell r="J9630">
            <v>0</v>
          </cell>
        </row>
        <row r="9631">
          <cell r="A9631" t="str">
            <v>4522000001</v>
          </cell>
          <cell r="J9631">
            <v>0</v>
          </cell>
        </row>
        <row r="9632">
          <cell r="A9632" t="str">
            <v>4522000001</v>
          </cell>
          <cell r="J9632">
            <v>0</v>
          </cell>
        </row>
        <row r="9633">
          <cell r="A9633" t="str">
            <v>4522000001</v>
          </cell>
          <cell r="J9633">
            <v>0</v>
          </cell>
        </row>
        <row r="9634">
          <cell r="A9634" t="str">
            <v>4522000001</v>
          </cell>
          <cell r="J9634">
            <v>0</v>
          </cell>
        </row>
        <row r="9635">
          <cell r="A9635" t="str">
            <v>4522000001</v>
          </cell>
          <cell r="J9635">
            <v>0</v>
          </cell>
        </row>
        <row r="9636">
          <cell r="A9636" t="str">
            <v>4522000001</v>
          </cell>
          <cell r="J9636">
            <v>0</v>
          </cell>
        </row>
        <row r="9637">
          <cell r="A9637" t="str">
            <v>4522000001</v>
          </cell>
          <cell r="J9637">
            <v>0</v>
          </cell>
        </row>
        <row r="9638">
          <cell r="A9638" t="str">
            <v>4522000001</v>
          </cell>
          <cell r="J9638">
            <v>0</v>
          </cell>
        </row>
        <row r="9639">
          <cell r="A9639" t="str">
            <v>4522000001</v>
          </cell>
          <cell r="J9639">
            <v>0</v>
          </cell>
        </row>
        <row r="9640">
          <cell r="A9640" t="str">
            <v>4522000001</v>
          </cell>
          <cell r="J9640">
            <v>0</v>
          </cell>
        </row>
        <row r="9641">
          <cell r="A9641" t="str">
            <v>4522000001</v>
          </cell>
          <cell r="J9641">
            <v>0</v>
          </cell>
        </row>
        <row r="9642">
          <cell r="A9642" t="str">
            <v>4522000001</v>
          </cell>
          <cell r="J9642">
            <v>0</v>
          </cell>
        </row>
        <row r="9643">
          <cell r="A9643" t="str">
            <v>4522000001</v>
          </cell>
          <cell r="J9643">
            <v>0</v>
          </cell>
        </row>
        <row r="9644">
          <cell r="A9644" t="str">
            <v>4522000001</v>
          </cell>
          <cell r="J9644">
            <v>0</v>
          </cell>
        </row>
        <row r="9645">
          <cell r="A9645" t="str">
            <v>4522000001</v>
          </cell>
          <cell r="J9645">
            <v>0</v>
          </cell>
        </row>
        <row r="9646">
          <cell r="A9646" t="str">
            <v>4522000001</v>
          </cell>
          <cell r="J9646">
            <v>0</v>
          </cell>
        </row>
        <row r="9647">
          <cell r="A9647" t="str">
            <v>4522000001</v>
          </cell>
          <cell r="J9647">
            <v>0</v>
          </cell>
        </row>
        <row r="9648">
          <cell r="A9648" t="str">
            <v>4522000001</v>
          </cell>
          <cell r="J9648">
            <v>0</v>
          </cell>
        </row>
        <row r="9649">
          <cell r="A9649" t="str">
            <v>4522000001</v>
          </cell>
          <cell r="J9649">
            <v>0</v>
          </cell>
        </row>
        <row r="9650">
          <cell r="A9650" t="str">
            <v>4522000001</v>
          </cell>
          <cell r="J9650">
            <v>0</v>
          </cell>
        </row>
        <row r="9651">
          <cell r="A9651" t="str">
            <v>4522000001</v>
          </cell>
          <cell r="J9651">
            <v>0</v>
          </cell>
        </row>
        <row r="9652">
          <cell r="A9652" t="str">
            <v>4522000001</v>
          </cell>
          <cell r="J9652">
            <v>0</v>
          </cell>
        </row>
        <row r="9653">
          <cell r="A9653" t="str">
            <v>4522000001</v>
          </cell>
          <cell r="J9653">
            <v>0</v>
          </cell>
        </row>
        <row r="9654">
          <cell r="A9654" t="str">
            <v>4522000001</v>
          </cell>
          <cell r="J9654">
            <v>0</v>
          </cell>
        </row>
        <row r="9655">
          <cell r="A9655" t="str">
            <v>4522000001</v>
          </cell>
          <cell r="J9655">
            <v>0</v>
          </cell>
        </row>
        <row r="9656">
          <cell r="A9656" t="str">
            <v>4522000001</v>
          </cell>
          <cell r="J9656">
            <v>0</v>
          </cell>
        </row>
        <row r="9657">
          <cell r="A9657" t="str">
            <v>4522000001</v>
          </cell>
          <cell r="J9657">
            <v>0</v>
          </cell>
        </row>
        <row r="9658">
          <cell r="A9658" t="str">
            <v>4522000001</v>
          </cell>
          <cell r="J9658">
            <v>0</v>
          </cell>
        </row>
        <row r="9659">
          <cell r="A9659" t="str">
            <v>4522000001</v>
          </cell>
          <cell r="J9659">
            <v>0</v>
          </cell>
        </row>
        <row r="9660">
          <cell r="A9660" t="str">
            <v>4522000001</v>
          </cell>
          <cell r="J9660">
            <v>0</v>
          </cell>
        </row>
        <row r="9661">
          <cell r="A9661" t="str">
            <v>4522000001</v>
          </cell>
          <cell r="J9661">
            <v>0</v>
          </cell>
        </row>
        <row r="9662">
          <cell r="A9662" t="str">
            <v>4522000001</v>
          </cell>
          <cell r="J9662">
            <v>0</v>
          </cell>
        </row>
        <row r="9663">
          <cell r="A9663" t="str">
            <v>4522000001</v>
          </cell>
          <cell r="J9663">
            <v>0</v>
          </cell>
        </row>
        <row r="9664">
          <cell r="A9664" t="str">
            <v>4522000001</v>
          </cell>
          <cell r="J9664">
            <v>0</v>
          </cell>
        </row>
        <row r="9665">
          <cell r="A9665" t="str">
            <v>4522000001</v>
          </cell>
          <cell r="J9665">
            <v>0</v>
          </cell>
        </row>
        <row r="9666">
          <cell r="A9666" t="str">
            <v>4522000001</v>
          </cell>
          <cell r="J9666">
            <v>0</v>
          </cell>
        </row>
        <row r="9667">
          <cell r="A9667" t="str">
            <v>4522000001</v>
          </cell>
          <cell r="J9667">
            <v>0</v>
          </cell>
        </row>
        <row r="9668">
          <cell r="A9668" t="str">
            <v>4522000001</v>
          </cell>
          <cell r="J9668">
            <v>0</v>
          </cell>
        </row>
        <row r="9669">
          <cell r="A9669" t="str">
            <v>4522000001</v>
          </cell>
          <cell r="J9669">
            <v>0</v>
          </cell>
        </row>
        <row r="9670">
          <cell r="A9670" t="str">
            <v>4522000001</v>
          </cell>
          <cell r="J9670">
            <v>0</v>
          </cell>
        </row>
        <row r="9671">
          <cell r="A9671" t="str">
            <v>4522000001</v>
          </cell>
          <cell r="J9671">
            <v>0</v>
          </cell>
        </row>
        <row r="9672">
          <cell r="A9672" t="str">
            <v>4522000001</v>
          </cell>
          <cell r="J9672">
            <v>0</v>
          </cell>
        </row>
        <row r="9673">
          <cell r="A9673" t="str">
            <v>4522000001</v>
          </cell>
          <cell r="J9673">
            <v>0</v>
          </cell>
        </row>
        <row r="9674">
          <cell r="A9674" t="str">
            <v>4522000001</v>
          </cell>
          <cell r="J9674">
            <v>0</v>
          </cell>
        </row>
        <row r="9675">
          <cell r="A9675" t="str">
            <v>4522000001</v>
          </cell>
          <cell r="J9675">
            <v>0</v>
          </cell>
        </row>
        <row r="9676">
          <cell r="A9676" t="str">
            <v>4522000001</v>
          </cell>
          <cell r="J9676">
            <v>0</v>
          </cell>
        </row>
        <row r="9677">
          <cell r="A9677" t="str">
            <v>4522000001</v>
          </cell>
          <cell r="J9677">
            <v>0</v>
          </cell>
        </row>
        <row r="9678">
          <cell r="A9678" t="str">
            <v>4522000001</v>
          </cell>
          <cell r="J9678">
            <v>0</v>
          </cell>
        </row>
        <row r="9679">
          <cell r="A9679" t="str">
            <v>4522000001</v>
          </cell>
          <cell r="J9679">
            <v>0</v>
          </cell>
        </row>
        <row r="9680">
          <cell r="A9680" t="str">
            <v>4522000001</v>
          </cell>
          <cell r="J9680">
            <v>0</v>
          </cell>
        </row>
        <row r="9681">
          <cell r="A9681" t="str">
            <v>4522000001</v>
          </cell>
          <cell r="J9681">
            <v>0</v>
          </cell>
        </row>
        <row r="9682">
          <cell r="A9682" t="str">
            <v>4522000001</v>
          </cell>
          <cell r="J9682">
            <v>0</v>
          </cell>
        </row>
        <row r="9683">
          <cell r="A9683" t="str">
            <v>4522000001</v>
          </cell>
          <cell r="J9683">
            <v>0</v>
          </cell>
        </row>
        <row r="9684">
          <cell r="A9684" t="str">
            <v>4522000001</v>
          </cell>
          <cell r="J9684">
            <v>0</v>
          </cell>
        </row>
        <row r="9685">
          <cell r="A9685" t="str">
            <v>4522000001</v>
          </cell>
          <cell r="J9685">
            <v>0</v>
          </cell>
        </row>
        <row r="9686">
          <cell r="A9686" t="str">
            <v>4522000001</v>
          </cell>
          <cell r="J9686">
            <v>0</v>
          </cell>
        </row>
        <row r="9687">
          <cell r="A9687" t="str">
            <v>4522000001</v>
          </cell>
          <cell r="J9687">
            <v>0</v>
          </cell>
        </row>
        <row r="9688">
          <cell r="A9688" t="str">
            <v>4522000001</v>
          </cell>
          <cell r="J9688">
            <v>0</v>
          </cell>
        </row>
        <row r="9689">
          <cell r="A9689" t="str">
            <v>4522000001</v>
          </cell>
          <cell r="J9689">
            <v>0</v>
          </cell>
        </row>
        <row r="9690">
          <cell r="A9690" t="str">
            <v>4522000001</v>
          </cell>
          <cell r="J9690">
            <v>0</v>
          </cell>
        </row>
        <row r="9691">
          <cell r="A9691" t="str">
            <v>4522000001</v>
          </cell>
          <cell r="J9691">
            <v>0</v>
          </cell>
        </row>
        <row r="9692">
          <cell r="A9692" t="str">
            <v>4522000001</v>
          </cell>
          <cell r="J9692">
            <v>0</v>
          </cell>
        </row>
        <row r="9693">
          <cell r="A9693" t="str">
            <v>4522000001</v>
          </cell>
          <cell r="J9693">
            <v>0</v>
          </cell>
        </row>
        <row r="9694">
          <cell r="A9694" t="str">
            <v>4522000001</v>
          </cell>
          <cell r="J9694">
            <v>0</v>
          </cell>
        </row>
        <row r="9695">
          <cell r="A9695" t="str">
            <v>4522000001</v>
          </cell>
          <cell r="J9695">
            <v>0</v>
          </cell>
        </row>
        <row r="9696">
          <cell r="A9696" t="str">
            <v>4522000001</v>
          </cell>
          <cell r="J9696">
            <v>0</v>
          </cell>
        </row>
        <row r="9697">
          <cell r="A9697" t="str">
            <v>4522000001</v>
          </cell>
          <cell r="J9697">
            <v>0</v>
          </cell>
        </row>
        <row r="9698">
          <cell r="A9698" t="str">
            <v>4522000001</v>
          </cell>
          <cell r="J9698">
            <v>0</v>
          </cell>
        </row>
        <row r="9699">
          <cell r="A9699" t="str">
            <v>4522000001</v>
          </cell>
          <cell r="J9699">
            <v>0</v>
          </cell>
        </row>
        <row r="9700">
          <cell r="A9700" t="str">
            <v>4522000001</v>
          </cell>
          <cell r="J9700">
            <v>0</v>
          </cell>
        </row>
        <row r="9701">
          <cell r="A9701" t="str">
            <v>4522000001</v>
          </cell>
          <cell r="J9701">
            <v>0</v>
          </cell>
        </row>
        <row r="9702">
          <cell r="A9702" t="str">
            <v>4522000001</v>
          </cell>
          <cell r="J9702">
            <v>0</v>
          </cell>
        </row>
        <row r="9703">
          <cell r="A9703" t="str">
            <v>4522000001</v>
          </cell>
          <cell r="J9703">
            <v>0</v>
          </cell>
        </row>
        <row r="9704">
          <cell r="A9704" t="str">
            <v>4522000001</v>
          </cell>
          <cell r="J9704">
            <v>0</v>
          </cell>
        </row>
        <row r="9705">
          <cell r="A9705" t="str">
            <v>4522000001</v>
          </cell>
          <cell r="J9705">
            <v>0</v>
          </cell>
        </row>
        <row r="9706">
          <cell r="A9706" t="str">
            <v>4522000001</v>
          </cell>
          <cell r="J9706">
            <v>0</v>
          </cell>
        </row>
        <row r="9707">
          <cell r="A9707" t="str">
            <v>4522000001</v>
          </cell>
          <cell r="J9707">
            <v>0</v>
          </cell>
        </row>
        <row r="9708">
          <cell r="A9708" t="str">
            <v>4522000001</v>
          </cell>
          <cell r="J9708">
            <v>0</v>
          </cell>
        </row>
        <row r="9709">
          <cell r="A9709" t="str">
            <v>4522000001</v>
          </cell>
          <cell r="J9709">
            <v>0</v>
          </cell>
        </row>
        <row r="9710">
          <cell r="A9710" t="str">
            <v>4522000001</v>
          </cell>
          <cell r="J9710">
            <v>0</v>
          </cell>
        </row>
        <row r="9711">
          <cell r="A9711" t="str">
            <v>4522000001</v>
          </cell>
          <cell r="J9711">
            <v>0</v>
          </cell>
        </row>
        <row r="9712">
          <cell r="A9712" t="str">
            <v>4522000001</v>
          </cell>
          <cell r="J9712">
            <v>0</v>
          </cell>
        </row>
        <row r="9713">
          <cell r="A9713" t="str">
            <v>4522000001</v>
          </cell>
          <cell r="J9713">
            <v>0</v>
          </cell>
        </row>
        <row r="9714">
          <cell r="A9714" t="str">
            <v>4522000001</v>
          </cell>
          <cell r="J9714">
            <v>0</v>
          </cell>
        </row>
        <row r="9715">
          <cell r="A9715" t="str">
            <v>4522000001</v>
          </cell>
          <cell r="J9715">
            <v>0</v>
          </cell>
        </row>
        <row r="9716">
          <cell r="A9716" t="str">
            <v>4522000001</v>
          </cell>
          <cell r="J9716">
            <v>0</v>
          </cell>
        </row>
        <row r="9717">
          <cell r="A9717" t="str">
            <v>4522000001</v>
          </cell>
          <cell r="J9717">
            <v>0</v>
          </cell>
        </row>
        <row r="9718">
          <cell r="A9718" t="str">
            <v>4522000001</v>
          </cell>
          <cell r="J9718">
            <v>0</v>
          </cell>
        </row>
        <row r="9719">
          <cell r="A9719" t="str">
            <v>4522000001</v>
          </cell>
          <cell r="J9719">
            <v>0</v>
          </cell>
        </row>
        <row r="9720">
          <cell r="A9720" t="str">
            <v>4522000001</v>
          </cell>
          <cell r="J9720">
            <v>0</v>
          </cell>
        </row>
        <row r="9721">
          <cell r="A9721" t="str">
            <v>4522000001</v>
          </cell>
          <cell r="J9721">
            <v>0</v>
          </cell>
        </row>
        <row r="9722">
          <cell r="A9722" t="str">
            <v>4522000001</v>
          </cell>
          <cell r="J9722">
            <v>0</v>
          </cell>
        </row>
        <row r="9723">
          <cell r="A9723" t="str">
            <v>4522000001</v>
          </cell>
          <cell r="J9723">
            <v>0</v>
          </cell>
        </row>
        <row r="9724">
          <cell r="A9724" t="str">
            <v>4522000001</v>
          </cell>
          <cell r="J9724">
            <v>0</v>
          </cell>
        </row>
        <row r="9725">
          <cell r="A9725" t="str">
            <v>4522000001</v>
          </cell>
          <cell r="J9725">
            <v>0</v>
          </cell>
        </row>
        <row r="9726">
          <cell r="A9726" t="str">
            <v>4522000001</v>
          </cell>
          <cell r="J9726">
            <v>0</v>
          </cell>
        </row>
        <row r="9727">
          <cell r="A9727" t="str">
            <v>4522000001</v>
          </cell>
          <cell r="J9727">
            <v>0</v>
          </cell>
        </row>
        <row r="9728">
          <cell r="A9728" t="str">
            <v>4522000001</v>
          </cell>
          <cell r="J9728">
            <v>0</v>
          </cell>
        </row>
        <row r="9729">
          <cell r="A9729" t="str">
            <v>4522000001</v>
          </cell>
          <cell r="J9729">
            <v>0</v>
          </cell>
        </row>
        <row r="9730">
          <cell r="A9730" t="str">
            <v>4522000001</v>
          </cell>
          <cell r="J9730">
            <v>0</v>
          </cell>
        </row>
        <row r="9731">
          <cell r="A9731" t="str">
            <v>4522000001</v>
          </cell>
          <cell r="J9731">
            <v>0</v>
          </cell>
        </row>
        <row r="9732">
          <cell r="A9732" t="str">
            <v>4522000001</v>
          </cell>
          <cell r="J9732">
            <v>0</v>
          </cell>
        </row>
        <row r="9733">
          <cell r="A9733" t="str">
            <v>4522000001</v>
          </cell>
          <cell r="J9733">
            <v>0</v>
          </cell>
        </row>
        <row r="9734">
          <cell r="A9734" t="str">
            <v>4522000001</v>
          </cell>
          <cell r="J9734">
            <v>0</v>
          </cell>
        </row>
        <row r="9735">
          <cell r="A9735" t="str">
            <v>4522000001</v>
          </cell>
          <cell r="J9735">
            <v>0</v>
          </cell>
        </row>
        <row r="9736">
          <cell r="A9736" t="str">
            <v>4522000001</v>
          </cell>
          <cell r="J9736">
            <v>0</v>
          </cell>
        </row>
        <row r="9737">
          <cell r="A9737" t="str">
            <v>4522000001</v>
          </cell>
          <cell r="J9737">
            <v>0</v>
          </cell>
        </row>
        <row r="9738">
          <cell r="A9738" t="str">
            <v>4522000001</v>
          </cell>
          <cell r="J9738">
            <v>0</v>
          </cell>
        </row>
        <row r="9739">
          <cell r="A9739" t="str">
            <v>4522000001</v>
          </cell>
          <cell r="J9739">
            <v>0</v>
          </cell>
        </row>
        <row r="9740">
          <cell r="A9740" t="str">
            <v>4522000001</v>
          </cell>
          <cell r="J9740">
            <v>0</v>
          </cell>
        </row>
        <row r="9741">
          <cell r="A9741" t="str">
            <v>4522000001</v>
          </cell>
          <cell r="J9741">
            <v>0</v>
          </cell>
        </row>
        <row r="9742">
          <cell r="A9742" t="str">
            <v>4522000001</v>
          </cell>
          <cell r="J9742">
            <v>0</v>
          </cell>
        </row>
        <row r="9743">
          <cell r="A9743" t="str">
            <v>4522000001</v>
          </cell>
          <cell r="J9743">
            <v>0</v>
          </cell>
        </row>
        <row r="9744">
          <cell r="A9744" t="str">
            <v>4522000001</v>
          </cell>
          <cell r="J9744">
            <v>0</v>
          </cell>
        </row>
        <row r="9745">
          <cell r="A9745" t="str">
            <v>4522000001</v>
          </cell>
          <cell r="J9745">
            <v>0</v>
          </cell>
        </row>
        <row r="9746">
          <cell r="A9746" t="str">
            <v>4522000001</v>
          </cell>
          <cell r="J9746">
            <v>0</v>
          </cell>
        </row>
        <row r="9747">
          <cell r="A9747" t="str">
            <v>4522000001</v>
          </cell>
          <cell r="J9747">
            <v>0</v>
          </cell>
        </row>
        <row r="9748">
          <cell r="A9748" t="str">
            <v>4522000001</v>
          </cell>
          <cell r="J9748">
            <v>0</v>
          </cell>
        </row>
        <row r="9749">
          <cell r="A9749" t="str">
            <v>4522000001</v>
          </cell>
          <cell r="J9749">
            <v>0</v>
          </cell>
        </row>
        <row r="9750">
          <cell r="A9750" t="str">
            <v>4522000001</v>
          </cell>
          <cell r="J9750">
            <v>0</v>
          </cell>
        </row>
        <row r="9751">
          <cell r="A9751" t="str">
            <v>4522000001</v>
          </cell>
          <cell r="J9751">
            <v>0</v>
          </cell>
        </row>
        <row r="9752">
          <cell r="A9752" t="str">
            <v>4522000001</v>
          </cell>
          <cell r="J9752">
            <v>0</v>
          </cell>
        </row>
        <row r="9753">
          <cell r="A9753" t="str">
            <v>4522000001</v>
          </cell>
          <cell r="J9753">
            <v>0</v>
          </cell>
        </row>
        <row r="9754">
          <cell r="A9754" t="str">
            <v>4522000001</v>
          </cell>
          <cell r="J9754">
            <v>0</v>
          </cell>
        </row>
        <row r="9755">
          <cell r="A9755" t="str">
            <v>4522000001</v>
          </cell>
          <cell r="J9755">
            <v>0</v>
          </cell>
        </row>
        <row r="9756">
          <cell r="A9756" t="str">
            <v>4522000001</v>
          </cell>
          <cell r="J9756">
            <v>0</v>
          </cell>
        </row>
        <row r="9757">
          <cell r="A9757" t="str">
            <v>4522000001</v>
          </cell>
          <cell r="J9757">
            <v>0</v>
          </cell>
        </row>
        <row r="9758">
          <cell r="A9758" t="str">
            <v>4522000001</v>
          </cell>
          <cell r="J9758">
            <v>0</v>
          </cell>
        </row>
        <row r="9759">
          <cell r="A9759" t="str">
            <v>4522000001</v>
          </cell>
          <cell r="J9759">
            <v>0</v>
          </cell>
        </row>
        <row r="9760">
          <cell r="A9760" t="str">
            <v>4522000001</v>
          </cell>
          <cell r="J9760">
            <v>0</v>
          </cell>
        </row>
        <row r="9761">
          <cell r="A9761" t="str">
            <v>4522000001</v>
          </cell>
          <cell r="J9761">
            <v>0</v>
          </cell>
        </row>
        <row r="9762">
          <cell r="A9762" t="str">
            <v>4522000001</v>
          </cell>
          <cell r="J9762">
            <v>0</v>
          </cell>
        </row>
        <row r="9763">
          <cell r="A9763" t="str">
            <v>4522000001</v>
          </cell>
          <cell r="J9763">
            <v>0</v>
          </cell>
        </row>
        <row r="9764">
          <cell r="A9764" t="str">
            <v>4522000001</v>
          </cell>
          <cell r="J9764">
            <v>0</v>
          </cell>
        </row>
        <row r="9765">
          <cell r="A9765" t="str">
            <v>4522000001</v>
          </cell>
          <cell r="J9765">
            <v>0</v>
          </cell>
        </row>
        <row r="9766">
          <cell r="A9766" t="str">
            <v>4522000001</v>
          </cell>
          <cell r="J9766">
            <v>0</v>
          </cell>
        </row>
        <row r="9767">
          <cell r="A9767" t="str">
            <v>4522000001</v>
          </cell>
          <cell r="J9767">
            <v>0</v>
          </cell>
        </row>
        <row r="9768">
          <cell r="A9768" t="str">
            <v>4522000001</v>
          </cell>
          <cell r="J9768">
            <v>0</v>
          </cell>
        </row>
        <row r="9769">
          <cell r="A9769" t="str">
            <v>4522000001</v>
          </cell>
          <cell r="J9769">
            <v>0</v>
          </cell>
        </row>
        <row r="9770">
          <cell r="A9770" t="str">
            <v>4522000001</v>
          </cell>
          <cell r="J9770">
            <v>0</v>
          </cell>
        </row>
        <row r="9771">
          <cell r="A9771" t="str">
            <v>4522000001</v>
          </cell>
          <cell r="J9771">
            <v>0</v>
          </cell>
        </row>
        <row r="9772">
          <cell r="A9772" t="str">
            <v>4522000001</v>
          </cell>
          <cell r="J9772">
            <v>0</v>
          </cell>
        </row>
        <row r="9773">
          <cell r="A9773" t="str">
            <v>4522000001</v>
          </cell>
          <cell r="J9773">
            <v>0</v>
          </cell>
        </row>
        <row r="9774">
          <cell r="A9774" t="str">
            <v>4522000001</v>
          </cell>
          <cell r="J9774">
            <v>0</v>
          </cell>
        </row>
        <row r="9775">
          <cell r="A9775" t="str">
            <v>4522000001</v>
          </cell>
          <cell r="J9775">
            <v>0</v>
          </cell>
        </row>
        <row r="9776">
          <cell r="A9776" t="str">
            <v>4522000001</v>
          </cell>
          <cell r="J9776">
            <v>0</v>
          </cell>
        </row>
        <row r="9777">
          <cell r="A9777" t="str">
            <v>4522000001</v>
          </cell>
          <cell r="J9777">
            <v>0</v>
          </cell>
        </row>
        <row r="9778">
          <cell r="A9778" t="str">
            <v>4522000001</v>
          </cell>
          <cell r="J9778">
            <v>0</v>
          </cell>
        </row>
        <row r="9779">
          <cell r="A9779" t="str">
            <v>4522000001</v>
          </cell>
          <cell r="J9779">
            <v>0</v>
          </cell>
        </row>
        <row r="9780">
          <cell r="A9780" t="str">
            <v>4522000001</v>
          </cell>
          <cell r="J9780">
            <v>0</v>
          </cell>
        </row>
        <row r="9781">
          <cell r="A9781" t="str">
            <v>4522000001</v>
          </cell>
          <cell r="J9781">
            <v>0</v>
          </cell>
        </row>
        <row r="9782">
          <cell r="A9782" t="str">
            <v>4522000001</v>
          </cell>
          <cell r="J9782">
            <v>0</v>
          </cell>
        </row>
        <row r="9783">
          <cell r="A9783" t="str">
            <v>4522000001</v>
          </cell>
          <cell r="J9783">
            <v>0</v>
          </cell>
        </row>
        <row r="9784">
          <cell r="A9784" t="str">
            <v>4522000001</v>
          </cell>
          <cell r="J9784">
            <v>0</v>
          </cell>
        </row>
        <row r="9785">
          <cell r="A9785" t="str">
            <v>4522000001</v>
          </cell>
          <cell r="J9785">
            <v>0</v>
          </cell>
        </row>
        <row r="9786">
          <cell r="A9786" t="str">
            <v>4522000001</v>
          </cell>
          <cell r="J9786">
            <v>0</v>
          </cell>
        </row>
        <row r="9787">
          <cell r="A9787" t="str">
            <v>4522000001</v>
          </cell>
          <cell r="J9787">
            <v>0</v>
          </cell>
        </row>
        <row r="9788">
          <cell r="A9788" t="str">
            <v>4522000001</v>
          </cell>
          <cell r="J9788">
            <v>0</v>
          </cell>
        </row>
        <row r="9789">
          <cell r="A9789" t="str">
            <v>4522000001</v>
          </cell>
          <cell r="J9789">
            <v>0</v>
          </cell>
        </row>
        <row r="9790">
          <cell r="A9790" t="str">
            <v>4522000001</v>
          </cell>
          <cell r="J9790">
            <v>0</v>
          </cell>
        </row>
        <row r="9791">
          <cell r="A9791" t="str">
            <v>4522000001</v>
          </cell>
          <cell r="J9791">
            <v>0</v>
          </cell>
        </row>
        <row r="9792">
          <cell r="A9792" t="str">
            <v>4522000001</v>
          </cell>
          <cell r="J9792">
            <v>0</v>
          </cell>
        </row>
        <row r="9793">
          <cell r="A9793" t="str">
            <v>4522000001</v>
          </cell>
          <cell r="J9793">
            <v>0</v>
          </cell>
        </row>
        <row r="9794">
          <cell r="A9794" t="str">
            <v>4522000001</v>
          </cell>
          <cell r="J9794">
            <v>0</v>
          </cell>
        </row>
        <row r="9795">
          <cell r="A9795" t="str">
            <v>4522000001</v>
          </cell>
          <cell r="J9795">
            <v>0</v>
          </cell>
        </row>
        <row r="9796">
          <cell r="A9796" t="str">
            <v>4522000001</v>
          </cell>
          <cell r="J9796">
            <v>0</v>
          </cell>
        </row>
        <row r="9797">
          <cell r="A9797" t="str">
            <v>4522000001</v>
          </cell>
          <cell r="J9797">
            <v>0</v>
          </cell>
        </row>
        <row r="9798">
          <cell r="A9798" t="str">
            <v>4522000001</v>
          </cell>
          <cell r="J9798">
            <v>0</v>
          </cell>
        </row>
        <row r="9799">
          <cell r="A9799" t="str">
            <v>4522000001</v>
          </cell>
          <cell r="J9799">
            <v>0</v>
          </cell>
        </row>
        <row r="9800">
          <cell r="A9800" t="str">
            <v>4522000001</v>
          </cell>
          <cell r="J9800">
            <v>0</v>
          </cell>
        </row>
        <row r="9801">
          <cell r="A9801" t="str">
            <v>4522000001</v>
          </cell>
          <cell r="J9801">
            <v>0</v>
          </cell>
        </row>
        <row r="9802">
          <cell r="A9802" t="str">
            <v>4522000001</v>
          </cell>
          <cell r="J9802">
            <v>0</v>
          </cell>
        </row>
        <row r="9803">
          <cell r="A9803" t="str">
            <v>4522000001</v>
          </cell>
          <cell r="J9803">
            <v>0</v>
          </cell>
        </row>
        <row r="9804">
          <cell r="A9804" t="str">
            <v>4522000001</v>
          </cell>
          <cell r="J9804">
            <v>0</v>
          </cell>
        </row>
        <row r="9805">
          <cell r="A9805" t="str">
            <v>4522000001</v>
          </cell>
          <cell r="J9805">
            <v>0</v>
          </cell>
        </row>
        <row r="9806">
          <cell r="A9806" t="str">
            <v>4522000001</v>
          </cell>
          <cell r="J9806">
            <v>0</v>
          </cell>
        </row>
        <row r="9807">
          <cell r="A9807" t="str">
            <v>4522000001</v>
          </cell>
          <cell r="J9807">
            <v>0</v>
          </cell>
        </row>
        <row r="9808">
          <cell r="A9808" t="str">
            <v>4522000001</v>
          </cell>
          <cell r="J9808">
            <v>0</v>
          </cell>
        </row>
        <row r="9809">
          <cell r="A9809" t="str">
            <v>4522000001</v>
          </cell>
          <cell r="J9809">
            <v>0</v>
          </cell>
        </row>
        <row r="9810">
          <cell r="A9810" t="str">
            <v>4522000001</v>
          </cell>
          <cell r="J9810">
            <v>0</v>
          </cell>
        </row>
        <row r="9811">
          <cell r="A9811" t="str">
            <v>4522000001</v>
          </cell>
          <cell r="J9811">
            <v>0</v>
          </cell>
        </row>
        <row r="9812">
          <cell r="A9812" t="str">
            <v>4522000001</v>
          </cell>
          <cell r="J9812">
            <v>0</v>
          </cell>
        </row>
        <row r="9813">
          <cell r="A9813" t="str">
            <v>4522000001</v>
          </cell>
          <cell r="J9813">
            <v>0</v>
          </cell>
        </row>
        <row r="9814">
          <cell r="A9814" t="str">
            <v>4522000001</v>
          </cell>
          <cell r="J9814">
            <v>0</v>
          </cell>
        </row>
        <row r="9815">
          <cell r="A9815" t="str">
            <v>4522000001</v>
          </cell>
          <cell r="J9815">
            <v>0</v>
          </cell>
        </row>
        <row r="9816">
          <cell r="A9816" t="str">
            <v>4522000001</v>
          </cell>
          <cell r="J9816">
            <v>0</v>
          </cell>
        </row>
        <row r="9817">
          <cell r="A9817" t="str">
            <v>4522000001</v>
          </cell>
          <cell r="J9817">
            <v>0</v>
          </cell>
        </row>
        <row r="9818">
          <cell r="A9818" t="str">
            <v>4522000001</v>
          </cell>
          <cell r="J9818">
            <v>0</v>
          </cell>
        </row>
        <row r="9819">
          <cell r="A9819" t="str">
            <v>4522000001</v>
          </cell>
          <cell r="J9819">
            <v>0</v>
          </cell>
        </row>
        <row r="9820">
          <cell r="A9820" t="str">
            <v>4522000001</v>
          </cell>
          <cell r="J9820">
            <v>0</v>
          </cell>
        </row>
        <row r="9821">
          <cell r="A9821" t="str">
            <v>4522000001</v>
          </cell>
          <cell r="J9821">
            <v>0</v>
          </cell>
        </row>
        <row r="9822">
          <cell r="A9822" t="str">
            <v>4522000001</v>
          </cell>
          <cell r="J9822">
            <v>0</v>
          </cell>
        </row>
        <row r="9823">
          <cell r="A9823" t="str">
            <v>4522000001</v>
          </cell>
          <cell r="J9823">
            <v>0</v>
          </cell>
        </row>
        <row r="9824">
          <cell r="A9824" t="str">
            <v>4522000001</v>
          </cell>
          <cell r="J9824">
            <v>0</v>
          </cell>
        </row>
        <row r="9825">
          <cell r="A9825" t="str">
            <v>4522000001</v>
          </cell>
          <cell r="J9825">
            <v>0</v>
          </cell>
        </row>
        <row r="9826">
          <cell r="A9826" t="str">
            <v>4522000001</v>
          </cell>
          <cell r="J9826">
            <v>0</v>
          </cell>
        </row>
        <row r="9827">
          <cell r="A9827" t="str">
            <v>4522000001</v>
          </cell>
          <cell r="J9827">
            <v>0</v>
          </cell>
        </row>
        <row r="9828">
          <cell r="A9828" t="str">
            <v>4522000001</v>
          </cell>
          <cell r="J9828">
            <v>0</v>
          </cell>
        </row>
        <row r="9829">
          <cell r="A9829" t="str">
            <v>4522000001</v>
          </cell>
          <cell r="J9829">
            <v>0</v>
          </cell>
        </row>
        <row r="9830">
          <cell r="A9830" t="str">
            <v>4522000001</v>
          </cell>
          <cell r="J9830">
            <v>0</v>
          </cell>
        </row>
        <row r="9831">
          <cell r="A9831" t="str">
            <v>4522000001</v>
          </cell>
          <cell r="J9831">
            <v>0</v>
          </cell>
        </row>
        <row r="9832">
          <cell r="A9832" t="str">
            <v>4522000001</v>
          </cell>
          <cell r="J9832">
            <v>0</v>
          </cell>
        </row>
        <row r="9833">
          <cell r="A9833" t="str">
            <v>4522000001</v>
          </cell>
          <cell r="J9833">
            <v>0</v>
          </cell>
        </row>
        <row r="9834">
          <cell r="A9834" t="str">
            <v>4522000001</v>
          </cell>
          <cell r="J9834">
            <v>0</v>
          </cell>
        </row>
        <row r="9835">
          <cell r="A9835" t="str">
            <v>4522000001</v>
          </cell>
          <cell r="J9835">
            <v>0</v>
          </cell>
        </row>
        <row r="9836">
          <cell r="A9836" t="str">
            <v>4522000001</v>
          </cell>
          <cell r="J9836">
            <v>0</v>
          </cell>
        </row>
        <row r="9837">
          <cell r="A9837" t="str">
            <v>4522000001</v>
          </cell>
          <cell r="J9837">
            <v>0</v>
          </cell>
        </row>
        <row r="9838">
          <cell r="A9838" t="str">
            <v>4522000001</v>
          </cell>
          <cell r="J9838">
            <v>0</v>
          </cell>
        </row>
        <row r="9839">
          <cell r="A9839" t="str">
            <v>4522000001</v>
          </cell>
          <cell r="J9839">
            <v>0</v>
          </cell>
        </row>
        <row r="9840">
          <cell r="A9840" t="str">
            <v>4522000001</v>
          </cell>
          <cell r="J9840">
            <v>0</v>
          </cell>
        </row>
        <row r="9841">
          <cell r="A9841" t="str">
            <v>4522000001</v>
          </cell>
          <cell r="J9841">
            <v>0</v>
          </cell>
        </row>
        <row r="9842">
          <cell r="A9842" t="str">
            <v>4522000001</v>
          </cell>
          <cell r="J9842">
            <v>0</v>
          </cell>
        </row>
        <row r="9843">
          <cell r="A9843" t="str">
            <v>4522000001</v>
          </cell>
          <cell r="J9843">
            <v>0</v>
          </cell>
        </row>
        <row r="9844">
          <cell r="A9844" t="str">
            <v>4522000001</v>
          </cell>
          <cell r="J9844">
            <v>0</v>
          </cell>
        </row>
        <row r="9845">
          <cell r="A9845" t="str">
            <v>4522000001</v>
          </cell>
          <cell r="J9845">
            <v>0</v>
          </cell>
        </row>
        <row r="9846">
          <cell r="A9846" t="str">
            <v>4522000001</v>
          </cell>
          <cell r="J9846">
            <v>0</v>
          </cell>
        </row>
        <row r="9847">
          <cell r="A9847" t="str">
            <v>4522000001</v>
          </cell>
          <cell r="J9847">
            <v>0</v>
          </cell>
        </row>
        <row r="9848">
          <cell r="A9848" t="str">
            <v>4522000001</v>
          </cell>
          <cell r="J9848">
            <v>0</v>
          </cell>
        </row>
        <row r="9849">
          <cell r="A9849" t="str">
            <v>4522000001</v>
          </cell>
          <cell r="J9849">
            <v>0</v>
          </cell>
        </row>
        <row r="9850">
          <cell r="A9850" t="str">
            <v>4522000001</v>
          </cell>
          <cell r="J9850">
            <v>0</v>
          </cell>
        </row>
        <row r="9851">
          <cell r="A9851" t="str">
            <v>4522000001</v>
          </cell>
          <cell r="J9851">
            <v>0</v>
          </cell>
        </row>
        <row r="9852">
          <cell r="A9852" t="str">
            <v>4522000001</v>
          </cell>
          <cell r="J9852">
            <v>0</v>
          </cell>
        </row>
        <row r="9853">
          <cell r="A9853" t="str">
            <v>4522000001</v>
          </cell>
          <cell r="J9853">
            <v>0</v>
          </cell>
        </row>
        <row r="9854">
          <cell r="A9854" t="str">
            <v>4522000001</v>
          </cell>
          <cell r="J9854">
            <v>0</v>
          </cell>
        </row>
        <row r="9855">
          <cell r="A9855" t="str">
            <v>4522000001</v>
          </cell>
          <cell r="J9855">
            <v>0</v>
          </cell>
        </row>
        <row r="9856">
          <cell r="A9856" t="str">
            <v>4522000001</v>
          </cell>
          <cell r="J9856">
            <v>0</v>
          </cell>
        </row>
        <row r="9857">
          <cell r="A9857" t="str">
            <v>4522000001</v>
          </cell>
          <cell r="J9857">
            <v>0</v>
          </cell>
        </row>
        <row r="9858">
          <cell r="A9858" t="str">
            <v>4522000001</v>
          </cell>
          <cell r="J9858">
            <v>0</v>
          </cell>
        </row>
        <row r="9859">
          <cell r="A9859" t="str">
            <v>4522000001</v>
          </cell>
          <cell r="J9859">
            <v>0</v>
          </cell>
        </row>
        <row r="9860">
          <cell r="A9860" t="str">
            <v>4522000001</v>
          </cell>
          <cell r="J9860">
            <v>0</v>
          </cell>
        </row>
        <row r="9861">
          <cell r="A9861" t="str">
            <v>4522000001</v>
          </cell>
          <cell r="J9861">
            <v>0</v>
          </cell>
        </row>
        <row r="9862">
          <cell r="A9862" t="str">
            <v>4522000001</v>
          </cell>
          <cell r="J9862">
            <v>0</v>
          </cell>
        </row>
        <row r="9863">
          <cell r="A9863" t="str">
            <v>4522000001</v>
          </cell>
          <cell r="J9863">
            <v>0</v>
          </cell>
        </row>
        <row r="9864">
          <cell r="A9864" t="str">
            <v>4522000001</v>
          </cell>
          <cell r="J9864">
            <v>0</v>
          </cell>
        </row>
        <row r="9865">
          <cell r="A9865" t="str">
            <v>4522000001</v>
          </cell>
          <cell r="J9865">
            <v>0</v>
          </cell>
        </row>
        <row r="9866">
          <cell r="A9866" t="str">
            <v>4522000001</v>
          </cell>
          <cell r="J9866">
            <v>0</v>
          </cell>
        </row>
        <row r="9867">
          <cell r="A9867" t="str">
            <v>4522000001</v>
          </cell>
          <cell r="J9867">
            <v>0</v>
          </cell>
        </row>
        <row r="9868">
          <cell r="A9868" t="str">
            <v>4522000001</v>
          </cell>
          <cell r="J9868">
            <v>0</v>
          </cell>
        </row>
        <row r="9869">
          <cell r="A9869" t="str">
            <v>4522000001</v>
          </cell>
          <cell r="J9869">
            <v>0</v>
          </cell>
        </row>
        <row r="9870">
          <cell r="A9870" t="str">
            <v>4522000001</v>
          </cell>
          <cell r="J9870">
            <v>0</v>
          </cell>
        </row>
        <row r="9871">
          <cell r="A9871" t="str">
            <v>4522000001</v>
          </cell>
          <cell r="J9871">
            <v>0</v>
          </cell>
        </row>
        <row r="9872">
          <cell r="A9872" t="str">
            <v>4522000001</v>
          </cell>
          <cell r="J9872">
            <v>0</v>
          </cell>
        </row>
        <row r="9873">
          <cell r="A9873" t="str">
            <v>4522000001</v>
          </cell>
          <cell r="J9873">
            <v>0</v>
          </cell>
        </row>
        <row r="9874">
          <cell r="A9874" t="str">
            <v>4522000001</v>
          </cell>
          <cell r="J9874">
            <v>0</v>
          </cell>
        </row>
        <row r="9875">
          <cell r="A9875" t="str">
            <v>4522000001</v>
          </cell>
          <cell r="J9875">
            <v>0</v>
          </cell>
        </row>
        <row r="9876">
          <cell r="A9876" t="str">
            <v>4522000001</v>
          </cell>
          <cell r="J9876">
            <v>0</v>
          </cell>
        </row>
        <row r="9877">
          <cell r="A9877" t="str">
            <v>4522000001</v>
          </cell>
          <cell r="J9877">
            <v>0</v>
          </cell>
        </row>
        <row r="9878">
          <cell r="A9878" t="str">
            <v>4522000001</v>
          </cell>
          <cell r="J9878">
            <v>0</v>
          </cell>
        </row>
        <row r="9879">
          <cell r="A9879" t="str">
            <v>4522000001</v>
          </cell>
          <cell r="J9879">
            <v>0</v>
          </cell>
        </row>
        <row r="9880">
          <cell r="A9880" t="str">
            <v>4522000001</v>
          </cell>
          <cell r="J9880">
            <v>0</v>
          </cell>
        </row>
        <row r="9881">
          <cell r="A9881" t="str">
            <v>4522000001</v>
          </cell>
          <cell r="J9881">
            <v>0</v>
          </cell>
        </row>
        <row r="9882">
          <cell r="A9882" t="str">
            <v>4522000001</v>
          </cell>
          <cell r="J9882">
            <v>0</v>
          </cell>
        </row>
        <row r="9883">
          <cell r="A9883" t="str">
            <v>4522000001</v>
          </cell>
          <cell r="J9883">
            <v>0</v>
          </cell>
        </row>
        <row r="9884">
          <cell r="A9884" t="str">
            <v>4522000001</v>
          </cell>
          <cell r="J9884">
            <v>0</v>
          </cell>
        </row>
        <row r="9885">
          <cell r="A9885" t="str">
            <v>4522000001</v>
          </cell>
          <cell r="J9885">
            <v>0</v>
          </cell>
        </row>
        <row r="9886">
          <cell r="A9886" t="str">
            <v>4522000001</v>
          </cell>
          <cell r="J9886">
            <v>0</v>
          </cell>
        </row>
        <row r="9887">
          <cell r="A9887" t="str">
            <v>4522000001</v>
          </cell>
          <cell r="J9887">
            <v>0</v>
          </cell>
        </row>
        <row r="9888">
          <cell r="A9888" t="str">
            <v>4522000001</v>
          </cell>
          <cell r="J9888">
            <v>0</v>
          </cell>
        </row>
        <row r="9889">
          <cell r="A9889" t="str">
            <v>4522000001</v>
          </cell>
          <cell r="J9889">
            <v>0</v>
          </cell>
        </row>
        <row r="9890">
          <cell r="A9890" t="str">
            <v>4522000001</v>
          </cell>
          <cell r="J9890">
            <v>0</v>
          </cell>
        </row>
        <row r="9891">
          <cell r="A9891" t="str">
            <v>4522000001</v>
          </cell>
          <cell r="J9891">
            <v>0</v>
          </cell>
        </row>
        <row r="9892">
          <cell r="A9892" t="str">
            <v>4522000001</v>
          </cell>
          <cell r="J9892">
            <v>0</v>
          </cell>
        </row>
        <row r="9893">
          <cell r="A9893" t="str">
            <v>4522000001</v>
          </cell>
          <cell r="J9893">
            <v>0</v>
          </cell>
        </row>
        <row r="9894">
          <cell r="A9894" t="str">
            <v>4522000001</v>
          </cell>
          <cell r="J9894">
            <v>0</v>
          </cell>
        </row>
        <row r="9895">
          <cell r="A9895" t="str">
            <v>4522000001</v>
          </cell>
          <cell r="J9895">
            <v>0</v>
          </cell>
        </row>
        <row r="9896">
          <cell r="A9896" t="str">
            <v>4522000001</v>
          </cell>
          <cell r="J9896">
            <v>0</v>
          </cell>
        </row>
        <row r="9897">
          <cell r="A9897" t="str">
            <v>4522000001</v>
          </cell>
          <cell r="J9897">
            <v>0</v>
          </cell>
        </row>
        <row r="9898">
          <cell r="A9898" t="str">
            <v>4522000001</v>
          </cell>
          <cell r="J9898">
            <v>0</v>
          </cell>
        </row>
        <row r="9899">
          <cell r="A9899" t="str">
            <v>4522000001</v>
          </cell>
          <cell r="J9899">
            <v>0</v>
          </cell>
        </row>
        <row r="9900">
          <cell r="A9900" t="str">
            <v>4522000001</v>
          </cell>
          <cell r="J9900">
            <v>0</v>
          </cell>
        </row>
        <row r="9901">
          <cell r="A9901" t="str">
            <v>4522000001</v>
          </cell>
          <cell r="J9901">
            <v>0</v>
          </cell>
        </row>
        <row r="9902">
          <cell r="A9902" t="str">
            <v>4522000001</v>
          </cell>
          <cell r="J9902">
            <v>0</v>
          </cell>
        </row>
        <row r="9903">
          <cell r="A9903" t="str">
            <v>4522000001</v>
          </cell>
          <cell r="J9903">
            <v>0</v>
          </cell>
        </row>
        <row r="9904">
          <cell r="A9904" t="str">
            <v>4522000001</v>
          </cell>
          <cell r="J9904">
            <v>0</v>
          </cell>
        </row>
        <row r="9905">
          <cell r="A9905" t="str">
            <v>4522000001</v>
          </cell>
          <cell r="J9905">
            <v>0</v>
          </cell>
        </row>
        <row r="9906">
          <cell r="A9906" t="str">
            <v>4522000001</v>
          </cell>
          <cell r="J9906">
            <v>0</v>
          </cell>
        </row>
        <row r="9907">
          <cell r="A9907" t="str">
            <v>4522000001</v>
          </cell>
          <cell r="J9907">
            <v>0</v>
          </cell>
        </row>
        <row r="9908">
          <cell r="A9908" t="str">
            <v>4522000001</v>
          </cell>
          <cell r="J9908">
            <v>0</v>
          </cell>
        </row>
        <row r="9909">
          <cell r="A9909" t="str">
            <v>4522000001</v>
          </cell>
          <cell r="J9909">
            <v>0</v>
          </cell>
        </row>
        <row r="9910">
          <cell r="A9910" t="str">
            <v>4522000001</v>
          </cell>
          <cell r="J9910">
            <v>0</v>
          </cell>
        </row>
        <row r="9911">
          <cell r="A9911" t="str">
            <v>4522000001</v>
          </cell>
          <cell r="J9911">
            <v>0</v>
          </cell>
        </row>
        <row r="9912">
          <cell r="A9912" t="str">
            <v>4522000001</v>
          </cell>
          <cell r="J9912">
            <v>0</v>
          </cell>
        </row>
        <row r="9913">
          <cell r="A9913" t="str">
            <v>4522000001</v>
          </cell>
          <cell r="J9913">
            <v>0</v>
          </cell>
        </row>
        <row r="9914">
          <cell r="A9914" t="str">
            <v>4522000001</v>
          </cell>
          <cell r="J9914">
            <v>0</v>
          </cell>
        </row>
        <row r="9915">
          <cell r="A9915" t="str">
            <v>4522000001</v>
          </cell>
          <cell r="J9915">
            <v>0</v>
          </cell>
        </row>
        <row r="9916">
          <cell r="A9916" t="str">
            <v>4522000001</v>
          </cell>
          <cell r="J9916">
            <v>0</v>
          </cell>
        </row>
        <row r="9917">
          <cell r="A9917" t="str">
            <v>4522000001</v>
          </cell>
          <cell r="J9917">
            <v>0</v>
          </cell>
        </row>
        <row r="9918">
          <cell r="A9918" t="str">
            <v>4522000001</v>
          </cell>
          <cell r="J9918">
            <v>0</v>
          </cell>
        </row>
        <row r="9919">
          <cell r="A9919" t="str">
            <v>4522000001</v>
          </cell>
          <cell r="J9919">
            <v>0</v>
          </cell>
        </row>
        <row r="9920">
          <cell r="A9920" t="str">
            <v>4522000001</v>
          </cell>
          <cell r="J9920">
            <v>0</v>
          </cell>
        </row>
        <row r="9921">
          <cell r="A9921" t="str">
            <v>4522000001</v>
          </cell>
          <cell r="J9921">
            <v>0</v>
          </cell>
        </row>
        <row r="9922">
          <cell r="A9922" t="str">
            <v>4522000001</v>
          </cell>
          <cell r="J9922">
            <v>0</v>
          </cell>
        </row>
        <row r="9923">
          <cell r="A9923" t="str">
            <v>4522000001</v>
          </cell>
          <cell r="J9923">
            <v>0</v>
          </cell>
        </row>
        <row r="9924">
          <cell r="A9924" t="str">
            <v>4522000001</v>
          </cell>
          <cell r="J9924">
            <v>0</v>
          </cell>
        </row>
        <row r="9925">
          <cell r="A9925" t="str">
            <v>4522000001</v>
          </cell>
          <cell r="J9925">
            <v>0</v>
          </cell>
        </row>
        <row r="9926">
          <cell r="A9926" t="str">
            <v>4522000001</v>
          </cell>
          <cell r="J9926">
            <v>0</v>
          </cell>
        </row>
        <row r="9927">
          <cell r="A9927" t="str">
            <v>4522000001</v>
          </cell>
          <cell r="J9927">
            <v>0</v>
          </cell>
        </row>
        <row r="9928">
          <cell r="A9928" t="str">
            <v>4522000001</v>
          </cell>
          <cell r="J9928">
            <v>0</v>
          </cell>
        </row>
        <row r="9929">
          <cell r="A9929" t="str">
            <v>4522000001</v>
          </cell>
          <cell r="J9929">
            <v>0</v>
          </cell>
        </row>
        <row r="9930">
          <cell r="A9930" t="str">
            <v>4522000001</v>
          </cell>
          <cell r="J9930">
            <v>0</v>
          </cell>
        </row>
        <row r="9931">
          <cell r="A9931" t="str">
            <v>4522000001</v>
          </cell>
          <cell r="J9931">
            <v>0</v>
          </cell>
        </row>
        <row r="9932">
          <cell r="A9932" t="str">
            <v>4522000001</v>
          </cell>
          <cell r="J9932">
            <v>0</v>
          </cell>
        </row>
        <row r="9933">
          <cell r="A9933" t="str">
            <v>4522000001</v>
          </cell>
          <cell r="J9933">
            <v>0</v>
          </cell>
        </row>
        <row r="9934">
          <cell r="A9934" t="str">
            <v>4522000001</v>
          </cell>
          <cell r="J9934">
            <v>0</v>
          </cell>
        </row>
        <row r="9935">
          <cell r="A9935" t="str">
            <v>4522000001</v>
          </cell>
          <cell r="J9935">
            <v>0</v>
          </cell>
        </row>
        <row r="9936">
          <cell r="A9936" t="str">
            <v>4522000001</v>
          </cell>
          <cell r="J9936">
            <v>0</v>
          </cell>
        </row>
        <row r="9937">
          <cell r="A9937" t="str">
            <v>4522000001</v>
          </cell>
          <cell r="J9937">
            <v>0</v>
          </cell>
        </row>
        <row r="9938">
          <cell r="A9938" t="str">
            <v>4522000001</v>
          </cell>
          <cell r="J9938">
            <v>0</v>
          </cell>
        </row>
        <row r="9939">
          <cell r="A9939" t="str">
            <v>4522000001</v>
          </cell>
          <cell r="J9939">
            <v>0</v>
          </cell>
        </row>
        <row r="9940">
          <cell r="A9940" t="str">
            <v>4522000001</v>
          </cell>
          <cell r="J9940">
            <v>0</v>
          </cell>
        </row>
        <row r="9941">
          <cell r="A9941" t="str">
            <v>4522000001</v>
          </cell>
          <cell r="J9941">
            <v>0</v>
          </cell>
        </row>
        <row r="9942">
          <cell r="A9942" t="str">
            <v>4522000001</v>
          </cell>
          <cell r="J9942">
            <v>0</v>
          </cell>
        </row>
        <row r="9943">
          <cell r="A9943" t="str">
            <v>4522000001</v>
          </cell>
          <cell r="J9943">
            <v>0</v>
          </cell>
        </row>
        <row r="9944">
          <cell r="A9944" t="str">
            <v>4522000001</v>
          </cell>
          <cell r="J9944">
            <v>0</v>
          </cell>
        </row>
        <row r="9945">
          <cell r="A9945" t="str">
            <v>4522000001</v>
          </cell>
          <cell r="J9945">
            <v>0</v>
          </cell>
        </row>
        <row r="9946">
          <cell r="A9946" t="str">
            <v>4522000001</v>
          </cell>
          <cell r="J9946">
            <v>0</v>
          </cell>
        </row>
        <row r="9947">
          <cell r="A9947" t="str">
            <v>4522000001</v>
          </cell>
          <cell r="J9947">
            <v>0</v>
          </cell>
        </row>
        <row r="9948">
          <cell r="A9948" t="str">
            <v>4522000001</v>
          </cell>
          <cell r="J9948">
            <v>0</v>
          </cell>
        </row>
        <row r="9949">
          <cell r="A9949" t="str">
            <v>4522000001</v>
          </cell>
          <cell r="J9949">
            <v>0</v>
          </cell>
        </row>
        <row r="9950">
          <cell r="A9950" t="str">
            <v>4522000001</v>
          </cell>
          <cell r="J9950">
            <v>0</v>
          </cell>
        </row>
        <row r="9951">
          <cell r="A9951" t="str">
            <v>4522000001</v>
          </cell>
          <cell r="J9951">
            <v>0</v>
          </cell>
        </row>
        <row r="9952">
          <cell r="A9952" t="str">
            <v>4522000001</v>
          </cell>
          <cell r="J9952">
            <v>0</v>
          </cell>
        </row>
        <row r="9953">
          <cell r="A9953" t="str">
            <v>4522000001</v>
          </cell>
          <cell r="J9953">
            <v>0</v>
          </cell>
        </row>
        <row r="9954">
          <cell r="A9954" t="str">
            <v>4522000001</v>
          </cell>
          <cell r="J9954">
            <v>0</v>
          </cell>
        </row>
        <row r="9955">
          <cell r="A9955" t="str">
            <v>4522000001</v>
          </cell>
          <cell r="J9955">
            <v>0</v>
          </cell>
        </row>
        <row r="9956">
          <cell r="A9956" t="str">
            <v>4522000001</v>
          </cell>
          <cell r="J9956">
            <v>0</v>
          </cell>
        </row>
        <row r="9957">
          <cell r="A9957" t="str">
            <v>4522000001</v>
          </cell>
          <cell r="J9957">
            <v>0</v>
          </cell>
        </row>
        <row r="9958">
          <cell r="A9958" t="str">
            <v>4522000001</v>
          </cell>
          <cell r="J9958">
            <v>0</v>
          </cell>
        </row>
        <row r="9959">
          <cell r="A9959" t="str">
            <v>4522000001</v>
          </cell>
          <cell r="J9959">
            <v>0</v>
          </cell>
        </row>
        <row r="9960">
          <cell r="A9960" t="str">
            <v>4522000001</v>
          </cell>
          <cell r="J9960">
            <v>0</v>
          </cell>
        </row>
        <row r="9961">
          <cell r="A9961" t="str">
            <v>4522000001</v>
          </cell>
          <cell r="J9961">
            <v>0</v>
          </cell>
        </row>
        <row r="9962">
          <cell r="A9962" t="str">
            <v>4522000001</v>
          </cell>
          <cell r="J9962">
            <v>0</v>
          </cell>
        </row>
        <row r="9963">
          <cell r="A9963" t="str">
            <v>4522000001</v>
          </cell>
          <cell r="J9963">
            <v>0</v>
          </cell>
        </row>
        <row r="9964">
          <cell r="A9964" t="str">
            <v>4522000001</v>
          </cell>
          <cell r="J9964">
            <v>0</v>
          </cell>
        </row>
        <row r="9965">
          <cell r="A9965" t="str">
            <v>4522000001</v>
          </cell>
          <cell r="J9965">
            <v>0</v>
          </cell>
        </row>
        <row r="9966">
          <cell r="A9966" t="str">
            <v>4522000001</v>
          </cell>
          <cell r="J9966">
            <v>0</v>
          </cell>
        </row>
        <row r="9967">
          <cell r="A9967" t="str">
            <v>4522000001</v>
          </cell>
          <cell r="J9967">
            <v>0</v>
          </cell>
        </row>
        <row r="9968">
          <cell r="A9968" t="str">
            <v>4522000001</v>
          </cell>
          <cell r="J9968">
            <v>0</v>
          </cell>
        </row>
        <row r="9969">
          <cell r="A9969" t="str">
            <v>4522000001</v>
          </cell>
          <cell r="J9969">
            <v>0</v>
          </cell>
        </row>
        <row r="9970">
          <cell r="A9970" t="str">
            <v>4522000001</v>
          </cell>
          <cell r="J9970">
            <v>0</v>
          </cell>
        </row>
        <row r="9971">
          <cell r="A9971" t="str">
            <v>4522000001</v>
          </cell>
          <cell r="J9971">
            <v>0</v>
          </cell>
        </row>
        <row r="9972">
          <cell r="A9972" t="str">
            <v>4522000001</v>
          </cell>
          <cell r="J9972">
            <v>0</v>
          </cell>
        </row>
        <row r="9973">
          <cell r="A9973" t="str">
            <v>4522000001</v>
          </cell>
          <cell r="J9973">
            <v>0</v>
          </cell>
        </row>
        <row r="9974">
          <cell r="A9974" t="str">
            <v>4522000001</v>
          </cell>
          <cell r="J9974">
            <v>0</v>
          </cell>
        </row>
        <row r="9975">
          <cell r="A9975" t="str">
            <v>4522000001</v>
          </cell>
          <cell r="J9975">
            <v>0</v>
          </cell>
        </row>
        <row r="9976">
          <cell r="A9976" t="str">
            <v>4522000001</v>
          </cell>
          <cell r="J9976">
            <v>0</v>
          </cell>
        </row>
        <row r="9977">
          <cell r="A9977" t="str">
            <v>4522000001</v>
          </cell>
          <cell r="J9977">
            <v>0</v>
          </cell>
        </row>
        <row r="9978">
          <cell r="A9978" t="str">
            <v>4522000001</v>
          </cell>
          <cell r="J9978">
            <v>0</v>
          </cell>
        </row>
        <row r="9979">
          <cell r="A9979" t="str">
            <v>4522000001</v>
          </cell>
          <cell r="J9979">
            <v>0</v>
          </cell>
        </row>
        <row r="9980">
          <cell r="A9980" t="str">
            <v>4522000001</v>
          </cell>
          <cell r="J9980">
            <v>0</v>
          </cell>
        </row>
        <row r="9981">
          <cell r="A9981" t="str">
            <v>4522000001</v>
          </cell>
          <cell r="J9981">
            <v>0</v>
          </cell>
        </row>
        <row r="9982">
          <cell r="A9982" t="str">
            <v>4522000001</v>
          </cell>
          <cell r="J9982">
            <v>0</v>
          </cell>
        </row>
        <row r="9983">
          <cell r="A9983" t="str">
            <v>4522000001</v>
          </cell>
          <cell r="J9983">
            <v>0</v>
          </cell>
        </row>
        <row r="9984">
          <cell r="A9984" t="str">
            <v>4522000001</v>
          </cell>
          <cell r="J9984">
            <v>0</v>
          </cell>
        </row>
        <row r="9985">
          <cell r="A9985" t="str">
            <v>4522000001</v>
          </cell>
          <cell r="J9985">
            <v>0</v>
          </cell>
        </row>
        <row r="9986">
          <cell r="A9986" t="str">
            <v>4522000001</v>
          </cell>
          <cell r="J9986">
            <v>0</v>
          </cell>
        </row>
        <row r="9987">
          <cell r="A9987" t="str">
            <v>4522000001</v>
          </cell>
          <cell r="J9987">
            <v>0</v>
          </cell>
        </row>
        <row r="9988">
          <cell r="A9988" t="str">
            <v>4522000001</v>
          </cell>
          <cell r="J9988">
            <v>0</v>
          </cell>
        </row>
        <row r="9989">
          <cell r="A9989" t="str">
            <v>4522000001</v>
          </cell>
          <cell r="J9989">
            <v>0</v>
          </cell>
        </row>
        <row r="9990">
          <cell r="A9990" t="str">
            <v>4522000001</v>
          </cell>
          <cell r="J9990">
            <v>0</v>
          </cell>
        </row>
        <row r="9991">
          <cell r="A9991" t="str">
            <v>4522000001</v>
          </cell>
          <cell r="J9991">
            <v>0</v>
          </cell>
        </row>
        <row r="9992">
          <cell r="A9992" t="str">
            <v>4522000001</v>
          </cell>
          <cell r="J9992">
            <v>0</v>
          </cell>
        </row>
        <row r="9993">
          <cell r="A9993" t="str">
            <v>4522000001</v>
          </cell>
          <cell r="J9993">
            <v>0</v>
          </cell>
        </row>
        <row r="9994">
          <cell r="A9994" t="str">
            <v>4522000001</v>
          </cell>
          <cell r="J9994">
            <v>0</v>
          </cell>
        </row>
        <row r="9995">
          <cell r="A9995" t="str">
            <v>4522000001</v>
          </cell>
          <cell r="J9995">
            <v>0</v>
          </cell>
        </row>
        <row r="9996">
          <cell r="A9996" t="str">
            <v>4522000001</v>
          </cell>
          <cell r="J9996">
            <v>0</v>
          </cell>
        </row>
        <row r="9997">
          <cell r="A9997" t="str">
            <v>4522000001</v>
          </cell>
          <cell r="J9997">
            <v>0</v>
          </cell>
        </row>
        <row r="9998">
          <cell r="A9998" t="str">
            <v>4522000001</v>
          </cell>
          <cell r="J9998">
            <v>0</v>
          </cell>
        </row>
        <row r="9999">
          <cell r="A9999" t="str">
            <v>4522000001</v>
          </cell>
          <cell r="J9999">
            <v>0</v>
          </cell>
        </row>
        <row r="10000">
          <cell r="A10000" t="str">
            <v>4522000001</v>
          </cell>
          <cell r="J10000">
            <v>0</v>
          </cell>
        </row>
        <row r="10001">
          <cell r="A10001" t="str">
            <v>4522000001</v>
          </cell>
          <cell r="J10001">
            <v>0</v>
          </cell>
        </row>
        <row r="10002">
          <cell r="A10002" t="str">
            <v>4522000001</v>
          </cell>
          <cell r="J10002">
            <v>0</v>
          </cell>
        </row>
        <row r="10003">
          <cell r="A10003" t="str">
            <v>4522000001</v>
          </cell>
          <cell r="J10003">
            <v>0</v>
          </cell>
        </row>
        <row r="10004">
          <cell r="A10004" t="str">
            <v>4522000001</v>
          </cell>
          <cell r="J10004">
            <v>0</v>
          </cell>
        </row>
        <row r="10005">
          <cell r="A10005" t="str">
            <v>4522000001</v>
          </cell>
          <cell r="J10005">
            <v>0</v>
          </cell>
        </row>
        <row r="10006">
          <cell r="A10006" t="str">
            <v>4522000001</v>
          </cell>
          <cell r="J10006">
            <v>0</v>
          </cell>
        </row>
        <row r="10007">
          <cell r="A10007" t="str">
            <v>4522000001</v>
          </cell>
          <cell r="J10007">
            <v>0</v>
          </cell>
        </row>
        <row r="10008">
          <cell r="A10008" t="str">
            <v>4522000001</v>
          </cell>
          <cell r="J10008">
            <v>0</v>
          </cell>
        </row>
        <row r="10009">
          <cell r="A10009" t="str">
            <v>4522000001</v>
          </cell>
          <cell r="J10009">
            <v>0</v>
          </cell>
        </row>
        <row r="10010">
          <cell r="A10010" t="str">
            <v>4522000001</v>
          </cell>
          <cell r="J10010">
            <v>0</v>
          </cell>
        </row>
        <row r="10011">
          <cell r="A10011" t="str">
            <v>4522000001</v>
          </cell>
          <cell r="J10011">
            <v>0</v>
          </cell>
        </row>
        <row r="10012">
          <cell r="A10012" t="str">
            <v>4522000001</v>
          </cell>
          <cell r="J10012">
            <v>0</v>
          </cell>
        </row>
        <row r="10013">
          <cell r="A10013" t="str">
            <v>4522000001</v>
          </cell>
          <cell r="J10013">
            <v>0</v>
          </cell>
        </row>
        <row r="10014">
          <cell r="A10014" t="str">
            <v>4522000001</v>
          </cell>
          <cell r="J10014">
            <v>0</v>
          </cell>
        </row>
        <row r="10015">
          <cell r="A10015" t="str">
            <v>4522000001</v>
          </cell>
          <cell r="J10015">
            <v>0</v>
          </cell>
        </row>
        <row r="10016">
          <cell r="A10016" t="str">
            <v>4522000001</v>
          </cell>
          <cell r="J10016">
            <v>0</v>
          </cell>
        </row>
        <row r="10017">
          <cell r="A10017" t="str">
            <v>4522000001</v>
          </cell>
          <cell r="J10017">
            <v>0</v>
          </cell>
        </row>
        <row r="10018">
          <cell r="A10018" t="str">
            <v>4522000001</v>
          </cell>
          <cell r="J10018">
            <v>0</v>
          </cell>
        </row>
        <row r="10019">
          <cell r="A10019" t="str">
            <v>4522000001</v>
          </cell>
          <cell r="J10019">
            <v>0</v>
          </cell>
        </row>
        <row r="10020">
          <cell r="A10020" t="str">
            <v>4522000001</v>
          </cell>
          <cell r="J10020">
            <v>0</v>
          </cell>
        </row>
        <row r="10021">
          <cell r="A10021" t="str">
            <v>4522000001</v>
          </cell>
          <cell r="J10021">
            <v>0</v>
          </cell>
        </row>
        <row r="10022">
          <cell r="A10022" t="str">
            <v>4522000001</v>
          </cell>
          <cell r="J10022">
            <v>0</v>
          </cell>
        </row>
        <row r="10023">
          <cell r="A10023" t="str">
            <v>4522000001</v>
          </cell>
          <cell r="J10023">
            <v>0</v>
          </cell>
        </row>
        <row r="10024">
          <cell r="A10024" t="str">
            <v>4522000001</v>
          </cell>
          <cell r="J10024">
            <v>0</v>
          </cell>
        </row>
        <row r="10025">
          <cell r="A10025" t="str">
            <v>4522000001</v>
          </cell>
          <cell r="J10025">
            <v>0</v>
          </cell>
        </row>
        <row r="10026">
          <cell r="A10026" t="str">
            <v>4522000001</v>
          </cell>
          <cell r="J10026">
            <v>0</v>
          </cell>
        </row>
        <row r="10027">
          <cell r="A10027" t="str">
            <v>4522000001</v>
          </cell>
          <cell r="J10027">
            <v>0</v>
          </cell>
        </row>
        <row r="10028">
          <cell r="A10028" t="str">
            <v>4522000001</v>
          </cell>
          <cell r="J10028">
            <v>0</v>
          </cell>
        </row>
        <row r="10029">
          <cell r="A10029" t="str">
            <v>4522000001</v>
          </cell>
          <cell r="J10029">
            <v>0</v>
          </cell>
        </row>
        <row r="10030">
          <cell r="A10030" t="str">
            <v>4522000001</v>
          </cell>
          <cell r="J10030">
            <v>0</v>
          </cell>
        </row>
        <row r="10031">
          <cell r="A10031" t="str">
            <v>4522000001</v>
          </cell>
          <cell r="J10031">
            <v>0</v>
          </cell>
        </row>
        <row r="10032">
          <cell r="A10032" t="str">
            <v>4522000001</v>
          </cell>
          <cell r="J10032">
            <v>0</v>
          </cell>
        </row>
        <row r="10033">
          <cell r="A10033" t="str">
            <v>4522000001</v>
          </cell>
          <cell r="J10033">
            <v>0</v>
          </cell>
        </row>
        <row r="10034">
          <cell r="A10034" t="str">
            <v>4522000001</v>
          </cell>
          <cell r="J10034">
            <v>0</v>
          </cell>
        </row>
        <row r="10035">
          <cell r="A10035" t="str">
            <v>4522000001</v>
          </cell>
          <cell r="J10035">
            <v>0</v>
          </cell>
        </row>
        <row r="10036">
          <cell r="A10036" t="str">
            <v>4522000001</v>
          </cell>
          <cell r="J10036">
            <v>0</v>
          </cell>
        </row>
        <row r="10037">
          <cell r="A10037" t="str">
            <v>4522000001</v>
          </cell>
          <cell r="J10037">
            <v>0</v>
          </cell>
        </row>
        <row r="10038">
          <cell r="A10038" t="str">
            <v>4522000001</v>
          </cell>
          <cell r="J10038">
            <v>0</v>
          </cell>
        </row>
        <row r="10039">
          <cell r="A10039" t="str">
            <v>4522000001</v>
          </cell>
          <cell r="J10039">
            <v>0</v>
          </cell>
        </row>
        <row r="10040">
          <cell r="A10040" t="str">
            <v>4522000001</v>
          </cell>
          <cell r="J10040">
            <v>0</v>
          </cell>
        </row>
        <row r="10041">
          <cell r="A10041" t="str">
            <v>4522000001</v>
          </cell>
          <cell r="J10041">
            <v>0</v>
          </cell>
        </row>
        <row r="10042">
          <cell r="A10042" t="str">
            <v>4522000001</v>
          </cell>
          <cell r="J10042">
            <v>0</v>
          </cell>
        </row>
        <row r="10043">
          <cell r="A10043" t="str">
            <v>4522000001</v>
          </cell>
          <cell r="J10043">
            <v>0</v>
          </cell>
        </row>
        <row r="10044">
          <cell r="A10044" t="str">
            <v>4522000001</v>
          </cell>
          <cell r="J10044">
            <v>0</v>
          </cell>
        </row>
        <row r="10045">
          <cell r="A10045" t="str">
            <v>4522000001</v>
          </cell>
          <cell r="J10045">
            <v>0</v>
          </cell>
        </row>
        <row r="10046">
          <cell r="A10046" t="str">
            <v>4522000001</v>
          </cell>
          <cell r="J10046">
            <v>0</v>
          </cell>
        </row>
        <row r="10047">
          <cell r="A10047" t="str">
            <v>4522000001</v>
          </cell>
          <cell r="J10047">
            <v>0</v>
          </cell>
        </row>
        <row r="10048">
          <cell r="A10048" t="str">
            <v>4522000001</v>
          </cell>
          <cell r="J10048">
            <v>0</v>
          </cell>
        </row>
        <row r="10049">
          <cell r="A10049" t="str">
            <v>4522000001</v>
          </cell>
          <cell r="J10049">
            <v>0</v>
          </cell>
        </row>
        <row r="10050">
          <cell r="A10050" t="str">
            <v>4522000001</v>
          </cell>
          <cell r="J10050">
            <v>0</v>
          </cell>
        </row>
        <row r="10051">
          <cell r="A10051" t="str">
            <v>4522000001</v>
          </cell>
          <cell r="J10051">
            <v>0</v>
          </cell>
        </row>
        <row r="10052">
          <cell r="A10052" t="str">
            <v>4522000001</v>
          </cell>
          <cell r="J10052">
            <v>0</v>
          </cell>
        </row>
        <row r="10053">
          <cell r="A10053" t="str">
            <v>4522000001</v>
          </cell>
          <cell r="J10053">
            <v>0</v>
          </cell>
        </row>
        <row r="10054">
          <cell r="A10054" t="str">
            <v>4522000001</v>
          </cell>
          <cell r="J10054">
            <v>0</v>
          </cell>
        </row>
        <row r="10055">
          <cell r="A10055" t="str">
            <v>4522000001</v>
          </cell>
          <cell r="J10055">
            <v>0</v>
          </cell>
        </row>
        <row r="10056">
          <cell r="A10056" t="str">
            <v>4522000001</v>
          </cell>
          <cell r="J10056">
            <v>0</v>
          </cell>
        </row>
        <row r="10057">
          <cell r="A10057" t="str">
            <v>4522000001</v>
          </cell>
          <cell r="J10057">
            <v>0</v>
          </cell>
        </row>
        <row r="10058">
          <cell r="A10058" t="str">
            <v>4522000001</v>
          </cell>
          <cell r="J10058">
            <v>0</v>
          </cell>
        </row>
        <row r="10059">
          <cell r="A10059" t="str">
            <v>4522000001</v>
          </cell>
          <cell r="J10059">
            <v>0</v>
          </cell>
        </row>
        <row r="10060">
          <cell r="A10060" t="str">
            <v>4522000001</v>
          </cell>
          <cell r="J10060">
            <v>0</v>
          </cell>
        </row>
        <row r="10061">
          <cell r="A10061" t="str">
            <v>4522000001</v>
          </cell>
          <cell r="J10061">
            <v>0</v>
          </cell>
        </row>
        <row r="10062">
          <cell r="A10062" t="str">
            <v>4522000001</v>
          </cell>
          <cell r="J10062">
            <v>0</v>
          </cell>
        </row>
        <row r="10063">
          <cell r="A10063" t="str">
            <v>4522000001</v>
          </cell>
          <cell r="J10063">
            <v>0</v>
          </cell>
        </row>
        <row r="10064">
          <cell r="A10064" t="str">
            <v>4522000001</v>
          </cell>
          <cell r="J10064">
            <v>0</v>
          </cell>
        </row>
        <row r="10065">
          <cell r="A10065" t="str">
            <v>4522000001</v>
          </cell>
          <cell r="J10065">
            <v>0</v>
          </cell>
        </row>
        <row r="10066">
          <cell r="A10066" t="str">
            <v>4522000001</v>
          </cell>
          <cell r="J10066">
            <v>0</v>
          </cell>
        </row>
        <row r="10067">
          <cell r="A10067" t="str">
            <v>4522000001</v>
          </cell>
          <cell r="J10067">
            <v>0</v>
          </cell>
        </row>
        <row r="10068">
          <cell r="A10068" t="str">
            <v>4522000001</v>
          </cell>
          <cell r="J10068">
            <v>0</v>
          </cell>
        </row>
        <row r="10069">
          <cell r="A10069" t="str">
            <v>4522000001</v>
          </cell>
          <cell r="J10069">
            <v>0</v>
          </cell>
        </row>
        <row r="10070">
          <cell r="A10070" t="str">
            <v>4522000001</v>
          </cell>
          <cell r="J10070">
            <v>0</v>
          </cell>
        </row>
        <row r="10071">
          <cell r="A10071" t="str">
            <v>4522000001</v>
          </cell>
          <cell r="J10071">
            <v>0</v>
          </cell>
        </row>
        <row r="10072">
          <cell r="A10072" t="str">
            <v>4522000001</v>
          </cell>
          <cell r="J10072">
            <v>0</v>
          </cell>
        </row>
        <row r="10073">
          <cell r="A10073" t="str">
            <v>4522000001</v>
          </cell>
          <cell r="J10073">
            <v>0</v>
          </cell>
        </row>
        <row r="10074">
          <cell r="A10074" t="str">
            <v>4522000001</v>
          </cell>
          <cell r="J10074">
            <v>0</v>
          </cell>
        </row>
        <row r="10075">
          <cell r="A10075" t="str">
            <v>4522000001</v>
          </cell>
          <cell r="J10075">
            <v>0</v>
          </cell>
        </row>
        <row r="10076">
          <cell r="A10076" t="str">
            <v>4522000001</v>
          </cell>
          <cell r="J10076">
            <v>0</v>
          </cell>
        </row>
        <row r="10077">
          <cell r="A10077" t="str">
            <v>4522000001</v>
          </cell>
          <cell r="J10077">
            <v>0</v>
          </cell>
        </row>
        <row r="10078">
          <cell r="A10078" t="str">
            <v>4522000001</v>
          </cell>
          <cell r="J10078">
            <v>0</v>
          </cell>
        </row>
        <row r="10079">
          <cell r="A10079" t="str">
            <v>4522000001</v>
          </cell>
          <cell r="J10079">
            <v>0</v>
          </cell>
        </row>
        <row r="10080">
          <cell r="A10080" t="str">
            <v>4522000001</v>
          </cell>
          <cell r="J10080">
            <v>0</v>
          </cell>
        </row>
        <row r="10081">
          <cell r="A10081" t="str">
            <v>4522000001</v>
          </cell>
          <cell r="J10081">
            <v>0</v>
          </cell>
        </row>
        <row r="10082">
          <cell r="A10082" t="str">
            <v>4522000001</v>
          </cell>
          <cell r="J10082">
            <v>0</v>
          </cell>
        </row>
        <row r="10083">
          <cell r="A10083" t="str">
            <v>4522000001</v>
          </cell>
          <cell r="J10083">
            <v>0</v>
          </cell>
        </row>
        <row r="10084">
          <cell r="A10084" t="str">
            <v>4522000001</v>
          </cell>
          <cell r="J10084">
            <v>0</v>
          </cell>
        </row>
        <row r="10085">
          <cell r="A10085" t="str">
            <v>4522000001</v>
          </cell>
          <cell r="J10085">
            <v>0</v>
          </cell>
        </row>
        <row r="10086">
          <cell r="A10086" t="str">
            <v>4522000001</v>
          </cell>
          <cell r="J10086">
            <v>0</v>
          </cell>
        </row>
        <row r="10087">
          <cell r="A10087" t="str">
            <v>4522000001</v>
          </cell>
          <cell r="J10087">
            <v>0</v>
          </cell>
        </row>
        <row r="10088">
          <cell r="A10088" t="str">
            <v>4522000001</v>
          </cell>
          <cell r="J10088">
            <v>0</v>
          </cell>
        </row>
        <row r="10089">
          <cell r="A10089" t="str">
            <v>4522000001</v>
          </cell>
          <cell r="J10089">
            <v>0</v>
          </cell>
        </row>
        <row r="10090">
          <cell r="A10090" t="str">
            <v>4522000001</v>
          </cell>
          <cell r="J10090">
            <v>0</v>
          </cell>
        </row>
        <row r="10091">
          <cell r="A10091" t="str">
            <v>4522000001</v>
          </cell>
          <cell r="J10091">
            <v>0</v>
          </cell>
        </row>
        <row r="10092">
          <cell r="A10092" t="str">
            <v>4522000001</v>
          </cell>
          <cell r="J10092">
            <v>0</v>
          </cell>
        </row>
        <row r="10093">
          <cell r="A10093" t="str">
            <v>4522000001</v>
          </cell>
          <cell r="J10093">
            <v>0</v>
          </cell>
        </row>
        <row r="10094">
          <cell r="A10094" t="str">
            <v>4522000001</v>
          </cell>
          <cell r="J10094">
            <v>0</v>
          </cell>
        </row>
        <row r="10095">
          <cell r="A10095" t="str">
            <v>4522000001</v>
          </cell>
          <cell r="J10095">
            <v>0</v>
          </cell>
        </row>
        <row r="10096">
          <cell r="A10096" t="str">
            <v>4522000001</v>
          </cell>
          <cell r="J10096">
            <v>0</v>
          </cell>
        </row>
        <row r="10097">
          <cell r="A10097" t="str">
            <v>4522000001</v>
          </cell>
          <cell r="J10097">
            <v>0</v>
          </cell>
        </row>
        <row r="10098">
          <cell r="A10098" t="str">
            <v>4522000001</v>
          </cell>
          <cell r="J10098">
            <v>0</v>
          </cell>
        </row>
        <row r="10099">
          <cell r="A10099" t="str">
            <v>4522000001</v>
          </cell>
          <cell r="J10099">
            <v>0</v>
          </cell>
        </row>
        <row r="10100">
          <cell r="A10100" t="str">
            <v>4522000001</v>
          </cell>
          <cell r="J10100">
            <v>0</v>
          </cell>
        </row>
        <row r="10101">
          <cell r="A10101" t="str">
            <v>4522000001</v>
          </cell>
          <cell r="J10101">
            <v>0</v>
          </cell>
        </row>
        <row r="10102">
          <cell r="A10102" t="str">
            <v>4522000001</v>
          </cell>
          <cell r="J10102">
            <v>0</v>
          </cell>
        </row>
        <row r="10103">
          <cell r="A10103" t="str">
            <v>4522000001</v>
          </cell>
          <cell r="J10103">
            <v>0</v>
          </cell>
        </row>
        <row r="10104">
          <cell r="A10104" t="str">
            <v>4522000001</v>
          </cell>
          <cell r="J10104">
            <v>0</v>
          </cell>
        </row>
        <row r="10105">
          <cell r="A10105" t="str">
            <v>4522000001</v>
          </cell>
          <cell r="J10105">
            <v>0</v>
          </cell>
        </row>
        <row r="10106">
          <cell r="A10106" t="str">
            <v>4522000001</v>
          </cell>
          <cell r="J10106">
            <v>0</v>
          </cell>
        </row>
        <row r="10107">
          <cell r="A10107" t="str">
            <v>4522000001</v>
          </cell>
          <cell r="J10107">
            <v>0</v>
          </cell>
        </row>
        <row r="10108">
          <cell r="A10108" t="str">
            <v>4522000001</v>
          </cell>
          <cell r="J10108">
            <v>0</v>
          </cell>
        </row>
        <row r="10109">
          <cell r="A10109" t="str">
            <v>4522000001</v>
          </cell>
          <cell r="J10109">
            <v>0</v>
          </cell>
        </row>
        <row r="10110">
          <cell r="A10110" t="str">
            <v>4522000001</v>
          </cell>
          <cell r="J10110">
            <v>0</v>
          </cell>
        </row>
        <row r="10111">
          <cell r="A10111" t="str">
            <v>4522000001</v>
          </cell>
          <cell r="J10111">
            <v>0</v>
          </cell>
        </row>
        <row r="10112">
          <cell r="A10112" t="str">
            <v>4522000001</v>
          </cell>
          <cell r="J10112">
            <v>0</v>
          </cell>
        </row>
        <row r="10113">
          <cell r="A10113" t="str">
            <v>4522000001</v>
          </cell>
          <cell r="J10113">
            <v>0</v>
          </cell>
        </row>
        <row r="10114">
          <cell r="A10114" t="str">
            <v>4522000001</v>
          </cell>
          <cell r="J10114">
            <v>0</v>
          </cell>
        </row>
        <row r="10115">
          <cell r="A10115" t="str">
            <v>4522000001</v>
          </cell>
          <cell r="J10115">
            <v>0</v>
          </cell>
        </row>
        <row r="10116">
          <cell r="A10116" t="str">
            <v>4522000001</v>
          </cell>
          <cell r="J10116">
            <v>0</v>
          </cell>
        </row>
        <row r="10117">
          <cell r="A10117" t="str">
            <v>4522000001</v>
          </cell>
          <cell r="J10117">
            <v>0</v>
          </cell>
        </row>
        <row r="10118">
          <cell r="A10118" t="str">
            <v>4522000001</v>
          </cell>
          <cell r="J10118">
            <v>0</v>
          </cell>
        </row>
        <row r="10119">
          <cell r="A10119" t="str">
            <v>4522000001</v>
          </cell>
          <cell r="J10119">
            <v>0</v>
          </cell>
        </row>
        <row r="10120">
          <cell r="A10120" t="str">
            <v>4522000001</v>
          </cell>
          <cell r="J10120">
            <v>0</v>
          </cell>
        </row>
        <row r="10121">
          <cell r="A10121" t="str">
            <v>4522000001</v>
          </cell>
          <cell r="J10121">
            <v>0</v>
          </cell>
        </row>
        <row r="10122">
          <cell r="A10122" t="str">
            <v>4522000001</v>
          </cell>
          <cell r="J10122">
            <v>0</v>
          </cell>
        </row>
        <row r="10123">
          <cell r="A10123" t="str">
            <v>4522000001</v>
          </cell>
          <cell r="J10123">
            <v>0</v>
          </cell>
        </row>
        <row r="10124">
          <cell r="A10124" t="str">
            <v>4522000001</v>
          </cell>
          <cell r="J10124">
            <v>0</v>
          </cell>
        </row>
        <row r="10125">
          <cell r="A10125" t="str">
            <v>4522000001</v>
          </cell>
          <cell r="J10125">
            <v>0</v>
          </cell>
        </row>
        <row r="10126">
          <cell r="A10126" t="str">
            <v>4522000001</v>
          </cell>
          <cell r="J10126">
            <v>0</v>
          </cell>
        </row>
        <row r="10127">
          <cell r="A10127" t="str">
            <v>4522000001</v>
          </cell>
          <cell r="J10127">
            <v>0</v>
          </cell>
        </row>
        <row r="10128">
          <cell r="A10128" t="str">
            <v>4522000001</v>
          </cell>
          <cell r="J10128">
            <v>0</v>
          </cell>
        </row>
        <row r="10129">
          <cell r="A10129" t="str">
            <v>4522000001</v>
          </cell>
          <cell r="J10129">
            <v>0</v>
          </cell>
        </row>
        <row r="10130">
          <cell r="A10130" t="str">
            <v>4522000001</v>
          </cell>
          <cell r="J10130">
            <v>0</v>
          </cell>
        </row>
        <row r="10131">
          <cell r="A10131" t="str">
            <v>4522000001</v>
          </cell>
          <cell r="J10131">
            <v>0</v>
          </cell>
        </row>
        <row r="10132">
          <cell r="A10132" t="str">
            <v>4522000001</v>
          </cell>
          <cell r="J10132">
            <v>0</v>
          </cell>
        </row>
        <row r="10133">
          <cell r="A10133" t="str">
            <v>4522000001</v>
          </cell>
          <cell r="J10133">
            <v>0</v>
          </cell>
        </row>
        <row r="10134">
          <cell r="A10134" t="str">
            <v>4522000001</v>
          </cell>
          <cell r="J10134">
            <v>0</v>
          </cell>
        </row>
        <row r="10135">
          <cell r="A10135" t="str">
            <v>4522000001</v>
          </cell>
          <cell r="J10135">
            <v>0</v>
          </cell>
        </row>
        <row r="10136">
          <cell r="A10136" t="str">
            <v>4522000001</v>
          </cell>
          <cell r="J10136">
            <v>0</v>
          </cell>
        </row>
        <row r="10137">
          <cell r="A10137" t="str">
            <v>4522000001</v>
          </cell>
          <cell r="J10137">
            <v>0</v>
          </cell>
        </row>
        <row r="10138">
          <cell r="A10138" t="str">
            <v>4522000001</v>
          </cell>
          <cell r="J10138">
            <v>0</v>
          </cell>
        </row>
        <row r="10139">
          <cell r="A10139" t="str">
            <v>4522000001</v>
          </cell>
          <cell r="J10139">
            <v>0</v>
          </cell>
        </row>
        <row r="10140">
          <cell r="A10140" t="str">
            <v>4522000001</v>
          </cell>
          <cell r="J10140">
            <v>0</v>
          </cell>
        </row>
        <row r="10141">
          <cell r="A10141" t="str">
            <v>4522000001</v>
          </cell>
          <cell r="J10141">
            <v>0</v>
          </cell>
        </row>
        <row r="10142">
          <cell r="A10142" t="str">
            <v>4522000001</v>
          </cell>
          <cell r="J10142">
            <v>0</v>
          </cell>
        </row>
        <row r="10143">
          <cell r="A10143" t="str">
            <v>4522000001</v>
          </cell>
          <cell r="J10143">
            <v>0</v>
          </cell>
        </row>
        <row r="10144">
          <cell r="A10144" t="str">
            <v>4522000001</v>
          </cell>
          <cell r="J10144">
            <v>0</v>
          </cell>
        </row>
        <row r="10145">
          <cell r="A10145" t="str">
            <v>4522000001</v>
          </cell>
          <cell r="J10145">
            <v>0</v>
          </cell>
        </row>
        <row r="10146">
          <cell r="A10146" t="str">
            <v>4522000001</v>
          </cell>
          <cell r="J10146">
            <v>0</v>
          </cell>
        </row>
        <row r="10147">
          <cell r="A10147" t="str">
            <v>4522000001</v>
          </cell>
          <cell r="J10147">
            <v>0</v>
          </cell>
        </row>
        <row r="10148">
          <cell r="A10148" t="str">
            <v>4522000001</v>
          </cell>
          <cell r="J10148">
            <v>0</v>
          </cell>
        </row>
        <row r="10149">
          <cell r="A10149" t="str">
            <v>4522000001</v>
          </cell>
          <cell r="J10149">
            <v>0</v>
          </cell>
        </row>
        <row r="10150">
          <cell r="A10150" t="str">
            <v>4522000001</v>
          </cell>
          <cell r="J10150">
            <v>0</v>
          </cell>
        </row>
        <row r="10151">
          <cell r="A10151" t="str">
            <v>4522000001</v>
          </cell>
          <cell r="J10151">
            <v>0</v>
          </cell>
        </row>
        <row r="10152">
          <cell r="A10152" t="str">
            <v>4522000001</v>
          </cell>
          <cell r="J10152">
            <v>0</v>
          </cell>
        </row>
        <row r="10153">
          <cell r="A10153" t="str">
            <v>4522000001</v>
          </cell>
          <cell r="J10153">
            <v>0</v>
          </cell>
        </row>
        <row r="10154">
          <cell r="A10154" t="str">
            <v>4522000001</v>
          </cell>
          <cell r="J10154">
            <v>0</v>
          </cell>
        </row>
        <row r="10155">
          <cell r="A10155" t="str">
            <v>4522000001</v>
          </cell>
          <cell r="J10155">
            <v>0</v>
          </cell>
        </row>
        <row r="10156">
          <cell r="A10156" t="str">
            <v>4522000001</v>
          </cell>
          <cell r="J10156">
            <v>0</v>
          </cell>
        </row>
        <row r="10157">
          <cell r="A10157" t="str">
            <v>4522000001</v>
          </cell>
          <cell r="J10157">
            <v>0</v>
          </cell>
        </row>
        <row r="10158">
          <cell r="A10158" t="str">
            <v>4522000001</v>
          </cell>
          <cell r="J10158">
            <v>0</v>
          </cell>
        </row>
        <row r="10159">
          <cell r="A10159" t="str">
            <v>4522000001</v>
          </cell>
          <cell r="J10159">
            <v>0</v>
          </cell>
        </row>
        <row r="10160">
          <cell r="A10160" t="str">
            <v>4522000001</v>
          </cell>
          <cell r="J10160">
            <v>0</v>
          </cell>
        </row>
        <row r="10161">
          <cell r="A10161" t="str">
            <v>4522000001</v>
          </cell>
          <cell r="J10161">
            <v>0</v>
          </cell>
        </row>
        <row r="10162">
          <cell r="A10162" t="str">
            <v>4522000001</v>
          </cell>
          <cell r="J10162">
            <v>0</v>
          </cell>
        </row>
        <row r="10163">
          <cell r="A10163" t="str">
            <v>4522000001</v>
          </cell>
          <cell r="J10163">
            <v>0</v>
          </cell>
        </row>
        <row r="10164">
          <cell r="A10164" t="str">
            <v>4522000001</v>
          </cell>
          <cell r="J10164">
            <v>0</v>
          </cell>
        </row>
        <row r="10165">
          <cell r="A10165" t="str">
            <v>4522000001</v>
          </cell>
          <cell r="J10165">
            <v>0</v>
          </cell>
        </row>
        <row r="10166">
          <cell r="A10166" t="str">
            <v>4522000001</v>
          </cell>
          <cell r="J10166">
            <v>0</v>
          </cell>
        </row>
        <row r="10167">
          <cell r="A10167" t="str">
            <v>4522000001</v>
          </cell>
          <cell r="J10167">
            <v>0</v>
          </cell>
        </row>
        <row r="10168">
          <cell r="A10168" t="str">
            <v>4522000001</v>
          </cell>
          <cell r="J10168">
            <v>0</v>
          </cell>
        </row>
        <row r="10169">
          <cell r="A10169" t="str">
            <v>4522000001</v>
          </cell>
          <cell r="J10169">
            <v>0</v>
          </cell>
        </row>
        <row r="10170">
          <cell r="A10170" t="str">
            <v>4522000001</v>
          </cell>
          <cell r="J10170">
            <v>0</v>
          </cell>
        </row>
        <row r="10171">
          <cell r="A10171" t="str">
            <v>4522000001</v>
          </cell>
          <cell r="J10171">
            <v>0</v>
          </cell>
        </row>
        <row r="10172">
          <cell r="A10172" t="str">
            <v>4522000001</v>
          </cell>
          <cell r="J10172">
            <v>0</v>
          </cell>
        </row>
        <row r="10173">
          <cell r="A10173" t="str">
            <v>4522000001</v>
          </cell>
          <cell r="J10173">
            <v>0</v>
          </cell>
        </row>
        <row r="10174">
          <cell r="A10174" t="str">
            <v>4522000001</v>
          </cell>
          <cell r="J10174">
            <v>0</v>
          </cell>
        </row>
        <row r="10175">
          <cell r="A10175" t="str">
            <v>4522000001</v>
          </cell>
          <cell r="J10175">
            <v>0</v>
          </cell>
        </row>
        <row r="10176">
          <cell r="A10176" t="str">
            <v>4522000001</v>
          </cell>
          <cell r="J10176">
            <v>0</v>
          </cell>
        </row>
        <row r="10177">
          <cell r="A10177" t="str">
            <v>4522000001</v>
          </cell>
          <cell r="J10177">
            <v>0</v>
          </cell>
        </row>
        <row r="10178">
          <cell r="A10178" t="str">
            <v>4522000001</v>
          </cell>
          <cell r="J10178">
            <v>0</v>
          </cell>
        </row>
        <row r="10179">
          <cell r="A10179" t="str">
            <v>4522000001</v>
          </cell>
          <cell r="J10179">
            <v>0</v>
          </cell>
        </row>
        <row r="10180">
          <cell r="A10180" t="str">
            <v>4522000001</v>
          </cell>
          <cell r="J10180">
            <v>0</v>
          </cell>
        </row>
        <row r="10181">
          <cell r="A10181" t="str">
            <v>4522000001</v>
          </cell>
          <cell r="J10181">
            <v>0</v>
          </cell>
        </row>
        <row r="10182">
          <cell r="A10182" t="str">
            <v>4522000001</v>
          </cell>
          <cell r="J10182">
            <v>0</v>
          </cell>
        </row>
        <row r="10183">
          <cell r="A10183" t="str">
            <v>4522000001</v>
          </cell>
          <cell r="J10183">
            <v>0</v>
          </cell>
        </row>
        <row r="10184">
          <cell r="A10184" t="str">
            <v>4522000001</v>
          </cell>
          <cell r="J10184">
            <v>0</v>
          </cell>
        </row>
        <row r="10185">
          <cell r="A10185" t="str">
            <v>4522000001</v>
          </cell>
          <cell r="J10185">
            <v>0</v>
          </cell>
        </row>
        <row r="10186">
          <cell r="A10186" t="str">
            <v>4522000001</v>
          </cell>
          <cell r="J10186">
            <v>0</v>
          </cell>
        </row>
        <row r="10187">
          <cell r="A10187" t="str">
            <v>4522000001</v>
          </cell>
          <cell r="J10187">
            <v>0</v>
          </cell>
        </row>
        <row r="10188">
          <cell r="A10188" t="str">
            <v>4522000001</v>
          </cell>
          <cell r="J10188">
            <v>0</v>
          </cell>
        </row>
        <row r="10189">
          <cell r="A10189" t="str">
            <v>4522000001</v>
          </cell>
          <cell r="J10189">
            <v>0</v>
          </cell>
        </row>
        <row r="10190">
          <cell r="A10190" t="str">
            <v>4522000001</v>
          </cell>
          <cell r="J10190">
            <v>0</v>
          </cell>
        </row>
        <row r="10191">
          <cell r="A10191" t="str">
            <v>4522000001</v>
          </cell>
          <cell r="J10191">
            <v>0</v>
          </cell>
        </row>
        <row r="10192">
          <cell r="A10192" t="str">
            <v>4522000001</v>
          </cell>
          <cell r="J10192">
            <v>0</v>
          </cell>
        </row>
        <row r="10193">
          <cell r="A10193" t="str">
            <v>4522000001</v>
          </cell>
          <cell r="J10193">
            <v>0</v>
          </cell>
        </row>
        <row r="10194">
          <cell r="A10194" t="str">
            <v>4522000001</v>
          </cell>
          <cell r="J10194">
            <v>0</v>
          </cell>
        </row>
        <row r="10195">
          <cell r="A10195" t="str">
            <v>4522000001</v>
          </cell>
          <cell r="J10195">
            <v>0</v>
          </cell>
        </row>
        <row r="10196">
          <cell r="A10196" t="str">
            <v>4522000001</v>
          </cell>
          <cell r="J10196">
            <v>0</v>
          </cell>
        </row>
        <row r="10197">
          <cell r="A10197" t="str">
            <v>4522000001</v>
          </cell>
          <cell r="J10197">
            <v>0</v>
          </cell>
        </row>
        <row r="10198">
          <cell r="A10198" t="str">
            <v>4522000001</v>
          </cell>
          <cell r="J10198">
            <v>0</v>
          </cell>
        </row>
        <row r="10199">
          <cell r="A10199" t="str">
            <v>4522000001</v>
          </cell>
          <cell r="J10199">
            <v>0</v>
          </cell>
        </row>
        <row r="10200">
          <cell r="A10200" t="str">
            <v>4522000001</v>
          </cell>
          <cell r="J10200">
            <v>0</v>
          </cell>
        </row>
        <row r="10201">
          <cell r="A10201" t="str">
            <v>4522000001</v>
          </cell>
          <cell r="J10201">
            <v>0</v>
          </cell>
        </row>
        <row r="10202">
          <cell r="A10202" t="str">
            <v>4522000001</v>
          </cell>
          <cell r="J10202">
            <v>0</v>
          </cell>
        </row>
        <row r="10203">
          <cell r="A10203" t="str">
            <v>4522000001</v>
          </cell>
          <cell r="J10203">
            <v>0</v>
          </cell>
        </row>
        <row r="10204">
          <cell r="A10204" t="str">
            <v>4522000001</v>
          </cell>
          <cell r="J10204">
            <v>0</v>
          </cell>
        </row>
        <row r="10205">
          <cell r="A10205" t="str">
            <v>4522000001</v>
          </cell>
          <cell r="J10205">
            <v>0</v>
          </cell>
        </row>
        <row r="10206">
          <cell r="A10206" t="str">
            <v>4522000001</v>
          </cell>
          <cell r="J10206">
            <v>0</v>
          </cell>
        </row>
        <row r="10207">
          <cell r="A10207" t="str">
            <v>4522000001</v>
          </cell>
          <cell r="J10207">
            <v>0</v>
          </cell>
        </row>
        <row r="10208">
          <cell r="A10208" t="str">
            <v>4522000001</v>
          </cell>
          <cell r="J10208">
            <v>0</v>
          </cell>
        </row>
        <row r="10209">
          <cell r="A10209" t="str">
            <v>4522000001</v>
          </cell>
          <cell r="J10209">
            <v>0</v>
          </cell>
        </row>
        <row r="10210">
          <cell r="A10210" t="str">
            <v>4522000001</v>
          </cell>
          <cell r="J10210">
            <v>0</v>
          </cell>
        </row>
        <row r="10211">
          <cell r="A10211" t="str">
            <v>4522000001</v>
          </cell>
          <cell r="J10211">
            <v>0</v>
          </cell>
        </row>
        <row r="10212">
          <cell r="A10212" t="str">
            <v>4522000001</v>
          </cell>
          <cell r="J10212">
            <v>0</v>
          </cell>
        </row>
        <row r="10213">
          <cell r="A10213" t="str">
            <v>4522000001</v>
          </cell>
          <cell r="J10213">
            <v>0</v>
          </cell>
        </row>
        <row r="10214">
          <cell r="A10214" t="str">
            <v>4522000001</v>
          </cell>
          <cell r="J10214">
            <v>0</v>
          </cell>
        </row>
        <row r="10215">
          <cell r="A10215" t="str">
            <v>4522000001</v>
          </cell>
          <cell r="J10215">
            <v>0</v>
          </cell>
        </row>
        <row r="10216">
          <cell r="A10216" t="str">
            <v>4522000001</v>
          </cell>
          <cell r="J10216">
            <v>0</v>
          </cell>
        </row>
        <row r="10217">
          <cell r="A10217" t="str">
            <v>4522000001</v>
          </cell>
          <cell r="J10217">
            <v>0</v>
          </cell>
        </row>
        <row r="10218">
          <cell r="A10218" t="str">
            <v>4522000001</v>
          </cell>
          <cell r="J10218">
            <v>0</v>
          </cell>
        </row>
        <row r="10219">
          <cell r="A10219" t="str">
            <v>4522000001</v>
          </cell>
          <cell r="J10219">
            <v>0</v>
          </cell>
        </row>
        <row r="10220">
          <cell r="A10220" t="str">
            <v>4522000001</v>
          </cell>
          <cell r="J10220">
            <v>0</v>
          </cell>
        </row>
        <row r="10221">
          <cell r="A10221" t="str">
            <v>4522000001</v>
          </cell>
          <cell r="J10221">
            <v>0</v>
          </cell>
        </row>
        <row r="10222">
          <cell r="A10222" t="str">
            <v>4522000001</v>
          </cell>
          <cell r="J10222">
            <v>0</v>
          </cell>
        </row>
        <row r="10223">
          <cell r="A10223" t="str">
            <v>4522000001</v>
          </cell>
          <cell r="J10223">
            <v>0</v>
          </cell>
        </row>
        <row r="10224">
          <cell r="A10224" t="str">
            <v>4522000001</v>
          </cell>
          <cell r="J10224">
            <v>0</v>
          </cell>
        </row>
        <row r="10225">
          <cell r="A10225" t="str">
            <v>4522000001</v>
          </cell>
          <cell r="J10225">
            <v>0</v>
          </cell>
        </row>
        <row r="10226">
          <cell r="A10226" t="str">
            <v>4522000001</v>
          </cell>
          <cell r="J10226">
            <v>0</v>
          </cell>
        </row>
        <row r="10227">
          <cell r="A10227" t="str">
            <v>4522000001</v>
          </cell>
          <cell r="J10227">
            <v>0</v>
          </cell>
        </row>
        <row r="10228">
          <cell r="A10228" t="str">
            <v>4522000001</v>
          </cell>
          <cell r="J10228">
            <v>0</v>
          </cell>
        </row>
        <row r="10229">
          <cell r="A10229" t="str">
            <v>4522000001</v>
          </cell>
          <cell r="J10229">
            <v>0</v>
          </cell>
        </row>
        <row r="10230">
          <cell r="A10230" t="str">
            <v>4522000001</v>
          </cell>
          <cell r="J10230">
            <v>0</v>
          </cell>
        </row>
        <row r="10231">
          <cell r="A10231" t="str">
            <v>4522000001</v>
          </cell>
          <cell r="J10231">
            <v>0</v>
          </cell>
        </row>
        <row r="10232">
          <cell r="A10232" t="str">
            <v>4522000001</v>
          </cell>
          <cell r="J10232">
            <v>0</v>
          </cell>
        </row>
        <row r="10233">
          <cell r="A10233" t="str">
            <v>4522000001</v>
          </cell>
          <cell r="J10233">
            <v>0</v>
          </cell>
        </row>
        <row r="10234">
          <cell r="A10234" t="str">
            <v>4522000001</v>
          </cell>
          <cell r="J10234">
            <v>0</v>
          </cell>
        </row>
        <row r="10235">
          <cell r="A10235" t="str">
            <v>4522000001</v>
          </cell>
          <cell r="J10235">
            <v>0</v>
          </cell>
        </row>
        <row r="10236">
          <cell r="A10236" t="str">
            <v>4522000001</v>
          </cell>
          <cell r="J10236">
            <v>0</v>
          </cell>
        </row>
        <row r="10237">
          <cell r="A10237" t="str">
            <v>4522000001</v>
          </cell>
          <cell r="J10237">
            <v>0</v>
          </cell>
        </row>
        <row r="10238">
          <cell r="A10238" t="str">
            <v>4522000001</v>
          </cell>
          <cell r="J10238">
            <v>0</v>
          </cell>
        </row>
        <row r="10239">
          <cell r="A10239" t="str">
            <v>4522000001</v>
          </cell>
          <cell r="J10239">
            <v>0</v>
          </cell>
        </row>
        <row r="10240">
          <cell r="A10240" t="str">
            <v>4522000001</v>
          </cell>
          <cell r="J10240">
            <v>0</v>
          </cell>
        </row>
        <row r="10241">
          <cell r="A10241" t="str">
            <v>4522000001</v>
          </cell>
          <cell r="J10241">
            <v>0</v>
          </cell>
        </row>
        <row r="10242">
          <cell r="A10242" t="str">
            <v>4522000001</v>
          </cell>
          <cell r="J10242">
            <v>0</v>
          </cell>
        </row>
        <row r="10243">
          <cell r="A10243" t="str">
            <v>4522000001</v>
          </cell>
          <cell r="J10243">
            <v>0</v>
          </cell>
        </row>
        <row r="10244">
          <cell r="A10244" t="str">
            <v>4522000001</v>
          </cell>
          <cell r="J10244">
            <v>0</v>
          </cell>
        </row>
        <row r="10245">
          <cell r="A10245" t="str">
            <v>4522000001</v>
          </cell>
          <cell r="J10245">
            <v>0</v>
          </cell>
        </row>
        <row r="10246">
          <cell r="A10246" t="str">
            <v>4522000001</v>
          </cell>
          <cell r="J10246">
            <v>0</v>
          </cell>
        </row>
        <row r="10247">
          <cell r="A10247" t="str">
            <v>4522000001</v>
          </cell>
          <cell r="J10247">
            <v>0</v>
          </cell>
        </row>
        <row r="10248">
          <cell r="A10248" t="str">
            <v>4522000001</v>
          </cell>
          <cell r="J10248">
            <v>0</v>
          </cell>
        </row>
        <row r="10249">
          <cell r="A10249" t="str">
            <v>4522000001</v>
          </cell>
          <cell r="J10249">
            <v>0</v>
          </cell>
        </row>
        <row r="10250">
          <cell r="A10250" t="str">
            <v>4522000001</v>
          </cell>
          <cell r="J10250">
            <v>0</v>
          </cell>
        </row>
        <row r="10251">
          <cell r="A10251" t="str">
            <v>4522000001</v>
          </cell>
          <cell r="J10251">
            <v>0</v>
          </cell>
        </row>
        <row r="10252">
          <cell r="A10252" t="str">
            <v>4522000001</v>
          </cell>
          <cell r="J10252">
            <v>0</v>
          </cell>
        </row>
        <row r="10253">
          <cell r="A10253" t="str">
            <v>4522000001</v>
          </cell>
          <cell r="J10253">
            <v>0</v>
          </cell>
        </row>
        <row r="10254">
          <cell r="A10254" t="str">
            <v>4522000001</v>
          </cell>
          <cell r="J10254">
            <v>0</v>
          </cell>
        </row>
        <row r="10255">
          <cell r="A10255" t="str">
            <v>4522000001</v>
          </cell>
          <cell r="J10255">
            <v>0</v>
          </cell>
        </row>
        <row r="10256">
          <cell r="A10256" t="str">
            <v>4522000001</v>
          </cell>
          <cell r="J10256">
            <v>0</v>
          </cell>
        </row>
        <row r="10257">
          <cell r="A10257" t="str">
            <v>4522000001</v>
          </cell>
          <cell r="J10257">
            <v>0</v>
          </cell>
        </row>
        <row r="10258">
          <cell r="A10258" t="str">
            <v>4522000001</v>
          </cell>
          <cell r="J10258">
            <v>0</v>
          </cell>
        </row>
        <row r="10259">
          <cell r="A10259" t="str">
            <v>4522000001</v>
          </cell>
          <cell r="J10259">
            <v>0</v>
          </cell>
        </row>
        <row r="10260">
          <cell r="A10260" t="str">
            <v>4522000001</v>
          </cell>
          <cell r="J10260">
            <v>0</v>
          </cell>
        </row>
        <row r="10261">
          <cell r="A10261" t="str">
            <v>4522000001</v>
          </cell>
          <cell r="J10261">
            <v>0</v>
          </cell>
        </row>
        <row r="10262">
          <cell r="A10262" t="str">
            <v>4522000001</v>
          </cell>
          <cell r="J10262">
            <v>0</v>
          </cell>
        </row>
        <row r="10263">
          <cell r="A10263" t="str">
            <v>4522000001</v>
          </cell>
          <cell r="J10263">
            <v>0</v>
          </cell>
        </row>
        <row r="10264">
          <cell r="A10264" t="str">
            <v>4522000001</v>
          </cell>
          <cell r="J10264">
            <v>0</v>
          </cell>
        </row>
        <row r="10265">
          <cell r="A10265" t="str">
            <v>4522000001</v>
          </cell>
          <cell r="J10265">
            <v>0</v>
          </cell>
        </row>
        <row r="10266">
          <cell r="A10266" t="str">
            <v>4522000001</v>
          </cell>
          <cell r="J10266">
            <v>0</v>
          </cell>
        </row>
        <row r="10267">
          <cell r="A10267" t="str">
            <v>4522000001</v>
          </cell>
          <cell r="J10267">
            <v>0</v>
          </cell>
        </row>
        <row r="10268">
          <cell r="A10268" t="str">
            <v>4522000001</v>
          </cell>
          <cell r="J10268">
            <v>0</v>
          </cell>
        </row>
        <row r="10269">
          <cell r="A10269" t="str">
            <v>4522000001</v>
          </cell>
          <cell r="J10269">
            <v>0</v>
          </cell>
        </row>
        <row r="10270">
          <cell r="A10270" t="str">
            <v>4522000001</v>
          </cell>
          <cell r="J10270">
            <v>0</v>
          </cell>
        </row>
        <row r="10271">
          <cell r="A10271" t="str">
            <v>4522000001</v>
          </cell>
          <cell r="J10271">
            <v>0</v>
          </cell>
        </row>
        <row r="10272">
          <cell r="A10272" t="str">
            <v>4522000001</v>
          </cell>
          <cell r="J10272">
            <v>0</v>
          </cell>
        </row>
        <row r="10273">
          <cell r="A10273" t="str">
            <v>4522000001</v>
          </cell>
          <cell r="J10273">
            <v>0</v>
          </cell>
        </row>
        <row r="10274">
          <cell r="A10274" t="str">
            <v>4522000001</v>
          </cell>
          <cell r="J10274">
            <v>0</v>
          </cell>
        </row>
        <row r="10275">
          <cell r="A10275" t="str">
            <v>4522000001</v>
          </cell>
          <cell r="J10275">
            <v>0</v>
          </cell>
        </row>
        <row r="10276">
          <cell r="A10276" t="str">
            <v>4522000001</v>
          </cell>
          <cell r="J10276">
            <v>0</v>
          </cell>
        </row>
        <row r="10277">
          <cell r="A10277" t="str">
            <v>4522000001</v>
          </cell>
          <cell r="J10277">
            <v>0</v>
          </cell>
        </row>
        <row r="10278">
          <cell r="A10278" t="str">
            <v>4522000001</v>
          </cell>
          <cell r="J10278">
            <v>0</v>
          </cell>
        </row>
        <row r="10279">
          <cell r="A10279" t="str">
            <v>4522000001</v>
          </cell>
          <cell r="J10279">
            <v>0</v>
          </cell>
        </row>
        <row r="10280">
          <cell r="A10280" t="str">
            <v>4522000001</v>
          </cell>
          <cell r="J10280">
            <v>0</v>
          </cell>
        </row>
        <row r="10281">
          <cell r="A10281" t="str">
            <v>4522000001</v>
          </cell>
          <cell r="J10281">
            <v>0</v>
          </cell>
        </row>
        <row r="10282">
          <cell r="A10282" t="str">
            <v>4522000001</v>
          </cell>
          <cell r="J10282">
            <v>0</v>
          </cell>
        </row>
        <row r="10283">
          <cell r="A10283" t="str">
            <v>4522000001</v>
          </cell>
          <cell r="J10283">
            <v>0</v>
          </cell>
        </row>
        <row r="10284">
          <cell r="A10284" t="str">
            <v>4522000001</v>
          </cell>
          <cell r="J10284">
            <v>0</v>
          </cell>
        </row>
        <row r="10285">
          <cell r="A10285" t="str">
            <v>4522000001</v>
          </cell>
          <cell r="J10285">
            <v>0</v>
          </cell>
        </row>
        <row r="10286">
          <cell r="A10286" t="str">
            <v>4522000001</v>
          </cell>
          <cell r="J10286">
            <v>0</v>
          </cell>
        </row>
        <row r="10287">
          <cell r="A10287" t="str">
            <v>4522000001</v>
          </cell>
          <cell r="J10287">
            <v>0</v>
          </cell>
        </row>
        <row r="10288">
          <cell r="A10288" t="str">
            <v>4522000001</v>
          </cell>
          <cell r="J10288">
            <v>0</v>
          </cell>
        </row>
        <row r="10289">
          <cell r="A10289" t="str">
            <v>4522000001</v>
          </cell>
          <cell r="J10289">
            <v>0</v>
          </cell>
        </row>
        <row r="10290">
          <cell r="A10290" t="str">
            <v>4522000001</v>
          </cell>
          <cell r="J10290">
            <v>0</v>
          </cell>
        </row>
        <row r="10291">
          <cell r="A10291" t="str">
            <v>4522000001</v>
          </cell>
          <cell r="J10291">
            <v>0</v>
          </cell>
        </row>
        <row r="10292">
          <cell r="A10292" t="str">
            <v>4522000001</v>
          </cell>
          <cell r="J10292">
            <v>0</v>
          </cell>
        </row>
        <row r="10293">
          <cell r="A10293" t="str">
            <v>4522000001</v>
          </cell>
          <cell r="J10293">
            <v>0</v>
          </cell>
        </row>
        <row r="10294">
          <cell r="A10294" t="str">
            <v>4522000001</v>
          </cell>
          <cell r="J10294">
            <v>0</v>
          </cell>
        </row>
        <row r="10295">
          <cell r="A10295" t="str">
            <v>4522000001</v>
          </cell>
          <cell r="J10295">
            <v>0</v>
          </cell>
        </row>
        <row r="10296">
          <cell r="A10296" t="str">
            <v>4522000001</v>
          </cell>
          <cell r="J10296">
            <v>0</v>
          </cell>
        </row>
        <row r="10297">
          <cell r="A10297" t="str">
            <v>4522000001</v>
          </cell>
          <cell r="J10297">
            <v>0</v>
          </cell>
        </row>
        <row r="10298">
          <cell r="A10298" t="str">
            <v>4522000001</v>
          </cell>
          <cell r="J10298">
            <v>0</v>
          </cell>
        </row>
        <row r="10299">
          <cell r="A10299" t="str">
            <v>4522000001</v>
          </cell>
          <cell r="J10299">
            <v>0</v>
          </cell>
        </row>
        <row r="10300">
          <cell r="A10300" t="str">
            <v>4522000001</v>
          </cell>
          <cell r="J10300">
            <v>0</v>
          </cell>
        </row>
        <row r="10301">
          <cell r="A10301" t="str">
            <v>4522000001</v>
          </cell>
          <cell r="J10301">
            <v>0</v>
          </cell>
        </row>
        <row r="10302">
          <cell r="A10302" t="str">
            <v>4522000001</v>
          </cell>
          <cell r="J10302">
            <v>0</v>
          </cell>
        </row>
        <row r="10303">
          <cell r="A10303" t="str">
            <v>4522000001</v>
          </cell>
          <cell r="J10303">
            <v>0</v>
          </cell>
        </row>
        <row r="10304">
          <cell r="A10304" t="str">
            <v>4522000001</v>
          </cell>
          <cell r="J10304">
            <v>0</v>
          </cell>
        </row>
        <row r="10305">
          <cell r="A10305" t="str">
            <v>4522000001</v>
          </cell>
          <cell r="J10305">
            <v>0</v>
          </cell>
        </row>
        <row r="10306">
          <cell r="A10306" t="str">
            <v>4522000001</v>
          </cell>
          <cell r="J10306">
            <v>0</v>
          </cell>
        </row>
        <row r="10307">
          <cell r="A10307" t="str">
            <v>4522000001</v>
          </cell>
          <cell r="J10307">
            <v>0</v>
          </cell>
        </row>
        <row r="10308">
          <cell r="A10308" t="str">
            <v>4522000001</v>
          </cell>
          <cell r="J10308">
            <v>0</v>
          </cell>
        </row>
        <row r="10309">
          <cell r="A10309" t="str">
            <v>4522000001</v>
          </cell>
          <cell r="J10309">
            <v>0</v>
          </cell>
        </row>
        <row r="10310">
          <cell r="A10310" t="str">
            <v>4522000001</v>
          </cell>
          <cell r="J10310">
            <v>0</v>
          </cell>
        </row>
        <row r="10311">
          <cell r="A10311" t="str">
            <v>4522000001</v>
          </cell>
          <cell r="J10311">
            <v>0</v>
          </cell>
        </row>
        <row r="10312">
          <cell r="A10312" t="str">
            <v>4522000001</v>
          </cell>
          <cell r="J10312">
            <v>0</v>
          </cell>
        </row>
        <row r="10313">
          <cell r="A10313" t="str">
            <v>4522000001</v>
          </cell>
          <cell r="J10313">
            <v>0</v>
          </cell>
        </row>
        <row r="10314">
          <cell r="A10314" t="str">
            <v>4522000001</v>
          </cell>
          <cell r="J10314">
            <v>0</v>
          </cell>
        </row>
        <row r="10315">
          <cell r="A10315" t="str">
            <v>4522000001</v>
          </cell>
          <cell r="J10315">
            <v>0</v>
          </cell>
        </row>
        <row r="10316">
          <cell r="A10316" t="str">
            <v>4522000001</v>
          </cell>
          <cell r="J10316">
            <v>0</v>
          </cell>
        </row>
        <row r="10317">
          <cell r="A10317" t="str">
            <v>4522000001</v>
          </cell>
          <cell r="J10317">
            <v>0</v>
          </cell>
        </row>
        <row r="10318">
          <cell r="A10318" t="str">
            <v>4522000001</v>
          </cell>
          <cell r="J10318">
            <v>0</v>
          </cell>
        </row>
        <row r="10319">
          <cell r="A10319" t="str">
            <v>4522000001</v>
          </cell>
          <cell r="J10319">
            <v>0</v>
          </cell>
        </row>
        <row r="10320">
          <cell r="A10320" t="str">
            <v>4522000001</v>
          </cell>
          <cell r="J10320">
            <v>0</v>
          </cell>
        </row>
        <row r="10321">
          <cell r="A10321" t="str">
            <v>4522000001</v>
          </cell>
          <cell r="J10321">
            <v>0</v>
          </cell>
        </row>
        <row r="10322">
          <cell r="A10322" t="str">
            <v>4522000001</v>
          </cell>
          <cell r="J10322">
            <v>0</v>
          </cell>
        </row>
        <row r="10323">
          <cell r="A10323" t="str">
            <v>4522000001</v>
          </cell>
          <cell r="J10323">
            <v>0</v>
          </cell>
        </row>
        <row r="10324">
          <cell r="A10324" t="str">
            <v>4522000001</v>
          </cell>
          <cell r="J10324">
            <v>0</v>
          </cell>
        </row>
        <row r="10325">
          <cell r="A10325" t="str">
            <v>4522000001</v>
          </cell>
          <cell r="J10325">
            <v>0</v>
          </cell>
        </row>
        <row r="10326">
          <cell r="A10326" t="str">
            <v>4522000001</v>
          </cell>
          <cell r="J10326">
            <v>0</v>
          </cell>
        </row>
        <row r="10327">
          <cell r="A10327" t="str">
            <v>4522000001</v>
          </cell>
          <cell r="J10327">
            <v>0</v>
          </cell>
        </row>
        <row r="10328">
          <cell r="A10328" t="str">
            <v>4522000001</v>
          </cell>
          <cell r="J10328">
            <v>0</v>
          </cell>
        </row>
        <row r="10329">
          <cell r="A10329" t="str">
            <v>4522000001</v>
          </cell>
          <cell r="J10329">
            <v>0</v>
          </cell>
        </row>
        <row r="10330">
          <cell r="A10330" t="str">
            <v>4522000001</v>
          </cell>
          <cell r="J10330">
            <v>0</v>
          </cell>
        </row>
        <row r="10331">
          <cell r="A10331" t="str">
            <v>4522000001</v>
          </cell>
          <cell r="J10331">
            <v>0</v>
          </cell>
        </row>
        <row r="10332">
          <cell r="A10332" t="str">
            <v>4522000001</v>
          </cell>
          <cell r="J10332">
            <v>0</v>
          </cell>
        </row>
        <row r="10333">
          <cell r="A10333" t="str">
            <v>4522000001</v>
          </cell>
          <cell r="J10333">
            <v>0</v>
          </cell>
        </row>
        <row r="10334">
          <cell r="A10334" t="str">
            <v>4522000001</v>
          </cell>
          <cell r="J10334">
            <v>0</v>
          </cell>
        </row>
        <row r="10335">
          <cell r="A10335" t="str">
            <v>4522000001</v>
          </cell>
          <cell r="J10335">
            <v>0</v>
          </cell>
        </row>
        <row r="10336">
          <cell r="A10336" t="str">
            <v>4522000001</v>
          </cell>
          <cell r="J10336">
            <v>0</v>
          </cell>
        </row>
        <row r="10337">
          <cell r="A10337" t="str">
            <v>4522000001</v>
          </cell>
          <cell r="J10337">
            <v>0</v>
          </cell>
        </row>
        <row r="10338">
          <cell r="A10338" t="str">
            <v>4522000001</v>
          </cell>
          <cell r="J10338">
            <v>0</v>
          </cell>
        </row>
        <row r="10339">
          <cell r="A10339" t="str">
            <v>4522000001</v>
          </cell>
          <cell r="J10339">
            <v>0</v>
          </cell>
        </row>
        <row r="10340">
          <cell r="A10340" t="str">
            <v>4522000001</v>
          </cell>
          <cell r="J10340">
            <v>0</v>
          </cell>
        </row>
        <row r="10341">
          <cell r="A10341" t="str">
            <v>4522000001</v>
          </cell>
          <cell r="J10341">
            <v>0</v>
          </cell>
        </row>
        <row r="10342">
          <cell r="A10342" t="str">
            <v>4522000001</v>
          </cell>
          <cell r="J10342">
            <v>0</v>
          </cell>
        </row>
        <row r="10343">
          <cell r="A10343" t="str">
            <v>4522000001</v>
          </cell>
          <cell r="J10343">
            <v>0</v>
          </cell>
        </row>
        <row r="10344">
          <cell r="A10344" t="str">
            <v>4522000001</v>
          </cell>
          <cell r="J10344">
            <v>0</v>
          </cell>
        </row>
        <row r="10345">
          <cell r="A10345" t="str">
            <v>4522000001</v>
          </cell>
          <cell r="J10345">
            <v>0</v>
          </cell>
        </row>
        <row r="10346">
          <cell r="A10346" t="str">
            <v>4522000001</v>
          </cell>
          <cell r="J10346">
            <v>0</v>
          </cell>
        </row>
        <row r="10347">
          <cell r="A10347" t="str">
            <v>4522000001</v>
          </cell>
          <cell r="J10347">
            <v>0</v>
          </cell>
        </row>
        <row r="10348">
          <cell r="A10348" t="str">
            <v>4522000001</v>
          </cell>
          <cell r="J10348">
            <v>0</v>
          </cell>
        </row>
        <row r="10349">
          <cell r="A10349" t="str">
            <v>4522000001</v>
          </cell>
          <cell r="J10349">
            <v>0</v>
          </cell>
        </row>
        <row r="10350">
          <cell r="A10350" t="str">
            <v>4522000001</v>
          </cell>
          <cell r="J10350">
            <v>0</v>
          </cell>
        </row>
        <row r="10351">
          <cell r="A10351" t="str">
            <v>4522000001</v>
          </cell>
          <cell r="J10351">
            <v>0</v>
          </cell>
        </row>
        <row r="10352">
          <cell r="A10352" t="str">
            <v>4522000001</v>
          </cell>
          <cell r="J10352">
            <v>0</v>
          </cell>
        </row>
        <row r="10353">
          <cell r="A10353" t="str">
            <v>4522000001</v>
          </cell>
          <cell r="J10353">
            <v>0</v>
          </cell>
        </row>
        <row r="10354">
          <cell r="A10354" t="str">
            <v>4522000001</v>
          </cell>
          <cell r="J10354">
            <v>0</v>
          </cell>
        </row>
        <row r="10355">
          <cell r="A10355" t="str">
            <v>4522000001</v>
          </cell>
          <cell r="J10355">
            <v>0</v>
          </cell>
        </row>
        <row r="10356">
          <cell r="A10356" t="str">
            <v>4522000001</v>
          </cell>
          <cell r="J10356">
            <v>0</v>
          </cell>
        </row>
        <row r="10357">
          <cell r="A10357" t="str">
            <v>4522000001</v>
          </cell>
          <cell r="J10357">
            <v>0</v>
          </cell>
        </row>
        <row r="10358">
          <cell r="A10358" t="str">
            <v>4522000001</v>
          </cell>
          <cell r="J10358">
            <v>0</v>
          </cell>
        </row>
        <row r="10359">
          <cell r="A10359" t="str">
            <v>4522000001</v>
          </cell>
          <cell r="J10359">
            <v>0</v>
          </cell>
        </row>
        <row r="10360">
          <cell r="A10360" t="str">
            <v>4522000001</v>
          </cell>
          <cell r="J10360">
            <v>0</v>
          </cell>
        </row>
        <row r="10361">
          <cell r="A10361" t="str">
            <v>4522000001</v>
          </cell>
          <cell r="J10361">
            <v>0</v>
          </cell>
        </row>
        <row r="10362">
          <cell r="A10362" t="str">
            <v>4522000001</v>
          </cell>
          <cell r="J10362">
            <v>0</v>
          </cell>
        </row>
        <row r="10363">
          <cell r="A10363" t="str">
            <v>4522000001</v>
          </cell>
          <cell r="J10363">
            <v>0</v>
          </cell>
        </row>
        <row r="10364">
          <cell r="A10364" t="str">
            <v>4522000001</v>
          </cell>
          <cell r="J10364">
            <v>0</v>
          </cell>
        </row>
        <row r="10365">
          <cell r="A10365" t="str">
            <v>4522000001</v>
          </cell>
          <cell r="J10365">
            <v>0</v>
          </cell>
        </row>
        <row r="10366">
          <cell r="A10366" t="str">
            <v>4522000001</v>
          </cell>
          <cell r="J10366">
            <v>0</v>
          </cell>
        </row>
        <row r="10367">
          <cell r="A10367" t="str">
            <v>4522000001</v>
          </cell>
          <cell r="J10367">
            <v>0</v>
          </cell>
        </row>
        <row r="10368">
          <cell r="A10368" t="str">
            <v>4522000001</v>
          </cell>
          <cell r="J10368">
            <v>0</v>
          </cell>
        </row>
        <row r="10369">
          <cell r="A10369" t="str">
            <v>4522000001</v>
          </cell>
          <cell r="J10369">
            <v>0</v>
          </cell>
        </row>
        <row r="10370">
          <cell r="A10370" t="str">
            <v>4522000001</v>
          </cell>
          <cell r="J10370">
            <v>0</v>
          </cell>
        </row>
        <row r="10371">
          <cell r="A10371" t="str">
            <v>4522000001</v>
          </cell>
          <cell r="J10371">
            <v>0</v>
          </cell>
        </row>
        <row r="10372">
          <cell r="A10372" t="str">
            <v>4522000001</v>
          </cell>
          <cell r="J10372">
            <v>0</v>
          </cell>
        </row>
        <row r="10373">
          <cell r="A10373" t="str">
            <v>4522000001</v>
          </cell>
          <cell r="J10373">
            <v>0</v>
          </cell>
        </row>
        <row r="10374">
          <cell r="A10374" t="str">
            <v>4522000001</v>
          </cell>
          <cell r="J10374">
            <v>0</v>
          </cell>
        </row>
        <row r="10375">
          <cell r="A10375" t="str">
            <v>4522000001</v>
          </cell>
          <cell r="J10375">
            <v>0</v>
          </cell>
        </row>
        <row r="10376">
          <cell r="A10376" t="str">
            <v>4522000001</v>
          </cell>
          <cell r="J10376">
            <v>0</v>
          </cell>
        </row>
        <row r="10377">
          <cell r="A10377" t="str">
            <v>4522000001</v>
          </cell>
          <cell r="J10377">
            <v>0</v>
          </cell>
        </row>
        <row r="10378">
          <cell r="A10378" t="str">
            <v>4522000001</v>
          </cell>
          <cell r="J10378">
            <v>0</v>
          </cell>
        </row>
        <row r="10379">
          <cell r="A10379" t="str">
            <v>4522000001</v>
          </cell>
          <cell r="J10379">
            <v>0</v>
          </cell>
        </row>
        <row r="10380">
          <cell r="A10380" t="str">
            <v>4522000001</v>
          </cell>
          <cell r="J10380">
            <v>0</v>
          </cell>
        </row>
        <row r="10381">
          <cell r="A10381" t="str">
            <v>4522000001</v>
          </cell>
          <cell r="J10381">
            <v>0</v>
          </cell>
        </row>
        <row r="10382">
          <cell r="A10382" t="str">
            <v>4522000001</v>
          </cell>
          <cell r="J10382">
            <v>0</v>
          </cell>
        </row>
        <row r="10383">
          <cell r="A10383" t="str">
            <v>4522000001</v>
          </cell>
          <cell r="J10383">
            <v>0</v>
          </cell>
        </row>
        <row r="10384">
          <cell r="A10384" t="str">
            <v>4522000001</v>
          </cell>
          <cell r="J10384">
            <v>0</v>
          </cell>
        </row>
        <row r="10385">
          <cell r="A10385" t="str">
            <v>4522000001</v>
          </cell>
          <cell r="J10385">
            <v>0</v>
          </cell>
        </row>
        <row r="10386">
          <cell r="A10386" t="str">
            <v>4522000001</v>
          </cell>
          <cell r="J10386">
            <v>0</v>
          </cell>
        </row>
        <row r="10387">
          <cell r="A10387" t="str">
            <v>4522000001</v>
          </cell>
          <cell r="J10387">
            <v>0</v>
          </cell>
        </row>
        <row r="10388">
          <cell r="A10388" t="str">
            <v>4522000001</v>
          </cell>
          <cell r="J10388">
            <v>0</v>
          </cell>
        </row>
        <row r="10389">
          <cell r="A10389" t="str">
            <v>4522000001</v>
          </cell>
          <cell r="J10389">
            <v>0</v>
          </cell>
        </row>
        <row r="10390">
          <cell r="A10390" t="str">
            <v>4522000001</v>
          </cell>
          <cell r="J10390">
            <v>0</v>
          </cell>
        </row>
        <row r="10391">
          <cell r="A10391" t="str">
            <v>4522000001</v>
          </cell>
          <cell r="J10391">
            <v>0</v>
          </cell>
        </row>
        <row r="10392">
          <cell r="A10392" t="str">
            <v>4522000001</v>
          </cell>
          <cell r="J10392">
            <v>0</v>
          </cell>
        </row>
        <row r="10393">
          <cell r="A10393" t="str">
            <v>4522000001</v>
          </cell>
          <cell r="J10393">
            <v>0</v>
          </cell>
        </row>
        <row r="10394">
          <cell r="A10394" t="str">
            <v>4522000001</v>
          </cell>
          <cell r="J10394">
            <v>0</v>
          </cell>
        </row>
        <row r="10395">
          <cell r="A10395" t="str">
            <v>4522000001</v>
          </cell>
          <cell r="J10395">
            <v>0</v>
          </cell>
        </row>
        <row r="10396">
          <cell r="A10396" t="str">
            <v>4522000001</v>
          </cell>
          <cell r="J10396">
            <v>0</v>
          </cell>
        </row>
        <row r="10397">
          <cell r="A10397" t="str">
            <v>4522000001</v>
          </cell>
          <cell r="J10397">
            <v>0</v>
          </cell>
        </row>
        <row r="10398">
          <cell r="A10398" t="str">
            <v>4522000001</v>
          </cell>
          <cell r="J10398">
            <v>0</v>
          </cell>
        </row>
        <row r="10399">
          <cell r="A10399" t="str">
            <v>4522000001</v>
          </cell>
          <cell r="J10399">
            <v>0</v>
          </cell>
        </row>
        <row r="10400">
          <cell r="A10400" t="str">
            <v>4522000001</v>
          </cell>
          <cell r="J10400">
            <v>0</v>
          </cell>
        </row>
        <row r="10401">
          <cell r="A10401" t="str">
            <v>4522000001</v>
          </cell>
          <cell r="J10401">
            <v>0</v>
          </cell>
        </row>
        <row r="10402">
          <cell r="A10402" t="str">
            <v>4522000001</v>
          </cell>
          <cell r="J10402">
            <v>0</v>
          </cell>
        </row>
        <row r="10403">
          <cell r="A10403" t="str">
            <v>4522000001</v>
          </cell>
          <cell r="J10403">
            <v>0</v>
          </cell>
        </row>
        <row r="10404">
          <cell r="A10404" t="str">
            <v>4522000001</v>
          </cell>
          <cell r="J10404">
            <v>0</v>
          </cell>
        </row>
        <row r="10405">
          <cell r="A10405" t="str">
            <v>4522000001</v>
          </cell>
          <cell r="J10405">
            <v>0</v>
          </cell>
        </row>
        <row r="10406">
          <cell r="A10406" t="str">
            <v>4522000001</v>
          </cell>
          <cell r="J10406">
            <v>0</v>
          </cell>
        </row>
        <row r="10407">
          <cell r="A10407" t="str">
            <v>4522000001</v>
          </cell>
          <cell r="J10407">
            <v>0</v>
          </cell>
        </row>
        <row r="10408">
          <cell r="A10408" t="str">
            <v>4522000001</v>
          </cell>
          <cell r="J10408">
            <v>0</v>
          </cell>
        </row>
        <row r="10409">
          <cell r="A10409" t="str">
            <v>4522000001</v>
          </cell>
          <cell r="J10409">
            <v>0</v>
          </cell>
        </row>
        <row r="10410">
          <cell r="A10410" t="str">
            <v>4522000001</v>
          </cell>
          <cell r="J10410">
            <v>0</v>
          </cell>
        </row>
        <row r="10411">
          <cell r="A10411" t="str">
            <v>4522000001</v>
          </cell>
          <cell r="J10411">
            <v>0</v>
          </cell>
        </row>
        <row r="10412">
          <cell r="A10412" t="str">
            <v>4522000001</v>
          </cell>
          <cell r="J10412">
            <v>0</v>
          </cell>
        </row>
        <row r="10413">
          <cell r="A10413" t="str">
            <v>4522000001</v>
          </cell>
          <cell r="J10413">
            <v>0</v>
          </cell>
        </row>
        <row r="10414">
          <cell r="A10414" t="str">
            <v>4522000001</v>
          </cell>
          <cell r="J10414">
            <v>0</v>
          </cell>
        </row>
        <row r="10415">
          <cell r="A10415" t="str">
            <v>4522000001</v>
          </cell>
          <cell r="J10415">
            <v>0</v>
          </cell>
        </row>
        <row r="10416">
          <cell r="A10416" t="str">
            <v>4522000001</v>
          </cell>
          <cell r="J10416">
            <v>0</v>
          </cell>
        </row>
        <row r="10417">
          <cell r="A10417" t="str">
            <v>4522000001</v>
          </cell>
          <cell r="J10417">
            <v>0</v>
          </cell>
        </row>
        <row r="10418">
          <cell r="A10418" t="str">
            <v>4522000001</v>
          </cell>
          <cell r="J10418">
            <v>0</v>
          </cell>
        </row>
        <row r="10419">
          <cell r="A10419" t="str">
            <v>4522000001</v>
          </cell>
          <cell r="J10419">
            <v>0</v>
          </cell>
        </row>
        <row r="10420">
          <cell r="A10420" t="str">
            <v>4522000001</v>
          </cell>
          <cell r="J10420">
            <v>0</v>
          </cell>
        </row>
        <row r="10421">
          <cell r="A10421" t="str">
            <v>4522000001</v>
          </cell>
          <cell r="J10421">
            <v>0</v>
          </cell>
        </row>
        <row r="10422">
          <cell r="A10422" t="str">
            <v>4522000001</v>
          </cell>
          <cell r="J10422">
            <v>0</v>
          </cell>
        </row>
        <row r="10423">
          <cell r="A10423" t="str">
            <v>4522000001</v>
          </cell>
          <cell r="J10423">
            <v>0</v>
          </cell>
        </row>
        <row r="10424">
          <cell r="A10424" t="str">
            <v>4522000001</v>
          </cell>
          <cell r="J10424">
            <v>0</v>
          </cell>
        </row>
        <row r="10425">
          <cell r="A10425" t="str">
            <v>4522000001</v>
          </cell>
          <cell r="J10425">
            <v>0</v>
          </cell>
        </row>
        <row r="10426">
          <cell r="A10426" t="str">
            <v>4522000001</v>
          </cell>
          <cell r="J10426">
            <v>0</v>
          </cell>
        </row>
        <row r="10427">
          <cell r="A10427" t="str">
            <v>4522000001</v>
          </cell>
          <cell r="J10427">
            <v>0</v>
          </cell>
        </row>
        <row r="10428">
          <cell r="A10428" t="str">
            <v>4522000001</v>
          </cell>
          <cell r="J10428">
            <v>0</v>
          </cell>
        </row>
        <row r="10429">
          <cell r="A10429" t="str">
            <v>4522000001</v>
          </cell>
          <cell r="J10429">
            <v>0</v>
          </cell>
        </row>
        <row r="10430">
          <cell r="A10430" t="str">
            <v>4522000001</v>
          </cell>
          <cell r="J10430">
            <v>0</v>
          </cell>
        </row>
        <row r="10431">
          <cell r="A10431" t="str">
            <v>4522000001</v>
          </cell>
          <cell r="J10431">
            <v>0</v>
          </cell>
        </row>
        <row r="10432">
          <cell r="A10432" t="str">
            <v>4522000001</v>
          </cell>
          <cell r="J10432">
            <v>0</v>
          </cell>
        </row>
        <row r="10433">
          <cell r="A10433" t="str">
            <v>4522000001</v>
          </cell>
          <cell r="J10433">
            <v>0</v>
          </cell>
        </row>
        <row r="10434">
          <cell r="A10434" t="str">
            <v>4522000001</v>
          </cell>
          <cell r="J10434">
            <v>0</v>
          </cell>
        </row>
        <row r="10435">
          <cell r="A10435" t="str">
            <v>4522000001</v>
          </cell>
          <cell r="J10435">
            <v>0</v>
          </cell>
        </row>
        <row r="10436">
          <cell r="A10436" t="str">
            <v>4522000001</v>
          </cell>
          <cell r="J10436">
            <v>0</v>
          </cell>
        </row>
        <row r="10437">
          <cell r="A10437" t="str">
            <v>4522000001</v>
          </cell>
          <cell r="J10437">
            <v>0</v>
          </cell>
        </row>
        <row r="10438">
          <cell r="A10438" t="str">
            <v>4522000001</v>
          </cell>
          <cell r="J10438">
            <v>0</v>
          </cell>
        </row>
        <row r="10439">
          <cell r="A10439" t="str">
            <v>4522000001</v>
          </cell>
          <cell r="J10439">
            <v>0</v>
          </cell>
        </row>
        <row r="10440">
          <cell r="A10440" t="str">
            <v>4522000001</v>
          </cell>
          <cell r="J10440">
            <v>0</v>
          </cell>
        </row>
        <row r="10441">
          <cell r="A10441" t="str">
            <v>4522000001</v>
          </cell>
          <cell r="J10441">
            <v>0</v>
          </cell>
        </row>
        <row r="10442">
          <cell r="A10442" t="str">
            <v>4522000001</v>
          </cell>
          <cell r="J10442">
            <v>0</v>
          </cell>
        </row>
        <row r="10443">
          <cell r="A10443" t="str">
            <v>4522000001</v>
          </cell>
          <cell r="J10443">
            <v>0</v>
          </cell>
        </row>
        <row r="10444">
          <cell r="A10444" t="str">
            <v>4522000001</v>
          </cell>
          <cell r="J10444">
            <v>0</v>
          </cell>
        </row>
        <row r="10445">
          <cell r="A10445" t="str">
            <v>4522000001</v>
          </cell>
          <cell r="J10445">
            <v>0</v>
          </cell>
        </row>
        <row r="10446">
          <cell r="A10446" t="str">
            <v>4522000001</v>
          </cell>
          <cell r="J10446">
            <v>0</v>
          </cell>
        </row>
        <row r="10447">
          <cell r="A10447" t="str">
            <v>4522000001</v>
          </cell>
          <cell r="J10447">
            <v>0</v>
          </cell>
        </row>
        <row r="10448">
          <cell r="A10448" t="str">
            <v>4522000001</v>
          </cell>
          <cell r="J10448">
            <v>0</v>
          </cell>
        </row>
        <row r="10449">
          <cell r="A10449" t="str">
            <v>4522000001</v>
          </cell>
          <cell r="J10449">
            <v>0</v>
          </cell>
        </row>
        <row r="10450">
          <cell r="A10450" t="str">
            <v>4522000001</v>
          </cell>
          <cell r="J10450">
            <v>0</v>
          </cell>
        </row>
        <row r="10451">
          <cell r="A10451" t="str">
            <v>4522000001</v>
          </cell>
          <cell r="J10451">
            <v>0</v>
          </cell>
        </row>
        <row r="10452">
          <cell r="A10452" t="str">
            <v>4522000001</v>
          </cell>
          <cell r="J10452">
            <v>0</v>
          </cell>
        </row>
        <row r="10453">
          <cell r="A10453" t="str">
            <v>4522000001</v>
          </cell>
          <cell r="J10453">
            <v>0</v>
          </cell>
        </row>
        <row r="10454">
          <cell r="A10454" t="str">
            <v>4522000001</v>
          </cell>
          <cell r="J10454">
            <v>0</v>
          </cell>
        </row>
        <row r="10455">
          <cell r="A10455" t="str">
            <v>4522000001</v>
          </cell>
          <cell r="J10455">
            <v>0</v>
          </cell>
        </row>
        <row r="10456">
          <cell r="A10456" t="str">
            <v>4522000001</v>
          </cell>
          <cell r="J10456">
            <v>0</v>
          </cell>
        </row>
        <row r="10457">
          <cell r="A10457" t="str">
            <v>4522000001</v>
          </cell>
          <cell r="J10457">
            <v>0</v>
          </cell>
        </row>
        <row r="10458">
          <cell r="A10458" t="str">
            <v>4522000001</v>
          </cell>
          <cell r="J10458">
            <v>0</v>
          </cell>
        </row>
        <row r="10459">
          <cell r="A10459" t="str">
            <v>4522000001</v>
          </cell>
          <cell r="J10459">
            <v>0</v>
          </cell>
        </row>
        <row r="10460">
          <cell r="A10460" t="str">
            <v>4522000001</v>
          </cell>
          <cell r="J10460">
            <v>0</v>
          </cell>
        </row>
        <row r="10461">
          <cell r="A10461" t="str">
            <v>4522000001</v>
          </cell>
          <cell r="J10461">
            <v>0</v>
          </cell>
        </row>
        <row r="10462">
          <cell r="A10462" t="str">
            <v>4522000001</v>
          </cell>
          <cell r="J10462">
            <v>0</v>
          </cell>
        </row>
        <row r="10463">
          <cell r="A10463" t="str">
            <v>4522000001</v>
          </cell>
          <cell r="J10463">
            <v>0</v>
          </cell>
        </row>
        <row r="10464">
          <cell r="A10464" t="str">
            <v>4522000001</v>
          </cell>
          <cell r="J10464">
            <v>0</v>
          </cell>
        </row>
        <row r="10465">
          <cell r="A10465" t="str">
            <v>4522000001</v>
          </cell>
          <cell r="J10465">
            <v>0</v>
          </cell>
        </row>
        <row r="10466">
          <cell r="A10466" t="str">
            <v>4522000001</v>
          </cell>
          <cell r="J10466">
            <v>0</v>
          </cell>
        </row>
        <row r="10467">
          <cell r="A10467" t="str">
            <v>4522000001</v>
          </cell>
          <cell r="J10467">
            <v>0</v>
          </cell>
        </row>
        <row r="10468">
          <cell r="A10468" t="str">
            <v>4522000001</v>
          </cell>
          <cell r="J10468">
            <v>0</v>
          </cell>
        </row>
        <row r="10469">
          <cell r="A10469" t="str">
            <v>4522000001</v>
          </cell>
          <cell r="J10469">
            <v>0</v>
          </cell>
        </row>
        <row r="10470">
          <cell r="A10470" t="str">
            <v>4522000001</v>
          </cell>
          <cell r="J10470">
            <v>0</v>
          </cell>
        </row>
        <row r="10471">
          <cell r="A10471" t="str">
            <v>4522000001</v>
          </cell>
          <cell r="J10471">
            <v>0</v>
          </cell>
        </row>
        <row r="10472">
          <cell r="A10472" t="str">
            <v>4522000001</v>
          </cell>
          <cell r="J10472">
            <v>0</v>
          </cell>
        </row>
        <row r="10473">
          <cell r="A10473" t="str">
            <v>4522000001</v>
          </cell>
          <cell r="J10473">
            <v>0</v>
          </cell>
        </row>
        <row r="10474">
          <cell r="A10474" t="str">
            <v>4522000001</v>
          </cell>
          <cell r="J10474">
            <v>0</v>
          </cell>
        </row>
        <row r="10475">
          <cell r="A10475" t="str">
            <v>4522000001</v>
          </cell>
          <cell r="J10475">
            <v>0</v>
          </cell>
        </row>
        <row r="10476">
          <cell r="A10476" t="str">
            <v>4522000001</v>
          </cell>
          <cell r="J10476">
            <v>0</v>
          </cell>
        </row>
        <row r="10477">
          <cell r="A10477" t="str">
            <v>4522000001</v>
          </cell>
          <cell r="J10477">
            <v>0</v>
          </cell>
        </row>
        <row r="10478">
          <cell r="A10478" t="str">
            <v>4522000001</v>
          </cell>
          <cell r="J10478">
            <v>0</v>
          </cell>
        </row>
        <row r="10479">
          <cell r="A10479" t="str">
            <v>4522000001</v>
          </cell>
          <cell r="J10479">
            <v>0</v>
          </cell>
        </row>
        <row r="10480">
          <cell r="A10480" t="str">
            <v>4522000001</v>
          </cell>
          <cell r="J10480">
            <v>0</v>
          </cell>
        </row>
        <row r="10481">
          <cell r="A10481" t="str">
            <v>4522000001</v>
          </cell>
          <cell r="J10481">
            <v>0</v>
          </cell>
        </row>
        <row r="10482">
          <cell r="A10482" t="str">
            <v>4522000001</v>
          </cell>
          <cell r="J10482">
            <v>0</v>
          </cell>
        </row>
        <row r="10483">
          <cell r="A10483" t="str">
            <v>4522000001</v>
          </cell>
          <cell r="J10483">
            <v>0</v>
          </cell>
        </row>
        <row r="10484">
          <cell r="A10484" t="str">
            <v>4522000001</v>
          </cell>
          <cell r="J10484">
            <v>0</v>
          </cell>
        </row>
        <row r="10485">
          <cell r="A10485" t="str">
            <v>4522000001</v>
          </cell>
          <cell r="J10485">
            <v>0</v>
          </cell>
        </row>
        <row r="10486">
          <cell r="A10486" t="str">
            <v>4522000001</v>
          </cell>
          <cell r="J10486">
            <v>0</v>
          </cell>
        </row>
        <row r="10487">
          <cell r="A10487" t="str">
            <v>4522000001</v>
          </cell>
          <cell r="J10487">
            <v>0</v>
          </cell>
        </row>
        <row r="10488">
          <cell r="A10488" t="str">
            <v>4522000001</v>
          </cell>
          <cell r="J10488">
            <v>0</v>
          </cell>
        </row>
        <row r="10489">
          <cell r="A10489" t="str">
            <v>4522000001</v>
          </cell>
          <cell r="J10489">
            <v>0</v>
          </cell>
        </row>
        <row r="10490">
          <cell r="A10490" t="str">
            <v>4522000001</v>
          </cell>
          <cell r="J10490">
            <v>0</v>
          </cell>
        </row>
        <row r="10491">
          <cell r="A10491" t="str">
            <v>4522000001</v>
          </cell>
          <cell r="J10491">
            <v>0</v>
          </cell>
        </row>
        <row r="10492">
          <cell r="A10492" t="str">
            <v>4522000001</v>
          </cell>
          <cell r="J10492">
            <v>0</v>
          </cell>
        </row>
        <row r="10493">
          <cell r="A10493" t="str">
            <v>4522000001</v>
          </cell>
          <cell r="J10493">
            <v>0</v>
          </cell>
        </row>
        <row r="10494">
          <cell r="A10494" t="str">
            <v>4522000001</v>
          </cell>
          <cell r="J10494">
            <v>0</v>
          </cell>
        </row>
        <row r="10495">
          <cell r="A10495" t="str">
            <v>4522000001</v>
          </cell>
          <cell r="J10495">
            <v>0</v>
          </cell>
        </row>
        <row r="10496">
          <cell r="A10496" t="str">
            <v>4522000001</v>
          </cell>
          <cell r="J10496">
            <v>0</v>
          </cell>
        </row>
        <row r="10497">
          <cell r="A10497" t="str">
            <v>4522000001</v>
          </cell>
          <cell r="J10497">
            <v>0</v>
          </cell>
        </row>
        <row r="10498">
          <cell r="A10498" t="str">
            <v>4522000001</v>
          </cell>
          <cell r="J10498">
            <v>0</v>
          </cell>
        </row>
        <row r="10499">
          <cell r="A10499" t="str">
            <v>4522000001</v>
          </cell>
          <cell r="J10499">
            <v>0</v>
          </cell>
        </row>
        <row r="10500">
          <cell r="A10500" t="str">
            <v>4522000001</v>
          </cell>
          <cell r="J10500">
            <v>0</v>
          </cell>
        </row>
        <row r="10501">
          <cell r="A10501" t="str">
            <v>4522000001</v>
          </cell>
          <cell r="J10501">
            <v>0</v>
          </cell>
        </row>
        <row r="10502">
          <cell r="A10502" t="str">
            <v>4522000001</v>
          </cell>
          <cell r="J10502">
            <v>0</v>
          </cell>
        </row>
        <row r="10503">
          <cell r="A10503" t="str">
            <v>4522000001</v>
          </cell>
          <cell r="J10503">
            <v>0</v>
          </cell>
        </row>
        <row r="10504">
          <cell r="A10504" t="str">
            <v>4522000001</v>
          </cell>
          <cell r="J10504">
            <v>0</v>
          </cell>
        </row>
        <row r="10505">
          <cell r="A10505" t="str">
            <v>4522000001</v>
          </cell>
          <cell r="J10505">
            <v>0</v>
          </cell>
        </row>
        <row r="10506">
          <cell r="A10506" t="str">
            <v>4522000001</v>
          </cell>
          <cell r="J10506">
            <v>0</v>
          </cell>
        </row>
        <row r="10507">
          <cell r="A10507" t="str">
            <v>4522000001</v>
          </cell>
          <cell r="J10507">
            <v>0</v>
          </cell>
        </row>
        <row r="10508">
          <cell r="A10508" t="str">
            <v>4522000001</v>
          </cell>
          <cell r="J10508">
            <v>0</v>
          </cell>
        </row>
        <row r="10509">
          <cell r="A10509" t="str">
            <v>4522000001</v>
          </cell>
          <cell r="J10509">
            <v>0</v>
          </cell>
        </row>
        <row r="10510">
          <cell r="A10510" t="str">
            <v>4522000001</v>
          </cell>
          <cell r="J10510">
            <v>0</v>
          </cell>
        </row>
        <row r="10511">
          <cell r="A10511" t="str">
            <v>4522000001</v>
          </cell>
          <cell r="J10511">
            <v>0</v>
          </cell>
        </row>
        <row r="10512">
          <cell r="A10512" t="str">
            <v>4522000001</v>
          </cell>
          <cell r="J10512">
            <v>0</v>
          </cell>
        </row>
        <row r="10513">
          <cell r="A10513" t="str">
            <v>4522000001</v>
          </cell>
          <cell r="J10513">
            <v>0</v>
          </cell>
        </row>
        <row r="10514">
          <cell r="A10514" t="str">
            <v>4522000001</v>
          </cell>
          <cell r="J10514">
            <v>0</v>
          </cell>
        </row>
        <row r="10515">
          <cell r="A10515" t="str">
            <v>4522000001</v>
          </cell>
          <cell r="J10515">
            <v>0</v>
          </cell>
        </row>
        <row r="10516">
          <cell r="A10516" t="str">
            <v>4522000001</v>
          </cell>
          <cell r="J10516">
            <v>0</v>
          </cell>
        </row>
        <row r="10517">
          <cell r="A10517" t="str">
            <v>4522000001</v>
          </cell>
          <cell r="J10517">
            <v>0</v>
          </cell>
        </row>
        <row r="10518">
          <cell r="A10518" t="str">
            <v>4522000001</v>
          </cell>
          <cell r="J10518">
            <v>0</v>
          </cell>
        </row>
        <row r="10519">
          <cell r="A10519" t="str">
            <v>4522000001</v>
          </cell>
          <cell r="J10519">
            <v>0</v>
          </cell>
        </row>
        <row r="10520">
          <cell r="A10520" t="str">
            <v>4522000001</v>
          </cell>
          <cell r="J10520">
            <v>0</v>
          </cell>
        </row>
        <row r="10521">
          <cell r="A10521" t="str">
            <v>4522000001</v>
          </cell>
          <cell r="J10521">
            <v>0</v>
          </cell>
        </row>
        <row r="10522">
          <cell r="A10522" t="str">
            <v>4522000001</v>
          </cell>
          <cell r="J10522">
            <v>0</v>
          </cell>
        </row>
        <row r="10523">
          <cell r="A10523" t="str">
            <v>4522000001</v>
          </cell>
          <cell r="J10523">
            <v>0</v>
          </cell>
        </row>
        <row r="10524">
          <cell r="A10524" t="str">
            <v>4522000001</v>
          </cell>
          <cell r="J10524">
            <v>0</v>
          </cell>
        </row>
        <row r="10525">
          <cell r="A10525" t="str">
            <v>4522000001</v>
          </cell>
          <cell r="J10525">
            <v>0</v>
          </cell>
        </row>
        <row r="10526">
          <cell r="A10526" t="str">
            <v>4522000001</v>
          </cell>
          <cell r="J10526">
            <v>0</v>
          </cell>
        </row>
        <row r="10527">
          <cell r="A10527" t="str">
            <v>4522000001</v>
          </cell>
          <cell r="J10527">
            <v>0</v>
          </cell>
        </row>
        <row r="10528">
          <cell r="A10528" t="str">
            <v>4522000001</v>
          </cell>
          <cell r="J10528">
            <v>0</v>
          </cell>
        </row>
        <row r="10529">
          <cell r="A10529" t="str">
            <v>4522000001</v>
          </cell>
          <cell r="J10529">
            <v>0</v>
          </cell>
        </row>
        <row r="10530">
          <cell r="A10530" t="str">
            <v>4522000001</v>
          </cell>
          <cell r="J10530">
            <v>0</v>
          </cell>
        </row>
        <row r="10531">
          <cell r="A10531" t="str">
            <v>4522000001</v>
          </cell>
          <cell r="J10531">
            <v>0</v>
          </cell>
        </row>
        <row r="10532">
          <cell r="A10532" t="str">
            <v>4522000001</v>
          </cell>
          <cell r="J10532">
            <v>0</v>
          </cell>
        </row>
        <row r="10533">
          <cell r="A10533" t="str">
            <v>4522000001</v>
          </cell>
          <cell r="J10533">
            <v>0</v>
          </cell>
        </row>
        <row r="10534">
          <cell r="A10534" t="str">
            <v>4522000001</v>
          </cell>
          <cell r="J10534">
            <v>0</v>
          </cell>
        </row>
        <row r="10535">
          <cell r="A10535" t="str">
            <v>4522000001</v>
          </cell>
          <cell r="J10535">
            <v>0</v>
          </cell>
        </row>
        <row r="10536">
          <cell r="A10536" t="str">
            <v>4522000001</v>
          </cell>
          <cell r="J10536">
            <v>0</v>
          </cell>
        </row>
        <row r="10537">
          <cell r="A10537" t="str">
            <v>4522000001</v>
          </cell>
          <cell r="J10537">
            <v>0</v>
          </cell>
        </row>
        <row r="10538">
          <cell r="A10538" t="str">
            <v>4522000001</v>
          </cell>
          <cell r="J10538">
            <v>0</v>
          </cell>
        </row>
        <row r="10539">
          <cell r="A10539" t="str">
            <v>4522000001</v>
          </cell>
          <cell r="J10539">
            <v>0</v>
          </cell>
        </row>
        <row r="10540">
          <cell r="A10540" t="str">
            <v>4522000001</v>
          </cell>
          <cell r="J10540">
            <v>0</v>
          </cell>
        </row>
        <row r="10541">
          <cell r="A10541" t="str">
            <v>4522000001</v>
          </cell>
          <cell r="J10541">
            <v>0</v>
          </cell>
        </row>
        <row r="10542">
          <cell r="A10542" t="str">
            <v>4522000001</v>
          </cell>
          <cell r="J10542">
            <v>0</v>
          </cell>
        </row>
        <row r="10543">
          <cell r="A10543" t="str">
            <v>4522000001</v>
          </cell>
          <cell r="J10543">
            <v>0</v>
          </cell>
        </row>
        <row r="10544">
          <cell r="A10544" t="str">
            <v>4522000001</v>
          </cell>
          <cell r="J10544">
            <v>0</v>
          </cell>
        </row>
        <row r="10545">
          <cell r="A10545" t="str">
            <v>4522000001</v>
          </cell>
          <cell r="J10545">
            <v>0</v>
          </cell>
        </row>
        <row r="10546">
          <cell r="A10546" t="str">
            <v>4522000001</v>
          </cell>
          <cell r="J10546">
            <v>0</v>
          </cell>
        </row>
        <row r="10547">
          <cell r="A10547" t="str">
            <v>4522000001</v>
          </cell>
          <cell r="J10547">
            <v>0</v>
          </cell>
        </row>
        <row r="10548">
          <cell r="A10548" t="str">
            <v>4522000001</v>
          </cell>
          <cell r="J10548">
            <v>0</v>
          </cell>
        </row>
        <row r="10549">
          <cell r="A10549" t="str">
            <v>4522000001</v>
          </cell>
          <cell r="J10549">
            <v>0</v>
          </cell>
        </row>
        <row r="10550">
          <cell r="A10550" t="str">
            <v>4522000001</v>
          </cell>
          <cell r="J10550">
            <v>0</v>
          </cell>
        </row>
        <row r="10551">
          <cell r="A10551" t="str">
            <v>4522000001</v>
          </cell>
          <cell r="J10551">
            <v>0</v>
          </cell>
        </row>
        <row r="10552">
          <cell r="A10552" t="str">
            <v>4522000001</v>
          </cell>
          <cell r="J10552">
            <v>0</v>
          </cell>
        </row>
        <row r="10553">
          <cell r="A10553" t="str">
            <v>4522000001</v>
          </cell>
          <cell r="J10553">
            <v>0</v>
          </cell>
        </row>
        <row r="10554">
          <cell r="A10554" t="str">
            <v>4522000001</v>
          </cell>
          <cell r="J10554">
            <v>0</v>
          </cell>
        </row>
        <row r="10555">
          <cell r="A10555" t="str">
            <v>4522000001</v>
          </cell>
          <cell r="J10555">
            <v>0</v>
          </cell>
        </row>
        <row r="10556">
          <cell r="A10556" t="str">
            <v>4522000001</v>
          </cell>
          <cell r="J10556">
            <v>0</v>
          </cell>
        </row>
        <row r="10557">
          <cell r="A10557" t="str">
            <v>4522000001</v>
          </cell>
          <cell r="J10557">
            <v>0</v>
          </cell>
        </row>
        <row r="10558">
          <cell r="A10558" t="str">
            <v>4522000001</v>
          </cell>
          <cell r="J10558">
            <v>0</v>
          </cell>
        </row>
        <row r="10559">
          <cell r="A10559" t="str">
            <v>4522000001</v>
          </cell>
          <cell r="J10559">
            <v>0</v>
          </cell>
        </row>
        <row r="10560">
          <cell r="A10560" t="str">
            <v>4522000001</v>
          </cell>
          <cell r="J10560">
            <v>0</v>
          </cell>
        </row>
        <row r="10561">
          <cell r="A10561" t="str">
            <v>4522000001</v>
          </cell>
          <cell r="J10561">
            <v>0</v>
          </cell>
        </row>
        <row r="10562">
          <cell r="A10562" t="str">
            <v>4522000001</v>
          </cell>
          <cell r="J10562">
            <v>0</v>
          </cell>
        </row>
        <row r="10563">
          <cell r="A10563" t="str">
            <v>4522000001</v>
          </cell>
          <cell r="J10563">
            <v>0</v>
          </cell>
        </row>
        <row r="10564">
          <cell r="A10564" t="str">
            <v>4522000001</v>
          </cell>
          <cell r="J10564">
            <v>0</v>
          </cell>
        </row>
        <row r="10565">
          <cell r="A10565" t="str">
            <v>4522000001</v>
          </cell>
          <cell r="J10565">
            <v>0</v>
          </cell>
        </row>
        <row r="10566">
          <cell r="A10566" t="str">
            <v>4522000001</v>
          </cell>
          <cell r="J10566">
            <v>0</v>
          </cell>
        </row>
        <row r="10567">
          <cell r="A10567" t="str">
            <v>4522000001</v>
          </cell>
          <cell r="J10567">
            <v>0</v>
          </cell>
        </row>
        <row r="10568">
          <cell r="A10568" t="str">
            <v>4522000001</v>
          </cell>
          <cell r="J10568">
            <v>0</v>
          </cell>
        </row>
        <row r="10569">
          <cell r="A10569" t="str">
            <v>4522000001</v>
          </cell>
          <cell r="J10569">
            <v>0</v>
          </cell>
        </row>
        <row r="10570">
          <cell r="A10570" t="str">
            <v>4522000001</v>
          </cell>
          <cell r="J10570">
            <v>0</v>
          </cell>
        </row>
        <row r="10571">
          <cell r="A10571" t="str">
            <v>4522000001</v>
          </cell>
          <cell r="J10571">
            <v>0</v>
          </cell>
        </row>
        <row r="10572">
          <cell r="A10572" t="str">
            <v>4522000001</v>
          </cell>
          <cell r="J10572">
            <v>0</v>
          </cell>
        </row>
        <row r="10573">
          <cell r="A10573" t="str">
            <v>4522000001</v>
          </cell>
          <cell r="J10573">
            <v>0</v>
          </cell>
        </row>
        <row r="10574">
          <cell r="A10574" t="str">
            <v>4522000001</v>
          </cell>
          <cell r="J10574">
            <v>0</v>
          </cell>
        </row>
        <row r="10575">
          <cell r="A10575" t="str">
            <v>4522000001</v>
          </cell>
          <cell r="J10575">
            <v>0</v>
          </cell>
        </row>
        <row r="10576">
          <cell r="A10576" t="str">
            <v>4522000001</v>
          </cell>
          <cell r="J10576">
            <v>0</v>
          </cell>
        </row>
        <row r="10577">
          <cell r="A10577" t="str">
            <v>4522000001</v>
          </cell>
          <cell r="J10577">
            <v>0</v>
          </cell>
        </row>
        <row r="10578">
          <cell r="A10578" t="str">
            <v>4522000001</v>
          </cell>
          <cell r="J10578">
            <v>0</v>
          </cell>
        </row>
        <row r="10579">
          <cell r="A10579" t="str">
            <v>4522000001</v>
          </cell>
          <cell r="J10579">
            <v>0</v>
          </cell>
        </row>
        <row r="10580">
          <cell r="A10580" t="str">
            <v>4522000001</v>
          </cell>
          <cell r="J10580">
            <v>0</v>
          </cell>
        </row>
        <row r="10581">
          <cell r="A10581" t="str">
            <v>4522000001</v>
          </cell>
          <cell r="J10581">
            <v>0</v>
          </cell>
        </row>
        <row r="10582">
          <cell r="A10582" t="str">
            <v>4522000001</v>
          </cell>
          <cell r="J10582">
            <v>0</v>
          </cell>
        </row>
        <row r="10583">
          <cell r="A10583" t="str">
            <v>4522000001</v>
          </cell>
          <cell r="J10583">
            <v>0</v>
          </cell>
        </row>
        <row r="10584">
          <cell r="A10584" t="str">
            <v>4522000001</v>
          </cell>
          <cell r="J10584">
            <v>0</v>
          </cell>
        </row>
        <row r="10585">
          <cell r="A10585" t="str">
            <v>4522000001</v>
          </cell>
          <cell r="J10585">
            <v>0</v>
          </cell>
        </row>
        <row r="10586">
          <cell r="A10586" t="str">
            <v>4522000001</v>
          </cell>
          <cell r="J10586">
            <v>0</v>
          </cell>
        </row>
        <row r="10587">
          <cell r="A10587" t="str">
            <v>4522000001</v>
          </cell>
          <cell r="J10587">
            <v>0</v>
          </cell>
        </row>
        <row r="10588">
          <cell r="A10588" t="str">
            <v>4522000001</v>
          </cell>
          <cell r="J10588">
            <v>0</v>
          </cell>
        </row>
        <row r="10589">
          <cell r="A10589" t="str">
            <v>4522000001</v>
          </cell>
          <cell r="J10589">
            <v>0</v>
          </cell>
        </row>
        <row r="10590">
          <cell r="A10590" t="str">
            <v>4522000001</v>
          </cell>
          <cell r="J10590">
            <v>0</v>
          </cell>
        </row>
        <row r="10591">
          <cell r="A10591" t="str">
            <v>4522000001</v>
          </cell>
          <cell r="J10591">
            <v>0</v>
          </cell>
        </row>
        <row r="10592">
          <cell r="A10592" t="str">
            <v>4522000001</v>
          </cell>
          <cell r="J10592">
            <v>0</v>
          </cell>
        </row>
        <row r="10593">
          <cell r="A10593" t="str">
            <v>4522000001</v>
          </cell>
          <cell r="J10593">
            <v>0</v>
          </cell>
        </row>
        <row r="10594">
          <cell r="A10594" t="str">
            <v>4522000001</v>
          </cell>
          <cell r="J10594">
            <v>0</v>
          </cell>
        </row>
        <row r="10595">
          <cell r="A10595" t="str">
            <v>4522000001</v>
          </cell>
          <cell r="J10595">
            <v>0</v>
          </cell>
        </row>
        <row r="10596">
          <cell r="A10596" t="str">
            <v>4522000001</v>
          </cell>
          <cell r="J10596">
            <v>0</v>
          </cell>
        </row>
        <row r="10597">
          <cell r="A10597" t="str">
            <v>4522000001</v>
          </cell>
          <cell r="J10597">
            <v>0</v>
          </cell>
        </row>
        <row r="10598">
          <cell r="A10598" t="str">
            <v>4522000001</v>
          </cell>
          <cell r="J10598">
            <v>0</v>
          </cell>
        </row>
        <row r="10599">
          <cell r="A10599" t="str">
            <v>4522000001</v>
          </cell>
          <cell r="J10599">
            <v>0</v>
          </cell>
        </row>
        <row r="10600">
          <cell r="A10600" t="str">
            <v>4522000001</v>
          </cell>
          <cell r="J10600">
            <v>0</v>
          </cell>
        </row>
        <row r="10601">
          <cell r="A10601" t="str">
            <v>4522000001</v>
          </cell>
          <cell r="J10601">
            <v>0</v>
          </cell>
        </row>
        <row r="10602">
          <cell r="A10602" t="str">
            <v>4522000001</v>
          </cell>
          <cell r="J10602">
            <v>0</v>
          </cell>
        </row>
        <row r="10603">
          <cell r="A10603" t="str">
            <v>4522000001</v>
          </cell>
          <cell r="J10603">
            <v>0</v>
          </cell>
        </row>
        <row r="10604">
          <cell r="A10604" t="str">
            <v>4522000001</v>
          </cell>
          <cell r="J10604">
            <v>0</v>
          </cell>
        </row>
        <row r="10605">
          <cell r="A10605" t="str">
            <v>4522000001</v>
          </cell>
          <cell r="J10605">
            <v>0</v>
          </cell>
        </row>
        <row r="10606">
          <cell r="A10606" t="str">
            <v>4522000001</v>
          </cell>
          <cell r="J10606">
            <v>0</v>
          </cell>
        </row>
        <row r="10607">
          <cell r="A10607" t="str">
            <v>4522000001</v>
          </cell>
          <cell r="J10607">
            <v>0</v>
          </cell>
        </row>
        <row r="10608">
          <cell r="A10608" t="str">
            <v>4522000001</v>
          </cell>
          <cell r="J10608">
            <v>0</v>
          </cell>
        </row>
        <row r="10609">
          <cell r="A10609" t="str">
            <v>4522000001</v>
          </cell>
          <cell r="J10609">
            <v>0</v>
          </cell>
        </row>
        <row r="10610">
          <cell r="A10610" t="str">
            <v>4522000001</v>
          </cell>
          <cell r="J10610">
            <v>0</v>
          </cell>
        </row>
        <row r="10611">
          <cell r="A10611" t="str">
            <v>4522000001</v>
          </cell>
          <cell r="J10611">
            <v>0</v>
          </cell>
        </row>
        <row r="10612">
          <cell r="A10612" t="str">
            <v>4522000001</v>
          </cell>
          <cell r="J10612">
            <v>0</v>
          </cell>
        </row>
        <row r="10613">
          <cell r="A10613" t="str">
            <v>4522000001</v>
          </cell>
          <cell r="J10613">
            <v>0</v>
          </cell>
        </row>
        <row r="10614">
          <cell r="A10614" t="str">
            <v>4522000001</v>
          </cell>
          <cell r="J10614">
            <v>0</v>
          </cell>
        </row>
        <row r="10615">
          <cell r="A10615" t="str">
            <v>4522000001</v>
          </cell>
          <cell r="J10615">
            <v>0</v>
          </cell>
        </row>
        <row r="10616">
          <cell r="A10616" t="str">
            <v>4522000001</v>
          </cell>
          <cell r="J10616">
            <v>0</v>
          </cell>
        </row>
        <row r="10617">
          <cell r="A10617" t="str">
            <v>4522000001</v>
          </cell>
          <cell r="J10617">
            <v>0</v>
          </cell>
        </row>
        <row r="10618">
          <cell r="A10618" t="str">
            <v>4522000001</v>
          </cell>
          <cell r="J10618">
            <v>0</v>
          </cell>
        </row>
        <row r="10619">
          <cell r="A10619" t="str">
            <v>4522000001</v>
          </cell>
          <cell r="J10619">
            <v>0</v>
          </cell>
        </row>
        <row r="10620">
          <cell r="A10620" t="str">
            <v>4522000001</v>
          </cell>
          <cell r="J10620">
            <v>0</v>
          </cell>
        </row>
        <row r="10621">
          <cell r="A10621" t="str">
            <v>4522000001</v>
          </cell>
          <cell r="J10621">
            <v>0</v>
          </cell>
        </row>
        <row r="10622">
          <cell r="A10622" t="str">
            <v>4522000001</v>
          </cell>
          <cell r="J10622">
            <v>0</v>
          </cell>
        </row>
        <row r="10623">
          <cell r="A10623" t="str">
            <v>4522000001</v>
          </cell>
          <cell r="J10623">
            <v>0</v>
          </cell>
        </row>
        <row r="10624">
          <cell r="A10624" t="str">
            <v>4522000001</v>
          </cell>
          <cell r="J10624">
            <v>0</v>
          </cell>
        </row>
        <row r="10625">
          <cell r="A10625" t="str">
            <v>4522000001</v>
          </cell>
          <cell r="J10625">
            <v>0</v>
          </cell>
        </row>
        <row r="10626">
          <cell r="A10626" t="str">
            <v>4522000001</v>
          </cell>
          <cell r="J10626">
            <v>0</v>
          </cell>
        </row>
        <row r="10627">
          <cell r="A10627" t="str">
            <v>4522000001</v>
          </cell>
          <cell r="J10627">
            <v>0</v>
          </cell>
        </row>
        <row r="10628">
          <cell r="A10628" t="str">
            <v>4522000001</v>
          </cell>
          <cell r="J10628">
            <v>0</v>
          </cell>
        </row>
        <row r="10629">
          <cell r="A10629" t="str">
            <v>4522000001</v>
          </cell>
          <cell r="J10629">
            <v>0</v>
          </cell>
        </row>
        <row r="10630">
          <cell r="A10630" t="str">
            <v>4522000001</v>
          </cell>
          <cell r="J10630">
            <v>0</v>
          </cell>
        </row>
        <row r="10631">
          <cell r="A10631" t="str">
            <v>4522000001</v>
          </cell>
          <cell r="J10631">
            <v>0</v>
          </cell>
        </row>
        <row r="10632">
          <cell r="A10632" t="str">
            <v>4522000001</v>
          </cell>
          <cell r="J10632">
            <v>0</v>
          </cell>
        </row>
        <row r="10633">
          <cell r="A10633" t="str">
            <v>4522000001</v>
          </cell>
          <cell r="J10633">
            <v>0</v>
          </cell>
        </row>
        <row r="10634">
          <cell r="A10634" t="str">
            <v>4522000001</v>
          </cell>
          <cell r="J10634">
            <v>0</v>
          </cell>
        </row>
        <row r="10635">
          <cell r="A10635" t="str">
            <v>4522000001</v>
          </cell>
          <cell r="J10635">
            <v>0</v>
          </cell>
        </row>
        <row r="10636">
          <cell r="A10636" t="str">
            <v>4522000001</v>
          </cell>
          <cell r="J10636">
            <v>0</v>
          </cell>
        </row>
        <row r="10637">
          <cell r="A10637" t="str">
            <v>4522000001</v>
          </cell>
          <cell r="J10637">
            <v>0</v>
          </cell>
        </row>
        <row r="10638">
          <cell r="A10638" t="str">
            <v>4522000001</v>
          </cell>
          <cell r="J10638">
            <v>0</v>
          </cell>
        </row>
        <row r="10639">
          <cell r="A10639" t="str">
            <v>4522000001</v>
          </cell>
          <cell r="J10639">
            <v>0</v>
          </cell>
        </row>
        <row r="10640">
          <cell r="A10640" t="str">
            <v>4522000001</v>
          </cell>
          <cell r="J10640">
            <v>0</v>
          </cell>
        </row>
        <row r="10641">
          <cell r="A10641" t="str">
            <v>4522000001</v>
          </cell>
          <cell r="J10641">
            <v>0</v>
          </cell>
        </row>
        <row r="10642">
          <cell r="A10642" t="str">
            <v>4522000001</v>
          </cell>
          <cell r="J10642">
            <v>0</v>
          </cell>
        </row>
        <row r="10643">
          <cell r="A10643" t="str">
            <v>4522000001</v>
          </cell>
          <cell r="J10643">
            <v>0</v>
          </cell>
        </row>
        <row r="10644">
          <cell r="A10644" t="str">
            <v>4522000001</v>
          </cell>
          <cell r="J10644">
            <v>0</v>
          </cell>
        </row>
        <row r="10645">
          <cell r="A10645" t="str">
            <v>4522000001</v>
          </cell>
          <cell r="J10645">
            <v>0</v>
          </cell>
        </row>
        <row r="10646">
          <cell r="A10646" t="str">
            <v>4522000001</v>
          </cell>
          <cell r="J10646">
            <v>0</v>
          </cell>
        </row>
        <row r="10647">
          <cell r="A10647" t="str">
            <v>4522000001</v>
          </cell>
          <cell r="J10647">
            <v>0</v>
          </cell>
        </row>
        <row r="10648">
          <cell r="A10648" t="str">
            <v>4522000001</v>
          </cell>
          <cell r="J10648">
            <v>0</v>
          </cell>
        </row>
        <row r="10649">
          <cell r="A10649" t="str">
            <v>4522000001</v>
          </cell>
          <cell r="J10649">
            <v>0</v>
          </cell>
        </row>
        <row r="10650">
          <cell r="A10650" t="str">
            <v>4522000001</v>
          </cell>
          <cell r="J10650">
            <v>0</v>
          </cell>
        </row>
        <row r="10651">
          <cell r="A10651" t="str">
            <v>4522000001</v>
          </cell>
          <cell r="J10651">
            <v>0</v>
          </cell>
        </row>
        <row r="10652">
          <cell r="A10652" t="str">
            <v>4522000001</v>
          </cell>
          <cell r="J10652">
            <v>0</v>
          </cell>
        </row>
        <row r="10653">
          <cell r="A10653" t="str">
            <v>4522000001</v>
          </cell>
          <cell r="J10653">
            <v>0</v>
          </cell>
        </row>
        <row r="10654">
          <cell r="A10654" t="str">
            <v>4522000001</v>
          </cell>
          <cell r="J10654">
            <v>0</v>
          </cell>
        </row>
        <row r="10655">
          <cell r="A10655" t="str">
            <v>4522000001</v>
          </cell>
          <cell r="J10655">
            <v>0</v>
          </cell>
        </row>
        <row r="10656">
          <cell r="A10656" t="str">
            <v>4522000001</v>
          </cell>
          <cell r="J10656">
            <v>0</v>
          </cell>
        </row>
        <row r="10657">
          <cell r="A10657" t="str">
            <v>4522000001</v>
          </cell>
          <cell r="J10657">
            <v>0</v>
          </cell>
        </row>
        <row r="10658">
          <cell r="A10658" t="str">
            <v>4522000001</v>
          </cell>
          <cell r="J10658">
            <v>0</v>
          </cell>
        </row>
        <row r="10659">
          <cell r="A10659" t="str">
            <v>4522000001</v>
          </cell>
          <cell r="J10659">
            <v>0</v>
          </cell>
        </row>
        <row r="10660">
          <cell r="A10660" t="str">
            <v>4522000001</v>
          </cell>
          <cell r="J10660">
            <v>0</v>
          </cell>
        </row>
        <row r="10661">
          <cell r="A10661" t="str">
            <v>4522000001</v>
          </cell>
          <cell r="J10661">
            <v>0</v>
          </cell>
        </row>
        <row r="10662">
          <cell r="A10662" t="str">
            <v>4522000001</v>
          </cell>
          <cell r="J10662">
            <v>0</v>
          </cell>
        </row>
        <row r="10663">
          <cell r="A10663" t="str">
            <v>4522000001</v>
          </cell>
          <cell r="J10663">
            <v>0</v>
          </cell>
        </row>
        <row r="10664">
          <cell r="A10664" t="str">
            <v>4522000001</v>
          </cell>
          <cell r="J10664">
            <v>0</v>
          </cell>
        </row>
        <row r="10665">
          <cell r="A10665" t="str">
            <v>4522000001</v>
          </cell>
          <cell r="J10665">
            <v>0</v>
          </cell>
        </row>
        <row r="10666">
          <cell r="A10666" t="str">
            <v>4522000001</v>
          </cell>
          <cell r="J10666">
            <v>0</v>
          </cell>
        </row>
        <row r="10667">
          <cell r="A10667" t="str">
            <v>4522000001</v>
          </cell>
          <cell r="J10667">
            <v>0</v>
          </cell>
        </row>
        <row r="10668">
          <cell r="A10668" t="str">
            <v>4522000001</v>
          </cell>
          <cell r="J10668">
            <v>0</v>
          </cell>
        </row>
        <row r="10669">
          <cell r="A10669" t="str">
            <v>4522000001</v>
          </cell>
          <cell r="J10669">
            <v>0</v>
          </cell>
        </row>
        <row r="10670">
          <cell r="A10670" t="str">
            <v>4522000001</v>
          </cell>
          <cell r="J10670">
            <v>0</v>
          </cell>
        </row>
        <row r="10671">
          <cell r="A10671" t="str">
            <v>4522000001</v>
          </cell>
          <cell r="J10671">
            <v>0</v>
          </cell>
        </row>
        <row r="10672">
          <cell r="A10672" t="str">
            <v>4522000001</v>
          </cell>
          <cell r="J10672">
            <v>0</v>
          </cell>
        </row>
        <row r="10673">
          <cell r="A10673" t="str">
            <v>4522000001</v>
          </cell>
          <cell r="J10673">
            <v>0</v>
          </cell>
        </row>
        <row r="10674">
          <cell r="A10674" t="str">
            <v>4522000001</v>
          </cell>
          <cell r="J10674">
            <v>0</v>
          </cell>
        </row>
        <row r="10675">
          <cell r="A10675" t="str">
            <v>4522000001</v>
          </cell>
          <cell r="J10675">
            <v>0</v>
          </cell>
        </row>
        <row r="10676">
          <cell r="A10676" t="str">
            <v>4522000001</v>
          </cell>
          <cell r="J10676">
            <v>0</v>
          </cell>
        </row>
        <row r="10677">
          <cell r="A10677" t="str">
            <v>4522000001</v>
          </cell>
          <cell r="J10677">
            <v>0</v>
          </cell>
        </row>
        <row r="10678">
          <cell r="A10678" t="str">
            <v>4522000001</v>
          </cell>
          <cell r="J10678">
            <v>0</v>
          </cell>
        </row>
        <row r="10679">
          <cell r="A10679" t="str">
            <v>4522000001</v>
          </cell>
          <cell r="J10679">
            <v>0</v>
          </cell>
        </row>
        <row r="10680">
          <cell r="A10680" t="str">
            <v>4522000001</v>
          </cell>
          <cell r="J10680">
            <v>0</v>
          </cell>
        </row>
        <row r="10681">
          <cell r="A10681" t="str">
            <v>4522000001</v>
          </cell>
          <cell r="J10681">
            <v>0</v>
          </cell>
        </row>
        <row r="10682">
          <cell r="A10682" t="str">
            <v>4522000001</v>
          </cell>
          <cell r="J10682">
            <v>0</v>
          </cell>
        </row>
        <row r="10683">
          <cell r="A10683" t="str">
            <v>4522000001</v>
          </cell>
          <cell r="J10683">
            <v>0</v>
          </cell>
        </row>
        <row r="10684">
          <cell r="A10684" t="str">
            <v>4522000001</v>
          </cell>
          <cell r="J10684">
            <v>0</v>
          </cell>
        </row>
        <row r="10685">
          <cell r="A10685" t="str">
            <v>4522000001</v>
          </cell>
          <cell r="J10685">
            <v>0</v>
          </cell>
        </row>
        <row r="10686">
          <cell r="A10686" t="str">
            <v>4522000001</v>
          </cell>
          <cell r="J10686">
            <v>0</v>
          </cell>
        </row>
        <row r="10687">
          <cell r="A10687" t="str">
            <v>4522000001</v>
          </cell>
          <cell r="J10687">
            <v>0</v>
          </cell>
        </row>
        <row r="10688">
          <cell r="A10688" t="str">
            <v>4522000001</v>
          </cell>
          <cell r="J10688">
            <v>0</v>
          </cell>
        </row>
        <row r="10689">
          <cell r="A10689" t="str">
            <v>4522000001</v>
          </cell>
          <cell r="J10689">
            <v>0</v>
          </cell>
        </row>
        <row r="10690">
          <cell r="A10690" t="str">
            <v>4522000001</v>
          </cell>
          <cell r="J10690">
            <v>0</v>
          </cell>
        </row>
        <row r="10691">
          <cell r="A10691" t="str">
            <v>4522000001</v>
          </cell>
          <cell r="J10691">
            <v>0</v>
          </cell>
        </row>
        <row r="10692">
          <cell r="A10692" t="str">
            <v>4522000001</v>
          </cell>
          <cell r="J10692">
            <v>0</v>
          </cell>
        </row>
        <row r="10693">
          <cell r="A10693" t="str">
            <v>4522000001</v>
          </cell>
          <cell r="J10693">
            <v>0</v>
          </cell>
        </row>
        <row r="10694">
          <cell r="A10694" t="str">
            <v>4522000001</v>
          </cell>
          <cell r="J10694">
            <v>0</v>
          </cell>
        </row>
        <row r="10695">
          <cell r="A10695" t="str">
            <v>4522000001</v>
          </cell>
          <cell r="J10695">
            <v>0</v>
          </cell>
        </row>
        <row r="10696">
          <cell r="A10696" t="str">
            <v>4522000001</v>
          </cell>
          <cell r="J10696">
            <v>0</v>
          </cell>
        </row>
        <row r="10697">
          <cell r="A10697" t="str">
            <v>4522000001</v>
          </cell>
          <cell r="J10697">
            <v>0</v>
          </cell>
        </row>
        <row r="10698">
          <cell r="A10698" t="str">
            <v>4522000001</v>
          </cell>
          <cell r="J10698">
            <v>0</v>
          </cell>
        </row>
        <row r="10699">
          <cell r="A10699" t="str">
            <v>4522000001</v>
          </cell>
          <cell r="J10699">
            <v>0</v>
          </cell>
        </row>
        <row r="10700">
          <cell r="A10700" t="str">
            <v>4522000001</v>
          </cell>
          <cell r="J10700">
            <v>0</v>
          </cell>
        </row>
        <row r="10701">
          <cell r="A10701" t="str">
            <v>4522000001</v>
          </cell>
          <cell r="J10701">
            <v>0</v>
          </cell>
        </row>
        <row r="10702">
          <cell r="A10702" t="str">
            <v>4522000001</v>
          </cell>
          <cell r="J10702">
            <v>0</v>
          </cell>
        </row>
        <row r="10703">
          <cell r="A10703" t="str">
            <v>4522000001</v>
          </cell>
          <cell r="J10703">
            <v>0</v>
          </cell>
        </row>
        <row r="10704">
          <cell r="A10704" t="str">
            <v>4522000001</v>
          </cell>
          <cell r="J10704">
            <v>0</v>
          </cell>
        </row>
        <row r="10705">
          <cell r="A10705" t="str">
            <v>4522000001</v>
          </cell>
          <cell r="J10705">
            <v>0</v>
          </cell>
        </row>
        <row r="10706">
          <cell r="A10706" t="str">
            <v>4522000001</v>
          </cell>
          <cell r="J10706">
            <v>0</v>
          </cell>
        </row>
        <row r="10707">
          <cell r="A10707" t="str">
            <v>4522000001</v>
          </cell>
          <cell r="J10707">
            <v>0</v>
          </cell>
        </row>
        <row r="10708">
          <cell r="A10708" t="str">
            <v>4522000001</v>
          </cell>
          <cell r="J10708">
            <v>0</v>
          </cell>
        </row>
        <row r="10709">
          <cell r="A10709" t="str">
            <v>4522000001</v>
          </cell>
          <cell r="J10709">
            <v>0</v>
          </cell>
        </row>
        <row r="10710">
          <cell r="A10710" t="str">
            <v>4522000001</v>
          </cell>
          <cell r="J10710">
            <v>0</v>
          </cell>
        </row>
        <row r="10711">
          <cell r="A10711" t="str">
            <v>4522000001</v>
          </cell>
          <cell r="J10711">
            <v>0</v>
          </cell>
        </row>
        <row r="10712">
          <cell r="A10712" t="str">
            <v>4522000001</v>
          </cell>
          <cell r="J10712">
            <v>0</v>
          </cell>
        </row>
        <row r="10713">
          <cell r="A10713" t="str">
            <v>4522000001</v>
          </cell>
          <cell r="J10713">
            <v>0</v>
          </cell>
        </row>
        <row r="10714">
          <cell r="A10714" t="str">
            <v>4522000001</v>
          </cell>
          <cell r="J10714">
            <v>0</v>
          </cell>
        </row>
        <row r="10715">
          <cell r="A10715" t="str">
            <v>4522000001</v>
          </cell>
          <cell r="J10715">
            <v>0</v>
          </cell>
        </row>
        <row r="10716">
          <cell r="A10716" t="str">
            <v>4522000001</v>
          </cell>
          <cell r="J10716">
            <v>0</v>
          </cell>
        </row>
        <row r="10717">
          <cell r="A10717" t="str">
            <v>4522000001</v>
          </cell>
          <cell r="J10717">
            <v>0</v>
          </cell>
        </row>
        <row r="10718">
          <cell r="A10718" t="str">
            <v>4522000001</v>
          </cell>
          <cell r="J10718">
            <v>0</v>
          </cell>
        </row>
        <row r="10719">
          <cell r="A10719" t="str">
            <v>4522000001</v>
          </cell>
          <cell r="J10719">
            <v>0</v>
          </cell>
        </row>
        <row r="10720">
          <cell r="A10720" t="str">
            <v>4522000001</v>
          </cell>
          <cell r="J10720">
            <v>0</v>
          </cell>
        </row>
        <row r="10721">
          <cell r="A10721" t="str">
            <v>4522000001</v>
          </cell>
          <cell r="J10721">
            <v>0</v>
          </cell>
        </row>
        <row r="10722">
          <cell r="A10722" t="str">
            <v>4522000001</v>
          </cell>
          <cell r="J10722">
            <v>0</v>
          </cell>
        </row>
        <row r="10723">
          <cell r="A10723" t="str">
            <v>4522000001</v>
          </cell>
          <cell r="J10723">
            <v>0</v>
          </cell>
        </row>
        <row r="10724">
          <cell r="A10724" t="str">
            <v>4522000001</v>
          </cell>
          <cell r="J10724">
            <v>0</v>
          </cell>
        </row>
        <row r="10725">
          <cell r="A10725" t="str">
            <v>4522000001</v>
          </cell>
          <cell r="J10725">
            <v>0</v>
          </cell>
        </row>
        <row r="10726">
          <cell r="A10726" t="str">
            <v>4522000001</v>
          </cell>
          <cell r="J10726">
            <v>0</v>
          </cell>
        </row>
        <row r="10727">
          <cell r="A10727" t="str">
            <v>4522000001</v>
          </cell>
          <cell r="J10727">
            <v>0</v>
          </cell>
        </row>
        <row r="10728">
          <cell r="A10728" t="str">
            <v>4522000001</v>
          </cell>
          <cell r="J10728">
            <v>0</v>
          </cell>
        </row>
        <row r="10729">
          <cell r="A10729" t="str">
            <v>4522000001</v>
          </cell>
          <cell r="J10729">
            <v>0</v>
          </cell>
        </row>
        <row r="10730">
          <cell r="A10730" t="str">
            <v>4522000001</v>
          </cell>
          <cell r="J10730">
            <v>0</v>
          </cell>
        </row>
        <row r="10731">
          <cell r="A10731" t="str">
            <v>4522000001</v>
          </cell>
          <cell r="J10731">
            <v>0</v>
          </cell>
        </row>
        <row r="10732">
          <cell r="A10732" t="str">
            <v>4522000001</v>
          </cell>
          <cell r="J10732">
            <v>0</v>
          </cell>
        </row>
        <row r="10733">
          <cell r="A10733" t="str">
            <v>4522000001</v>
          </cell>
          <cell r="J10733">
            <v>0</v>
          </cell>
        </row>
        <row r="10734">
          <cell r="A10734" t="str">
            <v>4522000001</v>
          </cell>
          <cell r="J10734">
            <v>0</v>
          </cell>
        </row>
        <row r="10735">
          <cell r="A10735" t="str">
            <v>4522000001</v>
          </cell>
          <cell r="J10735">
            <v>0</v>
          </cell>
        </row>
        <row r="10736">
          <cell r="A10736" t="str">
            <v>4522000001</v>
          </cell>
          <cell r="J10736">
            <v>0</v>
          </cell>
        </row>
        <row r="10737">
          <cell r="A10737" t="str">
            <v>4522000001</v>
          </cell>
          <cell r="J10737">
            <v>0</v>
          </cell>
        </row>
        <row r="10738">
          <cell r="A10738" t="str">
            <v>4522000001</v>
          </cell>
          <cell r="J10738">
            <v>0</v>
          </cell>
        </row>
        <row r="10739">
          <cell r="A10739" t="str">
            <v>4522000001</v>
          </cell>
          <cell r="J10739">
            <v>0</v>
          </cell>
        </row>
        <row r="10740">
          <cell r="A10740" t="str">
            <v>4522000001</v>
          </cell>
          <cell r="J10740">
            <v>0</v>
          </cell>
        </row>
        <row r="10741">
          <cell r="A10741" t="str">
            <v>4522000001</v>
          </cell>
          <cell r="J10741">
            <v>0</v>
          </cell>
        </row>
        <row r="10742">
          <cell r="A10742" t="str">
            <v>4522000001</v>
          </cell>
          <cell r="J10742">
            <v>0</v>
          </cell>
        </row>
        <row r="10743">
          <cell r="A10743" t="str">
            <v>4522000001</v>
          </cell>
          <cell r="J10743">
            <v>0</v>
          </cell>
        </row>
        <row r="10744">
          <cell r="A10744" t="str">
            <v>4522000001</v>
          </cell>
          <cell r="J10744">
            <v>0</v>
          </cell>
        </row>
        <row r="10745">
          <cell r="A10745" t="str">
            <v>4522000001</v>
          </cell>
          <cell r="J10745">
            <v>0</v>
          </cell>
        </row>
        <row r="10746">
          <cell r="A10746" t="str">
            <v>4522000001</v>
          </cell>
          <cell r="J10746">
            <v>0</v>
          </cell>
        </row>
        <row r="10747">
          <cell r="A10747" t="str">
            <v>4522000001</v>
          </cell>
          <cell r="J10747">
            <v>0</v>
          </cell>
        </row>
        <row r="10748">
          <cell r="A10748" t="str">
            <v>4522000001</v>
          </cell>
          <cell r="J10748">
            <v>0</v>
          </cell>
        </row>
        <row r="10749">
          <cell r="A10749" t="str">
            <v>4522000001</v>
          </cell>
          <cell r="J10749">
            <v>0</v>
          </cell>
        </row>
        <row r="10750">
          <cell r="A10750" t="str">
            <v>4522000001</v>
          </cell>
          <cell r="J10750">
            <v>0</v>
          </cell>
        </row>
        <row r="10751">
          <cell r="A10751" t="str">
            <v>4522000001</v>
          </cell>
          <cell r="J10751">
            <v>0</v>
          </cell>
        </row>
        <row r="10752">
          <cell r="A10752" t="str">
            <v>4522000001</v>
          </cell>
          <cell r="J10752">
            <v>0</v>
          </cell>
        </row>
        <row r="10753">
          <cell r="A10753" t="str">
            <v>4522000001</v>
          </cell>
          <cell r="J10753">
            <v>0</v>
          </cell>
        </row>
        <row r="10754">
          <cell r="A10754" t="str">
            <v>4522000001</v>
          </cell>
          <cell r="J10754">
            <v>0</v>
          </cell>
        </row>
        <row r="10755">
          <cell r="A10755" t="str">
            <v>4522000001</v>
          </cell>
          <cell r="J10755">
            <v>0</v>
          </cell>
        </row>
        <row r="10756">
          <cell r="A10756" t="str">
            <v>4522000001</v>
          </cell>
          <cell r="J10756">
            <v>0</v>
          </cell>
        </row>
        <row r="10757">
          <cell r="A10757" t="str">
            <v>4522000001</v>
          </cell>
          <cell r="J10757">
            <v>0</v>
          </cell>
        </row>
        <row r="10758">
          <cell r="A10758" t="str">
            <v>4522000001</v>
          </cell>
          <cell r="J10758">
            <v>0</v>
          </cell>
        </row>
        <row r="10759">
          <cell r="A10759" t="str">
            <v>4522000001</v>
          </cell>
          <cell r="J10759">
            <v>0</v>
          </cell>
        </row>
        <row r="10760">
          <cell r="A10760" t="str">
            <v>4522000001</v>
          </cell>
          <cell r="J10760">
            <v>0</v>
          </cell>
        </row>
        <row r="10761">
          <cell r="A10761" t="str">
            <v>4522000001</v>
          </cell>
          <cell r="J10761">
            <v>0</v>
          </cell>
        </row>
        <row r="10762">
          <cell r="A10762" t="str">
            <v>4522000001</v>
          </cell>
          <cell r="J10762">
            <v>0</v>
          </cell>
        </row>
        <row r="10763">
          <cell r="A10763" t="str">
            <v>4522000001</v>
          </cell>
          <cell r="J10763">
            <v>0</v>
          </cell>
        </row>
        <row r="10764">
          <cell r="A10764" t="str">
            <v>4522000001</v>
          </cell>
          <cell r="J10764">
            <v>0</v>
          </cell>
        </row>
        <row r="10765">
          <cell r="A10765" t="str">
            <v>4522000001</v>
          </cell>
          <cell r="J10765">
            <v>0</v>
          </cell>
        </row>
        <row r="10766">
          <cell r="A10766" t="str">
            <v>4522000001</v>
          </cell>
          <cell r="J10766">
            <v>0</v>
          </cell>
        </row>
        <row r="10767">
          <cell r="A10767" t="str">
            <v>4522000001</v>
          </cell>
          <cell r="J10767">
            <v>0</v>
          </cell>
        </row>
        <row r="10768">
          <cell r="A10768" t="str">
            <v>4522000001</v>
          </cell>
          <cell r="J10768">
            <v>0</v>
          </cell>
        </row>
        <row r="10769">
          <cell r="A10769" t="str">
            <v>4522000001</v>
          </cell>
          <cell r="J10769">
            <v>0</v>
          </cell>
        </row>
        <row r="10770">
          <cell r="A10770" t="str">
            <v>4522000001</v>
          </cell>
          <cell r="J10770">
            <v>0</v>
          </cell>
        </row>
        <row r="10771">
          <cell r="A10771" t="str">
            <v>4522000001</v>
          </cell>
          <cell r="J10771">
            <v>0</v>
          </cell>
        </row>
        <row r="10772">
          <cell r="A10772" t="str">
            <v>4522000001</v>
          </cell>
          <cell r="J10772">
            <v>0</v>
          </cell>
        </row>
        <row r="10773">
          <cell r="A10773" t="str">
            <v>4522000001</v>
          </cell>
          <cell r="J10773">
            <v>0</v>
          </cell>
        </row>
        <row r="10774">
          <cell r="A10774" t="str">
            <v>4522000001</v>
          </cell>
          <cell r="J10774">
            <v>0</v>
          </cell>
        </row>
        <row r="10775">
          <cell r="A10775" t="str">
            <v>4522000001</v>
          </cell>
          <cell r="J10775">
            <v>0</v>
          </cell>
        </row>
        <row r="10776">
          <cell r="A10776" t="str">
            <v>4522000001</v>
          </cell>
          <cell r="J10776">
            <v>0</v>
          </cell>
        </row>
        <row r="10777">
          <cell r="A10777" t="str">
            <v>4522000001</v>
          </cell>
          <cell r="J10777">
            <v>0</v>
          </cell>
        </row>
        <row r="10778">
          <cell r="A10778" t="str">
            <v>4522000001</v>
          </cell>
          <cell r="J10778">
            <v>0</v>
          </cell>
        </row>
        <row r="10779">
          <cell r="A10779" t="str">
            <v>4522000001</v>
          </cell>
          <cell r="J10779">
            <v>0</v>
          </cell>
        </row>
        <row r="10780">
          <cell r="A10780" t="str">
            <v>4522000001</v>
          </cell>
          <cell r="J10780">
            <v>0</v>
          </cell>
        </row>
        <row r="10781">
          <cell r="A10781" t="str">
            <v>4522000001</v>
          </cell>
          <cell r="J10781">
            <v>0</v>
          </cell>
        </row>
        <row r="10782">
          <cell r="A10782" t="str">
            <v>4522000001</v>
          </cell>
          <cell r="J10782">
            <v>0</v>
          </cell>
        </row>
        <row r="10783">
          <cell r="A10783" t="str">
            <v>4522000001</v>
          </cell>
          <cell r="J10783">
            <v>0</v>
          </cell>
        </row>
        <row r="10784">
          <cell r="A10784" t="str">
            <v>4522000001</v>
          </cell>
          <cell r="J10784">
            <v>0</v>
          </cell>
        </row>
        <row r="10785">
          <cell r="A10785" t="str">
            <v>4522000001</v>
          </cell>
          <cell r="J10785">
            <v>0</v>
          </cell>
        </row>
        <row r="10786">
          <cell r="A10786" t="str">
            <v>4522000001</v>
          </cell>
          <cell r="J10786">
            <v>0</v>
          </cell>
        </row>
        <row r="10787">
          <cell r="A10787" t="str">
            <v>4522000001</v>
          </cell>
          <cell r="J10787">
            <v>0</v>
          </cell>
        </row>
        <row r="10788">
          <cell r="A10788" t="str">
            <v>4522000001</v>
          </cell>
          <cell r="J10788">
            <v>0</v>
          </cell>
        </row>
        <row r="10789">
          <cell r="A10789" t="str">
            <v>4522000001</v>
          </cell>
          <cell r="J10789">
            <v>0</v>
          </cell>
        </row>
        <row r="10790">
          <cell r="A10790" t="str">
            <v>4522000001</v>
          </cell>
          <cell r="J10790">
            <v>0</v>
          </cell>
        </row>
        <row r="10791">
          <cell r="A10791" t="str">
            <v>4522000001</v>
          </cell>
          <cell r="J10791">
            <v>0</v>
          </cell>
        </row>
        <row r="10792">
          <cell r="A10792" t="str">
            <v>4522000001</v>
          </cell>
          <cell r="J10792">
            <v>0</v>
          </cell>
        </row>
        <row r="10793">
          <cell r="A10793" t="str">
            <v>4522000001</v>
          </cell>
          <cell r="J10793">
            <v>0</v>
          </cell>
        </row>
        <row r="10794">
          <cell r="A10794" t="str">
            <v>4522000001</v>
          </cell>
          <cell r="J10794">
            <v>0</v>
          </cell>
        </row>
        <row r="10795">
          <cell r="A10795" t="str">
            <v>4522000001</v>
          </cell>
          <cell r="J10795">
            <v>0</v>
          </cell>
        </row>
        <row r="10796">
          <cell r="A10796" t="str">
            <v>4522000001</v>
          </cell>
          <cell r="J10796">
            <v>0</v>
          </cell>
        </row>
        <row r="10797">
          <cell r="A10797" t="str">
            <v>4522000001</v>
          </cell>
          <cell r="J10797">
            <v>0</v>
          </cell>
        </row>
        <row r="10798">
          <cell r="A10798" t="str">
            <v>4522000001</v>
          </cell>
          <cell r="J10798">
            <v>0</v>
          </cell>
        </row>
        <row r="10799">
          <cell r="A10799" t="str">
            <v>4522000001</v>
          </cell>
          <cell r="J10799">
            <v>0</v>
          </cell>
        </row>
        <row r="10800">
          <cell r="A10800" t="str">
            <v>4522000001</v>
          </cell>
          <cell r="J10800">
            <v>0</v>
          </cell>
        </row>
        <row r="10801">
          <cell r="A10801" t="str">
            <v>4522000001</v>
          </cell>
          <cell r="J10801">
            <v>0</v>
          </cell>
        </row>
        <row r="10802">
          <cell r="A10802" t="str">
            <v>4522000001</v>
          </cell>
          <cell r="J10802">
            <v>0</v>
          </cell>
        </row>
        <row r="10803">
          <cell r="A10803" t="str">
            <v>4522000001</v>
          </cell>
          <cell r="J10803">
            <v>0</v>
          </cell>
        </row>
        <row r="10804">
          <cell r="A10804" t="str">
            <v>4522000001</v>
          </cell>
          <cell r="J10804">
            <v>0</v>
          </cell>
        </row>
        <row r="10805">
          <cell r="A10805" t="str">
            <v>4522000001</v>
          </cell>
          <cell r="J10805">
            <v>0</v>
          </cell>
        </row>
        <row r="10806">
          <cell r="A10806" t="str">
            <v>4522000001</v>
          </cell>
          <cell r="J10806">
            <v>0</v>
          </cell>
        </row>
        <row r="10807">
          <cell r="A10807" t="str">
            <v>4522000001</v>
          </cell>
          <cell r="J10807">
            <v>0</v>
          </cell>
        </row>
        <row r="10808">
          <cell r="A10808" t="str">
            <v>4522000001</v>
          </cell>
          <cell r="J10808">
            <v>0</v>
          </cell>
        </row>
        <row r="10809">
          <cell r="A10809" t="str">
            <v>4522000001</v>
          </cell>
          <cell r="J10809">
            <v>0</v>
          </cell>
        </row>
        <row r="10810">
          <cell r="A10810" t="str">
            <v>4522000001</v>
          </cell>
          <cell r="J10810">
            <v>0</v>
          </cell>
        </row>
        <row r="10811">
          <cell r="A10811" t="str">
            <v>4522000001</v>
          </cell>
          <cell r="J10811">
            <v>0</v>
          </cell>
        </row>
        <row r="10812">
          <cell r="A10812" t="str">
            <v>4522000001</v>
          </cell>
          <cell r="J10812">
            <v>0</v>
          </cell>
        </row>
        <row r="10813">
          <cell r="A10813" t="str">
            <v>4522000001</v>
          </cell>
          <cell r="J10813">
            <v>0</v>
          </cell>
        </row>
        <row r="10814">
          <cell r="A10814" t="str">
            <v>4522000001</v>
          </cell>
          <cell r="J10814">
            <v>0</v>
          </cell>
        </row>
        <row r="10815">
          <cell r="A10815" t="str">
            <v>4522000001</v>
          </cell>
          <cell r="J10815">
            <v>0</v>
          </cell>
        </row>
        <row r="10816">
          <cell r="A10816" t="str">
            <v>4522000001</v>
          </cell>
          <cell r="J10816">
            <v>0</v>
          </cell>
        </row>
        <row r="10817">
          <cell r="A10817" t="str">
            <v>4522000001</v>
          </cell>
          <cell r="J10817">
            <v>0</v>
          </cell>
        </row>
        <row r="10818">
          <cell r="A10818" t="str">
            <v>4522000001</v>
          </cell>
          <cell r="J10818">
            <v>0</v>
          </cell>
        </row>
        <row r="10819">
          <cell r="A10819" t="str">
            <v>4522000001</v>
          </cell>
          <cell r="J10819">
            <v>0</v>
          </cell>
        </row>
        <row r="10820">
          <cell r="A10820" t="str">
            <v>4522000001</v>
          </cell>
          <cell r="J10820">
            <v>0</v>
          </cell>
        </row>
        <row r="10821">
          <cell r="A10821" t="str">
            <v>4522000001</v>
          </cell>
          <cell r="J10821">
            <v>0</v>
          </cell>
        </row>
        <row r="10822">
          <cell r="A10822" t="str">
            <v>4522000001</v>
          </cell>
          <cell r="J10822">
            <v>0</v>
          </cell>
        </row>
        <row r="10823">
          <cell r="A10823" t="str">
            <v>4522000001</v>
          </cell>
          <cell r="J10823">
            <v>0</v>
          </cell>
        </row>
        <row r="10824">
          <cell r="A10824" t="str">
            <v>4522000001</v>
          </cell>
          <cell r="J10824">
            <v>0</v>
          </cell>
        </row>
        <row r="10825">
          <cell r="A10825" t="str">
            <v>4522000001</v>
          </cell>
          <cell r="J10825">
            <v>0</v>
          </cell>
        </row>
        <row r="10826">
          <cell r="A10826" t="str">
            <v>4522000001</v>
          </cell>
          <cell r="J10826">
            <v>0</v>
          </cell>
        </row>
        <row r="10827">
          <cell r="A10827" t="str">
            <v>4522000001</v>
          </cell>
          <cell r="J10827">
            <v>0</v>
          </cell>
        </row>
        <row r="10828">
          <cell r="A10828" t="str">
            <v>4522000001</v>
          </cell>
          <cell r="J10828">
            <v>0</v>
          </cell>
        </row>
        <row r="10829">
          <cell r="A10829" t="str">
            <v>4522000001</v>
          </cell>
          <cell r="J10829">
            <v>0</v>
          </cell>
        </row>
        <row r="10830">
          <cell r="A10830" t="str">
            <v>4522000001</v>
          </cell>
          <cell r="J10830">
            <v>0</v>
          </cell>
        </row>
        <row r="10831">
          <cell r="A10831" t="str">
            <v>4522000001</v>
          </cell>
          <cell r="J10831">
            <v>0</v>
          </cell>
        </row>
        <row r="10832">
          <cell r="A10832" t="str">
            <v>4522000001</v>
          </cell>
          <cell r="J10832">
            <v>0</v>
          </cell>
        </row>
        <row r="10833">
          <cell r="A10833" t="str">
            <v>4522000001</v>
          </cell>
          <cell r="J10833">
            <v>0</v>
          </cell>
        </row>
        <row r="10834">
          <cell r="A10834" t="str">
            <v>4522000001</v>
          </cell>
          <cell r="J10834">
            <v>0</v>
          </cell>
        </row>
        <row r="10835">
          <cell r="A10835" t="str">
            <v>4522000001</v>
          </cell>
          <cell r="J10835">
            <v>0</v>
          </cell>
        </row>
        <row r="10836">
          <cell r="A10836" t="str">
            <v>4522000001</v>
          </cell>
          <cell r="J10836">
            <v>0</v>
          </cell>
        </row>
        <row r="10837">
          <cell r="A10837" t="str">
            <v>4522000001</v>
          </cell>
          <cell r="J10837">
            <v>0</v>
          </cell>
        </row>
        <row r="10838">
          <cell r="A10838" t="str">
            <v>4522000001</v>
          </cell>
          <cell r="J10838">
            <v>0</v>
          </cell>
        </row>
        <row r="10839">
          <cell r="A10839" t="str">
            <v>4522000001</v>
          </cell>
          <cell r="J10839">
            <v>0</v>
          </cell>
        </row>
        <row r="10840">
          <cell r="A10840" t="str">
            <v>4522000001</v>
          </cell>
          <cell r="J10840">
            <v>0</v>
          </cell>
        </row>
        <row r="10841">
          <cell r="A10841" t="str">
            <v>4522000001</v>
          </cell>
          <cell r="J10841">
            <v>0</v>
          </cell>
        </row>
        <row r="10842">
          <cell r="A10842" t="str">
            <v>4522000001</v>
          </cell>
          <cell r="J10842">
            <v>0</v>
          </cell>
        </row>
        <row r="10843">
          <cell r="A10843" t="str">
            <v>4522000001</v>
          </cell>
          <cell r="J10843">
            <v>0</v>
          </cell>
        </row>
        <row r="10844">
          <cell r="A10844" t="str">
            <v>4522000001</v>
          </cell>
          <cell r="J10844">
            <v>0</v>
          </cell>
        </row>
        <row r="10845">
          <cell r="A10845" t="str">
            <v>4522000001</v>
          </cell>
          <cell r="J10845">
            <v>0</v>
          </cell>
        </row>
        <row r="10846">
          <cell r="A10846" t="str">
            <v>4522000001</v>
          </cell>
          <cell r="J10846">
            <v>0</v>
          </cell>
        </row>
        <row r="10847">
          <cell r="A10847" t="str">
            <v>4522000001</v>
          </cell>
          <cell r="J10847">
            <v>0</v>
          </cell>
        </row>
        <row r="10848">
          <cell r="A10848" t="str">
            <v>4522000001</v>
          </cell>
          <cell r="J10848">
            <v>0</v>
          </cell>
        </row>
        <row r="10849">
          <cell r="A10849" t="str">
            <v>4522000001</v>
          </cell>
          <cell r="J10849">
            <v>0</v>
          </cell>
        </row>
        <row r="10850">
          <cell r="A10850" t="str">
            <v>4522000001</v>
          </cell>
          <cell r="J10850">
            <v>0</v>
          </cell>
        </row>
        <row r="10851">
          <cell r="A10851" t="str">
            <v>4522000001</v>
          </cell>
          <cell r="J10851">
            <v>0</v>
          </cell>
        </row>
        <row r="10852">
          <cell r="A10852" t="str">
            <v>4522000001</v>
          </cell>
          <cell r="J10852">
            <v>0</v>
          </cell>
        </row>
        <row r="10853">
          <cell r="A10853" t="str">
            <v>4522000001</v>
          </cell>
          <cell r="J10853">
            <v>0</v>
          </cell>
        </row>
        <row r="10854">
          <cell r="A10854" t="str">
            <v>4522000001</v>
          </cell>
          <cell r="J10854">
            <v>0</v>
          </cell>
        </row>
        <row r="10855">
          <cell r="A10855" t="str">
            <v>4522000001</v>
          </cell>
          <cell r="J10855">
            <v>0</v>
          </cell>
        </row>
        <row r="10856">
          <cell r="A10856" t="str">
            <v>4522000001</v>
          </cell>
          <cell r="J10856">
            <v>0</v>
          </cell>
        </row>
        <row r="10857">
          <cell r="A10857" t="str">
            <v>4522000001</v>
          </cell>
          <cell r="J10857">
            <v>0</v>
          </cell>
        </row>
        <row r="10858">
          <cell r="A10858" t="str">
            <v>4522000001</v>
          </cell>
          <cell r="J10858">
            <v>0</v>
          </cell>
        </row>
        <row r="10859">
          <cell r="A10859" t="str">
            <v>4522000001</v>
          </cell>
          <cell r="J10859">
            <v>0</v>
          </cell>
        </row>
        <row r="10860">
          <cell r="A10860" t="str">
            <v>4522000001</v>
          </cell>
          <cell r="J10860">
            <v>0</v>
          </cell>
        </row>
        <row r="10861">
          <cell r="A10861" t="str">
            <v>4522000001</v>
          </cell>
          <cell r="J10861">
            <v>0</v>
          </cell>
        </row>
        <row r="10862">
          <cell r="A10862" t="str">
            <v>4522000001</v>
          </cell>
          <cell r="J10862">
            <v>0</v>
          </cell>
        </row>
        <row r="10863">
          <cell r="A10863" t="str">
            <v>4522000001</v>
          </cell>
          <cell r="J10863">
            <v>0</v>
          </cell>
        </row>
        <row r="10864">
          <cell r="A10864" t="str">
            <v>4522000001</v>
          </cell>
          <cell r="J10864">
            <v>0</v>
          </cell>
        </row>
        <row r="10865">
          <cell r="A10865" t="str">
            <v>4522000001</v>
          </cell>
          <cell r="J10865">
            <v>0</v>
          </cell>
        </row>
        <row r="10866">
          <cell r="A10866" t="str">
            <v>4522000001</v>
          </cell>
          <cell r="J10866">
            <v>0</v>
          </cell>
        </row>
        <row r="10867">
          <cell r="A10867" t="str">
            <v>4522000001</v>
          </cell>
          <cell r="J10867">
            <v>0</v>
          </cell>
        </row>
        <row r="10868">
          <cell r="A10868" t="str">
            <v>4522000001</v>
          </cell>
          <cell r="J10868">
            <v>0</v>
          </cell>
        </row>
        <row r="10869">
          <cell r="A10869" t="str">
            <v>4522000001</v>
          </cell>
          <cell r="J10869">
            <v>0</v>
          </cell>
        </row>
        <row r="10870">
          <cell r="A10870" t="str">
            <v>4522000001</v>
          </cell>
          <cell r="J10870">
            <v>0</v>
          </cell>
        </row>
        <row r="10871">
          <cell r="A10871" t="str">
            <v>4522000001</v>
          </cell>
          <cell r="J10871">
            <v>0</v>
          </cell>
        </row>
        <row r="10872">
          <cell r="A10872" t="str">
            <v>4522000001</v>
          </cell>
          <cell r="J10872">
            <v>0</v>
          </cell>
        </row>
        <row r="10873">
          <cell r="A10873" t="str">
            <v>4522000001</v>
          </cell>
          <cell r="J10873">
            <v>0</v>
          </cell>
        </row>
        <row r="10874">
          <cell r="A10874" t="str">
            <v>4522000001</v>
          </cell>
          <cell r="J10874">
            <v>0</v>
          </cell>
        </row>
        <row r="10875">
          <cell r="A10875" t="str">
            <v>4522000001</v>
          </cell>
          <cell r="J10875">
            <v>0</v>
          </cell>
        </row>
        <row r="10876">
          <cell r="A10876" t="str">
            <v>4522000001</v>
          </cell>
          <cell r="J10876">
            <v>0</v>
          </cell>
        </row>
        <row r="10877">
          <cell r="A10877" t="str">
            <v>4522000001</v>
          </cell>
          <cell r="J10877">
            <v>0</v>
          </cell>
        </row>
        <row r="10878">
          <cell r="A10878" t="str">
            <v>4522000001</v>
          </cell>
          <cell r="J10878">
            <v>0</v>
          </cell>
        </row>
        <row r="10879">
          <cell r="A10879" t="str">
            <v>4522000001</v>
          </cell>
          <cell r="J10879">
            <v>0</v>
          </cell>
        </row>
        <row r="10880">
          <cell r="A10880" t="str">
            <v>4522000001</v>
          </cell>
          <cell r="J10880">
            <v>0</v>
          </cell>
        </row>
        <row r="10881">
          <cell r="A10881" t="str">
            <v>4522000001</v>
          </cell>
          <cell r="J10881">
            <v>0</v>
          </cell>
        </row>
        <row r="10882">
          <cell r="A10882" t="str">
            <v>4522000001</v>
          </cell>
          <cell r="J10882">
            <v>0</v>
          </cell>
        </row>
        <row r="10883">
          <cell r="A10883" t="str">
            <v>4522000001</v>
          </cell>
          <cell r="J10883">
            <v>0</v>
          </cell>
        </row>
        <row r="10884">
          <cell r="A10884" t="str">
            <v>4522000001</v>
          </cell>
          <cell r="J10884">
            <v>0</v>
          </cell>
        </row>
        <row r="10885">
          <cell r="A10885" t="str">
            <v>4522000001</v>
          </cell>
          <cell r="J10885">
            <v>0</v>
          </cell>
        </row>
        <row r="10886">
          <cell r="A10886" t="str">
            <v>4522000001</v>
          </cell>
          <cell r="J10886">
            <v>0</v>
          </cell>
        </row>
        <row r="10887">
          <cell r="A10887" t="str">
            <v>4522000001</v>
          </cell>
          <cell r="J10887">
            <v>0</v>
          </cell>
        </row>
        <row r="10888">
          <cell r="A10888" t="str">
            <v>4522000001</v>
          </cell>
          <cell r="J10888">
            <v>0</v>
          </cell>
        </row>
        <row r="10889">
          <cell r="A10889" t="str">
            <v>4522000001</v>
          </cell>
          <cell r="J10889">
            <v>0</v>
          </cell>
        </row>
        <row r="10890">
          <cell r="A10890" t="str">
            <v>4522000001</v>
          </cell>
          <cell r="J10890">
            <v>0</v>
          </cell>
        </row>
        <row r="10891">
          <cell r="A10891" t="str">
            <v>4522000001</v>
          </cell>
          <cell r="J10891">
            <v>0</v>
          </cell>
        </row>
        <row r="10892">
          <cell r="A10892" t="str">
            <v>4522000001</v>
          </cell>
          <cell r="J10892">
            <v>0</v>
          </cell>
        </row>
        <row r="10893">
          <cell r="A10893" t="str">
            <v>4522000001</v>
          </cell>
          <cell r="J10893">
            <v>0</v>
          </cell>
        </row>
        <row r="10894">
          <cell r="A10894" t="str">
            <v>4522000001</v>
          </cell>
          <cell r="J10894">
            <v>0</v>
          </cell>
        </row>
        <row r="10895">
          <cell r="A10895" t="str">
            <v>4522000001</v>
          </cell>
          <cell r="J10895">
            <v>0</v>
          </cell>
        </row>
        <row r="10896">
          <cell r="A10896" t="str">
            <v>4522000001</v>
          </cell>
          <cell r="J10896">
            <v>0</v>
          </cell>
        </row>
        <row r="10897">
          <cell r="A10897" t="str">
            <v>4522000001</v>
          </cell>
          <cell r="J10897">
            <v>0</v>
          </cell>
        </row>
        <row r="10898">
          <cell r="A10898" t="str">
            <v>4522000001</v>
          </cell>
          <cell r="J10898">
            <v>0</v>
          </cell>
        </row>
        <row r="10899">
          <cell r="A10899" t="str">
            <v>4522000001</v>
          </cell>
          <cell r="J10899">
            <v>0</v>
          </cell>
        </row>
        <row r="10900">
          <cell r="A10900" t="str">
            <v>4522000001</v>
          </cell>
          <cell r="J10900">
            <v>0</v>
          </cell>
        </row>
        <row r="10901">
          <cell r="A10901" t="str">
            <v>4522000001</v>
          </cell>
          <cell r="J10901">
            <v>0</v>
          </cell>
        </row>
        <row r="10902">
          <cell r="A10902" t="str">
            <v>4522000001</v>
          </cell>
          <cell r="J10902">
            <v>0</v>
          </cell>
        </row>
        <row r="10903">
          <cell r="A10903" t="str">
            <v>4522000001</v>
          </cell>
          <cell r="J10903">
            <v>0</v>
          </cell>
        </row>
        <row r="10904">
          <cell r="A10904" t="str">
            <v>4522000001</v>
          </cell>
          <cell r="J10904">
            <v>0</v>
          </cell>
        </row>
        <row r="10905">
          <cell r="A10905" t="str">
            <v>4522000001</v>
          </cell>
          <cell r="J10905">
            <v>0</v>
          </cell>
        </row>
        <row r="10906">
          <cell r="A10906" t="str">
            <v>4522000001</v>
          </cell>
          <cell r="J10906">
            <v>0</v>
          </cell>
        </row>
        <row r="10907">
          <cell r="A10907" t="str">
            <v>4522000001</v>
          </cell>
          <cell r="J10907">
            <v>0</v>
          </cell>
        </row>
        <row r="10908">
          <cell r="A10908" t="str">
            <v>4522000001</v>
          </cell>
          <cell r="J10908">
            <v>0</v>
          </cell>
        </row>
        <row r="10909">
          <cell r="A10909" t="str">
            <v>4522000001</v>
          </cell>
          <cell r="J10909">
            <v>0</v>
          </cell>
        </row>
        <row r="10910">
          <cell r="A10910" t="str">
            <v>4522000001</v>
          </cell>
          <cell r="J10910">
            <v>0</v>
          </cell>
        </row>
        <row r="10911">
          <cell r="A10911" t="str">
            <v>4522000001</v>
          </cell>
          <cell r="J10911">
            <v>0</v>
          </cell>
        </row>
        <row r="10912">
          <cell r="A10912" t="str">
            <v>4522000001</v>
          </cell>
          <cell r="J10912">
            <v>0</v>
          </cell>
        </row>
        <row r="10913">
          <cell r="A10913" t="str">
            <v>4522000001</v>
          </cell>
          <cell r="J10913">
            <v>0</v>
          </cell>
        </row>
        <row r="10914">
          <cell r="A10914" t="str">
            <v>4522000001</v>
          </cell>
          <cell r="J10914">
            <v>0</v>
          </cell>
        </row>
        <row r="10915">
          <cell r="A10915" t="str">
            <v>4522000001</v>
          </cell>
          <cell r="J10915">
            <v>0</v>
          </cell>
        </row>
        <row r="10916">
          <cell r="A10916" t="str">
            <v>4522000001</v>
          </cell>
          <cell r="J10916">
            <v>0</v>
          </cell>
        </row>
        <row r="10917">
          <cell r="A10917" t="str">
            <v>4522000001</v>
          </cell>
          <cell r="J10917">
            <v>0</v>
          </cell>
        </row>
        <row r="10918">
          <cell r="A10918" t="str">
            <v>4522000001</v>
          </cell>
          <cell r="J10918">
            <v>0</v>
          </cell>
        </row>
        <row r="10919">
          <cell r="A10919" t="str">
            <v>4522000001</v>
          </cell>
          <cell r="J10919">
            <v>0</v>
          </cell>
        </row>
        <row r="10920">
          <cell r="A10920" t="str">
            <v>4522000001</v>
          </cell>
          <cell r="J10920">
            <v>0</v>
          </cell>
        </row>
        <row r="10921">
          <cell r="A10921" t="str">
            <v>4522000001</v>
          </cell>
          <cell r="J10921">
            <v>0</v>
          </cell>
        </row>
        <row r="10922">
          <cell r="A10922" t="str">
            <v>4522000001</v>
          </cell>
          <cell r="J10922">
            <v>0</v>
          </cell>
        </row>
        <row r="10923">
          <cell r="A10923" t="str">
            <v>4522000001</v>
          </cell>
          <cell r="J10923">
            <v>0</v>
          </cell>
        </row>
        <row r="10924">
          <cell r="A10924" t="str">
            <v>4522000001</v>
          </cell>
          <cell r="J10924">
            <v>0</v>
          </cell>
        </row>
        <row r="10925">
          <cell r="A10925" t="str">
            <v>4522000001</v>
          </cell>
          <cell r="J10925">
            <v>0</v>
          </cell>
        </row>
        <row r="10926">
          <cell r="A10926" t="str">
            <v>4522000001</v>
          </cell>
          <cell r="J10926">
            <v>0</v>
          </cell>
        </row>
        <row r="10927">
          <cell r="A10927" t="str">
            <v>4522000001</v>
          </cell>
          <cell r="J10927">
            <v>0</v>
          </cell>
        </row>
        <row r="10928">
          <cell r="A10928" t="str">
            <v>4522000001</v>
          </cell>
          <cell r="J10928">
            <v>0</v>
          </cell>
        </row>
        <row r="10929">
          <cell r="A10929" t="str">
            <v>4522000001</v>
          </cell>
          <cell r="J10929">
            <v>0</v>
          </cell>
        </row>
        <row r="10930">
          <cell r="A10930" t="str">
            <v>4522000001</v>
          </cell>
          <cell r="J10930">
            <v>0</v>
          </cell>
        </row>
        <row r="10931">
          <cell r="A10931" t="str">
            <v>4522000001</v>
          </cell>
          <cell r="J10931">
            <v>0</v>
          </cell>
        </row>
        <row r="10932">
          <cell r="A10932" t="str">
            <v>4522000001</v>
          </cell>
          <cell r="J10932">
            <v>0</v>
          </cell>
        </row>
        <row r="10933">
          <cell r="A10933" t="str">
            <v>4522000001</v>
          </cell>
          <cell r="J10933">
            <v>0</v>
          </cell>
        </row>
        <row r="10934">
          <cell r="A10934" t="str">
            <v>4522000001</v>
          </cell>
          <cell r="J10934">
            <v>0</v>
          </cell>
        </row>
        <row r="10935">
          <cell r="A10935" t="str">
            <v>4522000001</v>
          </cell>
          <cell r="J10935">
            <v>0</v>
          </cell>
        </row>
        <row r="10936">
          <cell r="A10936" t="str">
            <v>4522000001</v>
          </cell>
          <cell r="J10936">
            <v>0</v>
          </cell>
        </row>
        <row r="10937">
          <cell r="A10937" t="str">
            <v>4522000001</v>
          </cell>
          <cell r="J10937">
            <v>0</v>
          </cell>
        </row>
        <row r="10938">
          <cell r="A10938" t="str">
            <v>4522000001</v>
          </cell>
          <cell r="J10938">
            <v>0</v>
          </cell>
        </row>
        <row r="10939">
          <cell r="A10939" t="str">
            <v>4522000001</v>
          </cell>
          <cell r="J10939">
            <v>0</v>
          </cell>
        </row>
        <row r="10940">
          <cell r="A10940" t="str">
            <v>4522000001</v>
          </cell>
          <cell r="J10940">
            <v>0</v>
          </cell>
        </row>
        <row r="10941">
          <cell r="A10941" t="str">
            <v>4522000001</v>
          </cell>
          <cell r="J10941">
            <v>0</v>
          </cell>
        </row>
        <row r="10942">
          <cell r="A10942" t="str">
            <v>4522000001</v>
          </cell>
          <cell r="J10942">
            <v>0</v>
          </cell>
        </row>
        <row r="10943">
          <cell r="A10943" t="str">
            <v>4522000001</v>
          </cell>
          <cell r="J10943">
            <v>0</v>
          </cell>
        </row>
        <row r="10944">
          <cell r="A10944" t="str">
            <v>4522000001</v>
          </cell>
          <cell r="J10944">
            <v>0</v>
          </cell>
        </row>
        <row r="10945">
          <cell r="A10945" t="str">
            <v>4522000001</v>
          </cell>
          <cell r="J10945">
            <v>0</v>
          </cell>
        </row>
        <row r="10946">
          <cell r="A10946" t="str">
            <v>4522000001</v>
          </cell>
          <cell r="J10946">
            <v>0</v>
          </cell>
        </row>
        <row r="10947">
          <cell r="A10947" t="str">
            <v>4522000001</v>
          </cell>
          <cell r="J10947">
            <v>0</v>
          </cell>
        </row>
        <row r="10948">
          <cell r="A10948" t="str">
            <v>4522000001</v>
          </cell>
          <cell r="J10948">
            <v>0</v>
          </cell>
        </row>
        <row r="10949">
          <cell r="A10949" t="str">
            <v>4522000001</v>
          </cell>
          <cell r="J10949">
            <v>0</v>
          </cell>
        </row>
        <row r="10950">
          <cell r="A10950" t="str">
            <v>4522000001</v>
          </cell>
          <cell r="J10950">
            <v>0</v>
          </cell>
        </row>
        <row r="10951">
          <cell r="A10951" t="str">
            <v>4522000001</v>
          </cell>
          <cell r="J10951">
            <v>0</v>
          </cell>
        </row>
        <row r="10952">
          <cell r="A10952" t="str">
            <v>4522000001</v>
          </cell>
          <cell r="J10952">
            <v>0</v>
          </cell>
        </row>
        <row r="10953">
          <cell r="A10953" t="str">
            <v>4522000001</v>
          </cell>
          <cell r="J10953">
            <v>0</v>
          </cell>
        </row>
        <row r="10954">
          <cell r="A10954" t="str">
            <v>4522000001</v>
          </cell>
          <cell r="J10954">
            <v>0</v>
          </cell>
        </row>
        <row r="10955">
          <cell r="A10955" t="str">
            <v>4522000001</v>
          </cell>
          <cell r="J10955">
            <v>0</v>
          </cell>
        </row>
        <row r="10956">
          <cell r="A10956" t="str">
            <v>4522000001</v>
          </cell>
          <cell r="J10956">
            <v>0</v>
          </cell>
        </row>
        <row r="10957">
          <cell r="A10957" t="str">
            <v>4522000001</v>
          </cell>
          <cell r="J10957">
            <v>0</v>
          </cell>
        </row>
        <row r="10958">
          <cell r="A10958" t="str">
            <v>4522000001</v>
          </cell>
          <cell r="J10958">
            <v>0</v>
          </cell>
        </row>
        <row r="10959">
          <cell r="A10959" t="str">
            <v>4522000001</v>
          </cell>
          <cell r="J10959">
            <v>0</v>
          </cell>
        </row>
        <row r="10960">
          <cell r="A10960" t="str">
            <v>4522000001</v>
          </cell>
          <cell r="J10960">
            <v>0</v>
          </cell>
        </row>
        <row r="10961">
          <cell r="A10961" t="str">
            <v>4522000001</v>
          </cell>
          <cell r="J10961">
            <v>0</v>
          </cell>
        </row>
        <row r="10962">
          <cell r="A10962" t="str">
            <v>4522000001</v>
          </cell>
          <cell r="J10962">
            <v>0</v>
          </cell>
        </row>
        <row r="10963">
          <cell r="A10963" t="str">
            <v>4522000001</v>
          </cell>
          <cell r="J10963">
            <v>0</v>
          </cell>
        </row>
        <row r="10964">
          <cell r="A10964" t="str">
            <v>4522000001</v>
          </cell>
          <cell r="J10964">
            <v>0</v>
          </cell>
        </row>
        <row r="10965">
          <cell r="A10965" t="str">
            <v>4522000001</v>
          </cell>
          <cell r="J10965">
            <v>0</v>
          </cell>
        </row>
        <row r="10966">
          <cell r="A10966" t="str">
            <v>4522000001</v>
          </cell>
          <cell r="J10966">
            <v>0</v>
          </cell>
        </row>
        <row r="10967">
          <cell r="A10967" t="str">
            <v>4522000001</v>
          </cell>
          <cell r="J10967">
            <v>0</v>
          </cell>
        </row>
        <row r="10968">
          <cell r="A10968" t="str">
            <v>4522000001</v>
          </cell>
          <cell r="J10968">
            <v>0</v>
          </cell>
        </row>
        <row r="10969">
          <cell r="A10969" t="str">
            <v>4522000001</v>
          </cell>
          <cell r="J10969">
            <v>0</v>
          </cell>
        </row>
        <row r="10970">
          <cell r="A10970" t="str">
            <v>4522000001</v>
          </cell>
          <cell r="J10970">
            <v>0</v>
          </cell>
        </row>
        <row r="10971">
          <cell r="A10971" t="str">
            <v>4522000001</v>
          </cell>
          <cell r="J10971">
            <v>0</v>
          </cell>
        </row>
        <row r="10972">
          <cell r="A10972" t="str">
            <v>4522000001</v>
          </cell>
          <cell r="J10972">
            <v>0</v>
          </cell>
        </row>
        <row r="10973">
          <cell r="A10973" t="str">
            <v>4522000001</v>
          </cell>
          <cell r="J10973">
            <v>0</v>
          </cell>
        </row>
        <row r="10974">
          <cell r="A10974" t="str">
            <v>4522000001</v>
          </cell>
          <cell r="J10974">
            <v>0</v>
          </cell>
        </row>
        <row r="10975">
          <cell r="A10975" t="str">
            <v>4522000001</v>
          </cell>
          <cell r="J10975">
            <v>0</v>
          </cell>
        </row>
        <row r="10976">
          <cell r="A10976" t="str">
            <v>4522000001</v>
          </cell>
          <cell r="J10976">
            <v>0</v>
          </cell>
        </row>
        <row r="10977">
          <cell r="A10977" t="str">
            <v>4522000001</v>
          </cell>
          <cell r="J10977">
            <v>0</v>
          </cell>
        </row>
        <row r="10978">
          <cell r="A10978" t="str">
            <v>4522000001</v>
          </cell>
          <cell r="J10978">
            <v>0</v>
          </cell>
        </row>
        <row r="10979">
          <cell r="A10979" t="str">
            <v>4522000001</v>
          </cell>
          <cell r="J10979">
            <v>0</v>
          </cell>
        </row>
        <row r="10980">
          <cell r="A10980" t="str">
            <v>4522000001</v>
          </cell>
          <cell r="J10980">
            <v>0</v>
          </cell>
        </row>
        <row r="10981">
          <cell r="A10981" t="str">
            <v>4522000001</v>
          </cell>
          <cell r="J10981">
            <v>0</v>
          </cell>
        </row>
        <row r="10982">
          <cell r="A10982" t="str">
            <v>4522000001</v>
          </cell>
          <cell r="J10982">
            <v>0</v>
          </cell>
        </row>
        <row r="10983">
          <cell r="A10983" t="str">
            <v>4522000001</v>
          </cell>
          <cell r="J10983">
            <v>0</v>
          </cell>
        </row>
        <row r="10984">
          <cell r="A10984" t="str">
            <v>4522000001</v>
          </cell>
          <cell r="J10984">
            <v>0</v>
          </cell>
        </row>
        <row r="10985">
          <cell r="A10985" t="str">
            <v>4522000001</v>
          </cell>
          <cell r="J10985">
            <v>0</v>
          </cell>
        </row>
        <row r="10986">
          <cell r="A10986" t="str">
            <v>4522000001</v>
          </cell>
          <cell r="J10986">
            <v>0</v>
          </cell>
        </row>
        <row r="10987">
          <cell r="A10987" t="str">
            <v>4522000001</v>
          </cell>
          <cell r="J10987">
            <v>0</v>
          </cell>
        </row>
        <row r="10988">
          <cell r="A10988" t="str">
            <v>4522000001</v>
          </cell>
          <cell r="J10988">
            <v>0</v>
          </cell>
        </row>
        <row r="10989">
          <cell r="A10989" t="str">
            <v>4522000001</v>
          </cell>
          <cell r="J10989">
            <v>0</v>
          </cell>
        </row>
        <row r="10990">
          <cell r="A10990" t="str">
            <v>4522000001</v>
          </cell>
          <cell r="J10990">
            <v>0</v>
          </cell>
        </row>
        <row r="10991">
          <cell r="A10991" t="str">
            <v>4522000001</v>
          </cell>
          <cell r="J10991">
            <v>0</v>
          </cell>
        </row>
        <row r="10992">
          <cell r="A10992" t="str">
            <v>4522000001</v>
          </cell>
          <cell r="J10992">
            <v>0</v>
          </cell>
        </row>
        <row r="10993">
          <cell r="A10993" t="str">
            <v>4522000001</v>
          </cell>
          <cell r="J10993">
            <v>0</v>
          </cell>
        </row>
        <row r="10994">
          <cell r="A10994" t="str">
            <v>4522000001</v>
          </cell>
          <cell r="J10994">
            <v>0</v>
          </cell>
        </row>
        <row r="10995">
          <cell r="A10995" t="str">
            <v>4522000001</v>
          </cell>
          <cell r="J10995">
            <v>0</v>
          </cell>
        </row>
        <row r="10996">
          <cell r="A10996" t="str">
            <v>4522000001</v>
          </cell>
          <cell r="J10996">
            <v>0</v>
          </cell>
        </row>
        <row r="10997">
          <cell r="A10997" t="str">
            <v>4522000001</v>
          </cell>
          <cell r="J10997">
            <v>0</v>
          </cell>
        </row>
        <row r="10998">
          <cell r="A10998" t="str">
            <v>4522000001</v>
          </cell>
          <cell r="J10998">
            <v>0</v>
          </cell>
        </row>
        <row r="10999">
          <cell r="A10999" t="str">
            <v>4522000001</v>
          </cell>
          <cell r="J10999">
            <v>0</v>
          </cell>
        </row>
        <row r="11000">
          <cell r="A11000" t="str">
            <v>4522000001</v>
          </cell>
          <cell r="J11000">
            <v>0</v>
          </cell>
        </row>
        <row r="11001">
          <cell r="A11001" t="str">
            <v>4522000001</v>
          </cell>
          <cell r="J11001">
            <v>0</v>
          </cell>
        </row>
        <row r="11002">
          <cell r="A11002" t="str">
            <v>4522000001</v>
          </cell>
          <cell r="J11002">
            <v>0</v>
          </cell>
        </row>
        <row r="11003">
          <cell r="A11003" t="str">
            <v>4522000001</v>
          </cell>
          <cell r="J11003">
            <v>0</v>
          </cell>
        </row>
        <row r="11004">
          <cell r="A11004" t="str">
            <v>4522000001</v>
          </cell>
          <cell r="J11004">
            <v>0</v>
          </cell>
        </row>
        <row r="11005">
          <cell r="A11005" t="str">
            <v>4522000001</v>
          </cell>
          <cell r="J11005">
            <v>0</v>
          </cell>
        </row>
        <row r="11006">
          <cell r="A11006" t="str">
            <v>4522000001</v>
          </cell>
          <cell r="J11006">
            <v>0</v>
          </cell>
        </row>
        <row r="11007">
          <cell r="A11007" t="str">
            <v>4522000001</v>
          </cell>
          <cell r="J11007">
            <v>0</v>
          </cell>
        </row>
        <row r="11008">
          <cell r="A11008" t="str">
            <v>4522000001</v>
          </cell>
          <cell r="J11008">
            <v>0</v>
          </cell>
        </row>
        <row r="11009">
          <cell r="A11009" t="str">
            <v>4522000001</v>
          </cell>
          <cell r="J11009">
            <v>0</v>
          </cell>
        </row>
        <row r="11010">
          <cell r="A11010" t="str">
            <v>4522000001</v>
          </cell>
          <cell r="J11010">
            <v>0</v>
          </cell>
        </row>
        <row r="11011">
          <cell r="A11011" t="str">
            <v>4522000001</v>
          </cell>
          <cell r="J11011">
            <v>0</v>
          </cell>
        </row>
        <row r="11012">
          <cell r="A11012" t="str">
            <v>4522000001</v>
          </cell>
          <cell r="J11012">
            <v>0</v>
          </cell>
        </row>
        <row r="11013">
          <cell r="A11013" t="str">
            <v>4522000001</v>
          </cell>
          <cell r="J11013">
            <v>0</v>
          </cell>
        </row>
        <row r="11014">
          <cell r="A11014" t="str">
            <v>4522000001</v>
          </cell>
          <cell r="J11014">
            <v>0</v>
          </cell>
        </row>
        <row r="11015">
          <cell r="A11015" t="str">
            <v>4522000001</v>
          </cell>
          <cell r="J11015">
            <v>0</v>
          </cell>
        </row>
        <row r="11016">
          <cell r="A11016" t="str">
            <v>4522000001</v>
          </cell>
          <cell r="J11016">
            <v>0</v>
          </cell>
        </row>
        <row r="11017">
          <cell r="A11017" t="str">
            <v>4522000001</v>
          </cell>
          <cell r="J11017">
            <v>0</v>
          </cell>
        </row>
        <row r="11018">
          <cell r="A11018" t="str">
            <v>4522000001</v>
          </cell>
          <cell r="J11018">
            <v>0</v>
          </cell>
        </row>
        <row r="11019">
          <cell r="A11019" t="str">
            <v>4522000001</v>
          </cell>
          <cell r="J11019">
            <v>0</v>
          </cell>
        </row>
        <row r="11020">
          <cell r="A11020" t="str">
            <v>4522000001</v>
          </cell>
          <cell r="J11020">
            <v>0</v>
          </cell>
        </row>
        <row r="11021">
          <cell r="A11021" t="str">
            <v>4522000001</v>
          </cell>
          <cell r="J11021">
            <v>0</v>
          </cell>
        </row>
        <row r="11022">
          <cell r="A11022" t="str">
            <v>4522000001</v>
          </cell>
          <cell r="J11022">
            <v>0</v>
          </cell>
        </row>
        <row r="11023">
          <cell r="A11023" t="str">
            <v>4522000001</v>
          </cell>
          <cell r="J11023">
            <v>0</v>
          </cell>
        </row>
        <row r="11024">
          <cell r="A11024" t="str">
            <v>4522000001</v>
          </cell>
          <cell r="J11024">
            <v>0</v>
          </cell>
        </row>
        <row r="11025">
          <cell r="A11025" t="str">
            <v>4522000001</v>
          </cell>
          <cell r="J11025">
            <v>0</v>
          </cell>
        </row>
        <row r="11026">
          <cell r="A11026" t="str">
            <v>4522000001</v>
          </cell>
          <cell r="J11026">
            <v>0</v>
          </cell>
        </row>
        <row r="11027">
          <cell r="A11027" t="str">
            <v>4522000001</v>
          </cell>
          <cell r="J11027">
            <v>0</v>
          </cell>
        </row>
        <row r="11028">
          <cell r="A11028" t="str">
            <v>4522000001</v>
          </cell>
          <cell r="J11028">
            <v>0</v>
          </cell>
        </row>
        <row r="11029">
          <cell r="A11029" t="str">
            <v>4522000001</v>
          </cell>
          <cell r="J11029">
            <v>0</v>
          </cell>
        </row>
        <row r="11030">
          <cell r="A11030" t="str">
            <v>4522000001</v>
          </cell>
          <cell r="J11030">
            <v>0</v>
          </cell>
        </row>
        <row r="11031">
          <cell r="A11031" t="str">
            <v>4522000001</v>
          </cell>
          <cell r="J11031">
            <v>0</v>
          </cell>
        </row>
        <row r="11032">
          <cell r="A11032" t="str">
            <v>4522000001</v>
          </cell>
          <cell r="J11032">
            <v>0</v>
          </cell>
        </row>
        <row r="11033">
          <cell r="A11033" t="str">
            <v>4522000001</v>
          </cell>
          <cell r="J11033">
            <v>0</v>
          </cell>
        </row>
        <row r="11034">
          <cell r="A11034" t="str">
            <v>4522000001</v>
          </cell>
          <cell r="J11034">
            <v>0</v>
          </cell>
        </row>
        <row r="11035">
          <cell r="A11035" t="str">
            <v>4522000001</v>
          </cell>
          <cell r="J11035">
            <v>0</v>
          </cell>
        </row>
        <row r="11036">
          <cell r="A11036" t="str">
            <v>4522000001</v>
          </cell>
          <cell r="J11036">
            <v>0</v>
          </cell>
        </row>
        <row r="11037">
          <cell r="A11037" t="str">
            <v>4522000001</v>
          </cell>
          <cell r="J11037">
            <v>0</v>
          </cell>
        </row>
        <row r="11038">
          <cell r="A11038" t="str">
            <v>4522000001</v>
          </cell>
          <cell r="J11038">
            <v>0</v>
          </cell>
        </row>
        <row r="11039">
          <cell r="A11039" t="str">
            <v>4522000001</v>
          </cell>
          <cell r="J11039">
            <v>0</v>
          </cell>
        </row>
        <row r="11040">
          <cell r="A11040" t="str">
            <v>4522000001</v>
          </cell>
          <cell r="J11040">
            <v>0</v>
          </cell>
        </row>
        <row r="11041">
          <cell r="A11041" t="str">
            <v>4522000001</v>
          </cell>
          <cell r="J11041">
            <v>0</v>
          </cell>
        </row>
        <row r="11042">
          <cell r="A11042" t="str">
            <v>4522000001</v>
          </cell>
          <cell r="J11042">
            <v>0</v>
          </cell>
        </row>
        <row r="11043">
          <cell r="A11043" t="str">
            <v>4522000001</v>
          </cell>
          <cell r="J11043">
            <v>0</v>
          </cell>
        </row>
        <row r="11044">
          <cell r="A11044" t="str">
            <v>4522000001</v>
          </cell>
          <cell r="J11044">
            <v>0</v>
          </cell>
        </row>
        <row r="11045">
          <cell r="A11045" t="str">
            <v>4522000001</v>
          </cell>
          <cell r="J11045">
            <v>0</v>
          </cell>
        </row>
        <row r="11046">
          <cell r="A11046" t="str">
            <v>4522000001</v>
          </cell>
          <cell r="J11046">
            <v>0</v>
          </cell>
        </row>
        <row r="11047">
          <cell r="A11047" t="str">
            <v>4522000001</v>
          </cell>
          <cell r="J11047">
            <v>0</v>
          </cell>
        </row>
        <row r="11048">
          <cell r="A11048" t="str">
            <v>4522000001</v>
          </cell>
          <cell r="J11048">
            <v>0</v>
          </cell>
        </row>
        <row r="11049">
          <cell r="A11049" t="str">
            <v>4522000001</v>
          </cell>
          <cell r="J11049">
            <v>0</v>
          </cell>
        </row>
        <row r="11050">
          <cell r="A11050" t="str">
            <v>4522000001</v>
          </cell>
          <cell r="J11050">
            <v>0</v>
          </cell>
        </row>
        <row r="11051">
          <cell r="A11051" t="str">
            <v>4522000001</v>
          </cell>
          <cell r="J11051">
            <v>0</v>
          </cell>
        </row>
        <row r="11052">
          <cell r="A11052" t="str">
            <v>4522000001</v>
          </cell>
          <cell r="J11052">
            <v>0</v>
          </cell>
        </row>
        <row r="11053">
          <cell r="A11053" t="str">
            <v>4522000001</v>
          </cell>
          <cell r="J11053">
            <v>0</v>
          </cell>
        </row>
        <row r="11054">
          <cell r="A11054" t="str">
            <v>4522000001</v>
          </cell>
          <cell r="J11054">
            <v>0</v>
          </cell>
        </row>
        <row r="11055">
          <cell r="A11055" t="str">
            <v>4522000001</v>
          </cell>
          <cell r="J11055">
            <v>0</v>
          </cell>
        </row>
        <row r="11056">
          <cell r="A11056" t="str">
            <v>4522000001</v>
          </cell>
          <cell r="J11056">
            <v>0</v>
          </cell>
        </row>
        <row r="11057">
          <cell r="A11057" t="str">
            <v>4522000001</v>
          </cell>
          <cell r="J11057">
            <v>0</v>
          </cell>
        </row>
        <row r="11058">
          <cell r="A11058" t="str">
            <v>4522000001</v>
          </cell>
          <cell r="J11058">
            <v>0</v>
          </cell>
        </row>
        <row r="11059">
          <cell r="A11059" t="str">
            <v>4522000001</v>
          </cell>
          <cell r="J11059">
            <v>0</v>
          </cell>
        </row>
        <row r="11060">
          <cell r="A11060" t="str">
            <v>4522000001</v>
          </cell>
          <cell r="J11060">
            <v>0</v>
          </cell>
        </row>
        <row r="11061">
          <cell r="A11061" t="str">
            <v>4522000001</v>
          </cell>
          <cell r="J11061">
            <v>0</v>
          </cell>
        </row>
        <row r="11062">
          <cell r="A11062" t="str">
            <v>4522000001</v>
          </cell>
          <cell r="J11062">
            <v>0</v>
          </cell>
        </row>
        <row r="11063">
          <cell r="A11063" t="str">
            <v>4522000001</v>
          </cell>
          <cell r="J11063">
            <v>0</v>
          </cell>
        </row>
        <row r="11064">
          <cell r="A11064" t="str">
            <v>4522000001</v>
          </cell>
          <cell r="J11064">
            <v>0</v>
          </cell>
        </row>
        <row r="11065">
          <cell r="A11065" t="str">
            <v>4522000001</v>
          </cell>
          <cell r="J11065">
            <v>0</v>
          </cell>
        </row>
        <row r="11066">
          <cell r="A11066" t="str">
            <v>4522000001</v>
          </cell>
          <cell r="J11066">
            <v>0</v>
          </cell>
        </row>
        <row r="11067">
          <cell r="A11067" t="str">
            <v>4522000001</v>
          </cell>
          <cell r="J11067">
            <v>0</v>
          </cell>
        </row>
        <row r="11068">
          <cell r="A11068" t="str">
            <v>4522000001</v>
          </cell>
          <cell r="J11068">
            <v>0</v>
          </cell>
        </row>
        <row r="11069">
          <cell r="A11069" t="str">
            <v>4522000001</v>
          </cell>
          <cell r="J11069">
            <v>0</v>
          </cell>
        </row>
        <row r="11070">
          <cell r="A11070" t="str">
            <v>4522000001</v>
          </cell>
          <cell r="J11070">
            <v>0</v>
          </cell>
        </row>
        <row r="11071">
          <cell r="A11071" t="str">
            <v>4522000001</v>
          </cell>
          <cell r="J11071">
            <v>0</v>
          </cell>
        </row>
        <row r="11072">
          <cell r="A11072" t="str">
            <v>4522000001</v>
          </cell>
          <cell r="J11072">
            <v>0</v>
          </cell>
        </row>
        <row r="11073">
          <cell r="A11073" t="str">
            <v>4522000001</v>
          </cell>
          <cell r="J11073">
            <v>0</v>
          </cell>
        </row>
        <row r="11074">
          <cell r="A11074" t="str">
            <v>4522000001</v>
          </cell>
          <cell r="J11074">
            <v>0</v>
          </cell>
        </row>
        <row r="11075">
          <cell r="A11075" t="str">
            <v>4522000001</v>
          </cell>
          <cell r="J11075">
            <v>0</v>
          </cell>
        </row>
        <row r="11076">
          <cell r="A11076" t="str">
            <v>4522000001</v>
          </cell>
          <cell r="J11076">
            <v>0</v>
          </cell>
        </row>
        <row r="11077">
          <cell r="A11077" t="str">
            <v>4522000001</v>
          </cell>
          <cell r="J11077">
            <v>0</v>
          </cell>
        </row>
        <row r="11078">
          <cell r="A11078" t="str">
            <v>4522000001</v>
          </cell>
          <cell r="J11078">
            <v>0</v>
          </cell>
        </row>
        <row r="11079">
          <cell r="A11079" t="str">
            <v>4522000001</v>
          </cell>
          <cell r="J11079">
            <v>0</v>
          </cell>
        </row>
        <row r="11080">
          <cell r="A11080" t="str">
            <v>4522000001</v>
          </cell>
          <cell r="J11080">
            <v>0</v>
          </cell>
        </row>
        <row r="11081">
          <cell r="A11081" t="str">
            <v>4522000001</v>
          </cell>
          <cell r="J11081">
            <v>0</v>
          </cell>
        </row>
        <row r="11082">
          <cell r="A11082" t="str">
            <v>4522000001</v>
          </cell>
          <cell r="J11082">
            <v>0</v>
          </cell>
        </row>
        <row r="11083">
          <cell r="A11083" t="str">
            <v>4522000001</v>
          </cell>
          <cell r="J11083">
            <v>0</v>
          </cell>
        </row>
        <row r="11084">
          <cell r="A11084" t="str">
            <v>4522000001</v>
          </cell>
          <cell r="J11084">
            <v>0</v>
          </cell>
        </row>
        <row r="11085">
          <cell r="A11085" t="str">
            <v>4522000001</v>
          </cell>
          <cell r="J11085">
            <v>0</v>
          </cell>
        </row>
        <row r="11086">
          <cell r="A11086" t="str">
            <v>4522000001</v>
          </cell>
          <cell r="J11086">
            <v>0</v>
          </cell>
        </row>
        <row r="11087">
          <cell r="A11087" t="str">
            <v>4522000001</v>
          </cell>
          <cell r="J11087">
            <v>0</v>
          </cell>
        </row>
        <row r="11088">
          <cell r="A11088" t="str">
            <v>4522000001</v>
          </cell>
          <cell r="J11088">
            <v>0</v>
          </cell>
        </row>
        <row r="11089">
          <cell r="A11089" t="str">
            <v>4522000001</v>
          </cell>
          <cell r="J11089">
            <v>0</v>
          </cell>
        </row>
        <row r="11090">
          <cell r="A11090" t="str">
            <v>4522000001</v>
          </cell>
          <cell r="J11090">
            <v>0</v>
          </cell>
        </row>
        <row r="11091">
          <cell r="A11091" t="str">
            <v>4522000001</v>
          </cell>
          <cell r="J11091">
            <v>0</v>
          </cell>
        </row>
        <row r="11092">
          <cell r="A11092" t="str">
            <v>4522000001</v>
          </cell>
          <cell r="J11092">
            <v>0</v>
          </cell>
        </row>
        <row r="11093">
          <cell r="A11093" t="str">
            <v>4522000001</v>
          </cell>
          <cell r="J11093">
            <v>0</v>
          </cell>
        </row>
        <row r="11094">
          <cell r="A11094" t="str">
            <v>4522000001</v>
          </cell>
          <cell r="J11094">
            <v>0</v>
          </cell>
        </row>
        <row r="11095">
          <cell r="A11095" t="str">
            <v>4522000001</v>
          </cell>
          <cell r="J11095">
            <v>0</v>
          </cell>
        </row>
        <row r="11096">
          <cell r="A11096" t="str">
            <v>4522000001</v>
          </cell>
          <cell r="J11096">
            <v>0</v>
          </cell>
        </row>
        <row r="11097">
          <cell r="A11097" t="str">
            <v>4522000001</v>
          </cell>
          <cell r="J11097">
            <v>0</v>
          </cell>
        </row>
        <row r="11098">
          <cell r="A11098" t="str">
            <v>4522000001</v>
          </cell>
          <cell r="J11098">
            <v>0</v>
          </cell>
        </row>
        <row r="11099">
          <cell r="A11099" t="str">
            <v>4522000001</v>
          </cell>
          <cell r="J11099">
            <v>0</v>
          </cell>
        </row>
        <row r="11100">
          <cell r="A11100" t="str">
            <v>4522000001</v>
          </cell>
          <cell r="J11100">
            <v>0</v>
          </cell>
        </row>
        <row r="11101">
          <cell r="A11101" t="str">
            <v>4522000001</v>
          </cell>
          <cell r="J11101">
            <v>0</v>
          </cell>
        </row>
        <row r="11102">
          <cell r="A11102" t="str">
            <v>4522000001</v>
          </cell>
          <cell r="J11102">
            <v>0</v>
          </cell>
        </row>
        <row r="11103">
          <cell r="A11103" t="str">
            <v>4522000001</v>
          </cell>
          <cell r="J11103">
            <v>0</v>
          </cell>
        </row>
        <row r="11104">
          <cell r="A11104" t="str">
            <v>4522000001</v>
          </cell>
          <cell r="J11104">
            <v>0</v>
          </cell>
        </row>
        <row r="11105">
          <cell r="A11105" t="str">
            <v>4522000001</v>
          </cell>
          <cell r="J11105">
            <v>0</v>
          </cell>
        </row>
        <row r="11106">
          <cell r="A11106" t="str">
            <v>4522000001</v>
          </cell>
          <cell r="J11106">
            <v>0</v>
          </cell>
        </row>
        <row r="11107">
          <cell r="A11107" t="str">
            <v>4522000001</v>
          </cell>
          <cell r="J11107">
            <v>0</v>
          </cell>
        </row>
        <row r="11108">
          <cell r="A11108" t="str">
            <v>4522000001</v>
          </cell>
          <cell r="J11108">
            <v>0</v>
          </cell>
        </row>
        <row r="11109">
          <cell r="A11109" t="str">
            <v>4522000001</v>
          </cell>
          <cell r="J11109">
            <v>0</v>
          </cell>
        </row>
        <row r="11110">
          <cell r="A11110" t="str">
            <v>4522000001</v>
          </cell>
          <cell r="J11110">
            <v>0</v>
          </cell>
        </row>
        <row r="11111">
          <cell r="A11111" t="str">
            <v>4522000001</v>
          </cell>
          <cell r="J11111">
            <v>0</v>
          </cell>
        </row>
        <row r="11112">
          <cell r="A11112" t="str">
            <v>4522000001</v>
          </cell>
          <cell r="J11112">
            <v>0</v>
          </cell>
        </row>
        <row r="11113">
          <cell r="A11113" t="str">
            <v>4522000001</v>
          </cell>
          <cell r="J11113">
            <v>0</v>
          </cell>
        </row>
        <row r="11114">
          <cell r="A11114" t="str">
            <v>4522000001</v>
          </cell>
          <cell r="J11114">
            <v>0</v>
          </cell>
        </row>
        <row r="11115">
          <cell r="A11115" t="str">
            <v>4522000001</v>
          </cell>
          <cell r="J11115">
            <v>0</v>
          </cell>
        </row>
        <row r="11116">
          <cell r="A11116" t="str">
            <v>4522000001</v>
          </cell>
          <cell r="J11116">
            <v>0</v>
          </cell>
        </row>
        <row r="11117">
          <cell r="A11117" t="str">
            <v>4522000001</v>
          </cell>
          <cell r="J11117">
            <v>0</v>
          </cell>
        </row>
        <row r="11118">
          <cell r="A11118" t="str">
            <v>4522000001</v>
          </cell>
          <cell r="J11118">
            <v>0</v>
          </cell>
        </row>
        <row r="11119">
          <cell r="A11119" t="str">
            <v>4522000001</v>
          </cell>
          <cell r="J11119">
            <v>0</v>
          </cell>
        </row>
        <row r="11120">
          <cell r="A11120" t="str">
            <v>4522000001</v>
          </cell>
          <cell r="J11120">
            <v>0</v>
          </cell>
        </row>
        <row r="11121">
          <cell r="A11121" t="str">
            <v>4522000001</v>
          </cell>
          <cell r="J11121">
            <v>0</v>
          </cell>
        </row>
        <row r="11122">
          <cell r="A11122" t="str">
            <v>4522000001</v>
          </cell>
          <cell r="J11122">
            <v>0</v>
          </cell>
        </row>
        <row r="11123">
          <cell r="A11123" t="str">
            <v>4522000001</v>
          </cell>
          <cell r="J11123">
            <v>0</v>
          </cell>
        </row>
        <row r="11124">
          <cell r="A11124" t="str">
            <v>4522000001</v>
          </cell>
          <cell r="J11124">
            <v>0</v>
          </cell>
        </row>
        <row r="11125">
          <cell r="A11125" t="str">
            <v>4522000001</v>
          </cell>
          <cell r="J11125">
            <v>0</v>
          </cell>
        </row>
        <row r="11126">
          <cell r="A11126" t="str">
            <v>4522000001</v>
          </cell>
          <cell r="J11126">
            <v>0</v>
          </cell>
        </row>
        <row r="11127">
          <cell r="A11127" t="str">
            <v>4522000001</v>
          </cell>
          <cell r="J11127">
            <v>0</v>
          </cell>
        </row>
        <row r="11128">
          <cell r="A11128" t="str">
            <v>4522000001</v>
          </cell>
          <cell r="J11128">
            <v>0</v>
          </cell>
        </row>
        <row r="11129">
          <cell r="A11129" t="str">
            <v>4522000001</v>
          </cell>
          <cell r="J11129">
            <v>0</v>
          </cell>
        </row>
        <row r="11130">
          <cell r="A11130" t="str">
            <v>4522000001</v>
          </cell>
          <cell r="J11130">
            <v>0</v>
          </cell>
        </row>
        <row r="11131">
          <cell r="A11131" t="str">
            <v>4522000001</v>
          </cell>
          <cell r="J11131">
            <v>0</v>
          </cell>
        </row>
        <row r="11132">
          <cell r="A11132" t="str">
            <v>4522000001</v>
          </cell>
          <cell r="J11132">
            <v>0</v>
          </cell>
        </row>
        <row r="11133">
          <cell r="A11133" t="str">
            <v>4522000001</v>
          </cell>
          <cell r="J11133">
            <v>0</v>
          </cell>
        </row>
        <row r="11134">
          <cell r="A11134" t="str">
            <v>4522000001</v>
          </cell>
          <cell r="J11134">
            <v>0</v>
          </cell>
        </row>
        <row r="11135">
          <cell r="A11135" t="str">
            <v>4522000001</v>
          </cell>
          <cell r="J11135">
            <v>0</v>
          </cell>
        </row>
        <row r="11136">
          <cell r="A11136" t="str">
            <v>4522000001</v>
          </cell>
          <cell r="J11136">
            <v>0</v>
          </cell>
        </row>
        <row r="11137">
          <cell r="A11137" t="str">
            <v>4522000001</v>
          </cell>
          <cell r="J11137">
            <v>0</v>
          </cell>
        </row>
        <row r="11138">
          <cell r="A11138" t="str">
            <v>4522000001</v>
          </cell>
          <cell r="J11138">
            <v>0</v>
          </cell>
        </row>
        <row r="11139">
          <cell r="A11139" t="str">
            <v>4522000001</v>
          </cell>
          <cell r="J11139">
            <v>0</v>
          </cell>
        </row>
        <row r="11140">
          <cell r="A11140" t="str">
            <v>4522000001</v>
          </cell>
          <cell r="J11140">
            <v>0</v>
          </cell>
        </row>
        <row r="11141">
          <cell r="A11141" t="str">
            <v>4522000001</v>
          </cell>
          <cell r="J11141">
            <v>0</v>
          </cell>
        </row>
        <row r="11142">
          <cell r="A11142" t="str">
            <v>4522000001</v>
          </cell>
          <cell r="J11142">
            <v>0</v>
          </cell>
        </row>
        <row r="11143">
          <cell r="A11143" t="str">
            <v>4522000001</v>
          </cell>
          <cell r="J11143">
            <v>0</v>
          </cell>
        </row>
        <row r="11144">
          <cell r="A11144" t="str">
            <v>4522000001</v>
          </cell>
          <cell r="J11144">
            <v>0</v>
          </cell>
        </row>
        <row r="11145">
          <cell r="A11145" t="str">
            <v>4522000001</v>
          </cell>
          <cell r="J11145">
            <v>0</v>
          </cell>
        </row>
        <row r="11146">
          <cell r="A11146" t="str">
            <v>4522000001</v>
          </cell>
          <cell r="J11146">
            <v>0</v>
          </cell>
        </row>
        <row r="11147">
          <cell r="A11147" t="str">
            <v>4522000001</v>
          </cell>
          <cell r="J11147">
            <v>0</v>
          </cell>
        </row>
        <row r="11148">
          <cell r="A11148" t="str">
            <v>4522000001</v>
          </cell>
          <cell r="J11148">
            <v>0</v>
          </cell>
        </row>
        <row r="11149">
          <cell r="A11149" t="str">
            <v>4522000001</v>
          </cell>
          <cell r="J11149">
            <v>0</v>
          </cell>
        </row>
        <row r="11150">
          <cell r="A11150" t="str">
            <v>4522000001</v>
          </cell>
          <cell r="J11150">
            <v>0</v>
          </cell>
        </row>
        <row r="11151">
          <cell r="A11151" t="str">
            <v>4522000001</v>
          </cell>
          <cell r="J11151">
            <v>0</v>
          </cell>
        </row>
        <row r="11152">
          <cell r="A11152" t="str">
            <v>4522000001</v>
          </cell>
          <cell r="J11152">
            <v>0</v>
          </cell>
        </row>
        <row r="11153">
          <cell r="A11153" t="str">
            <v>4522000001</v>
          </cell>
          <cell r="J11153">
            <v>0</v>
          </cell>
        </row>
        <row r="11154">
          <cell r="A11154" t="str">
            <v>4522000001</v>
          </cell>
          <cell r="J11154">
            <v>0</v>
          </cell>
        </row>
        <row r="11155">
          <cell r="A11155" t="str">
            <v>4522000001</v>
          </cell>
          <cell r="J11155">
            <v>0</v>
          </cell>
        </row>
        <row r="11156">
          <cell r="A11156" t="str">
            <v>4522000001</v>
          </cell>
          <cell r="J11156">
            <v>0</v>
          </cell>
        </row>
        <row r="11157">
          <cell r="A11157" t="str">
            <v>4522000001</v>
          </cell>
          <cell r="J11157">
            <v>0</v>
          </cell>
        </row>
        <row r="11158">
          <cell r="A11158" t="str">
            <v>4522000001</v>
          </cell>
          <cell r="J11158">
            <v>0</v>
          </cell>
        </row>
        <row r="11159">
          <cell r="A11159" t="str">
            <v>4522000001</v>
          </cell>
          <cell r="J11159">
            <v>0</v>
          </cell>
        </row>
        <row r="11160">
          <cell r="A11160" t="str">
            <v>4522000001</v>
          </cell>
          <cell r="J11160">
            <v>0</v>
          </cell>
        </row>
        <row r="11161">
          <cell r="A11161" t="str">
            <v>4522000001</v>
          </cell>
          <cell r="J11161">
            <v>0</v>
          </cell>
        </row>
        <row r="11162">
          <cell r="A11162" t="str">
            <v>4522000001</v>
          </cell>
          <cell r="J11162">
            <v>0</v>
          </cell>
        </row>
        <row r="11163">
          <cell r="A11163" t="str">
            <v>4522000001</v>
          </cell>
          <cell r="J11163">
            <v>0</v>
          </cell>
        </row>
        <row r="11164">
          <cell r="A11164" t="str">
            <v>4522000001</v>
          </cell>
          <cell r="J11164">
            <v>0</v>
          </cell>
        </row>
        <row r="11165">
          <cell r="A11165" t="str">
            <v>4522000001</v>
          </cell>
          <cell r="J11165">
            <v>0</v>
          </cell>
        </row>
        <row r="11166">
          <cell r="A11166" t="str">
            <v>4522000001</v>
          </cell>
          <cell r="J11166">
            <v>0</v>
          </cell>
        </row>
        <row r="11167">
          <cell r="A11167" t="str">
            <v>4522000001</v>
          </cell>
          <cell r="J11167">
            <v>0</v>
          </cell>
        </row>
        <row r="11168">
          <cell r="A11168" t="str">
            <v>4522000001</v>
          </cell>
          <cell r="J11168">
            <v>0</v>
          </cell>
        </row>
        <row r="11169">
          <cell r="A11169" t="str">
            <v>4522000001</v>
          </cell>
          <cell r="J11169">
            <v>0</v>
          </cell>
        </row>
        <row r="11170">
          <cell r="A11170" t="str">
            <v>4522000001</v>
          </cell>
          <cell r="J11170">
            <v>0</v>
          </cell>
        </row>
        <row r="11171">
          <cell r="A11171" t="str">
            <v>4522000001</v>
          </cell>
          <cell r="J11171">
            <v>0</v>
          </cell>
        </row>
        <row r="11172">
          <cell r="A11172" t="str">
            <v>4522000001</v>
          </cell>
          <cell r="J11172">
            <v>0</v>
          </cell>
        </row>
        <row r="11173">
          <cell r="A11173" t="str">
            <v>4522000001</v>
          </cell>
          <cell r="J11173">
            <v>0</v>
          </cell>
        </row>
        <row r="11174">
          <cell r="A11174" t="str">
            <v>4522000001</v>
          </cell>
          <cell r="J11174">
            <v>0</v>
          </cell>
        </row>
        <row r="11175">
          <cell r="A11175" t="str">
            <v>4522000001</v>
          </cell>
          <cell r="J11175">
            <v>0</v>
          </cell>
        </row>
        <row r="11176">
          <cell r="A11176" t="str">
            <v>4522000001</v>
          </cell>
          <cell r="J11176">
            <v>0</v>
          </cell>
        </row>
        <row r="11177">
          <cell r="A11177" t="str">
            <v>4522000001</v>
          </cell>
          <cell r="J11177">
            <v>0</v>
          </cell>
        </row>
        <row r="11178">
          <cell r="A11178" t="str">
            <v>4522000001</v>
          </cell>
          <cell r="J11178">
            <v>0</v>
          </cell>
        </row>
        <row r="11179">
          <cell r="A11179" t="str">
            <v>4522000001</v>
          </cell>
          <cell r="J11179">
            <v>0</v>
          </cell>
        </row>
        <row r="11180">
          <cell r="A11180" t="str">
            <v>4522000001</v>
          </cell>
          <cell r="J11180">
            <v>0</v>
          </cell>
        </row>
        <row r="11181">
          <cell r="A11181" t="str">
            <v>4522000001</v>
          </cell>
          <cell r="J11181">
            <v>0</v>
          </cell>
        </row>
        <row r="11182">
          <cell r="A11182" t="str">
            <v>4522000001</v>
          </cell>
          <cell r="J11182">
            <v>0</v>
          </cell>
        </row>
        <row r="11183">
          <cell r="A11183" t="str">
            <v>4522000001</v>
          </cell>
          <cell r="J11183">
            <v>0</v>
          </cell>
        </row>
        <row r="11184">
          <cell r="A11184" t="str">
            <v>4522000001</v>
          </cell>
          <cell r="J11184">
            <v>0</v>
          </cell>
        </row>
        <row r="11185">
          <cell r="A11185" t="str">
            <v>4522000001</v>
          </cell>
          <cell r="J11185">
            <v>0</v>
          </cell>
        </row>
        <row r="11186">
          <cell r="A11186" t="str">
            <v>4522000001</v>
          </cell>
          <cell r="J11186">
            <v>0</v>
          </cell>
        </row>
        <row r="11187">
          <cell r="A11187" t="str">
            <v>4522000001</v>
          </cell>
          <cell r="J11187">
            <v>0</v>
          </cell>
        </row>
        <row r="11188">
          <cell r="A11188" t="str">
            <v>4522000001</v>
          </cell>
          <cell r="J11188">
            <v>0</v>
          </cell>
        </row>
        <row r="11189">
          <cell r="A11189" t="str">
            <v>4522000001</v>
          </cell>
          <cell r="J11189">
            <v>0</v>
          </cell>
        </row>
        <row r="11190">
          <cell r="A11190" t="str">
            <v>4522000001</v>
          </cell>
          <cell r="J11190">
            <v>0</v>
          </cell>
        </row>
        <row r="11191">
          <cell r="A11191" t="str">
            <v>4522000001</v>
          </cell>
          <cell r="J11191">
            <v>0</v>
          </cell>
        </row>
        <row r="11192">
          <cell r="A11192" t="str">
            <v>4522000001</v>
          </cell>
          <cell r="J11192">
            <v>0</v>
          </cell>
        </row>
        <row r="11193">
          <cell r="A11193" t="str">
            <v>4522000001</v>
          </cell>
          <cell r="J11193">
            <v>0</v>
          </cell>
        </row>
        <row r="11194">
          <cell r="A11194" t="str">
            <v>4522000001</v>
          </cell>
          <cell r="J11194">
            <v>0</v>
          </cell>
        </row>
        <row r="11195">
          <cell r="A11195" t="str">
            <v>4522000001</v>
          </cell>
          <cell r="J11195">
            <v>0</v>
          </cell>
        </row>
        <row r="11196">
          <cell r="A11196" t="str">
            <v>4522000001</v>
          </cell>
          <cell r="J11196">
            <v>0</v>
          </cell>
        </row>
        <row r="11197">
          <cell r="A11197" t="str">
            <v>4522000001</v>
          </cell>
          <cell r="J11197">
            <v>0</v>
          </cell>
        </row>
        <row r="11198">
          <cell r="A11198" t="str">
            <v>4522000001</v>
          </cell>
          <cell r="J11198">
            <v>0</v>
          </cell>
        </row>
        <row r="11199">
          <cell r="A11199" t="str">
            <v>4522000001</v>
          </cell>
          <cell r="J11199">
            <v>0</v>
          </cell>
        </row>
        <row r="11200">
          <cell r="A11200" t="str">
            <v>4522000001</v>
          </cell>
          <cell r="J11200">
            <v>0</v>
          </cell>
        </row>
        <row r="11201">
          <cell r="A11201" t="str">
            <v>4522000001</v>
          </cell>
          <cell r="J11201">
            <v>0</v>
          </cell>
        </row>
        <row r="11202">
          <cell r="A11202" t="str">
            <v>4522000001</v>
          </cell>
          <cell r="J11202">
            <v>0</v>
          </cell>
        </row>
        <row r="11203">
          <cell r="A11203" t="str">
            <v>4522000001</v>
          </cell>
          <cell r="J11203">
            <v>0</v>
          </cell>
        </row>
        <row r="11204">
          <cell r="A11204" t="str">
            <v>4522000001</v>
          </cell>
          <cell r="J11204">
            <v>0</v>
          </cell>
        </row>
        <row r="11205">
          <cell r="A11205" t="str">
            <v>4522000001</v>
          </cell>
          <cell r="J11205">
            <v>0</v>
          </cell>
        </row>
        <row r="11206">
          <cell r="A11206" t="str">
            <v>4522000001</v>
          </cell>
          <cell r="J11206">
            <v>0</v>
          </cell>
        </row>
        <row r="11207">
          <cell r="A11207" t="str">
            <v>4522000001</v>
          </cell>
          <cell r="J11207">
            <v>0</v>
          </cell>
        </row>
        <row r="11208">
          <cell r="A11208" t="str">
            <v>4522000001</v>
          </cell>
          <cell r="J11208">
            <v>0</v>
          </cell>
        </row>
        <row r="11209">
          <cell r="A11209" t="str">
            <v>4522000001</v>
          </cell>
          <cell r="J11209">
            <v>0</v>
          </cell>
        </row>
        <row r="11210">
          <cell r="A11210" t="str">
            <v>4522000001</v>
          </cell>
          <cell r="J11210">
            <v>0</v>
          </cell>
        </row>
        <row r="11211">
          <cell r="A11211" t="str">
            <v>4522000001</v>
          </cell>
          <cell r="J11211">
            <v>0</v>
          </cell>
        </row>
        <row r="11212">
          <cell r="A11212" t="str">
            <v>4522000001</v>
          </cell>
          <cell r="J11212">
            <v>0</v>
          </cell>
        </row>
        <row r="11213">
          <cell r="A11213" t="str">
            <v>4522000001</v>
          </cell>
          <cell r="J11213">
            <v>0</v>
          </cell>
        </row>
        <row r="11214">
          <cell r="A11214" t="str">
            <v>4522000001</v>
          </cell>
          <cell r="J11214">
            <v>0</v>
          </cell>
        </row>
        <row r="11215">
          <cell r="A11215" t="str">
            <v>4522000001</v>
          </cell>
          <cell r="J11215">
            <v>0</v>
          </cell>
        </row>
        <row r="11216">
          <cell r="A11216" t="str">
            <v>4522000001</v>
          </cell>
          <cell r="J11216">
            <v>0</v>
          </cell>
        </row>
        <row r="11217">
          <cell r="A11217" t="str">
            <v>4522000001</v>
          </cell>
          <cell r="J11217">
            <v>0</v>
          </cell>
        </row>
        <row r="11218">
          <cell r="A11218" t="str">
            <v>4522000001</v>
          </cell>
          <cell r="J11218">
            <v>0</v>
          </cell>
        </row>
        <row r="11219">
          <cell r="A11219" t="str">
            <v>4522000001</v>
          </cell>
          <cell r="J11219">
            <v>0</v>
          </cell>
        </row>
        <row r="11220">
          <cell r="A11220" t="str">
            <v>4522000001</v>
          </cell>
          <cell r="J11220">
            <v>0</v>
          </cell>
        </row>
        <row r="11221">
          <cell r="A11221" t="str">
            <v>4522000001</v>
          </cell>
          <cell r="J11221">
            <v>0</v>
          </cell>
        </row>
        <row r="11222">
          <cell r="A11222" t="str">
            <v>4522000001</v>
          </cell>
          <cell r="J11222">
            <v>0</v>
          </cell>
        </row>
        <row r="11223">
          <cell r="A11223" t="str">
            <v>4522000001</v>
          </cell>
          <cell r="J11223">
            <v>0</v>
          </cell>
        </row>
        <row r="11224">
          <cell r="A11224" t="str">
            <v>4522000001</v>
          </cell>
          <cell r="J11224">
            <v>0</v>
          </cell>
        </row>
        <row r="11225">
          <cell r="A11225" t="str">
            <v>4522000001</v>
          </cell>
          <cell r="J11225">
            <v>0</v>
          </cell>
        </row>
        <row r="11226">
          <cell r="A11226" t="str">
            <v>4522000001</v>
          </cell>
          <cell r="J11226">
            <v>0</v>
          </cell>
        </row>
        <row r="11227">
          <cell r="A11227" t="str">
            <v>4522000001</v>
          </cell>
          <cell r="J11227">
            <v>0</v>
          </cell>
        </row>
        <row r="11228">
          <cell r="A11228" t="str">
            <v>4522000001</v>
          </cell>
          <cell r="J11228">
            <v>0</v>
          </cell>
        </row>
        <row r="11229">
          <cell r="A11229" t="str">
            <v>4522000001</v>
          </cell>
          <cell r="J11229">
            <v>0</v>
          </cell>
        </row>
        <row r="11230">
          <cell r="A11230" t="str">
            <v>4522000001</v>
          </cell>
          <cell r="J11230">
            <v>0</v>
          </cell>
        </row>
        <row r="11231">
          <cell r="A11231" t="str">
            <v>4522000001</v>
          </cell>
          <cell r="J11231">
            <v>0</v>
          </cell>
        </row>
        <row r="11232">
          <cell r="A11232" t="str">
            <v>4522000001</v>
          </cell>
          <cell r="J11232">
            <v>0</v>
          </cell>
        </row>
        <row r="11233">
          <cell r="A11233" t="str">
            <v>4522000001</v>
          </cell>
          <cell r="J11233">
            <v>0</v>
          </cell>
        </row>
        <row r="11234">
          <cell r="A11234" t="str">
            <v>4522000001</v>
          </cell>
          <cell r="J11234">
            <v>0</v>
          </cell>
        </row>
        <row r="11235">
          <cell r="A11235" t="str">
            <v>4522000001</v>
          </cell>
          <cell r="J11235">
            <v>0</v>
          </cell>
        </row>
        <row r="11236">
          <cell r="A11236" t="str">
            <v>4522000001</v>
          </cell>
          <cell r="J11236">
            <v>0</v>
          </cell>
        </row>
        <row r="11237">
          <cell r="A11237" t="str">
            <v>4522000001</v>
          </cell>
          <cell r="J11237">
            <v>0</v>
          </cell>
        </row>
        <row r="11238">
          <cell r="A11238" t="str">
            <v>4522000001</v>
          </cell>
          <cell r="J11238">
            <v>0</v>
          </cell>
        </row>
        <row r="11239">
          <cell r="A11239" t="str">
            <v>4522000001</v>
          </cell>
          <cell r="J11239">
            <v>0</v>
          </cell>
        </row>
        <row r="11240">
          <cell r="A11240" t="str">
            <v>4522000001</v>
          </cell>
          <cell r="J11240">
            <v>0</v>
          </cell>
        </row>
        <row r="11241">
          <cell r="A11241" t="str">
            <v>4522000001</v>
          </cell>
          <cell r="J11241">
            <v>0</v>
          </cell>
        </row>
        <row r="11242">
          <cell r="A11242" t="str">
            <v>4522000001</v>
          </cell>
          <cell r="J11242">
            <v>0</v>
          </cell>
        </row>
        <row r="11243">
          <cell r="A11243" t="str">
            <v>4522000001</v>
          </cell>
          <cell r="J11243">
            <v>0</v>
          </cell>
        </row>
        <row r="11244">
          <cell r="A11244" t="str">
            <v>4522000001</v>
          </cell>
          <cell r="J11244">
            <v>0</v>
          </cell>
        </row>
        <row r="11245">
          <cell r="A11245" t="str">
            <v>4522000001</v>
          </cell>
          <cell r="J11245">
            <v>0</v>
          </cell>
        </row>
        <row r="11246">
          <cell r="A11246" t="str">
            <v>4522000001</v>
          </cell>
          <cell r="J11246">
            <v>0</v>
          </cell>
        </row>
        <row r="11247">
          <cell r="A11247" t="str">
            <v>4522000001</v>
          </cell>
          <cell r="J11247">
            <v>0</v>
          </cell>
        </row>
        <row r="11248">
          <cell r="A11248" t="str">
            <v>4522000001</v>
          </cell>
          <cell r="J11248">
            <v>0</v>
          </cell>
        </row>
        <row r="11249">
          <cell r="A11249" t="str">
            <v>4522000001</v>
          </cell>
          <cell r="J11249">
            <v>0</v>
          </cell>
        </row>
        <row r="11250">
          <cell r="A11250" t="str">
            <v>4522000001</v>
          </cell>
          <cell r="J11250">
            <v>0</v>
          </cell>
        </row>
        <row r="11251">
          <cell r="A11251" t="str">
            <v>4522000001</v>
          </cell>
          <cell r="J11251">
            <v>0</v>
          </cell>
        </row>
        <row r="11252">
          <cell r="A11252" t="str">
            <v>4522000001</v>
          </cell>
          <cell r="J11252">
            <v>0</v>
          </cell>
        </row>
        <row r="11253">
          <cell r="A11253" t="str">
            <v>4522000001</v>
          </cell>
          <cell r="J11253">
            <v>0</v>
          </cell>
        </row>
        <row r="11254">
          <cell r="A11254" t="str">
            <v>4522000001</v>
          </cell>
          <cell r="J11254">
            <v>0</v>
          </cell>
        </row>
        <row r="11255">
          <cell r="A11255" t="str">
            <v>4522000001</v>
          </cell>
          <cell r="J11255">
            <v>0</v>
          </cell>
        </row>
        <row r="11256">
          <cell r="A11256" t="str">
            <v>4522000001</v>
          </cell>
          <cell r="J11256">
            <v>0</v>
          </cell>
        </row>
        <row r="11257">
          <cell r="A11257" t="str">
            <v>4522000001</v>
          </cell>
          <cell r="J11257">
            <v>0</v>
          </cell>
        </row>
        <row r="11258">
          <cell r="A11258" t="str">
            <v>4522000001</v>
          </cell>
          <cell r="J11258">
            <v>0</v>
          </cell>
        </row>
        <row r="11259">
          <cell r="A11259" t="str">
            <v>4522000001</v>
          </cell>
          <cell r="J11259">
            <v>0</v>
          </cell>
        </row>
        <row r="11260">
          <cell r="A11260" t="str">
            <v>4522000001</v>
          </cell>
          <cell r="J11260">
            <v>0</v>
          </cell>
        </row>
        <row r="11261">
          <cell r="A11261" t="str">
            <v>4522000001</v>
          </cell>
          <cell r="J11261">
            <v>0</v>
          </cell>
        </row>
        <row r="11262">
          <cell r="A11262" t="str">
            <v>4522000001</v>
          </cell>
          <cell r="J11262">
            <v>0</v>
          </cell>
        </row>
        <row r="11263">
          <cell r="A11263" t="str">
            <v>4522000001</v>
          </cell>
          <cell r="J11263">
            <v>0</v>
          </cell>
        </row>
        <row r="11264">
          <cell r="A11264" t="str">
            <v>4522000001</v>
          </cell>
          <cell r="J11264">
            <v>0</v>
          </cell>
        </row>
        <row r="11265">
          <cell r="A11265" t="str">
            <v>4522000001</v>
          </cell>
          <cell r="J11265">
            <v>0</v>
          </cell>
        </row>
        <row r="11266">
          <cell r="A11266" t="str">
            <v>4522000001</v>
          </cell>
          <cell r="J11266">
            <v>0</v>
          </cell>
        </row>
        <row r="11267">
          <cell r="A11267" t="str">
            <v>4522000001</v>
          </cell>
          <cell r="J11267">
            <v>0</v>
          </cell>
        </row>
        <row r="11268">
          <cell r="A11268" t="str">
            <v>4522000001</v>
          </cell>
          <cell r="J11268">
            <v>0</v>
          </cell>
        </row>
        <row r="11269">
          <cell r="A11269" t="str">
            <v>4522000001</v>
          </cell>
          <cell r="J11269">
            <v>0</v>
          </cell>
        </row>
        <row r="11270">
          <cell r="A11270" t="str">
            <v>4522000001</v>
          </cell>
          <cell r="J11270">
            <v>0</v>
          </cell>
        </row>
        <row r="11271">
          <cell r="A11271" t="str">
            <v>4522000001</v>
          </cell>
          <cell r="J11271">
            <v>0</v>
          </cell>
        </row>
        <row r="11272">
          <cell r="A11272" t="str">
            <v>4522000001</v>
          </cell>
          <cell r="J11272">
            <v>0</v>
          </cell>
        </row>
        <row r="11273">
          <cell r="A11273" t="str">
            <v>4522000001</v>
          </cell>
          <cell r="J11273">
            <v>0</v>
          </cell>
        </row>
        <row r="11274">
          <cell r="A11274" t="str">
            <v>4522000001</v>
          </cell>
          <cell r="J11274">
            <v>0</v>
          </cell>
        </row>
        <row r="11275">
          <cell r="A11275" t="str">
            <v>4522000001</v>
          </cell>
          <cell r="J11275">
            <v>0</v>
          </cell>
        </row>
        <row r="11276">
          <cell r="A11276" t="str">
            <v>4522000001</v>
          </cell>
          <cell r="J11276">
            <v>0</v>
          </cell>
        </row>
        <row r="11277">
          <cell r="A11277" t="str">
            <v>4522000001</v>
          </cell>
          <cell r="J11277">
            <v>0</v>
          </cell>
        </row>
        <row r="11278">
          <cell r="A11278" t="str">
            <v>4522000001</v>
          </cell>
          <cell r="J11278">
            <v>0</v>
          </cell>
        </row>
        <row r="11279">
          <cell r="A11279" t="str">
            <v>4522000001</v>
          </cell>
          <cell r="J11279">
            <v>0</v>
          </cell>
        </row>
        <row r="11280">
          <cell r="A11280" t="str">
            <v>4522000001</v>
          </cell>
          <cell r="J11280">
            <v>0</v>
          </cell>
        </row>
        <row r="11281">
          <cell r="A11281" t="str">
            <v>4522000001</v>
          </cell>
          <cell r="J11281">
            <v>0</v>
          </cell>
        </row>
        <row r="11282">
          <cell r="A11282" t="str">
            <v>4522000001</v>
          </cell>
          <cell r="J11282">
            <v>0</v>
          </cell>
        </row>
        <row r="11283">
          <cell r="A11283" t="str">
            <v>4522000001</v>
          </cell>
          <cell r="J11283">
            <v>0</v>
          </cell>
        </row>
        <row r="11284">
          <cell r="A11284" t="str">
            <v>4522000001</v>
          </cell>
          <cell r="J11284">
            <v>0</v>
          </cell>
        </row>
        <row r="11285">
          <cell r="A11285" t="str">
            <v>4522000001</v>
          </cell>
          <cell r="J11285">
            <v>0</v>
          </cell>
        </row>
        <row r="11286">
          <cell r="A11286" t="str">
            <v>4522000001</v>
          </cell>
          <cell r="J11286">
            <v>0</v>
          </cell>
        </row>
        <row r="11287">
          <cell r="A11287" t="str">
            <v>4522000001</v>
          </cell>
          <cell r="J11287">
            <v>0</v>
          </cell>
        </row>
        <row r="11288">
          <cell r="A11288" t="str">
            <v>4522000001</v>
          </cell>
          <cell r="J11288">
            <v>0</v>
          </cell>
        </row>
        <row r="11289">
          <cell r="A11289" t="str">
            <v>4522000001</v>
          </cell>
          <cell r="J11289">
            <v>0</v>
          </cell>
        </row>
        <row r="11290">
          <cell r="A11290" t="str">
            <v>4522000001</v>
          </cell>
          <cell r="J11290">
            <v>0</v>
          </cell>
        </row>
        <row r="11291">
          <cell r="A11291" t="str">
            <v>4522000001</v>
          </cell>
          <cell r="J11291">
            <v>0</v>
          </cell>
        </row>
        <row r="11292">
          <cell r="A11292" t="str">
            <v>4522000001</v>
          </cell>
          <cell r="J11292">
            <v>0</v>
          </cell>
        </row>
        <row r="11293">
          <cell r="A11293" t="str">
            <v>4522000001</v>
          </cell>
          <cell r="J11293">
            <v>0</v>
          </cell>
        </row>
        <row r="11294">
          <cell r="A11294" t="str">
            <v>4522000001</v>
          </cell>
          <cell r="J11294">
            <v>0</v>
          </cell>
        </row>
        <row r="11295">
          <cell r="A11295" t="str">
            <v>4522000001</v>
          </cell>
          <cell r="J11295">
            <v>0</v>
          </cell>
        </row>
        <row r="11296">
          <cell r="A11296" t="str">
            <v>4522000001</v>
          </cell>
          <cell r="J11296">
            <v>0</v>
          </cell>
        </row>
        <row r="11297">
          <cell r="A11297" t="str">
            <v>4522000001</v>
          </cell>
          <cell r="J11297">
            <v>0</v>
          </cell>
        </row>
        <row r="11298">
          <cell r="A11298" t="str">
            <v>4522000001</v>
          </cell>
          <cell r="J11298">
            <v>0</v>
          </cell>
        </row>
        <row r="11299">
          <cell r="A11299" t="str">
            <v>4522000001</v>
          </cell>
          <cell r="J11299">
            <v>0</v>
          </cell>
        </row>
        <row r="11300">
          <cell r="A11300" t="str">
            <v>4522000001</v>
          </cell>
          <cell r="J11300">
            <v>0</v>
          </cell>
        </row>
        <row r="11301">
          <cell r="A11301" t="str">
            <v>4522000001</v>
          </cell>
          <cell r="J11301">
            <v>0</v>
          </cell>
        </row>
        <row r="11302">
          <cell r="A11302" t="str">
            <v>4522000001</v>
          </cell>
          <cell r="J11302">
            <v>0</v>
          </cell>
        </row>
        <row r="11303">
          <cell r="A11303" t="str">
            <v>4522000001</v>
          </cell>
          <cell r="J11303">
            <v>0</v>
          </cell>
        </row>
        <row r="11304">
          <cell r="A11304" t="str">
            <v>4522000001</v>
          </cell>
          <cell r="J11304">
            <v>0</v>
          </cell>
        </row>
        <row r="11305">
          <cell r="A11305" t="str">
            <v>4522000001</v>
          </cell>
          <cell r="J11305">
            <v>0</v>
          </cell>
        </row>
        <row r="11306">
          <cell r="A11306" t="str">
            <v>4522000001</v>
          </cell>
          <cell r="J11306">
            <v>0</v>
          </cell>
        </row>
        <row r="11307">
          <cell r="A11307" t="str">
            <v>4522000001</v>
          </cell>
          <cell r="J11307">
            <v>0</v>
          </cell>
        </row>
        <row r="11308">
          <cell r="A11308" t="str">
            <v>4522000001</v>
          </cell>
          <cell r="J11308">
            <v>0</v>
          </cell>
        </row>
        <row r="11309">
          <cell r="A11309" t="str">
            <v>4522000001</v>
          </cell>
          <cell r="J11309">
            <v>0</v>
          </cell>
        </row>
        <row r="11310">
          <cell r="A11310" t="str">
            <v>4522000001</v>
          </cell>
          <cell r="J11310">
            <v>0</v>
          </cell>
        </row>
        <row r="11311">
          <cell r="A11311" t="str">
            <v>4522000001</v>
          </cell>
          <cell r="J11311">
            <v>0</v>
          </cell>
        </row>
        <row r="11312">
          <cell r="A11312" t="str">
            <v>4522000001</v>
          </cell>
          <cell r="J11312">
            <v>0</v>
          </cell>
        </row>
        <row r="11313">
          <cell r="A11313" t="str">
            <v>4522000001</v>
          </cell>
          <cell r="J11313">
            <v>0</v>
          </cell>
        </row>
        <row r="11314">
          <cell r="A11314" t="str">
            <v>4522000001</v>
          </cell>
          <cell r="J11314">
            <v>0</v>
          </cell>
        </row>
        <row r="11315">
          <cell r="A11315" t="str">
            <v>4522000001</v>
          </cell>
          <cell r="J11315">
            <v>0</v>
          </cell>
        </row>
        <row r="11316">
          <cell r="A11316" t="str">
            <v>4522000001</v>
          </cell>
          <cell r="J11316">
            <v>0</v>
          </cell>
        </row>
        <row r="11317">
          <cell r="A11317" t="str">
            <v>4522000001</v>
          </cell>
          <cell r="J11317">
            <v>0</v>
          </cell>
        </row>
        <row r="11318">
          <cell r="A11318" t="str">
            <v>4522000001</v>
          </cell>
          <cell r="J11318">
            <v>0</v>
          </cell>
        </row>
        <row r="11319">
          <cell r="A11319" t="str">
            <v>4522000001</v>
          </cell>
          <cell r="J11319">
            <v>0</v>
          </cell>
        </row>
        <row r="11320">
          <cell r="A11320" t="str">
            <v>4522000001</v>
          </cell>
          <cell r="J11320">
            <v>0</v>
          </cell>
        </row>
        <row r="11321">
          <cell r="A11321" t="str">
            <v>4522000001</v>
          </cell>
          <cell r="J11321">
            <v>0</v>
          </cell>
        </row>
        <row r="11322">
          <cell r="A11322" t="str">
            <v>4522000001</v>
          </cell>
          <cell r="J11322">
            <v>0</v>
          </cell>
        </row>
        <row r="11323">
          <cell r="A11323" t="str">
            <v>4522000001</v>
          </cell>
          <cell r="J11323">
            <v>0</v>
          </cell>
        </row>
        <row r="11324">
          <cell r="A11324" t="str">
            <v>4522000001</v>
          </cell>
          <cell r="J11324">
            <v>0</v>
          </cell>
        </row>
        <row r="11325">
          <cell r="A11325" t="str">
            <v>4522000001</v>
          </cell>
          <cell r="J11325">
            <v>0</v>
          </cell>
        </row>
        <row r="11326">
          <cell r="A11326" t="str">
            <v>4522000001</v>
          </cell>
          <cell r="J11326">
            <v>0</v>
          </cell>
        </row>
        <row r="11327">
          <cell r="A11327" t="str">
            <v>4522000001</v>
          </cell>
          <cell r="J11327">
            <v>0</v>
          </cell>
        </row>
        <row r="11328">
          <cell r="A11328" t="str">
            <v>4522000001</v>
          </cell>
          <cell r="J11328">
            <v>0</v>
          </cell>
        </row>
        <row r="11329">
          <cell r="A11329" t="str">
            <v>4522000001</v>
          </cell>
          <cell r="J11329">
            <v>0</v>
          </cell>
        </row>
        <row r="11330">
          <cell r="A11330" t="str">
            <v>4522000001</v>
          </cell>
          <cell r="J11330">
            <v>0</v>
          </cell>
        </row>
        <row r="11331">
          <cell r="A11331" t="str">
            <v>4522000001</v>
          </cell>
          <cell r="J11331">
            <v>0</v>
          </cell>
        </row>
        <row r="11332">
          <cell r="A11332" t="str">
            <v>4522000001</v>
          </cell>
          <cell r="J11332">
            <v>0</v>
          </cell>
        </row>
        <row r="11333">
          <cell r="A11333" t="str">
            <v>4522000001</v>
          </cell>
          <cell r="J11333">
            <v>0</v>
          </cell>
        </row>
        <row r="11334">
          <cell r="A11334" t="str">
            <v>4522000001</v>
          </cell>
          <cell r="J11334">
            <v>0</v>
          </cell>
        </row>
        <row r="11335">
          <cell r="A11335" t="str">
            <v>4522000001</v>
          </cell>
          <cell r="J11335">
            <v>0</v>
          </cell>
        </row>
        <row r="11336">
          <cell r="A11336" t="str">
            <v>4522000001</v>
          </cell>
          <cell r="J11336">
            <v>0</v>
          </cell>
        </row>
        <row r="11337">
          <cell r="A11337" t="str">
            <v>4522000001</v>
          </cell>
          <cell r="J11337">
            <v>0</v>
          </cell>
        </row>
        <row r="11338">
          <cell r="A11338" t="str">
            <v>4522000001</v>
          </cell>
          <cell r="J11338">
            <v>0</v>
          </cell>
        </row>
        <row r="11339">
          <cell r="A11339" t="str">
            <v>4522000001</v>
          </cell>
          <cell r="J11339">
            <v>0</v>
          </cell>
        </row>
        <row r="11340">
          <cell r="A11340" t="str">
            <v>4522000001</v>
          </cell>
          <cell r="J11340">
            <v>0</v>
          </cell>
        </row>
        <row r="11341">
          <cell r="A11341" t="str">
            <v>4522000001</v>
          </cell>
          <cell r="J11341">
            <v>0</v>
          </cell>
        </row>
        <row r="11342">
          <cell r="A11342" t="str">
            <v>4522000001</v>
          </cell>
          <cell r="J11342">
            <v>0</v>
          </cell>
        </row>
        <row r="11343">
          <cell r="A11343" t="str">
            <v>4522000001</v>
          </cell>
          <cell r="J11343">
            <v>0</v>
          </cell>
        </row>
        <row r="11344">
          <cell r="A11344" t="str">
            <v>4522000001</v>
          </cell>
          <cell r="J11344">
            <v>0</v>
          </cell>
        </row>
        <row r="11345">
          <cell r="A11345" t="str">
            <v>4522000001</v>
          </cell>
          <cell r="J11345">
            <v>0</v>
          </cell>
        </row>
        <row r="11346">
          <cell r="A11346" t="str">
            <v>4522000001</v>
          </cell>
          <cell r="J11346">
            <v>0</v>
          </cell>
        </row>
        <row r="11347">
          <cell r="A11347" t="str">
            <v>4522000001</v>
          </cell>
          <cell r="J11347">
            <v>0</v>
          </cell>
        </row>
        <row r="11348">
          <cell r="A11348" t="str">
            <v>4522000001</v>
          </cell>
          <cell r="J11348">
            <v>0</v>
          </cell>
        </row>
        <row r="11349">
          <cell r="A11349" t="str">
            <v>4522000001</v>
          </cell>
          <cell r="J11349">
            <v>0</v>
          </cell>
        </row>
        <row r="11350">
          <cell r="A11350" t="str">
            <v>4522000001</v>
          </cell>
          <cell r="J11350">
            <v>0</v>
          </cell>
        </row>
        <row r="11351">
          <cell r="A11351" t="str">
            <v>4522000001</v>
          </cell>
          <cell r="J11351">
            <v>0</v>
          </cell>
        </row>
        <row r="11352">
          <cell r="A11352" t="str">
            <v>4522000001</v>
          </cell>
          <cell r="J11352">
            <v>0</v>
          </cell>
        </row>
        <row r="11353">
          <cell r="A11353" t="str">
            <v>4522000001</v>
          </cell>
          <cell r="J11353">
            <v>0</v>
          </cell>
        </row>
        <row r="11354">
          <cell r="A11354" t="str">
            <v>4522000001</v>
          </cell>
          <cell r="J11354">
            <v>0</v>
          </cell>
        </row>
        <row r="11355">
          <cell r="A11355" t="str">
            <v>4522000001</v>
          </cell>
          <cell r="J11355">
            <v>0</v>
          </cell>
        </row>
        <row r="11356">
          <cell r="A11356" t="str">
            <v>4522000001</v>
          </cell>
          <cell r="J11356">
            <v>0</v>
          </cell>
        </row>
        <row r="11357">
          <cell r="A11357" t="str">
            <v>4522000001</v>
          </cell>
          <cell r="J11357">
            <v>0</v>
          </cell>
        </row>
        <row r="11358">
          <cell r="A11358" t="str">
            <v>4522000001</v>
          </cell>
          <cell r="J11358">
            <v>0</v>
          </cell>
        </row>
        <row r="11359">
          <cell r="A11359" t="str">
            <v>4522000001</v>
          </cell>
          <cell r="J11359">
            <v>0</v>
          </cell>
        </row>
        <row r="11360">
          <cell r="A11360" t="str">
            <v>4522000001</v>
          </cell>
          <cell r="J11360">
            <v>0</v>
          </cell>
        </row>
        <row r="11361">
          <cell r="A11361" t="str">
            <v>4522000001</v>
          </cell>
          <cell r="J11361">
            <v>0</v>
          </cell>
        </row>
        <row r="11362">
          <cell r="A11362" t="str">
            <v>4522000001</v>
          </cell>
          <cell r="J11362">
            <v>0</v>
          </cell>
        </row>
        <row r="11363">
          <cell r="A11363" t="str">
            <v>4522000001</v>
          </cell>
          <cell r="J11363">
            <v>0</v>
          </cell>
        </row>
        <row r="11364">
          <cell r="A11364" t="str">
            <v>4522000001</v>
          </cell>
          <cell r="J11364">
            <v>0</v>
          </cell>
        </row>
        <row r="11365">
          <cell r="A11365" t="str">
            <v>4522000001</v>
          </cell>
          <cell r="J11365">
            <v>0</v>
          </cell>
        </row>
        <row r="11366">
          <cell r="A11366" t="str">
            <v>4522000001</v>
          </cell>
          <cell r="J11366">
            <v>0</v>
          </cell>
        </row>
        <row r="11367">
          <cell r="A11367" t="str">
            <v>4522000001</v>
          </cell>
          <cell r="J11367">
            <v>0</v>
          </cell>
        </row>
        <row r="11368">
          <cell r="A11368" t="str">
            <v>4522000001</v>
          </cell>
          <cell r="J11368">
            <v>0</v>
          </cell>
        </row>
        <row r="11369">
          <cell r="A11369" t="str">
            <v>4522000001</v>
          </cell>
          <cell r="J11369">
            <v>0</v>
          </cell>
        </row>
        <row r="11370">
          <cell r="A11370" t="str">
            <v>4522000001</v>
          </cell>
          <cell r="J11370">
            <v>0</v>
          </cell>
        </row>
        <row r="11371">
          <cell r="A11371" t="str">
            <v>4522000001</v>
          </cell>
          <cell r="J11371">
            <v>0</v>
          </cell>
        </row>
        <row r="11372">
          <cell r="A11372" t="str">
            <v>4522000001</v>
          </cell>
          <cell r="J11372">
            <v>0</v>
          </cell>
        </row>
        <row r="11373">
          <cell r="A11373" t="str">
            <v>4522000001</v>
          </cell>
          <cell r="J11373">
            <v>0</v>
          </cell>
        </row>
        <row r="11374">
          <cell r="A11374" t="str">
            <v>4522000001</v>
          </cell>
          <cell r="J11374">
            <v>0</v>
          </cell>
        </row>
        <row r="11375">
          <cell r="A11375" t="str">
            <v>4522000001</v>
          </cell>
          <cell r="J11375">
            <v>0</v>
          </cell>
        </row>
        <row r="11376">
          <cell r="A11376" t="str">
            <v>4522000001</v>
          </cell>
          <cell r="J11376">
            <v>0</v>
          </cell>
        </row>
        <row r="11377">
          <cell r="A11377" t="str">
            <v>4522000001</v>
          </cell>
          <cell r="J11377">
            <v>0</v>
          </cell>
        </row>
        <row r="11378">
          <cell r="A11378" t="str">
            <v>4522000001</v>
          </cell>
          <cell r="J11378">
            <v>0</v>
          </cell>
        </row>
        <row r="11379">
          <cell r="A11379" t="str">
            <v>4522000001</v>
          </cell>
          <cell r="J11379">
            <v>0</v>
          </cell>
        </row>
        <row r="11380">
          <cell r="A11380" t="str">
            <v>4522000001</v>
          </cell>
          <cell r="J11380">
            <v>0</v>
          </cell>
        </row>
        <row r="11381">
          <cell r="A11381" t="str">
            <v>4522000001</v>
          </cell>
          <cell r="J11381">
            <v>0</v>
          </cell>
        </row>
        <row r="11382">
          <cell r="A11382" t="str">
            <v>4522000001</v>
          </cell>
          <cell r="J11382">
            <v>0</v>
          </cell>
        </row>
        <row r="11383">
          <cell r="A11383" t="str">
            <v>4522000001</v>
          </cell>
          <cell r="J11383">
            <v>0</v>
          </cell>
        </row>
        <row r="11384">
          <cell r="A11384" t="str">
            <v>4522000001</v>
          </cell>
          <cell r="J11384">
            <v>0</v>
          </cell>
        </row>
        <row r="11385">
          <cell r="A11385" t="str">
            <v>4522000001</v>
          </cell>
          <cell r="J11385">
            <v>0</v>
          </cell>
        </row>
        <row r="11386">
          <cell r="A11386" t="str">
            <v>4522000001</v>
          </cell>
          <cell r="J11386">
            <v>0</v>
          </cell>
        </row>
        <row r="11387">
          <cell r="A11387" t="str">
            <v>4522000001</v>
          </cell>
          <cell r="J11387">
            <v>0</v>
          </cell>
        </row>
        <row r="11388">
          <cell r="A11388" t="str">
            <v>4522000001</v>
          </cell>
          <cell r="J11388">
            <v>0</v>
          </cell>
        </row>
        <row r="11389">
          <cell r="A11389" t="str">
            <v>4522000001</v>
          </cell>
          <cell r="J11389">
            <v>0</v>
          </cell>
        </row>
        <row r="11390">
          <cell r="A11390" t="str">
            <v>4522000001</v>
          </cell>
          <cell r="J11390">
            <v>0</v>
          </cell>
        </row>
        <row r="11391">
          <cell r="A11391" t="str">
            <v>4522000001</v>
          </cell>
          <cell r="J11391">
            <v>0</v>
          </cell>
        </row>
        <row r="11392">
          <cell r="A11392" t="str">
            <v>4522000001</v>
          </cell>
          <cell r="J11392">
            <v>0</v>
          </cell>
        </row>
        <row r="11393">
          <cell r="A11393" t="str">
            <v>4522000001</v>
          </cell>
          <cell r="J11393">
            <v>0</v>
          </cell>
        </row>
        <row r="11394">
          <cell r="A11394" t="str">
            <v>4522000001</v>
          </cell>
          <cell r="J11394">
            <v>0</v>
          </cell>
        </row>
        <row r="11395">
          <cell r="A11395" t="str">
            <v>4522000001</v>
          </cell>
          <cell r="J11395">
            <v>0</v>
          </cell>
        </row>
        <row r="11396">
          <cell r="A11396" t="str">
            <v>4522000001</v>
          </cell>
          <cell r="J11396">
            <v>0</v>
          </cell>
        </row>
        <row r="11397">
          <cell r="A11397" t="str">
            <v>4522000001</v>
          </cell>
          <cell r="J11397">
            <v>0</v>
          </cell>
        </row>
        <row r="11398">
          <cell r="A11398" t="str">
            <v>4522000001</v>
          </cell>
          <cell r="J11398">
            <v>0</v>
          </cell>
        </row>
        <row r="11399">
          <cell r="A11399" t="str">
            <v>4522000001</v>
          </cell>
          <cell r="J11399">
            <v>0</v>
          </cell>
        </row>
        <row r="11400">
          <cell r="A11400" t="str">
            <v>4522000001</v>
          </cell>
          <cell r="J11400">
            <v>0</v>
          </cell>
        </row>
        <row r="11401">
          <cell r="A11401" t="str">
            <v>4522000001</v>
          </cell>
          <cell r="J11401">
            <v>0</v>
          </cell>
        </row>
        <row r="11402">
          <cell r="A11402" t="str">
            <v>4522000001</v>
          </cell>
          <cell r="J11402">
            <v>0</v>
          </cell>
        </row>
        <row r="11403">
          <cell r="A11403" t="str">
            <v>4522000001</v>
          </cell>
          <cell r="J11403">
            <v>0</v>
          </cell>
        </row>
        <row r="11404">
          <cell r="A11404" t="str">
            <v>4522000001</v>
          </cell>
          <cell r="J11404">
            <v>0</v>
          </cell>
        </row>
        <row r="11405">
          <cell r="A11405" t="str">
            <v>4522000001</v>
          </cell>
          <cell r="J11405">
            <v>0</v>
          </cell>
        </row>
        <row r="11406">
          <cell r="A11406" t="str">
            <v>4522000001</v>
          </cell>
          <cell r="J11406">
            <v>0</v>
          </cell>
        </row>
        <row r="11407">
          <cell r="A11407" t="str">
            <v>4522000001</v>
          </cell>
          <cell r="J11407">
            <v>0</v>
          </cell>
        </row>
        <row r="11408">
          <cell r="A11408" t="str">
            <v>4522000001</v>
          </cell>
          <cell r="J11408">
            <v>0</v>
          </cell>
        </row>
        <row r="11409">
          <cell r="A11409" t="str">
            <v>4522000001</v>
          </cell>
          <cell r="J11409">
            <v>0</v>
          </cell>
        </row>
        <row r="11410">
          <cell r="A11410" t="str">
            <v>4522000001</v>
          </cell>
          <cell r="J11410">
            <v>0</v>
          </cell>
        </row>
        <row r="11411">
          <cell r="A11411" t="str">
            <v>4522000001</v>
          </cell>
          <cell r="J11411">
            <v>0</v>
          </cell>
        </row>
        <row r="11412">
          <cell r="A11412" t="str">
            <v>4522000001</v>
          </cell>
          <cell r="J11412">
            <v>0</v>
          </cell>
        </row>
        <row r="11413">
          <cell r="A11413" t="str">
            <v>4522000001</v>
          </cell>
          <cell r="J11413">
            <v>0</v>
          </cell>
        </row>
        <row r="11414">
          <cell r="A11414" t="str">
            <v>4522000001</v>
          </cell>
          <cell r="J11414">
            <v>0</v>
          </cell>
        </row>
        <row r="11415">
          <cell r="A11415" t="str">
            <v>4522000001</v>
          </cell>
          <cell r="J11415">
            <v>0</v>
          </cell>
        </row>
        <row r="11416">
          <cell r="A11416" t="str">
            <v>4522000001</v>
          </cell>
          <cell r="J11416">
            <v>0</v>
          </cell>
        </row>
        <row r="11417">
          <cell r="A11417" t="str">
            <v>4522000001</v>
          </cell>
          <cell r="J11417">
            <v>0</v>
          </cell>
        </row>
        <row r="11418">
          <cell r="A11418" t="str">
            <v>4522000001</v>
          </cell>
          <cell r="J11418">
            <v>0</v>
          </cell>
        </row>
        <row r="11419">
          <cell r="A11419" t="str">
            <v>4522000001</v>
          </cell>
          <cell r="J11419">
            <v>0</v>
          </cell>
        </row>
        <row r="11420">
          <cell r="A11420" t="str">
            <v>4522000001</v>
          </cell>
          <cell r="J11420">
            <v>0</v>
          </cell>
        </row>
        <row r="11421">
          <cell r="A11421" t="str">
            <v>4522000001</v>
          </cell>
          <cell r="J11421">
            <v>0</v>
          </cell>
        </row>
        <row r="11422">
          <cell r="A11422" t="str">
            <v>4522000001</v>
          </cell>
          <cell r="J11422">
            <v>0</v>
          </cell>
        </row>
        <row r="11423">
          <cell r="A11423" t="str">
            <v>4522000001</v>
          </cell>
          <cell r="J11423">
            <v>0</v>
          </cell>
        </row>
        <row r="11424">
          <cell r="A11424" t="str">
            <v>4522000001</v>
          </cell>
          <cell r="J11424">
            <v>0</v>
          </cell>
        </row>
        <row r="11425">
          <cell r="A11425" t="str">
            <v>4522000001</v>
          </cell>
          <cell r="J11425">
            <v>0</v>
          </cell>
        </row>
        <row r="11426">
          <cell r="A11426" t="str">
            <v>4522000001</v>
          </cell>
          <cell r="J11426">
            <v>0</v>
          </cell>
        </row>
        <row r="11427">
          <cell r="A11427" t="str">
            <v>4522000001</v>
          </cell>
          <cell r="J11427">
            <v>0</v>
          </cell>
        </row>
        <row r="11428">
          <cell r="A11428" t="str">
            <v>4522000001</v>
          </cell>
          <cell r="J11428">
            <v>0</v>
          </cell>
        </row>
        <row r="11429">
          <cell r="A11429" t="str">
            <v>4522000001</v>
          </cell>
          <cell r="J11429">
            <v>0</v>
          </cell>
        </row>
        <row r="11430">
          <cell r="A11430" t="str">
            <v>4522000001</v>
          </cell>
          <cell r="J11430">
            <v>0</v>
          </cell>
        </row>
        <row r="11431">
          <cell r="A11431" t="str">
            <v>4522000001</v>
          </cell>
          <cell r="J11431">
            <v>0</v>
          </cell>
        </row>
        <row r="11432">
          <cell r="A11432" t="str">
            <v>4522000001</v>
          </cell>
          <cell r="J11432">
            <v>0</v>
          </cell>
        </row>
        <row r="11433">
          <cell r="A11433" t="str">
            <v>4522000001</v>
          </cell>
          <cell r="J11433">
            <v>0</v>
          </cell>
        </row>
        <row r="11434">
          <cell r="A11434" t="str">
            <v>4522000001</v>
          </cell>
          <cell r="J11434">
            <v>0</v>
          </cell>
        </row>
        <row r="11435">
          <cell r="A11435" t="str">
            <v>4522000001</v>
          </cell>
          <cell r="J11435">
            <v>0</v>
          </cell>
        </row>
        <row r="11436">
          <cell r="A11436" t="str">
            <v>4522000001</v>
          </cell>
          <cell r="J11436">
            <v>0</v>
          </cell>
        </row>
        <row r="11437">
          <cell r="A11437" t="str">
            <v>4522000001</v>
          </cell>
          <cell r="J11437">
            <v>0</v>
          </cell>
        </row>
        <row r="11438">
          <cell r="A11438" t="str">
            <v>4522000001</v>
          </cell>
          <cell r="J11438">
            <v>0</v>
          </cell>
        </row>
        <row r="11439">
          <cell r="A11439" t="str">
            <v>4522000001</v>
          </cell>
          <cell r="J11439">
            <v>0</v>
          </cell>
        </row>
        <row r="11440">
          <cell r="A11440" t="str">
            <v>4522000001</v>
          </cell>
          <cell r="J11440">
            <v>0</v>
          </cell>
        </row>
        <row r="11441">
          <cell r="A11441" t="str">
            <v>4522000001</v>
          </cell>
          <cell r="J11441">
            <v>0</v>
          </cell>
        </row>
        <row r="11442">
          <cell r="A11442" t="str">
            <v>4522000001</v>
          </cell>
          <cell r="J11442">
            <v>0</v>
          </cell>
        </row>
        <row r="11443">
          <cell r="A11443" t="str">
            <v>4522000001</v>
          </cell>
          <cell r="J11443">
            <v>0</v>
          </cell>
        </row>
        <row r="11444">
          <cell r="A11444" t="str">
            <v>4522000001</v>
          </cell>
          <cell r="J11444">
            <v>0</v>
          </cell>
        </row>
        <row r="11445">
          <cell r="A11445" t="str">
            <v>4522000001</v>
          </cell>
          <cell r="J11445">
            <v>0</v>
          </cell>
        </row>
        <row r="11446">
          <cell r="A11446" t="str">
            <v>4522000001</v>
          </cell>
          <cell r="J11446">
            <v>0</v>
          </cell>
        </row>
        <row r="11447">
          <cell r="A11447" t="str">
            <v>4522000001</v>
          </cell>
          <cell r="J11447">
            <v>0</v>
          </cell>
        </row>
        <row r="11448">
          <cell r="A11448" t="str">
            <v>4522000001</v>
          </cell>
          <cell r="J11448">
            <v>0</v>
          </cell>
        </row>
        <row r="11449">
          <cell r="A11449" t="str">
            <v>4522000001</v>
          </cell>
          <cell r="J11449">
            <v>0</v>
          </cell>
        </row>
        <row r="11450">
          <cell r="A11450" t="str">
            <v>4522000001</v>
          </cell>
          <cell r="J11450">
            <v>0</v>
          </cell>
        </row>
        <row r="11451">
          <cell r="A11451" t="str">
            <v>4522000001</v>
          </cell>
          <cell r="J11451">
            <v>0</v>
          </cell>
        </row>
        <row r="11452">
          <cell r="A11452" t="str">
            <v>4522000001</v>
          </cell>
          <cell r="J11452">
            <v>0</v>
          </cell>
        </row>
        <row r="11453">
          <cell r="A11453" t="str">
            <v>4522000001</v>
          </cell>
          <cell r="J11453">
            <v>0</v>
          </cell>
        </row>
        <row r="11454">
          <cell r="A11454" t="str">
            <v>4522000001</v>
          </cell>
          <cell r="J11454">
            <v>0</v>
          </cell>
        </row>
        <row r="11455">
          <cell r="A11455" t="str">
            <v>4522000001</v>
          </cell>
          <cell r="J11455">
            <v>0</v>
          </cell>
        </row>
        <row r="11456">
          <cell r="A11456" t="str">
            <v>4522000001</v>
          </cell>
          <cell r="J11456">
            <v>0</v>
          </cell>
        </row>
        <row r="11457">
          <cell r="A11457" t="str">
            <v>4522000001</v>
          </cell>
          <cell r="J11457">
            <v>0</v>
          </cell>
        </row>
        <row r="11458">
          <cell r="A11458" t="str">
            <v>4522000001</v>
          </cell>
          <cell r="J11458">
            <v>0</v>
          </cell>
        </row>
        <row r="11459">
          <cell r="A11459" t="str">
            <v>4522000001</v>
          </cell>
          <cell r="J11459">
            <v>0</v>
          </cell>
        </row>
        <row r="11460">
          <cell r="A11460" t="str">
            <v>4522000001</v>
          </cell>
          <cell r="J11460">
            <v>0</v>
          </cell>
        </row>
        <row r="11461">
          <cell r="A11461" t="str">
            <v>4522000001</v>
          </cell>
          <cell r="J11461">
            <v>0</v>
          </cell>
        </row>
        <row r="11462">
          <cell r="A11462" t="str">
            <v>4522000001</v>
          </cell>
          <cell r="J11462">
            <v>0</v>
          </cell>
        </row>
        <row r="11463">
          <cell r="A11463" t="str">
            <v>4522000001</v>
          </cell>
          <cell r="J11463">
            <v>0</v>
          </cell>
        </row>
        <row r="11464">
          <cell r="A11464" t="str">
            <v>4522000001</v>
          </cell>
          <cell r="J11464">
            <v>0</v>
          </cell>
        </row>
        <row r="11465">
          <cell r="A11465" t="str">
            <v>4522000001</v>
          </cell>
          <cell r="J11465">
            <v>0</v>
          </cell>
        </row>
        <row r="11466">
          <cell r="A11466" t="str">
            <v>4522000001</v>
          </cell>
          <cell r="J11466">
            <v>0</v>
          </cell>
        </row>
        <row r="11467">
          <cell r="A11467" t="str">
            <v>4522000001</v>
          </cell>
          <cell r="J11467">
            <v>0</v>
          </cell>
        </row>
        <row r="11468">
          <cell r="A11468" t="str">
            <v>4522000001</v>
          </cell>
          <cell r="J11468">
            <v>0</v>
          </cell>
        </row>
        <row r="11469">
          <cell r="A11469" t="str">
            <v>4522000001</v>
          </cell>
          <cell r="J11469">
            <v>0</v>
          </cell>
        </row>
        <row r="11470">
          <cell r="A11470" t="str">
            <v>4522000001</v>
          </cell>
          <cell r="J11470">
            <v>0</v>
          </cell>
        </row>
        <row r="11471">
          <cell r="A11471" t="str">
            <v>4522000001</v>
          </cell>
          <cell r="J11471">
            <v>0</v>
          </cell>
        </row>
        <row r="11472">
          <cell r="A11472" t="str">
            <v>4522000001</v>
          </cell>
          <cell r="J11472">
            <v>0</v>
          </cell>
        </row>
        <row r="11473">
          <cell r="A11473" t="str">
            <v>4522000001</v>
          </cell>
          <cell r="J11473">
            <v>0</v>
          </cell>
        </row>
        <row r="11474">
          <cell r="A11474" t="str">
            <v>4522000001</v>
          </cell>
          <cell r="J11474">
            <v>0</v>
          </cell>
        </row>
        <row r="11475">
          <cell r="A11475" t="str">
            <v>4522000001</v>
          </cell>
          <cell r="J11475">
            <v>0</v>
          </cell>
        </row>
        <row r="11476">
          <cell r="A11476" t="str">
            <v>4522000001</v>
          </cell>
          <cell r="J11476">
            <v>0</v>
          </cell>
        </row>
        <row r="11477">
          <cell r="A11477" t="str">
            <v>4522000001</v>
          </cell>
          <cell r="J11477">
            <v>0</v>
          </cell>
        </row>
        <row r="11478">
          <cell r="A11478" t="str">
            <v>4522000001</v>
          </cell>
          <cell r="J11478">
            <v>0</v>
          </cell>
        </row>
        <row r="11479">
          <cell r="A11479" t="str">
            <v>4522000001</v>
          </cell>
          <cell r="J11479">
            <v>0</v>
          </cell>
        </row>
        <row r="11480">
          <cell r="A11480" t="str">
            <v>4522000001</v>
          </cell>
          <cell r="J11480">
            <v>0</v>
          </cell>
        </row>
        <row r="11481">
          <cell r="A11481" t="str">
            <v>4522000001</v>
          </cell>
          <cell r="J11481">
            <v>0</v>
          </cell>
        </row>
        <row r="11482">
          <cell r="A11482" t="str">
            <v>4522000001</v>
          </cell>
          <cell r="J11482">
            <v>0</v>
          </cell>
        </row>
        <row r="11483">
          <cell r="A11483" t="str">
            <v>4522000001</v>
          </cell>
          <cell r="J11483">
            <v>0</v>
          </cell>
        </row>
        <row r="11484">
          <cell r="A11484" t="str">
            <v>4522000001</v>
          </cell>
          <cell r="J11484">
            <v>0</v>
          </cell>
        </row>
        <row r="11485">
          <cell r="A11485" t="str">
            <v>4522000001</v>
          </cell>
          <cell r="J11485">
            <v>0</v>
          </cell>
        </row>
        <row r="11486">
          <cell r="A11486" t="str">
            <v>4522000001</v>
          </cell>
          <cell r="J11486">
            <v>0</v>
          </cell>
        </row>
        <row r="11487">
          <cell r="A11487" t="str">
            <v>4522000001</v>
          </cell>
          <cell r="J11487">
            <v>0</v>
          </cell>
        </row>
        <row r="11488">
          <cell r="A11488" t="str">
            <v>4522000001</v>
          </cell>
          <cell r="J11488">
            <v>0</v>
          </cell>
        </row>
        <row r="11489">
          <cell r="A11489" t="str">
            <v>4522000001</v>
          </cell>
          <cell r="J11489">
            <v>0</v>
          </cell>
        </row>
        <row r="11490">
          <cell r="A11490" t="str">
            <v>4522000001</v>
          </cell>
          <cell r="J11490">
            <v>0</v>
          </cell>
        </row>
        <row r="11491">
          <cell r="A11491" t="str">
            <v>4522000001</v>
          </cell>
          <cell r="J11491">
            <v>0</v>
          </cell>
        </row>
        <row r="11492">
          <cell r="A11492" t="str">
            <v>4522000001</v>
          </cell>
          <cell r="J11492">
            <v>0</v>
          </cell>
        </row>
        <row r="11493">
          <cell r="A11493" t="str">
            <v>4522000001</v>
          </cell>
          <cell r="J11493">
            <v>0</v>
          </cell>
        </row>
        <row r="11494">
          <cell r="A11494" t="str">
            <v>4522000001</v>
          </cell>
          <cell r="J11494">
            <v>0</v>
          </cell>
        </row>
        <row r="11495">
          <cell r="A11495" t="str">
            <v>4522000001</v>
          </cell>
          <cell r="J11495">
            <v>0</v>
          </cell>
        </row>
        <row r="11496">
          <cell r="A11496" t="str">
            <v>4522000001</v>
          </cell>
          <cell r="J11496">
            <v>0</v>
          </cell>
        </row>
        <row r="11497">
          <cell r="A11497" t="str">
            <v>4522000001</v>
          </cell>
          <cell r="J11497">
            <v>0</v>
          </cell>
        </row>
        <row r="11498">
          <cell r="A11498" t="str">
            <v>4522000001</v>
          </cell>
          <cell r="J11498">
            <v>0</v>
          </cell>
        </row>
        <row r="11499">
          <cell r="A11499" t="str">
            <v>4522000001</v>
          </cell>
          <cell r="J11499">
            <v>0</v>
          </cell>
        </row>
        <row r="11500">
          <cell r="A11500" t="str">
            <v>4522000001</v>
          </cell>
          <cell r="J11500">
            <v>0</v>
          </cell>
        </row>
        <row r="11501">
          <cell r="A11501" t="str">
            <v>4522000001</v>
          </cell>
          <cell r="J11501">
            <v>0</v>
          </cell>
        </row>
        <row r="11502">
          <cell r="A11502" t="str">
            <v>4522000001</v>
          </cell>
          <cell r="J11502">
            <v>0</v>
          </cell>
        </row>
        <row r="11503">
          <cell r="A11503" t="str">
            <v>4522000001</v>
          </cell>
          <cell r="J11503">
            <v>0</v>
          </cell>
        </row>
        <row r="11504">
          <cell r="A11504" t="str">
            <v>4522000001</v>
          </cell>
          <cell r="J11504">
            <v>0</v>
          </cell>
        </row>
        <row r="11505">
          <cell r="A11505" t="str">
            <v>4522000001</v>
          </cell>
          <cell r="J11505">
            <v>0</v>
          </cell>
        </row>
        <row r="11506">
          <cell r="A11506" t="str">
            <v>4522000001</v>
          </cell>
          <cell r="J11506">
            <v>0</v>
          </cell>
        </row>
        <row r="11507">
          <cell r="A11507" t="str">
            <v>4522000001</v>
          </cell>
          <cell r="J11507">
            <v>0</v>
          </cell>
        </row>
        <row r="11508">
          <cell r="A11508" t="str">
            <v>4522000001</v>
          </cell>
          <cell r="J11508">
            <v>0</v>
          </cell>
        </row>
        <row r="11509">
          <cell r="A11509" t="str">
            <v>4522000001</v>
          </cell>
          <cell r="J11509">
            <v>0</v>
          </cell>
        </row>
        <row r="11510">
          <cell r="A11510" t="str">
            <v>4522000001</v>
          </cell>
          <cell r="J11510">
            <v>0</v>
          </cell>
        </row>
        <row r="11511">
          <cell r="A11511" t="str">
            <v>4522000001</v>
          </cell>
          <cell r="J11511">
            <v>0</v>
          </cell>
        </row>
        <row r="11512">
          <cell r="A11512" t="str">
            <v>4522000001</v>
          </cell>
          <cell r="J11512">
            <v>0</v>
          </cell>
        </row>
        <row r="11513">
          <cell r="A11513" t="str">
            <v>4522000001</v>
          </cell>
          <cell r="J11513">
            <v>0</v>
          </cell>
        </row>
        <row r="11514">
          <cell r="A11514" t="str">
            <v>4522000001</v>
          </cell>
          <cell r="J11514">
            <v>0</v>
          </cell>
        </row>
        <row r="11515">
          <cell r="A11515" t="str">
            <v>4522000001</v>
          </cell>
          <cell r="J11515">
            <v>0</v>
          </cell>
        </row>
        <row r="11516">
          <cell r="A11516" t="str">
            <v>4522000001</v>
          </cell>
          <cell r="J11516">
            <v>0</v>
          </cell>
        </row>
        <row r="11517">
          <cell r="A11517" t="str">
            <v>4522000001</v>
          </cell>
          <cell r="J11517">
            <v>0</v>
          </cell>
        </row>
        <row r="11518">
          <cell r="A11518" t="str">
            <v>4522000001</v>
          </cell>
          <cell r="J11518">
            <v>0</v>
          </cell>
        </row>
        <row r="11519">
          <cell r="A11519" t="str">
            <v>4522000001</v>
          </cell>
          <cell r="J11519">
            <v>0</v>
          </cell>
        </row>
        <row r="11520">
          <cell r="A11520" t="str">
            <v>4522000001</v>
          </cell>
          <cell r="J11520">
            <v>0</v>
          </cell>
        </row>
        <row r="11521">
          <cell r="A11521" t="str">
            <v>4522000001</v>
          </cell>
          <cell r="J11521">
            <v>0</v>
          </cell>
        </row>
        <row r="11522">
          <cell r="A11522" t="str">
            <v>4522000001</v>
          </cell>
          <cell r="J11522">
            <v>0</v>
          </cell>
        </row>
        <row r="11523">
          <cell r="A11523" t="str">
            <v>4522000001</v>
          </cell>
          <cell r="J11523">
            <v>0</v>
          </cell>
        </row>
        <row r="11524">
          <cell r="A11524" t="str">
            <v>4522000001</v>
          </cell>
          <cell r="J11524">
            <v>0</v>
          </cell>
        </row>
        <row r="11525">
          <cell r="A11525" t="str">
            <v>4522000001</v>
          </cell>
          <cell r="J11525">
            <v>0</v>
          </cell>
        </row>
        <row r="11526">
          <cell r="A11526" t="str">
            <v>4522000001</v>
          </cell>
          <cell r="J11526">
            <v>0</v>
          </cell>
        </row>
        <row r="11527">
          <cell r="A11527" t="str">
            <v>4522000001</v>
          </cell>
          <cell r="J11527">
            <v>0</v>
          </cell>
        </row>
        <row r="11528">
          <cell r="A11528" t="str">
            <v>4522000001</v>
          </cell>
          <cell r="J11528">
            <v>0</v>
          </cell>
        </row>
        <row r="11529">
          <cell r="A11529" t="str">
            <v>4522000001</v>
          </cell>
          <cell r="J11529">
            <v>0</v>
          </cell>
        </row>
        <row r="11530">
          <cell r="A11530" t="str">
            <v>4522000001</v>
          </cell>
          <cell r="J11530">
            <v>0</v>
          </cell>
        </row>
        <row r="11531">
          <cell r="A11531" t="str">
            <v>4522000001</v>
          </cell>
          <cell r="J11531">
            <v>0</v>
          </cell>
        </row>
        <row r="11532">
          <cell r="A11532" t="str">
            <v>4522000001</v>
          </cell>
          <cell r="J11532">
            <v>0</v>
          </cell>
        </row>
        <row r="11533">
          <cell r="A11533" t="str">
            <v>4522000001</v>
          </cell>
          <cell r="J11533">
            <v>0</v>
          </cell>
        </row>
        <row r="11534">
          <cell r="A11534" t="str">
            <v>4522000001</v>
          </cell>
          <cell r="J11534">
            <v>0</v>
          </cell>
        </row>
        <row r="11535">
          <cell r="A11535" t="str">
            <v>4522000001</v>
          </cell>
          <cell r="J11535">
            <v>0</v>
          </cell>
        </row>
        <row r="11536">
          <cell r="A11536" t="str">
            <v>4522000001</v>
          </cell>
          <cell r="J11536">
            <v>0</v>
          </cell>
        </row>
        <row r="11537">
          <cell r="A11537" t="str">
            <v>4522000001</v>
          </cell>
          <cell r="J11537">
            <v>0</v>
          </cell>
        </row>
        <row r="11538">
          <cell r="A11538" t="str">
            <v>4522000001</v>
          </cell>
          <cell r="J11538">
            <v>0</v>
          </cell>
        </row>
        <row r="11539">
          <cell r="A11539" t="str">
            <v>4522000001</v>
          </cell>
          <cell r="J11539">
            <v>0</v>
          </cell>
        </row>
        <row r="11540">
          <cell r="A11540" t="str">
            <v>4522000001</v>
          </cell>
          <cell r="J11540">
            <v>0</v>
          </cell>
        </row>
        <row r="11541">
          <cell r="A11541" t="str">
            <v>4522000001</v>
          </cell>
          <cell r="J11541">
            <v>0</v>
          </cell>
        </row>
        <row r="11542">
          <cell r="A11542" t="str">
            <v>4522000001</v>
          </cell>
          <cell r="J11542">
            <v>0</v>
          </cell>
        </row>
        <row r="11543">
          <cell r="A11543" t="str">
            <v>4522000001</v>
          </cell>
          <cell r="J11543">
            <v>0</v>
          </cell>
        </row>
        <row r="11544">
          <cell r="A11544" t="str">
            <v>4522000001</v>
          </cell>
          <cell r="J11544">
            <v>0</v>
          </cell>
        </row>
        <row r="11545">
          <cell r="A11545" t="str">
            <v>4522000001</v>
          </cell>
          <cell r="J11545">
            <v>0</v>
          </cell>
        </row>
        <row r="11546">
          <cell r="A11546" t="str">
            <v>4522000001</v>
          </cell>
          <cell r="J11546">
            <v>0</v>
          </cell>
        </row>
        <row r="11547">
          <cell r="A11547" t="str">
            <v>4522000001</v>
          </cell>
          <cell r="J11547">
            <v>0</v>
          </cell>
        </row>
        <row r="11548">
          <cell r="A11548" t="str">
            <v>4522000001</v>
          </cell>
          <cell r="J11548">
            <v>0</v>
          </cell>
        </row>
        <row r="11549">
          <cell r="A11549" t="str">
            <v>4522000001</v>
          </cell>
          <cell r="J11549">
            <v>0</v>
          </cell>
        </row>
        <row r="11550">
          <cell r="A11550" t="str">
            <v>4522000001</v>
          </cell>
          <cell r="J11550">
            <v>0</v>
          </cell>
        </row>
        <row r="11551">
          <cell r="A11551" t="str">
            <v>4522000001</v>
          </cell>
          <cell r="J11551">
            <v>0</v>
          </cell>
        </row>
        <row r="11552">
          <cell r="A11552" t="str">
            <v>4522000001</v>
          </cell>
          <cell r="J11552">
            <v>0</v>
          </cell>
        </row>
        <row r="11553">
          <cell r="A11553" t="str">
            <v>4522000001</v>
          </cell>
          <cell r="J11553">
            <v>0</v>
          </cell>
        </row>
        <row r="11554">
          <cell r="A11554" t="str">
            <v>4522000001</v>
          </cell>
          <cell r="J11554">
            <v>0</v>
          </cell>
        </row>
        <row r="11555">
          <cell r="A11555" t="str">
            <v>4522000001</v>
          </cell>
          <cell r="J11555">
            <v>0</v>
          </cell>
        </row>
        <row r="11556">
          <cell r="A11556" t="str">
            <v>4522000001</v>
          </cell>
          <cell r="J11556">
            <v>0</v>
          </cell>
        </row>
        <row r="11557">
          <cell r="A11557" t="str">
            <v>4522000001</v>
          </cell>
          <cell r="J11557">
            <v>0</v>
          </cell>
        </row>
        <row r="11558">
          <cell r="A11558" t="str">
            <v>4522000001</v>
          </cell>
          <cell r="J11558">
            <v>0</v>
          </cell>
        </row>
        <row r="11559">
          <cell r="A11559" t="str">
            <v>4522000001</v>
          </cell>
          <cell r="J11559">
            <v>0</v>
          </cell>
        </row>
        <row r="11560">
          <cell r="A11560" t="str">
            <v>4522000001</v>
          </cell>
          <cell r="J11560">
            <v>0</v>
          </cell>
        </row>
        <row r="11561">
          <cell r="A11561" t="str">
            <v>4522000001</v>
          </cell>
          <cell r="J11561">
            <v>0</v>
          </cell>
        </row>
        <row r="11562">
          <cell r="A11562" t="str">
            <v>4522000001</v>
          </cell>
          <cell r="J11562">
            <v>0</v>
          </cell>
        </row>
        <row r="11563">
          <cell r="A11563" t="str">
            <v>4522000001</v>
          </cell>
          <cell r="J11563">
            <v>0</v>
          </cell>
        </row>
        <row r="11564">
          <cell r="A11564" t="str">
            <v>4522000001</v>
          </cell>
          <cell r="J11564">
            <v>0</v>
          </cell>
        </row>
        <row r="11565">
          <cell r="A11565" t="str">
            <v>4522000001</v>
          </cell>
          <cell r="J11565">
            <v>0</v>
          </cell>
        </row>
        <row r="11566">
          <cell r="A11566" t="str">
            <v>4522000001</v>
          </cell>
          <cell r="J11566">
            <v>0</v>
          </cell>
        </row>
        <row r="11567">
          <cell r="A11567" t="str">
            <v>4522000001</v>
          </cell>
          <cell r="J11567">
            <v>0</v>
          </cell>
        </row>
        <row r="11568">
          <cell r="A11568" t="str">
            <v>4522000001</v>
          </cell>
          <cell r="J11568">
            <v>0</v>
          </cell>
        </row>
        <row r="11569">
          <cell r="A11569" t="str">
            <v>4522000001</v>
          </cell>
          <cell r="J11569">
            <v>0</v>
          </cell>
        </row>
        <row r="11570">
          <cell r="A11570" t="str">
            <v>4522000001</v>
          </cell>
          <cell r="J11570">
            <v>0</v>
          </cell>
        </row>
        <row r="11571">
          <cell r="A11571" t="str">
            <v>4522000001</v>
          </cell>
          <cell r="J11571">
            <v>0</v>
          </cell>
        </row>
        <row r="11572">
          <cell r="A11572" t="str">
            <v>4522000001</v>
          </cell>
          <cell r="J11572">
            <v>0</v>
          </cell>
        </row>
        <row r="11573">
          <cell r="A11573" t="str">
            <v>4522000001</v>
          </cell>
          <cell r="J11573">
            <v>0</v>
          </cell>
        </row>
        <row r="11574">
          <cell r="A11574" t="str">
            <v>4522000001</v>
          </cell>
          <cell r="J11574">
            <v>0</v>
          </cell>
        </row>
        <row r="11575">
          <cell r="A11575" t="str">
            <v>4522000001</v>
          </cell>
          <cell r="J11575">
            <v>0</v>
          </cell>
        </row>
        <row r="11576">
          <cell r="A11576" t="str">
            <v>4522000001</v>
          </cell>
          <cell r="J11576">
            <v>0</v>
          </cell>
        </row>
        <row r="11577">
          <cell r="A11577" t="str">
            <v>4522000001</v>
          </cell>
          <cell r="J11577">
            <v>0</v>
          </cell>
        </row>
        <row r="11578">
          <cell r="A11578" t="str">
            <v>4522000001</v>
          </cell>
          <cell r="J11578">
            <v>0</v>
          </cell>
        </row>
        <row r="11579">
          <cell r="A11579" t="str">
            <v>4522000001</v>
          </cell>
          <cell r="J11579">
            <v>0</v>
          </cell>
        </row>
        <row r="11580">
          <cell r="A11580" t="str">
            <v>4522000001</v>
          </cell>
          <cell r="J11580">
            <v>0</v>
          </cell>
        </row>
        <row r="11581">
          <cell r="A11581" t="str">
            <v>4522000001</v>
          </cell>
          <cell r="J11581">
            <v>0</v>
          </cell>
        </row>
        <row r="11582">
          <cell r="A11582" t="str">
            <v>4522000001</v>
          </cell>
          <cell r="J11582">
            <v>0</v>
          </cell>
        </row>
        <row r="11583">
          <cell r="A11583" t="str">
            <v>4522000001</v>
          </cell>
          <cell r="J11583">
            <v>0</v>
          </cell>
        </row>
        <row r="11584">
          <cell r="A11584" t="str">
            <v>4522000001</v>
          </cell>
          <cell r="J11584">
            <v>0</v>
          </cell>
        </row>
        <row r="11585">
          <cell r="A11585" t="str">
            <v>4522000001</v>
          </cell>
          <cell r="J11585">
            <v>0</v>
          </cell>
        </row>
        <row r="11586">
          <cell r="A11586" t="str">
            <v>4522000001</v>
          </cell>
          <cell r="J11586">
            <v>0</v>
          </cell>
        </row>
        <row r="11587">
          <cell r="A11587" t="str">
            <v>4522000001</v>
          </cell>
          <cell r="J11587">
            <v>0</v>
          </cell>
        </row>
        <row r="11588">
          <cell r="A11588" t="str">
            <v>4522000001</v>
          </cell>
          <cell r="J11588">
            <v>0</v>
          </cell>
        </row>
        <row r="11589">
          <cell r="A11589" t="str">
            <v>4522000001</v>
          </cell>
          <cell r="J11589">
            <v>0</v>
          </cell>
        </row>
        <row r="11590">
          <cell r="A11590" t="str">
            <v>4522000001</v>
          </cell>
          <cell r="J11590">
            <v>0</v>
          </cell>
        </row>
        <row r="11591">
          <cell r="A11591" t="str">
            <v>4522000001</v>
          </cell>
          <cell r="J11591">
            <v>0</v>
          </cell>
        </row>
        <row r="11592">
          <cell r="A11592" t="str">
            <v>4522000001</v>
          </cell>
          <cell r="J11592">
            <v>0</v>
          </cell>
        </row>
        <row r="11593">
          <cell r="A11593" t="str">
            <v>4522000001</v>
          </cell>
          <cell r="J11593">
            <v>0</v>
          </cell>
        </row>
        <row r="11594">
          <cell r="A11594" t="str">
            <v>4522000001</v>
          </cell>
          <cell r="J11594">
            <v>0</v>
          </cell>
        </row>
        <row r="11595">
          <cell r="A11595" t="str">
            <v>4522000001</v>
          </cell>
          <cell r="J11595">
            <v>0</v>
          </cell>
        </row>
        <row r="11596">
          <cell r="A11596" t="str">
            <v>4522000001</v>
          </cell>
          <cell r="J11596">
            <v>0</v>
          </cell>
        </row>
        <row r="11597">
          <cell r="A11597" t="str">
            <v>4522000001</v>
          </cell>
          <cell r="J11597">
            <v>0</v>
          </cell>
        </row>
        <row r="11598">
          <cell r="A11598" t="str">
            <v>4522000001</v>
          </cell>
          <cell r="J11598">
            <v>0</v>
          </cell>
        </row>
        <row r="11599">
          <cell r="A11599" t="str">
            <v>4522000001</v>
          </cell>
          <cell r="J11599">
            <v>0</v>
          </cell>
        </row>
        <row r="11600">
          <cell r="A11600" t="str">
            <v>4522000001</v>
          </cell>
          <cell r="J11600">
            <v>0</v>
          </cell>
        </row>
        <row r="11601">
          <cell r="A11601" t="str">
            <v>4522000001</v>
          </cell>
          <cell r="J11601">
            <v>0</v>
          </cell>
        </row>
        <row r="11602">
          <cell r="A11602" t="str">
            <v>4522000001</v>
          </cell>
          <cell r="J11602">
            <v>0</v>
          </cell>
        </row>
        <row r="11603">
          <cell r="A11603" t="str">
            <v>4522000001</v>
          </cell>
          <cell r="J11603">
            <v>0</v>
          </cell>
        </row>
        <row r="11604">
          <cell r="A11604" t="str">
            <v>4522000001</v>
          </cell>
          <cell r="J11604">
            <v>0</v>
          </cell>
        </row>
        <row r="11605">
          <cell r="A11605" t="str">
            <v>4522000001</v>
          </cell>
          <cell r="J11605">
            <v>0</v>
          </cell>
        </row>
        <row r="11606">
          <cell r="A11606" t="str">
            <v>4522000001</v>
          </cell>
          <cell r="J11606">
            <v>0</v>
          </cell>
        </row>
        <row r="11607">
          <cell r="A11607" t="str">
            <v>4522000001</v>
          </cell>
          <cell r="J11607">
            <v>0</v>
          </cell>
        </row>
        <row r="11608">
          <cell r="A11608" t="str">
            <v>4522000001</v>
          </cell>
          <cell r="J11608">
            <v>0</v>
          </cell>
        </row>
        <row r="11609">
          <cell r="A11609" t="str">
            <v>4522000001</v>
          </cell>
          <cell r="J11609">
            <v>0</v>
          </cell>
        </row>
        <row r="11610">
          <cell r="A11610" t="str">
            <v>4522000001</v>
          </cell>
          <cell r="J11610">
            <v>0</v>
          </cell>
        </row>
        <row r="11611">
          <cell r="A11611" t="str">
            <v>4522000001</v>
          </cell>
          <cell r="J11611">
            <v>0</v>
          </cell>
        </row>
        <row r="11612">
          <cell r="A11612" t="str">
            <v>4522000001</v>
          </cell>
          <cell r="J11612">
            <v>0</v>
          </cell>
        </row>
        <row r="11613">
          <cell r="A11613" t="str">
            <v>4522000001</v>
          </cell>
          <cell r="J11613">
            <v>0</v>
          </cell>
        </row>
        <row r="11614">
          <cell r="A11614" t="str">
            <v>4522000001</v>
          </cell>
          <cell r="J11614">
            <v>0</v>
          </cell>
        </row>
        <row r="11615">
          <cell r="A11615" t="str">
            <v>4522000001</v>
          </cell>
          <cell r="J11615">
            <v>0</v>
          </cell>
        </row>
        <row r="11616">
          <cell r="A11616" t="str">
            <v>4522000001</v>
          </cell>
          <cell r="J11616">
            <v>0</v>
          </cell>
        </row>
        <row r="11617">
          <cell r="A11617" t="str">
            <v>4522000001</v>
          </cell>
          <cell r="J11617">
            <v>0</v>
          </cell>
        </row>
        <row r="11618">
          <cell r="A11618" t="str">
            <v>4522000001</v>
          </cell>
          <cell r="J11618">
            <v>0</v>
          </cell>
        </row>
        <row r="11619">
          <cell r="A11619" t="str">
            <v>4522000001</v>
          </cell>
          <cell r="J11619">
            <v>0</v>
          </cell>
        </row>
        <row r="11620">
          <cell r="A11620" t="str">
            <v>4522000001</v>
          </cell>
          <cell r="J11620">
            <v>0</v>
          </cell>
        </row>
        <row r="11621">
          <cell r="A11621" t="str">
            <v>4522000001</v>
          </cell>
          <cell r="J11621">
            <v>0</v>
          </cell>
        </row>
        <row r="11622">
          <cell r="A11622" t="str">
            <v>4522000001</v>
          </cell>
          <cell r="J11622">
            <v>0</v>
          </cell>
        </row>
        <row r="11623">
          <cell r="A11623" t="str">
            <v>4522000001</v>
          </cell>
          <cell r="J11623">
            <v>0</v>
          </cell>
        </row>
        <row r="11624">
          <cell r="A11624" t="str">
            <v>4522000001</v>
          </cell>
          <cell r="J11624">
            <v>0</v>
          </cell>
        </row>
        <row r="11625">
          <cell r="A11625" t="str">
            <v>4522000001</v>
          </cell>
          <cell r="J11625">
            <v>0</v>
          </cell>
        </row>
        <row r="11626">
          <cell r="A11626" t="str">
            <v>4522000001</v>
          </cell>
          <cell r="J11626">
            <v>0</v>
          </cell>
        </row>
        <row r="11627">
          <cell r="A11627" t="str">
            <v>4522000001</v>
          </cell>
          <cell r="J11627">
            <v>0</v>
          </cell>
        </row>
        <row r="11628">
          <cell r="A11628" t="str">
            <v>4522000001</v>
          </cell>
          <cell r="J11628">
            <v>0</v>
          </cell>
        </row>
        <row r="11629">
          <cell r="A11629" t="str">
            <v>4522000001</v>
          </cell>
          <cell r="J11629">
            <v>0</v>
          </cell>
        </row>
        <row r="11630">
          <cell r="A11630" t="str">
            <v>4522000001</v>
          </cell>
          <cell r="J11630">
            <v>0</v>
          </cell>
        </row>
        <row r="11631">
          <cell r="A11631" t="str">
            <v>4522000001</v>
          </cell>
          <cell r="J11631">
            <v>0</v>
          </cell>
        </row>
        <row r="11632">
          <cell r="A11632" t="str">
            <v>4522000001</v>
          </cell>
          <cell r="J11632">
            <v>0</v>
          </cell>
        </row>
        <row r="11633">
          <cell r="A11633" t="str">
            <v>4522000001</v>
          </cell>
          <cell r="J11633">
            <v>0</v>
          </cell>
        </row>
        <row r="11634">
          <cell r="A11634" t="str">
            <v>4522000001</v>
          </cell>
          <cell r="J11634">
            <v>0</v>
          </cell>
        </row>
        <row r="11635">
          <cell r="A11635" t="str">
            <v>4522000001</v>
          </cell>
          <cell r="J11635">
            <v>0</v>
          </cell>
        </row>
        <row r="11636">
          <cell r="A11636" t="str">
            <v>4522000001</v>
          </cell>
          <cell r="J11636">
            <v>0</v>
          </cell>
        </row>
        <row r="11637">
          <cell r="A11637" t="str">
            <v>4522000001</v>
          </cell>
          <cell r="J11637">
            <v>0</v>
          </cell>
        </row>
        <row r="11638">
          <cell r="A11638" t="str">
            <v>4522000001</v>
          </cell>
          <cell r="J11638">
            <v>0</v>
          </cell>
        </row>
        <row r="11639">
          <cell r="A11639" t="str">
            <v>4522000001</v>
          </cell>
          <cell r="J11639">
            <v>0</v>
          </cell>
        </row>
        <row r="11640">
          <cell r="A11640" t="str">
            <v>4522000001</v>
          </cell>
          <cell r="J11640">
            <v>0</v>
          </cell>
        </row>
        <row r="11641">
          <cell r="A11641" t="str">
            <v>4522000001</v>
          </cell>
          <cell r="J11641">
            <v>0</v>
          </cell>
        </row>
        <row r="11642">
          <cell r="A11642" t="str">
            <v>4522000001</v>
          </cell>
          <cell r="J11642">
            <v>0</v>
          </cell>
        </row>
        <row r="11643">
          <cell r="A11643" t="str">
            <v>4522000001</v>
          </cell>
          <cell r="J11643">
            <v>0</v>
          </cell>
        </row>
        <row r="11644">
          <cell r="A11644" t="str">
            <v>4522000001</v>
          </cell>
          <cell r="J11644">
            <v>0</v>
          </cell>
        </row>
        <row r="11645">
          <cell r="A11645" t="str">
            <v>4522000001</v>
          </cell>
          <cell r="J11645">
            <v>0</v>
          </cell>
        </row>
        <row r="11646">
          <cell r="A11646" t="str">
            <v>4522000001</v>
          </cell>
          <cell r="J11646">
            <v>0</v>
          </cell>
        </row>
        <row r="11647">
          <cell r="A11647" t="str">
            <v>4522000001</v>
          </cell>
          <cell r="J11647">
            <v>0</v>
          </cell>
        </row>
        <row r="11648">
          <cell r="A11648" t="str">
            <v>4522000001</v>
          </cell>
          <cell r="J11648">
            <v>0</v>
          </cell>
        </row>
        <row r="11649">
          <cell r="A11649" t="str">
            <v>4522000001</v>
          </cell>
          <cell r="J11649">
            <v>0</v>
          </cell>
        </row>
        <row r="11650">
          <cell r="A11650" t="str">
            <v>4522000001</v>
          </cell>
          <cell r="J11650">
            <v>0</v>
          </cell>
        </row>
        <row r="11651">
          <cell r="A11651" t="str">
            <v>4522000001</v>
          </cell>
          <cell r="J11651">
            <v>0</v>
          </cell>
        </row>
        <row r="11652">
          <cell r="A11652" t="str">
            <v>4522000001</v>
          </cell>
          <cell r="J11652">
            <v>0</v>
          </cell>
        </row>
        <row r="11653">
          <cell r="A11653" t="str">
            <v>4522000001</v>
          </cell>
          <cell r="J11653">
            <v>0</v>
          </cell>
        </row>
        <row r="11654">
          <cell r="A11654" t="str">
            <v>4522000001</v>
          </cell>
          <cell r="J11654">
            <v>0</v>
          </cell>
        </row>
        <row r="11655">
          <cell r="A11655" t="str">
            <v>4522000001</v>
          </cell>
          <cell r="J11655">
            <v>0</v>
          </cell>
        </row>
        <row r="11656">
          <cell r="A11656" t="str">
            <v>4522000001</v>
          </cell>
          <cell r="J11656">
            <v>0</v>
          </cell>
        </row>
        <row r="11657">
          <cell r="A11657" t="str">
            <v>4522000001</v>
          </cell>
          <cell r="J11657">
            <v>0</v>
          </cell>
        </row>
        <row r="11658">
          <cell r="A11658" t="str">
            <v>4522000001</v>
          </cell>
          <cell r="J11658">
            <v>0</v>
          </cell>
        </row>
        <row r="11659">
          <cell r="A11659" t="str">
            <v>4522000001</v>
          </cell>
          <cell r="J11659">
            <v>0</v>
          </cell>
        </row>
        <row r="11660">
          <cell r="A11660" t="str">
            <v>4522000001</v>
          </cell>
          <cell r="J11660">
            <v>0</v>
          </cell>
        </row>
        <row r="11661">
          <cell r="A11661" t="str">
            <v>4522000001</v>
          </cell>
          <cell r="J11661">
            <v>0</v>
          </cell>
        </row>
        <row r="11662">
          <cell r="A11662" t="str">
            <v>4522000001</v>
          </cell>
          <cell r="J11662">
            <v>0</v>
          </cell>
        </row>
        <row r="11663">
          <cell r="A11663" t="str">
            <v>4522000001</v>
          </cell>
          <cell r="J11663">
            <v>0</v>
          </cell>
        </row>
        <row r="11664">
          <cell r="A11664" t="str">
            <v>4522000001</v>
          </cell>
          <cell r="J11664">
            <v>0</v>
          </cell>
        </row>
        <row r="11665">
          <cell r="A11665" t="str">
            <v>4522000001</v>
          </cell>
          <cell r="J11665">
            <v>0</v>
          </cell>
        </row>
        <row r="11666">
          <cell r="A11666" t="str">
            <v>4522000001</v>
          </cell>
          <cell r="J11666">
            <v>0</v>
          </cell>
        </row>
        <row r="11667">
          <cell r="A11667" t="str">
            <v>4522000001</v>
          </cell>
          <cell r="J11667">
            <v>0</v>
          </cell>
        </row>
        <row r="11668">
          <cell r="A11668" t="str">
            <v>4522000001</v>
          </cell>
          <cell r="J11668">
            <v>0</v>
          </cell>
        </row>
        <row r="11669">
          <cell r="A11669" t="str">
            <v>4522000001</v>
          </cell>
          <cell r="J11669">
            <v>0</v>
          </cell>
        </row>
        <row r="11670">
          <cell r="A11670" t="str">
            <v>4522000001</v>
          </cell>
          <cell r="J11670">
            <v>0</v>
          </cell>
        </row>
        <row r="11671">
          <cell r="A11671" t="str">
            <v>4522000001</v>
          </cell>
          <cell r="J11671">
            <v>0</v>
          </cell>
        </row>
        <row r="11672">
          <cell r="A11672" t="str">
            <v>4522000001</v>
          </cell>
          <cell r="J11672">
            <v>0</v>
          </cell>
        </row>
        <row r="11673">
          <cell r="A11673" t="str">
            <v>4522000001</v>
          </cell>
          <cell r="J11673">
            <v>0</v>
          </cell>
        </row>
        <row r="11674">
          <cell r="A11674" t="str">
            <v>4522000001</v>
          </cell>
          <cell r="J11674">
            <v>0</v>
          </cell>
        </row>
        <row r="11675">
          <cell r="A11675" t="str">
            <v>4522000001</v>
          </cell>
          <cell r="J11675">
            <v>0</v>
          </cell>
        </row>
        <row r="11676">
          <cell r="A11676" t="str">
            <v>4522000001</v>
          </cell>
          <cell r="J11676">
            <v>0</v>
          </cell>
        </row>
        <row r="11677">
          <cell r="A11677" t="str">
            <v>4522000001</v>
          </cell>
          <cell r="J11677">
            <v>0</v>
          </cell>
        </row>
        <row r="11678">
          <cell r="A11678" t="str">
            <v>4522000001</v>
          </cell>
          <cell r="J11678">
            <v>0</v>
          </cell>
        </row>
        <row r="11679">
          <cell r="A11679" t="str">
            <v>4522000001</v>
          </cell>
          <cell r="J11679">
            <v>0</v>
          </cell>
        </row>
        <row r="11680">
          <cell r="A11680" t="str">
            <v>4522000001</v>
          </cell>
          <cell r="J11680">
            <v>0</v>
          </cell>
        </row>
        <row r="11681">
          <cell r="A11681" t="str">
            <v>4522000001</v>
          </cell>
          <cell r="J11681">
            <v>0</v>
          </cell>
        </row>
        <row r="11682">
          <cell r="A11682" t="str">
            <v>4522000001</v>
          </cell>
          <cell r="J11682">
            <v>0</v>
          </cell>
        </row>
        <row r="11683">
          <cell r="A11683" t="str">
            <v>4522000001</v>
          </cell>
          <cell r="J11683">
            <v>0</v>
          </cell>
        </row>
        <row r="11684">
          <cell r="A11684" t="str">
            <v>4522000001</v>
          </cell>
          <cell r="J11684">
            <v>0</v>
          </cell>
        </row>
        <row r="11685">
          <cell r="A11685" t="str">
            <v>4522000001</v>
          </cell>
          <cell r="J11685">
            <v>0</v>
          </cell>
        </row>
        <row r="11686">
          <cell r="A11686" t="str">
            <v>4522000001</v>
          </cell>
          <cell r="J11686">
            <v>0</v>
          </cell>
        </row>
        <row r="11687">
          <cell r="A11687" t="str">
            <v>4522000001</v>
          </cell>
          <cell r="J11687">
            <v>0</v>
          </cell>
        </row>
        <row r="11688">
          <cell r="A11688" t="str">
            <v>4522000001</v>
          </cell>
          <cell r="J11688">
            <v>0</v>
          </cell>
        </row>
        <row r="11689">
          <cell r="A11689" t="str">
            <v>4522000001</v>
          </cell>
          <cell r="J11689">
            <v>0</v>
          </cell>
        </row>
        <row r="11690">
          <cell r="A11690" t="str">
            <v>4522000001</v>
          </cell>
          <cell r="J11690">
            <v>0</v>
          </cell>
        </row>
        <row r="11691">
          <cell r="A11691" t="str">
            <v>4522000001</v>
          </cell>
          <cell r="J11691">
            <v>0</v>
          </cell>
        </row>
        <row r="11692">
          <cell r="A11692" t="str">
            <v>4522000001</v>
          </cell>
          <cell r="J11692">
            <v>0</v>
          </cell>
        </row>
        <row r="11693">
          <cell r="A11693" t="str">
            <v>4522000001</v>
          </cell>
          <cell r="J11693">
            <v>0</v>
          </cell>
        </row>
        <row r="11694">
          <cell r="A11694" t="str">
            <v>4522000001</v>
          </cell>
          <cell r="J11694">
            <v>0</v>
          </cell>
        </row>
        <row r="11695">
          <cell r="A11695" t="str">
            <v>4522000001</v>
          </cell>
          <cell r="J11695">
            <v>0</v>
          </cell>
        </row>
        <row r="11696">
          <cell r="A11696" t="str">
            <v>4522000001</v>
          </cell>
          <cell r="J11696">
            <v>0</v>
          </cell>
        </row>
        <row r="11697">
          <cell r="A11697" t="str">
            <v>4522000001</v>
          </cell>
          <cell r="J11697">
            <v>0</v>
          </cell>
        </row>
        <row r="11698">
          <cell r="A11698" t="str">
            <v>4522000001</v>
          </cell>
          <cell r="J11698">
            <v>0</v>
          </cell>
        </row>
        <row r="11699">
          <cell r="A11699" t="str">
            <v>4522000001</v>
          </cell>
          <cell r="J11699">
            <v>0</v>
          </cell>
        </row>
        <row r="11700">
          <cell r="A11700" t="str">
            <v>4522000001</v>
          </cell>
          <cell r="J11700">
            <v>0</v>
          </cell>
        </row>
        <row r="11701">
          <cell r="A11701" t="str">
            <v>4522000001</v>
          </cell>
          <cell r="J11701">
            <v>0</v>
          </cell>
        </row>
        <row r="11702">
          <cell r="A11702" t="str">
            <v>4522000001</v>
          </cell>
          <cell r="J11702">
            <v>0</v>
          </cell>
        </row>
        <row r="11703">
          <cell r="A11703" t="str">
            <v>4522000001</v>
          </cell>
          <cell r="J11703">
            <v>0</v>
          </cell>
        </row>
        <row r="11704">
          <cell r="A11704" t="str">
            <v>4522000001</v>
          </cell>
          <cell r="J11704">
            <v>0</v>
          </cell>
        </row>
        <row r="11705">
          <cell r="A11705" t="str">
            <v>4522000001</v>
          </cell>
          <cell r="J11705">
            <v>0</v>
          </cell>
        </row>
        <row r="11706">
          <cell r="A11706" t="str">
            <v>4522000001</v>
          </cell>
          <cell r="J11706">
            <v>0</v>
          </cell>
        </row>
        <row r="11707">
          <cell r="A11707" t="str">
            <v>4522000001</v>
          </cell>
          <cell r="J11707">
            <v>0</v>
          </cell>
        </row>
        <row r="11708">
          <cell r="A11708" t="str">
            <v>4522000001</v>
          </cell>
          <cell r="J11708">
            <v>0</v>
          </cell>
        </row>
        <row r="11709">
          <cell r="A11709" t="str">
            <v>4522000001</v>
          </cell>
          <cell r="J11709">
            <v>0</v>
          </cell>
        </row>
        <row r="11710">
          <cell r="A11710" t="str">
            <v>4522000001</v>
          </cell>
          <cell r="J11710">
            <v>0</v>
          </cell>
        </row>
        <row r="11711">
          <cell r="A11711" t="str">
            <v>4522000001</v>
          </cell>
          <cell r="J11711">
            <v>0</v>
          </cell>
        </row>
        <row r="11712">
          <cell r="A11712" t="str">
            <v>4522000001</v>
          </cell>
          <cell r="J11712">
            <v>0</v>
          </cell>
        </row>
        <row r="11713">
          <cell r="A11713" t="str">
            <v>4522000001</v>
          </cell>
          <cell r="J11713">
            <v>0</v>
          </cell>
        </row>
        <row r="11714">
          <cell r="A11714" t="str">
            <v>4522000001</v>
          </cell>
          <cell r="J11714">
            <v>0</v>
          </cell>
        </row>
        <row r="11715">
          <cell r="A11715" t="str">
            <v>4522000001</v>
          </cell>
          <cell r="J11715">
            <v>0</v>
          </cell>
        </row>
        <row r="11716">
          <cell r="A11716" t="str">
            <v>4522000001</v>
          </cell>
          <cell r="J11716">
            <v>0</v>
          </cell>
        </row>
        <row r="11717">
          <cell r="A11717" t="str">
            <v>4522000001</v>
          </cell>
          <cell r="J11717">
            <v>0</v>
          </cell>
        </row>
        <row r="11718">
          <cell r="A11718" t="str">
            <v>4522000001</v>
          </cell>
          <cell r="J11718">
            <v>0</v>
          </cell>
        </row>
        <row r="11719">
          <cell r="A11719" t="str">
            <v>4522000001</v>
          </cell>
          <cell r="J11719">
            <v>0</v>
          </cell>
        </row>
        <row r="11720">
          <cell r="A11720" t="str">
            <v>4522000001</v>
          </cell>
          <cell r="J11720">
            <v>0</v>
          </cell>
        </row>
        <row r="11721">
          <cell r="A11721" t="str">
            <v>4522000001</v>
          </cell>
          <cell r="J11721">
            <v>0</v>
          </cell>
        </row>
        <row r="11722">
          <cell r="A11722" t="str">
            <v>4522000001</v>
          </cell>
          <cell r="J11722">
            <v>0</v>
          </cell>
        </row>
        <row r="11723">
          <cell r="A11723" t="str">
            <v>4522000001</v>
          </cell>
          <cell r="J11723">
            <v>0</v>
          </cell>
        </row>
        <row r="11724">
          <cell r="A11724" t="str">
            <v>4522000001</v>
          </cell>
          <cell r="J11724">
            <v>0</v>
          </cell>
        </row>
        <row r="11725">
          <cell r="A11725" t="str">
            <v>4522000001</v>
          </cell>
          <cell r="J11725">
            <v>0</v>
          </cell>
        </row>
        <row r="11726">
          <cell r="A11726" t="str">
            <v>4522000001</v>
          </cell>
          <cell r="J11726">
            <v>0</v>
          </cell>
        </row>
        <row r="11727">
          <cell r="A11727" t="str">
            <v>4522000001</v>
          </cell>
          <cell r="J11727">
            <v>0</v>
          </cell>
        </row>
        <row r="11728">
          <cell r="A11728" t="str">
            <v>4522000001</v>
          </cell>
          <cell r="J11728">
            <v>0</v>
          </cell>
        </row>
        <row r="11729">
          <cell r="A11729" t="str">
            <v>4522000001</v>
          </cell>
          <cell r="J11729">
            <v>0</v>
          </cell>
        </row>
        <row r="11730">
          <cell r="A11730" t="str">
            <v>4522000001</v>
          </cell>
          <cell r="J11730">
            <v>0</v>
          </cell>
        </row>
        <row r="11731">
          <cell r="A11731" t="str">
            <v>4522000001</v>
          </cell>
          <cell r="J11731">
            <v>0</v>
          </cell>
        </row>
        <row r="11732">
          <cell r="A11732" t="str">
            <v>4522000001</v>
          </cell>
          <cell r="J11732">
            <v>0</v>
          </cell>
        </row>
        <row r="11733">
          <cell r="A11733" t="str">
            <v>4522000001</v>
          </cell>
          <cell r="J11733">
            <v>0</v>
          </cell>
        </row>
        <row r="11734">
          <cell r="A11734" t="str">
            <v>4522000001</v>
          </cell>
          <cell r="J11734">
            <v>0</v>
          </cell>
        </row>
        <row r="11735">
          <cell r="A11735" t="str">
            <v>4522000001</v>
          </cell>
          <cell r="J11735">
            <v>0</v>
          </cell>
        </row>
        <row r="11736">
          <cell r="A11736" t="str">
            <v>4522000001</v>
          </cell>
          <cell r="J11736">
            <v>0</v>
          </cell>
        </row>
        <row r="11737">
          <cell r="A11737" t="str">
            <v>4522000001</v>
          </cell>
          <cell r="J11737">
            <v>0</v>
          </cell>
        </row>
        <row r="11738">
          <cell r="A11738" t="str">
            <v>4522000001</v>
          </cell>
          <cell r="J11738">
            <v>0</v>
          </cell>
        </row>
        <row r="11739">
          <cell r="A11739" t="str">
            <v>4522000001</v>
          </cell>
          <cell r="J11739">
            <v>0</v>
          </cell>
        </row>
        <row r="11740">
          <cell r="A11740" t="str">
            <v>4522000001</v>
          </cell>
          <cell r="J11740">
            <v>0</v>
          </cell>
        </row>
        <row r="11741">
          <cell r="A11741" t="str">
            <v>4522000001</v>
          </cell>
          <cell r="J11741">
            <v>0</v>
          </cell>
        </row>
        <row r="11742">
          <cell r="A11742" t="str">
            <v>4522000001</v>
          </cell>
          <cell r="J11742">
            <v>0</v>
          </cell>
        </row>
        <row r="11743">
          <cell r="A11743" t="str">
            <v>4522000001</v>
          </cell>
          <cell r="J11743">
            <v>0</v>
          </cell>
        </row>
        <row r="11744">
          <cell r="A11744" t="str">
            <v>4522000001</v>
          </cell>
          <cell r="J11744">
            <v>0</v>
          </cell>
        </row>
        <row r="11745">
          <cell r="A11745" t="str">
            <v>4522000001</v>
          </cell>
          <cell r="J11745">
            <v>0</v>
          </cell>
        </row>
        <row r="11746">
          <cell r="A11746" t="str">
            <v>4522000001</v>
          </cell>
          <cell r="J11746">
            <v>0</v>
          </cell>
        </row>
        <row r="11747">
          <cell r="A11747" t="str">
            <v>4522000001</v>
          </cell>
          <cell r="J11747">
            <v>0</v>
          </cell>
        </row>
        <row r="11748">
          <cell r="A11748" t="str">
            <v>4522000001</v>
          </cell>
          <cell r="J11748">
            <v>0</v>
          </cell>
        </row>
        <row r="11749">
          <cell r="A11749" t="str">
            <v>4522000001</v>
          </cell>
          <cell r="J11749">
            <v>0</v>
          </cell>
        </row>
        <row r="11750">
          <cell r="A11750" t="str">
            <v>4522000001</v>
          </cell>
          <cell r="J11750">
            <v>0</v>
          </cell>
        </row>
        <row r="11751">
          <cell r="A11751" t="str">
            <v>4522000001</v>
          </cell>
          <cell r="J11751">
            <v>0</v>
          </cell>
        </row>
        <row r="11752">
          <cell r="A11752" t="str">
            <v>4522000001</v>
          </cell>
          <cell r="J11752">
            <v>0</v>
          </cell>
        </row>
        <row r="11753">
          <cell r="A11753" t="str">
            <v>4522000001</v>
          </cell>
          <cell r="J11753">
            <v>0</v>
          </cell>
        </row>
        <row r="11754">
          <cell r="A11754" t="str">
            <v>4522000001</v>
          </cell>
          <cell r="J11754">
            <v>0</v>
          </cell>
        </row>
        <row r="11755">
          <cell r="A11755" t="str">
            <v>4522000001</v>
          </cell>
          <cell r="J11755">
            <v>0</v>
          </cell>
        </row>
        <row r="11756">
          <cell r="A11756" t="str">
            <v>4522000001</v>
          </cell>
          <cell r="J11756">
            <v>0</v>
          </cell>
        </row>
        <row r="11757">
          <cell r="A11757" t="str">
            <v>4522000001</v>
          </cell>
          <cell r="J11757">
            <v>0</v>
          </cell>
        </row>
        <row r="11758">
          <cell r="A11758" t="str">
            <v>4522000001</v>
          </cell>
          <cell r="J11758">
            <v>0</v>
          </cell>
        </row>
        <row r="11759">
          <cell r="A11759" t="str">
            <v>4522000001</v>
          </cell>
          <cell r="J11759">
            <v>0</v>
          </cell>
        </row>
        <row r="11760">
          <cell r="A11760" t="str">
            <v>4522000001</v>
          </cell>
          <cell r="J11760">
            <v>0</v>
          </cell>
        </row>
        <row r="11761">
          <cell r="A11761" t="str">
            <v>4522000001</v>
          </cell>
          <cell r="J11761">
            <v>0</v>
          </cell>
        </row>
        <row r="11762">
          <cell r="A11762" t="str">
            <v>4522000001</v>
          </cell>
          <cell r="J11762">
            <v>0</v>
          </cell>
        </row>
        <row r="11763">
          <cell r="A11763" t="str">
            <v>4522000001</v>
          </cell>
          <cell r="J11763">
            <v>0</v>
          </cell>
        </row>
        <row r="11764">
          <cell r="A11764" t="str">
            <v>4522000001</v>
          </cell>
          <cell r="J11764">
            <v>0</v>
          </cell>
        </row>
        <row r="11765">
          <cell r="A11765" t="str">
            <v>4522000001</v>
          </cell>
          <cell r="J11765">
            <v>0</v>
          </cell>
        </row>
        <row r="11766">
          <cell r="A11766" t="str">
            <v>4522000001</v>
          </cell>
          <cell r="J11766">
            <v>0</v>
          </cell>
        </row>
        <row r="11767">
          <cell r="A11767" t="str">
            <v>4522000001</v>
          </cell>
          <cell r="J11767">
            <v>0</v>
          </cell>
        </row>
        <row r="11768">
          <cell r="A11768" t="str">
            <v>4522000001</v>
          </cell>
          <cell r="J11768">
            <v>0</v>
          </cell>
        </row>
        <row r="11769">
          <cell r="A11769" t="str">
            <v>4522000001</v>
          </cell>
          <cell r="J11769">
            <v>0</v>
          </cell>
        </row>
        <row r="11770">
          <cell r="A11770" t="str">
            <v>4522000001</v>
          </cell>
          <cell r="J11770">
            <v>0</v>
          </cell>
        </row>
        <row r="11771">
          <cell r="A11771" t="str">
            <v>4522000001</v>
          </cell>
          <cell r="J11771">
            <v>0</v>
          </cell>
        </row>
        <row r="11772">
          <cell r="A11772" t="str">
            <v>4522000001</v>
          </cell>
          <cell r="J11772">
            <v>0</v>
          </cell>
        </row>
        <row r="11773">
          <cell r="A11773" t="str">
            <v>4522000001</v>
          </cell>
          <cell r="J11773">
            <v>0</v>
          </cell>
        </row>
        <row r="11774">
          <cell r="A11774" t="str">
            <v>4522000001</v>
          </cell>
          <cell r="J11774">
            <v>0</v>
          </cell>
        </row>
        <row r="11775">
          <cell r="A11775" t="str">
            <v>4522000001</v>
          </cell>
          <cell r="J11775">
            <v>0</v>
          </cell>
        </row>
        <row r="11776">
          <cell r="A11776" t="str">
            <v>4522000001</v>
          </cell>
          <cell r="J11776">
            <v>0</v>
          </cell>
        </row>
        <row r="11777">
          <cell r="A11777" t="str">
            <v>4522000001</v>
          </cell>
          <cell r="J11777">
            <v>0</v>
          </cell>
        </row>
        <row r="11778">
          <cell r="A11778" t="str">
            <v>4522000001</v>
          </cell>
          <cell r="J11778">
            <v>0</v>
          </cell>
        </row>
        <row r="11779">
          <cell r="A11779" t="str">
            <v>4522000001</v>
          </cell>
          <cell r="J11779">
            <v>0</v>
          </cell>
        </row>
        <row r="11780">
          <cell r="A11780" t="str">
            <v>4522000001</v>
          </cell>
          <cell r="J11780">
            <v>0</v>
          </cell>
        </row>
        <row r="11781">
          <cell r="A11781" t="str">
            <v>4522000001</v>
          </cell>
          <cell r="J11781">
            <v>0</v>
          </cell>
        </row>
        <row r="11782">
          <cell r="A11782" t="str">
            <v>4522000001</v>
          </cell>
          <cell r="J11782">
            <v>0</v>
          </cell>
        </row>
        <row r="11783">
          <cell r="A11783" t="str">
            <v>4522000001</v>
          </cell>
          <cell r="J11783">
            <v>0</v>
          </cell>
        </row>
        <row r="11784">
          <cell r="A11784" t="str">
            <v>4522000001</v>
          </cell>
          <cell r="J11784">
            <v>0</v>
          </cell>
        </row>
        <row r="11785">
          <cell r="A11785" t="str">
            <v>4522000001</v>
          </cell>
          <cell r="J11785">
            <v>0</v>
          </cell>
        </row>
        <row r="11786">
          <cell r="A11786" t="str">
            <v>4522000001</v>
          </cell>
          <cell r="J11786">
            <v>0</v>
          </cell>
        </row>
        <row r="11787">
          <cell r="A11787" t="str">
            <v>4522000001</v>
          </cell>
          <cell r="J11787">
            <v>0</v>
          </cell>
        </row>
        <row r="11788">
          <cell r="A11788" t="str">
            <v>4522000001</v>
          </cell>
          <cell r="J11788">
            <v>0</v>
          </cell>
        </row>
        <row r="11789">
          <cell r="A11789" t="str">
            <v>4522000001</v>
          </cell>
          <cell r="J11789">
            <v>0</v>
          </cell>
        </row>
        <row r="11790">
          <cell r="A11790" t="str">
            <v>4522000001</v>
          </cell>
          <cell r="J11790">
            <v>0</v>
          </cell>
        </row>
        <row r="11791">
          <cell r="A11791" t="str">
            <v>4522000001</v>
          </cell>
          <cell r="J11791">
            <v>0</v>
          </cell>
        </row>
        <row r="11792">
          <cell r="A11792" t="str">
            <v>4522000001</v>
          </cell>
          <cell r="J11792">
            <v>0</v>
          </cell>
        </row>
        <row r="11793">
          <cell r="A11793" t="str">
            <v>4522000001</v>
          </cell>
          <cell r="J11793">
            <v>0</v>
          </cell>
        </row>
        <row r="11794">
          <cell r="A11794" t="str">
            <v>4522000001</v>
          </cell>
          <cell r="J11794">
            <v>0</v>
          </cell>
        </row>
        <row r="11795">
          <cell r="A11795" t="str">
            <v>4522000001</v>
          </cell>
          <cell r="J11795">
            <v>0</v>
          </cell>
        </row>
        <row r="11796">
          <cell r="A11796" t="str">
            <v>4522000001</v>
          </cell>
          <cell r="J11796">
            <v>0</v>
          </cell>
        </row>
        <row r="11797">
          <cell r="A11797" t="str">
            <v>4522000001</v>
          </cell>
          <cell r="J11797">
            <v>0</v>
          </cell>
        </row>
        <row r="11798">
          <cell r="A11798" t="str">
            <v>4522000001</v>
          </cell>
          <cell r="J11798">
            <v>0</v>
          </cell>
        </row>
        <row r="11799">
          <cell r="A11799" t="str">
            <v>4522000001</v>
          </cell>
          <cell r="J11799">
            <v>0</v>
          </cell>
        </row>
        <row r="11800">
          <cell r="A11800" t="str">
            <v>4522000001</v>
          </cell>
          <cell r="J11800">
            <v>0</v>
          </cell>
        </row>
        <row r="11801">
          <cell r="A11801" t="str">
            <v>4522000001</v>
          </cell>
          <cell r="J11801">
            <v>0</v>
          </cell>
        </row>
        <row r="11802">
          <cell r="A11802" t="str">
            <v>4522000001</v>
          </cell>
          <cell r="J11802">
            <v>0</v>
          </cell>
        </row>
        <row r="11803">
          <cell r="A11803" t="str">
            <v>4522000001</v>
          </cell>
          <cell r="J11803">
            <v>0</v>
          </cell>
        </row>
        <row r="11804">
          <cell r="A11804" t="str">
            <v>4522000001</v>
          </cell>
          <cell r="J11804">
            <v>0</v>
          </cell>
        </row>
        <row r="11805">
          <cell r="A11805" t="str">
            <v>4522000001</v>
          </cell>
          <cell r="J11805">
            <v>0</v>
          </cell>
        </row>
        <row r="11806">
          <cell r="A11806" t="str">
            <v>4522000001</v>
          </cell>
          <cell r="J11806">
            <v>0</v>
          </cell>
        </row>
        <row r="11807">
          <cell r="A11807" t="str">
            <v>4522000001</v>
          </cell>
          <cell r="J11807">
            <v>0</v>
          </cell>
        </row>
        <row r="11808">
          <cell r="A11808" t="str">
            <v>4522000001</v>
          </cell>
          <cell r="J11808">
            <v>0</v>
          </cell>
        </row>
        <row r="11809">
          <cell r="A11809" t="str">
            <v>4522000001</v>
          </cell>
          <cell r="J11809">
            <v>0</v>
          </cell>
        </row>
        <row r="11810">
          <cell r="A11810" t="str">
            <v>4522000001</v>
          </cell>
          <cell r="J11810">
            <v>0</v>
          </cell>
        </row>
        <row r="11811">
          <cell r="A11811" t="str">
            <v>4522000001</v>
          </cell>
          <cell r="J11811">
            <v>0</v>
          </cell>
        </row>
        <row r="11812">
          <cell r="A11812" t="str">
            <v>4522000001</v>
          </cell>
          <cell r="J11812">
            <v>0</v>
          </cell>
        </row>
        <row r="11813">
          <cell r="A11813" t="str">
            <v>4522000001</v>
          </cell>
          <cell r="J11813">
            <v>0</v>
          </cell>
        </row>
        <row r="11814">
          <cell r="A11814" t="str">
            <v>4522000001</v>
          </cell>
          <cell r="J11814">
            <v>0</v>
          </cell>
        </row>
        <row r="11815">
          <cell r="A11815" t="str">
            <v>4522000001</v>
          </cell>
          <cell r="J11815">
            <v>0</v>
          </cell>
        </row>
        <row r="11816">
          <cell r="A11816" t="str">
            <v>4522000001</v>
          </cell>
          <cell r="J11816">
            <v>0</v>
          </cell>
        </row>
        <row r="11817">
          <cell r="A11817" t="str">
            <v>4522000001</v>
          </cell>
          <cell r="J11817">
            <v>0</v>
          </cell>
        </row>
        <row r="11818">
          <cell r="A11818" t="str">
            <v>4522000001</v>
          </cell>
          <cell r="J11818">
            <v>0</v>
          </cell>
        </row>
        <row r="11819">
          <cell r="A11819" t="str">
            <v>4522000001</v>
          </cell>
          <cell r="J11819">
            <v>0</v>
          </cell>
        </row>
        <row r="11820">
          <cell r="A11820" t="str">
            <v>4522000001</v>
          </cell>
          <cell r="J11820">
            <v>0</v>
          </cell>
        </row>
        <row r="11821">
          <cell r="A11821" t="str">
            <v>4522000001</v>
          </cell>
          <cell r="J11821">
            <v>0</v>
          </cell>
        </row>
        <row r="11822">
          <cell r="A11822" t="str">
            <v>4522000001</v>
          </cell>
          <cell r="J11822">
            <v>0</v>
          </cell>
        </row>
        <row r="11823">
          <cell r="A11823" t="str">
            <v>4522000001</v>
          </cell>
          <cell r="J11823">
            <v>0</v>
          </cell>
        </row>
        <row r="11824">
          <cell r="A11824" t="str">
            <v>4522000001</v>
          </cell>
          <cell r="J11824">
            <v>0</v>
          </cell>
        </row>
        <row r="11825">
          <cell r="A11825" t="str">
            <v>4522000001</v>
          </cell>
          <cell r="J11825">
            <v>0</v>
          </cell>
        </row>
        <row r="11826">
          <cell r="A11826" t="str">
            <v>4522000001</v>
          </cell>
          <cell r="J11826">
            <v>0</v>
          </cell>
        </row>
        <row r="11827">
          <cell r="A11827" t="str">
            <v>4522000001</v>
          </cell>
          <cell r="J11827">
            <v>0</v>
          </cell>
        </row>
        <row r="11828">
          <cell r="A11828" t="str">
            <v>4522000001</v>
          </cell>
          <cell r="J11828">
            <v>0</v>
          </cell>
        </row>
        <row r="11829">
          <cell r="A11829" t="str">
            <v>4522000001</v>
          </cell>
          <cell r="J11829">
            <v>0</v>
          </cell>
        </row>
        <row r="11830">
          <cell r="A11830" t="str">
            <v>4522000001</v>
          </cell>
          <cell r="J11830">
            <v>0</v>
          </cell>
        </row>
        <row r="11831">
          <cell r="A11831" t="str">
            <v>4522000001</v>
          </cell>
          <cell r="J11831">
            <v>0</v>
          </cell>
        </row>
        <row r="11832">
          <cell r="A11832" t="str">
            <v>4522000001</v>
          </cell>
          <cell r="J11832">
            <v>0</v>
          </cell>
        </row>
        <row r="11833">
          <cell r="A11833" t="str">
            <v>4522000001</v>
          </cell>
          <cell r="J11833">
            <v>0</v>
          </cell>
        </row>
        <row r="11834">
          <cell r="A11834" t="str">
            <v>4522000001</v>
          </cell>
          <cell r="J11834">
            <v>0</v>
          </cell>
        </row>
        <row r="11835">
          <cell r="A11835" t="str">
            <v>4522000001</v>
          </cell>
          <cell r="J11835">
            <v>0</v>
          </cell>
        </row>
        <row r="11836">
          <cell r="A11836" t="str">
            <v>4522000001</v>
          </cell>
          <cell r="J11836">
            <v>0</v>
          </cell>
        </row>
        <row r="11837">
          <cell r="A11837" t="str">
            <v>4522000001</v>
          </cell>
          <cell r="J11837">
            <v>0</v>
          </cell>
        </row>
        <row r="11838">
          <cell r="A11838" t="str">
            <v>4522000001</v>
          </cell>
          <cell r="J11838">
            <v>0</v>
          </cell>
        </row>
        <row r="11839">
          <cell r="A11839" t="str">
            <v>4522000001</v>
          </cell>
          <cell r="J11839">
            <v>0</v>
          </cell>
        </row>
        <row r="11840">
          <cell r="A11840" t="str">
            <v>4522000001</v>
          </cell>
          <cell r="J11840">
            <v>0</v>
          </cell>
        </row>
        <row r="11841">
          <cell r="A11841" t="str">
            <v>4522000001</v>
          </cell>
          <cell r="J11841">
            <v>0</v>
          </cell>
        </row>
        <row r="11842">
          <cell r="A11842" t="str">
            <v>4522000001</v>
          </cell>
          <cell r="J11842">
            <v>0</v>
          </cell>
        </row>
        <row r="11843">
          <cell r="A11843" t="str">
            <v>4522000001</v>
          </cell>
          <cell r="J11843">
            <v>0</v>
          </cell>
        </row>
        <row r="11844">
          <cell r="A11844" t="str">
            <v>4522000001</v>
          </cell>
          <cell r="J11844">
            <v>0</v>
          </cell>
        </row>
        <row r="11845">
          <cell r="A11845" t="str">
            <v>4522000001</v>
          </cell>
          <cell r="J11845">
            <v>0</v>
          </cell>
        </row>
        <row r="11846">
          <cell r="A11846" t="str">
            <v>4522000001</v>
          </cell>
          <cell r="J11846">
            <v>0</v>
          </cell>
        </row>
        <row r="11847">
          <cell r="A11847" t="str">
            <v>4522000001</v>
          </cell>
          <cell r="J11847">
            <v>0</v>
          </cell>
        </row>
        <row r="11848">
          <cell r="A11848" t="str">
            <v>4522000001</v>
          </cell>
          <cell r="J11848">
            <v>0</v>
          </cell>
        </row>
        <row r="11849">
          <cell r="A11849" t="str">
            <v>4522000001</v>
          </cell>
          <cell r="J11849">
            <v>0</v>
          </cell>
        </row>
        <row r="11850">
          <cell r="A11850" t="str">
            <v>4522000001</v>
          </cell>
          <cell r="J11850">
            <v>0</v>
          </cell>
        </row>
        <row r="11851">
          <cell r="A11851" t="str">
            <v>4522000001</v>
          </cell>
          <cell r="J11851">
            <v>0</v>
          </cell>
        </row>
        <row r="11852">
          <cell r="A11852" t="str">
            <v>4522000001</v>
          </cell>
          <cell r="J11852">
            <v>0</v>
          </cell>
        </row>
        <row r="11853">
          <cell r="A11853" t="str">
            <v>4522000001</v>
          </cell>
          <cell r="J11853">
            <v>0</v>
          </cell>
        </row>
        <row r="11854">
          <cell r="A11854" t="str">
            <v>4522000001</v>
          </cell>
          <cell r="J11854">
            <v>0</v>
          </cell>
        </row>
        <row r="11855">
          <cell r="A11855" t="str">
            <v>4522000001</v>
          </cell>
          <cell r="J11855">
            <v>0</v>
          </cell>
        </row>
        <row r="11856">
          <cell r="A11856" t="str">
            <v>4522000001</v>
          </cell>
          <cell r="J11856">
            <v>0</v>
          </cell>
        </row>
        <row r="11857">
          <cell r="A11857" t="str">
            <v>4522000001</v>
          </cell>
          <cell r="J11857">
            <v>0</v>
          </cell>
        </row>
        <row r="11858">
          <cell r="A11858" t="str">
            <v>4522000001</v>
          </cell>
          <cell r="J11858">
            <v>0</v>
          </cell>
        </row>
        <row r="11859">
          <cell r="A11859" t="str">
            <v>4522000001</v>
          </cell>
          <cell r="J11859">
            <v>0</v>
          </cell>
        </row>
        <row r="11860">
          <cell r="A11860" t="str">
            <v>4522000001</v>
          </cell>
          <cell r="J11860">
            <v>0</v>
          </cell>
        </row>
        <row r="11861">
          <cell r="A11861" t="str">
            <v>4522000001</v>
          </cell>
          <cell r="J11861">
            <v>0</v>
          </cell>
        </row>
        <row r="11862">
          <cell r="A11862" t="str">
            <v>4522000001</v>
          </cell>
          <cell r="J11862">
            <v>0</v>
          </cell>
        </row>
        <row r="11863">
          <cell r="A11863" t="str">
            <v>4522000001</v>
          </cell>
          <cell r="J11863">
            <v>0</v>
          </cell>
        </row>
        <row r="11864">
          <cell r="A11864" t="str">
            <v>4522000001</v>
          </cell>
          <cell r="J11864">
            <v>0</v>
          </cell>
        </row>
        <row r="11865">
          <cell r="A11865" t="str">
            <v>4522000001</v>
          </cell>
          <cell r="J11865">
            <v>0</v>
          </cell>
        </row>
        <row r="11866">
          <cell r="A11866" t="str">
            <v>4522000001</v>
          </cell>
          <cell r="J11866">
            <v>0</v>
          </cell>
        </row>
        <row r="11867">
          <cell r="A11867" t="str">
            <v>4522000001</v>
          </cell>
          <cell r="J11867">
            <v>0</v>
          </cell>
        </row>
        <row r="11868">
          <cell r="A11868" t="str">
            <v>4522000001</v>
          </cell>
          <cell r="J11868">
            <v>0</v>
          </cell>
        </row>
        <row r="11869">
          <cell r="A11869" t="str">
            <v>4522000001</v>
          </cell>
          <cell r="J11869">
            <v>0</v>
          </cell>
        </row>
        <row r="11870">
          <cell r="A11870" t="str">
            <v>4522000001</v>
          </cell>
          <cell r="J11870">
            <v>0</v>
          </cell>
        </row>
        <row r="11871">
          <cell r="A11871" t="str">
            <v>4522000001</v>
          </cell>
          <cell r="J11871">
            <v>0</v>
          </cell>
        </row>
        <row r="11872">
          <cell r="A11872" t="str">
            <v>4522000001</v>
          </cell>
          <cell r="J11872">
            <v>0</v>
          </cell>
        </row>
        <row r="11873">
          <cell r="A11873" t="str">
            <v>4522000001</v>
          </cell>
          <cell r="J11873">
            <v>0</v>
          </cell>
        </row>
        <row r="11874">
          <cell r="A11874" t="str">
            <v>4522000001</v>
          </cell>
          <cell r="J11874">
            <v>0</v>
          </cell>
        </row>
        <row r="11875">
          <cell r="A11875" t="str">
            <v>4522000001</v>
          </cell>
          <cell r="J11875">
            <v>0</v>
          </cell>
        </row>
        <row r="11876">
          <cell r="A11876" t="str">
            <v>4522000001</v>
          </cell>
          <cell r="J11876">
            <v>0</v>
          </cell>
        </row>
        <row r="11877">
          <cell r="A11877" t="str">
            <v>4522000001</v>
          </cell>
          <cell r="J11877">
            <v>0</v>
          </cell>
        </row>
        <row r="11878">
          <cell r="A11878" t="str">
            <v>4522000001</v>
          </cell>
          <cell r="J11878">
            <v>0</v>
          </cell>
        </row>
        <row r="11879">
          <cell r="A11879" t="str">
            <v>4522000001</v>
          </cell>
          <cell r="J11879">
            <v>0</v>
          </cell>
        </row>
        <row r="11880">
          <cell r="A11880" t="str">
            <v>4522000001</v>
          </cell>
          <cell r="J11880">
            <v>0</v>
          </cell>
        </row>
        <row r="11881">
          <cell r="A11881" t="str">
            <v>4522000001</v>
          </cell>
          <cell r="J11881">
            <v>0</v>
          </cell>
        </row>
        <row r="11882">
          <cell r="A11882" t="str">
            <v>4522000001</v>
          </cell>
          <cell r="J11882">
            <v>0</v>
          </cell>
        </row>
        <row r="11883">
          <cell r="A11883" t="str">
            <v>4522000001</v>
          </cell>
          <cell r="J11883">
            <v>0</v>
          </cell>
        </row>
        <row r="11884">
          <cell r="A11884" t="str">
            <v>4522000001</v>
          </cell>
          <cell r="J11884">
            <v>0</v>
          </cell>
        </row>
        <row r="11885">
          <cell r="A11885" t="str">
            <v>4522000001</v>
          </cell>
          <cell r="J11885">
            <v>0</v>
          </cell>
        </row>
        <row r="11886">
          <cell r="A11886" t="str">
            <v>4522000001</v>
          </cell>
          <cell r="J11886">
            <v>0</v>
          </cell>
        </row>
        <row r="11887">
          <cell r="A11887" t="str">
            <v>4522000001</v>
          </cell>
          <cell r="J11887">
            <v>0</v>
          </cell>
        </row>
        <row r="11888">
          <cell r="A11888" t="str">
            <v>4522000001</v>
          </cell>
          <cell r="J11888">
            <v>0</v>
          </cell>
        </row>
        <row r="11889">
          <cell r="A11889" t="str">
            <v>4522000001</v>
          </cell>
          <cell r="J11889">
            <v>0</v>
          </cell>
        </row>
        <row r="11890">
          <cell r="A11890" t="str">
            <v>4522000001</v>
          </cell>
          <cell r="J11890">
            <v>0</v>
          </cell>
        </row>
        <row r="11891">
          <cell r="A11891" t="str">
            <v>4522000001</v>
          </cell>
          <cell r="J11891">
            <v>0</v>
          </cell>
        </row>
        <row r="11892">
          <cell r="A11892" t="str">
            <v>4522000001</v>
          </cell>
          <cell r="J11892">
            <v>0</v>
          </cell>
        </row>
        <row r="11893">
          <cell r="A11893" t="str">
            <v>4522000001</v>
          </cell>
          <cell r="J11893">
            <v>0</v>
          </cell>
        </row>
        <row r="11894">
          <cell r="A11894" t="str">
            <v>4522000001</v>
          </cell>
          <cell r="J11894">
            <v>0</v>
          </cell>
        </row>
        <row r="11895">
          <cell r="A11895" t="str">
            <v>4522000001</v>
          </cell>
          <cell r="J11895">
            <v>0</v>
          </cell>
        </row>
        <row r="11896">
          <cell r="A11896" t="str">
            <v>4522000001</v>
          </cell>
          <cell r="J11896">
            <v>0</v>
          </cell>
        </row>
        <row r="11897">
          <cell r="A11897" t="str">
            <v>4522000001</v>
          </cell>
          <cell r="J11897">
            <v>0</v>
          </cell>
        </row>
        <row r="11898">
          <cell r="A11898" t="str">
            <v>4522000001</v>
          </cell>
          <cell r="J11898">
            <v>0</v>
          </cell>
        </row>
        <row r="11899">
          <cell r="A11899" t="str">
            <v>4522000001</v>
          </cell>
          <cell r="J11899">
            <v>0</v>
          </cell>
        </row>
        <row r="11900">
          <cell r="A11900" t="str">
            <v>4522000001</v>
          </cell>
          <cell r="J11900">
            <v>0</v>
          </cell>
        </row>
        <row r="11901">
          <cell r="A11901" t="str">
            <v>4522000001</v>
          </cell>
          <cell r="J11901">
            <v>0</v>
          </cell>
        </row>
        <row r="11902">
          <cell r="A11902" t="str">
            <v>4522000001</v>
          </cell>
          <cell r="J11902">
            <v>0</v>
          </cell>
        </row>
        <row r="11903">
          <cell r="A11903" t="str">
            <v>4522000001</v>
          </cell>
          <cell r="J11903">
            <v>0</v>
          </cell>
        </row>
        <row r="11904">
          <cell r="A11904" t="str">
            <v>4522000001</v>
          </cell>
          <cell r="J11904">
            <v>0</v>
          </cell>
        </row>
        <row r="11905">
          <cell r="A11905" t="str">
            <v>4522000001</v>
          </cell>
          <cell r="J11905">
            <v>0</v>
          </cell>
        </row>
        <row r="11906">
          <cell r="A11906" t="str">
            <v>4522000001</v>
          </cell>
          <cell r="J11906">
            <v>0</v>
          </cell>
        </row>
        <row r="11907">
          <cell r="A11907" t="str">
            <v>4522000001</v>
          </cell>
          <cell r="J11907">
            <v>0</v>
          </cell>
        </row>
        <row r="11908">
          <cell r="A11908" t="str">
            <v>4522000001</v>
          </cell>
          <cell r="J11908">
            <v>0</v>
          </cell>
        </row>
        <row r="11909">
          <cell r="A11909" t="str">
            <v>4522000001</v>
          </cell>
          <cell r="J11909">
            <v>0</v>
          </cell>
        </row>
        <row r="11910">
          <cell r="A11910" t="str">
            <v>4522000001</v>
          </cell>
          <cell r="J11910">
            <v>0</v>
          </cell>
        </row>
        <row r="11911">
          <cell r="A11911" t="str">
            <v>4522000001</v>
          </cell>
          <cell r="J11911">
            <v>0</v>
          </cell>
        </row>
        <row r="11912">
          <cell r="A11912" t="str">
            <v>4522000001</v>
          </cell>
          <cell r="J11912">
            <v>0</v>
          </cell>
        </row>
        <row r="11913">
          <cell r="A11913" t="str">
            <v>4522000001</v>
          </cell>
          <cell r="J11913">
            <v>0</v>
          </cell>
        </row>
        <row r="11914">
          <cell r="A11914" t="str">
            <v>4522000001</v>
          </cell>
          <cell r="J11914">
            <v>0</v>
          </cell>
        </row>
        <row r="11915">
          <cell r="A11915" t="str">
            <v>4522000001</v>
          </cell>
          <cell r="J11915">
            <v>0</v>
          </cell>
        </row>
        <row r="11916">
          <cell r="A11916" t="str">
            <v>4522000001</v>
          </cell>
          <cell r="J11916">
            <v>0</v>
          </cell>
        </row>
        <row r="11917">
          <cell r="A11917" t="str">
            <v>4522000001</v>
          </cell>
          <cell r="J11917">
            <v>0</v>
          </cell>
        </row>
        <row r="11918">
          <cell r="A11918" t="str">
            <v>4522000001</v>
          </cell>
          <cell r="J11918">
            <v>0</v>
          </cell>
        </row>
        <row r="11919">
          <cell r="A11919" t="str">
            <v>4522000001</v>
          </cell>
          <cell r="J11919">
            <v>0</v>
          </cell>
        </row>
        <row r="11920">
          <cell r="A11920" t="str">
            <v>4522000001</v>
          </cell>
          <cell r="J11920">
            <v>0</v>
          </cell>
        </row>
        <row r="11921">
          <cell r="A11921" t="str">
            <v>4522000001</v>
          </cell>
          <cell r="J11921">
            <v>0</v>
          </cell>
        </row>
        <row r="11922">
          <cell r="A11922" t="str">
            <v>4522000001</v>
          </cell>
          <cell r="J11922">
            <v>0</v>
          </cell>
        </row>
        <row r="11923">
          <cell r="A11923" t="str">
            <v>4522000001</v>
          </cell>
          <cell r="J11923">
            <v>0</v>
          </cell>
        </row>
        <row r="11924">
          <cell r="A11924" t="str">
            <v>4522000001</v>
          </cell>
          <cell r="J11924">
            <v>0</v>
          </cell>
        </row>
        <row r="11925">
          <cell r="A11925" t="str">
            <v>4522000001</v>
          </cell>
          <cell r="J11925">
            <v>0</v>
          </cell>
        </row>
        <row r="11926">
          <cell r="A11926" t="str">
            <v>4522000001</v>
          </cell>
          <cell r="J11926">
            <v>0</v>
          </cell>
        </row>
        <row r="11927">
          <cell r="A11927" t="str">
            <v>4522000001</v>
          </cell>
          <cell r="J11927">
            <v>0</v>
          </cell>
        </row>
        <row r="11928">
          <cell r="A11928" t="str">
            <v>4522000001</v>
          </cell>
          <cell r="J11928">
            <v>0</v>
          </cell>
        </row>
        <row r="11929">
          <cell r="A11929" t="str">
            <v>4522000001</v>
          </cell>
          <cell r="J11929">
            <v>0</v>
          </cell>
        </row>
        <row r="11930">
          <cell r="A11930" t="str">
            <v>4522000001</v>
          </cell>
          <cell r="J11930">
            <v>0</v>
          </cell>
        </row>
        <row r="11931">
          <cell r="A11931" t="str">
            <v>4522000001</v>
          </cell>
          <cell r="J11931">
            <v>0</v>
          </cell>
        </row>
        <row r="11932">
          <cell r="A11932" t="str">
            <v>4522000001</v>
          </cell>
          <cell r="J11932">
            <v>0</v>
          </cell>
        </row>
        <row r="11933">
          <cell r="A11933" t="str">
            <v>4522000001</v>
          </cell>
          <cell r="J11933">
            <v>0</v>
          </cell>
        </row>
        <row r="11934">
          <cell r="A11934" t="str">
            <v>4522000001</v>
          </cell>
          <cell r="J11934">
            <v>0</v>
          </cell>
        </row>
        <row r="11935">
          <cell r="A11935" t="str">
            <v>4522000001</v>
          </cell>
          <cell r="J11935">
            <v>0</v>
          </cell>
        </row>
        <row r="11936">
          <cell r="A11936" t="str">
            <v>4522000001</v>
          </cell>
          <cell r="J11936">
            <v>0</v>
          </cell>
        </row>
        <row r="11937">
          <cell r="A11937" t="str">
            <v>4522000001</v>
          </cell>
          <cell r="J11937">
            <v>0</v>
          </cell>
        </row>
        <row r="11938">
          <cell r="A11938" t="str">
            <v>4522000001</v>
          </cell>
          <cell r="J11938">
            <v>0</v>
          </cell>
        </row>
        <row r="11939">
          <cell r="A11939" t="str">
            <v>4522000001</v>
          </cell>
          <cell r="J11939">
            <v>0</v>
          </cell>
        </row>
        <row r="11940">
          <cell r="A11940" t="str">
            <v>4522000001</v>
          </cell>
          <cell r="J11940">
            <v>0</v>
          </cell>
        </row>
        <row r="11941">
          <cell r="A11941" t="str">
            <v>4522000001</v>
          </cell>
          <cell r="J11941">
            <v>0</v>
          </cell>
        </row>
        <row r="11942">
          <cell r="A11942" t="str">
            <v>4522000001</v>
          </cell>
          <cell r="J11942">
            <v>0</v>
          </cell>
        </row>
        <row r="11943">
          <cell r="A11943" t="str">
            <v>4522000001</v>
          </cell>
          <cell r="J11943">
            <v>0</v>
          </cell>
        </row>
        <row r="11944">
          <cell r="A11944" t="str">
            <v>4522000001</v>
          </cell>
          <cell r="J11944">
            <v>0</v>
          </cell>
        </row>
        <row r="11945">
          <cell r="A11945" t="str">
            <v>4522000001</v>
          </cell>
          <cell r="J11945">
            <v>0</v>
          </cell>
        </row>
        <row r="11946">
          <cell r="A11946" t="str">
            <v>4522000001</v>
          </cell>
          <cell r="J11946">
            <v>0</v>
          </cell>
        </row>
        <row r="11947">
          <cell r="A11947" t="str">
            <v>4522000001</v>
          </cell>
          <cell r="J11947">
            <v>0</v>
          </cell>
        </row>
        <row r="11948">
          <cell r="A11948" t="str">
            <v>4522000001</v>
          </cell>
          <cell r="J11948">
            <v>0</v>
          </cell>
        </row>
        <row r="11949">
          <cell r="A11949" t="str">
            <v>4522000001</v>
          </cell>
          <cell r="J11949">
            <v>0</v>
          </cell>
        </row>
        <row r="11950">
          <cell r="A11950" t="str">
            <v>4522000001</v>
          </cell>
          <cell r="J11950">
            <v>0</v>
          </cell>
        </row>
        <row r="11951">
          <cell r="A11951" t="str">
            <v>4522000001</v>
          </cell>
          <cell r="J11951">
            <v>0</v>
          </cell>
        </row>
        <row r="11952">
          <cell r="A11952" t="str">
            <v>4522000001</v>
          </cell>
          <cell r="J11952">
            <v>0</v>
          </cell>
        </row>
        <row r="11953">
          <cell r="A11953" t="str">
            <v>4522000001</v>
          </cell>
          <cell r="J11953">
            <v>0</v>
          </cell>
        </row>
        <row r="11954">
          <cell r="A11954" t="str">
            <v>4522000001</v>
          </cell>
          <cell r="J11954">
            <v>0</v>
          </cell>
        </row>
        <row r="11955">
          <cell r="A11955" t="str">
            <v>4522000001</v>
          </cell>
          <cell r="J11955">
            <v>0</v>
          </cell>
        </row>
        <row r="11956">
          <cell r="A11956" t="str">
            <v>4522000001</v>
          </cell>
          <cell r="J11956">
            <v>0</v>
          </cell>
        </row>
        <row r="11957">
          <cell r="A11957" t="str">
            <v>4522000001</v>
          </cell>
          <cell r="J11957">
            <v>0</v>
          </cell>
        </row>
        <row r="11958">
          <cell r="A11958" t="str">
            <v>4522000001</v>
          </cell>
          <cell r="J11958">
            <v>0</v>
          </cell>
        </row>
        <row r="11959">
          <cell r="A11959" t="str">
            <v>4522000001</v>
          </cell>
          <cell r="J11959">
            <v>0</v>
          </cell>
        </row>
        <row r="11960">
          <cell r="A11960" t="str">
            <v>4522000001</v>
          </cell>
          <cell r="J11960">
            <v>0</v>
          </cell>
        </row>
        <row r="11961">
          <cell r="A11961" t="str">
            <v>4522000001</v>
          </cell>
          <cell r="J11961">
            <v>0</v>
          </cell>
        </row>
        <row r="11962">
          <cell r="A11962" t="str">
            <v>4522000001</v>
          </cell>
          <cell r="J11962">
            <v>0</v>
          </cell>
        </row>
        <row r="11963">
          <cell r="A11963" t="str">
            <v>4522000001</v>
          </cell>
          <cell r="J11963">
            <v>0</v>
          </cell>
        </row>
        <row r="11964">
          <cell r="A11964" t="str">
            <v>4522000001</v>
          </cell>
          <cell r="J11964">
            <v>0</v>
          </cell>
        </row>
        <row r="11965">
          <cell r="A11965" t="str">
            <v>4522000001</v>
          </cell>
          <cell r="J11965">
            <v>0</v>
          </cell>
        </row>
        <row r="11966">
          <cell r="A11966" t="str">
            <v>4522000001</v>
          </cell>
          <cell r="J11966">
            <v>0</v>
          </cell>
        </row>
        <row r="11967">
          <cell r="A11967" t="str">
            <v>4522000001</v>
          </cell>
          <cell r="J11967">
            <v>0</v>
          </cell>
        </row>
        <row r="11968">
          <cell r="A11968" t="str">
            <v>4522000001</v>
          </cell>
          <cell r="J11968">
            <v>0</v>
          </cell>
        </row>
        <row r="11969">
          <cell r="A11969" t="str">
            <v>4522000001</v>
          </cell>
          <cell r="J11969">
            <v>0</v>
          </cell>
        </row>
        <row r="11970">
          <cell r="A11970" t="str">
            <v>4522000001</v>
          </cell>
          <cell r="J11970">
            <v>0</v>
          </cell>
        </row>
        <row r="11971">
          <cell r="A11971" t="str">
            <v>4522000001</v>
          </cell>
          <cell r="J11971">
            <v>0</v>
          </cell>
        </row>
        <row r="11972">
          <cell r="A11972" t="str">
            <v>4522000001</v>
          </cell>
          <cell r="J11972">
            <v>0</v>
          </cell>
        </row>
        <row r="11973">
          <cell r="A11973" t="str">
            <v>4522000001</v>
          </cell>
          <cell r="J11973">
            <v>0</v>
          </cell>
        </row>
        <row r="11974">
          <cell r="A11974" t="str">
            <v>4522000001</v>
          </cell>
          <cell r="J11974">
            <v>0</v>
          </cell>
        </row>
        <row r="11975">
          <cell r="A11975" t="str">
            <v>4522000001</v>
          </cell>
          <cell r="J11975">
            <v>0</v>
          </cell>
        </row>
        <row r="11976">
          <cell r="A11976" t="str">
            <v>4522000001</v>
          </cell>
          <cell r="J11976">
            <v>0</v>
          </cell>
        </row>
        <row r="11977">
          <cell r="A11977" t="str">
            <v>4522000001</v>
          </cell>
          <cell r="J11977">
            <v>0</v>
          </cell>
        </row>
        <row r="11978">
          <cell r="A11978" t="str">
            <v>4522000001</v>
          </cell>
          <cell r="J11978">
            <v>0</v>
          </cell>
        </row>
        <row r="11979">
          <cell r="A11979" t="str">
            <v>4522000001</v>
          </cell>
          <cell r="J11979">
            <v>0</v>
          </cell>
        </row>
        <row r="11980">
          <cell r="A11980" t="str">
            <v>4522000001</v>
          </cell>
          <cell r="J11980">
            <v>0</v>
          </cell>
        </row>
        <row r="11981">
          <cell r="A11981" t="str">
            <v>4522000001</v>
          </cell>
          <cell r="J11981">
            <v>0</v>
          </cell>
        </row>
        <row r="11982">
          <cell r="A11982" t="str">
            <v>4522000001</v>
          </cell>
          <cell r="J11982">
            <v>0</v>
          </cell>
        </row>
        <row r="11983">
          <cell r="A11983" t="str">
            <v>4522000001</v>
          </cell>
          <cell r="J11983">
            <v>0</v>
          </cell>
        </row>
        <row r="11984">
          <cell r="A11984" t="str">
            <v>4522000001</v>
          </cell>
          <cell r="J11984">
            <v>0</v>
          </cell>
        </row>
        <row r="11985">
          <cell r="A11985" t="str">
            <v>4522000001</v>
          </cell>
          <cell r="J11985">
            <v>0</v>
          </cell>
        </row>
        <row r="11986">
          <cell r="A11986" t="str">
            <v>4522000001</v>
          </cell>
          <cell r="J11986">
            <v>0</v>
          </cell>
        </row>
        <row r="11987">
          <cell r="A11987" t="str">
            <v>4522000001</v>
          </cell>
          <cell r="J11987">
            <v>0</v>
          </cell>
        </row>
        <row r="11988">
          <cell r="A11988" t="str">
            <v>4522000001</v>
          </cell>
          <cell r="J11988">
            <v>0</v>
          </cell>
        </row>
        <row r="11989">
          <cell r="A11989" t="str">
            <v>4522000001</v>
          </cell>
          <cell r="J11989">
            <v>0</v>
          </cell>
        </row>
        <row r="11990">
          <cell r="A11990" t="str">
            <v>4522000001</v>
          </cell>
          <cell r="J11990">
            <v>0</v>
          </cell>
        </row>
        <row r="11991">
          <cell r="A11991" t="str">
            <v>4522000001</v>
          </cell>
          <cell r="J11991">
            <v>0</v>
          </cell>
        </row>
        <row r="11992">
          <cell r="A11992" t="str">
            <v>4522000001</v>
          </cell>
          <cell r="J11992">
            <v>0</v>
          </cell>
        </row>
        <row r="11993">
          <cell r="A11993" t="str">
            <v>4522000001</v>
          </cell>
          <cell r="J11993">
            <v>0</v>
          </cell>
        </row>
        <row r="11994">
          <cell r="A11994" t="str">
            <v>4522000001</v>
          </cell>
          <cell r="J11994">
            <v>0</v>
          </cell>
        </row>
        <row r="11995">
          <cell r="A11995" t="str">
            <v>4522000001</v>
          </cell>
          <cell r="J11995">
            <v>0</v>
          </cell>
        </row>
        <row r="11996">
          <cell r="A11996" t="str">
            <v>4522000001</v>
          </cell>
          <cell r="J11996">
            <v>0</v>
          </cell>
        </row>
        <row r="11997">
          <cell r="A11997" t="str">
            <v>4522000001</v>
          </cell>
          <cell r="J11997">
            <v>0</v>
          </cell>
        </row>
        <row r="11998">
          <cell r="A11998" t="str">
            <v>4522000001</v>
          </cell>
          <cell r="J11998">
            <v>0</v>
          </cell>
        </row>
        <row r="11999">
          <cell r="A11999" t="str">
            <v>4522000001</v>
          </cell>
          <cell r="J11999">
            <v>0</v>
          </cell>
        </row>
        <row r="12000">
          <cell r="A12000" t="str">
            <v>4522000001</v>
          </cell>
          <cell r="J12000">
            <v>0</v>
          </cell>
        </row>
        <row r="12001">
          <cell r="A12001" t="str">
            <v>4522000001</v>
          </cell>
          <cell r="J12001">
            <v>0</v>
          </cell>
        </row>
        <row r="12002">
          <cell r="A12002" t="str">
            <v>4522000001</v>
          </cell>
          <cell r="J12002">
            <v>0</v>
          </cell>
        </row>
        <row r="12003">
          <cell r="A12003" t="str">
            <v>4522000001</v>
          </cell>
          <cell r="J12003">
            <v>0</v>
          </cell>
        </row>
        <row r="12004">
          <cell r="A12004" t="str">
            <v>4522000001</v>
          </cell>
          <cell r="J12004">
            <v>0</v>
          </cell>
        </row>
        <row r="12005">
          <cell r="A12005" t="str">
            <v>4522000001</v>
          </cell>
          <cell r="J12005">
            <v>0</v>
          </cell>
        </row>
        <row r="12006">
          <cell r="A12006" t="str">
            <v>4522000001</v>
          </cell>
          <cell r="J12006">
            <v>0</v>
          </cell>
        </row>
        <row r="12007">
          <cell r="A12007" t="str">
            <v>4522000001</v>
          </cell>
          <cell r="J12007">
            <v>0</v>
          </cell>
        </row>
        <row r="12008">
          <cell r="A12008" t="str">
            <v>4522000001</v>
          </cell>
          <cell r="J12008">
            <v>0</v>
          </cell>
        </row>
        <row r="12009">
          <cell r="A12009" t="str">
            <v>4522000001</v>
          </cell>
          <cell r="J12009">
            <v>0</v>
          </cell>
        </row>
        <row r="12010">
          <cell r="A12010" t="str">
            <v>4522000001</v>
          </cell>
          <cell r="J12010">
            <v>0</v>
          </cell>
        </row>
        <row r="12011">
          <cell r="A12011" t="str">
            <v>4522000001</v>
          </cell>
          <cell r="J12011">
            <v>0</v>
          </cell>
        </row>
        <row r="12012">
          <cell r="A12012" t="str">
            <v>4522000001</v>
          </cell>
          <cell r="J12012">
            <v>0</v>
          </cell>
        </row>
        <row r="12013">
          <cell r="A12013" t="str">
            <v>4522000001</v>
          </cell>
          <cell r="J12013">
            <v>0</v>
          </cell>
        </row>
        <row r="12014">
          <cell r="A12014" t="str">
            <v>4522000001</v>
          </cell>
          <cell r="J12014">
            <v>0</v>
          </cell>
        </row>
        <row r="12015">
          <cell r="A12015" t="str">
            <v>4522000001</v>
          </cell>
          <cell r="J12015">
            <v>0</v>
          </cell>
        </row>
        <row r="12016">
          <cell r="A12016" t="str">
            <v>4522000001</v>
          </cell>
          <cell r="J12016">
            <v>0</v>
          </cell>
        </row>
        <row r="12017">
          <cell r="A12017" t="str">
            <v>4522000001</v>
          </cell>
          <cell r="J12017">
            <v>0</v>
          </cell>
        </row>
        <row r="12018">
          <cell r="A12018" t="str">
            <v>4522000001</v>
          </cell>
          <cell r="J12018">
            <v>0</v>
          </cell>
        </row>
        <row r="12019">
          <cell r="A12019" t="str">
            <v>4522000001</v>
          </cell>
          <cell r="J12019">
            <v>0</v>
          </cell>
        </row>
        <row r="12020">
          <cell r="A12020" t="str">
            <v>4522000001</v>
          </cell>
          <cell r="J12020">
            <v>0</v>
          </cell>
        </row>
        <row r="12021">
          <cell r="A12021" t="str">
            <v>4522000001</v>
          </cell>
          <cell r="J12021">
            <v>0</v>
          </cell>
        </row>
        <row r="12022">
          <cell r="A12022" t="str">
            <v>4522000001</v>
          </cell>
          <cell r="J12022">
            <v>0</v>
          </cell>
        </row>
        <row r="12023">
          <cell r="A12023" t="str">
            <v>4522000001</v>
          </cell>
          <cell r="J12023">
            <v>0</v>
          </cell>
        </row>
        <row r="12024">
          <cell r="A12024" t="str">
            <v>4522000001</v>
          </cell>
          <cell r="J12024">
            <v>0</v>
          </cell>
        </row>
        <row r="12025">
          <cell r="A12025" t="str">
            <v>4522000001</v>
          </cell>
          <cell r="J12025">
            <v>0</v>
          </cell>
        </row>
        <row r="12026">
          <cell r="A12026" t="str">
            <v>4522000001</v>
          </cell>
          <cell r="J12026">
            <v>0</v>
          </cell>
        </row>
        <row r="12027">
          <cell r="A12027" t="str">
            <v>4522000001</v>
          </cell>
          <cell r="J12027">
            <v>0</v>
          </cell>
        </row>
        <row r="12028">
          <cell r="A12028" t="str">
            <v>4522000001</v>
          </cell>
          <cell r="J12028">
            <v>0</v>
          </cell>
        </row>
        <row r="12029">
          <cell r="A12029" t="str">
            <v>4522000001</v>
          </cell>
          <cell r="J12029">
            <v>0</v>
          </cell>
        </row>
        <row r="12030">
          <cell r="A12030" t="str">
            <v>4522000001</v>
          </cell>
          <cell r="J12030">
            <v>0</v>
          </cell>
        </row>
        <row r="12031">
          <cell r="A12031" t="str">
            <v>4522000001</v>
          </cell>
          <cell r="J12031">
            <v>0</v>
          </cell>
        </row>
        <row r="12032">
          <cell r="A12032" t="str">
            <v>4522000001</v>
          </cell>
          <cell r="J12032">
            <v>0</v>
          </cell>
        </row>
        <row r="12033">
          <cell r="A12033" t="str">
            <v>4522000001</v>
          </cell>
          <cell r="J12033">
            <v>0</v>
          </cell>
        </row>
        <row r="12034">
          <cell r="A12034" t="str">
            <v>4522000001</v>
          </cell>
          <cell r="J12034">
            <v>0</v>
          </cell>
        </row>
        <row r="12035">
          <cell r="A12035" t="str">
            <v>4522000001</v>
          </cell>
          <cell r="J12035">
            <v>0</v>
          </cell>
        </row>
        <row r="12036">
          <cell r="A12036" t="str">
            <v>4522000001</v>
          </cell>
          <cell r="J12036">
            <v>0</v>
          </cell>
        </row>
        <row r="12037">
          <cell r="A12037" t="str">
            <v>4522000001</v>
          </cell>
          <cell r="J12037">
            <v>0</v>
          </cell>
        </row>
        <row r="12038">
          <cell r="A12038" t="str">
            <v>4522000001</v>
          </cell>
          <cell r="J12038">
            <v>0</v>
          </cell>
        </row>
        <row r="12039">
          <cell r="A12039" t="str">
            <v>4522000001</v>
          </cell>
          <cell r="J12039">
            <v>0</v>
          </cell>
        </row>
        <row r="12040">
          <cell r="A12040" t="str">
            <v>4522000001</v>
          </cell>
          <cell r="J12040">
            <v>0</v>
          </cell>
        </row>
        <row r="12041">
          <cell r="A12041" t="str">
            <v>4522000001</v>
          </cell>
          <cell r="J12041">
            <v>0</v>
          </cell>
        </row>
        <row r="12042">
          <cell r="A12042" t="str">
            <v>4522000001</v>
          </cell>
          <cell r="J12042">
            <v>0</v>
          </cell>
        </row>
        <row r="12043">
          <cell r="A12043" t="str">
            <v>4522000001</v>
          </cell>
          <cell r="J12043">
            <v>0</v>
          </cell>
        </row>
        <row r="12044">
          <cell r="A12044" t="str">
            <v>4522000001</v>
          </cell>
          <cell r="J12044">
            <v>0</v>
          </cell>
        </row>
        <row r="12045">
          <cell r="A12045" t="str">
            <v>4522000001</v>
          </cell>
          <cell r="J12045">
            <v>0</v>
          </cell>
        </row>
        <row r="12046">
          <cell r="A12046" t="str">
            <v>4522000001</v>
          </cell>
          <cell r="J12046">
            <v>0</v>
          </cell>
        </row>
        <row r="12047">
          <cell r="A12047" t="str">
            <v>4522000001</v>
          </cell>
          <cell r="J12047">
            <v>0</v>
          </cell>
        </row>
        <row r="12048">
          <cell r="A12048" t="str">
            <v>4522000001</v>
          </cell>
          <cell r="J12048">
            <v>0</v>
          </cell>
        </row>
        <row r="12049">
          <cell r="A12049" t="str">
            <v>4522000001</v>
          </cell>
          <cell r="J12049">
            <v>0</v>
          </cell>
        </row>
        <row r="12050">
          <cell r="A12050" t="str">
            <v>4522000001</v>
          </cell>
          <cell r="J12050">
            <v>0</v>
          </cell>
        </row>
        <row r="12051">
          <cell r="A12051" t="str">
            <v>4522000001</v>
          </cell>
          <cell r="J12051">
            <v>0</v>
          </cell>
        </row>
        <row r="12052">
          <cell r="A12052" t="str">
            <v>4522000001</v>
          </cell>
          <cell r="J12052">
            <v>0</v>
          </cell>
        </row>
        <row r="12053">
          <cell r="A12053" t="str">
            <v>4522000001</v>
          </cell>
          <cell r="J12053">
            <v>0</v>
          </cell>
        </row>
        <row r="12054">
          <cell r="A12054" t="str">
            <v>4522000001</v>
          </cell>
          <cell r="J12054">
            <v>0</v>
          </cell>
        </row>
        <row r="12055">
          <cell r="A12055" t="str">
            <v>4522000001</v>
          </cell>
          <cell r="J12055">
            <v>0</v>
          </cell>
        </row>
        <row r="12056">
          <cell r="A12056" t="str">
            <v>4522000001</v>
          </cell>
          <cell r="J12056">
            <v>0</v>
          </cell>
        </row>
        <row r="12057">
          <cell r="A12057" t="str">
            <v>4522000001</v>
          </cell>
          <cell r="J12057">
            <v>0</v>
          </cell>
        </row>
        <row r="12058">
          <cell r="A12058" t="str">
            <v>4522000001</v>
          </cell>
          <cell r="J12058">
            <v>0</v>
          </cell>
        </row>
        <row r="12059">
          <cell r="A12059" t="str">
            <v>4522000001</v>
          </cell>
          <cell r="J12059">
            <v>0</v>
          </cell>
        </row>
        <row r="12060">
          <cell r="A12060" t="str">
            <v>4522000001</v>
          </cell>
          <cell r="J12060">
            <v>0</v>
          </cell>
        </row>
        <row r="12061">
          <cell r="A12061" t="str">
            <v>4522000001</v>
          </cell>
          <cell r="J12061">
            <v>0</v>
          </cell>
        </row>
        <row r="12062">
          <cell r="A12062" t="str">
            <v>4522000001</v>
          </cell>
          <cell r="J12062">
            <v>0</v>
          </cell>
        </row>
        <row r="12063">
          <cell r="A12063" t="str">
            <v>4522000001</v>
          </cell>
          <cell r="J12063">
            <v>0</v>
          </cell>
        </row>
        <row r="12064">
          <cell r="A12064" t="str">
            <v>4522000001</v>
          </cell>
          <cell r="J12064">
            <v>0</v>
          </cell>
        </row>
        <row r="12065">
          <cell r="A12065" t="str">
            <v>4522000001</v>
          </cell>
          <cell r="J12065">
            <v>0</v>
          </cell>
        </row>
        <row r="12066">
          <cell r="A12066" t="str">
            <v>4522000001</v>
          </cell>
          <cell r="J12066">
            <v>0</v>
          </cell>
        </row>
        <row r="12067">
          <cell r="A12067" t="str">
            <v>4522000001</v>
          </cell>
          <cell r="J12067">
            <v>0</v>
          </cell>
        </row>
        <row r="12068">
          <cell r="A12068" t="str">
            <v>4522000001</v>
          </cell>
          <cell r="J12068">
            <v>0</v>
          </cell>
        </row>
        <row r="12069">
          <cell r="A12069" t="str">
            <v>4522000001</v>
          </cell>
          <cell r="J12069">
            <v>0</v>
          </cell>
        </row>
        <row r="12070">
          <cell r="A12070" t="str">
            <v>4522000001</v>
          </cell>
          <cell r="J12070">
            <v>0</v>
          </cell>
        </row>
        <row r="12071">
          <cell r="A12071" t="str">
            <v>4522000001</v>
          </cell>
          <cell r="J12071">
            <v>0</v>
          </cell>
        </row>
        <row r="12072">
          <cell r="A12072" t="str">
            <v>4522000001</v>
          </cell>
          <cell r="J12072">
            <v>0</v>
          </cell>
        </row>
        <row r="12073">
          <cell r="A12073" t="str">
            <v>4522000001</v>
          </cell>
          <cell r="J12073">
            <v>0</v>
          </cell>
        </row>
        <row r="12074">
          <cell r="A12074" t="str">
            <v>4522000001</v>
          </cell>
          <cell r="J12074">
            <v>0</v>
          </cell>
        </row>
        <row r="12075">
          <cell r="A12075" t="str">
            <v>4522000001</v>
          </cell>
          <cell r="J12075">
            <v>0</v>
          </cell>
        </row>
        <row r="12076">
          <cell r="A12076" t="str">
            <v>4522000001</v>
          </cell>
          <cell r="J12076">
            <v>0</v>
          </cell>
        </row>
        <row r="12077">
          <cell r="A12077" t="str">
            <v>4522000001</v>
          </cell>
          <cell r="J12077">
            <v>0</v>
          </cell>
        </row>
        <row r="12078">
          <cell r="A12078" t="str">
            <v>4522000001</v>
          </cell>
          <cell r="J12078">
            <v>0</v>
          </cell>
        </row>
        <row r="12079">
          <cell r="A12079" t="str">
            <v>4522000001</v>
          </cell>
          <cell r="J12079">
            <v>0</v>
          </cell>
        </row>
        <row r="12080">
          <cell r="A12080" t="str">
            <v>4522000001</v>
          </cell>
          <cell r="J12080">
            <v>0</v>
          </cell>
        </row>
        <row r="12081">
          <cell r="A12081" t="str">
            <v>4522000001</v>
          </cell>
          <cell r="J12081">
            <v>0</v>
          </cell>
        </row>
        <row r="12082">
          <cell r="A12082" t="str">
            <v>4522000001</v>
          </cell>
          <cell r="J12082">
            <v>0</v>
          </cell>
        </row>
        <row r="12083">
          <cell r="A12083" t="str">
            <v>4522000001</v>
          </cell>
          <cell r="J12083">
            <v>0</v>
          </cell>
        </row>
        <row r="12084">
          <cell r="A12084" t="str">
            <v>4522000001</v>
          </cell>
          <cell r="J12084">
            <v>0</v>
          </cell>
        </row>
        <row r="12085">
          <cell r="A12085" t="str">
            <v>4522000001</v>
          </cell>
          <cell r="J12085">
            <v>0</v>
          </cell>
        </row>
        <row r="12086">
          <cell r="A12086" t="str">
            <v>4522000001</v>
          </cell>
          <cell r="J12086">
            <v>0</v>
          </cell>
        </row>
        <row r="12087">
          <cell r="A12087" t="str">
            <v>4522000001</v>
          </cell>
          <cell r="J12087">
            <v>0</v>
          </cell>
        </row>
        <row r="12088">
          <cell r="A12088" t="str">
            <v>4522000001</v>
          </cell>
          <cell r="J12088">
            <v>0</v>
          </cell>
        </row>
        <row r="12089">
          <cell r="A12089" t="str">
            <v>4522000001</v>
          </cell>
          <cell r="J12089">
            <v>0</v>
          </cell>
        </row>
        <row r="12090">
          <cell r="A12090" t="str">
            <v>4522000001</v>
          </cell>
          <cell r="J12090">
            <v>0</v>
          </cell>
        </row>
        <row r="12091">
          <cell r="A12091" t="str">
            <v>4522000001</v>
          </cell>
          <cell r="J12091">
            <v>0</v>
          </cell>
        </row>
        <row r="12092">
          <cell r="A12092" t="str">
            <v>4522000001</v>
          </cell>
          <cell r="J12092">
            <v>0</v>
          </cell>
        </row>
        <row r="12093">
          <cell r="A12093" t="str">
            <v>4522000001</v>
          </cell>
          <cell r="J12093">
            <v>0</v>
          </cell>
        </row>
        <row r="12094">
          <cell r="A12094" t="str">
            <v>4522000001</v>
          </cell>
          <cell r="J12094">
            <v>0</v>
          </cell>
        </row>
        <row r="12095">
          <cell r="A12095" t="str">
            <v>4522000001</v>
          </cell>
          <cell r="J12095">
            <v>0</v>
          </cell>
        </row>
        <row r="12096">
          <cell r="A12096" t="str">
            <v>4522000001</v>
          </cell>
          <cell r="J12096">
            <v>0</v>
          </cell>
        </row>
        <row r="12097">
          <cell r="A12097" t="str">
            <v>4522000001</v>
          </cell>
          <cell r="J12097">
            <v>0</v>
          </cell>
        </row>
        <row r="12098">
          <cell r="A12098" t="str">
            <v>4522000001</v>
          </cell>
          <cell r="J12098">
            <v>0</v>
          </cell>
        </row>
        <row r="12099">
          <cell r="A12099" t="str">
            <v>4522000001</v>
          </cell>
          <cell r="J12099">
            <v>0</v>
          </cell>
        </row>
        <row r="12100">
          <cell r="A12100" t="str">
            <v>4522000001</v>
          </cell>
          <cell r="J12100">
            <v>0</v>
          </cell>
        </row>
        <row r="12101">
          <cell r="A12101" t="str">
            <v>4522000001</v>
          </cell>
          <cell r="J12101">
            <v>0</v>
          </cell>
        </row>
        <row r="12102">
          <cell r="A12102" t="str">
            <v>4522000001</v>
          </cell>
          <cell r="J12102">
            <v>0</v>
          </cell>
        </row>
        <row r="12103">
          <cell r="A12103" t="str">
            <v>4522000001</v>
          </cell>
          <cell r="J12103">
            <v>0</v>
          </cell>
        </row>
        <row r="12104">
          <cell r="A12104" t="str">
            <v>4522000001</v>
          </cell>
          <cell r="J12104">
            <v>0</v>
          </cell>
        </row>
        <row r="12105">
          <cell r="A12105" t="str">
            <v>4522000001</v>
          </cell>
          <cell r="J12105">
            <v>0</v>
          </cell>
        </row>
        <row r="12106">
          <cell r="A12106" t="str">
            <v>4522000001</v>
          </cell>
          <cell r="J12106">
            <v>0</v>
          </cell>
        </row>
        <row r="12107">
          <cell r="A12107" t="str">
            <v>4522000001</v>
          </cell>
          <cell r="J12107">
            <v>0</v>
          </cell>
        </row>
        <row r="12108">
          <cell r="A12108" t="str">
            <v>4522000001</v>
          </cell>
          <cell r="J12108">
            <v>0</v>
          </cell>
        </row>
        <row r="12109">
          <cell r="A12109" t="str">
            <v>4522000001</v>
          </cell>
          <cell r="J12109">
            <v>0</v>
          </cell>
        </row>
        <row r="12110">
          <cell r="A12110" t="str">
            <v>4522000001</v>
          </cell>
          <cell r="J12110">
            <v>0</v>
          </cell>
        </row>
        <row r="12111">
          <cell r="A12111" t="str">
            <v>4522000001</v>
          </cell>
          <cell r="J12111">
            <v>0</v>
          </cell>
        </row>
        <row r="12112">
          <cell r="A12112" t="str">
            <v>4522000001</v>
          </cell>
          <cell r="J12112">
            <v>0</v>
          </cell>
        </row>
        <row r="12113">
          <cell r="A12113" t="str">
            <v>4522000001</v>
          </cell>
          <cell r="J12113">
            <v>0</v>
          </cell>
        </row>
        <row r="12114">
          <cell r="A12114" t="str">
            <v>4522000001</v>
          </cell>
          <cell r="J12114">
            <v>0</v>
          </cell>
        </row>
        <row r="12115">
          <cell r="A12115" t="str">
            <v>4522000001</v>
          </cell>
          <cell r="J12115">
            <v>0</v>
          </cell>
        </row>
        <row r="12116">
          <cell r="A12116" t="str">
            <v>4522000001</v>
          </cell>
          <cell r="J12116">
            <v>0</v>
          </cell>
        </row>
        <row r="12117">
          <cell r="A12117" t="str">
            <v>4522000001</v>
          </cell>
          <cell r="J12117">
            <v>0</v>
          </cell>
        </row>
        <row r="12118">
          <cell r="A12118" t="str">
            <v>4522000001</v>
          </cell>
          <cell r="J12118">
            <v>0</v>
          </cell>
        </row>
        <row r="12119">
          <cell r="A12119" t="str">
            <v>4522000001</v>
          </cell>
          <cell r="J12119">
            <v>0</v>
          </cell>
        </row>
        <row r="12120">
          <cell r="A12120" t="str">
            <v>4522000001</v>
          </cell>
          <cell r="J12120">
            <v>0</v>
          </cell>
        </row>
        <row r="12121">
          <cell r="A12121" t="str">
            <v>4522000001</v>
          </cell>
          <cell r="J12121">
            <v>0</v>
          </cell>
        </row>
        <row r="12122">
          <cell r="A12122" t="str">
            <v>4522000001</v>
          </cell>
          <cell r="J12122">
            <v>0</v>
          </cell>
        </row>
        <row r="12123">
          <cell r="A12123" t="str">
            <v>4522000001</v>
          </cell>
          <cell r="J12123">
            <v>0</v>
          </cell>
        </row>
        <row r="12124">
          <cell r="A12124" t="str">
            <v>4522000001</v>
          </cell>
          <cell r="J12124">
            <v>0</v>
          </cell>
        </row>
        <row r="12125">
          <cell r="A12125" t="str">
            <v>4522000001</v>
          </cell>
          <cell r="J12125">
            <v>0</v>
          </cell>
        </row>
        <row r="12126">
          <cell r="A12126" t="str">
            <v>4522000001</v>
          </cell>
          <cell r="J12126">
            <v>0</v>
          </cell>
        </row>
        <row r="12127">
          <cell r="A12127" t="str">
            <v>4522000001</v>
          </cell>
          <cell r="J12127">
            <v>0</v>
          </cell>
        </row>
        <row r="12128">
          <cell r="A12128" t="str">
            <v>4522000001</v>
          </cell>
          <cell r="J12128">
            <v>0</v>
          </cell>
        </row>
        <row r="12129">
          <cell r="A12129" t="str">
            <v>4522000001</v>
          </cell>
          <cell r="J12129">
            <v>0</v>
          </cell>
        </row>
        <row r="12130">
          <cell r="A12130" t="str">
            <v>4522000001</v>
          </cell>
          <cell r="J12130">
            <v>0</v>
          </cell>
        </row>
        <row r="12131">
          <cell r="A12131" t="str">
            <v>4522000001</v>
          </cell>
          <cell r="J12131">
            <v>0</v>
          </cell>
        </row>
        <row r="12132">
          <cell r="A12132" t="str">
            <v>4522000001</v>
          </cell>
          <cell r="J12132">
            <v>0</v>
          </cell>
        </row>
        <row r="12133">
          <cell r="A12133" t="str">
            <v>4522000001</v>
          </cell>
          <cell r="J12133">
            <v>0</v>
          </cell>
        </row>
        <row r="12134">
          <cell r="A12134" t="str">
            <v>4522000001</v>
          </cell>
          <cell r="J12134">
            <v>0</v>
          </cell>
        </row>
        <row r="12135">
          <cell r="A12135" t="str">
            <v>4522000001</v>
          </cell>
          <cell r="J12135">
            <v>0</v>
          </cell>
        </row>
        <row r="12136">
          <cell r="A12136" t="str">
            <v>4522000001</v>
          </cell>
          <cell r="J12136">
            <v>0</v>
          </cell>
        </row>
        <row r="12137">
          <cell r="A12137" t="str">
            <v>4522000001</v>
          </cell>
          <cell r="J12137">
            <v>0</v>
          </cell>
        </row>
        <row r="12138">
          <cell r="A12138" t="str">
            <v>4522000001</v>
          </cell>
          <cell r="J12138">
            <v>0</v>
          </cell>
        </row>
        <row r="12139">
          <cell r="A12139" t="str">
            <v>4522000001</v>
          </cell>
          <cell r="J12139">
            <v>0</v>
          </cell>
        </row>
        <row r="12140">
          <cell r="A12140" t="str">
            <v>4522000001</v>
          </cell>
          <cell r="J12140">
            <v>0</v>
          </cell>
        </row>
        <row r="12141">
          <cell r="A12141" t="str">
            <v>4522000001</v>
          </cell>
          <cell r="J12141">
            <v>0</v>
          </cell>
        </row>
        <row r="12142">
          <cell r="A12142" t="str">
            <v>4522000001</v>
          </cell>
          <cell r="J12142">
            <v>0</v>
          </cell>
        </row>
        <row r="12143">
          <cell r="A12143" t="str">
            <v>4522000001</v>
          </cell>
          <cell r="J12143">
            <v>0</v>
          </cell>
        </row>
        <row r="12144">
          <cell r="A12144" t="str">
            <v>4522000001</v>
          </cell>
          <cell r="J12144">
            <v>0</v>
          </cell>
        </row>
        <row r="12145">
          <cell r="A12145" t="str">
            <v>4522000001</v>
          </cell>
          <cell r="J12145">
            <v>0</v>
          </cell>
        </row>
        <row r="12146">
          <cell r="A12146" t="str">
            <v>4522000001</v>
          </cell>
          <cell r="J12146">
            <v>0</v>
          </cell>
        </row>
        <row r="12147">
          <cell r="A12147" t="str">
            <v>4522000001</v>
          </cell>
          <cell r="J12147">
            <v>0</v>
          </cell>
        </row>
        <row r="12148">
          <cell r="A12148" t="str">
            <v>4522000001</v>
          </cell>
          <cell r="J12148">
            <v>0</v>
          </cell>
        </row>
        <row r="12149">
          <cell r="A12149" t="str">
            <v>4522000001</v>
          </cell>
          <cell r="J12149">
            <v>0</v>
          </cell>
        </row>
        <row r="12150">
          <cell r="A12150" t="str">
            <v>4522000001</v>
          </cell>
          <cell r="J12150">
            <v>0</v>
          </cell>
        </row>
        <row r="12151">
          <cell r="A12151" t="str">
            <v>4522000001</v>
          </cell>
          <cell r="J12151">
            <v>0</v>
          </cell>
        </row>
        <row r="12152">
          <cell r="A12152" t="str">
            <v>4522000001</v>
          </cell>
          <cell r="J12152">
            <v>0</v>
          </cell>
        </row>
        <row r="12153">
          <cell r="A12153" t="str">
            <v>4522000001</v>
          </cell>
          <cell r="J12153">
            <v>0</v>
          </cell>
        </row>
        <row r="12154">
          <cell r="A12154" t="str">
            <v>4522000001</v>
          </cell>
          <cell r="J12154">
            <v>0</v>
          </cell>
        </row>
        <row r="12155">
          <cell r="A12155" t="str">
            <v>4522000001</v>
          </cell>
          <cell r="J12155">
            <v>0</v>
          </cell>
        </row>
        <row r="12156">
          <cell r="A12156" t="str">
            <v>4522000001</v>
          </cell>
          <cell r="J12156">
            <v>0</v>
          </cell>
        </row>
        <row r="12157">
          <cell r="A12157" t="str">
            <v>4522000001</v>
          </cell>
          <cell r="J12157">
            <v>0</v>
          </cell>
        </row>
        <row r="12158">
          <cell r="A12158" t="str">
            <v>4522000001</v>
          </cell>
          <cell r="J12158">
            <v>0</v>
          </cell>
        </row>
        <row r="12159">
          <cell r="A12159" t="str">
            <v>4522000001</v>
          </cell>
          <cell r="J12159">
            <v>0</v>
          </cell>
        </row>
        <row r="12160">
          <cell r="A12160" t="str">
            <v>4522000001</v>
          </cell>
          <cell r="J12160">
            <v>0</v>
          </cell>
        </row>
        <row r="12161">
          <cell r="A12161" t="str">
            <v>4522000001</v>
          </cell>
          <cell r="J12161">
            <v>0</v>
          </cell>
        </row>
        <row r="12162">
          <cell r="A12162" t="str">
            <v>4522000001</v>
          </cell>
          <cell r="J12162">
            <v>0</v>
          </cell>
        </row>
        <row r="12163">
          <cell r="A12163" t="str">
            <v>4522000001</v>
          </cell>
          <cell r="J12163">
            <v>0</v>
          </cell>
        </row>
        <row r="12164">
          <cell r="A12164" t="str">
            <v>4522000001</v>
          </cell>
          <cell r="J12164">
            <v>0</v>
          </cell>
        </row>
        <row r="12165">
          <cell r="A12165" t="str">
            <v>4522000001</v>
          </cell>
          <cell r="J12165">
            <v>0</v>
          </cell>
        </row>
        <row r="12166">
          <cell r="A12166" t="str">
            <v>4522000001</v>
          </cell>
          <cell r="J12166">
            <v>0</v>
          </cell>
        </row>
        <row r="12167">
          <cell r="A12167" t="str">
            <v>4522000001</v>
          </cell>
          <cell r="J12167">
            <v>0</v>
          </cell>
        </row>
        <row r="12168">
          <cell r="A12168" t="str">
            <v>4522000001</v>
          </cell>
          <cell r="J12168">
            <v>0</v>
          </cell>
        </row>
        <row r="12169">
          <cell r="A12169" t="str">
            <v>4522000001</v>
          </cell>
          <cell r="J12169">
            <v>0</v>
          </cell>
        </row>
        <row r="12170">
          <cell r="A12170" t="str">
            <v>4522000001</v>
          </cell>
          <cell r="J12170">
            <v>0</v>
          </cell>
        </row>
        <row r="12171">
          <cell r="A12171" t="str">
            <v>4522000001</v>
          </cell>
          <cell r="J12171">
            <v>0</v>
          </cell>
        </row>
        <row r="12172">
          <cell r="A12172" t="str">
            <v>4522000001</v>
          </cell>
          <cell r="J12172">
            <v>0</v>
          </cell>
        </row>
        <row r="12173">
          <cell r="A12173" t="str">
            <v>4522000001</v>
          </cell>
          <cell r="J12173">
            <v>0</v>
          </cell>
        </row>
        <row r="12174">
          <cell r="A12174" t="str">
            <v>4522000001</v>
          </cell>
          <cell r="J12174">
            <v>0</v>
          </cell>
        </row>
        <row r="12175">
          <cell r="A12175" t="str">
            <v>4522000001</v>
          </cell>
          <cell r="J12175">
            <v>0</v>
          </cell>
        </row>
        <row r="12176">
          <cell r="A12176" t="str">
            <v>4522000001</v>
          </cell>
          <cell r="J12176">
            <v>0</v>
          </cell>
        </row>
        <row r="12177">
          <cell r="A12177" t="str">
            <v>4522000001</v>
          </cell>
          <cell r="J12177">
            <v>0</v>
          </cell>
        </row>
        <row r="12178">
          <cell r="A12178" t="str">
            <v>4522000001</v>
          </cell>
          <cell r="J12178">
            <v>0</v>
          </cell>
        </row>
        <row r="12179">
          <cell r="A12179" t="str">
            <v>4522000001</v>
          </cell>
          <cell r="J12179">
            <v>0</v>
          </cell>
        </row>
        <row r="12180">
          <cell r="A12180" t="str">
            <v>4522000001</v>
          </cell>
          <cell r="J12180">
            <v>0</v>
          </cell>
        </row>
        <row r="12181">
          <cell r="A12181" t="str">
            <v>4522000001</v>
          </cell>
          <cell r="J12181">
            <v>0</v>
          </cell>
        </row>
        <row r="12182">
          <cell r="A12182" t="str">
            <v>4522000001</v>
          </cell>
          <cell r="J12182">
            <v>0</v>
          </cell>
        </row>
        <row r="12183">
          <cell r="A12183" t="str">
            <v>4522000001</v>
          </cell>
          <cell r="J12183">
            <v>0</v>
          </cell>
        </row>
        <row r="12184">
          <cell r="A12184" t="str">
            <v>4522000001</v>
          </cell>
          <cell r="J12184">
            <v>0</v>
          </cell>
        </row>
        <row r="12185">
          <cell r="A12185" t="str">
            <v>4522000001</v>
          </cell>
          <cell r="J12185">
            <v>0</v>
          </cell>
        </row>
        <row r="12186">
          <cell r="A12186" t="str">
            <v>4522000001</v>
          </cell>
          <cell r="J12186">
            <v>0</v>
          </cell>
        </row>
        <row r="12187">
          <cell r="A12187" t="str">
            <v>4522000001</v>
          </cell>
          <cell r="J12187">
            <v>0</v>
          </cell>
        </row>
        <row r="12188">
          <cell r="A12188" t="str">
            <v>4522000001</v>
          </cell>
          <cell r="J12188">
            <v>0</v>
          </cell>
        </row>
        <row r="12189">
          <cell r="A12189" t="str">
            <v>4522000001</v>
          </cell>
          <cell r="J12189">
            <v>0</v>
          </cell>
        </row>
        <row r="12190">
          <cell r="A12190" t="str">
            <v>4522000001</v>
          </cell>
          <cell r="J12190">
            <v>0</v>
          </cell>
        </row>
        <row r="12191">
          <cell r="A12191" t="str">
            <v>4522000001</v>
          </cell>
          <cell r="J12191">
            <v>0</v>
          </cell>
        </row>
        <row r="12192">
          <cell r="A12192" t="str">
            <v>4522000001</v>
          </cell>
          <cell r="J12192">
            <v>0</v>
          </cell>
        </row>
        <row r="12193">
          <cell r="A12193" t="str">
            <v>4522000001</v>
          </cell>
          <cell r="J12193">
            <v>0</v>
          </cell>
        </row>
        <row r="12194">
          <cell r="A12194" t="str">
            <v>4522000001</v>
          </cell>
          <cell r="J12194">
            <v>0</v>
          </cell>
        </row>
        <row r="12195">
          <cell r="A12195" t="str">
            <v>4522000001</v>
          </cell>
          <cell r="J12195">
            <v>0</v>
          </cell>
        </row>
        <row r="12196">
          <cell r="A12196" t="str">
            <v>4522000001</v>
          </cell>
          <cell r="J12196">
            <v>0</v>
          </cell>
        </row>
        <row r="12197">
          <cell r="A12197" t="str">
            <v>4522000001</v>
          </cell>
          <cell r="J12197">
            <v>0</v>
          </cell>
        </row>
        <row r="12198">
          <cell r="A12198" t="str">
            <v>4522000001</v>
          </cell>
          <cell r="J12198">
            <v>0</v>
          </cell>
        </row>
        <row r="12199">
          <cell r="A12199" t="str">
            <v>4522000001</v>
          </cell>
          <cell r="J12199">
            <v>0</v>
          </cell>
        </row>
        <row r="12200">
          <cell r="A12200" t="str">
            <v>4522000001</v>
          </cell>
          <cell r="J12200">
            <v>0</v>
          </cell>
        </row>
        <row r="12201">
          <cell r="A12201" t="str">
            <v>4522000001</v>
          </cell>
          <cell r="J12201">
            <v>0</v>
          </cell>
        </row>
        <row r="12202">
          <cell r="A12202" t="str">
            <v>4522000001</v>
          </cell>
          <cell r="J12202">
            <v>0</v>
          </cell>
        </row>
        <row r="12203">
          <cell r="A12203" t="str">
            <v>4522000001</v>
          </cell>
          <cell r="J12203">
            <v>0</v>
          </cell>
        </row>
        <row r="12204">
          <cell r="A12204" t="str">
            <v>4522000001</v>
          </cell>
          <cell r="J12204">
            <v>0</v>
          </cell>
        </row>
        <row r="12205">
          <cell r="A12205" t="str">
            <v>4522000001</v>
          </cell>
          <cell r="J12205">
            <v>0</v>
          </cell>
        </row>
        <row r="12206">
          <cell r="A12206" t="str">
            <v>4522000001</v>
          </cell>
          <cell r="J12206">
            <v>0</v>
          </cell>
        </row>
        <row r="12207">
          <cell r="A12207" t="str">
            <v>4522000001</v>
          </cell>
          <cell r="J12207">
            <v>0</v>
          </cell>
        </row>
        <row r="12208">
          <cell r="A12208" t="str">
            <v>4522000001</v>
          </cell>
          <cell r="J12208">
            <v>0</v>
          </cell>
        </row>
        <row r="12209">
          <cell r="A12209" t="str">
            <v>4522000001</v>
          </cell>
          <cell r="J12209">
            <v>0</v>
          </cell>
        </row>
        <row r="12210">
          <cell r="A12210" t="str">
            <v>4522000001</v>
          </cell>
          <cell r="J12210">
            <v>0</v>
          </cell>
        </row>
        <row r="12211">
          <cell r="A12211" t="str">
            <v>4522000001</v>
          </cell>
          <cell r="J12211">
            <v>0</v>
          </cell>
        </row>
        <row r="12212">
          <cell r="A12212" t="str">
            <v>4522000001</v>
          </cell>
          <cell r="J12212">
            <v>0</v>
          </cell>
        </row>
        <row r="12213">
          <cell r="A12213" t="str">
            <v>4522000001</v>
          </cell>
          <cell r="J12213">
            <v>0</v>
          </cell>
        </row>
        <row r="12214">
          <cell r="A12214" t="str">
            <v>4522000001</v>
          </cell>
          <cell r="J12214">
            <v>0</v>
          </cell>
        </row>
        <row r="12215">
          <cell r="A12215" t="str">
            <v>4522000001</v>
          </cell>
          <cell r="J12215">
            <v>0</v>
          </cell>
        </row>
        <row r="12216">
          <cell r="A12216" t="str">
            <v>4522000001</v>
          </cell>
          <cell r="J12216">
            <v>0</v>
          </cell>
        </row>
        <row r="12217">
          <cell r="A12217" t="str">
            <v>4522000001</v>
          </cell>
          <cell r="J12217">
            <v>0</v>
          </cell>
        </row>
        <row r="12218">
          <cell r="A12218" t="str">
            <v>4522000001</v>
          </cell>
          <cell r="J12218">
            <v>0</v>
          </cell>
        </row>
        <row r="12219">
          <cell r="A12219" t="str">
            <v>4522000001</v>
          </cell>
          <cell r="J12219">
            <v>0</v>
          </cell>
        </row>
        <row r="12220">
          <cell r="A12220" t="str">
            <v>4522000001</v>
          </cell>
          <cell r="J12220">
            <v>0</v>
          </cell>
        </row>
        <row r="12221">
          <cell r="A12221" t="str">
            <v>4522000001</v>
          </cell>
          <cell r="J12221">
            <v>0</v>
          </cell>
        </row>
        <row r="12222">
          <cell r="A12222" t="str">
            <v>4522000001</v>
          </cell>
          <cell r="J12222">
            <v>0</v>
          </cell>
        </row>
        <row r="12223">
          <cell r="A12223" t="str">
            <v>4522000001</v>
          </cell>
          <cell r="J12223">
            <v>0</v>
          </cell>
        </row>
        <row r="12224">
          <cell r="A12224" t="str">
            <v>4522000001</v>
          </cell>
          <cell r="J12224">
            <v>0</v>
          </cell>
        </row>
        <row r="12225">
          <cell r="A12225" t="str">
            <v>4522000001</v>
          </cell>
          <cell r="J12225">
            <v>0</v>
          </cell>
        </row>
        <row r="12226">
          <cell r="A12226" t="str">
            <v>4522000001</v>
          </cell>
          <cell r="J12226">
            <v>0</v>
          </cell>
        </row>
        <row r="12227">
          <cell r="A12227" t="str">
            <v>4522000001</v>
          </cell>
          <cell r="J12227">
            <v>0</v>
          </cell>
        </row>
        <row r="12228">
          <cell r="A12228" t="str">
            <v>4522000001</v>
          </cell>
          <cell r="J12228">
            <v>0</v>
          </cell>
        </row>
        <row r="12229">
          <cell r="A12229" t="str">
            <v>4522000001</v>
          </cell>
          <cell r="J12229">
            <v>0</v>
          </cell>
        </row>
        <row r="12230">
          <cell r="A12230" t="str">
            <v>4522000001</v>
          </cell>
          <cell r="J12230">
            <v>0</v>
          </cell>
        </row>
        <row r="12231">
          <cell r="A12231" t="str">
            <v>4522000001</v>
          </cell>
          <cell r="J12231">
            <v>0</v>
          </cell>
        </row>
        <row r="12232">
          <cell r="A12232" t="str">
            <v>4522000001</v>
          </cell>
          <cell r="J12232">
            <v>0</v>
          </cell>
        </row>
        <row r="12233">
          <cell r="A12233" t="str">
            <v>4522000001</v>
          </cell>
          <cell r="J12233">
            <v>0</v>
          </cell>
        </row>
        <row r="12234">
          <cell r="A12234" t="str">
            <v>4522000001</v>
          </cell>
          <cell r="J12234">
            <v>0</v>
          </cell>
        </row>
        <row r="12235">
          <cell r="A12235" t="str">
            <v>4522000001</v>
          </cell>
          <cell r="J12235">
            <v>0</v>
          </cell>
        </row>
        <row r="12236">
          <cell r="A12236" t="str">
            <v>4522000001</v>
          </cell>
          <cell r="J12236">
            <v>0</v>
          </cell>
        </row>
        <row r="12237">
          <cell r="A12237" t="str">
            <v>4522000001</v>
          </cell>
          <cell r="J12237">
            <v>0</v>
          </cell>
        </row>
        <row r="12238">
          <cell r="A12238" t="str">
            <v>4522000001</v>
          </cell>
          <cell r="J12238">
            <v>0</v>
          </cell>
        </row>
        <row r="12239">
          <cell r="A12239" t="str">
            <v>4522000001</v>
          </cell>
          <cell r="J12239">
            <v>0</v>
          </cell>
        </row>
        <row r="12240">
          <cell r="A12240" t="str">
            <v>4522000001</v>
          </cell>
          <cell r="J12240">
            <v>0</v>
          </cell>
        </row>
        <row r="12241">
          <cell r="A12241" t="str">
            <v>4522000001</v>
          </cell>
          <cell r="J12241">
            <v>0</v>
          </cell>
        </row>
        <row r="12242">
          <cell r="A12242" t="str">
            <v>4522000001</v>
          </cell>
          <cell r="J12242">
            <v>0</v>
          </cell>
        </row>
        <row r="12243">
          <cell r="A12243" t="str">
            <v>4522000001</v>
          </cell>
          <cell r="J12243">
            <v>0</v>
          </cell>
        </row>
        <row r="12244">
          <cell r="A12244" t="str">
            <v>4522000001</v>
          </cell>
          <cell r="J12244">
            <v>0</v>
          </cell>
        </row>
        <row r="12245">
          <cell r="A12245" t="str">
            <v>4522000001</v>
          </cell>
          <cell r="J12245">
            <v>0</v>
          </cell>
        </row>
        <row r="12246">
          <cell r="A12246" t="str">
            <v>4522000001</v>
          </cell>
          <cell r="J12246">
            <v>0</v>
          </cell>
        </row>
        <row r="12247">
          <cell r="A12247" t="str">
            <v>4522000001</v>
          </cell>
          <cell r="J12247">
            <v>0</v>
          </cell>
        </row>
        <row r="12248">
          <cell r="A12248" t="str">
            <v>4522000001</v>
          </cell>
          <cell r="J12248">
            <v>0</v>
          </cell>
        </row>
        <row r="12249">
          <cell r="A12249" t="str">
            <v>4522000001</v>
          </cell>
          <cell r="J12249">
            <v>0</v>
          </cell>
        </row>
        <row r="12250">
          <cell r="A12250" t="str">
            <v>4522000001</v>
          </cell>
          <cell r="J12250">
            <v>0</v>
          </cell>
        </row>
        <row r="12251">
          <cell r="A12251" t="str">
            <v>4522000001</v>
          </cell>
          <cell r="J12251">
            <v>0</v>
          </cell>
        </row>
        <row r="12252">
          <cell r="A12252" t="str">
            <v>4522000001</v>
          </cell>
          <cell r="J12252">
            <v>0</v>
          </cell>
        </row>
        <row r="12253">
          <cell r="A12253" t="str">
            <v>4522000001</v>
          </cell>
          <cell r="J12253">
            <v>0</v>
          </cell>
        </row>
        <row r="12254">
          <cell r="A12254" t="str">
            <v>4522000001</v>
          </cell>
          <cell r="J12254">
            <v>0</v>
          </cell>
        </row>
        <row r="12255">
          <cell r="A12255" t="str">
            <v>4522000001</v>
          </cell>
          <cell r="J12255">
            <v>0</v>
          </cell>
        </row>
        <row r="12256">
          <cell r="A12256" t="str">
            <v>4522000001</v>
          </cell>
          <cell r="J12256">
            <v>0</v>
          </cell>
        </row>
        <row r="12257">
          <cell r="A12257" t="str">
            <v>4522000001</v>
          </cell>
          <cell r="J12257">
            <v>0</v>
          </cell>
        </row>
        <row r="12258">
          <cell r="A12258" t="str">
            <v>4522000001</v>
          </cell>
          <cell r="J12258">
            <v>0</v>
          </cell>
        </row>
        <row r="12259">
          <cell r="A12259" t="str">
            <v>4522000001</v>
          </cell>
          <cell r="J12259">
            <v>0</v>
          </cell>
        </row>
        <row r="12260">
          <cell r="A12260" t="str">
            <v>4522000001</v>
          </cell>
          <cell r="J12260">
            <v>0</v>
          </cell>
        </row>
        <row r="12261">
          <cell r="A12261" t="str">
            <v>4522000001</v>
          </cell>
          <cell r="J12261">
            <v>0</v>
          </cell>
        </row>
        <row r="12262">
          <cell r="A12262" t="str">
            <v>4522000001</v>
          </cell>
          <cell r="J12262">
            <v>0</v>
          </cell>
        </row>
        <row r="12263">
          <cell r="A12263" t="str">
            <v>4522000001</v>
          </cell>
          <cell r="J12263">
            <v>0</v>
          </cell>
        </row>
        <row r="12264">
          <cell r="A12264" t="str">
            <v>4522000001</v>
          </cell>
          <cell r="J12264">
            <v>0</v>
          </cell>
        </row>
        <row r="12265">
          <cell r="A12265" t="str">
            <v>4522000001</v>
          </cell>
          <cell r="J12265">
            <v>0</v>
          </cell>
        </row>
        <row r="12266">
          <cell r="A12266" t="str">
            <v>4522000001</v>
          </cell>
          <cell r="J12266">
            <v>0</v>
          </cell>
        </row>
        <row r="12267">
          <cell r="A12267" t="str">
            <v>4522000001</v>
          </cell>
          <cell r="J12267">
            <v>0</v>
          </cell>
        </row>
        <row r="12268">
          <cell r="A12268" t="str">
            <v>4522000001</v>
          </cell>
          <cell r="J12268">
            <v>0</v>
          </cell>
        </row>
        <row r="12269">
          <cell r="A12269" t="str">
            <v>4522000001</v>
          </cell>
          <cell r="J12269">
            <v>0</v>
          </cell>
        </row>
        <row r="12270">
          <cell r="A12270" t="str">
            <v>4522000001</v>
          </cell>
          <cell r="J12270">
            <v>0</v>
          </cell>
        </row>
        <row r="12271">
          <cell r="A12271" t="str">
            <v>4522000001</v>
          </cell>
          <cell r="J12271">
            <v>0</v>
          </cell>
        </row>
        <row r="12272">
          <cell r="A12272" t="str">
            <v>4522000001</v>
          </cell>
          <cell r="J12272">
            <v>0</v>
          </cell>
        </row>
        <row r="12273">
          <cell r="A12273" t="str">
            <v>4522000001</v>
          </cell>
          <cell r="J12273">
            <v>0</v>
          </cell>
        </row>
        <row r="12274">
          <cell r="A12274" t="str">
            <v>4522000001</v>
          </cell>
          <cell r="J12274">
            <v>0</v>
          </cell>
        </row>
        <row r="12275">
          <cell r="A12275" t="str">
            <v>4522000001</v>
          </cell>
          <cell r="J12275">
            <v>0</v>
          </cell>
        </row>
        <row r="12276">
          <cell r="A12276" t="str">
            <v>4522000001</v>
          </cell>
          <cell r="J12276">
            <v>0</v>
          </cell>
        </row>
        <row r="12277">
          <cell r="A12277" t="str">
            <v>4522000001</v>
          </cell>
          <cell r="J12277">
            <v>0</v>
          </cell>
        </row>
        <row r="12278">
          <cell r="A12278" t="str">
            <v>4522000001</v>
          </cell>
          <cell r="J12278">
            <v>0</v>
          </cell>
        </row>
        <row r="12279">
          <cell r="A12279" t="str">
            <v>4522000001</v>
          </cell>
          <cell r="J12279">
            <v>0</v>
          </cell>
        </row>
        <row r="12280">
          <cell r="A12280" t="str">
            <v>4522000001</v>
          </cell>
          <cell r="J12280">
            <v>0</v>
          </cell>
        </row>
        <row r="12281">
          <cell r="A12281" t="str">
            <v>4522000001</v>
          </cell>
          <cell r="J12281">
            <v>0</v>
          </cell>
        </row>
        <row r="12282">
          <cell r="A12282" t="str">
            <v>4522000001</v>
          </cell>
          <cell r="J12282">
            <v>0</v>
          </cell>
        </row>
        <row r="12283">
          <cell r="A12283" t="str">
            <v>4522000001</v>
          </cell>
          <cell r="J12283">
            <v>0</v>
          </cell>
        </row>
        <row r="12284">
          <cell r="A12284" t="str">
            <v>4522000001</v>
          </cell>
          <cell r="J12284">
            <v>0</v>
          </cell>
        </row>
        <row r="12285">
          <cell r="A12285" t="str">
            <v>4522000001</v>
          </cell>
          <cell r="J12285">
            <v>0</v>
          </cell>
        </row>
        <row r="12286">
          <cell r="A12286" t="str">
            <v>4522000001</v>
          </cell>
          <cell r="J12286">
            <v>0</v>
          </cell>
        </row>
        <row r="12287">
          <cell r="A12287" t="str">
            <v>4522000001</v>
          </cell>
          <cell r="J12287">
            <v>0</v>
          </cell>
        </row>
        <row r="12288">
          <cell r="A12288" t="str">
            <v>4522000001</v>
          </cell>
          <cell r="J12288">
            <v>0</v>
          </cell>
        </row>
        <row r="12289">
          <cell r="A12289" t="str">
            <v>4522000001</v>
          </cell>
          <cell r="J12289">
            <v>0</v>
          </cell>
        </row>
        <row r="12290">
          <cell r="A12290" t="str">
            <v>4522000001</v>
          </cell>
          <cell r="J12290">
            <v>0</v>
          </cell>
        </row>
        <row r="12291">
          <cell r="A12291" t="str">
            <v>4522000001</v>
          </cell>
          <cell r="J12291">
            <v>0</v>
          </cell>
        </row>
        <row r="12292">
          <cell r="A12292" t="str">
            <v>4522000001</v>
          </cell>
          <cell r="J12292">
            <v>0</v>
          </cell>
        </row>
        <row r="12293">
          <cell r="A12293" t="str">
            <v>4522000001</v>
          </cell>
          <cell r="J12293">
            <v>0</v>
          </cell>
        </row>
        <row r="12294">
          <cell r="A12294" t="str">
            <v>4522000001</v>
          </cell>
          <cell r="J12294">
            <v>0</v>
          </cell>
        </row>
        <row r="12295">
          <cell r="A12295" t="str">
            <v>4522000001</v>
          </cell>
          <cell r="J12295">
            <v>0</v>
          </cell>
        </row>
        <row r="12296">
          <cell r="A12296" t="str">
            <v>4522000001</v>
          </cell>
          <cell r="J12296">
            <v>0</v>
          </cell>
        </row>
        <row r="12297">
          <cell r="A12297" t="str">
            <v>4522000001</v>
          </cell>
          <cell r="J12297">
            <v>0</v>
          </cell>
        </row>
        <row r="12298">
          <cell r="A12298" t="str">
            <v>4522000001</v>
          </cell>
          <cell r="J12298">
            <v>0</v>
          </cell>
        </row>
        <row r="12299">
          <cell r="A12299" t="str">
            <v>4522000001</v>
          </cell>
          <cell r="J12299">
            <v>0</v>
          </cell>
        </row>
        <row r="12300">
          <cell r="A12300" t="str">
            <v>4522000001</v>
          </cell>
          <cell r="J12300">
            <v>0</v>
          </cell>
        </row>
        <row r="12301">
          <cell r="A12301" t="str">
            <v>4522000001</v>
          </cell>
          <cell r="J12301">
            <v>0</v>
          </cell>
        </row>
        <row r="12302">
          <cell r="A12302" t="str">
            <v>4522000001</v>
          </cell>
          <cell r="J12302">
            <v>0</v>
          </cell>
        </row>
        <row r="12303">
          <cell r="A12303" t="str">
            <v>4522000001</v>
          </cell>
          <cell r="J12303">
            <v>0</v>
          </cell>
        </row>
        <row r="12304">
          <cell r="A12304" t="str">
            <v>4522000001</v>
          </cell>
          <cell r="J12304">
            <v>0</v>
          </cell>
        </row>
        <row r="12305">
          <cell r="A12305" t="str">
            <v>4522000001</v>
          </cell>
          <cell r="J12305">
            <v>0</v>
          </cell>
        </row>
        <row r="12306">
          <cell r="A12306" t="str">
            <v>4522000001</v>
          </cell>
          <cell r="J12306">
            <v>0</v>
          </cell>
        </row>
        <row r="12307">
          <cell r="A12307" t="str">
            <v>4522000001</v>
          </cell>
          <cell r="J12307">
            <v>0</v>
          </cell>
        </row>
        <row r="12308">
          <cell r="A12308" t="str">
            <v>4522000001</v>
          </cell>
          <cell r="J12308">
            <v>0</v>
          </cell>
        </row>
        <row r="12309">
          <cell r="A12309" t="str">
            <v>4522000001</v>
          </cell>
          <cell r="J12309">
            <v>0</v>
          </cell>
        </row>
        <row r="12310">
          <cell r="A12310" t="str">
            <v>4522000001</v>
          </cell>
          <cell r="J12310">
            <v>0</v>
          </cell>
        </row>
        <row r="12311">
          <cell r="A12311" t="str">
            <v>4522000001</v>
          </cell>
          <cell r="J12311">
            <v>0</v>
          </cell>
        </row>
        <row r="12312">
          <cell r="A12312" t="str">
            <v>4522000001</v>
          </cell>
          <cell r="J12312">
            <v>0</v>
          </cell>
        </row>
        <row r="12313">
          <cell r="A12313" t="str">
            <v>4522000001</v>
          </cell>
          <cell r="J12313">
            <v>0</v>
          </cell>
        </row>
        <row r="12314">
          <cell r="A12314" t="str">
            <v>4522000001</v>
          </cell>
          <cell r="J12314">
            <v>0</v>
          </cell>
        </row>
        <row r="12315">
          <cell r="A12315" t="str">
            <v>4522000001</v>
          </cell>
          <cell r="J12315">
            <v>0</v>
          </cell>
        </row>
        <row r="12316">
          <cell r="A12316" t="str">
            <v>4522000001</v>
          </cell>
          <cell r="J12316">
            <v>0</v>
          </cell>
        </row>
        <row r="12317">
          <cell r="A12317" t="str">
            <v>4522000001</v>
          </cell>
          <cell r="J12317">
            <v>0</v>
          </cell>
        </row>
        <row r="12318">
          <cell r="A12318" t="str">
            <v>4522000001</v>
          </cell>
          <cell r="J12318">
            <v>0</v>
          </cell>
        </row>
        <row r="12319">
          <cell r="A12319" t="str">
            <v>4522000001</v>
          </cell>
          <cell r="J12319">
            <v>0</v>
          </cell>
        </row>
        <row r="12320">
          <cell r="A12320" t="str">
            <v>4522000001</v>
          </cell>
          <cell r="J12320">
            <v>0</v>
          </cell>
        </row>
        <row r="12321">
          <cell r="A12321" t="str">
            <v>4522000001</v>
          </cell>
          <cell r="J12321">
            <v>0</v>
          </cell>
        </row>
        <row r="12322">
          <cell r="A12322" t="str">
            <v>4522000001</v>
          </cell>
          <cell r="J12322">
            <v>0</v>
          </cell>
        </row>
        <row r="12323">
          <cell r="A12323" t="str">
            <v>4522000001</v>
          </cell>
          <cell r="J12323">
            <v>0</v>
          </cell>
        </row>
        <row r="12324">
          <cell r="A12324" t="str">
            <v>4522000001</v>
          </cell>
          <cell r="J12324">
            <v>0</v>
          </cell>
        </row>
        <row r="12325">
          <cell r="A12325" t="str">
            <v>4522000001</v>
          </cell>
          <cell r="J12325">
            <v>0</v>
          </cell>
        </row>
        <row r="12326">
          <cell r="A12326" t="str">
            <v>4522000001</v>
          </cell>
          <cell r="J12326">
            <v>0</v>
          </cell>
        </row>
        <row r="12327">
          <cell r="A12327" t="str">
            <v>4522000001</v>
          </cell>
          <cell r="J12327">
            <v>0</v>
          </cell>
        </row>
        <row r="12328">
          <cell r="A12328" t="str">
            <v>4522000001</v>
          </cell>
          <cell r="J12328">
            <v>0</v>
          </cell>
        </row>
        <row r="12329">
          <cell r="A12329" t="str">
            <v>4522000001</v>
          </cell>
          <cell r="J12329">
            <v>0</v>
          </cell>
        </row>
        <row r="12330">
          <cell r="A12330" t="str">
            <v>4522000001</v>
          </cell>
          <cell r="J12330">
            <v>0</v>
          </cell>
        </row>
        <row r="12331">
          <cell r="A12331" t="str">
            <v>4522000001</v>
          </cell>
          <cell r="J12331">
            <v>0</v>
          </cell>
        </row>
        <row r="12332">
          <cell r="A12332" t="str">
            <v>4522000001</v>
          </cell>
          <cell r="J12332">
            <v>0</v>
          </cell>
        </row>
        <row r="12333">
          <cell r="A12333" t="str">
            <v>4522000001</v>
          </cell>
          <cell r="J12333">
            <v>0</v>
          </cell>
        </row>
        <row r="12334">
          <cell r="A12334" t="str">
            <v>4522000001</v>
          </cell>
          <cell r="J12334">
            <v>0</v>
          </cell>
        </row>
        <row r="12335">
          <cell r="A12335" t="str">
            <v>4522000001</v>
          </cell>
          <cell r="J12335">
            <v>0</v>
          </cell>
        </row>
        <row r="12336">
          <cell r="A12336" t="str">
            <v>4522000001</v>
          </cell>
          <cell r="J12336">
            <v>0</v>
          </cell>
        </row>
        <row r="12337">
          <cell r="A12337" t="str">
            <v>4522000001</v>
          </cell>
          <cell r="J12337">
            <v>0</v>
          </cell>
        </row>
        <row r="12338">
          <cell r="A12338" t="str">
            <v>4522000001</v>
          </cell>
          <cell r="J12338">
            <v>0</v>
          </cell>
        </row>
        <row r="12339">
          <cell r="A12339" t="str">
            <v>4522000001</v>
          </cell>
          <cell r="J12339">
            <v>0</v>
          </cell>
        </row>
        <row r="12340">
          <cell r="A12340" t="str">
            <v>4522000001</v>
          </cell>
          <cell r="J12340">
            <v>0</v>
          </cell>
        </row>
        <row r="12341">
          <cell r="A12341" t="str">
            <v>4522000001</v>
          </cell>
          <cell r="J12341">
            <v>0</v>
          </cell>
        </row>
        <row r="12342">
          <cell r="A12342" t="str">
            <v>4522000001</v>
          </cell>
          <cell r="J12342">
            <v>0</v>
          </cell>
        </row>
        <row r="12343">
          <cell r="A12343" t="str">
            <v>4522000001</v>
          </cell>
          <cell r="J12343">
            <v>0</v>
          </cell>
        </row>
        <row r="12344">
          <cell r="A12344" t="str">
            <v>4522000001</v>
          </cell>
          <cell r="J12344">
            <v>0</v>
          </cell>
        </row>
        <row r="12345">
          <cell r="A12345" t="str">
            <v>4522000001</v>
          </cell>
          <cell r="J12345">
            <v>0</v>
          </cell>
        </row>
        <row r="12346">
          <cell r="A12346" t="str">
            <v>4522000001</v>
          </cell>
          <cell r="J12346">
            <v>0</v>
          </cell>
        </row>
        <row r="12347">
          <cell r="A12347" t="str">
            <v>4522000001</v>
          </cell>
          <cell r="J12347">
            <v>0</v>
          </cell>
        </row>
        <row r="12348">
          <cell r="A12348" t="str">
            <v>4522000001</v>
          </cell>
          <cell r="J12348">
            <v>0</v>
          </cell>
        </row>
        <row r="12349">
          <cell r="A12349" t="str">
            <v>4522000001</v>
          </cell>
          <cell r="J12349">
            <v>0</v>
          </cell>
        </row>
        <row r="12350">
          <cell r="A12350" t="str">
            <v>4522000001</v>
          </cell>
          <cell r="J12350">
            <v>0</v>
          </cell>
        </row>
        <row r="12351">
          <cell r="A12351" t="str">
            <v>4522000001</v>
          </cell>
          <cell r="J12351">
            <v>0</v>
          </cell>
        </row>
        <row r="12352">
          <cell r="A12352" t="str">
            <v>4522000001</v>
          </cell>
          <cell r="J12352">
            <v>0</v>
          </cell>
        </row>
        <row r="12353">
          <cell r="A12353" t="str">
            <v>4522000001</v>
          </cell>
          <cell r="J12353">
            <v>0</v>
          </cell>
        </row>
        <row r="12354">
          <cell r="A12354" t="str">
            <v>4522000001</v>
          </cell>
          <cell r="J12354">
            <v>0</v>
          </cell>
        </row>
        <row r="12355">
          <cell r="A12355" t="str">
            <v>4522000001</v>
          </cell>
          <cell r="J12355">
            <v>0</v>
          </cell>
        </row>
        <row r="12356">
          <cell r="A12356" t="str">
            <v>4522000001</v>
          </cell>
          <cell r="J12356">
            <v>0</v>
          </cell>
        </row>
        <row r="12357">
          <cell r="A12357" t="str">
            <v>4522000001</v>
          </cell>
          <cell r="J12357">
            <v>0</v>
          </cell>
        </row>
        <row r="12358">
          <cell r="A12358" t="str">
            <v>4522000001</v>
          </cell>
          <cell r="J12358">
            <v>0</v>
          </cell>
        </row>
        <row r="12359">
          <cell r="A12359" t="str">
            <v>4522000001</v>
          </cell>
          <cell r="J12359">
            <v>0</v>
          </cell>
        </row>
        <row r="12360">
          <cell r="A12360" t="str">
            <v>4522000001</v>
          </cell>
          <cell r="J12360">
            <v>0</v>
          </cell>
        </row>
        <row r="12361">
          <cell r="A12361" t="str">
            <v>4522000001</v>
          </cell>
          <cell r="J12361">
            <v>0</v>
          </cell>
        </row>
        <row r="12362">
          <cell r="A12362" t="str">
            <v>4522000001</v>
          </cell>
          <cell r="J12362">
            <v>0</v>
          </cell>
        </row>
        <row r="12363">
          <cell r="A12363" t="str">
            <v>4522000001</v>
          </cell>
          <cell r="J12363">
            <v>0</v>
          </cell>
        </row>
        <row r="12364">
          <cell r="A12364" t="str">
            <v>4522000001</v>
          </cell>
          <cell r="J12364">
            <v>0</v>
          </cell>
        </row>
        <row r="12365">
          <cell r="A12365" t="str">
            <v>4522000001</v>
          </cell>
          <cell r="J12365">
            <v>0</v>
          </cell>
        </row>
        <row r="12366">
          <cell r="A12366" t="str">
            <v>4522000001</v>
          </cell>
          <cell r="J12366">
            <v>0</v>
          </cell>
        </row>
        <row r="12367">
          <cell r="A12367" t="str">
            <v>4522000001</v>
          </cell>
          <cell r="J12367">
            <v>0</v>
          </cell>
        </row>
        <row r="12368">
          <cell r="A12368" t="str">
            <v>4522000001</v>
          </cell>
          <cell r="J12368">
            <v>0</v>
          </cell>
        </row>
        <row r="12369">
          <cell r="A12369" t="str">
            <v>4522000001</v>
          </cell>
          <cell r="J12369">
            <v>0</v>
          </cell>
        </row>
        <row r="12370">
          <cell r="A12370" t="str">
            <v>4522000001</v>
          </cell>
          <cell r="J12370">
            <v>0</v>
          </cell>
        </row>
        <row r="12371">
          <cell r="A12371" t="str">
            <v>4522000001</v>
          </cell>
          <cell r="J12371">
            <v>0</v>
          </cell>
        </row>
        <row r="12372">
          <cell r="A12372" t="str">
            <v>4522000001</v>
          </cell>
          <cell r="J12372">
            <v>0</v>
          </cell>
        </row>
        <row r="12373">
          <cell r="A12373" t="str">
            <v>4522000001</v>
          </cell>
          <cell r="J12373">
            <v>0</v>
          </cell>
        </row>
        <row r="12374">
          <cell r="A12374" t="str">
            <v>4522000001</v>
          </cell>
          <cell r="J12374">
            <v>0</v>
          </cell>
        </row>
        <row r="12375">
          <cell r="A12375" t="str">
            <v>4522000001</v>
          </cell>
          <cell r="J12375">
            <v>0</v>
          </cell>
        </row>
        <row r="12376">
          <cell r="A12376" t="str">
            <v>4522000001</v>
          </cell>
          <cell r="J12376">
            <v>0</v>
          </cell>
        </row>
        <row r="12377">
          <cell r="A12377" t="str">
            <v>4522000001</v>
          </cell>
          <cell r="J12377">
            <v>0</v>
          </cell>
        </row>
        <row r="12378">
          <cell r="A12378" t="str">
            <v>4522000001</v>
          </cell>
          <cell r="J12378">
            <v>0</v>
          </cell>
        </row>
        <row r="12379">
          <cell r="A12379" t="str">
            <v>4522000001</v>
          </cell>
          <cell r="J12379">
            <v>0</v>
          </cell>
        </row>
        <row r="12380">
          <cell r="A12380" t="str">
            <v>4522000001</v>
          </cell>
          <cell r="J12380">
            <v>0</v>
          </cell>
        </row>
        <row r="12381">
          <cell r="A12381" t="str">
            <v>4522000001</v>
          </cell>
          <cell r="J12381">
            <v>0</v>
          </cell>
        </row>
        <row r="12382">
          <cell r="A12382" t="str">
            <v>4522000001</v>
          </cell>
          <cell r="J12382">
            <v>0</v>
          </cell>
        </row>
        <row r="12383">
          <cell r="A12383" t="str">
            <v>4522000001</v>
          </cell>
          <cell r="J12383">
            <v>0</v>
          </cell>
        </row>
        <row r="12384">
          <cell r="A12384" t="str">
            <v>4522000001</v>
          </cell>
          <cell r="J12384">
            <v>0</v>
          </cell>
        </row>
        <row r="12385">
          <cell r="A12385" t="str">
            <v>4522000001</v>
          </cell>
          <cell r="J12385">
            <v>0</v>
          </cell>
        </row>
        <row r="12386">
          <cell r="A12386" t="str">
            <v>4522000001</v>
          </cell>
          <cell r="J12386">
            <v>0</v>
          </cell>
        </row>
        <row r="12387">
          <cell r="A12387" t="str">
            <v>4522000001</v>
          </cell>
          <cell r="J12387">
            <v>0</v>
          </cell>
        </row>
        <row r="12388">
          <cell r="A12388" t="str">
            <v>4522000001</v>
          </cell>
          <cell r="J12388">
            <v>0</v>
          </cell>
        </row>
        <row r="12389">
          <cell r="A12389" t="str">
            <v>4522000001</v>
          </cell>
          <cell r="J12389">
            <v>0</v>
          </cell>
        </row>
        <row r="12390">
          <cell r="A12390" t="str">
            <v>4522000001</v>
          </cell>
          <cell r="J12390">
            <v>0</v>
          </cell>
        </row>
        <row r="12391">
          <cell r="A12391" t="str">
            <v>4522000001</v>
          </cell>
          <cell r="J12391">
            <v>0</v>
          </cell>
        </row>
        <row r="12392">
          <cell r="A12392" t="str">
            <v>4522000001</v>
          </cell>
          <cell r="J12392">
            <v>0</v>
          </cell>
        </row>
        <row r="12393">
          <cell r="A12393" t="str">
            <v>4522000001</v>
          </cell>
          <cell r="J12393">
            <v>0</v>
          </cell>
        </row>
        <row r="12394">
          <cell r="A12394" t="str">
            <v>4522000001</v>
          </cell>
          <cell r="J12394">
            <v>0</v>
          </cell>
        </row>
        <row r="12395">
          <cell r="A12395" t="str">
            <v>4522000001</v>
          </cell>
          <cell r="J12395">
            <v>0</v>
          </cell>
        </row>
        <row r="12396">
          <cell r="A12396" t="str">
            <v>4522000001</v>
          </cell>
          <cell r="J12396">
            <v>0</v>
          </cell>
        </row>
        <row r="12397">
          <cell r="A12397" t="str">
            <v>4522000001</v>
          </cell>
          <cell r="J12397">
            <v>0</v>
          </cell>
        </row>
        <row r="12398">
          <cell r="A12398" t="str">
            <v>4522000001</v>
          </cell>
          <cell r="J12398">
            <v>0</v>
          </cell>
        </row>
        <row r="12399">
          <cell r="A12399" t="str">
            <v>4522000001</v>
          </cell>
          <cell r="J12399">
            <v>0</v>
          </cell>
        </row>
        <row r="12400">
          <cell r="A12400" t="str">
            <v>4522000001</v>
          </cell>
          <cell r="J12400">
            <v>0</v>
          </cell>
        </row>
        <row r="12401">
          <cell r="A12401" t="str">
            <v>4522000001</v>
          </cell>
          <cell r="J12401">
            <v>0</v>
          </cell>
        </row>
        <row r="12402">
          <cell r="A12402" t="str">
            <v>4522000001</v>
          </cell>
          <cell r="J12402">
            <v>0</v>
          </cell>
        </row>
        <row r="12403">
          <cell r="A12403" t="str">
            <v>4522000001</v>
          </cell>
          <cell r="J12403">
            <v>0</v>
          </cell>
        </row>
        <row r="12404">
          <cell r="A12404" t="str">
            <v>4522000001</v>
          </cell>
          <cell r="J12404">
            <v>0</v>
          </cell>
        </row>
        <row r="12405">
          <cell r="A12405" t="str">
            <v>4522000001</v>
          </cell>
          <cell r="J12405">
            <v>0</v>
          </cell>
        </row>
        <row r="12406">
          <cell r="A12406" t="str">
            <v>4522000001</v>
          </cell>
          <cell r="J12406">
            <v>0</v>
          </cell>
        </row>
        <row r="12407">
          <cell r="A12407" t="str">
            <v>4522000001</v>
          </cell>
          <cell r="J12407">
            <v>0</v>
          </cell>
        </row>
        <row r="12408">
          <cell r="A12408" t="str">
            <v>4522000001</v>
          </cell>
          <cell r="J12408">
            <v>0</v>
          </cell>
        </row>
        <row r="12409">
          <cell r="A12409" t="str">
            <v>4522000001</v>
          </cell>
          <cell r="J12409">
            <v>0</v>
          </cell>
        </row>
        <row r="12410">
          <cell r="A12410" t="str">
            <v>4522000001</v>
          </cell>
          <cell r="J12410">
            <v>0</v>
          </cell>
        </row>
        <row r="12411">
          <cell r="A12411" t="str">
            <v>4522000001</v>
          </cell>
          <cell r="J12411">
            <v>0</v>
          </cell>
        </row>
        <row r="12412">
          <cell r="A12412" t="str">
            <v>4522000001</v>
          </cell>
          <cell r="J12412">
            <v>0</v>
          </cell>
        </row>
        <row r="12413">
          <cell r="A12413" t="str">
            <v>4522000001</v>
          </cell>
          <cell r="J12413">
            <v>0</v>
          </cell>
        </row>
        <row r="12414">
          <cell r="A12414" t="str">
            <v>4522000001</v>
          </cell>
          <cell r="J12414">
            <v>0</v>
          </cell>
        </row>
        <row r="12415">
          <cell r="A12415" t="str">
            <v>4522000001</v>
          </cell>
          <cell r="J12415">
            <v>0</v>
          </cell>
        </row>
        <row r="12416">
          <cell r="A12416" t="str">
            <v>4522000001</v>
          </cell>
          <cell r="J12416">
            <v>0</v>
          </cell>
        </row>
        <row r="12417">
          <cell r="A12417" t="str">
            <v>4522000001</v>
          </cell>
          <cell r="J12417">
            <v>0</v>
          </cell>
        </row>
        <row r="12418">
          <cell r="A12418" t="str">
            <v>4522000001</v>
          </cell>
          <cell r="J12418">
            <v>0</v>
          </cell>
        </row>
        <row r="12419">
          <cell r="A12419" t="str">
            <v>4522000001</v>
          </cell>
          <cell r="J12419">
            <v>0</v>
          </cell>
        </row>
        <row r="12420">
          <cell r="A12420" t="str">
            <v>4522000001</v>
          </cell>
          <cell r="J12420">
            <v>0</v>
          </cell>
        </row>
        <row r="12421">
          <cell r="A12421" t="str">
            <v>4522000001</v>
          </cell>
          <cell r="J12421">
            <v>0</v>
          </cell>
        </row>
        <row r="12422">
          <cell r="A12422" t="str">
            <v>4522000001</v>
          </cell>
          <cell r="J12422">
            <v>0</v>
          </cell>
        </row>
        <row r="12423">
          <cell r="A12423" t="str">
            <v>4522000001</v>
          </cell>
          <cell r="J12423">
            <v>0</v>
          </cell>
        </row>
        <row r="12424">
          <cell r="A12424" t="str">
            <v>4522000001</v>
          </cell>
          <cell r="J12424">
            <v>0</v>
          </cell>
        </row>
        <row r="12425">
          <cell r="A12425" t="str">
            <v>4522000001</v>
          </cell>
          <cell r="J12425">
            <v>0</v>
          </cell>
        </row>
        <row r="12426">
          <cell r="A12426" t="str">
            <v>4522000001</v>
          </cell>
          <cell r="J12426">
            <v>0</v>
          </cell>
        </row>
        <row r="12427">
          <cell r="A12427" t="str">
            <v>4522000001</v>
          </cell>
          <cell r="J12427">
            <v>0</v>
          </cell>
        </row>
        <row r="12428">
          <cell r="A12428" t="str">
            <v>4522000001</v>
          </cell>
          <cell r="J12428">
            <v>0</v>
          </cell>
        </row>
        <row r="12429">
          <cell r="A12429" t="str">
            <v>4522000001</v>
          </cell>
          <cell r="J12429">
            <v>0</v>
          </cell>
        </row>
        <row r="12430">
          <cell r="A12430" t="str">
            <v>4522000001</v>
          </cell>
          <cell r="J12430">
            <v>0</v>
          </cell>
        </row>
        <row r="12431">
          <cell r="A12431" t="str">
            <v>4522000001</v>
          </cell>
          <cell r="J12431">
            <v>0</v>
          </cell>
        </row>
        <row r="12432">
          <cell r="A12432" t="str">
            <v>4522000001</v>
          </cell>
          <cell r="J12432">
            <v>0</v>
          </cell>
        </row>
        <row r="12433">
          <cell r="A12433" t="str">
            <v>4522000001</v>
          </cell>
          <cell r="J12433">
            <v>0</v>
          </cell>
        </row>
        <row r="12434">
          <cell r="A12434" t="str">
            <v>4522000001</v>
          </cell>
          <cell r="J12434">
            <v>0</v>
          </cell>
        </row>
        <row r="12435">
          <cell r="A12435" t="str">
            <v>4522000001</v>
          </cell>
          <cell r="J12435">
            <v>0</v>
          </cell>
        </row>
        <row r="12436">
          <cell r="A12436" t="str">
            <v>4522000001</v>
          </cell>
          <cell r="J12436">
            <v>0</v>
          </cell>
        </row>
        <row r="12437">
          <cell r="A12437" t="str">
            <v>4522000001</v>
          </cell>
          <cell r="J12437">
            <v>0</v>
          </cell>
        </row>
        <row r="12438">
          <cell r="A12438" t="str">
            <v>4522000001</v>
          </cell>
          <cell r="J12438">
            <v>0</v>
          </cell>
        </row>
        <row r="12439">
          <cell r="A12439" t="str">
            <v>4522000001</v>
          </cell>
          <cell r="J12439">
            <v>0</v>
          </cell>
        </row>
        <row r="12440">
          <cell r="A12440" t="str">
            <v>4522000001</v>
          </cell>
          <cell r="J12440">
            <v>0</v>
          </cell>
        </row>
        <row r="12441">
          <cell r="A12441" t="str">
            <v>4522000001</v>
          </cell>
          <cell r="J12441">
            <v>0</v>
          </cell>
        </row>
        <row r="12442">
          <cell r="A12442" t="str">
            <v>4522000001</v>
          </cell>
          <cell r="J12442">
            <v>0</v>
          </cell>
        </row>
        <row r="12443">
          <cell r="A12443" t="str">
            <v>4522000001</v>
          </cell>
          <cell r="J12443">
            <v>0</v>
          </cell>
        </row>
        <row r="12444">
          <cell r="A12444" t="str">
            <v>4522000001</v>
          </cell>
          <cell r="J12444">
            <v>0</v>
          </cell>
        </row>
        <row r="12445">
          <cell r="A12445" t="str">
            <v>4522000001</v>
          </cell>
          <cell r="J12445">
            <v>0</v>
          </cell>
        </row>
        <row r="12446">
          <cell r="A12446" t="str">
            <v>4522000001</v>
          </cell>
          <cell r="J12446">
            <v>0</v>
          </cell>
        </row>
        <row r="12447">
          <cell r="A12447" t="str">
            <v>4522000001</v>
          </cell>
          <cell r="J12447">
            <v>0</v>
          </cell>
        </row>
        <row r="12448">
          <cell r="A12448" t="str">
            <v>4522000001</v>
          </cell>
          <cell r="J12448">
            <v>0</v>
          </cell>
        </row>
        <row r="12449">
          <cell r="A12449" t="str">
            <v>4522000001</v>
          </cell>
          <cell r="J12449">
            <v>0</v>
          </cell>
        </row>
        <row r="12450">
          <cell r="A12450" t="str">
            <v>4522000001</v>
          </cell>
          <cell r="J12450">
            <v>0</v>
          </cell>
        </row>
        <row r="12451">
          <cell r="A12451" t="str">
            <v>4522000001</v>
          </cell>
          <cell r="J12451">
            <v>0</v>
          </cell>
        </row>
        <row r="12452">
          <cell r="A12452" t="str">
            <v>4522000001</v>
          </cell>
          <cell r="J12452">
            <v>0</v>
          </cell>
        </row>
        <row r="12453">
          <cell r="A12453" t="str">
            <v>4522000001</v>
          </cell>
          <cell r="J12453">
            <v>0</v>
          </cell>
        </row>
        <row r="12454">
          <cell r="A12454" t="str">
            <v>4522000001</v>
          </cell>
          <cell r="J12454">
            <v>0</v>
          </cell>
        </row>
        <row r="12455">
          <cell r="A12455" t="str">
            <v>4522000001</v>
          </cell>
          <cell r="J12455">
            <v>0</v>
          </cell>
        </row>
        <row r="12456">
          <cell r="A12456" t="str">
            <v>4522000001</v>
          </cell>
          <cell r="J12456">
            <v>0</v>
          </cell>
        </row>
        <row r="12457">
          <cell r="A12457" t="str">
            <v>4522000001</v>
          </cell>
          <cell r="J12457">
            <v>0</v>
          </cell>
        </row>
        <row r="12458">
          <cell r="A12458" t="str">
            <v>4522000001</v>
          </cell>
          <cell r="J12458">
            <v>0</v>
          </cell>
        </row>
        <row r="12459">
          <cell r="A12459" t="str">
            <v>4522000001</v>
          </cell>
          <cell r="J12459">
            <v>0</v>
          </cell>
        </row>
        <row r="12460">
          <cell r="A12460" t="str">
            <v>4522000001</v>
          </cell>
          <cell r="J12460">
            <v>0</v>
          </cell>
        </row>
        <row r="12461">
          <cell r="A12461" t="str">
            <v>4522000001</v>
          </cell>
          <cell r="J12461">
            <v>0</v>
          </cell>
        </row>
        <row r="12462">
          <cell r="A12462" t="str">
            <v>4522000001</v>
          </cell>
          <cell r="J12462">
            <v>0</v>
          </cell>
        </row>
        <row r="12463">
          <cell r="A12463" t="str">
            <v>4522000001</v>
          </cell>
          <cell r="J12463">
            <v>0</v>
          </cell>
        </row>
        <row r="12464">
          <cell r="A12464" t="str">
            <v>4522000001</v>
          </cell>
          <cell r="J12464">
            <v>0</v>
          </cell>
        </row>
        <row r="12465">
          <cell r="A12465" t="str">
            <v>4522000001</v>
          </cell>
          <cell r="J12465">
            <v>0</v>
          </cell>
        </row>
        <row r="12466">
          <cell r="A12466" t="str">
            <v>4522000001</v>
          </cell>
          <cell r="J12466">
            <v>0</v>
          </cell>
        </row>
        <row r="12467">
          <cell r="A12467" t="str">
            <v>4522000001</v>
          </cell>
          <cell r="J12467">
            <v>0</v>
          </cell>
        </row>
        <row r="12468">
          <cell r="A12468" t="str">
            <v>4522000001</v>
          </cell>
          <cell r="J12468">
            <v>0</v>
          </cell>
        </row>
        <row r="12469">
          <cell r="A12469" t="str">
            <v>4522000001</v>
          </cell>
          <cell r="J12469">
            <v>0</v>
          </cell>
        </row>
        <row r="12470">
          <cell r="A12470" t="str">
            <v>4522000001</v>
          </cell>
          <cell r="J12470">
            <v>0</v>
          </cell>
        </row>
        <row r="12471">
          <cell r="A12471" t="str">
            <v>4522000001</v>
          </cell>
          <cell r="J12471">
            <v>0</v>
          </cell>
        </row>
        <row r="12472">
          <cell r="A12472" t="str">
            <v>4522000001</v>
          </cell>
          <cell r="J12472">
            <v>0</v>
          </cell>
        </row>
        <row r="12473">
          <cell r="A12473" t="str">
            <v>4522000001</v>
          </cell>
          <cell r="J12473">
            <v>0</v>
          </cell>
        </row>
        <row r="12474">
          <cell r="A12474" t="str">
            <v>4522000001</v>
          </cell>
          <cell r="J12474">
            <v>0</v>
          </cell>
        </row>
        <row r="12475">
          <cell r="A12475" t="str">
            <v>4522000001</v>
          </cell>
          <cell r="J12475">
            <v>0</v>
          </cell>
        </row>
        <row r="12476">
          <cell r="A12476" t="str">
            <v>4522000001</v>
          </cell>
          <cell r="J12476">
            <v>0</v>
          </cell>
        </row>
        <row r="12477">
          <cell r="A12477" t="str">
            <v>4522000001</v>
          </cell>
          <cell r="J12477">
            <v>0</v>
          </cell>
        </row>
        <row r="12478">
          <cell r="A12478" t="str">
            <v>4522000001</v>
          </cell>
          <cell r="J12478">
            <v>0</v>
          </cell>
        </row>
        <row r="12479">
          <cell r="A12479" t="str">
            <v>4522000001</v>
          </cell>
          <cell r="J12479">
            <v>0</v>
          </cell>
        </row>
        <row r="12480">
          <cell r="A12480" t="str">
            <v>4522000001</v>
          </cell>
          <cell r="J12480">
            <v>0</v>
          </cell>
        </row>
        <row r="12481">
          <cell r="A12481" t="str">
            <v>4522000001</v>
          </cell>
          <cell r="J12481">
            <v>0</v>
          </cell>
        </row>
        <row r="12482">
          <cell r="A12482" t="str">
            <v>4522000001</v>
          </cell>
          <cell r="J12482">
            <v>0</v>
          </cell>
        </row>
        <row r="12483">
          <cell r="A12483" t="str">
            <v>4522000001</v>
          </cell>
          <cell r="J12483">
            <v>0</v>
          </cell>
        </row>
        <row r="12484">
          <cell r="A12484" t="str">
            <v>4522000001</v>
          </cell>
          <cell r="J12484">
            <v>0</v>
          </cell>
        </row>
        <row r="12485">
          <cell r="A12485" t="str">
            <v>4522000001</v>
          </cell>
          <cell r="J12485">
            <v>0</v>
          </cell>
        </row>
        <row r="12486">
          <cell r="A12486" t="str">
            <v>4522000001</v>
          </cell>
          <cell r="J12486">
            <v>0</v>
          </cell>
        </row>
        <row r="12487">
          <cell r="A12487" t="str">
            <v>4522000001</v>
          </cell>
          <cell r="J12487">
            <v>0</v>
          </cell>
        </row>
        <row r="12488">
          <cell r="A12488" t="str">
            <v>4522000001</v>
          </cell>
          <cell r="J12488">
            <v>0</v>
          </cell>
        </row>
        <row r="12489">
          <cell r="A12489" t="str">
            <v>4522000001</v>
          </cell>
          <cell r="J12489">
            <v>0</v>
          </cell>
        </row>
        <row r="12490">
          <cell r="A12490" t="str">
            <v>4522000001</v>
          </cell>
          <cell r="J12490">
            <v>0</v>
          </cell>
        </row>
        <row r="12491">
          <cell r="A12491" t="str">
            <v>4522000001</v>
          </cell>
          <cell r="J12491">
            <v>0</v>
          </cell>
        </row>
        <row r="12492">
          <cell r="A12492" t="str">
            <v>4522000001</v>
          </cell>
          <cell r="J12492">
            <v>0</v>
          </cell>
        </row>
        <row r="12493">
          <cell r="A12493" t="str">
            <v>4522000001</v>
          </cell>
          <cell r="J12493">
            <v>0</v>
          </cell>
        </row>
        <row r="12494">
          <cell r="A12494" t="str">
            <v>4522000001</v>
          </cell>
          <cell r="J12494">
            <v>0</v>
          </cell>
        </row>
        <row r="12495">
          <cell r="A12495" t="str">
            <v>4522000001</v>
          </cell>
          <cell r="J12495">
            <v>0</v>
          </cell>
        </row>
        <row r="12496">
          <cell r="A12496" t="str">
            <v>4522000001</v>
          </cell>
          <cell r="J12496">
            <v>0</v>
          </cell>
        </row>
        <row r="12497">
          <cell r="A12497" t="str">
            <v>4522000001</v>
          </cell>
          <cell r="J12497">
            <v>0</v>
          </cell>
        </row>
        <row r="12498">
          <cell r="A12498" t="str">
            <v>4522000001</v>
          </cell>
          <cell r="J12498">
            <v>0</v>
          </cell>
        </row>
        <row r="12499">
          <cell r="A12499" t="str">
            <v>4522000001</v>
          </cell>
          <cell r="J12499">
            <v>0</v>
          </cell>
        </row>
        <row r="12500">
          <cell r="A12500" t="str">
            <v>4522000001</v>
          </cell>
          <cell r="J12500">
            <v>0</v>
          </cell>
        </row>
        <row r="12501">
          <cell r="A12501" t="str">
            <v>4522000001</v>
          </cell>
          <cell r="J12501">
            <v>0</v>
          </cell>
        </row>
        <row r="12502">
          <cell r="A12502" t="str">
            <v>4522000001</v>
          </cell>
          <cell r="J12502">
            <v>0</v>
          </cell>
        </row>
        <row r="12503">
          <cell r="A12503" t="str">
            <v>4522000001</v>
          </cell>
          <cell r="J12503">
            <v>0</v>
          </cell>
        </row>
        <row r="12504">
          <cell r="A12504" t="str">
            <v>4522000001</v>
          </cell>
          <cell r="J12504">
            <v>0</v>
          </cell>
        </row>
        <row r="12505">
          <cell r="A12505" t="str">
            <v>4522000001</v>
          </cell>
          <cell r="J12505">
            <v>0</v>
          </cell>
        </row>
        <row r="12506">
          <cell r="A12506" t="str">
            <v>4522000001</v>
          </cell>
          <cell r="J12506">
            <v>0</v>
          </cell>
        </row>
        <row r="12507">
          <cell r="A12507" t="str">
            <v>4522000001</v>
          </cell>
          <cell r="J12507">
            <v>0</v>
          </cell>
        </row>
        <row r="12508">
          <cell r="A12508" t="str">
            <v>4522000001</v>
          </cell>
          <cell r="J12508">
            <v>0</v>
          </cell>
        </row>
        <row r="12509">
          <cell r="A12509" t="str">
            <v>4522000001</v>
          </cell>
          <cell r="J12509">
            <v>0</v>
          </cell>
        </row>
        <row r="12510">
          <cell r="A12510" t="str">
            <v>4522000001</v>
          </cell>
          <cell r="J12510">
            <v>0</v>
          </cell>
        </row>
        <row r="12511">
          <cell r="A12511" t="str">
            <v>4522000001</v>
          </cell>
          <cell r="J12511">
            <v>0</v>
          </cell>
        </row>
        <row r="12512">
          <cell r="A12512" t="str">
            <v>4522000001</v>
          </cell>
          <cell r="J12512">
            <v>0</v>
          </cell>
        </row>
        <row r="12513">
          <cell r="A12513" t="str">
            <v>4522000001</v>
          </cell>
          <cell r="J12513">
            <v>0</v>
          </cell>
        </row>
        <row r="12514">
          <cell r="A12514" t="str">
            <v>4522000001</v>
          </cell>
          <cell r="J12514">
            <v>0</v>
          </cell>
        </row>
        <row r="12515">
          <cell r="A12515" t="str">
            <v>4522000001</v>
          </cell>
          <cell r="J12515">
            <v>0</v>
          </cell>
        </row>
        <row r="12516">
          <cell r="A12516" t="str">
            <v>4522000001</v>
          </cell>
          <cell r="J12516">
            <v>0</v>
          </cell>
        </row>
        <row r="12517">
          <cell r="A12517" t="str">
            <v>4522000001</v>
          </cell>
          <cell r="J12517">
            <v>0</v>
          </cell>
        </row>
        <row r="12518">
          <cell r="A12518" t="str">
            <v>4522000001</v>
          </cell>
          <cell r="J12518">
            <v>0</v>
          </cell>
        </row>
        <row r="12519">
          <cell r="A12519" t="str">
            <v>4522000001</v>
          </cell>
          <cell r="J12519">
            <v>0</v>
          </cell>
        </row>
        <row r="12520">
          <cell r="A12520" t="str">
            <v>4522000001</v>
          </cell>
          <cell r="J12520">
            <v>0</v>
          </cell>
        </row>
        <row r="12521">
          <cell r="A12521" t="str">
            <v>4522000001</v>
          </cell>
          <cell r="J12521">
            <v>0</v>
          </cell>
        </row>
        <row r="12522">
          <cell r="A12522" t="str">
            <v>4522000001</v>
          </cell>
          <cell r="J12522">
            <v>0</v>
          </cell>
        </row>
        <row r="12523">
          <cell r="A12523" t="str">
            <v>4522000001</v>
          </cell>
          <cell r="J12523">
            <v>0</v>
          </cell>
        </row>
        <row r="12524">
          <cell r="A12524" t="str">
            <v>4522000001</v>
          </cell>
          <cell r="J12524">
            <v>0</v>
          </cell>
        </row>
        <row r="12525">
          <cell r="A12525" t="str">
            <v>4522000001</v>
          </cell>
          <cell r="J12525">
            <v>0</v>
          </cell>
        </row>
        <row r="12526">
          <cell r="A12526" t="str">
            <v>4522000001</v>
          </cell>
          <cell r="J12526">
            <v>0</v>
          </cell>
        </row>
        <row r="12527">
          <cell r="A12527" t="str">
            <v>4522000001</v>
          </cell>
          <cell r="J12527">
            <v>0</v>
          </cell>
        </row>
        <row r="12528">
          <cell r="A12528" t="str">
            <v>4522000001</v>
          </cell>
          <cell r="J12528">
            <v>0</v>
          </cell>
        </row>
        <row r="12529">
          <cell r="A12529" t="str">
            <v>4522000001</v>
          </cell>
          <cell r="J12529">
            <v>0</v>
          </cell>
        </row>
        <row r="12530">
          <cell r="A12530" t="str">
            <v>4522000001</v>
          </cell>
          <cell r="J12530">
            <v>0</v>
          </cell>
        </row>
        <row r="12531">
          <cell r="A12531" t="str">
            <v>4522000001</v>
          </cell>
          <cell r="J12531">
            <v>0</v>
          </cell>
        </row>
        <row r="12532">
          <cell r="A12532" t="str">
            <v>4522000001</v>
          </cell>
          <cell r="J12532">
            <v>0</v>
          </cell>
        </row>
        <row r="12533">
          <cell r="A12533" t="str">
            <v>4522000001</v>
          </cell>
          <cell r="J12533">
            <v>0</v>
          </cell>
        </row>
        <row r="12534">
          <cell r="A12534" t="str">
            <v>4522000001</v>
          </cell>
          <cell r="J12534">
            <v>0</v>
          </cell>
        </row>
        <row r="12535">
          <cell r="A12535" t="str">
            <v>4522000001</v>
          </cell>
          <cell r="J12535">
            <v>0</v>
          </cell>
        </row>
        <row r="12536">
          <cell r="A12536" t="str">
            <v>4522000001</v>
          </cell>
          <cell r="J12536">
            <v>0</v>
          </cell>
        </row>
        <row r="12537">
          <cell r="A12537" t="str">
            <v>4522000001</v>
          </cell>
          <cell r="J12537">
            <v>0</v>
          </cell>
        </row>
        <row r="12538">
          <cell r="A12538" t="str">
            <v>4522000001</v>
          </cell>
          <cell r="J12538">
            <v>0</v>
          </cell>
        </row>
        <row r="12539">
          <cell r="A12539" t="str">
            <v>4522000001</v>
          </cell>
          <cell r="J12539">
            <v>0</v>
          </cell>
        </row>
        <row r="12540">
          <cell r="A12540" t="str">
            <v>4522000001</v>
          </cell>
          <cell r="J12540">
            <v>0</v>
          </cell>
        </row>
        <row r="12541">
          <cell r="A12541" t="str">
            <v>4522000001</v>
          </cell>
          <cell r="J12541">
            <v>0</v>
          </cell>
        </row>
        <row r="12542">
          <cell r="A12542" t="str">
            <v>4522000001</v>
          </cell>
          <cell r="J12542">
            <v>0</v>
          </cell>
        </row>
        <row r="12543">
          <cell r="A12543" t="str">
            <v>4522000001</v>
          </cell>
          <cell r="J12543">
            <v>0</v>
          </cell>
        </row>
        <row r="12544">
          <cell r="A12544" t="str">
            <v>4522000001</v>
          </cell>
          <cell r="J12544">
            <v>0</v>
          </cell>
        </row>
        <row r="12545">
          <cell r="A12545" t="str">
            <v>4522000001</v>
          </cell>
          <cell r="J12545">
            <v>0</v>
          </cell>
        </row>
        <row r="12546">
          <cell r="A12546" t="str">
            <v>4522000001</v>
          </cell>
          <cell r="J12546">
            <v>0</v>
          </cell>
        </row>
        <row r="12547">
          <cell r="A12547" t="str">
            <v>4522000001</v>
          </cell>
          <cell r="J12547">
            <v>0</v>
          </cell>
        </row>
        <row r="12548">
          <cell r="A12548" t="str">
            <v>4522000001</v>
          </cell>
          <cell r="J12548">
            <v>0</v>
          </cell>
        </row>
        <row r="12549">
          <cell r="A12549" t="str">
            <v>4522000001</v>
          </cell>
          <cell r="J12549">
            <v>0</v>
          </cell>
        </row>
        <row r="12550">
          <cell r="A12550" t="str">
            <v>4522000001</v>
          </cell>
          <cell r="J12550">
            <v>0</v>
          </cell>
        </row>
        <row r="12551">
          <cell r="A12551" t="str">
            <v>4522000001</v>
          </cell>
          <cell r="J12551">
            <v>0</v>
          </cell>
        </row>
        <row r="12552">
          <cell r="A12552" t="str">
            <v>4522000001</v>
          </cell>
          <cell r="J12552">
            <v>0</v>
          </cell>
        </row>
        <row r="12553">
          <cell r="A12553" t="str">
            <v>4522000001</v>
          </cell>
          <cell r="J12553">
            <v>0</v>
          </cell>
        </row>
        <row r="12554">
          <cell r="A12554" t="str">
            <v>4522000001</v>
          </cell>
          <cell r="J12554">
            <v>0</v>
          </cell>
        </row>
        <row r="12555">
          <cell r="A12555" t="str">
            <v>4522000001</v>
          </cell>
          <cell r="J12555">
            <v>0</v>
          </cell>
        </row>
        <row r="12556">
          <cell r="A12556" t="str">
            <v>4522000001</v>
          </cell>
          <cell r="J12556">
            <v>0</v>
          </cell>
        </row>
        <row r="12557">
          <cell r="A12557" t="str">
            <v>4522000001</v>
          </cell>
          <cell r="J12557">
            <v>0</v>
          </cell>
        </row>
        <row r="12558">
          <cell r="A12558" t="str">
            <v>4522000001</v>
          </cell>
          <cell r="J12558">
            <v>0</v>
          </cell>
        </row>
        <row r="12559">
          <cell r="A12559" t="str">
            <v>4522000001</v>
          </cell>
          <cell r="J12559">
            <v>0</v>
          </cell>
        </row>
        <row r="12560">
          <cell r="A12560" t="str">
            <v>4522000001</v>
          </cell>
          <cell r="J12560">
            <v>0</v>
          </cell>
        </row>
        <row r="12561">
          <cell r="A12561" t="str">
            <v>4522000001</v>
          </cell>
          <cell r="J12561">
            <v>0</v>
          </cell>
        </row>
        <row r="12562">
          <cell r="A12562" t="str">
            <v>4522000001</v>
          </cell>
          <cell r="J12562">
            <v>0</v>
          </cell>
        </row>
        <row r="12563">
          <cell r="A12563" t="str">
            <v>4522000001</v>
          </cell>
          <cell r="J12563">
            <v>0</v>
          </cell>
        </row>
        <row r="12564">
          <cell r="A12564" t="str">
            <v>4522000001</v>
          </cell>
          <cell r="J12564">
            <v>0</v>
          </cell>
        </row>
        <row r="12565">
          <cell r="A12565" t="str">
            <v>4522000001</v>
          </cell>
          <cell r="J12565">
            <v>0</v>
          </cell>
        </row>
        <row r="12566">
          <cell r="A12566" t="str">
            <v>4522000001</v>
          </cell>
          <cell r="J12566">
            <v>0</v>
          </cell>
        </row>
        <row r="12567">
          <cell r="A12567" t="str">
            <v>4522000001</v>
          </cell>
          <cell r="J12567">
            <v>0</v>
          </cell>
        </row>
        <row r="12568">
          <cell r="A12568" t="str">
            <v>4522000001</v>
          </cell>
          <cell r="J12568">
            <v>0</v>
          </cell>
        </row>
        <row r="12569">
          <cell r="A12569" t="str">
            <v>4522000001</v>
          </cell>
          <cell r="J12569">
            <v>0</v>
          </cell>
        </row>
        <row r="12570">
          <cell r="A12570" t="str">
            <v>4522000001</v>
          </cell>
          <cell r="J12570">
            <v>0</v>
          </cell>
        </row>
        <row r="12571">
          <cell r="A12571" t="str">
            <v>4522000001</v>
          </cell>
          <cell r="J12571">
            <v>0</v>
          </cell>
        </row>
        <row r="12572">
          <cell r="A12572" t="str">
            <v>4522000001</v>
          </cell>
          <cell r="J12572">
            <v>0</v>
          </cell>
        </row>
        <row r="12573">
          <cell r="A12573" t="str">
            <v>4522000001</v>
          </cell>
          <cell r="J12573">
            <v>0</v>
          </cell>
        </row>
        <row r="12574">
          <cell r="A12574" t="str">
            <v>4522000001</v>
          </cell>
          <cell r="J12574">
            <v>0</v>
          </cell>
        </row>
        <row r="12575">
          <cell r="A12575" t="str">
            <v>4522000001</v>
          </cell>
          <cell r="J12575">
            <v>0</v>
          </cell>
        </row>
        <row r="12576">
          <cell r="A12576" t="str">
            <v>4522000001</v>
          </cell>
          <cell r="J12576">
            <v>0</v>
          </cell>
        </row>
        <row r="12577">
          <cell r="A12577" t="str">
            <v>4522000001</v>
          </cell>
          <cell r="J12577">
            <v>0</v>
          </cell>
        </row>
        <row r="12578">
          <cell r="A12578" t="str">
            <v>4522000001</v>
          </cell>
          <cell r="J12578">
            <v>0</v>
          </cell>
        </row>
        <row r="12579">
          <cell r="A12579" t="str">
            <v>4522000001</v>
          </cell>
          <cell r="J12579">
            <v>0</v>
          </cell>
        </row>
        <row r="12580">
          <cell r="A12580" t="str">
            <v>4522000001</v>
          </cell>
          <cell r="J12580">
            <v>0</v>
          </cell>
        </row>
        <row r="12581">
          <cell r="A12581" t="str">
            <v>4522000001</v>
          </cell>
          <cell r="J12581">
            <v>0</v>
          </cell>
        </row>
        <row r="12582">
          <cell r="A12582" t="str">
            <v>4522000001</v>
          </cell>
          <cell r="J12582">
            <v>0</v>
          </cell>
        </row>
        <row r="12583">
          <cell r="A12583" t="str">
            <v>4522000001</v>
          </cell>
          <cell r="J12583">
            <v>0</v>
          </cell>
        </row>
        <row r="12584">
          <cell r="A12584" t="str">
            <v>4522000001</v>
          </cell>
          <cell r="J12584">
            <v>0</v>
          </cell>
        </row>
        <row r="12585">
          <cell r="A12585" t="str">
            <v>4522000001</v>
          </cell>
          <cell r="J12585">
            <v>0</v>
          </cell>
        </row>
        <row r="12586">
          <cell r="A12586" t="str">
            <v>4522000001</v>
          </cell>
          <cell r="J12586">
            <v>0</v>
          </cell>
        </row>
        <row r="12587">
          <cell r="A12587" t="str">
            <v>4522000001</v>
          </cell>
          <cell r="J12587">
            <v>0</v>
          </cell>
        </row>
        <row r="12588">
          <cell r="A12588" t="str">
            <v>4522000001</v>
          </cell>
          <cell r="J12588">
            <v>0</v>
          </cell>
        </row>
        <row r="12589">
          <cell r="A12589" t="str">
            <v>4522000001</v>
          </cell>
          <cell r="J12589">
            <v>0</v>
          </cell>
        </row>
        <row r="12590">
          <cell r="A12590" t="str">
            <v>4522000001</v>
          </cell>
          <cell r="J12590">
            <v>0</v>
          </cell>
        </row>
        <row r="12591">
          <cell r="A12591" t="str">
            <v>4522000001</v>
          </cell>
          <cell r="J12591">
            <v>0</v>
          </cell>
        </row>
        <row r="12592">
          <cell r="A12592" t="str">
            <v>4522000001</v>
          </cell>
          <cell r="J12592">
            <v>0</v>
          </cell>
        </row>
        <row r="12593">
          <cell r="A12593" t="str">
            <v>4522000001</v>
          </cell>
          <cell r="J12593">
            <v>0</v>
          </cell>
        </row>
        <row r="12594">
          <cell r="A12594" t="str">
            <v>4522000001</v>
          </cell>
          <cell r="J12594">
            <v>0</v>
          </cell>
        </row>
        <row r="12595">
          <cell r="A12595" t="str">
            <v>4522000001</v>
          </cell>
          <cell r="J12595">
            <v>0</v>
          </cell>
        </row>
        <row r="12596">
          <cell r="A12596" t="str">
            <v>4522000001</v>
          </cell>
          <cell r="J12596">
            <v>0</v>
          </cell>
        </row>
        <row r="12597">
          <cell r="A12597" t="str">
            <v>4522000001</v>
          </cell>
          <cell r="J12597">
            <v>0</v>
          </cell>
        </row>
        <row r="12598">
          <cell r="A12598" t="str">
            <v>4522000001</v>
          </cell>
          <cell r="J12598">
            <v>0</v>
          </cell>
        </row>
        <row r="12599">
          <cell r="A12599" t="str">
            <v>4522000001</v>
          </cell>
          <cell r="J12599">
            <v>0</v>
          </cell>
        </row>
        <row r="12600">
          <cell r="A12600" t="str">
            <v>4522000001</v>
          </cell>
          <cell r="J12600">
            <v>0</v>
          </cell>
        </row>
        <row r="12601">
          <cell r="A12601" t="str">
            <v>4522000001</v>
          </cell>
          <cell r="J12601">
            <v>0</v>
          </cell>
        </row>
        <row r="12602">
          <cell r="A12602" t="str">
            <v>4522000001</v>
          </cell>
          <cell r="J12602">
            <v>0</v>
          </cell>
        </row>
        <row r="12603">
          <cell r="A12603" t="str">
            <v>4522000001</v>
          </cell>
          <cell r="J12603">
            <v>0</v>
          </cell>
        </row>
        <row r="12604">
          <cell r="A12604" t="str">
            <v>4522000001</v>
          </cell>
          <cell r="J12604">
            <v>0</v>
          </cell>
        </row>
        <row r="12605">
          <cell r="A12605" t="str">
            <v>4522000001</v>
          </cell>
          <cell r="J12605">
            <v>0</v>
          </cell>
        </row>
        <row r="12606">
          <cell r="A12606" t="str">
            <v>4522000001</v>
          </cell>
          <cell r="J12606">
            <v>0</v>
          </cell>
        </row>
        <row r="12607">
          <cell r="A12607" t="str">
            <v>4522000001</v>
          </cell>
          <cell r="J12607">
            <v>0</v>
          </cell>
        </row>
        <row r="12608">
          <cell r="A12608" t="str">
            <v>4522000001</v>
          </cell>
          <cell r="J12608">
            <v>0</v>
          </cell>
        </row>
        <row r="12609">
          <cell r="A12609" t="str">
            <v>4522000001</v>
          </cell>
          <cell r="J12609">
            <v>0</v>
          </cell>
        </row>
        <row r="12610">
          <cell r="A12610" t="str">
            <v>4522000001</v>
          </cell>
          <cell r="J12610">
            <v>0</v>
          </cell>
        </row>
        <row r="12611">
          <cell r="A12611" t="str">
            <v>4522000001</v>
          </cell>
          <cell r="J12611">
            <v>0</v>
          </cell>
        </row>
        <row r="12612">
          <cell r="A12612" t="str">
            <v>4522000001</v>
          </cell>
          <cell r="J12612">
            <v>0</v>
          </cell>
        </row>
        <row r="12613">
          <cell r="A12613" t="str">
            <v>4522000001</v>
          </cell>
          <cell r="J12613">
            <v>0</v>
          </cell>
        </row>
        <row r="12614">
          <cell r="A12614" t="str">
            <v>4522000001</v>
          </cell>
          <cell r="J12614">
            <v>0</v>
          </cell>
        </row>
        <row r="12615">
          <cell r="A12615" t="str">
            <v>4522000001</v>
          </cell>
          <cell r="J12615">
            <v>0</v>
          </cell>
        </row>
        <row r="12616">
          <cell r="A12616" t="str">
            <v>4522000001</v>
          </cell>
          <cell r="J12616">
            <v>0</v>
          </cell>
        </row>
        <row r="12617">
          <cell r="A12617" t="str">
            <v>4522000001</v>
          </cell>
          <cell r="J12617">
            <v>0</v>
          </cell>
        </row>
        <row r="12618">
          <cell r="A12618" t="str">
            <v>4522000001</v>
          </cell>
          <cell r="J12618">
            <v>0</v>
          </cell>
        </row>
        <row r="12619">
          <cell r="A12619" t="str">
            <v>4522000001</v>
          </cell>
          <cell r="J12619">
            <v>0</v>
          </cell>
        </row>
        <row r="12620">
          <cell r="A12620" t="str">
            <v>4522000001</v>
          </cell>
          <cell r="J12620">
            <v>0</v>
          </cell>
        </row>
        <row r="12621">
          <cell r="A12621" t="str">
            <v>4522000001</v>
          </cell>
          <cell r="J12621">
            <v>0</v>
          </cell>
        </row>
        <row r="12622">
          <cell r="A12622" t="str">
            <v>4522000001</v>
          </cell>
          <cell r="J12622">
            <v>0</v>
          </cell>
        </row>
        <row r="12623">
          <cell r="A12623" t="str">
            <v>4522000001</v>
          </cell>
          <cell r="J12623">
            <v>0</v>
          </cell>
        </row>
        <row r="12624">
          <cell r="A12624" t="str">
            <v>4522000001</v>
          </cell>
          <cell r="J12624">
            <v>0</v>
          </cell>
        </row>
        <row r="12625">
          <cell r="A12625" t="str">
            <v>4522000001</v>
          </cell>
          <cell r="J12625">
            <v>0</v>
          </cell>
        </row>
        <row r="12626">
          <cell r="A12626" t="str">
            <v>4522000001</v>
          </cell>
          <cell r="J12626">
            <v>0</v>
          </cell>
        </row>
        <row r="12627">
          <cell r="A12627" t="str">
            <v>4522000001</v>
          </cell>
          <cell r="J12627">
            <v>0</v>
          </cell>
        </row>
        <row r="12628">
          <cell r="A12628" t="str">
            <v>4522000001</v>
          </cell>
          <cell r="J12628">
            <v>0</v>
          </cell>
        </row>
        <row r="12629">
          <cell r="A12629" t="str">
            <v>4522000001</v>
          </cell>
          <cell r="J12629">
            <v>0</v>
          </cell>
        </row>
        <row r="12630">
          <cell r="A12630" t="str">
            <v>4522000001</v>
          </cell>
          <cell r="J12630">
            <v>0</v>
          </cell>
        </row>
        <row r="12631">
          <cell r="A12631" t="str">
            <v>4522000001</v>
          </cell>
          <cell r="J12631">
            <v>0</v>
          </cell>
        </row>
        <row r="12632">
          <cell r="A12632" t="str">
            <v>4522000001</v>
          </cell>
          <cell r="J12632">
            <v>0</v>
          </cell>
        </row>
        <row r="12633">
          <cell r="A12633" t="str">
            <v>4522000001</v>
          </cell>
          <cell r="J12633">
            <v>0</v>
          </cell>
        </row>
        <row r="12634">
          <cell r="A12634" t="str">
            <v>4522000001</v>
          </cell>
          <cell r="J12634">
            <v>0</v>
          </cell>
        </row>
        <row r="12635">
          <cell r="A12635" t="str">
            <v>4522000001</v>
          </cell>
          <cell r="J12635">
            <v>0</v>
          </cell>
        </row>
        <row r="12636">
          <cell r="A12636" t="str">
            <v>4522000001</v>
          </cell>
          <cell r="J12636">
            <v>0</v>
          </cell>
        </row>
        <row r="12637">
          <cell r="A12637" t="str">
            <v>4522000001</v>
          </cell>
          <cell r="J12637">
            <v>0</v>
          </cell>
        </row>
        <row r="12638">
          <cell r="A12638" t="str">
            <v>4522000001</v>
          </cell>
          <cell r="J12638">
            <v>0</v>
          </cell>
        </row>
        <row r="12639">
          <cell r="A12639" t="str">
            <v>4522000001</v>
          </cell>
          <cell r="J12639">
            <v>0</v>
          </cell>
        </row>
        <row r="12640">
          <cell r="A12640" t="str">
            <v>4522000001</v>
          </cell>
          <cell r="J12640">
            <v>0</v>
          </cell>
        </row>
        <row r="12641">
          <cell r="A12641" t="str">
            <v>4522000001</v>
          </cell>
          <cell r="J12641">
            <v>0</v>
          </cell>
        </row>
        <row r="12642">
          <cell r="A12642" t="str">
            <v>4522000001</v>
          </cell>
          <cell r="J12642">
            <v>0</v>
          </cell>
        </row>
        <row r="12643">
          <cell r="A12643" t="str">
            <v>4522000001</v>
          </cell>
          <cell r="J12643">
            <v>0</v>
          </cell>
        </row>
        <row r="12644">
          <cell r="A12644" t="str">
            <v>4522000001</v>
          </cell>
          <cell r="J12644">
            <v>0</v>
          </cell>
        </row>
        <row r="12645">
          <cell r="A12645" t="str">
            <v>4522000001</v>
          </cell>
          <cell r="J12645">
            <v>0</v>
          </cell>
        </row>
        <row r="12646">
          <cell r="A12646" t="str">
            <v>4522000001</v>
          </cell>
          <cell r="J12646">
            <v>0</v>
          </cell>
        </row>
        <row r="12647">
          <cell r="A12647" t="str">
            <v>4522000001</v>
          </cell>
          <cell r="J12647">
            <v>0</v>
          </cell>
        </row>
        <row r="12648">
          <cell r="A12648" t="str">
            <v>4522000001</v>
          </cell>
          <cell r="J12648">
            <v>0</v>
          </cell>
        </row>
        <row r="12649">
          <cell r="A12649" t="str">
            <v>4522000001</v>
          </cell>
          <cell r="J12649">
            <v>0</v>
          </cell>
        </row>
        <row r="12650">
          <cell r="A12650" t="str">
            <v>4522000001</v>
          </cell>
          <cell r="J12650">
            <v>0</v>
          </cell>
        </row>
        <row r="12651">
          <cell r="A12651" t="str">
            <v>4522000001</v>
          </cell>
          <cell r="J12651">
            <v>0</v>
          </cell>
        </row>
        <row r="12652">
          <cell r="A12652" t="str">
            <v>4522000001</v>
          </cell>
          <cell r="J12652">
            <v>0</v>
          </cell>
        </row>
        <row r="12653">
          <cell r="A12653" t="str">
            <v>4522000001</v>
          </cell>
          <cell r="J12653">
            <v>0</v>
          </cell>
        </row>
        <row r="12654">
          <cell r="A12654" t="str">
            <v>4522000001</v>
          </cell>
          <cell r="J12654">
            <v>0</v>
          </cell>
        </row>
        <row r="12655">
          <cell r="A12655" t="str">
            <v>4522000001</v>
          </cell>
          <cell r="J12655">
            <v>0</v>
          </cell>
        </row>
        <row r="12656">
          <cell r="A12656" t="str">
            <v>4522000001</v>
          </cell>
          <cell r="J12656">
            <v>0</v>
          </cell>
        </row>
        <row r="12657">
          <cell r="A12657" t="str">
            <v>4522000001</v>
          </cell>
          <cell r="J12657">
            <v>0</v>
          </cell>
        </row>
        <row r="12658">
          <cell r="A12658" t="str">
            <v>4522000001</v>
          </cell>
          <cell r="J12658">
            <v>0</v>
          </cell>
        </row>
        <row r="12659">
          <cell r="A12659" t="str">
            <v>4522000001</v>
          </cell>
          <cell r="J12659">
            <v>0</v>
          </cell>
        </row>
        <row r="12660">
          <cell r="A12660" t="str">
            <v>4522000001</v>
          </cell>
          <cell r="J12660">
            <v>0</v>
          </cell>
        </row>
        <row r="12661">
          <cell r="A12661" t="str">
            <v>4522000001</v>
          </cell>
          <cell r="J12661">
            <v>0</v>
          </cell>
        </row>
        <row r="12662">
          <cell r="A12662" t="str">
            <v>4522000001</v>
          </cell>
          <cell r="J12662">
            <v>0</v>
          </cell>
        </row>
        <row r="12663">
          <cell r="A12663" t="str">
            <v>4522000001</v>
          </cell>
          <cell r="J12663">
            <v>0</v>
          </cell>
        </row>
        <row r="12664">
          <cell r="A12664" t="str">
            <v>4522000001</v>
          </cell>
          <cell r="J12664">
            <v>0</v>
          </cell>
        </row>
        <row r="12665">
          <cell r="A12665" t="str">
            <v>4522000001</v>
          </cell>
          <cell r="J12665">
            <v>0</v>
          </cell>
        </row>
        <row r="12666">
          <cell r="A12666" t="str">
            <v>4522000001</v>
          </cell>
          <cell r="J12666">
            <v>0</v>
          </cell>
        </row>
        <row r="12667">
          <cell r="A12667" t="str">
            <v>4522000001</v>
          </cell>
          <cell r="J12667">
            <v>0</v>
          </cell>
        </row>
        <row r="12668">
          <cell r="A12668" t="str">
            <v>4522000001</v>
          </cell>
          <cell r="J12668">
            <v>0</v>
          </cell>
        </row>
        <row r="12669">
          <cell r="A12669" t="str">
            <v>4522000001</v>
          </cell>
          <cell r="J12669">
            <v>0</v>
          </cell>
        </row>
        <row r="12670">
          <cell r="A12670" t="str">
            <v>4522000001</v>
          </cell>
          <cell r="J12670">
            <v>0</v>
          </cell>
        </row>
        <row r="12671">
          <cell r="A12671" t="str">
            <v>4522000001</v>
          </cell>
          <cell r="J12671">
            <v>0</v>
          </cell>
        </row>
        <row r="12672">
          <cell r="A12672" t="str">
            <v>4522000001</v>
          </cell>
          <cell r="J12672">
            <v>0</v>
          </cell>
        </row>
        <row r="12673">
          <cell r="A12673" t="str">
            <v>4522000001</v>
          </cell>
          <cell r="J12673">
            <v>0</v>
          </cell>
        </row>
        <row r="12674">
          <cell r="A12674" t="str">
            <v>4522000001</v>
          </cell>
          <cell r="J12674">
            <v>0</v>
          </cell>
        </row>
        <row r="12675">
          <cell r="A12675" t="str">
            <v>4522000001</v>
          </cell>
          <cell r="J12675">
            <v>0</v>
          </cell>
        </row>
        <row r="12676">
          <cell r="A12676" t="str">
            <v>4522000001</v>
          </cell>
          <cell r="J12676">
            <v>0</v>
          </cell>
        </row>
        <row r="12677">
          <cell r="A12677" t="str">
            <v>4522000001</v>
          </cell>
          <cell r="J12677">
            <v>0</v>
          </cell>
        </row>
        <row r="12678">
          <cell r="A12678" t="str">
            <v>4522000001</v>
          </cell>
          <cell r="J12678">
            <v>0</v>
          </cell>
        </row>
        <row r="12679">
          <cell r="A12679" t="str">
            <v>4522000001</v>
          </cell>
          <cell r="J12679">
            <v>0</v>
          </cell>
        </row>
        <row r="12680">
          <cell r="A12680" t="str">
            <v>4522000001</v>
          </cell>
          <cell r="J12680">
            <v>0</v>
          </cell>
        </row>
        <row r="12681">
          <cell r="A12681" t="str">
            <v>4522000001</v>
          </cell>
          <cell r="J12681">
            <v>0</v>
          </cell>
        </row>
        <row r="12682">
          <cell r="A12682" t="str">
            <v>4522000001</v>
          </cell>
          <cell r="J12682">
            <v>0</v>
          </cell>
        </row>
        <row r="12683">
          <cell r="A12683" t="str">
            <v>4522000001</v>
          </cell>
          <cell r="J12683">
            <v>0</v>
          </cell>
        </row>
        <row r="12684">
          <cell r="A12684" t="str">
            <v>4522000001</v>
          </cell>
          <cell r="J12684">
            <v>0</v>
          </cell>
        </row>
        <row r="12685">
          <cell r="A12685" t="str">
            <v>4522000001</v>
          </cell>
          <cell r="J12685">
            <v>0</v>
          </cell>
        </row>
        <row r="12686">
          <cell r="A12686" t="str">
            <v>4522000001</v>
          </cell>
          <cell r="J12686">
            <v>0</v>
          </cell>
        </row>
        <row r="12687">
          <cell r="A12687" t="str">
            <v>4522000001</v>
          </cell>
          <cell r="J12687">
            <v>0</v>
          </cell>
        </row>
        <row r="12688">
          <cell r="A12688" t="str">
            <v>4522000001</v>
          </cell>
          <cell r="J12688">
            <v>0</v>
          </cell>
        </row>
        <row r="12689">
          <cell r="A12689" t="str">
            <v>4522000001</v>
          </cell>
          <cell r="J12689">
            <v>0</v>
          </cell>
        </row>
        <row r="12690">
          <cell r="A12690" t="str">
            <v>4522000001</v>
          </cell>
          <cell r="J12690">
            <v>0</v>
          </cell>
        </row>
        <row r="12691">
          <cell r="A12691" t="str">
            <v>4522000001</v>
          </cell>
          <cell r="J12691">
            <v>0</v>
          </cell>
        </row>
        <row r="12692">
          <cell r="A12692" t="str">
            <v>4522000001</v>
          </cell>
          <cell r="J12692">
            <v>0</v>
          </cell>
        </row>
        <row r="12693">
          <cell r="A12693" t="str">
            <v>4522000001</v>
          </cell>
          <cell r="J12693">
            <v>0</v>
          </cell>
        </row>
        <row r="12694">
          <cell r="A12694" t="str">
            <v>4522000001</v>
          </cell>
          <cell r="J12694">
            <v>0</v>
          </cell>
        </row>
        <row r="12695">
          <cell r="A12695" t="str">
            <v>4522000001</v>
          </cell>
          <cell r="J12695">
            <v>0</v>
          </cell>
        </row>
        <row r="12696">
          <cell r="A12696" t="str">
            <v>4522000001</v>
          </cell>
          <cell r="J12696">
            <v>0</v>
          </cell>
        </row>
        <row r="12697">
          <cell r="A12697" t="str">
            <v>4522000001</v>
          </cell>
          <cell r="J12697">
            <v>0</v>
          </cell>
        </row>
        <row r="12698">
          <cell r="A12698" t="str">
            <v>4522000001</v>
          </cell>
          <cell r="J12698">
            <v>0</v>
          </cell>
        </row>
        <row r="12699">
          <cell r="A12699" t="str">
            <v>4522000001</v>
          </cell>
          <cell r="J12699">
            <v>0</v>
          </cell>
        </row>
        <row r="12700">
          <cell r="A12700" t="str">
            <v>4522000001</v>
          </cell>
          <cell r="J12700">
            <v>0</v>
          </cell>
        </row>
        <row r="12701">
          <cell r="A12701" t="str">
            <v>4522000001</v>
          </cell>
          <cell r="J12701">
            <v>0</v>
          </cell>
        </row>
        <row r="12702">
          <cell r="A12702" t="str">
            <v>4522000001</v>
          </cell>
          <cell r="J12702">
            <v>0</v>
          </cell>
        </row>
        <row r="12703">
          <cell r="A12703" t="str">
            <v>4522000001</v>
          </cell>
          <cell r="J12703">
            <v>0</v>
          </cell>
        </row>
        <row r="12704">
          <cell r="A12704" t="str">
            <v>4522000001</v>
          </cell>
          <cell r="J12704">
            <v>0</v>
          </cell>
        </row>
        <row r="12705">
          <cell r="A12705" t="str">
            <v>4522000001</v>
          </cell>
          <cell r="J12705">
            <v>0</v>
          </cell>
        </row>
        <row r="12706">
          <cell r="A12706" t="str">
            <v>4522000001</v>
          </cell>
          <cell r="J12706">
            <v>0</v>
          </cell>
        </row>
        <row r="12707">
          <cell r="A12707" t="str">
            <v>4522000001</v>
          </cell>
          <cell r="J12707">
            <v>0</v>
          </cell>
        </row>
        <row r="12708">
          <cell r="A12708" t="str">
            <v>4522000001</v>
          </cell>
          <cell r="J12708">
            <v>0</v>
          </cell>
        </row>
        <row r="12709">
          <cell r="A12709" t="str">
            <v>4522000001</v>
          </cell>
          <cell r="J12709">
            <v>0</v>
          </cell>
        </row>
        <row r="12710">
          <cell r="A12710" t="str">
            <v>4522000001</v>
          </cell>
          <cell r="J12710">
            <v>0</v>
          </cell>
        </row>
        <row r="12711">
          <cell r="A12711" t="str">
            <v>4522000001</v>
          </cell>
          <cell r="J12711">
            <v>0</v>
          </cell>
        </row>
        <row r="12712">
          <cell r="A12712" t="str">
            <v>4522000001</v>
          </cell>
          <cell r="J12712">
            <v>0</v>
          </cell>
        </row>
        <row r="12713">
          <cell r="A12713" t="str">
            <v>4522000001</v>
          </cell>
          <cell r="J12713">
            <v>0</v>
          </cell>
        </row>
        <row r="12714">
          <cell r="A12714" t="str">
            <v>4522000001</v>
          </cell>
          <cell r="J12714">
            <v>0</v>
          </cell>
        </row>
        <row r="12715">
          <cell r="A12715" t="str">
            <v>4522000001</v>
          </cell>
          <cell r="J12715">
            <v>0</v>
          </cell>
        </row>
        <row r="12716">
          <cell r="A12716" t="str">
            <v>4522000001</v>
          </cell>
          <cell r="J12716">
            <v>0</v>
          </cell>
        </row>
        <row r="12717">
          <cell r="A12717" t="str">
            <v>4522000001</v>
          </cell>
          <cell r="J12717">
            <v>0</v>
          </cell>
        </row>
        <row r="12718">
          <cell r="A12718" t="str">
            <v>4522000001</v>
          </cell>
          <cell r="J12718">
            <v>0</v>
          </cell>
        </row>
        <row r="12719">
          <cell r="A12719" t="str">
            <v>4522000001</v>
          </cell>
          <cell r="J12719">
            <v>0</v>
          </cell>
        </row>
        <row r="12720">
          <cell r="A12720" t="str">
            <v>4522000001</v>
          </cell>
          <cell r="J12720">
            <v>0</v>
          </cell>
        </row>
        <row r="12721">
          <cell r="A12721" t="str">
            <v>4522000001</v>
          </cell>
          <cell r="J12721">
            <v>0</v>
          </cell>
        </row>
        <row r="12722">
          <cell r="A12722" t="str">
            <v>4522000001</v>
          </cell>
          <cell r="J12722">
            <v>0</v>
          </cell>
        </row>
        <row r="12723">
          <cell r="A12723" t="str">
            <v>4522000001</v>
          </cell>
          <cell r="J12723">
            <v>0</v>
          </cell>
        </row>
        <row r="12724">
          <cell r="A12724" t="str">
            <v>4522000001</v>
          </cell>
          <cell r="J12724">
            <v>0</v>
          </cell>
        </row>
        <row r="12725">
          <cell r="A12725" t="str">
            <v>4522000001</v>
          </cell>
          <cell r="J12725">
            <v>0</v>
          </cell>
        </row>
        <row r="12726">
          <cell r="A12726" t="str">
            <v>4522000001</v>
          </cell>
          <cell r="J12726">
            <v>0</v>
          </cell>
        </row>
        <row r="12727">
          <cell r="A12727" t="str">
            <v>4522000001</v>
          </cell>
          <cell r="J12727">
            <v>0</v>
          </cell>
        </row>
        <row r="12728">
          <cell r="A12728" t="str">
            <v>4522000001</v>
          </cell>
          <cell r="J12728">
            <v>0</v>
          </cell>
        </row>
        <row r="12729">
          <cell r="A12729" t="str">
            <v>4522000001</v>
          </cell>
          <cell r="J12729">
            <v>0</v>
          </cell>
        </row>
        <row r="12730">
          <cell r="A12730" t="str">
            <v>4522000001</v>
          </cell>
          <cell r="J12730">
            <v>0</v>
          </cell>
        </row>
        <row r="12731">
          <cell r="A12731" t="str">
            <v>4522000001</v>
          </cell>
          <cell r="J12731">
            <v>0</v>
          </cell>
        </row>
        <row r="12732">
          <cell r="A12732" t="str">
            <v>4522000001</v>
          </cell>
          <cell r="J12732">
            <v>0</v>
          </cell>
        </row>
        <row r="12733">
          <cell r="A12733" t="str">
            <v>4522000001</v>
          </cell>
          <cell r="J12733">
            <v>0</v>
          </cell>
        </row>
        <row r="12734">
          <cell r="A12734" t="str">
            <v>4522000001</v>
          </cell>
          <cell r="J12734">
            <v>0</v>
          </cell>
        </row>
        <row r="12735">
          <cell r="A12735" t="str">
            <v>4522000001</v>
          </cell>
          <cell r="J12735">
            <v>0</v>
          </cell>
        </row>
        <row r="12736">
          <cell r="A12736" t="str">
            <v>4522000001</v>
          </cell>
          <cell r="J12736">
            <v>0</v>
          </cell>
        </row>
        <row r="12737">
          <cell r="A12737" t="str">
            <v>4522000001</v>
          </cell>
          <cell r="J12737">
            <v>0</v>
          </cell>
        </row>
        <row r="12738">
          <cell r="A12738" t="str">
            <v>4522000001</v>
          </cell>
          <cell r="J12738">
            <v>0</v>
          </cell>
        </row>
        <row r="12739">
          <cell r="A12739" t="str">
            <v>4522000001</v>
          </cell>
          <cell r="J12739">
            <v>0</v>
          </cell>
        </row>
        <row r="12740">
          <cell r="A12740" t="str">
            <v>4522000001</v>
          </cell>
          <cell r="J12740">
            <v>0</v>
          </cell>
        </row>
        <row r="12741">
          <cell r="A12741" t="str">
            <v>4522000001</v>
          </cell>
          <cell r="J12741">
            <v>0</v>
          </cell>
        </row>
        <row r="12742">
          <cell r="A12742" t="str">
            <v>4522000001</v>
          </cell>
          <cell r="J12742">
            <v>0</v>
          </cell>
        </row>
        <row r="12743">
          <cell r="A12743" t="str">
            <v>4522000001</v>
          </cell>
          <cell r="J12743">
            <v>0</v>
          </cell>
        </row>
        <row r="12744">
          <cell r="A12744" t="str">
            <v>4522000001</v>
          </cell>
          <cell r="J12744">
            <v>0</v>
          </cell>
        </row>
        <row r="12745">
          <cell r="A12745" t="str">
            <v>4522000001</v>
          </cell>
          <cell r="J12745">
            <v>0</v>
          </cell>
        </row>
        <row r="12746">
          <cell r="A12746" t="str">
            <v>4522000001</v>
          </cell>
          <cell r="J12746">
            <v>0</v>
          </cell>
        </row>
        <row r="12747">
          <cell r="A12747" t="str">
            <v>4522000001</v>
          </cell>
          <cell r="J12747">
            <v>0</v>
          </cell>
        </row>
        <row r="12748">
          <cell r="A12748" t="str">
            <v>4522000001</v>
          </cell>
          <cell r="J12748">
            <v>0</v>
          </cell>
        </row>
        <row r="12749">
          <cell r="A12749" t="str">
            <v>4522000001</v>
          </cell>
          <cell r="J12749">
            <v>0</v>
          </cell>
        </row>
        <row r="12750">
          <cell r="A12750" t="str">
            <v>4522000001</v>
          </cell>
          <cell r="J12750">
            <v>0</v>
          </cell>
        </row>
        <row r="12751">
          <cell r="A12751" t="str">
            <v>4522000001</v>
          </cell>
          <cell r="J12751">
            <v>0</v>
          </cell>
        </row>
        <row r="12752">
          <cell r="A12752" t="str">
            <v>4522000001</v>
          </cell>
          <cell r="J12752">
            <v>0</v>
          </cell>
        </row>
        <row r="12753">
          <cell r="A12753" t="str">
            <v>4522000001</v>
          </cell>
          <cell r="J12753">
            <v>0</v>
          </cell>
        </row>
        <row r="12754">
          <cell r="A12754" t="str">
            <v>4522000001</v>
          </cell>
          <cell r="J12754">
            <v>0</v>
          </cell>
        </row>
        <row r="12755">
          <cell r="A12755" t="str">
            <v>4522000001</v>
          </cell>
          <cell r="J12755">
            <v>0</v>
          </cell>
        </row>
        <row r="12756">
          <cell r="A12756" t="str">
            <v>4522000001</v>
          </cell>
          <cell r="J12756">
            <v>0</v>
          </cell>
        </row>
        <row r="12757">
          <cell r="A12757" t="str">
            <v>4522000001</v>
          </cell>
          <cell r="J12757">
            <v>0</v>
          </cell>
        </row>
        <row r="12758">
          <cell r="A12758" t="str">
            <v>4522000001</v>
          </cell>
          <cell r="J12758">
            <v>0</v>
          </cell>
        </row>
        <row r="12759">
          <cell r="A12759" t="str">
            <v>4522000001</v>
          </cell>
          <cell r="J12759">
            <v>0</v>
          </cell>
        </row>
        <row r="12760">
          <cell r="A12760" t="str">
            <v>4522000001</v>
          </cell>
          <cell r="J12760">
            <v>0</v>
          </cell>
        </row>
        <row r="12761">
          <cell r="A12761" t="str">
            <v>4522000001</v>
          </cell>
          <cell r="J12761">
            <v>0</v>
          </cell>
        </row>
        <row r="12762">
          <cell r="A12762" t="str">
            <v>4522000001</v>
          </cell>
          <cell r="J12762">
            <v>0</v>
          </cell>
        </row>
        <row r="12763">
          <cell r="A12763" t="str">
            <v>4522000001</v>
          </cell>
          <cell r="J12763">
            <v>0</v>
          </cell>
        </row>
        <row r="12764">
          <cell r="A12764" t="str">
            <v>4522000001</v>
          </cell>
          <cell r="J12764">
            <v>0</v>
          </cell>
        </row>
        <row r="12765">
          <cell r="A12765" t="str">
            <v>4522000001</v>
          </cell>
          <cell r="J12765">
            <v>0</v>
          </cell>
        </row>
        <row r="12766">
          <cell r="A12766" t="str">
            <v>4522000001</v>
          </cell>
          <cell r="J12766">
            <v>0</v>
          </cell>
        </row>
        <row r="12767">
          <cell r="A12767" t="str">
            <v>4522000001</v>
          </cell>
          <cell r="J12767">
            <v>0</v>
          </cell>
        </row>
        <row r="12768">
          <cell r="A12768" t="str">
            <v>4522000001</v>
          </cell>
          <cell r="J12768">
            <v>0</v>
          </cell>
        </row>
        <row r="12769">
          <cell r="A12769" t="str">
            <v>4522000001</v>
          </cell>
          <cell r="J12769">
            <v>0</v>
          </cell>
        </row>
        <row r="12770">
          <cell r="A12770" t="str">
            <v>4522000001</v>
          </cell>
          <cell r="J12770">
            <v>0</v>
          </cell>
        </row>
        <row r="12771">
          <cell r="A12771" t="str">
            <v>4522000001</v>
          </cell>
          <cell r="J12771">
            <v>0</v>
          </cell>
        </row>
        <row r="12772">
          <cell r="A12772" t="str">
            <v>4522000001</v>
          </cell>
          <cell r="J12772">
            <v>0</v>
          </cell>
        </row>
        <row r="12773">
          <cell r="A12773" t="str">
            <v>4522000001</v>
          </cell>
          <cell r="J12773">
            <v>0</v>
          </cell>
        </row>
        <row r="12774">
          <cell r="A12774" t="str">
            <v>4522000001</v>
          </cell>
          <cell r="J12774">
            <v>0</v>
          </cell>
        </row>
        <row r="12775">
          <cell r="A12775" t="str">
            <v>4522000001</v>
          </cell>
          <cell r="J12775">
            <v>0</v>
          </cell>
        </row>
        <row r="12776">
          <cell r="A12776" t="str">
            <v>4522000001</v>
          </cell>
          <cell r="J12776">
            <v>0</v>
          </cell>
        </row>
        <row r="12777">
          <cell r="A12777" t="str">
            <v>4522000001</v>
          </cell>
          <cell r="J12777">
            <v>0</v>
          </cell>
        </row>
        <row r="12778">
          <cell r="A12778" t="str">
            <v>4522000001</v>
          </cell>
          <cell r="J12778">
            <v>0</v>
          </cell>
        </row>
        <row r="12779">
          <cell r="A12779" t="str">
            <v>4522000001</v>
          </cell>
          <cell r="J12779">
            <v>0</v>
          </cell>
        </row>
        <row r="12780">
          <cell r="A12780" t="str">
            <v>4522000001</v>
          </cell>
          <cell r="J12780">
            <v>0</v>
          </cell>
        </row>
        <row r="12781">
          <cell r="A12781" t="str">
            <v>4522000001</v>
          </cell>
          <cell r="J12781">
            <v>0</v>
          </cell>
        </row>
        <row r="12782">
          <cell r="A12782" t="str">
            <v>4522000001</v>
          </cell>
          <cell r="J12782">
            <v>0</v>
          </cell>
        </row>
        <row r="12783">
          <cell r="A12783" t="str">
            <v>4522000001</v>
          </cell>
          <cell r="J12783">
            <v>0</v>
          </cell>
        </row>
        <row r="12784">
          <cell r="A12784" t="str">
            <v>4522000001</v>
          </cell>
          <cell r="J12784">
            <v>0</v>
          </cell>
        </row>
        <row r="12785">
          <cell r="A12785" t="str">
            <v>4522000001</v>
          </cell>
          <cell r="J12785">
            <v>0</v>
          </cell>
        </row>
        <row r="12786">
          <cell r="A12786" t="str">
            <v>4522000001</v>
          </cell>
          <cell r="J12786">
            <v>0</v>
          </cell>
        </row>
        <row r="12787">
          <cell r="A12787" t="str">
            <v>4522000001</v>
          </cell>
          <cell r="J12787">
            <v>0</v>
          </cell>
        </row>
        <row r="12788">
          <cell r="A12788" t="str">
            <v>4522000001</v>
          </cell>
          <cell r="J12788">
            <v>0</v>
          </cell>
        </row>
        <row r="12789">
          <cell r="A12789" t="str">
            <v>4522000001</v>
          </cell>
          <cell r="J12789">
            <v>0</v>
          </cell>
        </row>
        <row r="12790">
          <cell r="A12790" t="str">
            <v>4522000001</v>
          </cell>
          <cell r="J12790">
            <v>0</v>
          </cell>
        </row>
        <row r="12791">
          <cell r="A12791" t="str">
            <v>4522000001</v>
          </cell>
          <cell r="J12791">
            <v>0</v>
          </cell>
        </row>
        <row r="12792">
          <cell r="A12792" t="str">
            <v>4522000001</v>
          </cell>
          <cell r="J12792">
            <v>0</v>
          </cell>
        </row>
        <row r="12793">
          <cell r="A12793" t="str">
            <v>4522000001</v>
          </cell>
          <cell r="J12793">
            <v>0</v>
          </cell>
        </row>
        <row r="12794">
          <cell r="A12794" t="str">
            <v>4522000001</v>
          </cell>
          <cell r="J12794">
            <v>0</v>
          </cell>
        </row>
        <row r="12795">
          <cell r="A12795" t="str">
            <v>4522000001</v>
          </cell>
          <cell r="J12795">
            <v>0</v>
          </cell>
        </row>
        <row r="12796">
          <cell r="A12796" t="str">
            <v>4522000001</v>
          </cell>
          <cell r="J12796">
            <v>0</v>
          </cell>
        </row>
        <row r="12797">
          <cell r="A12797" t="str">
            <v>4522000001</v>
          </cell>
          <cell r="J12797">
            <v>0</v>
          </cell>
        </row>
        <row r="12798">
          <cell r="A12798" t="str">
            <v>4522000001</v>
          </cell>
          <cell r="J12798">
            <v>0</v>
          </cell>
        </row>
        <row r="12799">
          <cell r="A12799" t="str">
            <v>4522000001</v>
          </cell>
          <cell r="J12799">
            <v>0</v>
          </cell>
        </row>
        <row r="12800">
          <cell r="A12800" t="str">
            <v>4522000001</v>
          </cell>
          <cell r="J12800">
            <v>0</v>
          </cell>
        </row>
        <row r="12801">
          <cell r="A12801" t="str">
            <v>4522000001</v>
          </cell>
          <cell r="J12801">
            <v>0</v>
          </cell>
        </row>
        <row r="12802">
          <cell r="A12802" t="str">
            <v>4522000001</v>
          </cell>
          <cell r="J12802">
            <v>0</v>
          </cell>
        </row>
        <row r="12803">
          <cell r="A12803" t="str">
            <v>4522000001</v>
          </cell>
          <cell r="J12803">
            <v>0</v>
          </cell>
        </row>
        <row r="12804">
          <cell r="A12804" t="str">
            <v>4522000001</v>
          </cell>
          <cell r="J12804">
            <v>0</v>
          </cell>
        </row>
        <row r="12805">
          <cell r="A12805" t="str">
            <v>4522000001</v>
          </cell>
          <cell r="J12805">
            <v>0</v>
          </cell>
        </row>
        <row r="12806">
          <cell r="A12806" t="str">
            <v>4522000001</v>
          </cell>
          <cell r="J12806">
            <v>0</v>
          </cell>
        </row>
        <row r="12807">
          <cell r="A12807" t="str">
            <v>4522000001</v>
          </cell>
          <cell r="J12807">
            <v>0</v>
          </cell>
        </row>
        <row r="12808">
          <cell r="A12808" t="str">
            <v>4522000001</v>
          </cell>
          <cell r="J12808">
            <v>0</v>
          </cell>
        </row>
        <row r="12809">
          <cell r="A12809" t="str">
            <v>4522000001</v>
          </cell>
          <cell r="J12809">
            <v>0</v>
          </cell>
        </row>
        <row r="12810">
          <cell r="A12810" t="str">
            <v>4522000001</v>
          </cell>
          <cell r="J12810">
            <v>0</v>
          </cell>
        </row>
        <row r="12811">
          <cell r="A12811" t="str">
            <v>4522000001</v>
          </cell>
          <cell r="J12811">
            <v>0</v>
          </cell>
        </row>
        <row r="12812">
          <cell r="A12812" t="str">
            <v>4522000001</v>
          </cell>
          <cell r="J12812">
            <v>0</v>
          </cell>
        </row>
        <row r="12813">
          <cell r="A12813" t="str">
            <v>4522000001</v>
          </cell>
          <cell r="J12813">
            <v>0</v>
          </cell>
        </row>
        <row r="12814">
          <cell r="A12814" t="str">
            <v>4522000001</v>
          </cell>
          <cell r="J12814">
            <v>0</v>
          </cell>
        </row>
        <row r="12815">
          <cell r="A12815" t="str">
            <v>4522000001</v>
          </cell>
          <cell r="J12815">
            <v>0</v>
          </cell>
        </row>
        <row r="12816">
          <cell r="A12816" t="str">
            <v>4522000001</v>
          </cell>
          <cell r="J12816">
            <v>0</v>
          </cell>
        </row>
        <row r="12817">
          <cell r="A12817" t="str">
            <v>4522000001</v>
          </cell>
          <cell r="J12817">
            <v>0</v>
          </cell>
        </row>
        <row r="12818">
          <cell r="A12818" t="str">
            <v>4522000001</v>
          </cell>
          <cell r="J12818">
            <v>0</v>
          </cell>
        </row>
        <row r="12819">
          <cell r="A12819" t="str">
            <v>4522000001</v>
          </cell>
          <cell r="J12819">
            <v>0</v>
          </cell>
        </row>
        <row r="12820">
          <cell r="A12820" t="str">
            <v>4522000001</v>
          </cell>
          <cell r="J12820">
            <v>0</v>
          </cell>
        </row>
        <row r="12821">
          <cell r="A12821" t="str">
            <v>4522000001</v>
          </cell>
          <cell r="J12821">
            <v>0</v>
          </cell>
        </row>
        <row r="12822">
          <cell r="A12822" t="str">
            <v>4522000001</v>
          </cell>
          <cell r="J12822">
            <v>0</v>
          </cell>
        </row>
        <row r="12823">
          <cell r="A12823" t="str">
            <v>4522000001</v>
          </cell>
          <cell r="J12823">
            <v>0</v>
          </cell>
        </row>
        <row r="12824">
          <cell r="A12824" t="str">
            <v>4522000001</v>
          </cell>
          <cell r="J12824">
            <v>0</v>
          </cell>
        </row>
        <row r="12825">
          <cell r="A12825" t="str">
            <v>4522000001</v>
          </cell>
          <cell r="J12825">
            <v>0</v>
          </cell>
        </row>
        <row r="12826">
          <cell r="A12826" t="str">
            <v>4522000001</v>
          </cell>
          <cell r="J12826">
            <v>0</v>
          </cell>
        </row>
        <row r="12827">
          <cell r="A12827" t="str">
            <v>4522000001</v>
          </cell>
          <cell r="J12827">
            <v>0</v>
          </cell>
        </row>
        <row r="12828">
          <cell r="A12828" t="str">
            <v>4522000001</v>
          </cell>
          <cell r="J12828">
            <v>0</v>
          </cell>
        </row>
        <row r="12829">
          <cell r="A12829" t="str">
            <v>4522000001</v>
          </cell>
          <cell r="J12829">
            <v>0</v>
          </cell>
        </row>
        <row r="12830">
          <cell r="A12830" t="str">
            <v>4522000001</v>
          </cell>
          <cell r="J12830">
            <v>0</v>
          </cell>
        </row>
        <row r="12831">
          <cell r="A12831" t="str">
            <v>4522000001</v>
          </cell>
          <cell r="J12831">
            <v>0</v>
          </cell>
        </row>
        <row r="12832">
          <cell r="A12832" t="str">
            <v>4522000001</v>
          </cell>
          <cell r="J12832">
            <v>0</v>
          </cell>
        </row>
        <row r="12833">
          <cell r="A12833" t="str">
            <v>4522000001</v>
          </cell>
          <cell r="J12833">
            <v>0</v>
          </cell>
        </row>
        <row r="12834">
          <cell r="A12834" t="str">
            <v>4522000001</v>
          </cell>
          <cell r="J12834">
            <v>0</v>
          </cell>
        </row>
        <row r="12835">
          <cell r="A12835" t="str">
            <v>4522000001</v>
          </cell>
          <cell r="J12835">
            <v>0</v>
          </cell>
        </row>
        <row r="12836">
          <cell r="A12836" t="str">
            <v>4522000001</v>
          </cell>
          <cell r="J12836">
            <v>0</v>
          </cell>
        </row>
        <row r="12837">
          <cell r="A12837" t="str">
            <v>4522000001</v>
          </cell>
          <cell r="J12837">
            <v>0</v>
          </cell>
        </row>
        <row r="12838">
          <cell r="A12838" t="str">
            <v>4522000001</v>
          </cell>
          <cell r="J12838">
            <v>0</v>
          </cell>
        </row>
        <row r="12839">
          <cell r="A12839" t="str">
            <v>4522000001</v>
          </cell>
          <cell r="J12839">
            <v>0</v>
          </cell>
        </row>
        <row r="12840">
          <cell r="A12840" t="str">
            <v>4522000001</v>
          </cell>
          <cell r="J12840">
            <v>0</v>
          </cell>
        </row>
        <row r="12841">
          <cell r="A12841" t="str">
            <v>4522000001</v>
          </cell>
          <cell r="J12841">
            <v>0</v>
          </cell>
        </row>
        <row r="12842">
          <cell r="A12842" t="str">
            <v>4522000001</v>
          </cell>
          <cell r="J12842">
            <v>0</v>
          </cell>
        </row>
        <row r="12843">
          <cell r="A12843" t="str">
            <v>4522000001</v>
          </cell>
          <cell r="J12843">
            <v>0</v>
          </cell>
        </row>
        <row r="12844">
          <cell r="A12844" t="str">
            <v>4522000001</v>
          </cell>
          <cell r="J12844">
            <v>0</v>
          </cell>
        </row>
        <row r="12845">
          <cell r="A12845" t="str">
            <v>4522000001</v>
          </cell>
          <cell r="J12845">
            <v>0</v>
          </cell>
        </row>
        <row r="12846">
          <cell r="A12846" t="str">
            <v>4522000001</v>
          </cell>
          <cell r="J12846">
            <v>0</v>
          </cell>
        </row>
        <row r="12847">
          <cell r="A12847" t="str">
            <v>4522000001</v>
          </cell>
          <cell r="J12847">
            <v>0</v>
          </cell>
        </row>
        <row r="12848">
          <cell r="A12848" t="str">
            <v>4522000001</v>
          </cell>
          <cell r="J12848">
            <v>0</v>
          </cell>
        </row>
        <row r="12849">
          <cell r="A12849" t="str">
            <v>4522000001</v>
          </cell>
          <cell r="J12849">
            <v>0</v>
          </cell>
        </row>
        <row r="12850">
          <cell r="A12850" t="str">
            <v>4522000001</v>
          </cell>
          <cell r="J12850">
            <v>0</v>
          </cell>
        </row>
        <row r="12851">
          <cell r="A12851" t="str">
            <v>4522000001</v>
          </cell>
          <cell r="J12851">
            <v>0</v>
          </cell>
        </row>
        <row r="12852">
          <cell r="A12852" t="str">
            <v>4522000001</v>
          </cell>
          <cell r="J12852">
            <v>0</v>
          </cell>
        </row>
        <row r="12853">
          <cell r="A12853" t="str">
            <v>4522000001</v>
          </cell>
          <cell r="J12853">
            <v>0</v>
          </cell>
        </row>
        <row r="12854">
          <cell r="A12854" t="str">
            <v>4522000001</v>
          </cell>
          <cell r="J12854">
            <v>0</v>
          </cell>
        </row>
        <row r="12855">
          <cell r="A12855" t="str">
            <v>4522000001</v>
          </cell>
          <cell r="J12855">
            <v>0</v>
          </cell>
        </row>
        <row r="12856">
          <cell r="A12856" t="str">
            <v>4522000001</v>
          </cell>
          <cell r="J12856">
            <v>0</v>
          </cell>
        </row>
        <row r="12857">
          <cell r="A12857" t="str">
            <v>4522000001</v>
          </cell>
          <cell r="J12857">
            <v>0</v>
          </cell>
        </row>
        <row r="12858">
          <cell r="A12858" t="str">
            <v>4522000001</v>
          </cell>
          <cell r="J12858">
            <v>0</v>
          </cell>
        </row>
        <row r="12859">
          <cell r="A12859" t="str">
            <v>4522000001</v>
          </cell>
          <cell r="J12859">
            <v>0</v>
          </cell>
        </row>
        <row r="12860">
          <cell r="A12860" t="str">
            <v>4522000001</v>
          </cell>
          <cell r="J12860">
            <v>0</v>
          </cell>
        </row>
        <row r="12861">
          <cell r="A12861" t="str">
            <v>4522000001</v>
          </cell>
          <cell r="J12861">
            <v>0</v>
          </cell>
        </row>
        <row r="12862">
          <cell r="A12862" t="str">
            <v>4522000001</v>
          </cell>
          <cell r="J12862">
            <v>0</v>
          </cell>
        </row>
        <row r="12863">
          <cell r="A12863" t="str">
            <v>4522000001</v>
          </cell>
          <cell r="J12863">
            <v>0</v>
          </cell>
        </row>
        <row r="12864">
          <cell r="A12864" t="str">
            <v>4522000001</v>
          </cell>
          <cell r="J12864">
            <v>0</v>
          </cell>
        </row>
        <row r="12865">
          <cell r="A12865" t="str">
            <v>4522000001</v>
          </cell>
          <cell r="J12865">
            <v>0</v>
          </cell>
        </row>
        <row r="12866">
          <cell r="A12866" t="str">
            <v>4522000001</v>
          </cell>
          <cell r="J12866">
            <v>0</v>
          </cell>
        </row>
        <row r="12867">
          <cell r="A12867" t="str">
            <v>4522000001</v>
          </cell>
          <cell r="J12867">
            <v>0</v>
          </cell>
        </row>
        <row r="12868">
          <cell r="A12868" t="str">
            <v>4522000001</v>
          </cell>
          <cell r="J12868">
            <v>0</v>
          </cell>
        </row>
        <row r="12869">
          <cell r="A12869" t="str">
            <v>4522000001</v>
          </cell>
          <cell r="J12869">
            <v>0</v>
          </cell>
        </row>
        <row r="12870">
          <cell r="A12870" t="str">
            <v>4522000001</v>
          </cell>
          <cell r="J12870">
            <v>0</v>
          </cell>
        </row>
        <row r="12871">
          <cell r="A12871" t="str">
            <v>4522000001</v>
          </cell>
          <cell r="J12871">
            <v>0</v>
          </cell>
        </row>
        <row r="12872">
          <cell r="A12872" t="str">
            <v>4522000001</v>
          </cell>
          <cell r="J12872">
            <v>0</v>
          </cell>
        </row>
        <row r="12873">
          <cell r="A12873" t="str">
            <v>4522000001</v>
          </cell>
          <cell r="J12873">
            <v>0</v>
          </cell>
        </row>
        <row r="12874">
          <cell r="A12874" t="str">
            <v>4522000001</v>
          </cell>
          <cell r="J12874">
            <v>0</v>
          </cell>
        </row>
        <row r="12875">
          <cell r="A12875" t="str">
            <v>4522000001</v>
          </cell>
          <cell r="J12875">
            <v>0</v>
          </cell>
        </row>
        <row r="12876">
          <cell r="A12876" t="str">
            <v>4522000001</v>
          </cell>
          <cell r="J12876">
            <v>0</v>
          </cell>
        </row>
        <row r="12877">
          <cell r="A12877" t="str">
            <v>4522000001</v>
          </cell>
          <cell r="J12877">
            <v>0</v>
          </cell>
        </row>
        <row r="12878">
          <cell r="A12878" t="str">
            <v>4522000001</v>
          </cell>
          <cell r="J12878">
            <v>0</v>
          </cell>
        </row>
        <row r="12879">
          <cell r="A12879" t="str">
            <v>4522000001</v>
          </cell>
          <cell r="J12879">
            <v>0</v>
          </cell>
        </row>
        <row r="12880">
          <cell r="A12880" t="str">
            <v>4522000001</v>
          </cell>
          <cell r="J12880">
            <v>0</v>
          </cell>
        </row>
        <row r="12881">
          <cell r="A12881" t="str">
            <v>4522000001</v>
          </cell>
          <cell r="J12881">
            <v>0</v>
          </cell>
        </row>
        <row r="12882">
          <cell r="A12882" t="str">
            <v>4522000001</v>
          </cell>
          <cell r="J12882">
            <v>0</v>
          </cell>
        </row>
        <row r="12883">
          <cell r="A12883" t="str">
            <v>4522000001</v>
          </cell>
          <cell r="J12883">
            <v>0</v>
          </cell>
        </row>
        <row r="12884">
          <cell r="A12884" t="str">
            <v>4522000001</v>
          </cell>
          <cell r="J12884">
            <v>0</v>
          </cell>
        </row>
        <row r="12885">
          <cell r="A12885" t="str">
            <v>4522000001</v>
          </cell>
          <cell r="J12885">
            <v>0</v>
          </cell>
        </row>
        <row r="12886">
          <cell r="A12886" t="str">
            <v>4522000001</v>
          </cell>
          <cell r="J12886">
            <v>0</v>
          </cell>
        </row>
        <row r="12887">
          <cell r="A12887" t="str">
            <v>4522000001</v>
          </cell>
          <cell r="J12887">
            <v>0</v>
          </cell>
        </row>
        <row r="12888">
          <cell r="A12888" t="str">
            <v>4522000001</v>
          </cell>
          <cell r="J12888">
            <v>0</v>
          </cell>
        </row>
        <row r="12889">
          <cell r="A12889" t="str">
            <v>4522000001</v>
          </cell>
          <cell r="J12889">
            <v>0</v>
          </cell>
        </row>
        <row r="12890">
          <cell r="A12890" t="str">
            <v>4522000001</v>
          </cell>
          <cell r="J12890">
            <v>0</v>
          </cell>
        </row>
        <row r="12891">
          <cell r="A12891" t="str">
            <v>4522000001</v>
          </cell>
          <cell r="J12891">
            <v>0</v>
          </cell>
        </row>
        <row r="12892">
          <cell r="A12892" t="str">
            <v>4522000001</v>
          </cell>
          <cell r="J12892">
            <v>0</v>
          </cell>
        </row>
        <row r="12893">
          <cell r="A12893" t="str">
            <v>4522000001</v>
          </cell>
          <cell r="J12893">
            <v>0</v>
          </cell>
        </row>
        <row r="12894">
          <cell r="A12894" t="str">
            <v>4522000001</v>
          </cell>
          <cell r="J12894">
            <v>0</v>
          </cell>
        </row>
        <row r="12895">
          <cell r="A12895" t="str">
            <v>4522000001</v>
          </cell>
          <cell r="J12895">
            <v>0</v>
          </cell>
        </row>
        <row r="12896">
          <cell r="A12896" t="str">
            <v>4522000001</v>
          </cell>
          <cell r="J12896">
            <v>0</v>
          </cell>
        </row>
        <row r="12897">
          <cell r="A12897" t="str">
            <v>4522000001</v>
          </cell>
          <cell r="J12897">
            <v>0</v>
          </cell>
        </row>
        <row r="12898">
          <cell r="A12898" t="str">
            <v>4522000001</v>
          </cell>
          <cell r="J12898">
            <v>0</v>
          </cell>
        </row>
        <row r="12899">
          <cell r="A12899" t="str">
            <v>4522000001</v>
          </cell>
          <cell r="J12899">
            <v>0</v>
          </cell>
        </row>
        <row r="12900">
          <cell r="A12900" t="str">
            <v>4522000001</v>
          </cell>
          <cell r="J12900">
            <v>0</v>
          </cell>
        </row>
        <row r="12901">
          <cell r="A12901" t="str">
            <v>4522000001</v>
          </cell>
          <cell r="J12901">
            <v>0</v>
          </cell>
        </row>
        <row r="12902">
          <cell r="A12902" t="str">
            <v>4522000001</v>
          </cell>
          <cell r="J12902">
            <v>0</v>
          </cell>
        </row>
        <row r="12903">
          <cell r="A12903" t="str">
            <v>4522000001</v>
          </cell>
          <cell r="J12903">
            <v>0</v>
          </cell>
        </row>
        <row r="12904">
          <cell r="A12904" t="str">
            <v>4522000001</v>
          </cell>
          <cell r="J12904">
            <v>0</v>
          </cell>
        </row>
        <row r="12905">
          <cell r="A12905" t="str">
            <v>4522000001</v>
          </cell>
          <cell r="J12905">
            <v>0</v>
          </cell>
        </row>
        <row r="12906">
          <cell r="A12906" t="str">
            <v>4522000001</v>
          </cell>
          <cell r="J12906">
            <v>0</v>
          </cell>
        </row>
        <row r="12907">
          <cell r="A12907" t="str">
            <v>4522000001</v>
          </cell>
          <cell r="J12907">
            <v>0</v>
          </cell>
        </row>
        <row r="12908">
          <cell r="A12908" t="str">
            <v>4522000001</v>
          </cell>
          <cell r="J12908">
            <v>0</v>
          </cell>
        </row>
        <row r="12909">
          <cell r="A12909" t="str">
            <v>4522000001</v>
          </cell>
          <cell r="J12909">
            <v>0</v>
          </cell>
        </row>
        <row r="12910">
          <cell r="A12910" t="str">
            <v>4522000001</v>
          </cell>
          <cell r="J12910">
            <v>0</v>
          </cell>
        </row>
        <row r="12911">
          <cell r="A12911" t="str">
            <v>4522000001</v>
          </cell>
          <cell r="J12911">
            <v>0</v>
          </cell>
        </row>
        <row r="12912">
          <cell r="A12912" t="str">
            <v>4522000001</v>
          </cell>
          <cell r="J12912">
            <v>0</v>
          </cell>
        </row>
        <row r="12913">
          <cell r="A12913" t="str">
            <v>4522000001</v>
          </cell>
          <cell r="J12913">
            <v>0</v>
          </cell>
        </row>
        <row r="12914">
          <cell r="A12914" t="str">
            <v>4522000001</v>
          </cell>
          <cell r="J12914">
            <v>0</v>
          </cell>
        </row>
        <row r="12915">
          <cell r="A12915" t="str">
            <v>4522000001</v>
          </cell>
          <cell r="J12915">
            <v>0</v>
          </cell>
        </row>
        <row r="12916">
          <cell r="A12916" t="str">
            <v>4522000001</v>
          </cell>
          <cell r="J12916">
            <v>0</v>
          </cell>
        </row>
        <row r="12917">
          <cell r="A12917" t="str">
            <v>4522000001</v>
          </cell>
          <cell r="J12917">
            <v>0</v>
          </cell>
        </row>
        <row r="12918">
          <cell r="A12918" t="str">
            <v>4522000001</v>
          </cell>
          <cell r="J12918">
            <v>0</v>
          </cell>
        </row>
        <row r="12919">
          <cell r="A12919" t="str">
            <v>4522000001</v>
          </cell>
          <cell r="J12919">
            <v>0</v>
          </cell>
        </row>
        <row r="12920">
          <cell r="A12920" t="str">
            <v>4522000001</v>
          </cell>
          <cell r="J12920">
            <v>0</v>
          </cell>
        </row>
        <row r="12921">
          <cell r="A12921" t="str">
            <v>4522000001</v>
          </cell>
          <cell r="J12921">
            <v>0</v>
          </cell>
        </row>
        <row r="12922">
          <cell r="A12922" t="str">
            <v>4522000001</v>
          </cell>
          <cell r="J12922">
            <v>0</v>
          </cell>
        </row>
        <row r="12923">
          <cell r="A12923" t="str">
            <v>4522000001</v>
          </cell>
          <cell r="J12923">
            <v>0</v>
          </cell>
        </row>
        <row r="12924">
          <cell r="A12924" t="str">
            <v>4522000001</v>
          </cell>
          <cell r="J12924">
            <v>0</v>
          </cell>
        </row>
        <row r="12925">
          <cell r="A12925" t="str">
            <v>4522000001</v>
          </cell>
          <cell r="J12925">
            <v>0</v>
          </cell>
        </row>
        <row r="12926">
          <cell r="A12926" t="str">
            <v>4522000001</v>
          </cell>
          <cell r="J12926">
            <v>0</v>
          </cell>
        </row>
        <row r="12927">
          <cell r="A12927" t="str">
            <v>4522000001</v>
          </cell>
          <cell r="J12927">
            <v>0</v>
          </cell>
        </row>
        <row r="12928">
          <cell r="A12928" t="str">
            <v>4522000001</v>
          </cell>
          <cell r="J12928">
            <v>0</v>
          </cell>
        </row>
        <row r="12929">
          <cell r="A12929" t="str">
            <v>4522000001</v>
          </cell>
          <cell r="J12929">
            <v>0</v>
          </cell>
        </row>
        <row r="12930">
          <cell r="A12930" t="str">
            <v>4522000001</v>
          </cell>
          <cell r="J12930">
            <v>0</v>
          </cell>
        </row>
        <row r="12931">
          <cell r="A12931" t="str">
            <v>4522000001</v>
          </cell>
          <cell r="J12931">
            <v>0</v>
          </cell>
        </row>
        <row r="12932">
          <cell r="A12932" t="str">
            <v>4522000001</v>
          </cell>
          <cell r="J12932">
            <v>0</v>
          </cell>
        </row>
        <row r="12933">
          <cell r="A12933" t="str">
            <v>4522000001</v>
          </cell>
          <cell r="J12933">
            <v>0</v>
          </cell>
        </row>
        <row r="12934">
          <cell r="A12934" t="str">
            <v>4522000001</v>
          </cell>
          <cell r="J12934">
            <v>0</v>
          </cell>
        </row>
        <row r="12935">
          <cell r="A12935" t="str">
            <v>4522000001</v>
          </cell>
          <cell r="J12935">
            <v>0</v>
          </cell>
        </row>
        <row r="12936">
          <cell r="A12936" t="str">
            <v>4522000001</v>
          </cell>
          <cell r="J12936">
            <v>0</v>
          </cell>
        </row>
        <row r="12937">
          <cell r="A12937" t="str">
            <v>4522000001</v>
          </cell>
          <cell r="J12937">
            <v>0</v>
          </cell>
        </row>
        <row r="12938">
          <cell r="A12938" t="str">
            <v>4522000001</v>
          </cell>
          <cell r="J12938">
            <v>0</v>
          </cell>
        </row>
        <row r="12939">
          <cell r="A12939" t="str">
            <v>4522000001</v>
          </cell>
          <cell r="J12939">
            <v>0</v>
          </cell>
        </row>
        <row r="12940">
          <cell r="A12940" t="str">
            <v>4522000001</v>
          </cell>
          <cell r="J12940">
            <v>0</v>
          </cell>
        </row>
        <row r="12941">
          <cell r="A12941" t="str">
            <v>4522000001</v>
          </cell>
          <cell r="J12941">
            <v>0</v>
          </cell>
        </row>
        <row r="12942">
          <cell r="A12942" t="str">
            <v>4522000001</v>
          </cell>
          <cell r="J12942">
            <v>0</v>
          </cell>
        </row>
        <row r="12943">
          <cell r="A12943" t="str">
            <v>4522000001</v>
          </cell>
          <cell r="J12943">
            <v>0</v>
          </cell>
        </row>
        <row r="12944">
          <cell r="A12944" t="str">
            <v>4522000001</v>
          </cell>
          <cell r="J12944">
            <v>0</v>
          </cell>
        </row>
        <row r="12945">
          <cell r="A12945" t="str">
            <v>4522000001</v>
          </cell>
          <cell r="J12945">
            <v>0</v>
          </cell>
        </row>
        <row r="12946">
          <cell r="A12946" t="str">
            <v>4522000001</v>
          </cell>
          <cell r="J12946">
            <v>0</v>
          </cell>
        </row>
        <row r="12947">
          <cell r="A12947" t="str">
            <v>4522000001</v>
          </cell>
          <cell r="J12947">
            <v>0</v>
          </cell>
        </row>
        <row r="12948">
          <cell r="A12948" t="str">
            <v>4522000001</v>
          </cell>
          <cell r="J12948">
            <v>0</v>
          </cell>
        </row>
        <row r="12949">
          <cell r="A12949" t="str">
            <v>4522000001</v>
          </cell>
          <cell r="J12949">
            <v>0</v>
          </cell>
        </row>
        <row r="12950">
          <cell r="A12950" t="str">
            <v>4522000001</v>
          </cell>
          <cell r="J12950">
            <v>0</v>
          </cell>
        </row>
        <row r="12951">
          <cell r="A12951" t="str">
            <v>4522000001</v>
          </cell>
          <cell r="J12951">
            <v>0</v>
          </cell>
        </row>
        <row r="12952">
          <cell r="A12952" t="str">
            <v>4522000001</v>
          </cell>
          <cell r="J12952">
            <v>0</v>
          </cell>
        </row>
        <row r="12953">
          <cell r="A12953" t="str">
            <v>4522000001</v>
          </cell>
          <cell r="J12953">
            <v>0</v>
          </cell>
        </row>
        <row r="12954">
          <cell r="A12954" t="str">
            <v>4522000001</v>
          </cell>
          <cell r="J12954">
            <v>0</v>
          </cell>
        </row>
        <row r="12955">
          <cell r="A12955" t="str">
            <v>4522000001</v>
          </cell>
          <cell r="J12955">
            <v>0</v>
          </cell>
        </row>
        <row r="12956">
          <cell r="A12956" t="str">
            <v>4522000001</v>
          </cell>
          <cell r="J12956">
            <v>0</v>
          </cell>
        </row>
        <row r="12957">
          <cell r="A12957" t="str">
            <v>4522000001</v>
          </cell>
          <cell r="J12957">
            <v>0</v>
          </cell>
        </row>
        <row r="12958">
          <cell r="A12958" t="str">
            <v>4522000001</v>
          </cell>
          <cell r="J12958">
            <v>0</v>
          </cell>
        </row>
        <row r="12959">
          <cell r="A12959" t="str">
            <v>4522000001</v>
          </cell>
          <cell r="J12959">
            <v>0</v>
          </cell>
        </row>
        <row r="12960">
          <cell r="A12960" t="str">
            <v>4522000001</v>
          </cell>
          <cell r="J12960">
            <v>0</v>
          </cell>
        </row>
        <row r="12961">
          <cell r="A12961" t="str">
            <v>4522000001</v>
          </cell>
          <cell r="J12961">
            <v>0</v>
          </cell>
        </row>
        <row r="12962">
          <cell r="A12962" t="str">
            <v>4522000001</v>
          </cell>
          <cell r="J12962">
            <v>0</v>
          </cell>
        </row>
        <row r="12963">
          <cell r="A12963" t="str">
            <v>4522000001</v>
          </cell>
          <cell r="J12963">
            <v>0</v>
          </cell>
        </row>
        <row r="12964">
          <cell r="A12964" t="str">
            <v>4522000001</v>
          </cell>
          <cell r="J12964">
            <v>0</v>
          </cell>
        </row>
        <row r="12965">
          <cell r="A12965" t="str">
            <v>4522000001</v>
          </cell>
          <cell r="J12965">
            <v>0</v>
          </cell>
        </row>
        <row r="12966">
          <cell r="A12966" t="str">
            <v>4522000001</v>
          </cell>
          <cell r="J12966">
            <v>0</v>
          </cell>
        </row>
        <row r="12967">
          <cell r="A12967" t="str">
            <v>4522000001</v>
          </cell>
          <cell r="J12967">
            <v>0</v>
          </cell>
        </row>
        <row r="12968">
          <cell r="A12968" t="str">
            <v>4522000001</v>
          </cell>
          <cell r="J12968">
            <v>0</v>
          </cell>
        </row>
        <row r="12969">
          <cell r="A12969" t="str">
            <v>4522000001</v>
          </cell>
          <cell r="J12969">
            <v>0</v>
          </cell>
        </row>
        <row r="12970">
          <cell r="A12970" t="str">
            <v>4522000001</v>
          </cell>
          <cell r="J12970">
            <v>0</v>
          </cell>
        </row>
        <row r="12971">
          <cell r="A12971" t="str">
            <v>4522000001</v>
          </cell>
          <cell r="J12971">
            <v>0</v>
          </cell>
        </row>
        <row r="12972">
          <cell r="A12972" t="str">
            <v>4522000001</v>
          </cell>
          <cell r="J12972">
            <v>0</v>
          </cell>
        </row>
        <row r="12973">
          <cell r="A12973" t="str">
            <v>4522000001</v>
          </cell>
          <cell r="J12973">
            <v>0</v>
          </cell>
        </row>
        <row r="12974">
          <cell r="A12974" t="str">
            <v>4522000001</v>
          </cell>
          <cell r="J12974">
            <v>0</v>
          </cell>
        </row>
        <row r="12975">
          <cell r="A12975" t="str">
            <v>4522000001</v>
          </cell>
          <cell r="J12975">
            <v>0</v>
          </cell>
        </row>
        <row r="12976">
          <cell r="A12976" t="str">
            <v>4522000001</v>
          </cell>
          <cell r="J12976">
            <v>0</v>
          </cell>
        </row>
        <row r="12977">
          <cell r="A12977" t="str">
            <v>4522000001</v>
          </cell>
          <cell r="J12977">
            <v>0</v>
          </cell>
        </row>
        <row r="12978">
          <cell r="A12978" t="str">
            <v>4522000001</v>
          </cell>
          <cell r="J12978">
            <v>0</v>
          </cell>
        </row>
        <row r="12979">
          <cell r="A12979" t="str">
            <v>4522000001</v>
          </cell>
          <cell r="J12979">
            <v>0</v>
          </cell>
        </row>
        <row r="12980">
          <cell r="A12980" t="str">
            <v>4522000001</v>
          </cell>
          <cell r="J12980">
            <v>0</v>
          </cell>
        </row>
        <row r="12981">
          <cell r="A12981" t="str">
            <v>4522000001</v>
          </cell>
          <cell r="J12981">
            <v>0</v>
          </cell>
        </row>
        <row r="12982">
          <cell r="A12982" t="str">
            <v>4522000001</v>
          </cell>
          <cell r="J12982">
            <v>0</v>
          </cell>
        </row>
        <row r="12983">
          <cell r="A12983" t="str">
            <v>4522000001</v>
          </cell>
          <cell r="J12983">
            <v>0</v>
          </cell>
        </row>
        <row r="12984">
          <cell r="A12984" t="str">
            <v>4522000001</v>
          </cell>
          <cell r="J12984">
            <v>0</v>
          </cell>
        </row>
        <row r="12985">
          <cell r="A12985" t="str">
            <v>4522000001</v>
          </cell>
          <cell r="J12985">
            <v>0</v>
          </cell>
        </row>
        <row r="12986">
          <cell r="A12986" t="str">
            <v>4522000001</v>
          </cell>
          <cell r="J12986">
            <v>0</v>
          </cell>
        </row>
        <row r="12987">
          <cell r="A12987" t="str">
            <v>4522000001</v>
          </cell>
          <cell r="J12987">
            <v>0</v>
          </cell>
        </row>
        <row r="12988">
          <cell r="A12988" t="str">
            <v>4522000001</v>
          </cell>
          <cell r="J12988">
            <v>0</v>
          </cell>
        </row>
        <row r="12989">
          <cell r="A12989" t="str">
            <v>4522000001</v>
          </cell>
          <cell r="J12989">
            <v>0</v>
          </cell>
        </row>
        <row r="12990">
          <cell r="A12990" t="str">
            <v>4522000001</v>
          </cell>
          <cell r="J12990">
            <v>0</v>
          </cell>
        </row>
        <row r="12991">
          <cell r="A12991" t="str">
            <v>4522000001</v>
          </cell>
          <cell r="J12991">
            <v>0</v>
          </cell>
        </row>
        <row r="12992">
          <cell r="A12992" t="str">
            <v>4522000001</v>
          </cell>
          <cell r="J12992">
            <v>0</v>
          </cell>
        </row>
        <row r="12993">
          <cell r="A12993" t="str">
            <v>4522000001</v>
          </cell>
          <cell r="J12993">
            <v>0</v>
          </cell>
        </row>
        <row r="12994">
          <cell r="A12994" t="str">
            <v>4522000001</v>
          </cell>
          <cell r="J12994">
            <v>0</v>
          </cell>
        </row>
        <row r="12995">
          <cell r="A12995" t="str">
            <v>4522000001</v>
          </cell>
          <cell r="J12995">
            <v>0</v>
          </cell>
        </row>
        <row r="12996">
          <cell r="A12996" t="str">
            <v>4522000001</v>
          </cell>
          <cell r="J12996">
            <v>0</v>
          </cell>
        </row>
        <row r="12997">
          <cell r="A12997" t="str">
            <v>4522000001</v>
          </cell>
          <cell r="J12997">
            <v>0</v>
          </cell>
        </row>
        <row r="12998">
          <cell r="A12998" t="str">
            <v>4522000001</v>
          </cell>
          <cell r="J12998">
            <v>0</v>
          </cell>
        </row>
        <row r="12999">
          <cell r="A12999" t="str">
            <v>4522000001</v>
          </cell>
          <cell r="J12999">
            <v>0</v>
          </cell>
        </row>
        <row r="13000">
          <cell r="A13000" t="str">
            <v>4522000001</v>
          </cell>
          <cell r="J13000">
            <v>0</v>
          </cell>
        </row>
        <row r="13001">
          <cell r="A13001" t="str">
            <v>4522000001</v>
          </cell>
          <cell r="J13001">
            <v>0</v>
          </cell>
        </row>
        <row r="13002">
          <cell r="A13002" t="str">
            <v>4522000001</v>
          </cell>
          <cell r="J13002">
            <v>0</v>
          </cell>
        </row>
        <row r="13003">
          <cell r="A13003" t="str">
            <v>4522000001</v>
          </cell>
          <cell r="J13003">
            <v>0</v>
          </cell>
        </row>
        <row r="13004">
          <cell r="A13004" t="str">
            <v>4522000001</v>
          </cell>
          <cell r="J13004">
            <v>0</v>
          </cell>
        </row>
        <row r="13005">
          <cell r="A13005" t="str">
            <v>4522000001</v>
          </cell>
          <cell r="J13005">
            <v>0</v>
          </cell>
        </row>
        <row r="13006">
          <cell r="A13006" t="str">
            <v>4522000001</v>
          </cell>
          <cell r="J13006">
            <v>0</v>
          </cell>
        </row>
        <row r="13007">
          <cell r="A13007" t="str">
            <v>4522000001</v>
          </cell>
          <cell r="J13007">
            <v>0</v>
          </cell>
        </row>
        <row r="13008">
          <cell r="A13008" t="str">
            <v>4522000001</v>
          </cell>
          <cell r="J13008">
            <v>0</v>
          </cell>
        </row>
        <row r="13009">
          <cell r="A13009" t="str">
            <v>4522000001</v>
          </cell>
          <cell r="J13009">
            <v>0</v>
          </cell>
        </row>
        <row r="13010">
          <cell r="A13010" t="str">
            <v>4522000001</v>
          </cell>
          <cell r="J13010">
            <v>0</v>
          </cell>
        </row>
        <row r="13011">
          <cell r="A13011" t="str">
            <v>4522000001</v>
          </cell>
          <cell r="J13011">
            <v>0</v>
          </cell>
        </row>
        <row r="13012">
          <cell r="A13012" t="str">
            <v>4522000001</v>
          </cell>
          <cell r="J13012">
            <v>0</v>
          </cell>
        </row>
        <row r="13013">
          <cell r="A13013" t="str">
            <v>4522000001</v>
          </cell>
          <cell r="J13013">
            <v>0</v>
          </cell>
        </row>
        <row r="13014">
          <cell r="A13014" t="str">
            <v>4522000001</v>
          </cell>
          <cell r="J13014">
            <v>0</v>
          </cell>
        </row>
        <row r="13015">
          <cell r="A13015" t="str">
            <v>4522000001</v>
          </cell>
          <cell r="J13015">
            <v>0</v>
          </cell>
        </row>
        <row r="13016">
          <cell r="A13016" t="str">
            <v>4522000001</v>
          </cell>
          <cell r="J13016">
            <v>0</v>
          </cell>
        </row>
        <row r="13017">
          <cell r="A13017" t="str">
            <v>4522000001</v>
          </cell>
          <cell r="J13017">
            <v>0</v>
          </cell>
        </row>
        <row r="13018">
          <cell r="A13018" t="str">
            <v>4522000001</v>
          </cell>
          <cell r="J13018">
            <v>0</v>
          </cell>
        </row>
        <row r="13019">
          <cell r="A13019" t="str">
            <v>4522000001</v>
          </cell>
          <cell r="J13019">
            <v>0</v>
          </cell>
        </row>
        <row r="13020">
          <cell r="A13020" t="str">
            <v>4522000001</v>
          </cell>
          <cell r="J13020">
            <v>0</v>
          </cell>
        </row>
        <row r="13021">
          <cell r="A13021" t="str">
            <v>4522000001</v>
          </cell>
          <cell r="J13021">
            <v>0</v>
          </cell>
        </row>
        <row r="13022">
          <cell r="A13022" t="str">
            <v>4522000001</v>
          </cell>
          <cell r="J13022">
            <v>0</v>
          </cell>
        </row>
        <row r="13023">
          <cell r="A13023" t="str">
            <v>4522000001</v>
          </cell>
          <cell r="J13023">
            <v>0</v>
          </cell>
        </row>
        <row r="13024">
          <cell r="A13024" t="str">
            <v>4522000001</v>
          </cell>
          <cell r="J13024">
            <v>0</v>
          </cell>
        </row>
        <row r="13025">
          <cell r="A13025" t="str">
            <v>4522000001</v>
          </cell>
          <cell r="J13025">
            <v>0</v>
          </cell>
        </row>
        <row r="13026">
          <cell r="A13026" t="str">
            <v>4522000001</v>
          </cell>
          <cell r="J13026">
            <v>0</v>
          </cell>
        </row>
        <row r="13027">
          <cell r="A13027" t="str">
            <v>4522000001</v>
          </cell>
          <cell r="J13027">
            <v>0</v>
          </cell>
        </row>
        <row r="13028">
          <cell r="A13028" t="str">
            <v>4522000001</v>
          </cell>
          <cell r="J13028">
            <v>0</v>
          </cell>
        </row>
        <row r="13029">
          <cell r="A13029" t="str">
            <v>4522000001</v>
          </cell>
          <cell r="J13029">
            <v>0</v>
          </cell>
        </row>
        <row r="13030">
          <cell r="A13030" t="str">
            <v>4522000001</v>
          </cell>
          <cell r="J13030">
            <v>0</v>
          </cell>
        </row>
        <row r="13031">
          <cell r="A13031" t="str">
            <v>4522000001</v>
          </cell>
          <cell r="J13031">
            <v>0</v>
          </cell>
        </row>
        <row r="13032">
          <cell r="A13032" t="str">
            <v>4522000001</v>
          </cell>
          <cell r="J13032">
            <v>0</v>
          </cell>
        </row>
        <row r="13033">
          <cell r="A13033" t="str">
            <v>4522000001</v>
          </cell>
          <cell r="J13033">
            <v>0</v>
          </cell>
        </row>
        <row r="13034">
          <cell r="A13034" t="str">
            <v>4522000001</v>
          </cell>
          <cell r="J13034">
            <v>0</v>
          </cell>
        </row>
        <row r="13035">
          <cell r="A13035" t="str">
            <v>4522000001</v>
          </cell>
          <cell r="J13035">
            <v>0</v>
          </cell>
        </row>
        <row r="13036">
          <cell r="A13036" t="str">
            <v>4522000001</v>
          </cell>
          <cell r="J13036">
            <v>0</v>
          </cell>
        </row>
        <row r="13037">
          <cell r="A13037" t="str">
            <v>4522000001</v>
          </cell>
          <cell r="J13037">
            <v>0</v>
          </cell>
        </row>
        <row r="13038">
          <cell r="A13038" t="str">
            <v>4522000001</v>
          </cell>
          <cell r="J13038">
            <v>0</v>
          </cell>
        </row>
        <row r="13039">
          <cell r="A13039" t="str">
            <v>4522000001</v>
          </cell>
          <cell r="J13039">
            <v>0</v>
          </cell>
        </row>
        <row r="13040">
          <cell r="A13040" t="str">
            <v>4522000001</v>
          </cell>
          <cell r="J13040">
            <v>0</v>
          </cell>
        </row>
        <row r="13041">
          <cell r="A13041" t="str">
            <v>4522000001</v>
          </cell>
          <cell r="J13041">
            <v>0</v>
          </cell>
        </row>
        <row r="13042">
          <cell r="A13042" t="str">
            <v>4522000001</v>
          </cell>
          <cell r="J13042">
            <v>0</v>
          </cell>
        </row>
        <row r="13043">
          <cell r="A13043" t="str">
            <v>4522000001</v>
          </cell>
          <cell r="J13043">
            <v>0</v>
          </cell>
        </row>
        <row r="13044">
          <cell r="A13044" t="str">
            <v>4522000001</v>
          </cell>
          <cell r="J13044">
            <v>0</v>
          </cell>
        </row>
        <row r="13045">
          <cell r="A13045" t="str">
            <v>4522000001</v>
          </cell>
          <cell r="J13045">
            <v>0</v>
          </cell>
        </row>
        <row r="13046">
          <cell r="A13046" t="str">
            <v>4522000001</v>
          </cell>
          <cell r="J13046">
            <v>0</v>
          </cell>
        </row>
        <row r="13047">
          <cell r="A13047" t="str">
            <v>4522000001</v>
          </cell>
          <cell r="J13047">
            <v>0</v>
          </cell>
        </row>
        <row r="13048">
          <cell r="A13048" t="str">
            <v>4522000001</v>
          </cell>
          <cell r="J13048">
            <v>0</v>
          </cell>
        </row>
        <row r="13049">
          <cell r="A13049" t="str">
            <v>4522000001</v>
          </cell>
          <cell r="J13049">
            <v>0</v>
          </cell>
        </row>
        <row r="13050">
          <cell r="A13050" t="str">
            <v>4522000001</v>
          </cell>
          <cell r="J13050">
            <v>0</v>
          </cell>
        </row>
        <row r="13051">
          <cell r="A13051" t="str">
            <v>4522000001</v>
          </cell>
          <cell r="J13051">
            <v>0</v>
          </cell>
        </row>
        <row r="13052">
          <cell r="A13052" t="str">
            <v>4522000001</v>
          </cell>
          <cell r="J13052">
            <v>0</v>
          </cell>
        </row>
        <row r="13053">
          <cell r="A13053" t="str">
            <v>4522000001</v>
          </cell>
          <cell r="J13053">
            <v>0</v>
          </cell>
        </row>
        <row r="13054">
          <cell r="A13054" t="str">
            <v>4522000001</v>
          </cell>
          <cell r="J13054">
            <v>0</v>
          </cell>
        </row>
        <row r="13055">
          <cell r="A13055" t="str">
            <v>4522000001</v>
          </cell>
          <cell r="J13055">
            <v>0</v>
          </cell>
        </row>
        <row r="13056">
          <cell r="A13056" t="str">
            <v>4522000001</v>
          </cell>
          <cell r="J13056">
            <v>0</v>
          </cell>
        </row>
        <row r="13057">
          <cell r="A13057" t="str">
            <v>4522000001</v>
          </cell>
          <cell r="J13057">
            <v>0</v>
          </cell>
        </row>
        <row r="13058">
          <cell r="A13058" t="str">
            <v>4522000001</v>
          </cell>
          <cell r="J13058">
            <v>0</v>
          </cell>
        </row>
        <row r="13059">
          <cell r="A13059" t="str">
            <v>4522000001</v>
          </cell>
          <cell r="J13059">
            <v>0</v>
          </cell>
        </row>
        <row r="13060">
          <cell r="A13060" t="str">
            <v>4522000001</v>
          </cell>
          <cell r="J13060">
            <v>0</v>
          </cell>
        </row>
        <row r="13061">
          <cell r="A13061" t="str">
            <v>4522000001</v>
          </cell>
          <cell r="J13061">
            <v>0</v>
          </cell>
        </row>
        <row r="13062">
          <cell r="A13062" t="str">
            <v>4522000001</v>
          </cell>
          <cell r="J13062">
            <v>0</v>
          </cell>
        </row>
        <row r="13063">
          <cell r="A13063" t="str">
            <v>4522000001</v>
          </cell>
          <cell r="J13063">
            <v>0</v>
          </cell>
        </row>
        <row r="13064">
          <cell r="A13064" t="str">
            <v>4522000001</v>
          </cell>
          <cell r="J13064">
            <v>0</v>
          </cell>
        </row>
        <row r="13065">
          <cell r="A13065" t="str">
            <v>4522000001</v>
          </cell>
          <cell r="J13065">
            <v>0</v>
          </cell>
        </row>
        <row r="13066">
          <cell r="A13066" t="str">
            <v>4522000001</v>
          </cell>
          <cell r="J13066">
            <v>0</v>
          </cell>
        </row>
        <row r="13067">
          <cell r="A13067" t="str">
            <v>4522000001</v>
          </cell>
          <cell r="J13067">
            <v>0</v>
          </cell>
        </row>
        <row r="13068">
          <cell r="A13068" t="str">
            <v>4522000001</v>
          </cell>
          <cell r="J13068">
            <v>0</v>
          </cell>
        </row>
        <row r="13069">
          <cell r="A13069" t="str">
            <v>4522000001</v>
          </cell>
          <cell r="J13069">
            <v>0</v>
          </cell>
        </row>
        <row r="13070">
          <cell r="A13070" t="str">
            <v>4522000001</v>
          </cell>
          <cell r="J13070">
            <v>0</v>
          </cell>
        </row>
        <row r="13071">
          <cell r="A13071" t="str">
            <v>4522000001</v>
          </cell>
          <cell r="J13071">
            <v>0</v>
          </cell>
        </row>
        <row r="13072">
          <cell r="A13072" t="str">
            <v>4522000001</v>
          </cell>
          <cell r="J13072">
            <v>0</v>
          </cell>
        </row>
        <row r="13073">
          <cell r="A13073" t="str">
            <v>4522000001</v>
          </cell>
          <cell r="J13073">
            <v>0</v>
          </cell>
        </row>
        <row r="13074">
          <cell r="A13074" t="str">
            <v>4522000001</v>
          </cell>
          <cell r="J13074">
            <v>0</v>
          </cell>
        </row>
        <row r="13075">
          <cell r="A13075" t="str">
            <v>4522000001</v>
          </cell>
          <cell r="J13075">
            <v>0</v>
          </cell>
        </row>
        <row r="13076">
          <cell r="A13076" t="str">
            <v>4522000001</v>
          </cell>
          <cell r="J13076">
            <v>0</v>
          </cell>
        </row>
        <row r="13077">
          <cell r="A13077" t="str">
            <v>4522000001</v>
          </cell>
          <cell r="J13077">
            <v>0</v>
          </cell>
        </row>
        <row r="13078">
          <cell r="A13078" t="str">
            <v>4522000001</v>
          </cell>
          <cell r="J13078">
            <v>0</v>
          </cell>
        </row>
        <row r="13079">
          <cell r="A13079" t="str">
            <v>4522000001</v>
          </cell>
          <cell r="J13079">
            <v>0</v>
          </cell>
        </row>
        <row r="13080">
          <cell r="A13080" t="str">
            <v>4522000001</v>
          </cell>
          <cell r="J13080">
            <v>0</v>
          </cell>
        </row>
        <row r="13081">
          <cell r="A13081" t="str">
            <v>4522000001</v>
          </cell>
          <cell r="J13081">
            <v>0</v>
          </cell>
        </row>
        <row r="13082">
          <cell r="A13082" t="str">
            <v>4522000001</v>
          </cell>
          <cell r="J13082">
            <v>0</v>
          </cell>
        </row>
        <row r="13083">
          <cell r="A13083" t="str">
            <v>4522000001</v>
          </cell>
          <cell r="J13083">
            <v>0</v>
          </cell>
        </row>
        <row r="13084">
          <cell r="A13084" t="str">
            <v>4522000001</v>
          </cell>
          <cell r="J13084">
            <v>0</v>
          </cell>
        </row>
        <row r="13085">
          <cell r="A13085" t="str">
            <v>4522000001</v>
          </cell>
          <cell r="J13085">
            <v>0</v>
          </cell>
        </row>
        <row r="13086">
          <cell r="A13086" t="str">
            <v>4522000001</v>
          </cell>
          <cell r="J13086">
            <v>0</v>
          </cell>
        </row>
        <row r="13087">
          <cell r="A13087" t="str">
            <v>4522000001</v>
          </cell>
          <cell r="J13087">
            <v>0</v>
          </cell>
        </row>
        <row r="13088">
          <cell r="A13088" t="str">
            <v>4522000001</v>
          </cell>
          <cell r="J13088">
            <v>0</v>
          </cell>
        </row>
        <row r="13089">
          <cell r="A13089" t="str">
            <v>4522000001</v>
          </cell>
          <cell r="J13089">
            <v>0</v>
          </cell>
        </row>
        <row r="13090">
          <cell r="A13090" t="str">
            <v>4522000001</v>
          </cell>
          <cell r="J13090">
            <v>0</v>
          </cell>
        </row>
        <row r="13091">
          <cell r="A13091" t="str">
            <v>4522000001</v>
          </cell>
          <cell r="J13091">
            <v>0</v>
          </cell>
        </row>
        <row r="13092">
          <cell r="A13092" t="str">
            <v>4522000001</v>
          </cell>
          <cell r="J13092">
            <v>0</v>
          </cell>
        </row>
        <row r="13093">
          <cell r="A13093" t="str">
            <v>4522000001</v>
          </cell>
          <cell r="J13093">
            <v>0</v>
          </cell>
        </row>
        <row r="13094">
          <cell r="A13094" t="str">
            <v>4522000001</v>
          </cell>
          <cell r="J13094">
            <v>0</v>
          </cell>
        </row>
        <row r="13095">
          <cell r="A13095" t="str">
            <v>4522000001</v>
          </cell>
          <cell r="J13095">
            <v>0</v>
          </cell>
        </row>
        <row r="13096">
          <cell r="A13096" t="str">
            <v>4522000001</v>
          </cell>
          <cell r="J13096">
            <v>0</v>
          </cell>
        </row>
        <row r="13097">
          <cell r="A13097" t="str">
            <v>4522000001</v>
          </cell>
          <cell r="J13097">
            <v>0</v>
          </cell>
        </row>
        <row r="13098">
          <cell r="A13098" t="str">
            <v>4522000001</v>
          </cell>
          <cell r="J13098">
            <v>0</v>
          </cell>
        </row>
        <row r="13099">
          <cell r="A13099" t="str">
            <v>4522000001</v>
          </cell>
          <cell r="J13099">
            <v>0</v>
          </cell>
        </row>
        <row r="13100">
          <cell r="A13100" t="str">
            <v>4522000001</v>
          </cell>
          <cell r="J13100">
            <v>0</v>
          </cell>
        </row>
        <row r="13101">
          <cell r="A13101" t="str">
            <v>4522000001</v>
          </cell>
          <cell r="J13101">
            <v>0</v>
          </cell>
        </row>
        <row r="13102">
          <cell r="A13102" t="str">
            <v>4522000001</v>
          </cell>
          <cell r="J13102">
            <v>0</v>
          </cell>
        </row>
        <row r="13103">
          <cell r="A13103" t="str">
            <v>4522000001</v>
          </cell>
          <cell r="J13103">
            <v>0</v>
          </cell>
        </row>
        <row r="13104">
          <cell r="A13104" t="str">
            <v>4522000001</v>
          </cell>
          <cell r="J13104">
            <v>0</v>
          </cell>
        </row>
        <row r="13105">
          <cell r="A13105" t="str">
            <v>4522000001</v>
          </cell>
          <cell r="J13105">
            <v>0</v>
          </cell>
        </row>
        <row r="13106">
          <cell r="A13106" t="str">
            <v>4522000001</v>
          </cell>
          <cell r="J13106">
            <v>0</v>
          </cell>
        </row>
        <row r="13107">
          <cell r="A13107" t="str">
            <v>4522000001</v>
          </cell>
          <cell r="J13107">
            <v>0</v>
          </cell>
        </row>
        <row r="13108">
          <cell r="A13108" t="str">
            <v>4522000001</v>
          </cell>
          <cell r="J13108">
            <v>0</v>
          </cell>
        </row>
        <row r="13109">
          <cell r="A13109" t="str">
            <v>4522000001</v>
          </cell>
          <cell r="J13109">
            <v>0</v>
          </cell>
        </row>
        <row r="13110">
          <cell r="A13110" t="str">
            <v>4522000001</v>
          </cell>
          <cell r="J13110">
            <v>0</v>
          </cell>
        </row>
        <row r="13111">
          <cell r="A13111" t="str">
            <v>4522000001</v>
          </cell>
          <cell r="J13111">
            <v>0</v>
          </cell>
        </row>
        <row r="13112">
          <cell r="A13112" t="str">
            <v>4522000001</v>
          </cell>
          <cell r="J13112">
            <v>0</v>
          </cell>
        </row>
        <row r="13113">
          <cell r="A13113" t="str">
            <v>4522000001</v>
          </cell>
          <cell r="J13113">
            <v>0</v>
          </cell>
        </row>
        <row r="13114">
          <cell r="A13114" t="str">
            <v>4522000001</v>
          </cell>
          <cell r="J13114">
            <v>0</v>
          </cell>
        </row>
        <row r="13115">
          <cell r="A13115" t="str">
            <v>4522000001</v>
          </cell>
          <cell r="J13115">
            <v>0</v>
          </cell>
        </row>
        <row r="13116">
          <cell r="A13116" t="str">
            <v>4522000001</v>
          </cell>
          <cell r="J13116">
            <v>0</v>
          </cell>
        </row>
        <row r="13117">
          <cell r="A13117" t="str">
            <v>4522000001</v>
          </cell>
          <cell r="J13117">
            <v>0</v>
          </cell>
        </row>
        <row r="13118">
          <cell r="A13118" t="str">
            <v>4522000001</v>
          </cell>
          <cell r="J13118">
            <v>0</v>
          </cell>
        </row>
        <row r="13119">
          <cell r="A13119" t="str">
            <v>4522000001</v>
          </cell>
          <cell r="J13119">
            <v>0</v>
          </cell>
        </row>
        <row r="13120">
          <cell r="A13120" t="str">
            <v>4522000001</v>
          </cell>
          <cell r="J13120">
            <v>0</v>
          </cell>
        </row>
        <row r="13121">
          <cell r="A13121" t="str">
            <v>4522000001</v>
          </cell>
          <cell r="J13121">
            <v>0</v>
          </cell>
        </row>
        <row r="13122">
          <cell r="A13122" t="str">
            <v>4522000001</v>
          </cell>
          <cell r="J13122">
            <v>0</v>
          </cell>
        </row>
        <row r="13123">
          <cell r="A13123" t="str">
            <v>4522000001</v>
          </cell>
          <cell r="J13123">
            <v>0</v>
          </cell>
        </row>
        <row r="13124">
          <cell r="A13124" t="str">
            <v>4522000001</v>
          </cell>
          <cell r="J13124">
            <v>0</v>
          </cell>
        </row>
        <row r="13125">
          <cell r="A13125" t="str">
            <v>4522000001</v>
          </cell>
          <cell r="J13125">
            <v>0</v>
          </cell>
        </row>
        <row r="13126">
          <cell r="A13126" t="str">
            <v>4522000001</v>
          </cell>
          <cell r="J13126">
            <v>0</v>
          </cell>
        </row>
        <row r="13127">
          <cell r="A13127" t="str">
            <v>4522000001</v>
          </cell>
          <cell r="J13127">
            <v>0</v>
          </cell>
        </row>
        <row r="13128">
          <cell r="A13128" t="str">
            <v>4522000001</v>
          </cell>
          <cell r="J13128">
            <v>0</v>
          </cell>
        </row>
        <row r="13129">
          <cell r="A13129" t="str">
            <v>4522000001</v>
          </cell>
          <cell r="J13129">
            <v>0</v>
          </cell>
        </row>
        <row r="13130">
          <cell r="A13130" t="str">
            <v>4522000001</v>
          </cell>
          <cell r="J13130">
            <v>0</v>
          </cell>
        </row>
        <row r="13131">
          <cell r="A13131" t="str">
            <v>4522000001</v>
          </cell>
          <cell r="J13131">
            <v>0</v>
          </cell>
        </row>
        <row r="13132">
          <cell r="A13132" t="str">
            <v>4522000001</v>
          </cell>
          <cell r="J13132">
            <v>0</v>
          </cell>
        </row>
        <row r="13133">
          <cell r="A13133" t="str">
            <v>4522000001</v>
          </cell>
          <cell r="J13133">
            <v>0</v>
          </cell>
        </row>
        <row r="13134">
          <cell r="A13134" t="str">
            <v>4522000001</v>
          </cell>
          <cell r="J13134">
            <v>0</v>
          </cell>
        </row>
        <row r="13135">
          <cell r="A13135" t="str">
            <v>4522000001</v>
          </cell>
          <cell r="J13135">
            <v>0</v>
          </cell>
        </row>
        <row r="13136">
          <cell r="A13136" t="str">
            <v>4522000001</v>
          </cell>
          <cell r="J13136">
            <v>0</v>
          </cell>
        </row>
        <row r="13137">
          <cell r="A13137" t="str">
            <v>4522000001</v>
          </cell>
          <cell r="J13137">
            <v>0</v>
          </cell>
        </row>
        <row r="13138">
          <cell r="A13138" t="str">
            <v>4522000001</v>
          </cell>
          <cell r="J13138">
            <v>0</v>
          </cell>
        </row>
        <row r="13139">
          <cell r="A13139" t="str">
            <v>4522000001</v>
          </cell>
          <cell r="J13139">
            <v>0</v>
          </cell>
        </row>
        <row r="13140">
          <cell r="A13140" t="str">
            <v>4522000001</v>
          </cell>
          <cell r="J13140">
            <v>0</v>
          </cell>
        </row>
        <row r="13141">
          <cell r="A13141" t="str">
            <v>4522000001</v>
          </cell>
          <cell r="J13141">
            <v>0</v>
          </cell>
        </row>
        <row r="13142">
          <cell r="A13142" t="str">
            <v>4522000001</v>
          </cell>
          <cell r="J13142">
            <v>0</v>
          </cell>
        </row>
        <row r="13143">
          <cell r="A13143" t="str">
            <v>4522000001</v>
          </cell>
          <cell r="J13143">
            <v>0</v>
          </cell>
        </row>
        <row r="13144">
          <cell r="A13144" t="str">
            <v>4522000001</v>
          </cell>
          <cell r="J13144">
            <v>0</v>
          </cell>
        </row>
        <row r="13145">
          <cell r="A13145" t="str">
            <v>4522000001</v>
          </cell>
          <cell r="J13145">
            <v>0</v>
          </cell>
        </row>
        <row r="13146">
          <cell r="A13146" t="str">
            <v>4522000001</v>
          </cell>
          <cell r="J13146">
            <v>0</v>
          </cell>
        </row>
        <row r="13147">
          <cell r="A13147" t="str">
            <v>4522000001</v>
          </cell>
          <cell r="J13147">
            <v>0</v>
          </cell>
        </row>
        <row r="13148">
          <cell r="A13148" t="str">
            <v>4522000001</v>
          </cell>
          <cell r="J13148">
            <v>0</v>
          </cell>
        </row>
        <row r="13149">
          <cell r="A13149" t="str">
            <v>4522000001</v>
          </cell>
          <cell r="J13149">
            <v>0</v>
          </cell>
        </row>
        <row r="13150">
          <cell r="A13150" t="str">
            <v>4522000001</v>
          </cell>
          <cell r="J13150">
            <v>0</v>
          </cell>
        </row>
        <row r="13151">
          <cell r="A13151" t="str">
            <v>4522000001</v>
          </cell>
          <cell r="J13151">
            <v>0</v>
          </cell>
        </row>
        <row r="13152">
          <cell r="A13152" t="str">
            <v>4522000001</v>
          </cell>
          <cell r="J13152">
            <v>0</v>
          </cell>
        </row>
        <row r="13153">
          <cell r="A13153" t="str">
            <v>4522000001</v>
          </cell>
          <cell r="J13153">
            <v>0</v>
          </cell>
        </row>
        <row r="13154">
          <cell r="A13154" t="str">
            <v>4522000001</v>
          </cell>
          <cell r="J13154">
            <v>0</v>
          </cell>
        </row>
        <row r="13155">
          <cell r="A13155" t="str">
            <v>4522000001</v>
          </cell>
          <cell r="J13155">
            <v>0</v>
          </cell>
        </row>
        <row r="13156">
          <cell r="A13156" t="str">
            <v>4522000001</v>
          </cell>
          <cell r="J13156">
            <v>0</v>
          </cell>
        </row>
        <row r="13157">
          <cell r="A13157" t="str">
            <v>4522000001</v>
          </cell>
          <cell r="J13157">
            <v>0</v>
          </cell>
        </row>
        <row r="13158">
          <cell r="A13158" t="str">
            <v>4522000001</v>
          </cell>
          <cell r="J13158">
            <v>0</v>
          </cell>
        </row>
        <row r="13159">
          <cell r="A13159" t="str">
            <v>4522000001</v>
          </cell>
          <cell r="J13159">
            <v>0</v>
          </cell>
        </row>
        <row r="13160">
          <cell r="A13160" t="str">
            <v>4522000001</v>
          </cell>
          <cell r="J13160">
            <v>0</v>
          </cell>
        </row>
        <row r="13161">
          <cell r="A13161" t="str">
            <v>4522000001</v>
          </cell>
          <cell r="J13161">
            <v>0</v>
          </cell>
        </row>
        <row r="13162">
          <cell r="A13162" t="str">
            <v>4522000001</v>
          </cell>
          <cell r="J13162">
            <v>0</v>
          </cell>
        </row>
        <row r="13163">
          <cell r="A13163" t="str">
            <v>4522000001</v>
          </cell>
          <cell r="J13163">
            <v>0</v>
          </cell>
        </row>
        <row r="13164">
          <cell r="A13164" t="str">
            <v>4522000001</v>
          </cell>
          <cell r="J13164">
            <v>0</v>
          </cell>
        </row>
        <row r="13165">
          <cell r="A13165" t="str">
            <v>4522000001</v>
          </cell>
          <cell r="J13165">
            <v>0</v>
          </cell>
        </row>
        <row r="13166">
          <cell r="A13166" t="str">
            <v>4522000001</v>
          </cell>
          <cell r="J13166">
            <v>0</v>
          </cell>
        </row>
        <row r="13167">
          <cell r="A13167" t="str">
            <v>4522000001</v>
          </cell>
          <cell r="J13167">
            <v>0</v>
          </cell>
        </row>
        <row r="13168">
          <cell r="A13168" t="str">
            <v>4522000001</v>
          </cell>
          <cell r="J13168">
            <v>0</v>
          </cell>
        </row>
        <row r="13169">
          <cell r="A13169" t="str">
            <v>4522000001</v>
          </cell>
          <cell r="J13169">
            <v>0</v>
          </cell>
        </row>
        <row r="13170">
          <cell r="A13170" t="str">
            <v>4522000001</v>
          </cell>
          <cell r="J13170">
            <v>0</v>
          </cell>
        </row>
        <row r="13171">
          <cell r="A13171" t="str">
            <v>4522000001</v>
          </cell>
          <cell r="J13171">
            <v>0</v>
          </cell>
        </row>
        <row r="13172">
          <cell r="A13172" t="str">
            <v>4522000001</v>
          </cell>
          <cell r="J13172">
            <v>0</v>
          </cell>
        </row>
        <row r="13173">
          <cell r="A13173" t="str">
            <v>4522000001</v>
          </cell>
          <cell r="J13173">
            <v>0</v>
          </cell>
        </row>
        <row r="13174">
          <cell r="A13174" t="str">
            <v>4522000001</v>
          </cell>
          <cell r="J13174">
            <v>0</v>
          </cell>
        </row>
        <row r="13175">
          <cell r="A13175" t="str">
            <v>4522000001</v>
          </cell>
          <cell r="J13175">
            <v>0</v>
          </cell>
        </row>
        <row r="13176">
          <cell r="A13176" t="str">
            <v>4522000001</v>
          </cell>
          <cell r="J13176">
            <v>0</v>
          </cell>
        </row>
        <row r="13177">
          <cell r="A13177" t="str">
            <v>4522000001</v>
          </cell>
          <cell r="J13177">
            <v>0</v>
          </cell>
        </row>
        <row r="13178">
          <cell r="A13178" t="str">
            <v>4522000001</v>
          </cell>
          <cell r="J13178">
            <v>0</v>
          </cell>
        </row>
        <row r="13179">
          <cell r="A13179" t="str">
            <v>4522000001</v>
          </cell>
          <cell r="J13179">
            <v>0</v>
          </cell>
        </row>
        <row r="13180">
          <cell r="A13180" t="str">
            <v>4522000001</v>
          </cell>
          <cell r="J13180">
            <v>0</v>
          </cell>
        </row>
        <row r="13181">
          <cell r="A13181" t="str">
            <v>4522000001</v>
          </cell>
          <cell r="J13181">
            <v>0</v>
          </cell>
        </row>
        <row r="13182">
          <cell r="A13182" t="str">
            <v>4522000001</v>
          </cell>
          <cell r="J13182">
            <v>0</v>
          </cell>
        </row>
        <row r="13183">
          <cell r="A13183" t="str">
            <v>4522000001</v>
          </cell>
          <cell r="J13183">
            <v>0</v>
          </cell>
        </row>
        <row r="13184">
          <cell r="A13184" t="str">
            <v>4522000001</v>
          </cell>
          <cell r="J13184">
            <v>0</v>
          </cell>
        </row>
        <row r="13185">
          <cell r="A13185" t="str">
            <v>4522000001</v>
          </cell>
          <cell r="J13185">
            <v>0</v>
          </cell>
        </row>
        <row r="13186">
          <cell r="A13186" t="str">
            <v>4522000001</v>
          </cell>
          <cell r="J13186">
            <v>0</v>
          </cell>
        </row>
        <row r="13187">
          <cell r="A13187" t="str">
            <v>4522000001</v>
          </cell>
          <cell r="J13187">
            <v>0</v>
          </cell>
        </row>
        <row r="13188">
          <cell r="A13188" t="str">
            <v>4522000001</v>
          </cell>
          <cell r="J13188">
            <v>0</v>
          </cell>
        </row>
        <row r="13189">
          <cell r="A13189" t="str">
            <v>4522000001</v>
          </cell>
          <cell r="J13189">
            <v>0</v>
          </cell>
        </row>
        <row r="13190">
          <cell r="A13190" t="str">
            <v>4522000001</v>
          </cell>
          <cell r="J13190">
            <v>0</v>
          </cell>
        </row>
        <row r="13191">
          <cell r="A13191" t="str">
            <v>4522000001</v>
          </cell>
          <cell r="J13191">
            <v>0</v>
          </cell>
        </row>
        <row r="13192">
          <cell r="A13192" t="str">
            <v>4522000001</v>
          </cell>
          <cell r="J13192">
            <v>0</v>
          </cell>
        </row>
        <row r="13193">
          <cell r="A13193" t="str">
            <v>4522000001</v>
          </cell>
          <cell r="J13193">
            <v>0</v>
          </cell>
        </row>
        <row r="13194">
          <cell r="A13194" t="str">
            <v>4522000001</v>
          </cell>
          <cell r="J13194">
            <v>0</v>
          </cell>
        </row>
        <row r="13195">
          <cell r="A13195" t="str">
            <v>4522000001</v>
          </cell>
          <cell r="J13195">
            <v>0</v>
          </cell>
        </row>
        <row r="13196">
          <cell r="A13196" t="str">
            <v>4522000001</v>
          </cell>
          <cell r="J13196">
            <v>0</v>
          </cell>
        </row>
        <row r="13197">
          <cell r="A13197" t="str">
            <v>4522000001</v>
          </cell>
          <cell r="J13197">
            <v>0</v>
          </cell>
        </row>
        <row r="13198">
          <cell r="A13198" t="str">
            <v>4522000001</v>
          </cell>
          <cell r="J13198">
            <v>0</v>
          </cell>
        </row>
        <row r="13199">
          <cell r="A13199" t="str">
            <v>4522000001</v>
          </cell>
          <cell r="J13199">
            <v>0</v>
          </cell>
        </row>
        <row r="13200">
          <cell r="A13200" t="str">
            <v>4522000001</v>
          </cell>
          <cell r="J13200">
            <v>0</v>
          </cell>
        </row>
        <row r="13201">
          <cell r="A13201" t="str">
            <v>4522000001</v>
          </cell>
          <cell r="J13201">
            <v>0</v>
          </cell>
        </row>
        <row r="13202">
          <cell r="A13202" t="str">
            <v>4522000001</v>
          </cell>
          <cell r="J13202">
            <v>0</v>
          </cell>
        </row>
        <row r="13203">
          <cell r="A13203" t="str">
            <v>4522000001</v>
          </cell>
          <cell r="J13203">
            <v>0</v>
          </cell>
        </row>
        <row r="13204">
          <cell r="A13204" t="str">
            <v>4522000001</v>
          </cell>
          <cell r="J13204">
            <v>0</v>
          </cell>
        </row>
        <row r="13205">
          <cell r="A13205" t="str">
            <v>4522000001</v>
          </cell>
          <cell r="J13205">
            <v>0</v>
          </cell>
        </row>
        <row r="13206">
          <cell r="A13206" t="str">
            <v>4522000001</v>
          </cell>
          <cell r="J13206">
            <v>0</v>
          </cell>
        </row>
        <row r="13207">
          <cell r="A13207" t="str">
            <v>4522000001</v>
          </cell>
          <cell r="J13207">
            <v>0</v>
          </cell>
        </row>
        <row r="13208">
          <cell r="A13208" t="str">
            <v>4522000001</v>
          </cell>
          <cell r="J13208">
            <v>0</v>
          </cell>
        </row>
        <row r="13209">
          <cell r="A13209" t="str">
            <v>4522000001</v>
          </cell>
          <cell r="J13209">
            <v>0</v>
          </cell>
        </row>
        <row r="13210">
          <cell r="A13210" t="str">
            <v>4522000001</v>
          </cell>
          <cell r="J13210">
            <v>0</v>
          </cell>
        </row>
        <row r="13211">
          <cell r="A13211" t="str">
            <v>4522000001</v>
          </cell>
          <cell r="J13211">
            <v>0</v>
          </cell>
        </row>
        <row r="13212">
          <cell r="A13212" t="str">
            <v>4522000001</v>
          </cell>
          <cell r="J13212">
            <v>0</v>
          </cell>
        </row>
        <row r="13213">
          <cell r="A13213" t="str">
            <v>4522000001</v>
          </cell>
          <cell r="J13213">
            <v>0</v>
          </cell>
        </row>
        <row r="13214">
          <cell r="A13214" t="str">
            <v>4522000001</v>
          </cell>
          <cell r="J13214">
            <v>0</v>
          </cell>
        </row>
        <row r="13215">
          <cell r="A13215" t="str">
            <v>4522000001</v>
          </cell>
          <cell r="J13215">
            <v>0</v>
          </cell>
        </row>
        <row r="13216">
          <cell r="A13216" t="str">
            <v>4522000001</v>
          </cell>
          <cell r="J13216">
            <v>0</v>
          </cell>
        </row>
        <row r="13217">
          <cell r="A13217" t="str">
            <v>4522000001</v>
          </cell>
          <cell r="J13217">
            <v>0</v>
          </cell>
        </row>
        <row r="13218">
          <cell r="A13218" t="str">
            <v>4522000001</v>
          </cell>
          <cell r="J13218">
            <v>0</v>
          </cell>
        </row>
        <row r="13219">
          <cell r="A13219" t="str">
            <v>4522000001</v>
          </cell>
          <cell r="J13219">
            <v>0</v>
          </cell>
        </row>
        <row r="13220">
          <cell r="A13220" t="str">
            <v>4522000001</v>
          </cell>
          <cell r="J13220">
            <v>0</v>
          </cell>
        </row>
        <row r="13221">
          <cell r="A13221" t="str">
            <v>4522000001</v>
          </cell>
          <cell r="J13221">
            <v>0</v>
          </cell>
        </row>
        <row r="13222">
          <cell r="A13222" t="str">
            <v>4522000001</v>
          </cell>
          <cell r="J13222">
            <v>0</v>
          </cell>
        </row>
        <row r="13223">
          <cell r="A13223" t="str">
            <v>4522000001</v>
          </cell>
          <cell r="J13223">
            <v>0</v>
          </cell>
        </row>
        <row r="13224">
          <cell r="A13224" t="str">
            <v>4522000001</v>
          </cell>
          <cell r="J13224">
            <v>0</v>
          </cell>
        </row>
        <row r="13225">
          <cell r="A13225" t="str">
            <v>4522000001</v>
          </cell>
          <cell r="J13225">
            <v>0</v>
          </cell>
        </row>
        <row r="13226">
          <cell r="A13226" t="str">
            <v>4522000001</v>
          </cell>
          <cell r="J13226">
            <v>0</v>
          </cell>
        </row>
        <row r="13227">
          <cell r="A13227" t="str">
            <v>4522000001</v>
          </cell>
          <cell r="J13227">
            <v>0</v>
          </cell>
        </row>
        <row r="13228">
          <cell r="A13228" t="str">
            <v>4522000001</v>
          </cell>
          <cell r="J13228">
            <v>0</v>
          </cell>
        </row>
        <row r="13229">
          <cell r="A13229" t="str">
            <v>4522000001</v>
          </cell>
          <cell r="J13229">
            <v>0</v>
          </cell>
        </row>
        <row r="13230">
          <cell r="A13230" t="str">
            <v>4522000001</v>
          </cell>
          <cell r="J13230">
            <v>0</v>
          </cell>
        </row>
        <row r="13231">
          <cell r="A13231" t="str">
            <v>4522000001</v>
          </cell>
          <cell r="J13231">
            <v>0</v>
          </cell>
        </row>
        <row r="13232">
          <cell r="A13232" t="str">
            <v>4522000001</v>
          </cell>
          <cell r="J13232">
            <v>0</v>
          </cell>
        </row>
        <row r="13233">
          <cell r="A13233" t="str">
            <v>4522000001</v>
          </cell>
          <cell r="J13233">
            <v>0</v>
          </cell>
        </row>
        <row r="13234">
          <cell r="A13234" t="str">
            <v>4522000001</v>
          </cell>
          <cell r="J13234">
            <v>0</v>
          </cell>
        </row>
        <row r="13235">
          <cell r="A13235" t="str">
            <v>4522000001</v>
          </cell>
          <cell r="J13235">
            <v>0</v>
          </cell>
        </row>
        <row r="13236">
          <cell r="A13236" t="str">
            <v>4522000001</v>
          </cell>
          <cell r="J13236">
            <v>0</v>
          </cell>
        </row>
        <row r="13237">
          <cell r="A13237" t="str">
            <v>4522000001</v>
          </cell>
          <cell r="J13237">
            <v>0</v>
          </cell>
        </row>
        <row r="13238">
          <cell r="A13238" t="str">
            <v>4522000001</v>
          </cell>
          <cell r="J13238">
            <v>0</v>
          </cell>
        </row>
        <row r="13239">
          <cell r="A13239" t="str">
            <v>4522000001</v>
          </cell>
          <cell r="J13239">
            <v>0</v>
          </cell>
        </row>
        <row r="13240">
          <cell r="A13240" t="str">
            <v>4522000001</v>
          </cell>
          <cell r="J13240">
            <v>0</v>
          </cell>
        </row>
        <row r="13241">
          <cell r="A13241" t="str">
            <v>4522000001</v>
          </cell>
          <cell r="J13241">
            <v>0</v>
          </cell>
        </row>
        <row r="13242">
          <cell r="A13242" t="str">
            <v>4522000001</v>
          </cell>
          <cell r="J13242">
            <v>0</v>
          </cell>
        </row>
        <row r="13243">
          <cell r="A13243" t="str">
            <v>4522000001</v>
          </cell>
          <cell r="J13243">
            <v>0</v>
          </cell>
        </row>
        <row r="13244">
          <cell r="A13244" t="str">
            <v>4522000001</v>
          </cell>
          <cell r="J13244">
            <v>0</v>
          </cell>
        </row>
        <row r="13245">
          <cell r="A13245" t="str">
            <v>4522000001</v>
          </cell>
          <cell r="J13245">
            <v>0</v>
          </cell>
        </row>
        <row r="13246">
          <cell r="A13246" t="str">
            <v>4522000001</v>
          </cell>
          <cell r="J13246">
            <v>0</v>
          </cell>
        </row>
        <row r="13247">
          <cell r="A13247" t="str">
            <v>4522000001</v>
          </cell>
          <cell r="J13247">
            <v>0</v>
          </cell>
        </row>
        <row r="13248">
          <cell r="A13248" t="str">
            <v>4522000001</v>
          </cell>
          <cell r="J13248">
            <v>0</v>
          </cell>
        </row>
        <row r="13249">
          <cell r="A13249" t="str">
            <v>4522000001</v>
          </cell>
          <cell r="J13249">
            <v>0</v>
          </cell>
        </row>
        <row r="13250">
          <cell r="A13250" t="str">
            <v>4522000001</v>
          </cell>
          <cell r="J13250">
            <v>0</v>
          </cell>
        </row>
        <row r="13251">
          <cell r="A13251" t="str">
            <v>4522000001</v>
          </cell>
          <cell r="J13251">
            <v>0</v>
          </cell>
        </row>
        <row r="13252">
          <cell r="A13252" t="str">
            <v>4522000001</v>
          </cell>
          <cell r="J13252">
            <v>0</v>
          </cell>
        </row>
        <row r="13253">
          <cell r="A13253" t="str">
            <v>4522000001</v>
          </cell>
          <cell r="J13253">
            <v>0</v>
          </cell>
        </row>
        <row r="13254">
          <cell r="A13254" t="str">
            <v>4522000001</v>
          </cell>
          <cell r="J13254">
            <v>0</v>
          </cell>
        </row>
        <row r="13255">
          <cell r="A13255" t="str">
            <v>4522000001</v>
          </cell>
          <cell r="J13255">
            <v>0</v>
          </cell>
        </row>
        <row r="13256">
          <cell r="A13256" t="str">
            <v>4522000001</v>
          </cell>
          <cell r="J13256">
            <v>0</v>
          </cell>
        </row>
        <row r="13257">
          <cell r="A13257" t="str">
            <v>4522000001</v>
          </cell>
          <cell r="J13257">
            <v>0</v>
          </cell>
        </row>
        <row r="13258">
          <cell r="A13258" t="str">
            <v>4522000001</v>
          </cell>
          <cell r="J13258">
            <v>0</v>
          </cell>
        </row>
        <row r="13259">
          <cell r="A13259" t="str">
            <v>4522000001</v>
          </cell>
          <cell r="J13259">
            <v>0</v>
          </cell>
        </row>
        <row r="13260">
          <cell r="A13260" t="str">
            <v>4522000001</v>
          </cell>
          <cell r="J13260">
            <v>0</v>
          </cell>
        </row>
        <row r="13261">
          <cell r="A13261" t="str">
            <v>4522000001</v>
          </cell>
          <cell r="J13261">
            <v>0</v>
          </cell>
        </row>
        <row r="13262">
          <cell r="A13262" t="str">
            <v>4522000001</v>
          </cell>
          <cell r="J13262">
            <v>0</v>
          </cell>
        </row>
        <row r="13263">
          <cell r="A13263" t="str">
            <v>4522000001</v>
          </cell>
          <cell r="J13263">
            <v>0</v>
          </cell>
        </row>
        <row r="13264">
          <cell r="A13264" t="str">
            <v>4522000001</v>
          </cell>
          <cell r="J13264">
            <v>0</v>
          </cell>
        </row>
        <row r="13265">
          <cell r="A13265" t="str">
            <v>4522000001</v>
          </cell>
          <cell r="J13265">
            <v>0</v>
          </cell>
        </row>
        <row r="13266">
          <cell r="A13266" t="str">
            <v>4522000001</v>
          </cell>
          <cell r="J13266">
            <v>0</v>
          </cell>
        </row>
        <row r="13267">
          <cell r="A13267" t="str">
            <v>4522000001</v>
          </cell>
          <cell r="J13267">
            <v>0</v>
          </cell>
        </row>
        <row r="13268">
          <cell r="A13268" t="str">
            <v>4522000001</v>
          </cell>
          <cell r="J13268">
            <v>0</v>
          </cell>
        </row>
        <row r="13269">
          <cell r="A13269" t="str">
            <v>4522000001</v>
          </cell>
          <cell r="J13269">
            <v>0</v>
          </cell>
        </row>
        <row r="13270">
          <cell r="A13270" t="str">
            <v>4522000001</v>
          </cell>
          <cell r="J13270">
            <v>0</v>
          </cell>
        </row>
        <row r="13271">
          <cell r="A13271" t="str">
            <v>4522000001</v>
          </cell>
          <cell r="J13271">
            <v>0</v>
          </cell>
        </row>
        <row r="13272">
          <cell r="A13272" t="str">
            <v>4522000001</v>
          </cell>
          <cell r="J13272">
            <v>0</v>
          </cell>
        </row>
        <row r="13273">
          <cell r="A13273" t="str">
            <v>4522000001</v>
          </cell>
          <cell r="J13273">
            <v>0</v>
          </cell>
        </row>
        <row r="13274">
          <cell r="A13274" t="str">
            <v>4522000001</v>
          </cell>
          <cell r="J13274">
            <v>0</v>
          </cell>
        </row>
        <row r="13275">
          <cell r="A13275" t="str">
            <v>4522000001</v>
          </cell>
          <cell r="J13275">
            <v>0</v>
          </cell>
        </row>
        <row r="13276">
          <cell r="A13276" t="str">
            <v>4522000001</v>
          </cell>
          <cell r="J13276">
            <v>0</v>
          </cell>
        </row>
        <row r="13277">
          <cell r="A13277" t="str">
            <v>4522000001</v>
          </cell>
          <cell r="J13277">
            <v>0</v>
          </cell>
        </row>
        <row r="13278">
          <cell r="A13278" t="str">
            <v>4522000001</v>
          </cell>
          <cell r="J13278">
            <v>0</v>
          </cell>
        </row>
        <row r="13279">
          <cell r="A13279" t="str">
            <v>4522000001</v>
          </cell>
          <cell r="J13279">
            <v>0</v>
          </cell>
        </row>
        <row r="13280">
          <cell r="A13280" t="str">
            <v>4522000001</v>
          </cell>
          <cell r="J13280">
            <v>0</v>
          </cell>
        </row>
        <row r="13281">
          <cell r="A13281" t="str">
            <v>4522000001</v>
          </cell>
          <cell r="J13281">
            <v>0</v>
          </cell>
        </row>
        <row r="13282">
          <cell r="A13282" t="str">
            <v>4522000001</v>
          </cell>
          <cell r="J13282">
            <v>0</v>
          </cell>
        </row>
        <row r="13283">
          <cell r="A13283" t="str">
            <v>4522000001</v>
          </cell>
          <cell r="J13283">
            <v>0</v>
          </cell>
        </row>
        <row r="13284">
          <cell r="A13284" t="str">
            <v>4522000001</v>
          </cell>
          <cell r="J13284">
            <v>0</v>
          </cell>
        </row>
        <row r="13285">
          <cell r="A13285" t="str">
            <v>4522000001</v>
          </cell>
          <cell r="J13285">
            <v>0</v>
          </cell>
        </row>
        <row r="13286">
          <cell r="A13286" t="str">
            <v>4522000001</v>
          </cell>
          <cell r="J13286">
            <v>0</v>
          </cell>
        </row>
        <row r="13287">
          <cell r="A13287" t="str">
            <v>4522000001</v>
          </cell>
          <cell r="J13287">
            <v>0</v>
          </cell>
        </row>
        <row r="13288">
          <cell r="A13288" t="str">
            <v>4522000001</v>
          </cell>
          <cell r="J13288">
            <v>0</v>
          </cell>
        </row>
        <row r="13289">
          <cell r="A13289" t="str">
            <v>4522000001</v>
          </cell>
          <cell r="J13289">
            <v>0</v>
          </cell>
        </row>
        <row r="13290">
          <cell r="A13290" t="str">
            <v>4522000001</v>
          </cell>
          <cell r="J13290">
            <v>0</v>
          </cell>
        </row>
        <row r="13291">
          <cell r="A13291" t="str">
            <v>4522000001</v>
          </cell>
          <cell r="J13291">
            <v>0</v>
          </cell>
        </row>
        <row r="13292">
          <cell r="A13292" t="str">
            <v>4522000001</v>
          </cell>
          <cell r="J13292">
            <v>0</v>
          </cell>
        </row>
        <row r="13293">
          <cell r="A13293" t="str">
            <v>4522000001</v>
          </cell>
          <cell r="J13293">
            <v>0</v>
          </cell>
        </row>
        <row r="13294">
          <cell r="A13294" t="str">
            <v>4522000001</v>
          </cell>
          <cell r="J13294">
            <v>0</v>
          </cell>
        </row>
        <row r="13295">
          <cell r="A13295" t="str">
            <v>4522000001</v>
          </cell>
          <cell r="J13295">
            <v>0</v>
          </cell>
        </row>
        <row r="13296">
          <cell r="A13296" t="str">
            <v>4522000001</v>
          </cell>
          <cell r="J13296">
            <v>0</v>
          </cell>
        </row>
        <row r="13297">
          <cell r="A13297" t="str">
            <v>4522000001</v>
          </cell>
          <cell r="J13297">
            <v>0</v>
          </cell>
        </row>
        <row r="13298">
          <cell r="A13298" t="str">
            <v>4522000001</v>
          </cell>
          <cell r="J13298">
            <v>0</v>
          </cell>
        </row>
        <row r="13299">
          <cell r="A13299" t="str">
            <v>4522000001</v>
          </cell>
          <cell r="J13299">
            <v>0</v>
          </cell>
        </row>
        <row r="13300">
          <cell r="A13300" t="str">
            <v>4522000001</v>
          </cell>
          <cell r="J13300">
            <v>0</v>
          </cell>
        </row>
        <row r="13301">
          <cell r="A13301" t="str">
            <v>4522000001</v>
          </cell>
          <cell r="J13301">
            <v>0</v>
          </cell>
        </row>
        <row r="13302">
          <cell r="A13302" t="str">
            <v>4522000001</v>
          </cell>
          <cell r="J13302">
            <v>0</v>
          </cell>
        </row>
        <row r="13303">
          <cell r="A13303" t="str">
            <v>4522000001</v>
          </cell>
          <cell r="J13303">
            <v>0</v>
          </cell>
        </row>
        <row r="13304">
          <cell r="A13304" t="str">
            <v>4522000001</v>
          </cell>
          <cell r="J13304">
            <v>0</v>
          </cell>
        </row>
        <row r="13305">
          <cell r="A13305" t="str">
            <v>4522000001</v>
          </cell>
          <cell r="J13305">
            <v>0</v>
          </cell>
        </row>
        <row r="13306">
          <cell r="A13306" t="str">
            <v>4522000001</v>
          </cell>
          <cell r="J13306">
            <v>0</v>
          </cell>
        </row>
        <row r="13307">
          <cell r="A13307" t="str">
            <v>4522000001</v>
          </cell>
          <cell r="J13307">
            <v>0</v>
          </cell>
        </row>
        <row r="13308">
          <cell r="A13308" t="str">
            <v>4522000001</v>
          </cell>
          <cell r="J13308">
            <v>0</v>
          </cell>
        </row>
        <row r="13309">
          <cell r="A13309" t="str">
            <v>4522000001</v>
          </cell>
          <cell r="J13309">
            <v>0</v>
          </cell>
        </row>
        <row r="13310">
          <cell r="A13310" t="str">
            <v>4522000001</v>
          </cell>
          <cell r="J13310">
            <v>0</v>
          </cell>
        </row>
        <row r="13311">
          <cell r="A13311" t="str">
            <v>4522000001</v>
          </cell>
          <cell r="J13311">
            <v>0</v>
          </cell>
        </row>
        <row r="13312">
          <cell r="A13312" t="str">
            <v>4522000001</v>
          </cell>
          <cell r="J13312">
            <v>0</v>
          </cell>
        </row>
        <row r="13313">
          <cell r="A13313" t="str">
            <v>4522000001</v>
          </cell>
          <cell r="J13313">
            <v>0</v>
          </cell>
        </row>
        <row r="13314">
          <cell r="A13314" t="str">
            <v>4522000001</v>
          </cell>
          <cell r="J13314">
            <v>0</v>
          </cell>
        </row>
        <row r="13315">
          <cell r="A13315" t="str">
            <v>4522000001</v>
          </cell>
          <cell r="J13315">
            <v>0</v>
          </cell>
        </row>
        <row r="13316">
          <cell r="A13316" t="str">
            <v>4522000001</v>
          </cell>
          <cell r="J13316">
            <v>0</v>
          </cell>
        </row>
        <row r="13317">
          <cell r="A13317" t="str">
            <v>4522000001</v>
          </cell>
          <cell r="J13317">
            <v>0</v>
          </cell>
        </row>
        <row r="13318">
          <cell r="A13318" t="str">
            <v>4522000001</v>
          </cell>
          <cell r="J13318">
            <v>0</v>
          </cell>
        </row>
        <row r="13319">
          <cell r="A13319" t="str">
            <v>4522000001</v>
          </cell>
          <cell r="J13319">
            <v>0</v>
          </cell>
        </row>
        <row r="13320">
          <cell r="A13320" t="str">
            <v>4522000001</v>
          </cell>
          <cell r="J13320">
            <v>0</v>
          </cell>
        </row>
        <row r="13321">
          <cell r="A13321" t="str">
            <v>4522000001</v>
          </cell>
          <cell r="J13321">
            <v>0</v>
          </cell>
        </row>
        <row r="13322">
          <cell r="A13322" t="str">
            <v>4522000001</v>
          </cell>
          <cell r="J13322">
            <v>0</v>
          </cell>
        </row>
        <row r="13323">
          <cell r="A13323" t="str">
            <v>4522000001</v>
          </cell>
          <cell r="J13323">
            <v>0</v>
          </cell>
        </row>
        <row r="13324">
          <cell r="A13324" t="str">
            <v>4522000001</v>
          </cell>
          <cell r="J13324">
            <v>0</v>
          </cell>
        </row>
        <row r="13325">
          <cell r="A13325" t="str">
            <v>4522000001</v>
          </cell>
          <cell r="J13325">
            <v>0</v>
          </cell>
        </row>
        <row r="13326">
          <cell r="A13326" t="str">
            <v>4522000001</v>
          </cell>
          <cell r="J13326">
            <v>0</v>
          </cell>
        </row>
        <row r="13327">
          <cell r="A13327" t="str">
            <v>4522000001</v>
          </cell>
          <cell r="J13327">
            <v>0</v>
          </cell>
        </row>
        <row r="13328">
          <cell r="A13328" t="str">
            <v>4522000001</v>
          </cell>
          <cell r="J13328">
            <v>0</v>
          </cell>
        </row>
        <row r="13329">
          <cell r="A13329" t="str">
            <v>4522000001</v>
          </cell>
          <cell r="J13329">
            <v>0</v>
          </cell>
        </row>
        <row r="13330">
          <cell r="A13330" t="str">
            <v>4522000001</v>
          </cell>
          <cell r="J13330">
            <v>0</v>
          </cell>
        </row>
        <row r="13331">
          <cell r="A13331" t="str">
            <v>4522000001</v>
          </cell>
          <cell r="J13331">
            <v>0</v>
          </cell>
        </row>
        <row r="13332">
          <cell r="A13332" t="str">
            <v>4522000001</v>
          </cell>
          <cell r="J13332">
            <v>0</v>
          </cell>
        </row>
        <row r="13333">
          <cell r="A13333" t="str">
            <v>4522000001</v>
          </cell>
          <cell r="J13333">
            <v>0</v>
          </cell>
        </row>
        <row r="13334">
          <cell r="A13334" t="str">
            <v>4522000001</v>
          </cell>
          <cell r="J13334">
            <v>0</v>
          </cell>
        </row>
        <row r="13335">
          <cell r="A13335" t="str">
            <v>4522000001</v>
          </cell>
          <cell r="J13335">
            <v>0</v>
          </cell>
        </row>
        <row r="13336">
          <cell r="A13336" t="str">
            <v>4522000001</v>
          </cell>
          <cell r="J13336">
            <v>0</v>
          </cell>
        </row>
        <row r="13337">
          <cell r="A13337" t="str">
            <v>4522000001</v>
          </cell>
          <cell r="J13337">
            <v>0</v>
          </cell>
        </row>
        <row r="13338">
          <cell r="A13338" t="str">
            <v>4522000001</v>
          </cell>
          <cell r="J13338">
            <v>0</v>
          </cell>
        </row>
        <row r="13339">
          <cell r="A13339" t="str">
            <v>4522000001</v>
          </cell>
          <cell r="J13339">
            <v>0</v>
          </cell>
        </row>
        <row r="13340">
          <cell r="A13340" t="str">
            <v>4522000001</v>
          </cell>
          <cell r="J13340">
            <v>0</v>
          </cell>
        </row>
        <row r="13341">
          <cell r="A13341" t="str">
            <v>4522000001</v>
          </cell>
          <cell r="J13341">
            <v>0</v>
          </cell>
        </row>
        <row r="13342">
          <cell r="A13342" t="str">
            <v>4522000001</v>
          </cell>
          <cell r="J13342">
            <v>0</v>
          </cell>
        </row>
        <row r="13343">
          <cell r="A13343" t="str">
            <v>4522000001</v>
          </cell>
          <cell r="J13343">
            <v>0</v>
          </cell>
        </row>
        <row r="13344">
          <cell r="A13344" t="str">
            <v>4522000001</v>
          </cell>
          <cell r="J13344">
            <v>0</v>
          </cell>
        </row>
        <row r="13345">
          <cell r="A13345" t="str">
            <v>4522000001</v>
          </cell>
          <cell r="J13345">
            <v>0</v>
          </cell>
        </row>
        <row r="13346">
          <cell r="A13346" t="str">
            <v>4522000001</v>
          </cell>
          <cell r="J13346">
            <v>0</v>
          </cell>
        </row>
        <row r="13347">
          <cell r="A13347" t="str">
            <v>4522000001</v>
          </cell>
          <cell r="J13347">
            <v>0</v>
          </cell>
        </row>
        <row r="13348">
          <cell r="A13348" t="str">
            <v>4522000001</v>
          </cell>
          <cell r="J13348">
            <v>0</v>
          </cell>
        </row>
        <row r="13349">
          <cell r="A13349" t="str">
            <v>4522000001</v>
          </cell>
          <cell r="J13349">
            <v>0</v>
          </cell>
        </row>
        <row r="13350">
          <cell r="A13350" t="str">
            <v>4522000001</v>
          </cell>
          <cell r="J13350">
            <v>0</v>
          </cell>
        </row>
        <row r="13351">
          <cell r="A13351" t="str">
            <v>4522000001</v>
          </cell>
          <cell r="J13351">
            <v>0</v>
          </cell>
        </row>
        <row r="13352">
          <cell r="A13352" t="str">
            <v>4522000001</v>
          </cell>
          <cell r="J13352">
            <v>0</v>
          </cell>
        </row>
        <row r="13353">
          <cell r="A13353" t="str">
            <v>4522000001</v>
          </cell>
          <cell r="J13353">
            <v>0</v>
          </cell>
        </row>
        <row r="13354">
          <cell r="A13354" t="str">
            <v>4522000001</v>
          </cell>
          <cell r="J13354">
            <v>0</v>
          </cell>
        </row>
        <row r="13355">
          <cell r="A13355" t="str">
            <v>4522000001</v>
          </cell>
          <cell r="J13355">
            <v>0</v>
          </cell>
        </row>
        <row r="13356">
          <cell r="A13356" t="str">
            <v>4522000001</v>
          </cell>
          <cell r="J13356">
            <v>0</v>
          </cell>
        </row>
        <row r="13357">
          <cell r="A13357" t="str">
            <v>4522000001</v>
          </cell>
          <cell r="J13357">
            <v>0</v>
          </cell>
        </row>
        <row r="13358">
          <cell r="A13358" t="str">
            <v>4522000001</v>
          </cell>
          <cell r="J13358">
            <v>0</v>
          </cell>
        </row>
        <row r="13359">
          <cell r="A13359" t="str">
            <v>4522000001</v>
          </cell>
          <cell r="J13359">
            <v>0</v>
          </cell>
        </row>
        <row r="13360">
          <cell r="A13360" t="str">
            <v>4522000001</v>
          </cell>
          <cell r="J13360">
            <v>0</v>
          </cell>
        </row>
        <row r="13361">
          <cell r="A13361" t="str">
            <v>4522000001</v>
          </cell>
          <cell r="J13361">
            <v>0</v>
          </cell>
        </row>
        <row r="13362">
          <cell r="A13362" t="str">
            <v>4522000001</v>
          </cell>
          <cell r="J13362">
            <v>0</v>
          </cell>
        </row>
        <row r="13363">
          <cell r="A13363" t="str">
            <v>4522000001</v>
          </cell>
          <cell r="J13363">
            <v>0</v>
          </cell>
        </row>
        <row r="13364">
          <cell r="A13364" t="str">
            <v>4522000001</v>
          </cell>
          <cell r="J13364">
            <v>0</v>
          </cell>
        </row>
        <row r="13365">
          <cell r="A13365" t="str">
            <v>4522000001</v>
          </cell>
          <cell r="J13365">
            <v>0</v>
          </cell>
        </row>
        <row r="13366">
          <cell r="A13366" t="str">
            <v>4522000001</v>
          </cell>
          <cell r="J13366">
            <v>0</v>
          </cell>
        </row>
        <row r="13367">
          <cell r="A13367" t="str">
            <v>4522000001</v>
          </cell>
          <cell r="J13367">
            <v>0</v>
          </cell>
        </row>
        <row r="13368">
          <cell r="A13368" t="str">
            <v>4522000001</v>
          </cell>
          <cell r="J13368">
            <v>0</v>
          </cell>
        </row>
        <row r="13369">
          <cell r="A13369" t="str">
            <v>4522000001</v>
          </cell>
          <cell r="J13369">
            <v>0</v>
          </cell>
        </row>
        <row r="13370">
          <cell r="A13370" t="str">
            <v>4522000001</v>
          </cell>
          <cell r="J13370">
            <v>0</v>
          </cell>
        </row>
        <row r="13371">
          <cell r="A13371" t="str">
            <v>4522000001</v>
          </cell>
          <cell r="J13371">
            <v>0</v>
          </cell>
        </row>
        <row r="13372">
          <cell r="A13372" t="str">
            <v>4522000001</v>
          </cell>
          <cell r="J13372">
            <v>0</v>
          </cell>
        </row>
        <row r="13373">
          <cell r="A13373" t="str">
            <v>4522000001</v>
          </cell>
          <cell r="J13373">
            <v>0</v>
          </cell>
        </row>
        <row r="13374">
          <cell r="A13374" t="str">
            <v>4522000001</v>
          </cell>
          <cell r="J13374">
            <v>0</v>
          </cell>
        </row>
        <row r="13375">
          <cell r="A13375" t="str">
            <v>4522000001</v>
          </cell>
          <cell r="J13375">
            <v>0</v>
          </cell>
        </row>
        <row r="13376">
          <cell r="A13376" t="str">
            <v>4522000001</v>
          </cell>
          <cell r="J13376">
            <v>0</v>
          </cell>
        </row>
        <row r="13377">
          <cell r="A13377" t="str">
            <v>4522000001</v>
          </cell>
          <cell r="J13377">
            <v>0</v>
          </cell>
        </row>
        <row r="13378">
          <cell r="A13378" t="str">
            <v>4522000001</v>
          </cell>
          <cell r="J13378">
            <v>0</v>
          </cell>
        </row>
        <row r="13379">
          <cell r="A13379" t="str">
            <v>4522000001</v>
          </cell>
          <cell r="J13379">
            <v>0</v>
          </cell>
        </row>
        <row r="13380">
          <cell r="A13380" t="str">
            <v>4522000001</v>
          </cell>
          <cell r="J13380">
            <v>0</v>
          </cell>
        </row>
        <row r="13381">
          <cell r="A13381" t="str">
            <v>4522000001</v>
          </cell>
          <cell r="J13381">
            <v>0</v>
          </cell>
        </row>
        <row r="13382">
          <cell r="A13382" t="str">
            <v>4522000001</v>
          </cell>
          <cell r="J13382">
            <v>0</v>
          </cell>
        </row>
        <row r="13383">
          <cell r="A13383" t="str">
            <v>4522000001</v>
          </cell>
          <cell r="J13383">
            <v>0</v>
          </cell>
        </row>
        <row r="13384">
          <cell r="A13384" t="str">
            <v>4522000001</v>
          </cell>
          <cell r="J13384">
            <v>0</v>
          </cell>
        </row>
        <row r="13385">
          <cell r="A13385" t="str">
            <v>4522000001</v>
          </cell>
          <cell r="J13385">
            <v>0</v>
          </cell>
        </row>
        <row r="13386">
          <cell r="A13386" t="str">
            <v>4522000001</v>
          </cell>
          <cell r="J13386">
            <v>0</v>
          </cell>
        </row>
        <row r="13387">
          <cell r="A13387" t="str">
            <v>4522000001</v>
          </cell>
          <cell r="J13387">
            <v>0</v>
          </cell>
        </row>
        <row r="13388">
          <cell r="A13388" t="str">
            <v>4522000001</v>
          </cell>
          <cell r="J13388">
            <v>0</v>
          </cell>
        </row>
        <row r="13389">
          <cell r="A13389" t="str">
            <v>4522000001</v>
          </cell>
          <cell r="J13389">
            <v>0</v>
          </cell>
        </row>
        <row r="13390">
          <cell r="A13390" t="str">
            <v>4522000001</v>
          </cell>
          <cell r="J13390">
            <v>0</v>
          </cell>
        </row>
        <row r="13391">
          <cell r="A13391" t="str">
            <v>4522000001</v>
          </cell>
          <cell r="J13391">
            <v>0</v>
          </cell>
        </row>
        <row r="13392">
          <cell r="A13392" t="str">
            <v>4522000001</v>
          </cell>
          <cell r="J13392">
            <v>0</v>
          </cell>
        </row>
        <row r="13393">
          <cell r="A13393" t="str">
            <v>4522000001</v>
          </cell>
          <cell r="J13393">
            <v>0</v>
          </cell>
        </row>
        <row r="13394">
          <cell r="A13394" t="str">
            <v>4522000001</v>
          </cell>
          <cell r="J13394">
            <v>0</v>
          </cell>
        </row>
        <row r="13395">
          <cell r="A13395" t="str">
            <v>4522000001</v>
          </cell>
          <cell r="J13395">
            <v>0</v>
          </cell>
        </row>
        <row r="13396">
          <cell r="A13396" t="str">
            <v>4522000001</v>
          </cell>
          <cell r="J13396">
            <v>0</v>
          </cell>
        </row>
        <row r="13397">
          <cell r="A13397" t="str">
            <v>4522000001</v>
          </cell>
          <cell r="J13397">
            <v>0</v>
          </cell>
        </row>
        <row r="13398">
          <cell r="A13398" t="str">
            <v>4522000001</v>
          </cell>
          <cell r="J13398">
            <v>0</v>
          </cell>
        </row>
        <row r="13399">
          <cell r="A13399" t="str">
            <v>4522000001</v>
          </cell>
          <cell r="J13399">
            <v>0</v>
          </cell>
        </row>
        <row r="13400">
          <cell r="A13400" t="str">
            <v>4522000001</v>
          </cell>
          <cell r="J13400">
            <v>0</v>
          </cell>
        </row>
        <row r="13401">
          <cell r="A13401" t="str">
            <v>4522000001</v>
          </cell>
          <cell r="J13401">
            <v>0</v>
          </cell>
        </row>
        <row r="13402">
          <cell r="A13402" t="str">
            <v>4522000001</v>
          </cell>
          <cell r="J13402">
            <v>0</v>
          </cell>
        </row>
        <row r="13403">
          <cell r="A13403" t="str">
            <v>4522000001</v>
          </cell>
          <cell r="J13403">
            <v>0</v>
          </cell>
        </row>
        <row r="13404">
          <cell r="A13404" t="str">
            <v>4522000001</v>
          </cell>
          <cell r="J13404">
            <v>0</v>
          </cell>
        </row>
        <row r="13405">
          <cell r="A13405" t="str">
            <v>4522000001</v>
          </cell>
          <cell r="J13405">
            <v>0</v>
          </cell>
        </row>
        <row r="13406">
          <cell r="A13406" t="str">
            <v>4522000001</v>
          </cell>
          <cell r="J13406">
            <v>0</v>
          </cell>
        </row>
        <row r="13407">
          <cell r="A13407" t="str">
            <v>4522000001</v>
          </cell>
          <cell r="J13407">
            <v>0</v>
          </cell>
        </row>
        <row r="13408">
          <cell r="A13408" t="str">
            <v>4522000001</v>
          </cell>
          <cell r="J13408">
            <v>0</v>
          </cell>
        </row>
        <row r="13409">
          <cell r="A13409" t="str">
            <v>4522000001</v>
          </cell>
          <cell r="J13409">
            <v>0</v>
          </cell>
        </row>
        <row r="13410">
          <cell r="A13410" t="str">
            <v>4522000001</v>
          </cell>
          <cell r="J13410">
            <v>0</v>
          </cell>
        </row>
        <row r="13411">
          <cell r="A13411" t="str">
            <v>4522000001</v>
          </cell>
          <cell r="J13411">
            <v>0</v>
          </cell>
        </row>
        <row r="13412">
          <cell r="A13412" t="str">
            <v>4522000001</v>
          </cell>
          <cell r="J13412">
            <v>0</v>
          </cell>
        </row>
        <row r="13413">
          <cell r="A13413" t="str">
            <v>4522000001</v>
          </cell>
          <cell r="J13413">
            <v>0</v>
          </cell>
        </row>
        <row r="13414">
          <cell r="A13414" t="str">
            <v>4522000001</v>
          </cell>
          <cell r="J13414">
            <v>0</v>
          </cell>
        </row>
        <row r="13415">
          <cell r="A13415" t="str">
            <v>4522000001</v>
          </cell>
          <cell r="J13415">
            <v>0</v>
          </cell>
        </row>
        <row r="13416">
          <cell r="A13416" t="str">
            <v>4522000001</v>
          </cell>
          <cell r="J13416">
            <v>0</v>
          </cell>
        </row>
        <row r="13417">
          <cell r="A13417" t="str">
            <v>4522000001</v>
          </cell>
          <cell r="J13417">
            <v>0</v>
          </cell>
        </row>
        <row r="13418">
          <cell r="A13418" t="str">
            <v>4522000001</v>
          </cell>
          <cell r="J13418">
            <v>0</v>
          </cell>
        </row>
        <row r="13419">
          <cell r="A13419" t="str">
            <v>4522000001</v>
          </cell>
          <cell r="J13419">
            <v>0</v>
          </cell>
        </row>
        <row r="13420">
          <cell r="A13420" t="str">
            <v>4522000001</v>
          </cell>
          <cell r="J13420">
            <v>0</v>
          </cell>
        </row>
        <row r="13421">
          <cell r="A13421" t="str">
            <v>4522000001</v>
          </cell>
          <cell r="J13421">
            <v>0</v>
          </cell>
        </row>
        <row r="13422">
          <cell r="A13422" t="str">
            <v>4522000001</v>
          </cell>
          <cell r="J13422">
            <v>0</v>
          </cell>
        </row>
        <row r="13423">
          <cell r="A13423" t="str">
            <v>4522000001</v>
          </cell>
          <cell r="J13423">
            <v>0</v>
          </cell>
        </row>
        <row r="13424">
          <cell r="A13424" t="str">
            <v>4522000001</v>
          </cell>
          <cell r="J13424">
            <v>0</v>
          </cell>
        </row>
        <row r="13425">
          <cell r="A13425" t="str">
            <v>4522000001</v>
          </cell>
          <cell r="J13425">
            <v>0</v>
          </cell>
        </row>
        <row r="13426">
          <cell r="A13426" t="str">
            <v>4522000001</v>
          </cell>
          <cell r="J13426">
            <v>0</v>
          </cell>
        </row>
        <row r="13427">
          <cell r="A13427" t="str">
            <v>4522000001</v>
          </cell>
          <cell r="J13427">
            <v>0</v>
          </cell>
        </row>
        <row r="13428">
          <cell r="A13428" t="str">
            <v>4522000001</v>
          </cell>
          <cell r="J13428">
            <v>0</v>
          </cell>
        </row>
        <row r="13429">
          <cell r="A13429" t="str">
            <v>4522000001</v>
          </cell>
          <cell r="J13429">
            <v>0</v>
          </cell>
        </row>
        <row r="13430">
          <cell r="A13430" t="str">
            <v>4522000001</v>
          </cell>
          <cell r="J13430">
            <v>0</v>
          </cell>
        </row>
        <row r="13431">
          <cell r="A13431" t="str">
            <v>4522000001</v>
          </cell>
          <cell r="J13431">
            <v>0</v>
          </cell>
        </row>
        <row r="13432">
          <cell r="A13432" t="str">
            <v>4522000001</v>
          </cell>
          <cell r="J13432">
            <v>0</v>
          </cell>
        </row>
        <row r="13433">
          <cell r="A13433" t="str">
            <v>4522000001</v>
          </cell>
          <cell r="J13433">
            <v>0</v>
          </cell>
        </row>
        <row r="13434">
          <cell r="A13434" t="str">
            <v>4522000001</v>
          </cell>
          <cell r="J13434">
            <v>0</v>
          </cell>
        </row>
        <row r="13435">
          <cell r="A13435" t="str">
            <v>4522000001</v>
          </cell>
          <cell r="J13435">
            <v>0</v>
          </cell>
        </row>
        <row r="13436">
          <cell r="A13436" t="str">
            <v>4522000001</v>
          </cell>
          <cell r="J13436">
            <v>0</v>
          </cell>
        </row>
        <row r="13437">
          <cell r="A13437" t="str">
            <v>4522000001</v>
          </cell>
          <cell r="J13437">
            <v>0</v>
          </cell>
        </row>
        <row r="13438">
          <cell r="A13438" t="str">
            <v>4522000001</v>
          </cell>
          <cell r="J13438">
            <v>0</v>
          </cell>
        </row>
        <row r="13439">
          <cell r="A13439" t="str">
            <v>4522000001</v>
          </cell>
          <cell r="J13439">
            <v>0</v>
          </cell>
        </row>
        <row r="13440">
          <cell r="A13440" t="str">
            <v>4522000001</v>
          </cell>
          <cell r="J13440">
            <v>0</v>
          </cell>
        </row>
        <row r="13441">
          <cell r="A13441" t="str">
            <v>4522000001</v>
          </cell>
          <cell r="J13441">
            <v>0</v>
          </cell>
        </row>
        <row r="13442">
          <cell r="A13442" t="str">
            <v>4522000001</v>
          </cell>
          <cell r="J13442">
            <v>0</v>
          </cell>
        </row>
        <row r="13443">
          <cell r="A13443" t="str">
            <v>4522000001</v>
          </cell>
          <cell r="J13443">
            <v>0</v>
          </cell>
        </row>
        <row r="13444">
          <cell r="A13444" t="str">
            <v>4522000001</v>
          </cell>
          <cell r="J13444">
            <v>0</v>
          </cell>
        </row>
        <row r="13445">
          <cell r="A13445" t="str">
            <v>4522000001</v>
          </cell>
          <cell r="J13445">
            <v>0</v>
          </cell>
        </row>
        <row r="13446">
          <cell r="A13446" t="str">
            <v>4522000001</v>
          </cell>
          <cell r="J13446">
            <v>0</v>
          </cell>
        </row>
        <row r="13447">
          <cell r="A13447" t="str">
            <v>4522000001</v>
          </cell>
          <cell r="J13447">
            <v>0</v>
          </cell>
        </row>
        <row r="13448">
          <cell r="A13448" t="str">
            <v>4522000001</v>
          </cell>
          <cell r="J13448">
            <v>0</v>
          </cell>
        </row>
        <row r="13449">
          <cell r="A13449" t="str">
            <v>4522000001</v>
          </cell>
          <cell r="J13449">
            <v>0</v>
          </cell>
        </row>
        <row r="13450">
          <cell r="A13450" t="str">
            <v>4522000001</v>
          </cell>
          <cell r="J13450">
            <v>0</v>
          </cell>
        </row>
        <row r="13451">
          <cell r="A13451" t="str">
            <v>4522000001</v>
          </cell>
          <cell r="J13451">
            <v>0</v>
          </cell>
        </row>
        <row r="13452">
          <cell r="A13452" t="str">
            <v>4522000001</v>
          </cell>
          <cell r="J13452">
            <v>0</v>
          </cell>
        </row>
        <row r="13453">
          <cell r="A13453" t="str">
            <v>4522000001</v>
          </cell>
          <cell r="J13453">
            <v>0</v>
          </cell>
        </row>
        <row r="13454">
          <cell r="A13454" t="str">
            <v>4522000001</v>
          </cell>
          <cell r="J13454">
            <v>0</v>
          </cell>
        </row>
        <row r="13455">
          <cell r="A13455" t="str">
            <v>4522000001</v>
          </cell>
          <cell r="J13455">
            <v>0</v>
          </cell>
        </row>
        <row r="13456">
          <cell r="A13456" t="str">
            <v>4522000001</v>
          </cell>
          <cell r="J13456">
            <v>0</v>
          </cell>
        </row>
        <row r="13457">
          <cell r="A13457" t="str">
            <v>4522000001</v>
          </cell>
          <cell r="J13457">
            <v>0</v>
          </cell>
        </row>
        <row r="13458">
          <cell r="A13458" t="str">
            <v>4522000001</v>
          </cell>
          <cell r="J13458">
            <v>0</v>
          </cell>
        </row>
        <row r="13459">
          <cell r="A13459" t="str">
            <v>4522000001</v>
          </cell>
          <cell r="J13459">
            <v>0</v>
          </cell>
        </row>
        <row r="13460">
          <cell r="A13460" t="str">
            <v>4522000001</v>
          </cell>
          <cell r="J13460">
            <v>0</v>
          </cell>
        </row>
        <row r="13461">
          <cell r="A13461" t="str">
            <v>4522000001</v>
          </cell>
          <cell r="J13461">
            <v>0</v>
          </cell>
        </row>
        <row r="13462">
          <cell r="A13462" t="str">
            <v>4522000001</v>
          </cell>
          <cell r="J13462">
            <v>0</v>
          </cell>
        </row>
        <row r="13463">
          <cell r="A13463" t="str">
            <v>4522000001</v>
          </cell>
          <cell r="J13463">
            <v>0</v>
          </cell>
        </row>
        <row r="13464">
          <cell r="A13464" t="str">
            <v>4522000001</v>
          </cell>
          <cell r="J13464">
            <v>0</v>
          </cell>
        </row>
        <row r="13465">
          <cell r="A13465" t="str">
            <v>4522000001</v>
          </cell>
          <cell r="J13465">
            <v>0</v>
          </cell>
        </row>
        <row r="13466">
          <cell r="A13466" t="str">
            <v>4522000001</v>
          </cell>
          <cell r="J13466">
            <v>0</v>
          </cell>
        </row>
        <row r="13467">
          <cell r="A13467" t="str">
            <v>4522000001</v>
          </cell>
          <cell r="J13467">
            <v>0</v>
          </cell>
        </row>
        <row r="13468">
          <cell r="A13468" t="str">
            <v>4522000001</v>
          </cell>
          <cell r="J13468">
            <v>0</v>
          </cell>
        </row>
        <row r="13469">
          <cell r="A13469" t="str">
            <v>4522000001</v>
          </cell>
          <cell r="J13469">
            <v>0</v>
          </cell>
        </row>
        <row r="13470">
          <cell r="A13470" t="str">
            <v>4522000001</v>
          </cell>
          <cell r="J13470">
            <v>0</v>
          </cell>
        </row>
        <row r="13471">
          <cell r="A13471" t="str">
            <v>4522000001</v>
          </cell>
          <cell r="J13471">
            <v>0</v>
          </cell>
        </row>
        <row r="13472">
          <cell r="A13472" t="str">
            <v>4522000001</v>
          </cell>
          <cell r="J13472">
            <v>0</v>
          </cell>
        </row>
        <row r="13473">
          <cell r="A13473" t="str">
            <v>4522000001</v>
          </cell>
          <cell r="J13473">
            <v>0</v>
          </cell>
        </row>
        <row r="13474">
          <cell r="A13474" t="str">
            <v>4522000001</v>
          </cell>
          <cell r="J13474">
            <v>0</v>
          </cell>
        </row>
        <row r="13475">
          <cell r="A13475" t="str">
            <v>4522000001</v>
          </cell>
          <cell r="J13475">
            <v>0</v>
          </cell>
        </row>
        <row r="13476">
          <cell r="A13476" t="str">
            <v>4522000001</v>
          </cell>
          <cell r="J13476">
            <v>0</v>
          </cell>
        </row>
        <row r="13477">
          <cell r="A13477" t="str">
            <v>4522000001</v>
          </cell>
          <cell r="J13477">
            <v>0</v>
          </cell>
        </row>
        <row r="13478">
          <cell r="A13478" t="str">
            <v>4522000001</v>
          </cell>
          <cell r="J13478">
            <v>0</v>
          </cell>
        </row>
        <row r="13479">
          <cell r="A13479" t="str">
            <v>4522000001</v>
          </cell>
          <cell r="J13479">
            <v>0</v>
          </cell>
        </row>
        <row r="13480">
          <cell r="A13480" t="str">
            <v>4522000001</v>
          </cell>
          <cell r="J13480">
            <v>0</v>
          </cell>
        </row>
        <row r="13481">
          <cell r="A13481" t="str">
            <v>4522000001</v>
          </cell>
          <cell r="J13481">
            <v>0</v>
          </cell>
        </row>
        <row r="13482">
          <cell r="A13482" t="str">
            <v>4522000001</v>
          </cell>
          <cell r="J13482">
            <v>0</v>
          </cell>
        </row>
        <row r="13483">
          <cell r="A13483" t="str">
            <v>4522000001</v>
          </cell>
          <cell r="J13483">
            <v>0</v>
          </cell>
        </row>
        <row r="13484">
          <cell r="A13484" t="str">
            <v>4522000001</v>
          </cell>
          <cell r="J13484">
            <v>0</v>
          </cell>
        </row>
        <row r="13485">
          <cell r="A13485" t="str">
            <v>4522000001</v>
          </cell>
          <cell r="J13485">
            <v>0</v>
          </cell>
        </row>
        <row r="13486">
          <cell r="A13486" t="str">
            <v>4522000001</v>
          </cell>
          <cell r="J13486">
            <v>0</v>
          </cell>
        </row>
        <row r="13487">
          <cell r="A13487" t="str">
            <v>4522000001</v>
          </cell>
          <cell r="J13487">
            <v>0</v>
          </cell>
        </row>
        <row r="13488">
          <cell r="A13488" t="str">
            <v>4522000001</v>
          </cell>
          <cell r="J13488">
            <v>0</v>
          </cell>
        </row>
        <row r="13489">
          <cell r="A13489" t="str">
            <v>4522000001</v>
          </cell>
          <cell r="J13489">
            <v>0</v>
          </cell>
        </row>
        <row r="13490">
          <cell r="A13490" t="str">
            <v>4522000001</v>
          </cell>
          <cell r="J13490">
            <v>0</v>
          </cell>
        </row>
        <row r="13491">
          <cell r="A13491" t="str">
            <v>4522000001</v>
          </cell>
          <cell r="J13491">
            <v>0</v>
          </cell>
        </row>
        <row r="13492">
          <cell r="A13492" t="str">
            <v>4522000001</v>
          </cell>
          <cell r="J13492">
            <v>0</v>
          </cell>
        </row>
        <row r="13493">
          <cell r="A13493" t="str">
            <v>4522000001</v>
          </cell>
          <cell r="J13493">
            <v>0</v>
          </cell>
        </row>
        <row r="13494">
          <cell r="A13494" t="str">
            <v>4522000001</v>
          </cell>
          <cell r="J13494">
            <v>0</v>
          </cell>
        </row>
        <row r="13495">
          <cell r="A13495" t="str">
            <v>4522000001</v>
          </cell>
          <cell r="J13495">
            <v>0</v>
          </cell>
        </row>
        <row r="13496">
          <cell r="A13496" t="str">
            <v>4522000001</v>
          </cell>
          <cell r="J13496">
            <v>0</v>
          </cell>
        </row>
        <row r="13497">
          <cell r="A13497" t="str">
            <v>4522000001</v>
          </cell>
          <cell r="J13497">
            <v>0</v>
          </cell>
        </row>
        <row r="13498">
          <cell r="A13498" t="str">
            <v>4522000001</v>
          </cell>
          <cell r="J13498">
            <v>0</v>
          </cell>
        </row>
        <row r="13499">
          <cell r="A13499" t="str">
            <v>4522000001</v>
          </cell>
          <cell r="J13499">
            <v>0</v>
          </cell>
        </row>
        <row r="13500">
          <cell r="A13500" t="str">
            <v>4522000001</v>
          </cell>
          <cell r="J13500">
            <v>0</v>
          </cell>
        </row>
        <row r="13501">
          <cell r="A13501" t="str">
            <v>4522000001</v>
          </cell>
          <cell r="J13501">
            <v>0</v>
          </cell>
        </row>
        <row r="13502">
          <cell r="A13502" t="str">
            <v>4522000001</v>
          </cell>
          <cell r="J13502">
            <v>0</v>
          </cell>
        </row>
        <row r="13503">
          <cell r="A13503" t="str">
            <v>4522000001</v>
          </cell>
          <cell r="J13503">
            <v>0</v>
          </cell>
        </row>
        <row r="13504">
          <cell r="A13504" t="str">
            <v>4522000001</v>
          </cell>
          <cell r="J13504">
            <v>0</v>
          </cell>
        </row>
        <row r="13505">
          <cell r="A13505" t="str">
            <v>4522000001</v>
          </cell>
          <cell r="J13505">
            <v>0</v>
          </cell>
        </row>
        <row r="13506">
          <cell r="A13506" t="str">
            <v>4522000001</v>
          </cell>
          <cell r="J13506">
            <v>0</v>
          </cell>
        </row>
        <row r="13507">
          <cell r="A13507" t="str">
            <v>4522000001</v>
          </cell>
          <cell r="J13507">
            <v>0</v>
          </cell>
        </row>
        <row r="13508">
          <cell r="A13508" t="str">
            <v>4522000001</v>
          </cell>
          <cell r="J13508">
            <v>0</v>
          </cell>
        </row>
        <row r="13509">
          <cell r="A13509" t="str">
            <v>4522000001</v>
          </cell>
          <cell r="J13509">
            <v>0</v>
          </cell>
        </row>
        <row r="13510">
          <cell r="A13510" t="str">
            <v>4522000001</v>
          </cell>
          <cell r="J13510">
            <v>0</v>
          </cell>
        </row>
        <row r="13511">
          <cell r="A13511" t="str">
            <v>4522000001</v>
          </cell>
          <cell r="J13511">
            <v>0</v>
          </cell>
        </row>
        <row r="13512">
          <cell r="A13512" t="str">
            <v>4522000001</v>
          </cell>
          <cell r="J13512">
            <v>0</v>
          </cell>
        </row>
        <row r="13513">
          <cell r="A13513" t="str">
            <v>4522000001</v>
          </cell>
          <cell r="J13513">
            <v>0</v>
          </cell>
        </row>
        <row r="13514">
          <cell r="A13514" t="str">
            <v>4522000001</v>
          </cell>
          <cell r="J13514">
            <v>0</v>
          </cell>
        </row>
        <row r="13515">
          <cell r="A13515" t="str">
            <v>4522000001</v>
          </cell>
          <cell r="J13515">
            <v>0</v>
          </cell>
        </row>
        <row r="13516">
          <cell r="A13516" t="str">
            <v>4522000001</v>
          </cell>
          <cell r="J13516">
            <v>0</v>
          </cell>
        </row>
        <row r="13517">
          <cell r="A13517" t="str">
            <v>4522000001</v>
          </cell>
          <cell r="J13517">
            <v>0</v>
          </cell>
        </row>
        <row r="13518">
          <cell r="A13518" t="str">
            <v>4522000001</v>
          </cell>
          <cell r="J13518">
            <v>0</v>
          </cell>
        </row>
        <row r="13519">
          <cell r="A13519" t="str">
            <v>4522000001</v>
          </cell>
          <cell r="J13519">
            <v>0</v>
          </cell>
        </row>
        <row r="13520">
          <cell r="A13520" t="str">
            <v>4522000001</v>
          </cell>
          <cell r="J13520">
            <v>0</v>
          </cell>
        </row>
        <row r="13521">
          <cell r="A13521" t="str">
            <v>4522000001</v>
          </cell>
          <cell r="J13521">
            <v>0</v>
          </cell>
        </row>
        <row r="13522">
          <cell r="A13522" t="str">
            <v>4522000001</v>
          </cell>
          <cell r="J13522">
            <v>0</v>
          </cell>
        </row>
        <row r="13523">
          <cell r="A13523" t="str">
            <v>4522000001</v>
          </cell>
          <cell r="J13523">
            <v>0</v>
          </cell>
        </row>
        <row r="13524">
          <cell r="A13524" t="str">
            <v>4522000001</v>
          </cell>
          <cell r="J13524">
            <v>0</v>
          </cell>
        </row>
        <row r="13525">
          <cell r="A13525" t="str">
            <v>4522000001</v>
          </cell>
          <cell r="J13525">
            <v>0</v>
          </cell>
        </row>
        <row r="13526">
          <cell r="A13526" t="str">
            <v>4522000001</v>
          </cell>
          <cell r="J13526">
            <v>0</v>
          </cell>
        </row>
        <row r="13527">
          <cell r="A13527" t="str">
            <v>4522000001</v>
          </cell>
          <cell r="J13527">
            <v>0</v>
          </cell>
        </row>
        <row r="13528">
          <cell r="A13528" t="str">
            <v>4522000001</v>
          </cell>
          <cell r="J13528">
            <v>0</v>
          </cell>
        </row>
        <row r="13529">
          <cell r="A13529" t="str">
            <v>4522000001</v>
          </cell>
          <cell r="J13529">
            <v>0</v>
          </cell>
        </row>
        <row r="13530">
          <cell r="A13530" t="str">
            <v>4522000001</v>
          </cell>
          <cell r="J13530">
            <v>0</v>
          </cell>
        </row>
        <row r="13531">
          <cell r="A13531" t="str">
            <v>4522000001</v>
          </cell>
          <cell r="J13531">
            <v>0</v>
          </cell>
        </row>
        <row r="13532">
          <cell r="A13532" t="str">
            <v>4522000001</v>
          </cell>
          <cell r="J13532">
            <v>0</v>
          </cell>
        </row>
        <row r="13533">
          <cell r="A13533" t="str">
            <v>4522000001</v>
          </cell>
          <cell r="J13533">
            <v>0</v>
          </cell>
        </row>
        <row r="13534">
          <cell r="A13534" t="str">
            <v>4522000001</v>
          </cell>
          <cell r="J13534">
            <v>0</v>
          </cell>
        </row>
        <row r="13535">
          <cell r="A13535" t="str">
            <v>4522000001</v>
          </cell>
          <cell r="J13535">
            <v>0</v>
          </cell>
        </row>
        <row r="13536">
          <cell r="A13536" t="str">
            <v>4522000001</v>
          </cell>
          <cell r="J13536">
            <v>0</v>
          </cell>
        </row>
        <row r="13537">
          <cell r="A13537" t="str">
            <v>4522000001</v>
          </cell>
          <cell r="J13537">
            <v>0</v>
          </cell>
        </row>
        <row r="13538">
          <cell r="A13538" t="str">
            <v>4522000001</v>
          </cell>
          <cell r="J13538">
            <v>0</v>
          </cell>
        </row>
        <row r="13539">
          <cell r="A13539" t="str">
            <v>4522000001</v>
          </cell>
          <cell r="J13539">
            <v>0</v>
          </cell>
        </row>
        <row r="13540">
          <cell r="A13540" t="str">
            <v>4522000001</v>
          </cell>
          <cell r="J13540">
            <v>0</v>
          </cell>
        </row>
        <row r="13541">
          <cell r="A13541" t="str">
            <v>4522000001</v>
          </cell>
          <cell r="J13541">
            <v>0</v>
          </cell>
        </row>
        <row r="13542">
          <cell r="A13542" t="str">
            <v>4522000001</v>
          </cell>
          <cell r="J13542">
            <v>0</v>
          </cell>
        </row>
        <row r="13543">
          <cell r="A13543" t="str">
            <v>4522000001</v>
          </cell>
          <cell r="J13543">
            <v>0</v>
          </cell>
        </row>
        <row r="13544">
          <cell r="A13544" t="str">
            <v>4522000001</v>
          </cell>
          <cell r="J13544">
            <v>0</v>
          </cell>
        </row>
        <row r="13545">
          <cell r="A13545" t="str">
            <v>4522000001</v>
          </cell>
          <cell r="J13545">
            <v>0</v>
          </cell>
        </row>
        <row r="13546">
          <cell r="A13546" t="str">
            <v>4522000001</v>
          </cell>
          <cell r="J13546">
            <v>0</v>
          </cell>
        </row>
        <row r="13547">
          <cell r="A13547" t="str">
            <v>4522000001</v>
          </cell>
          <cell r="J13547">
            <v>0</v>
          </cell>
        </row>
        <row r="13548">
          <cell r="A13548" t="str">
            <v>4522000001</v>
          </cell>
          <cell r="J13548">
            <v>0</v>
          </cell>
        </row>
        <row r="13549">
          <cell r="A13549" t="str">
            <v>4522000001</v>
          </cell>
          <cell r="J13549">
            <v>0</v>
          </cell>
        </row>
        <row r="13550">
          <cell r="A13550" t="str">
            <v>4522000001</v>
          </cell>
          <cell r="J13550">
            <v>0</v>
          </cell>
        </row>
        <row r="13551">
          <cell r="A13551" t="str">
            <v>4522000001</v>
          </cell>
          <cell r="J13551">
            <v>0</v>
          </cell>
        </row>
        <row r="13552">
          <cell r="A13552" t="str">
            <v>4522000001</v>
          </cell>
          <cell r="J13552">
            <v>0</v>
          </cell>
        </row>
        <row r="13553">
          <cell r="A13553" t="str">
            <v>4522000001</v>
          </cell>
          <cell r="J13553">
            <v>0</v>
          </cell>
        </row>
        <row r="13554">
          <cell r="A13554" t="str">
            <v>4522000001</v>
          </cell>
          <cell r="J13554">
            <v>0</v>
          </cell>
        </row>
        <row r="13555">
          <cell r="A13555" t="str">
            <v>4522000001</v>
          </cell>
          <cell r="J13555">
            <v>0</v>
          </cell>
        </row>
        <row r="13556">
          <cell r="A13556" t="str">
            <v>4522000001</v>
          </cell>
          <cell r="J13556">
            <v>0</v>
          </cell>
        </row>
        <row r="13557">
          <cell r="A13557" t="str">
            <v>4522000001</v>
          </cell>
          <cell r="J13557">
            <v>0</v>
          </cell>
        </row>
        <row r="13558">
          <cell r="A13558" t="str">
            <v>4522000001</v>
          </cell>
          <cell r="J13558">
            <v>0</v>
          </cell>
        </row>
        <row r="13559">
          <cell r="A13559" t="str">
            <v>4522000001</v>
          </cell>
          <cell r="J13559">
            <v>0</v>
          </cell>
        </row>
        <row r="13560">
          <cell r="A13560" t="str">
            <v>4522000001</v>
          </cell>
          <cell r="J13560">
            <v>0</v>
          </cell>
        </row>
        <row r="13561">
          <cell r="A13561" t="str">
            <v>4522000001</v>
          </cell>
          <cell r="J13561">
            <v>0</v>
          </cell>
        </row>
        <row r="13562">
          <cell r="A13562" t="str">
            <v>4522000001</v>
          </cell>
          <cell r="J13562">
            <v>0</v>
          </cell>
        </row>
        <row r="13563">
          <cell r="A13563" t="str">
            <v>4522000001</v>
          </cell>
          <cell r="J13563">
            <v>0</v>
          </cell>
        </row>
        <row r="13564">
          <cell r="A13564" t="str">
            <v>4522000001</v>
          </cell>
          <cell r="J13564">
            <v>0</v>
          </cell>
        </row>
        <row r="13565">
          <cell r="A13565" t="str">
            <v>4522000001</v>
          </cell>
          <cell r="J13565">
            <v>0</v>
          </cell>
        </row>
        <row r="13566">
          <cell r="A13566" t="str">
            <v>4522000001</v>
          </cell>
          <cell r="J13566">
            <v>0</v>
          </cell>
        </row>
        <row r="13567">
          <cell r="A13567" t="str">
            <v>4522000001</v>
          </cell>
          <cell r="J13567">
            <v>0</v>
          </cell>
        </row>
        <row r="13568">
          <cell r="A13568" t="str">
            <v>4522000001</v>
          </cell>
          <cell r="J13568">
            <v>0</v>
          </cell>
        </row>
        <row r="13569">
          <cell r="A13569" t="str">
            <v>4522000001</v>
          </cell>
          <cell r="J13569">
            <v>0</v>
          </cell>
        </row>
        <row r="13570">
          <cell r="A13570" t="str">
            <v>4522000001</v>
          </cell>
          <cell r="J13570">
            <v>0</v>
          </cell>
        </row>
        <row r="13571">
          <cell r="A13571" t="str">
            <v>4522000001</v>
          </cell>
          <cell r="J13571">
            <v>0</v>
          </cell>
        </row>
        <row r="13572">
          <cell r="A13572" t="str">
            <v>4522000001</v>
          </cell>
          <cell r="J13572">
            <v>0</v>
          </cell>
        </row>
        <row r="13573">
          <cell r="A13573" t="str">
            <v>4522000001</v>
          </cell>
          <cell r="J13573">
            <v>0</v>
          </cell>
        </row>
        <row r="13574">
          <cell r="A13574" t="str">
            <v>4522000001</v>
          </cell>
          <cell r="J13574">
            <v>0</v>
          </cell>
        </row>
        <row r="13575">
          <cell r="A13575" t="str">
            <v>4522000001</v>
          </cell>
          <cell r="J13575">
            <v>0</v>
          </cell>
        </row>
        <row r="13576">
          <cell r="A13576" t="str">
            <v>4522000001</v>
          </cell>
          <cell r="J13576">
            <v>0</v>
          </cell>
        </row>
        <row r="13577">
          <cell r="A13577" t="str">
            <v>4522000001</v>
          </cell>
          <cell r="J13577">
            <v>0</v>
          </cell>
        </row>
        <row r="13578">
          <cell r="A13578" t="str">
            <v>4522000001</v>
          </cell>
          <cell r="J13578">
            <v>0</v>
          </cell>
        </row>
        <row r="13579">
          <cell r="A13579" t="str">
            <v>4522000001</v>
          </cell>
          <cell r="J13579">
            <v>0</v>
          </cell>
        </row>
        <row r="13580">
          <cell r="A13580" t="str">
            <v>4522000001</v>
          </cell>
          <cell r="J13580">
            <v>0</v>
          </cell>
        </row>
        <row r="13581">
          <cell r="A13581" t="str">
            <v>4522000001</v>
          </cell>
          <cell r="J13581">
            <v>0</v>
          </cell>
        </row>
        <row r="13582">
          <cell r="A13582" t="str">
            <v>4522000001</v>
          </cell>
          <cell r="J13582">
            <v>0</v>
          </cell>
        </row>
        <row r="13583">
          <cell r="A13583" t="str">
            <v>4522000001</v>
          </cell>
          <cell r="J13583">
            <v>0</v>
          </cell>
        </row>
        <row r="13584">
          <cell r="A13584" t="str">
            <v>4522000001</v>
          </cell>
          <cell r="J13584">
            <v>0</v>
          </cell>
        </row>
        <row r="13585">
          <cell r="A13585" t="str">
            <v>4522000001</v>
          </cell>
          <cell r="J13585">
            <v>0</v>
          </cell>
        </row>
        <row r="13586">
          <cell r="A13586" t="str">
            <v>4522000001</v>
          </cell>
          <cell r="J13586">
            <v>0</v>
          </cell>
        </row>
        <row r="13587">
          <cell r="A13587" t="str">
            <v>4522000001</v>
          </cell>
          <cell r="J13587">
            <v>0</v>
          </cell>
        </row>
        <row r="13588">
          <cell r="A13588" t="str">
            <v>4522000001</v>
          </cell>
          <cell r="J13588">
            <v>0</v>
          </cell>
        </row>
        <row r="13589">
          <cell r="A13589" t="str">
            <v>4522000001</v>
          </cell>
          <cell r="J13589">
            <v>0</v>
          </cell>
        </row>
        <row r="13590">
          <cell r="A13590" t="str">
            <v>4522000001</v>
          </cell>
          <cell r="J13590">
            <v>0</v>
          </cell>
        </row>
        <row r="13591">
          <cell r="A13591" t="str">
            <v>4522000001</v>
          </cell>
          <cell r="J13591">
            <v>0</v>
          </cell>
        </row>
        <row r="13592">
          <cell r="A13592" t="str">
            <v>4522000001</v>
          </cell>
          <cell r="J13592">
            <v>0</v>
          </cell>
        </row>
        <row r="13593">
          <cell r="A13593" t="str">
            <v>4522000001</v>
          </cell>
          <cell r="J13593">
            <v>0</v>
          </cell>
        </row>
        <row r="13594">
          <cell r="A13594" t="str">
            <v>4522000001</v>
          </cell>
          <cell r="J13594">
            <v>0</v>
          </cell>
        </row>
        <row r="13595">
          <cell r="A13595" t="str">
            <v>4522000001</v>
          </cell>
          <cell r="J13595">
            <v>0</v>
          </cell>
        </row>
        <row r="13596">
          <cell r="A13596" t="str">
            <v>4522000001</v>
          </cell>
          <cell r="J13596">
            <v>0</v>
          </cell>
        </row>
        <row r="13597">
          <cell r="A13597" t="str">
            <v>4522000001</v>
          </cell>
          <cell r="J13597">
            <v>0</v>
          </cell>
        </row>
        <row r="13598">
          <cell r="A13598" t="str">
            <v>4522000001</v>
          </cell>
          <cell r="J13598">
            <v>0</v>
          </cell>
        </row>
        <row r="13599">
          <cell r="A13599" t="str">
            <v>4522000001</v>
          </cell>
          <cell r="J13599">
            <v>0</v>
          </cell>
        </row>
        <row r="13600">
          <cell r="A13600" t="str">
            <v>4522000001</v>
          </cell>
          <cell r="J13600">
            <v>0</v>
          </cell>
        </row>
        <row r="13601">
          <cell r="A13601" t="str">
            <v>4522000001</v>
          </cell>
          <cell r="J13601">
            <v>0</v>
          </cell>
        </row>
        <row r="13602">
          <cell r="A13602" t="str">
            <v>4522000001</v>
          </cell>
          <cell r="J13602">
            <v>0</v>
          </cell>
        </row>
        <row r="13603">
          <cell r="A13603" t="str">
            <v>4522000001</v>
          </cell>
          <cell r="J13603">
            <v>0</v>
          </cell>
        </row>
        <row r="13604">
          <cell r="A13604" t="str">
            <v>4522000001</v>
          </cell>
          <cell r="J13604">
            <v>0</v>
          </cell>
        </row>
        <row r="13605">
          <cell r="A13605" t="str">
            <v>4522000001</v>
          </cell>
          <cell r="J13605">
            <v>0</v>
          </cell>
        </row>
        <row r="13606">
          <cell r="A13606" t="str">
            <v>4522000001</v>
          </cell>
          <cell r="J13606">
            <v>0</v>
          </cell>
        </row>
        <row r="13607">
          <cell r="A13607" t="str">
            <v>4522000001</v>
          </cell>
          <cell r="J13607">
            <v>0</v>
          </cell>
        </row>
        <row r="13608">
          <cell r="A13608" t="str">
            <v>4522000001</v>
          </cell>
          <cell r="J13608">
            <v>0</v>
          </cell>
        </row>
        <row r="13609">
          <cell r="A13609" t="str">
            <v>4522000001</v>
          </cell>
          <cell r="J13609">
            <v>0</v>
          </cell>
        </row>
        <row r="13610">
          <cell r="A13610" t="str">
            <v>4522000001</v>
          </cell>
          <cell r="J13610">
            <v>0</v>
          </cell>
        </row>
        <row r="13611">
          <cell r="A13611" t="str">
            <v>4522000001</v>
          </cell>
          <cell r="J13611">
            <v>0</v>
          </cell>
        </row>
        <row r="13612">
          <cell r="A13612" t="str">
            <v>4522000001</v>
          </cell>
          <cell r="J13612">
            <v>0</v>
          </cell>
        </row>
        <row r="13613">
          <cell r="A13613" t="str">
            <v>4522000001</v>
          </cell>
          <cell r="J13613">
            <v>0</v>
          </cell>
        </row>
        <row r="13614">
          <cell r="A13614" t="str">
            <v>4522000001</v>
          </cell>
          <cell r="J13614">
            <v>0</v>
          </cell>
        </row>
        <row r="13615">
          <cell r="A13615" t="str">
            <v>4522000001</v>
          </cell>
          <cell r="J13615">
            <v>0</v>
          </cell>
        </row>
        <row r="13616">
          <cell r="A13616" t="str">
            <v>4522000001</v>
          </cell>
          <cell r="J13616">
            <v>0</v>
          </cell>
        </row>
        <row r="13617">
          <cell r="A13617" t="str">
            <v>4522000001</v>
          </cell>
          <cell r="J13617">
            <v>0</v>
          </cell>
        </row>
        <row r="13618">
          <cell r="A13618" t="str">
            <v>4522000001</v>
          </cell>
          <cell r="J13618">
            <v>0</v>
          </cell>
        </row>
        <row r="13619">
          <cell r="A13619" t="str">
            <v>4522000001</v>
          </cell>
          <cell r="J13619">
            <v>0</v>
          </cell>
        </row>
        <row r="13620">
          <cell r="A13620" t="str">
            <v>4522000001</v>
          </cell>
          <cell r="J13620">
            <v>0</v>
          </cell>
        </row>
        <row r="13621">
          <cell r="A13621" t="str">
            <v>4522000001</v>
          </cell>
          <cell r="J13621">
            <v>0</v>
          </cell>
        </row>
        <row r="13622">
          <cell r="A13622" t="str">
            <v>4522000001</v>
          </cell>
          <cell r="J13622">
            <v>0</v>
          </cell>
        </row>
        <row r="13623">
          <cell r="A13623" t="str">
            <v>4522000001</v>
          </cell>
          <cell r="J13623">
            <v>0</v>
          </cell>
        </row>
        <row r="13624">
          <cell r="A13624" t="str">
            <v>4522000001</v>
          </cell>
          <cell r="J13624">
            <v>0</v>
          </cell>
        </row>
        <row r="13625">
          <cell r="A13625" t="str">
            <v>4522000001</v>
          </cell>
          <cell r="J13625">
            <v>0</v>
          </cell>
        </row>
        <row r="13626">
          <cell r="A13626" t="str">
            <v>4522000001</v>
          </cell>
          <cell r="J13626">
            <v>0</v>
          </cell>
        </row>
        <row r="13627">
          <cell r="A13627" t="str">
            <v>4522000001</v>
          </cell>
          <cell r="J13627">
            <v>0</v>
          </cell>
        </row>
        <row r="13628">
          <cell r="A13628" t="str">
            <v>4522000001</v>
          </cell>
          <cell r="J13628">
            <v>0</v>
          </cell>
        </row>
        <row r="13629">
          <cell r="A13629" t="str">
            <v>4522000001</v>
          </cell>
          <cell r="J13629">
            <v>0</v>
          </cell>
        </row>
        <row r="13630">
          <cell r="A13630" t="str">
            <v>4522000001</v>
          </cell>
          <cell r="J13630">
            <v>0</v>
          </cell>
        </row>
        <row r="13631">
          <cell r="A13631" t="str">
            <v>4522000001</v>
          </cell>
          <cell r="J13631">
            <v>0</v>
          </cell>
        </row>
        <row r="13632">
          <cell r="A13632" t="str">
            <v>4522000001</v>
          </cell>
          <cell r="J13632">
            <v>0</v>
          </cell>
        </row>
        <row r="13633">
          <cell r="A13633" t="str">
            <v>4522000001</v>
          </cell>
          <cell r="J13633">
            <v>0</v>
          </cell>
        </row>
        <row r="13634">
          <cell r="A13634" t="str">
            <v>4522000001</v>
          </cell>
          <cell r="J13634">
            <v>0</v>
          </cell>
        </row>
        <row r="13635">
          <cell r="A13635" t="str">
            <v>4522000001</v>
          </cell>
          <cell r="J13635">
            <v>0</v>
          </cell>
        </row>
        <row r="13636">
          <cell r="A13636" t="str">
            <v>4522000001</v>
          </cell>
          <cell r="J13636">
            <v>0</v>
          </cell>
        </row>
        <row r="13637">
          <cell r="A13637" t="str">
            <v>4522000001</v>
          </cell>
          <cell r="J13637">
            <v>0</v>
          </cell>
        </row>
        <row r="13638">
          <cell r="A13638" t="str">
            <v>4522000001</v>
          </cell>
          <cell r="J13638">
            <v>0</v>
          </cell>
        </row>
        <row r="13639">
          <cell r="A13639" t="str">
            <v>4522000001</v>
          </cell>
          <cell r="J13639">
            <v>0</v>
          </cell>
        </row>
        <row r="13640">
          <cell r="A13640" t="str">
            <v>4522000001</v>
          </cell>
          <cell r="J13640">
            <v>0</v>
          </cell>
        </row>
        <row r="13641">
          <cell r="A13641" t="str">
            <v>4522000001</v>
          </cell>
          <cell r="J13641">
            <v>0</v>
          </cell>
        </row>
        <row r="13642">
          <cell r="A13642" t="str">
            <v>4522000001</v>
          </cell>
          <cell r="J13642">
            <v>0</v>
          </cell>
        </row>
        <row r="13643">
          <cell r="A13643" t="str">
            <v>4522000001</v>
          </cell>
          <cell r="J13643">
            <v>0</v>
          </cell>
        </row>
        <row r="13644">
          <cell r="A13644" t="str">
            <v>4522000001</v>
          </cell>
          <cell r="J13644">
            <v>0</v>
          </cell>
        </row>
        <row r="13645">
          <cell r="A13645" t="str">
            <v>4522000001</v>
          </cell>
          <cell r="J13645">
            <v>0</v>
          </cell>
        </row>
        <row r="13646">
          <cell r="A13646" t="str">
            <v>4522000001</v>
          </cell>
          <cell r="J13646">
            <v>0</v>
          </cell>
        </row>
        <row r="13647">
          <cell r="A13647" t="str">
            <v>4522000001</v>
          </cell>
          <cell r="J13647">
            <v>0</v>
          </cell>
        </row>
        <row r="13648">
          <cell r="A13648" t="str">
            <v>4522000001</v>
          </cell>
          <cell r="J13648">
            <v>0</v>
          </cell>
        </row>
        <row r="13649">
          <cell r="A13649" t="str">
            <v>4522000001</v>
          </cell>
          <cell r="J13649">
            <v>0</v>
          </cell>
        </row>
        <row r="13650">
          <cell r="A13650" t="str">
            <v>4522000001</v>
          </cell>
          <cell r="J13650">
            <v>0</v>
          </cell>
        </row>
        <row r="13651">
          <cell r="A13651" t="str">
            <v>4522000001</v>
          </cell>
          <cell r="J13651">
            <v>0</v>
          </cell>
        </row>
        <row r="13652">
          <cell r="A13652" t="str">
            <v>4522000001</v>
          </cell>
          <cell r="J13652">
            <v>0</v>
          </cell>
        </row>
        <row r="13653">
          <cell r="A13653" t="str">
            <v>4522000001</v>
          </cell>
          <cell r="J13653">
            <v>0</v>
          </cell>
        </row>
        <row r="13654">
          <cell r="A13654" t="str">
            <v>4522000001</v>
          </cell>
          <cell r="J13654">
            <v>0</v>
          </cell>
        </row>
        <row r="13655">
          <cell r="A13655" t="str">
            <v>4522000001</v>
          </cell>
          <cell r="J13655">
            <v>0</v>
          </cell>
        </row>
        <row r="13656">
          <cell r="A13656" t="str">
            <v>4522000001</v>
          </cell>
          <cell r="J13656">
            <v>0</v>
          </cell>
        </row>
        <row r="13657">
          <cell r="A13657" t="str">
            <v>4522000001</v>
          </cell>
          <cell r="J13657">
            <v>0</v>
          </cell>
        </row>
        <row r="13658">
          <cell r="A13658" t="str">
            <v>4522000001</v>
          </cell>
          <cell r="J13658">
            <v>0</v>
          </cell>
        </row>
        <row r="13659">
          <cell r="A13659" t="str">
            <v>4522000001</v>
          </cell>
          <cell r="J13659">
            <v>0</v>
          </cell>
        </row>
        <row r="13660">
          <cell r="A13660" t="str">
            <v>4522000001</v>
          </cell>
          <cell r="J13660">
            <v>0</v>
          </cell>
        </row>
        <row r="13661">
          <cell r="A13661" t="str">
            <v>4522000001</v>
          </cell>
          <cell r="J13661">
            <v>0</v>
          </cell>
        </row>
        <row r="13662">
          <cell r="A13662" t="str">
            <v>4522000001</v>
          </cell>
          <cell r="J13662">
            <v>0</v>
          </cell>
        </row>
        <row r="13663">
          <cell r="A13663" t="str">
            <v>4522000001</v>
          </cell>
          <cell r="J13663">
            <v>0</v>
          </cell>
        </row>
        <row r="13664">
          <cell r="A13664" t="str">
            <v>4522000001</v>
          </cell>
          <cell r="J13664">
            <v>0</v>
          </cell>
        </row>
        <row r="13665">
          <cell r="A13665" t="str">
            <v>4522000001</v>
          </cell>
          <cell r="J13665">
            <v>0</v>
          </cell>
        </row>
        <row r="13666">
          <cell r="A13666" t="str">
            <v>4522000001</v>
          </cell>
          <cell r="J13666">
            <v>0</v>
          </cell>
        </row>
        <row r="13667">
          <cell r="A13667" t="str">
            <v>4522000001</v>
          </cell>
          <cell r="J13667">
            <v>0</v>
          </cell>
        </row>
        <row r="13668">
          <cell r="A13668" t="str">
            <v>4522000001</v>
          </cell>
          <cell r="J13668">
            <v>0</v>
          </cell>
        </row>
        <row r="13669">
          <cell r="A13669" t="str">
            <v>4522000001</v>
          </cell>
          <cell r="J13669">
            <v>0</v>
          </cell>
        </row>
        <row r="13670">
          <cell r="A13670" t="str">
            <v>4522000001</v>
          </cell>
          <cell r="J13670">
            <v>0</v>
          </cell>
        </row>
        <row r="13671">
          <cell r="A13671" t="str">
            <v>4522000001</v>
          </cell>
          <cell r="J13671">
            <v>0</v>
          </cell>
        </row>
        <row r="13672">
          <cell r="A13672" t="str">
            <v>4522000001</v>
          </cell>
          <cell r="J13672">
            <v>0</v>
          </cell>
        </row>
        <row r="13673">
          <cell r="A13673" t="str">
            <v>4522000001</v>
          </cell>
          <cell r="J13673">
            <v>0</v>
          </cell>
        </row>
        <row r="13674">
          <cell r="A13674" t="str">
            <v>4522000001</v>
          </cell>
          <cell r="J13674">
            <v>0</v>
          </cell>
        </row>
        <row r="13675">
          <cell r="A13675" t="str">
            <v>4522000001</v>
          </cell>
          <cell r="J13675">
            <v>0</v>
          </cell>
        </row>
        <row r="13676">
          <cell r="A13676" t="str">
            <v>4522000001</v>
          </cell>
          <cell r="J13676">
            <v>0</v>
          </cell>
        </row>
        <row r="13677">
          <cell r="A13677" t="str">
            <v>4522000001</v>
          </cell>
          <cell r="J13677">
            <v>0</v>
          </cell>
        </row>
        <row r="13678">
          <cell r="A13678" t="str">
            <v>4522000001</v>
          </cell>
          <cell r="J13678">
            <v>0</v>
          </cell>
        </row>
        <row r="13679">
          <cell r="A13679" t="str">
            <v>4522000001</v>
          </cell>
          <cell r="J13679">
            <v>0</v>
          </cell>
        </row>
        <row r="13680">
          <cell r="A13680" t="str">
            <v>4522000001</v>
          </cell>
          <cell r="J13680">
            <v>0</v>
          </cell>
        </row>
        <row r="13681">
          <cell r="A13681" t="str">
            <v>4522000001</v>
          </cell>
          <cell r="J13681">
            <v>0</v>
          </cell>
        </row>
        <row r="13682">
          <cell r="A13682" t="str">
            <v>4522000001</v>
          </cell>
          <cell r="J13682">
            <v>0</v>
          </cell>
        </row>
        <row r="13683">
          <cell r="A13683" t="str">
            <v>4522000001</v>
          </cell>
          <cell r="J13683">
            <v>0</v>
          </cell>
        </row>
        <row r="13684">
          <cell r="A13684" t="str">
            <v>4522000001</v>
          </cell>
          <cell r="J13684">
            <v>0</v>
          </cell>
        </row>
        <row r="13685">
          <cell r="A13685" t="str">
            <v>4522000001</v>
          </cell>
          <cell r="J13685">
            <v>0</v>
          </cell>
        </row>
        <row r="13686">
          <cell r="A13686" t="str">
            <v>4522000001</v>
          </cell>
          <cell r="J13686">
            <v>0</v>
          </cell>
        </row>
        <row r="13687">
          <cell r="A13687" t="str">
            <v>4522000001</v>
          </cell>
          <cell r="J13687">
            <v>0</v>
          </cell>
        </row>
        <row r="13688">
          <cell r="A13688" t="str">
            <v>4522000001</v>
          </cell>
          <cell r="J13688">
            <v>0</v>
          </cell>
        </row>
        <row r="13689">
          <cell r="A13689" t="str">
            <v>4522000001</v>
          </cell>
          <cell r="J13689">
            <v>0</v>
          </cell>
        </row>
        <row r="13690">
          <cell r="A13690" t="str">
            <v>4522000001</v>
          </cell>
          <cell r="J13690">
            <v>0</v>
          </cell>
        </row>
        <row r="13691">
          <cell r="A13691" t="str">
            <v>4522000001</v>
          </cell>
          <cell r="J13691">
            <v>0</v>
          </cell>
        </row>
        <row r="13692">
          <cell r="A13692" t="str">
            <v>4522000001</v>
          </cell>
          <cell r="J13692">
            <v>0</v>
          </cell>
        </row>
        <row r="13693">
          <cell r="A13693" t="str">
            <v>4522000001</v>
          </cell>
          <cell r="J13693">
            <v>0</v>
          </cell>
        </row>
        <row r="13694">
          <cell r="A13694" t="str">
            <v>4522000001</v>
          </cell>
          <cell r="J13694">
            <v>0</v>
          </cell>
        </row>
        <row r="13695">
          <cell r="A13695" t="str">
            <v>4522000001</v>
          </cell>
          <cell r="J13695">
            <v>0</v>
          </cell>
        </row>
        <row r="13696">
          <cell r="A13696" t="str">
            <v>4522000001</v>
          </cell>
          <cell r="J13696">
            <v>0</v>
          </cell>
        </row>
        <row r="13697">
          <cell r="A13697" t="str">
            <v>4522000001</v>
          </cell>
          <cell r="J13697">
            <v>0</v>
          </cell>
        </row>
        <row r="13698">
          <cell r="A13698" t="str">
            <v>4522000001</v>
          </cell>
          <cell r="J13698">
            <v>0</v>
          </cell>
        </row>
        <row r="13699">
          <cell r="A13699" t="str">
            <v>4522000001</v>
          </cell>
          <cell r="J13699">
            <v>0</v>
          </cell>
        </row>
        <row r="13700">
          <cell r="A13700" t="str">
            <v>4522000001</v>
          </cell>
          <cell r="J13700">
            <v>0</v>
          </cell>
        </row>
        <row r="13701">
          <cell r="A13701" t="str">
            <v>4522000001</v>
          </cell>
          <cell r="J13701">
            <v>0</v>
          </cell>
        </row>
        <row r="13702">
          <cell r="A13702" t="str">
            <v>4522000001</v>
          </cell>
          <cell r="J13702">
            <v>0</v>
          </cell>
        </row>
        <row r="13703">
          <cell r="A13703" t="str">
            <v>4522000001</v>
          </cell>
          <cell r="J13703">
            <v>0</v>
          </cell>
        </row>
        <row r="13704">
          <cell r="A13704" t="str">
            <v>4522000001</v>
          </cell>
          <cell r="J13704">
            <v>0</v>
          </cell>
        </row>
        <row r="13705">
          <cell r="A13705" t="str">
            <v>4522000001</v>
          </cell>
          <cell r="J13705">
            <v>0</v>
          </cell>
        </row>
        <row r="13706">
          <cell r="A13706" t="str">
            <v>4522000001</v>
          </cell>
          <cell r="J13706">
            <v>0</v>
          </cell>
        </row>
        <row r="13707">
          <cell r="A13707" t="str">
            <v>4522000001</v>
          </cell>
          <cell r="J13707">
            <v>0</v>
          </cell>
        </row>
        <row r="13708">
          <cell r="A13708" t="str">
            <v>4522000001</v>
          </cell>
          <cell r="J13708">
            <v>0</v>
          </cell>
        </row>
        <row r="13709">
          <cell r="A13709" t="str">
            <v>4522000001</v>
          </cell>
          <cell r="J13709">
            <v>0</v>
          </cell>
        </row>
        <row r="13710">
          <cell r="A13710" t="str">
            <v>4522000001</v>
          </cell>
          <cell r="J13710">
            <v>0</v>
          </cell>
        </row>
        <row r="13711">
          <cell r="A13711" t="str">
            <v>4522000001</v>
          </cell>
          <cell r="J13711">
            <v>0</v>
          </cell>
        </row>
        <row r="13712">
          <cell r="A13712" t="str">
            <v>4522000001</v>
          </cell>
          <cell r="J13712">
            <v>0</v>
          </cell>
        </row>
        <row r="13713">
          <cell r="A13713" t="str">
            <v>4522000001</v>
          </cell>
          <cell r="J13713">
            <v>0</v>
          </cell>
        </row>
        <row r="13714">
          <cell r="A13714" t="str">
            <v>4522000001</v>
          </cell>
          <cell r="J13714">
            <v>0</v>
          </cell>
        </row>
        <row r="13715">
          <cell r="A13715" t="str">
            <v>4522000001</v>
          </cell>
          <cell r="J13715">
            <v>0</v>
          </cell>
        </row>
        <row r="13716">
          <cell r="A13716" t="str">
            <v>4522000001</v>
          </cell>
          <cell r="J13716">
            <v>0</v>
          </cell>
        </row>
        <row r="13717">
          <cell r="A13717" t="str">
            <v>4522000001</v>
          </cell>
          <cell r="J13717">
            <v>0</v>
          </cell>
        </row>
        <row r="13718">
          <cell r="A13718" t="str">
            <v>4522000001</v>
          </cell>
          <cell r="J13718">
            <v>0</v>
          </cell>
        </row>
        <row r="13719">
          <cell r="A13719" t="str">
            <v>4522000001</v>
          </cell>
          <cell r="J13719">
            <v>0</v>
          </cell>
        </row>
        <row r="13720">
          <cell r="A13720" t="str">
            <v>4522000001</v>
          </cell>
          <cell r="J13720">
            <v>0</v>
          </cell>
        </row>
        <row r="13721">
          <cell r="A13721" t="str">
            <v>4522000001</v>
          </cell>
          <cell r="J13721">
            <v>0</v>
          </cell>
        </row>
        <row r="13722">
          <cell r="A13722" t="str">
            <v>4522000001</v>
          </cell>
          <cell r="J13722">
            <v>0</v>
          </cell>
        </row>
        <row r="13723">
          <cell r="A13723" t="str">
            <v>4522000001</v>
          </cell>
          <cell r="J13723">
            <v>0</v>
          </cell>
        </row>
        <row r="13724">
          <cell r="A13724" t="str">
            <v>4522000001</v>
          </cell>
          <cell r="J13724">
            <v>0</v>
          </cell>
        </row>
        <row r="13725">
          <cell r="A13725" t="str">
            <v>4522000001</v>
          </cell>
          <cell r="J13725">
            <v>0</v>
          </cell>
        </row>
        <row r="13726">
          <cell r="A13726" t="str">
            <v>4522000001</v>
          </cell>
          <cell r="J13726">
            <v>0</v>
          </cell>
        </row>
        <row r="13727">
          <cell r="A13727" t="str">
            <v>4522000001</v>
          </cell>
          <cell r="J13727">
            <v>0</v>
          </cell>
        </row>
        <row r="13728">
          <cell r="A13728" t="str">
            <v>4522000001</v>
          </cell>
          <cell r="J13728">
            <v>0</v>
          </cell>
        </row>
        <row r="13729">
          <cell r="A13729" t="str">
            <v>4522000001</v>
          </cell>
          <cell r="J13729">
            <v>0</v>
          </cell>
        </row>
        <row r="13730">
          <cell r="A13730" t="str">
            <v>4522000001</v>
          </cell>
          <cell r="J13730">
            <v>0</v>
          </cell>
        </row>
        <row r="13731">
          <cell r="A13731" t="str">
            <v>4522000001</v>
          </cell>
          <cell r="J13731">
            <v>0</v>
          </cell>
        </row>
        <row r="13732">
          <cell r="A13732" t="str">
            <v>4522000001</v>
          </cell>
          <cell r="J13732">
            <v>0</v>
          </cell>
        </row>
        <row r="13733">
          <cell r="A13733" t="str">
            <v>4522000001</v>
          </cell>
          <cell r="J13733">
            <v>0</v>
          </cell>
        </row>
        <row r="13734">
          <cell r="A13734" t="str">
            <v>4522000001</v>
          </cell>
          <cell r="J13734">
            <v>0</v>
          </cell>
        </row>
        <row r="13735">
          <cell r="A13735" t="str">
            <v>4522000001</v>
          </cell>
          <cell r="J13735">
            <v>0</v>
          </cell>
        </row>
        <row r="13736">
          <cell r="A13736" t="str">
            <v>4522000001</v>
          </cell>
          <cell r="J13736">
            <v>0</v>
          </cell>
        </row>
        <row r="13737">
          <cell r="A13737" t="str">
            <v>4522000001</v>
          </cell>
          <cell r="J13737">
            <v>0</v>
          </cell>
        </row>
        <row r="13738">
          <cell r="A13738" t="str">
            <v>4522000001</v>
          </cell>
          <cell r="J13738">
            <v>0</v>
          </cell>
        </row>
        <row r="13739">
          <cell r="A13739" t="str">
            <v>4522000001</v>
          </cell>
          <cell r="J13739">
            <v>0</v>
          </cell>
        </row>
        <row r="13740">
          <cell r="A13740" t="str">
            <v>4522000001</v>
          </cell>
          <cell r="J13740">
            <v>0</v>
          </cell>
        </row>
        <row r="13741">
          <cell r="A13741" t="str">
            <v>4522000001</v>
          </cell>
          <cell r="J13741">
            <v>0</v>
          </cell>
        </row>
        <row r="13742">
          <cell r="A13742" t="str">
            <v>4522000001</v>
          </cell>
          <cell r="J13742">
            <v>0</v>
          </cell>
        </row>
        <row r="13743">
          <cell r="A13743" t="str">
            <v>4522000001</v>
          </cell>
          <cell r="J13743">
            <v>0</v>
          </cell>
        </row>
        <row r="13744">
          <cell r="A13744" t="str">
            <v>4522000001</v>
          </cell>
          <cell r="J13744">
            <v>0</v>
          </cell>
        </row>
        <row r="13745">
          <cell r="A13745" t="str">
            <v>4522000001</v>
          </cell>
          <cell r="J13745">
            <v>0</v>
          </cell>
        </row>
        <row r="13746">
          <cell r="A13746" t="str">
            <v>4522000001</v>
          </cell>
          <cell r="J13746">
            <v>0</v>
          </cell>
        </row>
        <row r="13747">
          <cell r="A13747" t="str">
            <v>4522000001</v>
          </cell>
          <cell r="J13747">
            <v>0</v>
          </cell>
        </row>
        <row r="13748">
          <cell r="A13748" t="str">
            <v>4522000001</v>
          </cell>
          <cell r="J13748">
            <v>0</v>
          </cell>
        </row>
        <row r="13749">
          <cell r="A13749" t="str">
            <v>4522000001</v>
          </cell>
          <cell r="J13749">
            <v>0</v>
          </cell>
        </row>
        <row r="13750">
          <cell r="A13750" t="str">
            <v>4522000001</v>
          </cell>
          <cell r="J13750">
            <v>0</v>
          </cell>
        </row>
        <row r="13751">
          <cell r="A13751" t="str">
            <v>4522000001</v>
          </cell>
          <cell r="J13751">
            <v>0</v>
          </cell>
        </row>
        <row r="13752">
          <cell r="A13752" t="str">
            <v>4522000001</v>
          </cell>
          <cell r="J13752">
            <v>0</v>
          </cell>
        </row>
        <row r="13753">
          <cell r="A13753" t="str">
            <v>4522000001</v>
          </cell>
          <cell r="J13753">
            <v>0</v>
          </cell>
        </row>
        <row r="13754">
          <cell r="A13754" t="str">
            <v>4522000001</v>
          </cell>
          <cell r="J13754">
            <v>0</v>
          </cell>
        </row>
        <row r="13755">
          <cell r="A13755" t="str">
            <v>4522000001</v>
          </cell>
          <cell r="J13755">
            <v>0</v>
          </cell>
        </row>
        <row r="13756">
          <cell r="A13756" t="str">
            <v>4522000001</v>
          </cell>
          <cell r="J13756">
            <v>0</v>
          </cell>
        </row>
        <row r="13757">
          <cell r="A13757" t="str">
            <v>4522000001</v>
          </cell>
          <cell r="J13757">
            <v>0</v>
          </cell>
        </row>
        <row r="13758">
          <cell r="A13758" t="str">
            <v>4522000001</v>
          </cell>
          <cell r="J13758">
            <v>0</v>
          </cell>
        </row>
        <row r="13759">
          <cell r="A13759" t="str">
            <v>4522000001</v>
          </cell>
          <cell r="J13759">
            <v>0</v>
          </cell>
        </row>
        <row r="13760">
          <cell r="A13760" t="str">
            <v>4522000001</v>
          </cell>
          <cell r="J13760">
            <v>0</v>
          </cell>
        </row>
        <row r="13761">
          <cell r="A13761" t="str">
            <v>4522000001</v>
          </cell>
          <cell r="J13761">
            <v>0</v>
          </cell>
        </row>
        <row r="13762">
          <cell r="A13762" t="str">
            <v>4522000001</v>
          </cell>
          <cell r="J13762">
            <v>0</v>
          </cell>
        </row>
        <row r="13763">
          <cell r="A13763" t="str">
            <v>4522000001</v>
          </cell>
          <cell r="J13763">
            <v>0</v>
          </cell>
        </row>
        <row r="13764">
          <cell r="A13764" t="str">
            <v>4522000001</v>
          </cell>
          <cell r="J13764">
            <v>0</v>
          </cell>
        </row>
        <row r="13765">
          <cell r="A13765" t="str">
            <v>4522000001</v>
          </cell>
          <cell r="J13765">
            <v>0</v>
          </cell>
        </row>
        <row r="13766">
          <cell r="A13766" t="str">
            <v>4522000001</v>
          </cell>
          <cell r="J13766">
            <v>0</v>
          </cell>
        </row>
        <row r="13767">
          <cell r="A13767" t="str">
            <v>4522000001</v>
          </cell>
          <cell r="J13767">
            <v>0</v>
          </cell>
        </row>
        <row r="13768">
          <cell r="A13768" t="str">
            <v>4522000001</v>
          </cell>
          <cell r="J13768">
            <v>0</v>
          </cell>
        </row>
        <row r="13769">
          <cell r="A13769" t="str">
            <v>4522000001</v>
          </cell>
          <cell r="J13769">
            <v>0</v>
          </cell>
        </row>
        <row r="13770">
          <cell r="A13770" t="str">
            <v>4522000001</v>
          </cell>
          <cell r="J13770">
            <v>0</v>
          </cell>
        </row>
        <row r="13771">
          <cell r="A13771" t="str">
            <v>4522000001</v>
          </cell>
          <cell r="J13771">
            <v>0</v>
          </cell>
        </row>
        <row r="13772">
          <cell r="A13772" t="str">
            <v>4522000001</v>
          </cell>
          <cell r="J13772">
            <v>0</v>
          </cell>
        </row>
        <row r="13773">
          <cell r="A13773" t="str">
            <v>4522000001</v>
          </cell>
          <cell r="J13773">
            <v>0</v>
          </cell>
        </row>
        <row r="13774">
          <cell r="A13774" t="str">
            <v>4522000001</v>
          </cell>
          <cell r="J13774">
            <v>0</v>
          </cell>
        </row>
        <row r="13775">
          <cell r="A13775" t="str">
            <v>4522000001</v>
          </cell>
          <cell r="J13775">
            <v>0</v>
          </cell>
        </row>
        <row r="13776">
          <cell r="A13776" t="str">
            <v>4522000001</v>
          </cell>
          <cell r="J13776">
            <v>0</v>
          </cell>
        </row>
        <row r="13777">
          <cell r="A13777" t="str">
            <v>4522000001</v>
          </cell>
          <cell r="J13777">
            <v>0</v>
          </cell>
        </row>
        <row r="13778">
          <cell r="A13778" t="str">
            <v>4522000001</v>
          </cell>
          <cell r="J13778">
            <v>0</v>
          </cell>
        </row>
        <row r="13779">
          <cell r="A13779" t="str">
            <v>4522000001</v>
          </cell>
          <cell r="J13779">
            <v>0</v>
          </cell>
        </row>
        <row r="13780">
          <cell r="A13780" t="str">
            <v>4522000001</v>
          </cell>
          <cell r="J13780">
            <v>0</v>
          </cell>
        </row>
        <row r="13781">
          <cell r="A13781" t="str">
            <v>4522000001</v>
          </cell>
          <cell r="J13781">
            <v>0</v>
          </cell>
        </row>
        <row r="13782">
          <cell r="A13782" t="str">
            <v>4522000001</v>
          </cell>
          <cell r="J13782">
            <v>0</v>
          </cell>
        </row>
        <row r="13783">
          <cell r="A13783" t="str">
            <v>4522000001</v>
          </cell>
          <cell r="J13783">
            <v>0</v>
          </cell>
        </row>
        <row r="13784">
          <cell r="A13784" t="str">
            <v>4522000001</v>
          </cell>
          <cell r="J13784">
            <v>0</v>
          </cell>
        </row>
        <row r="13785">
          <cell r="A13785" t="str">
            <v>4522000001</v>
          </cell>
          <cell r="J13785">
            <v>0</v>
          </cell>
        </row>
        <row r="13786">
          <cell r="A13786" t="str">
            <v>4522000001</v>
          </cell>
          <cell r="J13786">
            <v>0</v>
          </cell>
        </row>
        <row r="13787">
          <cell r="A13787" t="str">
            <v>4522000001</v>
          </cell>
          <cell r="J13787">
            <v>0</v>
          </cell>
        </row>
        <row r="13788">
          <cell r="A13788" t="str">
            <v>4522000001</v>
          </cell>
          <cell r="J13788">
            <v>0</v>
          </cell>
        </row>
        <row r="13789">
          <cell r="A13789" t="str">
            <v>4522000001</v>
          </cell>
          <cell r="J13789">
            <v>0</v>
          </cell>
        </row>
        <row r="13790">
          <cell r="A13790" t="str">
            <v>4522000001</v>
          </cell>
          <cell r="J13790">
            <v>0</v>
          </cell>
        </row>
        <row r="13791">
          <cell r="A13791" t="str">
            <v>4522000001</v>
          </cell>
          <cell r="J13791">
            <v>0</v>
          </cell>
        </row>
        <row r="13792">
          <cell r="A13792" t="str">
            <v>4522000001</v>
          </cell>
          <cell r="J13792">
            <v>0</v>
          </cell>
        </row>
        <row r="13793">
          <cell r="A13793" t="str">
            <v>4522000001</v>
          </cell>
          <cell r="J13793">
            <v>0</v>
          </cell>
        </row>
        <row r="13794">
          <cell r="A13794" t="str">
            <v>4522000001</v>
          </cell>
          <cell r="J13794">
            <v>0</v>
          </cell>
        </row>
        <row r="13795">
          <cell r="A13795" t="str">
            <v>4522000001</v>
          </cell>
          <cell r="J13795">
            <v>0</v>
          </cell>
        </row>
        <row r="13796">
          <cell r="A13796" t="str">
            <v>4522000001</v>
          </cell>
          <cell r="J13796">
            <v>0</v>
          </cell>
        </row>
        <row r="13797">
          <cell r="A13797" t="str">
            <v>4522000001</v>
          </cell>
          <cell r="J13797">
            <v>0</v>
          </cell>
        </row>
        <row r="13798">
          <cell r="A13798" t="str">
            <v>4522000001</v>
          </cell>
          <cell r="J13798">
            <v>0</v>
          </cell>
        </row>
        <row r="13799">
          <cell r="A13799" t="str">
            <v>4522000001</v>
          </cell>
          <cell r="J13799">
            <v>0</v>
          </cell>
        </row>
        <row r="13800">
          <cell r="A13800" t="str">
            <v>4522000001</v>
          </cell>
          <cell r="J13800">
            <v>0</v>
          </cell>
        </row>
        <row r="13801">
          <cell r="A13801" t="str">
            <v>4522000001</v>
          </cell>
          <cell r="J13801">
            <v>0</v>
          </cell>
        </row>
        <row r="13802">
          <cell r="A13802" t="str">
            <v>4522000001</v>
          </cell>
          <cell r="J13802">
            <v>0</v>
          </cell>
        </row>
        <row r="13803">
          <cell r="A13803" t="str">
            <v>4522000001</v>
          </cell>
          <cell r="J13803">
            <v>0</v>
          </cell>
        </row>
        <row r="13804">
          <cell r="A13804" t="str">
            <v>4522000001</v>
          </cell>
          <cell r="J13804">
            <v>0</v>
          </cell>
        </row>
        <row r="13805">
          <cell r="A13805" t="str">
            <v>4522000001</v>
          </cell>
          <cell r="J13805">
            <v>0</v>
          </cell>
        </row>
        <row r="13806">
          <cell r="A13806" t="str">
            <v>4522000001</v>
          </cell>
          <cell r="J13806">
            <v>0</v>
          </cell>
        </row>
        <row r="13807">
          <cell r="A13807" t="str">
            <v>4522000001</v>
          </cell>
          <cell r="J13807">
            <v>0</v>
          </cell>
        </row>
        <row r="13808">
          <cell r="A13808" t="str">
            <v>4522000001</v>
          </cell>
          <cell r="J13808">
            <v>0</v>
          </cell>
        </row>
        <row r="13809">
          <cell r="A13809" t="str">
            <v>4522000001</v>
          </cell>
          <cell r="J13809">
            <v>0</v>
          </cell>
        </row>
        <row r="13810">
          <cell r="A13810" t="str">
            <v>4522000001</v>
          </cell>
          <cell r="J13810">
            <v>0</v>
          </cell>
        </row>
        <row r="13811">
          <cell r="A13811" t="str">
            <v>4522000001</v>
          </cell>
          <cell r="J13811">
            <v>0</v>
          </cell>
        </row>
        <row r="13812">
          <cell r="A13812" t="str">
            <v>4522000001</v>
          </cell>
          <cell r="J13812">
            <v>0</v>
          </cell>
        </row>
        <row r="13813">
          <cell r="A13813" t="str">
            <v>4522000001</v>
          </cell>
          <cell r="J13813">
            <v>0</v>
          </cell>
        </row>
        <row r="13814">
          <cell r="A13814" t="str">
            <v>4522000001</v>
          </cell>
          <cell r="J13814">
            <v>0</v>
          </cell>
        </row>
        <row r="13815">
          <cell r="A13815" t="str">
            <v>4522000001</v>
          </cell>
          <cell r="J13815">
            <v>0</v>
          </cell>
        </row>
        <row r="13816">
          <cell r="A13816" t="str">
            <v>4522000001</v>
          </cell>
          <cell r="J13816">
            <v>0</v>
          </cell>
        </row>
        <row r="13817">
          <cell r="A13817" t="str">
            <v>4522000001</v>
          </cell>
          <cell r="J13817">
            <v>0</v>
          </cell>
        </row>
        <row r="13818">
          <cell r="A13818" t="str">
            <v>4522000001</v>
          </cell>
          <cell r="J13818">
            <v>0</v>
          </cell>
        </row>
        <row r="13819">
          <cell r="A13819" t="str">
            <v>4522000001</v>
          </cell>
          <cell r="J13819">
            <v>0</v>
          </cell>
        </row>
        <row r="13820">
          <cell r="A13820" t="str">
            <v>4522000001</v>
          </cell>
          <cell r="J13820">
            <v>0</v>
          </cell>
        </row>
        <row r="13821">
          <cell r="A13821" t="str">
            <v>4522000001</v>
          </cell>
          <cell r="J13821">
            <v>0</v>
          </cell>
        </row>
        <row r="13822">
          <cell r="A13822" t="str">
            <v>4522000001</v>
          </cell>
          <cell r="J13822">
            <v>0</v>
          </cell>
        </row>
        <row r="13823">
          <cell r="A13823" t="str">
            <v>4522000001</v>
          </cell>
          <cell r="J13823">
            <v>0</v>
          </cell>
        </row>
        <row r="13824">
          <cell r="A13824" t="str">
            <v>4522000001</v>
          </cell>
          <cell r="J13824">
            <v>0</v>
          </cell>
        </row>
        <row r="13825">
          <cell r="A13825" t="str">
            <v>4522000001</v>
          </cell>
          <cell r="J13825">
            <v>0</v>
          </cell>
        </row>
        <row r="13826">
          <cell r="A13826" t="str">
            <v>4522000001</v>
          </cell>
          <cell r="J13826">
            <v>0</v>
          </cell>
        </row>
        <row r="13827">
          <cell r="A13827" t="str">
            <v>4522000001</v>
          </cell>
          <cell r="J13827">
            <v>0</v>
          </cell>
        </row>
        <row r="13828">
          <cell r="A13828" t="str">
            <v>4522000001</v>
          </cell>
          <cell r="J13828">
            <v>0</v>
          </cell>
        </row>
        <row r="13829">
          <cell r="A13829" t="str">
            <v>4522000001</v>
          </cell>
          <cell r="J13829">
            <v>0</v>
          </cell>
        </row>
        <row r="13830">
          <cell r="A13830" t="str">
            <v>4522000001</v>
          </cell>
          <cell r="J13830">
            <v>0</v>
          </cell>
        </row>
        <row r="13831">
          <cell r="A13831" t="str">
            <v>4522000001</v>
          </cell>
          <cell r="J13831">
            <v>0</v>
          </cell>
        </row>
        <row r="13832">
          <cell r="A13832" t="str">
            <v>4522000001</v>
          </cell>
          <cell r="J13832">
            <v>0</v>
          </cell>
        </row>
        <row r="13833">
          <cell r="A13833" t="str">
            <v>4522000001</v>
          </cell>
          <cell r="J13833">
            <v>0</v>
          </cell>
        </row>
        <row r="13834">
          <cell r="A13834" t="str">
            <v>4522000001</v>
          </cell>
          <cell r="J13834">
            <v>0</v>
          </cell>
        </row>
        <row r="13835">
          <cell r="A13835" t="str">
            <v>4522000001</v>
          </cell>
          <cell r="J13835">
            <v>0</v>
          </cell>
        </row>
        <row r="13836">
          <cell r="A13836" t="str">
            <v>4522000001</v>
          </cell>
          <cell r="J13836">
            <v>0</v>
          </cell>
        </row>
        <row r="13837">
          <cell r="A13837" t="str">
            <v>4522000001</v>
          </cell>
          <cell r="J13837">
            <v>0</v>
          </cell>
        </row>
        <row r="13838">
          <cell r="A13838" t="str">
            <v>4522000001</v>
          </cell>
          <cell r="J13838">
            <v>0</v>
          </cell>
        </row>
        <row r="13839">
          <cell r="A13839" t="str">
            <v>4522000001</v>
          </cell>
          <cell r="J13839">
            <v>0</v>
          </cell>
        </row>
        <row r="13840">
          <cell r="A13840" t="str">
            <v>4522000001</v>
          </cell>
          <cell r="J13840">
            <v>0</v>
          </cell>
        </row>
        <row r="13841">
          <cell r="A13841" t="str">
            <v>4522000001</v>
          </cell>
          <cell r="J13841">
            <v>0</v>
          </cell>
        </row>
        <row r="13842">
          <cell r="A13842" t="str">
            <v>4522000001</v>
          </cell>
          <cell r="J13842">
            <v>0</v>
          </cell>
        </row>
        <row r="13843">
          <cell r="A13843" t="str">
            <v>4522000001</v>
          </cell>
          <cell r="J13843">
            <v>0</v>
          </cell>
        </row>
        <row r="13844">
          <cell r="A13844" t="str">
            <v>4522000001</v>
          </cell>
          <cell r="J13844">
            <v>0</v>
          </cell>
        </row>
        <row r="13845">
          <cell r="A13845" t="str">
            <v>4522000001</v>
          </cell>
          <cell r="J13845">
            <v>0</v>
          </cell>
        </row>
        <row r="13846">
          <cell r="A13846" t="str">
            <v>4522000001</v>
          </cell>
          <cell r="J13846">
            <v>0</v>
          </cell>
        </row>
        <row r="13847">
          <cell r="A13847" t="str">
            <v>4522000001</v>
          </cell>
          <cell r="J13847">
            <v>0</v>
          </cell>
        </row>
        <row r="13848">
          <cell r="A13848" t="str">
            <v>4522000001</v>
          </cell>
          <cell r="J13848">
            <v>0</v>
          </cell>
        </row>
        <row r="13849">
          <cell r="A13849" t="str">
            <v>4522000001</v>
          </cell>
          <cell r="J13849">
            <v>0</v>
          </cell>
        </row>
        <row r="13850">
          <cell r="A13850" t="str">
            <v>4522000001</v>
          </cell>
          <cell r="J13850">
            <v>0</v>
          </cell>
        </row>
        <row r="13851">
          <cell r="A13851" t="str">
            <v>4522000001</v>
          </cell>
          <cell r="J13851">
            <v>0</v>
          </cell>
        </row>
        <row r="13852">
          <cell r="A13852" t="str">
            <v>4522000001</v>
          </cell>
          <cell r="J13852">
            <v>0</v>
          </cell>
        </row>
        <row r="13853">
          <cell r="A13853" t="str">
            <v>4522000001</v>
          </cell>
          <cell r="J13853">
            <v>0</v>
          </cell>
        </row>
        <row r="13854">
          <cell r="A13854" t="str">
            <v>4522000001</v>
          </cell>
          <cell r="J13854">
            <v>0</v>
          </cell>
        </row>
        <row r="13855">
          <cell r="A13855" t="str">
            <v>4522000001</v>
          </cell>
          <cell r="J13855">
            <v>0</v>
          </cell>
        </row>
        <row r="13856">
          <cell r="A13856" t="str">
            <v>4522000001</v>
          </cell>
          <cell r="J13856">
            <v>0</v>
          </cell>
        </row>
        <row r="13857">
          <cell r="A13857" t="str">
            <v>4522000001</v>
          </cell>
          <cell r="J13857">
            <v>0</v>
          </cell>
        </row>
        <row r="13858">
          <cell r="A13858" t="str">
            <v>4522000001</v>
          </cell>
          <cell r="J13858">
            <v>0</v>
          </cell>
        </row>
        <row r="13859">
          <cell r="A13859" t="str">
            <v>4522000001</v>
          </cell>
          <cell r="J13859">
            <v>0</v>
          </cell>
        </row>
        <row r="13860">
          <cell r="A13860" t="str">
            <v>4522000001</v>
          </cell>
          <cell r="J13860">
            <v>0</v>
          </cell>
        </row>
        <row r="13861">
          <cell r="A13861" t="str">
            <v>4522000001</v>
          </cell>
          <cell r="J13861">
            <v>0</v>
          </cell>
        </row>
        <row r="13862">
          <cell r="A13862" t="str">
            <v>4522000001</v>
          </cell>
          <cell r="J13862">
            <v>0</v>
          </cell>
        </row>
        <row r="13863">
          <cell r="A13863" t="str">
            <v>4522000001</v>
          </cell>
          <cell r="J13863">
            <v>0</v>
          </cell>
        </row>
        <row r="13864">
          <cell r="A13864" t="str">
            <v>4522000001</v>
          </cell>
          <cell r="J13864">
            <v>0</v>
          </cell>
        </row>
        <row r="13865">
          <cell r="A13865" t="str">
            <v>4522000001</v>
          </cell>
          <cell r="J13865">
            <v>0</v>
          </cell>
        </row>
        <row r="13866">
          <cell r="A13866" t="str">
            <v>4522000001</v>
          </cell>
          <cell r="J13866">
            <v>0</v>
          </cell>
        </row>
        <row r="13867">
          <cell r="A13867" t="str">
            <v>4522000001</v>
          </cell>
          <cell r="J13867">
            <v>0</v>
          </cell>
        </row>
        <row r="13868">
          <cell r="A13868" t="str">
            <v>4522000001</v>
          </cell>
          <cell r="J13868">
            <v>0</v>
          </cell>
        </row>
        <row r="13869">
          <cell r="A13869" t="str">
            <v>4522000001</v>
          </cell>
          <cell r="J13869">
            <v>0</v>
          </cell>
        </row>
        <row r="13870">
          <cell r="A13870" t="str">
            <v>4522000001</v>
          </cell>
          <cell r="J13870">
            <v>0</v>
          </cell>
        </row>
        <row r="13871">
          <cell r="A13871" t="str">
            <v>4522000001</v>
          </cell>
          <cell r="J13871">
            <v>0</v>
          </cell>
        </row>
        <row r="13872">
          <cell r="A13872" t="str">
            <v>4522000001</v>
          </cell>
          <cell r="J13872">
            <v>0</v>
          </cell>
        </row>
        <row r="13873">
          <cell r="A13873" t="str">
            <v>4522000001</v>
          </cell>
          <cell r="J13873">
            <v>0</v>
          </cell>
        </row>
        <row r="13874">
          <cell r="A13874" t="str">
            <v>4522000001</v>
          </cell>
          <cell r="J13874">
            <v>0</v>
          </cell>
        </row>
        <row r="13875">
          <cell r="A13875" t="str">
            <v>4522000001</v>
          </cell>
          <cell r="J13875">
            <v>0</v>
          </cell>
        </row>
        <row r="13876">
          <cell r="A13876" t="str">
            <v>4522000001</v>
          </cell>
          <cell r="J13876">
            <v>0</v>
          </cell>
        </row>
        <row r="13877">
          <cell r="A13877" t="str">
            <v>4522000001</v>
          </cell>
          <cell r="J13877">
            <v>0</v>
          </cell>
        </row>
        <row r="13878">
          <cell r="A13878" t="str">
            <v>4522000001</v>
          </cell>
          <cell r="J13878">
            <v>0</v>
          </cell>
        </row>
        <row r="13879">
          <cell r="A13879" t="str">
            <v>4522000001</v>
          </cell>
          <cell r="J13879">
            <v>0</v>
          </cell>
        </row>
        <row r="13880">
          <cell r="A13880" t="str">
            <v>4522000001</v>
          </cell>
          <cell r="J13880">
            <v>0</v>
          </cell>
        </row>
        <row r="13881">
          <cell r="A13881" t="str">
            <v>4522000001</v>
          </cell>
          <cell r="J13881">
            <v>0</v>
          </cell>
        </row>
        <row r="13882">
          <cell r="A13882" t="str">
            <v>4522000001</v>
          </cell>
          <cell r="J13882">
            <v>0</v>
          </cell>
        </row>
        <row r="13883">
          <cell r="A13883" t="str">
            <v>4522000001</v>
          </cell>
          <cell r="J13883">
            <v>0</v>
          </cell>
        </row>
        <row r="13884">
          <cell r="A13884" t="str">
            <v>4522000001</v>
          </cell>
          <cell r="J13884">
            <v>0</v>
          </cell>
        </row>
        <row r="13885">
          <cell r="A13885" t="str">
            <v>4522000001</v>
          </cell>
          <cell r="J13885">
            <v>0</v>
          </cell>
        </row>
        <row r="13886">
          <cell r="A13886" t="str">
            <v>4522000001</v>
          </cell>
          <cell r="J13886">
            <v>0</v>
          </cell>
        </row>
        <row r="13887">
          <cell r="A13887" t="str">
            <v>4522000001</v>
          </cell>
          <cell r="J13887">
            <v>0</v>
          </cell>
        </row>
        <row r="13888">
          <cell r="A13888" t="str">
            <v>4522000001</v>
          </cell>
          <cell r="J13888">
            <v>0</v>
          </cell>
        </row>
        <row r="13889">
          <cell r="A13889" t="str">
            <v>4522000001</v>
          </cell>
          <cell r="J13889">
            <v>0</v>
          </cell>
        </row>
        <row r="13890">
          <cell r="A13890" t="str">
            <v>4522000001</v>
          </cell>
          <cell r="J13890">
            <v>0</v>
          </cell>
        </row>
        <row r="13891">
          <cell r="A13891" t="str">
            <v>4522000001</v>
          </cell>
          <cell r="J13891">
            <v>0</v>
          </cell>
        </row>
        <row r="13892">
          <cell r="A13892" t="str">
            <v>4522000001</v>
          </cell>
          <cell r="J13892">
            <v>0</v>
          </cell>
        </row>
        <row r="13893">
          <cell r="A13893" t="str">
            <v>4522000001</v>
          </cell>
          <cell r="J13893">
            <v>0</v>
          </cell>
        </row>
        <row r="13894">
          <cell r="A13894" t="str">
            <v>4522000001</v>
          </cell>
          <cell r="J13894">
            <v>0</v>
          </cell>
        </row>
        <row r="13895">
          <cell r="A13895" t="str">
            <v>4522000001</v>
          </cell>
          <cell r="J13895">
            <v>0</v>
          </cell>
        </row>
        <row r="13896">
          <cell r="A13896" t="str">
            <v>4522000001</v>
          </cell>
          <cell r="J13896">
            <v>0</v>
          </cell>
        </row>
        <row r="13897">
          <cell r="A13897" t="str">
            <v>4522000001</v>
          </cell>
          <cell r="J13897">
            <v>0</v>
          </cell>
        </row>
        <row r="13898">
          <cell r="A13898" t="str">
            <v>4522000001</v>
          </cell>
          <cell r="J13898">
            <v>0</v>
          </cell>
        </row>
        <row r="13899">
          <cell r="A13899" t="str">
            <v>4522000001</v>
          </cell>
          <cell r="J13899">
            <v>0</v>
          </cell>
        </row>
        <row r="13900">
          <cell r="A13900" t="str">
            <v>4522000001</v>
          </cell>
          <cell r="J13900">
            <v>0</v>
          </cell>
        </row>
        <row r="13901">
          <cell r="A13901" t="str">
            <v>4522000001</v>
          </cell>
          <cell r="J13901">
            <v>0</v>
          </cell>
        </row>
        <row r="13902">
          <cell r="A13902" t="str">
            <v>4522000001</v>
          </cell>
          <cell r="J13902">
            <v>0</v>
          </cell>
        </row>
        <row r="13903">
          <cell r="A13903" t="str">
            <v>4522000001</v>
          </cell>
          <cell r="J13903">
            <v>0</v>
          </cell>
        </row>
        <row r="13904">
          <cell r="A13904" t="str">
            <v>4522000001</v>
          </cell>
          <cell r="J13904">
            <v>0</v>
          </cell>
        </row>
        <row r="13905">
          <cell r="A13905" t="str">
            <v>4522000001</v>
          </cell>
          <cell r="J13905">
            <v>0</v>
          </cell>
        </row>
        <row r="13906">
          <cell r="A13906" t="str">
            <v>4522000001</v>
          </cell>
          <cell r="J13906">
            <v>0</v>
          </cell>
        </row>
        <row r="13907">
          <cell r="A13907" t="str">
            <v>4522000001</v>
          </cell>
          <cell r="J13907">
            <v>0</v>
          </cell>
        </row>
        <row r="13908">
          <cell r="A13908" t="str">
            <v>4522000001</v>
          </cell>
          <cell r="J13908">
            <v>0</v>
          </cell>
        </row>
        <row r="13909">
          <cell r="A13909" t="str">
            <v>4522000001</v>
          </cell>
          <cell r="J13909">
            <v>0</v>
          </cell>
        </row>
        <row r="13910">
          <cell r="A13910" t="str">
            <v>4522000001</v>
          </cell>
          <cell r="J13910">
            <v>0</v>
          </cell>
        </row>
        <row r="13911">
          <cell r="A13911" t="str">
            <v>4522000001</v>
          </cell>
          <cell r="J13911">
            <v>0</v>
          </cell>
        </row>
        <row r="13912">
          <cell r="A13912" t="str">
            <v>4522000001</v>
          </cell>
          <cell r="J13912">
            <v>0</v>
          </cell>
        </row>
        <row r="13913">
          <cell r="A13913" t="str">
            <v>4522000001</v>
          </cell>
          <cell r="J13913">
            <v>0</v>
          </cell>
        </row>
        <row r="13914">
          <cell r="A13914" t="str">
            <v>4522000001</v>
          </cell>
          <cell r="J13914">
            <v>0</v>
          </cell>
        </row>
        <row r="13915">
          <cell r="A13915" t="str">
            <v>4522000001</v>
          </cell>
          <cell r="J13915">
            <v>0</v>
          </cell>
        </row>
        <row r="13916">
          <cell r="A13916" t="str">
            <v>4522000001</v>
          </cell>
          <cell r="J13916">
            <v>0</v>
          </cell>
        </row>
        <row r="13917">
          <cell r="A13917" t="str">
            <v>4522000001</v>
          </cell>
          <cell r="J13917">
            <v>0</v>
          </cell>
        </row>
        <row r="13918">
          <cell r="A13918" t="str">
            <v>4522000001</v>
          </cell>
          <cell r="J13918">
            <v>0</v>
          </cell>
        </row>
        <row r="13919">
          <cell r="A13919" t="str">
            <v>4522000001</v>
          </cell>
          <cell r="J13919">
            <v>0</v>
          </cell>
        </row>
        <row r="13920">
          <cell r="A13920" t="str">
            <v>4522000001</v>
          </cell>
          <cell r="J13920">
            <v>0</v>
          </cell>
        </row>
        <row r="13921">
          <cell r="A13921" t="str">
            <v>4522000001</v>
          </cell>
          <cell r="J13921">
            <v>0</v>
          </cell>
        </row>
        <row r="13922">
          <cell r="A13922" t="str">
            <v>4522000001</v>
          </cell>
          <cell r="J13922">
            <v>0</v>
          </cell>
        </row>
        <row r="13923">
          <cell r="A13923" t="str">
            <v>4522000001</v>
          </cell>
          <cell r="J13923">
            <v>0</v>
          </cell>
        </row>
        <row r="13924">
          <cell r="A13924" t="str">
            <v>4522000001</v>
          </cell>
          <cell r="J13924">
            <v>0</v>
          </cell>
        </row>
        <row r="13925">
          <cell r="A13925" t="str">
            <v>4522000001</v>
          </cell>
          <cell r="J13925">
            <v>0</v>
          </cell>
        </row>
        <row r="13926">
          <cell r="A13926" t="str">
            <v>4522000001</v>
          </cell>
          <cell r="J13926">
            <v>0</v>
          </cell>
        </row>
        <row r="13927">
          <cell r="A13927" t="str">
            <v>4522000001</v>
          </cell>
          <cell r="J13927">
            <v>0</v>
          </cell>
        </row>
        <row r="13928">
          <cell r="A13928" t="str">
            <v>4522000001</v>
          </cell>
          <cell r="J13928">
            <v>0</v>
          </cell>
        </row>
        <row r="13929">
          <cell r="A13929" t="str">
            <v>4522000001</v>
          </cell>
          <cell r="J13929">
            <v>0</v>
          </cell>
        </row>
        <row r="13930">
          <cell r="A13930" t="str">
            <v>4522000001</v>
          </cell>
          <cell r="J13930">
            <v>0</v>
          </cell>
        </row>
        <row r="13931">
          <cell r="A13931" t="str">
            <v>4522000001</v>
          </cell>
          <cell r="J13931">
            <v>0</v>
          </cell>
        </row>
        <row r="13932">
          <cell r="A13932" t="str">
            <v>4522000001</v>
          </cell>
          <cell r="J13932">
            <v>0</v>
          </cell>
        </row>
        <row r="13933">
          <cell r="A13933" t="str">
            <v>4522000001</v>
          </cell>
          <cell r="J13933">
            <v>0</v>
          </cell>
        </row>
        <row r="13934">
          <cell r="A13934" t="str">
            <v>4522000001</v>
          </cell>
          <cell r="J13934">
            <v>0</v>
          </cell>
        </row>
        <row r="13935">
          <cell r="A13935" t="str">
            <v>4522000001</v>
          </cell>
          <cell r="J13935">
            <v>0</v>
          </cell>
        </row>
        <row r="13936">
          <cell r="A13936" t="str">
            <v>4522000001</v>
          </cell>
          <cell r="J13936">
            <v>0</v>
          </cell>
        </row>
        <row r="13937">
          <cell r="A13937" t="str">
            <v>4522000001</v>
          </cell>
          <cell r="J13937">
            <v>0</v>
          </cell>
        </row>
        <row r="13938">
          <cell r="A13938" t="str">
            <v>4522000001</v>
          </cell>
          <cell r="J13938">
            <v>0</v>
          </cell>
        </row>
        <row r="13939">
          <cell r="A13939" t="str">
            <v>4522000001</v>
          </cell>
          <cell r="J13939">
            <v>0</v>
          </cell>
        </row>
        <row r="13940">
          <cell r="A13940" t="str">
            <v>4522000001</v>
          </cell>
          <cell r="J13940">
            <v>0</v>
          </cell>
        </row>
        <row r="13941">
          <cell r="A13941" t="str">
            <v>4522000001</v>
          </cell>
          <cell r="J13941">
            <v>0</v>
          </cell>
        </row>
        <row r="13942">
          <cell r="A13942" t="str">
            <v>4522000001</v>
          </cell>
          <cell r="J13942">
            <v>0</v>
          </cell>
        </row>
        <row r="13943">
          <cell r="A13943" t="str">
            <v>4522000001</v>
          </cell>
          <cell r="J13943">
            <v>0</v>
          </cell>
        </row>
        <row r="13944">
          <cell r="A13944" t="str">
            <v>4522000001</v>
          </cell>
          <cell r="J13944">
            <v>0</v>
          </cell>
        </row>
        <row r="13945">
          <cell r="A13945" t="str">
            <v>4522000001</v>
          </cell>
          <cell r="J13945">
            <v>0</v>
          </cell>
        </row>
        <row r="13946">
          <cell r="A13946" t="str">
            <v>4522000001</v>
          </cell>
          <cell r="J13946">
            <v>0</v>
          </cell>
        </row>
        <row r="13947">
          <cell r="A13947" t="str">
            <v>4522000001</v>
          </cell>
          <cell r="J13947">
            <v>0</v>
          </cell>
        </row>
        <row r="13948">
          <cell r="A13948" t="str">
            <v>4522000001</v>
          </cell>
          <cell r="J13948">
            <v>0</v>
          </cell>
        </row>
        <row r="13949">
          <cell r="A13949" t="str">
            <v>4522000001</v>
          </cell>
          <cell r="J13949">
            <v>0</v>
          </cell>
        </row>
        <row r="13950">
          <cell r="A13950" t="str">
            <v>4522000001</v>
          </cell>
          <cell r="J13950">
            <v>0</v>
          </cell>
        </row>
        <row r="13951">
          <cell r="A13951" t="str">
            <v>4522000001</v>
          </cell>
          <cell r="J13951">
            <v>0</v>
          </cell>
        </row>
        <row r="13952">
          <cell r="A13952" t="str">
            <v>4522000001</v>
          </cell>
          <cell r="J13952">
            <v>0</v>
          </cell>
        </row>
        <row r="13953">
          <cell r="A13953" t="str">
            <v>4522000001</v>
          </cell>
          <cell r="J13953">
            <v>0</v>
          </cell>
        </row>
        <row r="13954">
          <cell r="A13954" t="str">
            <v>4522000001</v>
          </cell>
          <cell r="J13954">
            <v>0</v>
          </cell>
        </row>
        <row r="13955">
          <cell r="A13955" t="str">
            <v>4522000001</v>
          </cell>
          <cell r="J13955">
            <v>0</v>
          </cell>
        </row>
        <row r="13956">
          <cell r="A13956" t="str">
            <v>4522000001</v>
          </cell>
          <cell r="J13956">
            <v>0</v>
          </cell>
        </row>
        <row r="13957">
          <cell r="A13957" t="str">
            <v>4522000001</v>
          </cell>
          <cell r="J13957">
            <v>0</v>
          </cell>
        </row>
        <row r="13958">
          <cell r="A13958" t="str">
            <v>4522000001</v>
          </cell>
          <cell r="J13958">
            <v>0</v>
          </cell>
        </row>
        <row r="13959">
          <cell r="A13959" t="str">
            <v>4522000001</v>
          </cell>
          <cell r="J13959">
            <v>0</v>
          </cell>
        </row>
        <row r="13960">
          <cell r="A13960" t="str">
            <v>4522000001</v>
          </cell>
          <cell r="J13960">
            <v>0</v>
          </cell>
        </row>
        <row r="13961">
          <cell r="A13961" t="str">
            <v>4522000001</v>
          </cell>
          <cell r="J13961">
            <v>0</v>
          </cell>
        </row>
        <row r="13962">
          <cell r="A13962" t="str">
            <v>4522000001</v>
          </cell>
          <cell r="J13962">
            <v>0</v>
          </cell>
        </row>
        <row r="13963">
          <cell r="A13963" t="str">
            <v>4522000001</v>
          </cell>
          <cell r="J13963">
            <v>0</v>
          </cell>
        </row>
        <row r="13964">
          <cell r="A13964" t="str">
            <v>4522000001</v>
          </cell>
          <cell r="J13964">
            <v>0</v>
          </cell>
        </row>
        <row r="13965">
          <cell r="A13965" t="str">
            <v>4522000001</v>
          </cell>
          <cell r="J13965">
            <v>0</v>
          </cell>
        </row>
        <row r="13966">
          <cell r="A13966" t="str">
            <v>4522000001</v>
          </cell>
          <cell r="J13966">
            <v>0</v>
          </cell>
        </row>
        <row r="13967">
          <cell r="A13967" t="str">
            <v>4522000001</v>
          </cell>
          <cell r="J13967">
            <v>0</v>
          </cell>
        </row>
        <row r="13968">
          <cell r="A13968" t="str">
            <v>4522000001</v>
          </cell>
          <cell r="J13968">
            <v>0</v>
          </cell>
        </row>
        <row r="13969">
          <cell r="A13969" t="str">
            <v>4522000001</v>
          </cell>
          <cell r="J13969">
            <v>0</v>
          </cell>
        </row>
        <row r="13970">
          <cell r="A13970" t="str">
            <v>4522000001</v>
          </cell>
          <cell r="J13970">
            <v>0</v>
          </cell>
        </row>
        <row r="13971">
          <cell r="A13971" t="str">
            <v>4522000001</v>
          </cell>
          <cell r="J13971">
            <v>0</v>
          </cell>
        </row>
        <row r="13972">
          <cell r="A13972" t="str">
            <v>4522000001</v>
          </cell>
          <cell r="J13972">
            <v>0</v>
          </cell>
        </row>
        <row r="13973">
          <cell r="A13973" t="str">
            <v>4522000001</v>
          </cell>
          <cell r="J13973">
            <v>0</v>
          </cell>
        </row>
        <row r="13974">
          <cell r="A13974" t="str">
            <v>4522000001</v>
          </cell>
          <cell r="J13974">
            <v>0</v>
          </cell>
        </row>
        <row r="13975">
          <cell r="A13975" t="str">
            <v>4522000001</v>
          </cell>
          <cell r="J13975">
            <v>0</v>
          </cell>
        </row>
        <row r="13976">
          <cell r="A13976" t="str">
            <v>4522000001</v>
          </cell>
          <cell r="J13976">
            <v>0</v>
          </cell>
        </row>
        <row r="13977">
          <cell r="A13977" t="str">
            <v>4522000001</v>
          </cell>
          <cell r="J13977">
            <v>0</v>
          </cell>
        </row>
        <row r="13978">
          <cell r="A13978" t="str">
            <v>4522000001</v>
          </cell>
          <cell r="J13978">
            <v>0</v>
          </cell>
        </row>
        <row r="13979">
          <cell r="A13979" t="str">
            <v>4522000001</v>
          </cell>
          <cell r="J13979">
            <v>0</v>
          </cell>
        </row>
        <row r="13980">
          <cell r="A13980" t="str">
            <v>4522000001</v>
          </cell>
          <cell r="J13980">
            <v>0</v>
          </cell>
        </row>
        <row r="13981">
          <cell r="A13981" t="str">
            <v>4522000001</v>
          </cell>
          <cell r="J13981">
            <v>0</v>
          </cell>
        </row>
        <row r="13982">
          <cell r="A13982" t="str">
            <v>4522000001</v>
          </cell>
          <cell r="J13982">
            <v>0</v>
          </cell>
        </row>
        <row r="13983">
          <cell r="A13983" t="str">
            <v>4522000001</v>
          </cell>
          <cell r="J13983">
            <v>0</v>
          </cell>
        </row>
        <row r="13984">
          <cell r="A13984" t="str">
            <v>4522000001</v>
          </cell>
          <cell r="J13984">
            <v>0</v>
          </cell>
        </row>
        <row r="13985">
          <cell r="A13985" t="str">
            <v>4522000001</v>
          </cell>
          <cell r="J13985">
            <v>0</v>
          </cell>
        </row>
        <row r="13986">
          <cell r="A13986" t="str">
            <v>4522000001</v>
          </cell>
          <cell r="J13986">
            <v>0</v>
          </cell>
        </row>
        <row r="13987">
          <cell r="A13987" t="str">
            <v>4522000001</v>
          </cell>
          <cell r="J13987">
            <v>0</v>
          </cell>
        </row>
        <row r="13988">
          <cell r="A13988" t="str">
            <v>4522000001</v>
          </cell>
          <cell r="J13988">
            <v>0</v>
          </cell>
        </row>
        <row r="13989">
          <cell r="A13989" t="str">
            <v>4522000001</v>
          </cell>
          <cell r="J13989">
            <v>0</v>
          </cell>
        </row>
        <row r="13990">
          <cell r="A13990" t="str">
            <v>4522000001</v>
          </cell>
          <cell r="J13990">
            <v>0</v>
          </cell>
        </row>
        <row r="13991">
          <cell r="A13991" t="str">
            <v>4522000001</v>
          </cell>
          <cell r="J13991">
            <v>0</v>
          </cell>
        </row>
        <row r="13992">
          <cell r="A13992" t="str">
            <v>4522000001</v>
          </cell>
          <cell r="J13992">
            <v>0</v>
          </cell>
        </row>
        <row r="13993">
          <cell r="A13993" t="str">
            <v>4522000001</v>
          </cell>
          <cell r="J13993">
            <v>0</v>
          </cell>
        </row>
        <row r="13994">
          <cell r="A13994" t="str">
            <v>4522000001</v>
          </cell>
          <cell r="J13994">
            <v>0</v>
          </cell>
        </row>
        <row r="13995">
          <cell r="A13995" t="str">
            <v>4522000001</v>
          </cell>
          <cell r="J13995">
            <v>0</v>
          </cell>
        </row>
        <row r="13996">
          <cell r="A13996" t="str">
            <v>4522000001</v>
          </cell>
          <cell r="J13996">
            <v>0</v>
          </cell>
        </row>
        <row r="13997">
          <cell r="A13997" t="str">
            <v>4522000001</v>
          </cell>
          <cell r="J13997">
            <v>0</v>
          </cell>
        </row>
        <row r="13998">
          <cell r="A13998" t="str">
            <v>4522000001</v>
          </cell>
          <cell r="J13998">
            <v>0</v>
          </cell>
        </row>
        <row r="13999">
          <cell r="A13999" t="str">
            <v>4522000001</v>
          </cell>
          <cell r="J13999">
            <v>0</v>
          </cell>
        </row>
        <row r="14000">
          <cell r="A14000" t="str">
            <v>4522000001</v>
          </cell>
          <cell r="J14000">
            <v>0</v>
          </cell>
        </row>
        <row r="14001">
          <cell r="A14001" t="str">
            <v>4522000001</v>
          </cell>
          <cell r="J14001">
            <v>0</v>
          </cell>
        </row>
        <row r="14002">
          <cell r="A14002" t="str">
            <v>4522000001</v>
          </cell>
          <cell r="J14002">
            <v>0</v>
          </cell>
        </row>
        <row r="14003">
          <cell r="A14003" t="str">
            <v>4522000001</v>
          </cell>
          <cell r="J14003">
            <v>0</v>
          </cell>
        </row>
        <row r="14004">
          <cell r="A14004" t="str">
            <v>4522000001</v>
          </cell>
          <cell r="J14004">
            <v>0</v>
          </cell>
        </row>
        <row r="14005">
          <cell r="A14005" t="str">
            <v>4522000001</v>
          </cell>
          <cell r="J14005">
            <v>0</v>
          </cell>
        </row>
        <row r="14006">
          <cell r="A14006" t="str">
            <v>4522000001</v>
          </cell>
          <cell r="J14006">
            <v>0</v>
          </cell>
        </row>
        <row r="14007">
          <cell r="A14007" t="str">
            <v>4522000001</v>
          </cell>
          <cell r="J14007">
            <v>0</v>
          </cell>
        </row>
        <row r="14008">
          <cell r="A14008" t="str">
            <v>4522000001</v>
          </cell>
          <cell r="J14008">
            <v>0</v>
          </cell>
        </row>
        <row r="14009">
          <cell r="A14009" t="str">
            <v>4522000001</v>
          </cell>
          <cell r="J14009">
            <v>0</v>
          </cell>
        </row>
        <row r="14010">
          <cell r="A14010" t="str">
            <v>4522000001</v>
          </cell>
          <cell r="J14010">
            <v>0</v>
          </cell>
        </row>
        <row r="14011">
          <cell r="A14011" t="str">
            <v>4522000001</v>
          </cell>
          <cell r="J14011">
            <v>0</v>
          </cell>
        </row>
        <row r="14012">
          <cell r="A14012" t="str">
            <v>4522000001</v>
          </cell>
          <cell r="J14012">
            <v>0</v>
          </cell>
        </row>
        <row r="14013">
          <cell r="A14013" t="str">
            <v>4522000001</v>
          </cell>
          <cell r="J14013">
            <v>0</v>
          </cell>
        </row>
        <row r="14014">
          <cell r="A14014" t="str">
            <v>4522000001</v>
          </cell>
          <cell r="J14014">
            <v>0</v>
          </cell>
        </row>
        <row r="14015">
          <cell r="A14015" t="str">
            <v>4522000001</v>
          </cell>
          <cell r="J14015">
            <v>0</v>
          </cell>
        </row>
        <row r="14016">
          <cell r="A14016" t="str">
            <v>4522000001</v>
          </cell>
          <cell r="J14016">
            <v>0</v>
          </cell>
        </row>
        <row r="14017">
          <cell r="A14017" t="str">
            <v>4522000001</v>
          </cell>
          <cell r="J14017">
            <v>0</v>
          </cell>
        </row>
        <row r="14018">
          <cell r="A14018" t="str">
            <v>4522000001</v>
          </cell>
          <cell r="J14018">
            <v>0</v>
          </cell>
        </row>
        <row r="14019">
          <cell r="A14019" t="str">
            <v>4522000001</v>
          </cell>
          <cell r="J14019">
            <v>0</v>
          </cell>
        </row>
        <row r="14020">
          <cell r="A14020" t="str">
            <v>4522000001</v>
          </cell>
          <cell r="J14020">
            <v>0</v>
          </cell>
        </row>
        <row r="14021">
          <cell r="A14021" t="str">
            <v>4522000001</v>
          </cell>
          <cell r="J14021">
            <v>0</v>
          </cell>
        </row>
        <row r="14022">
          <cell r="A14022" t="str">
            <v>4522000001</v>
          </cell>
          <cell r="J14022">
            <v>0</v>
          </cell>
        </row>
        <row r="14023">
          <cell r="A14023" t="str">
            <v>4522000001</v>
          </cell>
          <cell r="J14023">
            <v>0</v>
          </cell>
        </row>
        <row r="14024">
          <cell r="A14024" t="str">
            <v>4522000001</v>
          </cell>
          <cell r="J14024">
            <v>0</v>
          </cell>
        </row>
        <row r="14025">
          <cell r="A14025" t="str">
            <v>4522000001</v>
          </cell>
          <cell r="J14025">
            <v>0</v>
          </cell>
        </row>
        <row r="14026">
          <cell r="A14026" t="str">
            <v>4522000001</v>
          </cell>
          <cell r="J14026">
            <v>0</v>
          </cell>
        </row>
        <row r="14027">
          <cell r="A14027" t="str">
            <v>4522000001</v>
          </cell>
          <cell r="J14027">
            <v>0</v>
          </cell>
        </row>
        <row r="14028">
          <cell r="A14028" t="str">
            <v>4522000001</v>
          </cell>
          <cell r="J14028">
            <v>0</v>
          </cell>
        </row>
        <row r="14029">
          <cell r="A14029" t="str">
            <v>4522000001</v>
          </cell>
          <cell r="J14029">
            <v>0</v>
          </cell>
        </row>
        <row r="14030">
          <cell r="A14030" t="str">
            <v>4522000001</v>
          </cell>
          <cell r="J14030">
            <v>0</v>
          </cell>
        </row>
        <row r="14031">
          <cell r="A14031" t="str">
            <v>4522000001</v>
          </cell>
          <cell r="J14031">
            <v>0</v>
          </cell>
        </row>
        <row r="14032">
          <cell r="A14032" t="str">
            <v>4522000001</v>
          </cell>
          <cell r="J14032">
            <v>0</v>
          </cell>
        </row>
        <row r="14033">
          <cell r="A14033" t="str">
            <v>4522000001</v>
          </cell>
          <cell r="J14033">
            <v>0</v>
          </cell>
        </row>
        <row r="14034">
          <cell r="A14034" t="str">
            <v>4522000001</v>
          </cell>
          <cell r="J14034">
            <v>0</v>
          </cell>
        </row>
        <row r="14035">
          <cell r="A14035" t="str">
            <v>4522000001</v>
          </cell>
          <cell r="J14035">
            <v>0</v>
          </cell>
        </row>
        <row r="14036">
          <cell r="A14036" t="str">
            <v>4522000001</v>
          </cell>
          <cell r="J14036">
            <v>0</v>
          </cell>
        </row>
        <row r="14037">
          <cell r="A14037" t="str">
            <v>4522000001</v>
          </cell>
          <cell r="J14037">
            <v>0</v>
          </cell>
        </row>
        <row r="14038">
          <cell r="A14038" t="str">
            <v>4522000001</v>
          </cell>
          <cell r="J14038">
            <v>0</v>
          </cell>
        </row>
        <row r="14039">
          <cell r="A14039" t="str">
            <v>4522000001</v>
          </cell>
          <cell r="J14039">
            <v>0</v>
          </cell>
        </row>
        <row r="14040">
          <cell r="A14040" t="str">
            <v>4522000001</v>
          </cell>
          <cell r="J14040">
            <v>0</v>
          </cell>
        </row>
        <row r="14041">
          <cell r="A14041" t="str">
            <v>4522000001</v>
          </cell>
          <cell r="J14041">
            <v>0</v>
          </cell>
        </row>
        <row r="14042">
          <cell r="A14042" t="str">
            <v>4522000001</v>
          </cell>
          <cell r="J14042">
            <v>0</v>
          </cell>
        </row>
        <row r="14043">
          <cell r="A14043" t="str">
            <v>4522000001</v>
          </cell>
          <cell r="J14043">
            <v>0</v>
          </cell>
        </row>
        <row r="14044">
          <cell r="A14044" t="str">
            <v>4522000001</v>
          </cell>
          <cell r="J14044">
            <v>0</v>
          </cell>
        </row>
        <row r="14045">
          <cell r="A14045" t="str">
            <v>4522000001</v>
          </cell>
          <cell r="J14045">
            <v>0</v>
          </cell>
        </row>
        <row r="14046">
          <cell r="A14046" t="str">
            <v>4522000001</v>
          </cell>
          <cell r="J14046">
            <v>0</v>
          </cell>
        </row>
        <row r="14047">
          <cell r="A14047" t="str">
            <v>4522000001</v>
          </cell>
          <cell r="J14047">
            <v>0</v>
          </cell>
        </row>
        <row r="14048">
          <cell r="A14048" t="str">
            <v>4522000001</v>
          </cell>
          <cell r="J14048">
            <v>0</v>
          </cell>
        </row>
        <row r="14049">
          <cell r="A14049" t="str">
            <v>4522000001</v>
          </cell>
          <cell r="J14049">
            <v>0</v>
          </cell>
        </row>
        <row r="14050">
          <cell r="A14050" t="str">
            <v>4522000001</v>
          </cell>
          <cell r="J14050">
            <v>0</v>
          </cell>
        </row>
        <row r="14051">
          <cell r="A14051" t="str">
            <v>4522000001</v>
          </cell>
          <cell r="J14051">
            <v>0</v>
          </cell>
        </row>
        <row r="14052">
          <cell r="A14052" t="str">
            <v>4522000001</v>
          </cell>
          <cell r="J14052">
            <v>0</v>
          </cell>
        </row>
        <row r="14053">
          <cell r="A14053" t="str">
            <v>4522000001</v>
          </cell>
          <cell r="J14053">
            <v>0</v>
          </cell>
        </row>
        <row r="14054">
          <cell r="A14054" t="str">
            <v>4522000001</v>
          </cell>
          <cell r="J14054">
            <v>0</v>
          </cell>
        </row>
        <row r="14055">
          <cell r="A14055" t="str">
            <v>4522000001</v>
          </cell>
          <cell r="J14055">
            <v>0</v>
          </cell>
        </row>
        <row r="14056">
          <cell r="A14056" t="str">
            <v>4522000001</v>
          </cell>
          <cell r="J14056">
            <v>0</v>
          </cell>
        </row>
        <row r="14057">
          <cell r="A14057" t="str">
            <v>4522000001</v>
          </cell>
          <cell r="J14057">
            <v>0</v>
          </cell>
        </row>
        <row r="14058">
          <cell r="A14058" t="str">
            <v>4522000001</v>
          </cell>
          <cell r="J14058">
            <v>0</v>
          </cell>
        </row>
        <row r="14059">
          <cell r="A14059" t="str">
            <v>4522000001</v>
          </cell>
          <cell r="J14059">
            <v>0</v>
          </cell>
        </row>
        <row r="14060">
          <cell r="A14060" t="str">
            <v>4522000001</v>
          </cell>
          <cell r="J14060">
            <v>0</v>
          </cell>
        </row>
        <row r="14061">
          <cell r="A14061" t="str">
            <v>4522000001</v>
          </cell>
          <cell r="J14061">
            <v>0</v>
          </cell>
        </row>
        <row r="14062">
          <cell r="A14062" t="str">
            <v>4522000001</v>
          </cell>
          <cell r="J14062">
            <v>0</v>
          </cell>
        </row>
        <row r="14063">
          <cell r="A14063" t="str">
            <v>4522000001</v>
          </cell>
          <cell r="J14063">
            <v>0</v>
          </cell>
        </row>
        <row r="14064">
          <cell r="A14064" t="str">
            <v>4522000001</v>
          </cell>
          <cell r="J14064">
            <v>0</v>
          </cell>
        </row>
        <row r="14065">
          <cell r="A14065" t="str">
            <v>4522000001</v>
          </cell>
          <cell r="J14065">
            <v>0</v>
          </cell>
        </row>
        <row r="14066">
          <cell r="A14066" t="str">
            <v>4522000001</v>
          </cell>
          <cell r="J14066">
            <v>0</v>
          </cell>
        </row>
        <row r="14067">
          <cell r="A14067" t="str">
            <v>4522000001</v>
          </cell>
          <cell r="J14067">
            <v>0</v>
          </cell>
        </row>
        <row r="14068">
          <cell r="A14068" t="str">
            <v>4522000001</v>
          </cell>
          <cell r="J14068">
            <v>0</v>
          </cell>
        </row>
        <row r="14069">
          <cell r="A14069" t="str">
            <v>4522000001</v>
          </cell>
          <cell r="J14069">
            <v>0</v>
          </cell>
        </row>
        <row r="14070">
          <cell r="A14070" t="str">
            <v>4522000001</v>
          </cell>
          <cell r="J14070">
            <v>0</v>
          </cell>
        </row>
        <row r="14071">
          <cell r="A14071" t="str">
            <v>4522000001</v>
          </cell>
          <cell r="J14071">
            <v>0</v>
          </cell>
        </row>
        <row r="14072">
          <cell r="A14072" t="str">
            <v>4522000001</v>
          </cell>
          <cell r="J14072">
            <v>0</v>
          </cell>
        </row>
        <row r="14073">
          <cell r="A14073" t="str">
            <v>4522000001</v>
          </cell>
          <cell r="J14073">
            <v>0</v>
          </cell>
        </row>
        <row r="14074">
          <cell r="A14074" t="str">
            <v>4522000001</v>
          </cell>
          <cell r="J14074">
            <v>0</v>
          </cell>
        </row>
        <row r="14075">
          <cell r="A14075" t="str">
            <v>4522000001</v>
          </cell>
          <cell r="J14075">
            <v>0</v>
          </cell>
        </row>
        <row r="14076">
          <cell r="A14076" t="str">
            <v>4522000001</v>
          </cell>
          <cell r="J14076">
            <v>0</v>
          </cell>
        </row>
        <row r="14077">
          <cell r="A14077" t="str">
            <v>4522000001</v>
          </cell>
          <cell r="J14077">
            <v>0</v>
          </cell>
        </row>
        <row r="14078">
          <cell r="A14078" t="str">
            <v>4522000001</v>
          </cell>
          <cell r="J14078">
            <v>0</v>
          </cell>
        </row>
        <row r="14079">
          <cell r="A14079" t="str">
            <v>4522000001</v>
          </cell>
          <cell r="J14079">
            <v>0</v>
          </cell>
        </row>
        <row r="14080">
          <cell r="A14080" t="str">
            <v>4522000001</v>
          </cell>
          <cell r="J14080">
            <v>0</v>
          </cell>
        </row>
        <row r="14081">
          <cell r="A14081" t="str">
            <v>4522000001</v>
          </cell>
          <cell r="J14081">
            <v>0</v>
          </cell>
        </row>
        <row r="14082">
          <cell r="A14082" t="str">
            <v>4522000001</v>
          </cell>
          <cell r="J14082">
            <v>0</v>
          </cell>
        </row>
        <row r="14083">
          <cell r="A14083" t="str">
            <v>4522000001</v>
          </cell>
          <cell r="J14083">
            <v>0</v>
          </cell>
        </row>
        <row r="14084">
          <cell r="A14084" t="str">
            <v>4522000001</v>
          </cell>
          <cell r="J14084">
            <v>0</v>
          </cell>
        </row>
        <row r="14085">
          <cell r="A14085" t="str">
            <v>4522000001</v>
          </cell>
          <cell r="J14085">
            <v>0</v>
          </cell>
        </row>
        <row r="14086">
          <cell r="A14086" t="str">
            <v>4522000001</v>
          </cell>
          <cell r="J14086">
            <v>0</v>
          </cell>
        </row>
        <row r="14087">
          <cell r="A14087" t="str">
            <v>4522000001</v>
          </cell>
          <cell r="J14087">
            <v>0</v>
          </cell>
        </row>
        <row r="14088">
          <cell r="A14088" t="str">
            <v>4522000001</v>
          </cell>
          <cell r="J14088">
            <v>0</v>
          </cell>
        </row>
        <row r="14089">
          <cell r="A14089" t="str">
            <v>4522000001</v>
          </cell>
          <cell r="J14089">
            <v>0</v>
          </cell>
        </row>
        <row r="14090">
          <cell r="A14090" t="str">
            <v>4522000001</v>
          </cell>
          <cell r="J14090">
            <v>0</v>
          </cell>
        </row>
        <row r="14091">
          <cell r="A14091" t="str">
            <v>4522000001</v>
          </cell>
          <cell r="J14091">
            <v>0</v>
          </cell>
        </row>
        <row r="14092">
          <cell r="A14092" t="str">
            <v>4522000001</v>
          </cell>
          <cell r="J14092">
            <v>0</v>
          </cell>
        </row>
        <row r="14093">
          <cell r="A14093" t="str">
            <v>4522000001</v>
          </cell>
          <cell r="J14093">
            <v>0</v>
          </cell>
        </row>
        <row r="14094">
          <cell r="A14094" t="str">
            <v>4522000001</v>
          </cell>
          <cell r="J14094">
            <v>0</v>
          </cell>
        </row>
        <row r="14095">
          <cell r="A14095" t="str">
            <v>4522000001</v>
          </cell>
          <cell r="J14095">
            <v>0</v>
          </cell>
        </row>
        <row r="14096">
          <cell r="A14096" t="str">
            <v>4522000001</v>
          </cell>
          <cell r="J14096">
            <v>0</v>
          </cell>
        </row>
        <row r="14097">
          <cell r="A14097" t="str">
            <v>4522000001</v>
          </cell>
          <cell r="J14097">
            <v>0</v>
          </cell>
        </row>
        <row r="14098">
          <cell r="A14098" t="str">
            <v>4522000001</v>
          </cell>
          <cell r="J14098">
            <v>0</v>
          </cell>
        </row>
        <row r="14099">
          <cell r="A14099" t="str">
            <v>4522000001</v>
          </cell>
          <cell r="J14099">
            <v>0</v>
          </cell>
        </row>
        <row r="14100">
          <cell r="A14100" t="str">
            <v>4522000001</v>
          </cell>
          <cell r="J14100">
            <v>0</v>
          </cell>
        </row>
        <row r="14101">
          <cell r="A14101" t="str">
            <v>4522000001</v>
          </cell>
          <cell r="J14101">
            <v>0</v>
          </cell>
        </row>
        <row r="14102">
          <cell r="A14102" t="str">
            <v>4522000001</v>
          </cell>
          <cell r="J14102">
            <v>0</v>
          </cell>
        </row>
        <row r="14103">
          <cell r="A14103" t="str">
            <v>4522000001</v>
          </cell>
          <cell r="J14103">
            <v>0</v>
          </cell>
        </row>
        <row r="14104">
          <cell r="A14104" t="str">
            <v>4522000001</v>
          </cell>
          <cell r="J14104">
            <v>0</v>
          </cell>
        </row>
        <row r="14105">
          <cell r="A14105" t="str">
            <v>4522000001</v>
          </cell>
          <cell r="J14105">
            <v>0</v>
          </cell>
        </row>
        <row r="14106">
          <cell r="A14106" t="str">
            <v>4522000001</v>
          </cell>
          <cell r="J14106">
            <v>0</v>
          </cell>
        </row>
        <row r="14107">
          <cell r="A14107" t="str">
            <v>4522000001</v>
          </cell>
          <cell r="J14107">
            <v>0</v>
          </cell>
        </row>
        <row r="14108">
          <cell r="A14108" t="str">
            <v>4522000001</v>
          </cell>
          <cell r="J14108">
            <v>0</v>
          </cell>
        </row>
        <row r="14109">
          <cell r="A14109" t="str">
            <v>4522000001</v>
          </cell>
          <cell r="J14109">
            <v>0</v>
          </cell>
        </row>
        <row r="14110">
          <cell r="A14110" t="str">
            <v>4522000001</v>
          </cell>
          <cell r="J14110">
            <v>0</v>
          </cell>
        </row>
        <row r="14111">
          <cell r="A14111" t="str">
            <v>4522000001</v>
          </cell>
          <cell r="J14111">
            <v>0</v>
          </cell>
        </row>
        <row r="14112">
          <cell r="A14112" t="str">
            <v>4522000001</v>
          </cell>
          <cell r="J14112">
            <v>0</v>
          </cell>
        </row>
        <row r="14113">
          <cell r="A14113" t="str">
            <v>4522000001</v>
          </cell>
          <cell r="J14113">
            <v>0</v>
          </cell>
        </row>
        <row r="14114">
          <cell r="A14114" t="str">
            <v>4522000001</v>
          </cell>
          <cell r="J14114">
            <v>0</v>
          </cell>
        </row>
        <row r="14115">
          <cell r="A14115" t="str">
            <v>4522000001</v>
          </cell>
          <cell r="J14115">
            <v>0</v>
          </cell>
        </row>
        <row r="14116">
          <cell r="A14116" t="str">
            <v>4522000001</v>
          </cell>
          <cell r="J14116">
            <v>0</v>
          </cell>
        </row>
        <row r="14117">
          <cell r="A14117" t="str">
            <v>4522000001</v>
          </cell>
          <cell r="J14117">
            <v>0</v>
          </cell>
        </row>
        <row r="14118">
          <cell r="A14118" t="str">
            <v>4522000001</v>
          </cell>
          <cell r="J14118">
            <v>0</v>
          </cell>
        </row>
        <row r="14119">
          <cell r="A14119" t="str">
            <v>4522000001</v>
          </cell>
          <cell r="J14119">
            <v>0</v>
          </cell>
        </row>
        <row r="14120">
          <cell r="A14120" t="str">
            <v>4522000001</v>
          </cell>
          <cell r="J14120">
            <v>0</v>
          </cell>
        </row>
        <row r="14121">
          <cell r="A14121" t="str">
            <v>4522000001</v>
          </cell>
          <cell r="J14121">
            <v>0</v>
          </cell>
        </row>
        <row r="14122">
          <cell r="A14122" t="str">
            <v>4522000001</v>
          </cell>
          <cell r="J14122">
            <v>0</v>
          </cell>
        </row>
        <row r="14123">
          <cell r="A14123" t="str">
            <v>4522000001</v>
          </cell>
          <cell r="J14123">
            <v>0</v>
          </cell>
        </row>
        <row r="14124">
          <cell r="A14124" t="str">
            <v>4522000001</v>
          </cell>
          <cell r="J14124">
            <v>0</v>
          </cell>
        </row>
        <row r="14125">
          <cell r="A14125" t="str">
            <v>4522000001</v>
          </cell>
          <cell r="J14125">
            <v>0</v>
          </cell>
        </row>
        <row r="14126">
          <cell r="A14126" t="str">
            <v>4522000001</v>
          </cell>
          <cell r="J14126">
            <v>0</v>
          </cell>
        </row>
        <row r="14127">
          <cell r="A14127" t="str">
            <v>4522000001</v>
          </cell>
          <cell r="J14127">
            <v>0</v>
          </cell>
        </row>
        <row r="14128">
          <cell r="A14128" t="str">
            <v>4522000001</v>
          </cell>
          <cell r="J14128">
            <v>0</v>
          </cell>
        </row>
        <row r="14129">
          <cell r="A14129" t="str">
            <v>4522000001</v>
          </cell>
          <cell r="J14129">
            <v>0</v>
          </cell>
        </row>
        <row r="14130">
          <cell r="A14130" t="str">
            <v>4522000001</v>
          </cell>
          <cell r="J14130">
            <v>0</v>
          </cell>
        </row>
        <row r="14131">
          <cell r="A14131" t="str">
            <v>4522000001</v>
          </cell>
          <cell r="J14131">
            <v>0</v>
          </cell>
        </row>
        <row r="14132">
          <cell r="A14132" t="str">
            <v>4522000001</v>
          </cell>
          <cell r="J14132">
            <v>0</v>
          </cell>
        </row>
        <row r="14133">
          <cell r="A14133" t="str">
            <v>4522000001</v>
          </cell>
          <cell r="J14133">
            <v>0</v>
          </cell>
        </row>
        <row r="14134">
          <cell r="A14134" t="str">
            <v>4522000001</v>
          </cell>
          <cell r="J14134">
            <v>0</v>
          </cell>
        </row>
        <row r="14135">
          <cell r="A14135" t="str">
            <v>4522000001</v>
          </cell>
          <cell r="J14135">
            <v>0</v>
          </cell>
        </row>
        <row r="14136">
          <cell r="A14136" t="str">
            <v>4522000001</v>
          </cell>
          <cell r="J14136">
            <v>0</v>
          </cell>
        </row>
        <row r="14137">
          <cell r="A14137" t="str">
            <v>4522000001</v>
          </cell>
          <cell r="J14137">
            <v>0</v>
          </cell>
        </row>
        <row r="14138">
          <cell r="A14138" t="str">
            <v>4522000001</v>
          </cell>
          <cell r="J14138">
            <v>0</v>
          </cell>
        </row>
        <row r="14139">
          <cell r="A14139" t="str">
            <v>4522000001</v>
          </cell>
          <cell r="J14139">
            <v>0</v>
          </cell>
        </row>
        <row r="14140">
          <cell r="A14140" t="str">
            <v>4522000001</v>
          </cell>
          <cell r="J14140">
            <v>0</v>
          </cell>
        </row>
        <row r="14141">
          <cell r="A14141" t="str">
            <v>4522000001</v>
          </cell>
          <cell r="J14141">
            <v>0</v>
          </cell>
        </row>
        <row r="14142">
          <cell r="A14142" t="str">
            <v>4522000001</v>
          </cell>
          <cell r="J14142">
            <v>0</v>
          </cell>
        </row>
        <row r="14143">
          <cell r="A14143" t="str">
            <v>4522000001</v>
          </cell>
          <cell r="J14143">
            <v>0</v>
          </cell>
        </row>
        <row r="14144">
          <cell r="A14144" t="str">
            <v>4522000001</v>
          </cell>
          <cell r="J14144">
            <v>0</v>
          </cell>
        </row>
        <row r="14145">
          <cell r="A14145" t="str">
            <v>4522000001</v>
          </cell>
          <cell r="J14145">
            <v>0</v>
          </cell>
        </row>
        <row r="14146">
          <cell r="A14146" t="str">
            <v>4522000001</v>
          </cell>
          <cell r="J14146">
            <v>0</v>
          </cell>
        </row>
        <row r="14147">
          <cell r="A14147" t="str">
            <v>4522000001</v>
          </cell>
          <cell r="J14147">
            <v>0</v>
          </cell>
        </row>
        <row r="14148">
          <cell r="A14148" t="str">
            <v>4522000001</v>
          </cell>
          <cell r="J14148">
            <v>0</v>
          </cell>
        </row>
        <row r="14149">
          <cell r="A14149" t="str">
            <v>4522000001</v>
          </cell>
          <cell r="J14149">
            <v>0</v>
          </cell>
        </row>
        <row r="14150">
          <cell r="A14150" t="str">
            <v>4522000001</v>
          </cell>
          <cell r="J14150">
            <v>0</v>
          </cell>
        </row>
        <row r="14151">
          <cell r="A14151" t="str">
            <v>4522000001</v>
          </cell>
          <cell r="J14151">
            <v>0</v>
          </cell>
        </row>
        <row r="14152">
          <cell r="A14152" t="str">
            <v>4522000001</v>
          </cell>
          <cell r="J14152">
            <v>0</v>
          </cell>
        </row>
        <row r="14153">
          <cell r="A14153" t="str">
            <v>4522000001</v>
          </cell>
          <cell r="J14153">
            <v>0</v>
          </cell>
        </row>
        <row r="14154">
          <cell r="A14154" t="str">
            <v>4522000001</v>
          </cell>
          <cell r="J14154">
            <v>0</v>
          </cell>
        </row>
        <row r="14155">
          <cell r="A14155" t="str">
            <v>4522000001</v>
          </cell>
          <cell r="J14155">
            <v>0</v>
          </cell>
        </row>
        <row r="14156">
          <cell r="A14156" t="str">
            <v>4522000001</v>
          </cell>
          <cell r="J14156">
            <v>0</v>
          </cell>
        </row>
        <row r="14157">
          <cell r="A14157" t="str">
            <v>4522000001</v>
          </cell>
          <cell r="J14157">
            <v>0</v>
          </cell>
        </row>
        <row r="14158">
          <cell r="A14158" t="str">
            <v>4522000001</v>
          </cell>
          <cell r="J14158">
            <v>0</v>
          </cell>
        </row>
        <row r="14159">
          <cell r="A14159" t="str">
            <v>4522000001</v>
          </cell>
          <cell r="J14159">
            <v>0</v>
          </cell>
        </row>
        <row r="14160">
          <cell r="A14160" t="str">
            <v>4522000001</v>
          </cell>
          <cell r="J14160">
            <v>0</v>
          </cell>
        </row>
        <row r="14161">
          <cell r="A14161" t="str">
            <v>4522000001</v>
          </cell>
          <cell r="J14161">
            <v>0</v>
          </cell>
        </row>
        <row r="14162">
          <cell r="A14162" t="str">
            <v>4522000001</v>
          </cell>
          <cell r="J14162">
            <v>0</v>
          </cell>
        </row>
        <row r="14163">
          <cell r="A14163" t="str">
            <v>4522000001</v>
          </cell>
          <cell r="J14163">
            <v>0</v>
          </cell>
        </row>
        <row r="14164">
          <cell r="A14164" t="str">
            <v>4522000001</v>
          </cell>
          <cell r="J14164">
            <v>0</v>
          </cell>
        </row>
        <row r="14165">
          <cell r="A14165" t="str">
            <v>4522000001</v>
          </cell>
          <cell r="J14165">
            <v>0</v>
          </cell>
        </row>
        <row r="14166">
          <cell r="A14166" t="str">
            <v>4522000001</v>
          </cell>
          <cell r="J14166">
            <v>0</v>
          </cell>
        </row>
        <row r="14167">
          <cell r="A14167" t="str">
            <v>4522000001</v>
          </cell>
          <cell r="J14167">
            <v>0</v>
          </cell>
        </row>
        <row r="14168">
          <cell r="A14168" t="str">
            <v>4522000001</v>
          </cell>
          <cell r="J14168">
            <v>0</v>
          </cell>
        </row>
        <row r="14169">
          <cell r="A14169" t="str">
            <v>4522000001</v>
          </cell>
          <cell r="J14169">
            <v>0</v>
          </cell>
        </row>
        <row r="14170">
          <cell r="A14170" t="str">
            <v>4522000001</v>
          </cell>
          <cell r="J14170">
            <v>0</v>
          </cell>
        </row>
        <row r="14171">
          <cell r="A14171" t="str">
            <v>4522000001</v>
          </cell>
          <cell r="J14171">
            <v>0</v>
          </cell>
        </row>
        <row r="14172">
          <cell r="A14172" t="str">
            <v>4522000001</v>
          </cell>
          <cell r="J14172">
            <v>0</v>
          </cell>
        </row>
        <row r="14173">
          <cell r="A14173" t="str">
            <v>4522000001</v>
          </cell>
          <cell r="J14173">
            <v>0</v>
          </cell>
        </row>
        <row r="14174">
          <cell r="A14174" t="str">
            <v>4522000001</v>
          </cell>
          <cell r="J14174">
            <v>0</v>
          </cell>
        </row>
        <row r="14175">
          <cell r="A14175" t="str">
            <v>4522000001</v>
          </cell>
          <cell r="J14175">
            <v>0</v>
          </cell>
        </row>
        <row r="14176">
          <cell r="A14176" t="str">
            <v>4522000001</v>
          </cell>
          <cell r="J14176">
            <v>0</v>
          </cell>
        </row>
        <row r="14177">
          <cell r="A14177" t="str">
            <v>4522000001</v>
          </cell>
          <cell r="J14177">
            <v>0</v>
          </cell>
        </row>
        <row r="14178">
          <cell r="A14178" t="str">
            <v>4522000001</v>
          </cell>
          <cell r="J14178">
            <v>0</v>
          </cell>
        </row>
        <row r="14179">
          <cell r="A14179" t="str">
            <v>4522000001</v>
          </cell>
          <cell r="J14179">
            <v>0</v>
          </cell>
        </row>
        <row r="14180">
          <cell r="A14180" t="str">
            <v>4522000001</v>
          </cell>
          <cell r="J14180">
            <v>0</v>
          </cell>
        </row>
        <row r="14181">
          <cell r="A14181" t="str">
            <v>4522000001</v>
          </cell>
          <cell r="J14181">
            <v>0</v>
          </cell>
        </row>
        <row r="14182">
          <cell r="A14182" t="str">
            <v>4522000001</v>
          </cell>
          <cell r="J14182">
            <v>0</v>
          </cell>
        </row>
        <row r="14183">
          <cell r="A14183" t="str">
            <v>4522000001</v>
          </cell>
          <cell r="J14183">
            <v>0</v>
          </cell>
        </row>
        <row r="14184">
          <cell r="A14184" t="str">
            <v>4522000001</v>
          </cell>
          <cell r="J14184">
            <v>0</v>
          </cell>
        </row>
        <row r="14185">
          <cell r="A14185" t="str">
            <v>4522000001</v>
          </cell>
          <cell r="J14185">
            <v>0</v>
          </cell>
        </row>
        <row r="14186">
          <cell r="A14186" t="str">
            <v>4522000001</v>
          </cell>
          <cell r="J14186">
            <v>0</v>
          </cell>
        </row>
        <row r="14187">
          <cell r="A14187" t="str">
            <v>4522000001</v>
          </cell>
          <cell r="J14187">
            <v>0</v>
          </cell>
        </row>
        <row r="14188">
          <cell r="A14188" t="str">
            <v>4522000001</v>
          </cell>
          <cell r="J14188">
            <v>0</v>
          </cell>
        </row>
        <row r="14189">
          <cell r="A14189" t="str">
            <v>4522000001</v>
          </cell>
          <cell r="J14189">
            <v>0</v>
          </cell>
        </row>
        <row r="14190">
          <cell r="A14190" t="str">
            <v>4522000001</v>
          </cell>
          <cell r="J14190">
            <v>0</v>
          </cell>
        </row>
        <row r="14191">
          <cell r="A14191" t="str">
            <v>4522000001</v>
          </cell>
          <cell r="J14191">
            <v>0</v>
          </cell>
        </row>
        <row r="14192">
          <cell r="A14192" t="str">
            <v>4522000001</v>
          </cell>
          <cell r="J14192">
            <v>0</v>
          </cell>
        </row>
        <row r="14193">
          <cell r="A14193" t="str">
            <v>4522000001</v>
          </cell>
          <cell r="J14193">
            <v>0</v>
          </cell>
        </row>
        <row r="14194">
          <cell r="A14194" t="str">
            <v>4522000001</v>
          </cell>
          <cell r="J14194">
            <v>0</v>
          </cell>
        </row>
        <row r="14195">
          <cell r="A14195" t="str">
            <v>4522000001</v>
          </cell>
          <cell r="J14195">
            <v>0</v>
          </cell>
        </row>
        <row r="14196">
          <cell r="A14196" t="str">
            <v>4522000001</v>
          </cell>
          <cell r="J14196">
            <v>0</v>
          </cell>
        </row>
        <row r="14197">
          <cell r="A14197" t="str">
            <v>4522000001</v>
          </cell>
          <cell r="J14197">
            <v>0</v>
          </cell>
        </row>
        <row r="14198">
          <cell r="A14198" t="str">
            <v>4522000001</v>
          </cell>
          <cell r="J14198">
            <v>0</v>
          </cell>
        </row>
        <row r="14199">
          <cell r="A14199" t="str">
            <v>4522000001</v>
          </cell>
          <cell r="J14199">
            <v>0</v>
          </cell>
        </row>
        <row r="14200">
          <cell r="A14200" t="str">
            <v>4522000001</v>
          </cell>
          <cell r="J14200">
            <v>0</v>
          </cell>
        </row>
        <row r="14201">
          <cell r="A14201" t="str">
            <v>4522000001</v>
          </cell>
          <cell r="J14201">
            <v>0</v>
          </cell>
        </row>
        <row r="14202">
          <cell r="A14202" t="str">
            <v>4522000001</v>
          </cell>
          <cell r="J14202">
            <v>0</v>
          </cell>
        </row>
        <row r="14203">
          <cell r="A14203" t="str">
            <v>4522000001</v>
          </cell>
          <cell r="J14203">
            <v>0</v>
          </cell>
        </row>
        <row r="14204">
          <cell r="A14204" t="str">
            <v>4522000001</v>
          </cell>
          <cell r="J14204">
            <v>0</v>
          </cell>
        </row>
        <row r="14205">
          <cell r="A14205" t="str">
            <v>4522000001</v>
          </cell>
          <cell r="J14205">
            <v>0</v>
          </cell>
        </row>
        <row r="14206">
          <cell r="A14206" t="str">
            <v>4522000001</v>
          </cell>
          <cell r="J14206">
            <v>0</v>
          </cell>
        </row>
        <row r="14207">
          <cell r="A14207" t="str">
            <v>4522000001</v>
          </cell>
          <cell r="J14207">
            <v>0</v>
          </cell>
        </row>
        <row r="14208">
          <cell r="A14208" t="str">
            <v>4522000001</v>
          </cell>
          <cell r="J14208">
            <v>0</v>
          </cell>
        </row>
        <row r="14209">
          <cell r="A14209" t="str">
            <v>4522000001</v>
          </cell>
          <cell r="J14209">
            <v>0</v>
          </cell>
        </row>
        <row r="14210">
          <cell r="A14210" t="str">
            <v>4522000001</v>
          </cell>
          <cell r="J14210">
            <v>0</v>
          </cell>
        </row>
        <row r="14211">
          <cell r="A14211" t="str">
            <v>4522000001</v>
          </cell>
          <cell r="J14211">
            <v>0</v>
          </cell>
        </row>
        <row r="14212">
          <cell r="A14212" t="str">
            <v>4522000001</v>
          </cell>
          <cell r="J14212">
            <v>0</v>
          </cell>
        </row>
        <row r="14213">
          <cell r="A14213" t="str">
            <v>4522000001</v>
          </cell>
          <cell r="J14213">
            <v>0</v>
          </cell>
        </row>
        <row r="14214">
          <cell r="A14214" t="str">
            <v>4522000001</v>
          </cell>
          <cell r="J14214">
            <v>0</v>
          </cell>
        </row>
        <row r="14215">
          <cell r="A14215" t="str">
            <v>4522000001</v>
          </cell>
          <cell r="J14215">
            <v>0</v>
          </cell>
        </row>
        <row r="14216">
          <cell r="A14216" t="str">
            <v>4522000001</v>
          </cell>
          <cell r="J14216">
            <v>0</v>
          </cell>
        </row>
        <row r="14217">
          <cell r="A14217" t="str">
            <v>4522000001</v>
          </cell>
          <cell r="J14217">
            <v>0</v>
          </cell>
        </row>
        <row r="14218">
          <cell r="A14218" t="str">
            <v>4522000001</v>
          </cell>
          <cell r="J14218">
            <v>0</v>
          </cell>
        </row>
        <row r="14219">
          <cell r="A14219" t="str">
            <v>4522000001</v>
          </cell>
          <cell r="J14219">
            <v>0</v>
          </cell>
        </row>
        <row r="14220">
          <cell r="A14220" t="str">
            <v>4522000001</v>
          </cell>
          <cell r="J14220">
            <v>0</v>
          </cell>
        </row>
        <row r="14221">
          <cell r="A14221" t="str">
            <v>4522000001</v>
          </cell>
          <cell r="J14221">
            <v>0</v>
          </cell>
        </row>
        <row r="14222">
          <cell r="A14222" t="str">
            <v>4522000001</v>
          </cell>
          <cell r="J14222">
            <v>0</v>
          </cell>
        </row>
        <row r="14223">
          <cell r="A14223" t="str">
            <v>4522000001</v>
          </cell>
          <cell r="J14223">
            <v>0</v>
          </cell>
        </row>
        <row r="14224">
          <cell r="A14224" t="str">
            <v>4522000001</v>
          </cell>
          <cell r="J14224">
            <v>0</v>
          </cell>
        </row>
        <row r="14225">
          <cell r="A14225" t="str">
            <v>4522000001</v>
          </cell>
          <cell r="J14225">
            <v>0</v>
          </cell>
        </row>
        <row r="14226">
          <cell r="A14226" t="str">
            <v>4522000001</v>
          </cell>
          <cell r="J14226">
            <v>0</v>
          </cell>
        </row>
        <row r="14227">
          <cell r="A14227" t="str">
            <v>4522000001</v>
          </cell>
          <cell r="J14227">
            <v>0</v>
          </cell>
        </row>
        <row r="14228">
          <cell r="A14228" t="str">
            <v>4522000001</v>
          </cell>
          <cell r="J14228">
            <v>0</v>
          </cell>
        </row>
        <row r="14229">
          <cell r="A14229" t="str">
            <v>4522000001</v>
          </cell>
          <cell r="J14229">
            <v>0</v>
          </cell>
        </row>
        <row r="14230">
          <cell r="A14230" t="str">
            <v>4522000001</v>
          </cell>
          <cell r="J14230">
            <v>0</v>
          </cell>
        </row>
        <row r="14231">
          <cell r="A14231" t="str">
            <v>4522000001</v>
          </cell>
          <cell r="J14231">
            <v>0</v>
          </cell>
        </row>
        <row r="14232">
          <cell r="A14232" t="str">
            <v>4522000001</v>
          </cell>
          <cell r="J14232">
            <v>0</v>
          </cell>
        </row>
        <row r="14233">
          <cell r="A14233" t="str">
            <v>4522000001</v>
          </cell>
          <cell r="J14233">
            <v>0</v>
          </cell>
        </row>
        <row r="14234">
          <cell r="A14234" t="str">
            <v>4522000001</v>
          </cell>
          <cell r="J14234">
            <v>0</v>
          </cell>
        </row>
        <row r="14235">
          <cell r="A14235" t="str">
            <v>4522000001</v>
          </cell>
          <cell r="J14235">
            <v>0</v>
          </cell>
        </row>
        <row r="14236">
          <cell r="A14236" t="str">
            <v>4522000001</v>
          </cell>
          <cell r="J14236">
            <v>0</v>
          </cell>
        </row>
        <row r="14237">
          <cell r="A14237" t="str">
            <v>4522000001</v>
          </cell>
          <cell r="J14237">
            <v>0</v>
          </cell>
        </row>
        <row r="14238">
          <cell r="A14238" t="str">
            <v>4522000001</v>
          </cell>
          <cell r="J14238">
            <v>0</v>
          </cell>
        </row>
        <row r="14239">
          <cell r="A14239" t="str">
            <v>4522000001</v>
          </cell>
          <cell r="J14239">
            <v>0</v>
          </cell>
        </row>
        <row r="14240">
          <cell r="A14240" t="str">
            <v>4522000001</v>
          </cell>
          <cell r="J14240">
            <v>0</v>
          </cell>
        </row>
        <row r="14241">
          <cell r="A14241" t="str">
            <v>4522000001</v>
          </cell>
          <cell r="J14241">
            <v>0</v>
          </cell>
        </row>
        <row r="14242">
          <cell r="A14242" t="str">
            <v>4522000001</v>
          </cell>
          <cell r="J14242">
            <v>0</v>
          </cell>
        </row>
        <row r="14243">
          <cell r="A14243" t="str">
            <v>4522000001</v>
          </cell>
          <cell r="J14243">
            <v>0</v>
          </cell>
        </row>
        <row r="14244">
          <cell r="A14244" t="str">
            <v>4522000001</v>
          </cell>
          <cell r="J14244">
            <v>0</v>
          </cell>
        </row>
        <row r="14245">
          <cell r="A14245" t="str">
            <v>4522000001</v>
          </cell>
          <cell r="J14245">
            <v>0</v>
          </cell>
        </row>
        <row r="14246">
          <cell r="A14246" t="str">
            <v>4522000001</v>
          </cell>
          <cell r="J14246">
            <v>0</v>
          </cell>
        </row>
        <row r="14247">
          <cell r="A14247" t="str">
            <v>4522000001</v>
          </cell>
          <cell r="J14247">
            <v>0</v>
          </cell>
        </row>
        <row r="14248">
          <cell r="A14248" t="str">
            <v>4522000001</v>
          </cell>
          <cell r="J14248">
            <v>0</v>
          </cell>
        </row>
        <row r="14249">
          <cell r="A14249" t="str">
            <v>4522000001</v>
          </cell>
          <cell r="J14249">
            <v>0</v>
          </cell>
        </row>
        <row r="14250">
          <cell r="A14250" t="str">
            <v>4522000001</v>
          </cell>
          <cell r="J14250">
            <v>0</v>
          </cell>
        </row>
        <row r="14251">
          <cell r="A14251" t="str">
            <v>4522000001</v>
          </cell>
          <cell r="J14251">
            <v>0</v>
          </cell>
        </row>
        <row r="14252">
          <cell r="A14252" t="str">
            <v>4522000001</v>
          </cell>
          <cell r="J14252">
            <v>0</v>
          </cell>
        </row>
        <row r="14253">
          <cell r="A14253" t="str">
            <v>4522000001</v>
          </cell>
          <cell r="J14253">
            <v>0</v>
          </cell>
        </row>
        <row r="14254">
          <cell r="A14254" t="str">
            <v>4522000001</v>
          </cell>
          <cell r="J14254">
            <v>0</v>
          </cell>
        </row>
        <row r="14255">
          <cell r="A14255" t="str">
            <v>4522000001</v>
          </cell>
          <cell r="J14255">
            <v>0</v>
          </cell>
        </row>
        <row r="14256">
          <cell r="A14256" t="str">
            <v>4522000001</v>
          </cell>
          <cell r="J14256">
            <v>0</v>
          </cell>
        </row>
        <row r="14257">
          <cell r="A14257" t="str">
            <v>4522000001</v>
          </cell>
          <cell r="J14257">
            <v>0</v>
          </cell>
        </row>
        <row r="14258">
          <cell r="A14258" t="str">
            <v>4522000001</v>
          </cell>
          <cell r="J14258">
            <v>0</v>
          </cell>
        </row>
        <row r="14259">
          <cell r="A14259" t="str">
            <v>4522000001</v>
          </cell>
          <cell r="J14259">
            <v>0</v>
          </cell>
        </row>
        <row r="14260">
          <cell r="A14260" t="str">
            <v>4522000001</v>
          </cell>
          <cell r="J14260">
            <v>0</v>
          </cell>
        </row>
        <row r="14261">
          <cell r="A14261" t="str">
            <v>4522000001</v>
          </cell>
          <cell r="J14261">
            <v>0</v>
          </cell>
        </row>
        <row r="14262">
          <cell r="A14262" t="str">
            <v>4522000001</v>
          </cell>
          <cell r="J14262">
            <v>0</v>
          </cell>
        </row>
        <row r="14263">
          <cell r="A14263" t="str">
            <v>4522000001</v>
          </cell>
          <cell r="J14263">
            <v>0</v>
          </cell>
        </row>
        <row r="14264">
          <cell r="A14264" t="str">
            <v>4522000001</v>
          </cell>
          <cell r="J14264">
            <v>0</v>
          </cell>
        </row>
        <row r="14265">
          <cell r="A14265" t="str">
            <v>4522000001</v>
          </cell>
          <cell r="J14265">
            <v>0</v>
          </cell>
        </row>
        <row r="14266">
          <cell r="A14266" t="str">
            <v>4522000001</v>
          </cell>
          <cell r="J14266">
            <v>0</v>
          </cell>
        </row>
        <row r="14267">
          <cell r="A14267" t="str">
            <v>4522000001</v>
          </cell>
          <cell r="J14267">
            <v>0</v>
          </cell>
        </row>
        <row r="14268">
          <cell r="A14268" t="str">
            <v>4522000001</v>
          </cell>
          <cell r="J14268">
            <v>0</v>
          </cell>
        </row>
        <row r="14269">
          <cell r="A14269" t="str">
            <v>4522000001</v>
          </cell>
          <cell r="J14269">
            <v>0</v>
          </cell>
        </row>
        <row r="14270">
          <cell r="A14270" t="str">
            <v>4522000001</v>
          </cell>
          <cell r="J14270">
            <v>0</v>
          </cell>
        </row>
        <row r="14271">
          <cell r="A14271" t="str">
            <v>4522000001</v>
          </cell>
          <cell r="J14271">
            <v>0</v>
          </cell>
        </row>
        <row r="14272">
          <cell r="A14272" t="str">
            <v>4522000001</v>
          </cell>
          <cell r="J14272">
            <v>0</v>
          </cell>
        </row>
        <row r="14273">
          <cell r="A14273" t="str">
            <v>4522000001</v>
          </cell>
          <cell r="J14273">
            <v>0</v>
          </cell>
        </row>
        <row r="14274">
          <cell r="A14274" t="str">
            <v>4522000001</v>
          </cell>
          <cell r="J14274">
            <v>0</v>
          </cell>
        </row>
        <row r="14275">
          <cell r="A14275" t="str">
            <v>4522000001</v>
          </cell>
          <cell r="J14275">
            <v>0</v>
          </cell>
        </row>
        <row r="14276">
          <cell r="A14276" t="str">
            <v>4522000001</v>
          </cell>
          <cell r="J14276">
            <v>0</v>
          </cell>
        </row>
        <row r="14277">
          <cell r="A14277" t="str">
            <v>4522000001</v>
          </cell>
          <cell r="J14277">
            <v>0</v>
          </cell>
        </row>
        <row r="14278">
          <cell r="A14278" t="str">
            <v>4522000001</v>
          </cell>
          <cell r="J14278">
            <v>0</v>
          </cell>
        </row>
        <row r="14279">
          <cell r="A14279" t="str">
            <v>4522000001</v>
          </cell>
          <cell r="J14279">
            <v>0</v>
          </cell>
        </row>
        <row r="14280">
          <cell r="A14280" t="str">
            <v>4522000001</v>
          </cell>
          <cell r="J14280">
            <v>0</v>
          </cell>
        </row>
        <row r="14281">
          <cell r="A14281" t="str">
            <v>4522000001</v>
          </cell>
          <cell r="J14281">
            <v>0</v>
          </cell>
        </row>
        <row r="14282">
          <cell r="A14282" t="str">
            <v>4522000001</v>
          </cell>
          <cell r="J14282">
            <v>0</v>
          </cell>
        </row>
        <row r="14283">
          <cell r="A14283" t="str">
            <v>4522000001</v>
          </cell>
          <cell r="J14283">
            <v>0</v>
          </cell>
        </row>
        <row r="14284">
          <cell r="A14284" t="str">
            <v>4522000001</v>
          </cell>
          <cell r="J14284">
            <v>0</v>
          </cell>
        </row>
        <row r="14285">
          <cell r="A14285" t="str">
            <v>4522000001</v>
          </cell>
          <cell r="J14285">
            <v>0</v>
          </cell>
        </row>
        <row r="14286">
          <cell r="A14286" t="str">
            <v>4522000001</v>
          </cell>
          <cell r="J14286">
            <v>0</v>
          </cell>
        </row>
        <row r="14287">
          <cell r="A14287" t="str">
            <v>4522000001</v>
          </cell>
          <cell r="J14287">
            <v>0</v>
          </cell>
        </row>
        <row r="14288">
          <cell r="A14288" t="str">
            <v>4522000001</v>
          </cell>
          <cell r="J14288">
            <v>0</v>
          </cell>
        </row>
        <row r="14289">
          <cell r="A14289" t="str">
            <v>4522000001</v>
          </cell>
          <cell r="J14289">
            <v>0</v>
          </cell>
        </row>
        <row r="14290">
          <cell r="A14290" t="str">
            <v>4522000001</v>
          </cell>
          <cell r="J14290">
            <v>0</v>
          </cell>
        </row>
        <row r="14291">
          <cell r="A14291" t="str">
            <v>4522000001</v>
          </cell>
          <cell r="J14291">
            <v>0</v>
          </cell>
        </row>
        <row r="14292">
          <cell r="A14292" t="str">
            <v>4522000001</v>
          </cell>
          <cell r="J14292">
            <v>0</v>
          </cell>
        </row>
        <row r="14293">
          <cell r="A14293" t="str">
            <v>4522000001</v>
          </cell>
          <cell r="J14293">
            <v>0</v>
          </cell>
        </row>
        <row r="14294">
          <cell r="A14294" t="str">
            <v>4522000001</v>
          </cell>
          <cell r="J14294">
            <v>0</v>
          </cell>
        </row>
        <row r="14295">
          <cell r="A14295" t="str">
            <v>4522000001</v>
          </cell>
          <cell r="J14295">
            <v>0</v>
          </cell>
        </row>
        <row r="14296">
          <cell r="A14296" t="str">
            <v>4522000001</v>
          </cell>
          <cell r="J14296">
            <v>0</v>
          </cell>
        </row>
        <row r="14297">
          <cell r="A14297" t="str">
            <v>4522000001</v>
          </cell>
          <cell r="J14297">
            <v>0</v>
          </cell>
        </row>
        <row r="14298">
          <cell r="A14298" t="str">
            <v>4522000001</v>
          </cell>
          <cell r="J14298">
            <v>0</v>
          </cell>
        </row>
        <row r="14299">
          <cell r="A14299" t="str">
            <v>4522000001</v>
          </cell>
          <cell r="J14299">
            <v>0</v>
          </cell>
        </row>
        <row r="14300">
          <cell r="A14300" t="str">
            <v>4522000001</v>
          </cell>
          <cell r="J14300">
            <v>0</v>
          </cell>
        </row>
        <row r="14301">
          <cell r="A14301" t="str">
            <v>4522000001</v>
          </cell>
          <cell r="J14301">
            <v>0</v>
          </cell>
        </row>
        <row r="14302">
          <cell r="A14302" t="str">
            <v>4522000001</v>
          </cell>
          <cell r="J14302">
            <v>0</v>
          </cell>
        </row>
        <row r="14303">
          <cell r="A14303" t="str">
            <v>4522000001</v>
          </cell>
          <cell r="J14303">
            <v>0</v>
          </cell>
        </row>
        <row r="14304">
          <cell r="A14304" t="str">
            <v>4522000001</v>
          </cell>
          <cell r="J14304">
            <v>0</v>
          </cell>
        </row>
        <row r="14305">
          <cell r="A14305" t="str">
            <v>4522000001</v>
          </cell>
          <cell r="J14305">
            <v>0</v>
          </cell>
        </row>
        <row r="14306">
          <cell r="A14306" t="str">
            <v>4522000001</v>
          </cell>
          <cell r="J14306">
            <v>0</v>
          </cell>
        </row>
        <row r="14307">
          <cell r="A14307" t="str">
            <v>4522000001</v>
          </cell>
          <cell r="J14307">
            <v>0</v>
          </cell>
        </row>
        <row r="14308">
          <cell r="A14308" t="str">
            <v>4522000001</v>
          </cell>
          <cell r="J14308">
            <v>0</v>
          </cell>
        </row>
        <row r="14309">
          <cell r="A14309" t="str">
            <v>4522000001</v>
          </cell>
          <cell r="J14309">
            <v>0</v>
          </cell>
        </row>
        <row r="14310">
          <cell r="A14310" t="str">
            <v>4522000001</v>
          </cell>
          <cell r="J14310">
            <v>0</v>
          </cell>
        </row>
        <row r="14311">
          <cell r="A14311" t="str">
            <v>4522000001</v>
          </cell>
          <cell r="J14311">
            <v>0</v>
          </cell>
        </row>
        <row r="14312">
          <cell r="A14312" t="str">
            <v>4522000001</v>
          </cell>
          <cell r="J14312">
            <v>0</v>
          </cell>
        </row>
        <row r="14313">
          <cell r="A14313" t="str">
            <v>4522000001</v>
          </cell>
          <cell r="J14313">
            <v>0</v>
          </cell>
        </row>
        <row r="14314">
          <cell r="A14314" t="str">
            <v>4522000001</v>
          </cell>
          <cell r="J14314">
            <v>0</v>
          </cell>
        </row>
        <row r="14315">
          <cell r="A14315" t="str">
            <v>4522000001</v>
          </cell>
          <cell r="J14315">
            <v>0</v>
          </cell>
        </row>
        <row r="14316">
          <cell r="A14316" t="str">
            <v>4522000001</v>
          </cell>
          <cell r="J14316">
            <v>0</v>
          </cell>
        </row>
        <row r="14317">
          <cell r="A14317" t="str">
            <v>4522000001</v>
          </cell>
          <cell r="J14317">
            <v>0</v>
          </cell>
        </row>
        <row r="14318">
          <cell r="A14318" t="str">
            <v>4522000001</v>
          </cell>
          <cell r="J14318">
            <v>0</v>
          </cell>
        </row>
        <row r="14319">
          <cell r="A14319" t="str">
            <v>4522000001</v>
          </cell>
          <cell r="J14319">
            <v>0</v>
          </cell>
        </row>
        <row r="14320">
          <cell r="A14320" t="str">
            <v>4522000001</v>
          </cell>
          <cell r="J14320">
            <v>0</v>
          </cell>
        </row>
        <row r="14321">
          <cell r="A14321" t="str">
            <v>4522000001</v>
          </cell>
          <cell r="J14321">
            <v>0</v>
          </cell>
        </row>
        <row r="14322">
          <cell r="A14322" t="str">
            <v>4522000001</v>
          </cell>
          <cell r="J14322">
            <v>0</v>
          </cell>
        </row>
        <row r="14323">
          <cell r="A14323" t="str">
            <v>4522000001</v>
          </cell>
          <cell r="J14323">
            <v>0</v>
          </cell>
        </row>
        <row r="14324">
          <cell r="A14324" t="str">
            <v>4522000001</v>
          </cell>
          <cell r="J14324">
            <v>0</v>
          </cell>
        </row>
        <row r="14325">
          <cell r="A14325" t="str">
            <v>4522000001</v>
          </cell>
          <cell r="J14325">
            <v>0</v>
          </cell>
        </row>
        <row r="14326">
          <cell r="A14326" t="str">
            <v>4522000001</v>
          </cell>
          <cell r="J14326">
            <v>0</v>
          </cell>
        </row>
        <row r="14327">
          <cell r="A14327" t="str">
            <v>4522000001</v>
          </cell>
          <cell r="J14327">
            <v>0</v>
          </cell>
        </row>
        <row r="14328">
          <cell r="A14328" t="str">
            <v>4522000001</v>
          </cell>
          <cell r="J14328">
            <v>0</v>
          </cell>
        </row>
        <row r="14329">
          <cell r="A14329" t="str">
            <v>4522000001</v>
          </cell>
          <cell r="J14329">
            <v>0</v>
          </cell>
        </row>
        <row r="14330">
          <cell r="A14330" t="str">
            <v>4522000001</v>
          </cell>
          <cell r="J14330">
            <v>0</v>
          </cell>
        </row>
        <row r="14331">
          <cell r="A14331" t="str">
            <v>4522000001</v>
          </cell>
          <cell r="J14331">
            <v>0</v>
          </cell>
        </row>
        <row r="14332">
          <cell r="A14332" t="str">
            <v>4522000001</v>
          </cell>
          <cell r="J14332">
            <v>0</v>
          </cell>
        </row>
        <row r="14333">
          <cell r="A14333" t="str">
            <v>4522000001</v>
          </cell>
          <cell r="J14333">
            <v>0</v>
          </cell>
        </row>
        <row r="14334">
          <cell r="A14334" t="str">
            <v>4522000001</v>
          </cell>
          <cell r="J14334">
            <v>0</v>
          </cell>
        </row>
        <row r="14335">
          <cell r="A14335" t="str">
            <v>4522000001</v>
          </cell>
          <cell r="J14335">
            <v>0</v>
          </cell>
        </row>
        <row r="14336">
          <cell r="A14336" t="str">
            <v>4522000001</v>
          </cell>
          <cell r="J14336">
            <v>0</v>
          </cell>
        </row>
        <row r="14337">
          <cell r="A14337" t="str">
            <v>4522000001</v>
          </cell>
          <cell r="J14337">
            <v>0</v>
          </cell>
        </row>
        <row r="14338">
          <cell r="A14338" t="str">
            <v>4522000001</v>
          </cell>
          <cell r="J14338">
            <v>0</v>
          </cell>
        </row>
        <row r="14339">
          <cell r="A14339" t="str">
            <v>4522000001</v>
          </cell>
          <cell r="J14339">
            <v>0</v>
          </cell>
        </row>
        <row r="14340">
          <cell r="A14340" t="str">
            <v>4522000001</v>
          </cell>
          <cell r="J14340">
            <v>0</v>
          </cell>
        </row>
        <row r="14341">
          <cell r="A14341" t="str">
            <v>4522000001</v>
          </cell>
          <cell r="J14341">
            <v>0</v>
          </cell>
        </row>
        <row r="14342">
          <cell r="A14342" t="str">
            <v>4522000001</v>
          </cell>
          <cell r="J14342">
            <v>0</v>
          </cell>
        </row>
        <row r="14343">
          <cell r="A14343" t="str">
            <v>4522000001</v>
          </cell>
          <cell r="J14343">
            <v>0</v>
          </cell>
        </row>
        <row r="14344">
          <cell r="A14344" t="str">
            <v>4522000001</v>
          </cell>
          <cell r="J14344">
            <v>0</v>
          </cell>
        </row>
        <row r="14345">
          <cell r="A14345" t="str">
            <v>4522000001</v>
          </cell>
          <cell r="J14345">
            <v>0</v>
          </cell>
        </row>
        <row r="14346">
          <cell r="A14346" t="str">
            <v>4522000001</v>
          </cell>
          <cell r="J14346">
            <v>0</v>
          </cell>
        </row>
        <row r="14347">
          <cell r="A14347" t="str">
            <v>4522000001</v>
          </cell>
          <cell r="J14347">
            <v>0</v>
          </cell>
        </row>
        <row r="14348">
          <cell r="A14348" t="str">
            <v>4522000001</v>
          </cell>
          <cell r="J14348">
            <v>0</v>
          </cell>
        </row>
        <row r="14349">
          <cell r="A14349" t="str">
            <v>4522000001</v>
          </cell>
          <cell r="J14349">
            <v>0</v>
          </cell>
        </row>
        <row r="14350">
          <cell r="A14350" t="str">
            <v>4522000001</v>
          </cell>
          <cell r="J14350">
            <v>0</v>
          </cell>
        </row>
        <row r="14351">
          <cell r="A14351" t="str">
            <v>4522000001</v>
          </cell>
          <cell r="J14351">
            <v>0</v>
          </cell>
        </row>
        <row r="14352">
          <cell r="A14352" t="str">
            <v>4522000001</v>
          </cell>
          <cell r="J14352">
            <v>0</v>
          </cell>
        </row>
        <row r="14353">
          <cell r="A14353" t="str">
            <v>4522000001</v>
          </cell>
          <cell r="J14353">
            <v>0</v>
          </cell>
        </row>
        <row r="14354">
          <cell r="A14354" t="str">
            <v>4522000001</v>
          </cell>
          <cell r="J14354">
            <v>0</v>
          </cell>
        </row>
        <row r="14355">
          <cell r="A14355" t="str">
            <v>4522000001</v>
          </cell>
          <cell r="J14355">
            <v>0</v>
          </cell>
        </row>
        <row r="14356">
          <cell r="A14356" t="str">
            <v>4522000001</v>
          </cell>
          <cell r="J14356">
            <v>0</v>
          </cell>
        </row>
        <row r="14357">
          <cell r="A14357" t="str">
            <v>4522000001</v>
          </cell>
          <cell r="J14357">
            <v>0</v>
          </cell>
        </row>
        <row r="14358">
          <cell r="A14358" t="str">
            <v>4522000001</v>
          </cell>
          <cell r="J14358">
            <v>0</v>
          </cell>
        </row>
        <row r="14359">
          <cell r="A14359" t="str">
            <v>4522000001</v>
          </cell>
          <cell r="J14359">
            <v>0</v>
          </cell>
        </row>
        <row r="14360">
          <cell r="A14360" t="str">
            <v>4522000001</v>
          </cell>
          <cell r="J14360">
            <v>0</v>
          </cell>
        </row>
        <row r="14361">
          <cell r="A14361" t="str">
            <v>4522000001</v>
          </cell>
          <cell r="J14361">
            <v>0</v>
          </cell>
        </row>
        <row r="14362">
          <cell r="A14362" t="str">
            <v>4522000001</v>
          </cell>
          <cell r="J14362">
            <v>0</v>
          </cell>
        </row>
        <row r="14363">
          <cell r="A14363" t="str">
            <v>4522000001</v>
          </cell>
          <cell r="J14363">
            <v>0</v>
          </cell>
        </row>
        <row r="14364">
          <cell r="A14364" t="str">
            <v>4522000001</v>
          </cell>
          <cell r="J14364">
            <v>0</v>
          </cell>
        </row>
        <row r="14365">
          <cell r="A14365" t="str">
            <v>4522000001</v>
          </cell>
          <cell r="J14365">
            <v>0</v>
          </cell>
        </row>
        <row r="14366">
          <cell r="A14366" t="str">
            <v>4522000001</v>
          </cell>
          <cell r="J14366">
            <v>0</v>
          </cell>
        </row>
        <row r="14367">
          <cell r="A14367" t="str">
            <v>4522000001</v>
          </cell>
          <cell r="J14367">
            <v>0</v>
          </cell>
        </row>
        <row r="14368">
          <cell r="A14368" t="str">
            <v>4522000001</v>
          </cell>
          <cell r="J14368">
            <v>0</v>
          </cell>
        </row>
        <row r="14369">
          <cell r="A14369" t="str">
            <v>4522000001</v>
          </cell>
          <cell r="J14369">
            <v>0</v>
          </cell>
        </row>
        <row r="14370">
          <cell r="A14370" t="str">
            <v>4522000001</v>
          </cell>
          <cell r="J14370">
            <v>0</v>
          </cell>
        </row>
        <row r="14371">
          <cell r="A14371" t="str">
            <v>4522000001</v>
          </cell>
          <cell r="J14371">
            <v>0</v>
          </cell>
        </row>
        <row r="14372">
          <cell r="A14372" t="str">
            <v>4522000001</v>
          </cell>
          <cell r="J14372">
            <v>0</v>
          </cell>
        </row>
        <row r="14373">
          <cell r="A14373" t="str">
            <v>4522000001</v>
          </cell>
          <cell r="J14373">
            <v>0</v>
          </cell>
        </row>
        <row r="14374">
          <cell r="A14374" t="str">
            <v>4522000001</v>
          </cell>
          <cell r="J14374">
            <v>0</v>
          </cell>
        </row>
        <row r="14375">
          <cell r="A14375" t="str">
            <v>4522000001</v>
          </cell>
          <cell r="J14375">
            <v>0</v>
          </cell>
        </row>
        <row r="14376">
          <cell r="A14376" t="str">
            <v>4522000001</v>
          </cell>
          <cell r="J14376">
            <v>0</v>
          </cell>
        </row>
        <row r="14377">
          <cell r="A14377" t="str">
            <v>4522000001</v>
          </cell>
          <cell r="J14377">
            <v>0</v>
          </cell>
        </row>
        <row r="14378">
          <cell r="A14378" t="str">
            <v>4522000001</v>
          </cell>
          <cell r="J14378">
            <v>0</v>
          </cell>
        </row>
        <row r="14379">
          <cell r="A14379" t="str">
            <v>4522000001</v>
          </cell>
          <cell r="J14379">
            <v>0</v>
          </cell>
        </row>
        <row r="14380">
          <cell r="A14380" t="str">
            <v>4522000001</v>
          </cell>
          <cell r="J14380">
            <v>0</v>
          </cell>
        </row>
        <row r="14381">
          <cell r="A14381" t="str">
            <v>4522000001</v>
          </cell>
          <cell r="J14381">
            <v>0</v>
          </cell>
        </row>
        <row r="14382">
          <cell r="A14382" t="str">
            <v>4522000001</v>
          </cell>
          <cell r="J14382">
            <v>0</v>
          </cell>
        </row>
        <row r="14383">
          <cell r="A14383" t="str">
            <v>4522000001</v>
          </cell>
          <cell r="J14383">
            <v>0</v>
          </cell>
        </row>
        <row r="14384">
          <cell r="A14384" t="str">
            <v>4522000001</v>
          </cell>
          <cell r="J14384">
            <v>0</v>
          </cell>
        </row>
        <row r="14385">
          <cell r="A14385" t="str">
            <v>4522000001</v>
          </cell>
          <cell r="J14385">
            <v>0</v>
          </cell>
        </row>
        <row r="14386">
          <cell r="A14386" t="str">
            <v>4522000001</v>
          </cell>
          <cell r="J14386">
            <v>0</v>
          </cell>
        </row>
        <row r="14387">
          <cell r="A14387" t="str">
            <v>4522000001</v>
          </cell>
          <cell r="J14387">
            <v>0</v>
          </cell>
        </row>
        <row r="14388">
          <cell r="A14388" t="str">
            <v>4522000001</v>
          </cell>
          <cell r="J14388">
            <v>0</v>
          </cell>
        </row>
        <row r="14389">
          <cell r="A14389" t="str">
            <v>4522000001</v>
          </cell>
          <cell r="J14389">
            <v>0</v>
          </cell>
        </row>
        <row r="14390">
          <cell r="A14390" t="str">
            <v>4522000001</v>
          </cell>
          <cell r="J14390">
            <v>0</v>
          </cell>
        </row>
        <row r="14391">
          <cell r="A14391" t="str">
            <v>4522000001</v>
          </cell>
          <cell r="J14391">
            <v>0</v>
          </cell>
        </row>
        <row r="14392">
          <cell r="A14392" t="str">
            <v>4522000001</v>
          </cell>
          <cell r="J14392">
            <v>0</v>
          </cell>
        </row>
        <row r="14393">
          <cell r="A14393" t="str">
            <v>4522000001</v>
          </cell>
          <cell r="J14393">
            <v>0</v>
          </cell>
        </row>
        <row r="14394">
          <cell r="A14394" t="str">
            <v>4522000001</v>
          </cell>
          <cell r="J14394">
            <v>0</v>
          </cell>
        </row>
        <row r="14395">
          <cell r="A14395" t="str">
            <v>4522000001</v>
          </cell>
          <cell r="J14395">
            <v>0</v>
          </cell>
        </row>
        <row r="14396">
          <cell r="A14396" t="str">
            <v>4522000001</v>
          </cell>
          <cell r="J14396">
            <v>0</v>
          </cell>
        </row>
        <row r="14397">
          <cell r="A14397" t="str">
            <v>4522000001</v>
          </cell>
          <cell r="J14397">
            <v>0</v>
          </cell>
        </row>
        <row r="14398">
          <cell r="A14398" t="str">
            <v>4522000001</v>
          </cell>
          <cell r="J14398">
            <v>0</v>
          </cell>
        </row>
        <row r="14399">
          <cell r="A14399" t="str">
            <v>4522000001</v>
          </cell>
          <cell r="J14399">
            <v>0</v>
          </cell>
        </row>
        <row r="14400">
          <cell r="A14400" t="str">
            <v>4522000001</v>
          </cell>
          <cell r="J14400">
            <v>0</v>
          </cell>
        </row>
        <row r="14401">
          <cell r="A14401" t="str">
            <v>4522000001</v>
          </cell>
          <cell r="J14401">
            <v>0</v>
          </cell>
        </row>
        <row r="14402">
          <cell r="A14402" t="str">
            <v>4522000001</v>
          </cell>
          <cell r="J14402">
            <v>0</v>
          </cell>
        </row>
        <row r="14403">
          <cell r="A14403" t="str">
            <v>4522000001</v>
          </cell>
          <cell r="J14403">
            <v>0</v>
          </cell>
        </row>
        <row r="14404">
          <cell r="A14404" t="str">
            <v>4522000001</v>
          </cell>
          <cell r="J14404">
            <v>0</v>
          </cell>
        </row>
        <row r="14405">
          <cell r="A14405" t="str">
            <v>4522000001</v>
          </cell>
          <cell r="J14405">
            <v>0</v>
          </cell>
        </row>
        <row r="14406">
          <cell r="A14406" t="str">
            <v>4522000001</v>
          </cell>
          <cell r="J14406">
            <v>0</v>
          </cell>
        </row>
        <row r="14407">
          <cell r="A14407" t="str">
            <v>4522000001</v>
          </cell>
          <cell r="J14407">
            <v>0</v>
          </cell>
        </row>
        <row r="14408">
          <cell r="A14408" t="str">
            <v>4522000001</v>
          </cell>
          <cell r="J14408">
            <v>0</v>
          </cell>
        </row>
        <row r="14409">
          <cell r="A14409" t="str">
            <v>4522000001</v>
          </cell>
          <cell r="J14409">
            <v>0</v>
          </cell>
        </row>
        <row r="14410">
          <cell r="A14410" t="str">
            <v>4522000001</v>
          </cell>
          <cell r="J14410">
            <v>0</v>
          </cell>
        </row>
        <row r="14411">
          <cell r="A14411" t="str">
            <v>4522000001</v>
          </cell>
          <cell r="J14411">
            <v>0</v>
          </cell>
        </row>
        <row r="14412">
          <cell r="A14412" t="str">
            <v>4522000001</v>
          </cell>
          <cell r="J14412">
            <v>0</v>
          </cell>
        </row>
        <row r="14413">
          <cell r="A14413" t="str">
            <v>4522000001</v>
          </cell>
          <cell r="J14413">
            <v>0</v>
          </cell>
        </row>
        <row r="14414">
          <cell r="A14414" t="str">
            <v>4522000001</v>
          </cell>
          <cell r="J14414">
            <v>0</v>
          </cell>
        </row>
        <row r="14415">
          <cell r="A14415" t="str">
            <v>4522000001</v>
          </cell>
          <cell r="J14415">
            <v>0</v>
          </cell>
        </row>
        <row r="14416">
          <cell r="A14416" t="str">
            <v>4522000001</v>
          </cell>
          <cell r="J14416">
            <v>0</v>
          </cell>
        </row>
        <row r="14417">
          <cell r="A14417" t="str">
            <v>4522000001</v>
          </cell>
          <cell r="J14417">
            <v>0</v>
          </cell>
        </row>
        <row r="14418">
          <cell r="A14418" t="str">
            <v>4522000001</v>
          </cell>
          <cell r="J14418">
            <v>0</v>
          </cell>
        </row>
        <row r="14419">
          <cell r="A14419" t="str">
            <v>4522000001</v>
          </cell>
          <cell r="J14419">
            <v>0</v>
          </cell>
        </row>
        <row r="14420">
          <cell r="A14420" t="str">
            <v>4522000001</v>
          </cell>
          <cell r="J14420">
            <v>0</v>
          </cell>
        </row>
        <row r="14421">
          <cell r="A14421" t="str">
            <v>4522000001</v>
          </cell>
          <cell r="J14421">
            <v>0</v>
          </cell>
        </row>
        <row r="14422">
          <cell r="A14422" t="str">
            <v>4522000001</v>
          </cell>
          <cell r="J14422">
            <v>0</v>
          </cell>
        </row>
        <row r="14423">
          <cell r="A14423" t="str">
            <v>4522000001</v>
          </cell>
          <cell r="J14423">
            <v>0</v>
          </cell>
        </row>
        <row r="14424">
          <cell r="A14424" t="str">
            <v>4522000001</v>
          </cell>
          <cell r="J14424">
            <v>0</v>
          </cell>
        </row>
        <row r="14425">
          <cell r="A14425" t="str">
            <v>4522000001</v>
          </cell>
          <cell r="J14425">
            <v>0</v>
          </cell>
        </row>
        <row r="14426">
          <cell r="A14426" t="str">
            <v>4522000001</v>
          </cell>
          <cell r="J14426">
            <v>0</v>
          </cell>
        </row>
        <row r="14427">
          <cell r="A14427" t="str">
            <v>4522000001</v>
          </cell>
          <cell r="J14427">
            <v>0</v>
          </cell>
        </row>
        <row r="14428">
          <cell r="A14428" t="str">
            <v>4522000001</v>
          </cell>
          <cell r="J14428">
            <v>0</v>
          </cell>
        </row>
        <row r="14429">
          <cell r="A14429" t="str">
            <v>4522000001</v>
          </cell>
          <cell r="J14429">
            <v>0</v>
          </cell>
        </row>
        <row r="14430">
          <cell r="A14430" t="str">
            <v>4522000001</v>
          </cell>
          <cell r="J14430">
            <v>0</v>
          </cell>
        </row>
        <row r="14431">
          <cell r="A14431" t="str">
            <v>4522000001</v>
          </cell>
          <cell r="J14431">
            <v>0</v>
          </cell>
        </row>
        <row r="14432">
          <cell r="A14432" t="str">
            <v>4522000001</v>
          </cell>
          <cell r="J14432">
            <v>0</v>
          </cell>
        </row>
        <row r="14433">
          <cell r="A14433" t="str">
            <v>4522000001</v>
          </cell>
          <cell r="J14433">
            <v>0</v>
          </cell>
        </row>
        <row r="14434">
          <cell r="A14434" t="str">
            <v>4522000001</v>
          </cell>
          <cell r="J14434">
            <v>0</v>
          </cell>
        </row>
        <row r="14435">
          <cell r="A14435" t="str">
            <v>4522000001</v>
          </cell>
          <cell r="J14435">
            <v>0</v>
          </cell>
        </row>
        <row r="14436">
          <cell r="A14436" t="str">
            <v>4522000001</v>
          </cell>
          <cell r="J14436">
            <v>0</v>
          </cell>
        </row>
        <row r="14437">
          <cell r="A14437" t="str">
            <v>4522000001</v>
          </cell>
          <cell r="J14437">
            <v>0</v>
          </cell>
        </row>
        <row r="14438">
          <cell r="A14438" t="str">
            <v>4522000001</v>
          </cell>
          <cell r="J14438">
            <v>0</v>
          </cell>
        </row>
        <row r="14439">
          <cell r="A14439" t="str">
            <v>4522000001</v>
          </cell>
          <cell r="J14439">
            <v>0</v>
          </cell>
        </row>
        <row r="14440">
          <cell r="A14440" t="str">
            <v>4522000001</v>
          </cell>
          <cell r="J14440">
            <v>0</v>
          </cell>
        </row>
        <row r="14441">
          <cell r="A14441" t="str">
            <v>4522000001</v>
          </cell>
          <cell r="J14441">
            <v>0</v>
          </cell>
        </row>
        <row r="14442">
          <cell r="A14442" t="str">
            <v>4522000001</v>
          </cell>
          <cell r="J14442">
            <v>0</v>
          </cell>
        </row>
        <row r="14443">
          <cell r="A14443" t="str">
            <v>4522000001</v>
          </cell>
          <cell r="J14443">
            <v>0</v>
          </cell>
        </row>
        <row r="14444">
          <cell r="A14444" t="str">
            <v>4522000001</v>
          </cell>
          <cell r="J14444">
            <v>0</v>
          </cell>
        </row>
        <row r="14445">
          <cell r="A14445" t="str">
            <v>4522000001</v>
          </cell>
          <cell r="J14445">
            <v>0</v>
          </cell>
        </row>
        <row r="14446">
          <cell r="A14446" t="str">
            <v>4522000001</v>
          </cell>
          <cell r="J14446">
            <v>0</v>
          </cell>
        </row>
        <row r="14447">
          <cell r="A14447" t="str">
            <v>4522000001</v>
          </cell>
          <cell r="J14447">
            <v>0</v>
          </cell>
        </row>
        <row r="14448">
          <cell r="A14448" t="str">
            <v>4522000001</v>
          </cell>
          <cell r="J14448">
            <v>0</v>
          </cell>
        </row>
        <row r="14449">
          <cell r="A14449" t="str">
            <v>4522000001</v>
          </cell>
          <cell r="J14449">
            <v>0</v>
          </cell>
        </row>
        <row r="14450">
          <cell r="A14450" t="str">
            <v>4522000001</v>
          </cell>
          <cell r="J14450">
            <v>0</v>
          </cell>
        </row>
        <row r="14451">
          <cell r="A14451" t="str">
            <v>4522000001</v>
          </cell>
          <cell r="J14451">
            <v>0</v>
          </cell>
        </row>
        <row r="14452">
          <cell r="A14452" t="str">
            <v>4522000001</v>
          </cell>
          <cell r="J14452">
            <v>0</v>
          </cell>
        </row>
        <row r="14453">
          <cell r="A14453" t="str">
            <v>4522000001</v>
          </cell>
          <cell r="J14453">
            <v>0</v>
          </cell>
        </row>
        <row r="14454">
          <cell r="A14454" t="str">
            <v>4522000001</v>
          </cell>
          <cell r="J14454">
            <v>0</v>
          </cell>
        </row>
        <row r="14455">
          <cell r="A14455" t="str">
            <v>4522000001</v>
          </cell>
          <cell r="J14455">
            <v>0</v>
          </cell>
        </row>
        <row r="14456">
          <cell r="A14456" t="str">
            <v>4522000001</v>
          </cell>
          <cell r="J14456">
            <v>0</v>
          </cell>
        </row>
        <row r="14457">
          <cell r="A14457" t="str">
            <v>4522000001</v>
          </cell>
          <cell r="J14457">
            <v>0</v>
          </cell>
        </row>
        <row r="14458">
          <cell r="A14458" t="str">
            <v>4522000001</v>
          </cell>
          <cell r="J14458">
            <v>0</v>
          </cell>
        </row>
        <row r="14459">
          <cell r="A14459" t="str">
            <v>4522000001</v>
          </cell>
          <cell r="J14459">
            <v>0</v>
          </cell>
        </row>
        <row r="14460">
          <cell r="A14460" t="str">
            <v>4522000001</v>
          </cell>
          <cell r="J14460">
            <v>0</v>
          </cell>
        </row>
        <row r="14461">
          <cell r="A14461" t="str">
            <v>4522000001</v>
          </cell>
          <cell r="J14461">
            <v>0</v>
          </cell>
        </row>
        <row r="14462">
          <cell r="A14462" t="str">
            <v>4522000001</v>
          </cell>
          <cell r="J14462">
            <v>0</v>
          </cell>
        </row>
        <row r="14463">
          <cell r="A14463" t="str">
            <v>4522000001</v>
          </cell>
          <cell r="J14463">
            <v>0</v>
          </cell>
        </row>
        <row r="14464">
          <cell r="A14464" t="str">
            <v>4522000001</v>
          </cell>
          <cell r="J14464">
            <v>0</v>
          </cell>
        </row>
        <row r="14465">
          <cell r="A14465" t="str">
            <v>4522000001</v>
          </cell>
          <cell r="J14465">
            <v>0</v>
          </cell>
        </row>
        <row r="14466">
          <cell r="A14466" t="str">
            <v>4522000001</v>
          </cell>
          <cell r="J14466">
            <v>0</v>
          </cell>
        </row>
        <row r="14467">
          <cell r="A14467" t="str">
            <v>4522000001</v>
          </cell>
          <cell r="J14467">
            <v>0</v>
          </cell>
        </row>
        <row r="14468">
          <cell r="A14468" t="str">
            <v>4522000001</v>
          </cell>
          <cell r="J14468">
            <v>0</v>
          </cell>
        </row>
        <row r="14469">
          <cell r="A14469" t="str">
            <v>4522000001</v>
          </cell>
          <cell r="J14469">
            <v>0</v>
          </cell>
        </row>
        <row r="14470">
          <cell r="A14470" t="str">
            <v>4522000001</v>
          </cell>
          <cell r="J14470">
            <v>0</v>
          </cell>
        </row>
        <row r="14471">
          <cell r="A14471" t="str">
            <v>4522000001</v>
          </cell>
          <cell r="J14471">
            <v>0</v>
          </cell>
        </row>
        <row r="14472">
          <cell r="A14472" t="str">
            <v>4522000001</v>
          </cell>
          <cell r="J14472">
            <v>0</v>
          </cell>
        </row>
        <row r="14473">
          <cell r="A14473" t="str">
            <v>4522000001</v>
          </cell>
          <cell r="J14473">
            <v>0</v>
          </cell>
        </row>
        <row r="14474">
          <cell r="A14474" t="str">
            <v>4522000001</v>
          </cell>
          <cell r="J14474">
            <v>0</v>
          </cell>
        </row>
        <row r="14475">
          <cell r="A14475" t="str">
            <v>4522000001</v>
          </cell>
          <cell r="J14475">
            <v>0</v>
          </cell>
        </row>
        <row r="14476">
          <cell r="A14476" t="str">
            <v>4522000001</v>
          </cell>
          <cell r="J14476">
            <v>0</v>
          </cell>
        </row>
        <row r="14477">
          <cell r="A14477" t="str">
            <v>4522000001</v>
          </cell>
          <cell r="J14477">
            <v>0</v>
          </cell>
        </row>
        <row r="14478">
          <cell r="A14478" t="str">
            <v>4522000001</v>
          </cell>
          <cell r="J14478">
            <v>0</v>
          </cell>
        </row>
        <row r="14479">
          <cell r="A14479" t="str">
            <v>4522000001</v>
          </cell>
          <cell r="J14479">
            <v>0</v>
          </cell>
        </row>
        <row r="14480">
          <cell r="A14480" t="str">
            <v>4522000001</v>
          </cell>
          <cell r="J14480">
            <v>0</v>
          </cell>
        </row>
        <row r="14481">
          <cell r="A14481" t="str">
            <v>4522000001</v>
          </cell>
          <cell r="J14481">
            <v>0</v>
          </cell>
        </row>
        <row r="14482">
          <cell r="A14482" t="str">
            <v>4522000001</v>
          </cell>
          <cell r="J14482">
            <v>0</v>
          </cell>
        </row>
        <row r="14483">
          <cell r="A14483" t="str">
            <v>4522000001</v>
          </cell>
          <cell r="J14483">
            <v>0</v>
          </cell>
        </row>
        <row r="14484">
          <cell r="A14484" t="str">
            <v>4522000001</v>
          </cell>
          <cell r="J14484">
            <v>0</v>
          </cell>
        </row>
        <row r="14485">
          <cell r="A14485" t="str">
            <v>4522000001</v>
          </cell>
          <cell r="J14485">
            <v>0</v>
          </cell>
        </row>
        <row r="14486">
          <cell r="A14486" t="str">
            <v>4522000001</v>
          </cell>
          <cell r="J14486">
            <v>0</v>
          </cell>
        </row>
        <row r="14487">
          <cell r="A14487" t="str">
            <v>4522000001</v>
          </cell>
          <cell r="J14487">
            <v>0</v>
          </cell>
        </row>
        <row r="14488">
          <cell r="A14488" t="str">
            <v>4522000001</v>
          </cell>
          <cell r="J14488">
            <v>0</v>
          </cell>
        </row>
        <row r="14489">
          <cell r="A14489" t="str">
            <v>4522000001</v>
          </cell>
          <cell r="J14489">
            <v>0</v>
          </cell>
        </row>
        <row r="14490">
          <cell r="A14490" t="str">
            <v>4522000001</v>
          </cell>
          <cell r="J14490">
            <v>0</v>
          </cell>
        </row>
        <row r="14491">
          <cell r="A14491" t="str">
            <v>4522000001</v>
          </cell>
          <cell r="J14491">
            <v>0</v>
          </cell>
        </row>
        <row r="14492">
          <cell r="A14492" t="str">
            <v>4522000001</v>
          </cell>
          <cell r="J14492">
            <v>0</v>
          </cell>
        </row>
        <row r="14493">
          <cell r="A14493" t="str">
            <v>4522000001</v>
          </cell>
          <cell r="J14493">
            <v>0</v>
          </cell>
        </row>
        <row r="14494">
          <cell r="A14494" t="str">
            <v>4522000001</v>
          </cell>
          <cell r="J14494">
            <v>0</v>
          </cell>
        </row>
        <row r="14495">
          <cell r="A14495" t="str">
            <v>4522000001</v>
          </cell>
          <cell r="J14495">
            <v>0</v>
          </cell>
        </row>
        <row r="14496">
          <cell r="A14496" t="str">
            <v>4522000001</v>
          </cell>
          <cell r="J14496">
            <v>0</v>
          </cell>
        </row>
        <row r="14497">
          <cell r="A14497" t="str">
            <v>4522000001</v>
          </cell>
          <cell r="J14497">
            <v>0</v>
          </cell>
        </row>
        <row r="14498">
          <cell r="A14498" t="str">
            <v>4522000001</v>
          </cell>
          <cell r="J14498">
            <v>0</v>
          </cell>
        </row>
        <row r="14499">
          <cell r="A14499" t="str">
            <v>4522000001</v>
          </cell>
          <cell r="J14499">
            <v>0</v>
          </cell>
        </row>
        <row r="14500">
          <cell r="A14500" t="str">
            <v>4522000001</v>
          </cell>
          <cell r="J14500">
            <v>0</v>
          </cell>
        </row>
        <row r="14501">
          <cell r="A14501" t="str">
            <v>4522000001</v>
          </cell>
          <cell r="J14501">
            <v>0</v>
          </cell>
        </row>
        <row r="14502">
          <cell r="A14502" t="str">
            <v>4522000001</v>
          </cell>
          <cell r="J14502">
            <v>0</v>
          </cell>
        </row>
        <row r="14503">
          <cell r="A14503" t="str">
            <v>4522000001</v>
          </cell>
          <cell r="J14503">
            <v>0</v>
          </cell>
        </row>
        <row r="14504">
          <cell r="A14504" t="str">
            <v>4522000001</v>
          </cell>
          <cell r="J14504">
            <v>0</v>
          </cell>
        </row>
        <row r="14505">
          <cell r="A14505" t="str">
            <v>4522000001</v>
          </cell>
          <cell r="J14505">
            <v>0</v>
          </cell>
        </row>
        <row r="14506">
          <cell r="A14506" t="str">
            <v>4522000001</v>
          </cell>
          <cell r="J14506">
            <v>0</v>
          </cell>
        </row>
        <row r="14507">
          <cell r="A14507" t="str">
            <v>4522000001</v>
          </cell>
          <cell r="J14507">
            <v>0</v>
          </cell>
        </row>
        <row r="14508">
          <cell r="A14508" t="str">
            <v>4522000001</v>
          </cell>
          <cell r="J14508">
            <v>0</v>
          </cell>
        </row>
        <row r="14509">
          <cell r="A14509" t="str">
            <v>4522000001</v>
          </cell>
          <cell r="J14509">
            <v>0</v>
          </cell>
        </row>
        <row r="14510">
          <cell r="A14510" t="str">
            <v>4522000001</v>
          </cell>
          <cell r="J14510">
            <v>0</v>
          </cell>
        </row>
        <row r="14511">
          <cell r="A14511" t="str">
            <v>4522000001</v>
          </cell>
          <cell r="J14511">
            <v>0</v>
          </cell>
        </row>
        <row r="14512">
          <cell r="A14512" t="str">
            <v>4522000001</v>
          </cell>
          <cell r="J14512">
            <v>0</v>
          </cell>
        </row>
        <row r="14513">
          <cell r="A14513" t="str">
            <v>4522000001</v>
          </cell>
          <cell r="J14513">
            <v>0</v>
          </cell>
        </row>
        <row r="14514">
          <cell r="A14514" t="str">
            <v>4522000001</v>
          </cell>
          <cell r="J14514">
            <v>0</v>
          </cell>
        </row>
        <row r="14515">
          <cell r="A14515" t="str">
            <v>4522000001</v>
          </cell>
          <cell r="J14515">
            <v>0</v>
          </cell>
        </row>
        <row r="14516">
          <cell r="A14516" t="str">
            <v>4522000001</v>
          </cell>
          <cell r="J14516">
            <v>0</v>
          </cell>
        </row>
        <row r="14517">
          <cell r="A14517" t="str">
            <v>4522000001</v>
          </cell>
          <cell r="J14517">
            <v>0</v>
          </cell>
        </row>
        <row r="14518">
          <cell r="A14518" t="str">
            <v>4522000001</v>
          </cell>
          <cell r="J14518">
            <v>0</v>
          </cell>
        </row>
        <row r="14519">
          <cell r="A14519" t="str">
            <v>4522000001</v>
          </cell>
          <cell r="J14519">
            <v>0</v>
          </cell>
        </row>
        <row r="14520">
          <cell r="A14520" t="str">
            <v>4522000001</v>
          </cell>
          <cell r="J14520">
            <v>0</v>
          </cell>
        </row>
        <row r="14521">
          <cell r="A14521" t="str">
            <v>4522000001</v>
          </cell>
          <cell r="J14521">
            <v>0</v>
          </cell>
        </row>
        <row r="14522">
          <cell r="A14522" t="str">
            <v>4522000001</v>
          </cell>
          <cell r="J14522">
            <v>0</v>
          </cell>
        </row>
        <row r="14523">
          <cell r="A14523" t="str">
            <v>4522000001</v>
          </cell>
          <cell r="J14523">
            <v>0</v>
          </cell>
        </row>
        <row r="14524">
          <cell r="A14524" t="str">
            <v>4522000001</v>
          </cell>
          <cell r="J14524">
            <v>0</v>
          </cell>
        </row>
        <row r="14525">
          <cell r="A14525" t="str">
            <v>4522000001</v>
          </cell>
          <cell r="J14525">
            <v>0</v>
          </cell>
        </row>
        <row r="14526">
          <cell r="A14526" t="str">
            <v>4522000001</v>
          </cell>
          <cell r="J14526">
            <v>0</v>
          </cell>
        </row>
        <row r="14527">
          <cell r="A14527" t="str">
            <v>4522000001</v>
          </cell>
          <cell r="J14527">
            <v>0</v>
          </cell>
        </row>
        <row r="14528">
          <cell r="A14528" t="str">
            <v>4522000001</v>
          </cell>
          <cell r="J14528">
            <v>0</v>
          </cell>
        </row>
        <row r="14529">
          <cell r="A14529" t="str">
            <v>4522000001</v>
          </cell>
          <cell r="J14529">
            <v>0</v>
          </cell>
        </row>
        <row r="14530">
          <cell r="A14530" t="str">
            <v>4522000001</v>
          </cell>
          <cell r="J14530">
            <v>0</v>
          </cell>
        </row>
        <row r="14531">
          <cell r="A14531" t="str">
            <v>4522000001</v>
          </cell>
          <cell r="J14531">
            <v>0</v>
          </cell>
        </row>
        <row r="14532">
          <cell r="A14532" t="str">
            <v>4522000001</v>
          </cell>
          <cell r="J14532">
            <v>0</v>
          </cell>
        </row>
        <row r="14533">
          <cell r="A14533" t="str">
            <v>4522000001</v>
          </cell>
          <cell r="J14533">
            <v>0</v>
          </cell>
        </row>
        <row r="14534">
          <cell r="A14534" t="str">
            <v>4522000001</v>
          </cell>
          <cell r="J14534">
            <v>0</v>
          </cell>
        </row>
        <row r="14535">
          <cell r="A14535" t="str">
            <v>4522000001</v>
          </cell>
          <cell r="J14535">
            <v>0</v>
          </cell>
        </row>
        <row r="14536">
          <cell r="A14536" t="str">
            <v>4522000001</v>
          </cell>
          <cell r="J14536">
            <v>0</v>
          </cell>
        </row>
        <row r="14537">
          <cell r="A14537" t="str">
            <v>4522000001</v>
          </cell>
          <cell r="J14537">
            <v>0</v>
          </cell>
        </row>
        <row r="14538">
          <cell r="A14538" t="str">
            <v>4522000001</v>
          </cell>
          <cell r="J14538">
            <v>0</v>
          </cell>
        </row>
        <row r="14539">
          <cell r="A14539" t="str">
            <v>4522000001</v>
          </cell>
          <cell r="J14539">
            <v>0</v>
          </cell>
        </row>
        <row r="14540">
          <cell r="A14540" t="str">
            <v>4522000001</v>
          </cell>
          <cell r="J14540">
            <v>0</v>
          </cell>
        </row>
        <row r="14541">
          <cell r="A14541" t="str">
            <v>4522000001</v>
          </cell>
          <cell r="J14541">
            <v>0</v>
          </cell>
        </row>
        <row r="14542">
          <cell r="A14542" t="str">
            <v>4522000001</v>
          </cell>
          <cell r="J14542">
            <v>0</v>
          </cell>
        </row>
        <row r="14543">
          <cell r="A14543" t="str">
            <v>4522000001</v>
          </cell>
          <cell r="J14543">
            <v>0</v>
          </cell>
        </row>
        <row r="14544">
          <cell r="A14544" t="str">
            <v>4522000001</v>
          </cell>
          <cell r="J14544">
            <v>0</v>
          </cell>
        </row>
        <row r="14545">
          <cell r="A14545" t="str">
            <v>4522000001</v>
          </cell>
          <cell r="J14545">
            <v>0</v>
          </cell>
        </row>
        <row r="14546">
          <cell r="A14546" t="str">
            <v>4522000001</v>
          </cell>
          <cell r="J14546">
            <v>0</v>
          </cell>
        </row>
        <row r="14547">
          <cell r="A14547" t="str">
            <v>4522000001</v>
          </cell>
          <cell r="J14547">
            <v>0</v>
          </cell>
        </row>
        <row r="14548">
          <cell r="A14548" t="str">
            <v>4522000001</v>
          </cell>
          <cell r="J14548">
            <v>0</v>
          </cell>
        </row>
        <row r="14549">
          <cell r="A14549" t="str">
            <v>4522000001</v>
          </cell>
          <cell r="J14549">
            <v>0</v>
          </cell>
        </row>
        <row r="14550">
          <cell r="A14550" t="str">
            <v>4522000001</v>
          </cell>
          <cell r="J14550">
            <v>0</v>
          </cell>
        </row>
        <row r="14551">
          <cell r="A14551" t="str">
            <v>4522000001</v>
          </cell>
          <cell r="J14551">
            <v>0</v>
          </cell>
        </row>
        <row r="14552">
          <cell r="A14552" t="str">
            <v>4522000001</v>
          </cell>
          <cell r="J14552">
            <v>0</v>
          </cell>
        </row>
        <row r="14553">
          <cell r="A14553" t="str">
            <v>4522000001</v>
          </cell>
          <cell r="J14553">
            <v>0</v>
          </cell>
        </row>
        <row r="14554">
          <cell r="A14554" t="str">
            <v>4522000001</v>
          </cell>
          <cell r="J14554">
            <v>0</v>
          </cell>
        </row>
        <row r="14555">
          <cell r="A14555" t="str">
            <v>4522000001</v>
          </cell>
          <cell r="J14555">
            <v>0</v>
          </cell>
        </row>
        <row r="14556">
          <cell r="A14556" t="str">
            <v>4522000001</v>
          </cell>
          <cell r="J14556">
            <v>0</v>
          </cell>
        </row>
        <row r="14557">
          <cell r="A14557" t="str">
            <v>4522000001</v>
          </cell>
          <cell r="J14557">
            <v>0</v>
          </cell>
        </row>
        <row r="14558">
          <cell r="A14558" t="str">
            <v>4522000001</v>
          </cell>
          <cell r="J14558">
            <v>0</v>
          </cell>
        </row>
        <row r="14559">
          <cell r="A14559" t="str">
            <v>4522000001</v>
          </cell>
          <cell r="J14559">
            <v>0</v>
          </cell>
        </row>
        <row r="14560">
          <cell r="A14560" t="str">
            <v>4522000001</v>
          </cell>
          <cell r="J14560">
            <v>0</v>
          </cell>
        </row>
        <row r="14561">
          <cell r="A14561" t="str">
            <v>4522000001</v>
          </cell>
          <cell r="J14561">
            <v>0</v>
          </cell>
        </row>
        <row r="14562">
          <cell r="A14562" t="str">
            <v>4522000001</v>
          </cell>
          <cell r="J14562">
            <v>0</v>
          </cell>
        </row>
        <row r="14563">
          <cell r="A14563" t="str">
            <v>4522000001</v>
          </cell>
          <cell r="J14563">
            <v>0</v>
          </cell>
        </row>
        <row r="14564">
          <cell r="A14564" t="str">
            <v>4522000001</v>
          </cell>
          <cell r="J14564">
            <v>0</v>
          </cell>
        </row>
        <row r="14565">
          <cell r="A14565" t="str">
            <v>4522000001</v>
          </cell>
          <cell r="J14565">
            <v>0</v>
          </cell>
        </row>
        <row r="14566">
          <cell r="A14566" t="str">
            <v>4522000001</v>
          </cell>
          <cell r="J14566">
            <v>0</v>
          </cell>
        </row>
        <row r="14567">
          <cell r="A14567" t="str">
            <v>4522000001</v>
          </cell>
          <cell r="J14567">
            <v>0</v>
          </cell>
        </row>
        <row r="14568">
          <cell r="A14568" t="str">
            <v>4522000001</v>
          </cell>
          <cell r="J14568">
            <v>0</v>
          </cell>
        </row>
        <row r="14569">
          <cell r="A14569" t="str">
            <v>4522000001</v>
          </cell>
          <cell r="J14569">
            <v>0</v>
          </cell>
        </row>
        <row r="14570">
          <cell r="A14570" t="str">
            <v>4522000001</v>
          </cell>
          <cell r="J14570">
            <v>0</v>
          </cell>
        </row>
        <row r="14571">
          <cell r="A14571" t="str">
            <v>4522000001</v>
          </cell>
          <cell r="J14571">
            <v>0</v>
          </cell>
        </row>
        <row r="14572">
          <cell r="A14572" t="str">
            <v>4522000001</v>
          </cell>
          <cell r="J14572">
            <v>0</v>
          </cell>
        </row>
        <row r="14573">
          <cell r="A14573" t="str">
            <v>4522000001</v>
          </cell>
          <cell r="J14573">
            <v>0</v>
          </cell>
        </row>
        <row r="14574">
          <cell r="A14574" t="str">
            <v>4522000001</v>
          </cell>
          <cell r="J14574">
            <v>0</v>
          </cell>
        </row>
        <row r="14575">
          <cell r="A14575" t="str">
            <v>4522000001</v>
          </cell>
          <cell r="J14575">
            <v>0</v>
          </cell>
        </row>
        <row r="14576">
          <cell r="A14576" t="str">
            <v>4522000001</v>
          </cell>
          <cell r="J14576">
            <v>0</v>
          </cell>
        </row>
        <row r="14577">
          <cell r="A14577" t="str">
            <v>4522000001</v>
          </cell>
          <cell r="J14577">
            <v>0</v>
          </cell>
        </row>
        <row r="14578">
          <cell r="A14578" t="str">
            <v>4522000001</v>
          </cell>
          <cell r="J14578">
            <v>0</v>
          </cell>
        </row>
        <row r="14579">
          <cell r="A14579" t="str">
            <v>4522000001</v>
          </cell>
          <cell r="J14579">
            <v>0</v>
          </cell>
        </row>
        <row r="14580">
          <cell r="A14580" t="str">
            <v>4522000001</v>
          </cell>
          <cell r="J14580">
            <v>0</v>
          </cell>
        </row>
        <row r="14581">
          <cell r="A14581" t="str">
            <v>4522000001</v>
          </cell>
          <cell r="J14581">
            <v>0</v>
          </cell>
        </row>
        <row r="14582">
          <cell r="A14582" t="str">
            <v>4522000001</v>
          </cell>
          <cell r="J14582">
            <v>0</v>
          </cell>
        </row>
        <row r="14583">
          <cell r="A14583" t="str">
            <v>4522000001</v>
          </cell>
          <cell r="J14583">
            <v>0</v>
          </cell>
        </row>
        <row r="14584">
          <cell r="A14584" t="str">
            <v>4522000001</v>
          </cell>
          <cell r="J14584">
            <v>0</v>
          </cell>
        </row>
        <row r="14585">
          <cell r="A14585" t="str">
            <v>4522000001</v>
          </cell>
          <cell r="J14585">
            <v>0</v>
          </cell>
        </row>
        <row r="14586">
          <cell r="A14586" t="str">
            <v>4522000001</v>
          </cell>
          <cell r="J14586">
            <v>0</v>
          </cell>
        </row>
        <row r="14587">
          <cell r="A14587" t="str">
            <v>4522000001</v>
          </cell>
          <cell r="J14587">
            <v>0</v>
          </cell>
        </row>
        <row r="14588">
          <cell r="A14588" t="str">
            <v>4522000001</v>
          </cell>
          <cell r="J14588">
            <v>0</v>
          </cell>
        </row>
        <row r="14589">
          <cell r="A14589" t="str">
            <v>4522000001</v>
          </cell>
          <cell r="J14589">
            <v>0</v>
          </cell>
        </row>
        <row r="14590">
          <cell r="A14590" t="str">
            <v>4522000001</v>
          </cell>
          <cell r="J14590">
            <v>0</v>
          </cell>
        </row>
        <row r="14591">
          <cell r="A14591" t="str">
            <v>4522000001</v>
          </cell>
          <cell r="J14591">
            <v>0</v>
          </cell>
        </row>
        <row r="14592">
          <cell r="A14592" t="str">
            <v>4522000001</v>
          </cell>
          <cell r="J14592">
            <v>0</v>
          </cell>
        </row>
        <row r="14593">
          <cell r="A14593" t="str">
            <v>4522000001</v>
          </cell>
          <cell r="J14593">
            <v>0</v>
          </cell>
        </row>
        <row r="14594">
          <cell r="A14594" t="str">
            <v>4522000001</v>
          </cell>
          <cell r="J14594">
            <v>0</v>
          </cell>
        </row>
        <row r="14595">
          <cell r="A14595" t="str">
            <v>4522000001</v>
          </cell>
          <cell r="J14595">
            <v>0</v>
          </cell>
        </row>
        <row r="14596">
          <cell r="A14596" t="str">
            <v>4522000001</v>
          </cell>
          <cell r="J14596">
            <v>0</v>
          </cell>
        </row>
        <row r="14597">
          <cell r="A14597" t="str">
            <v>4522000001</v>
          </cell>
          <cell r="J14597">
            <v>0</v>
          </cell>
        </row>
        <row r="14598">
          <cell r="A14598" t="str">
            <v>4522000001</v>
          </cell>
          <cell r="J14598">
            <v>0</v>
          </cell>
        </row>
        <row r="14599">
          <cell r="A14599" t="str">
            <v>4522000001</v>
          </cell>
          <cell r="J14599">
            <v>0</v>
          </cell>
        </row>
        <row r="14600">
          <cell r="A14600" t="str">
            <v>4522000001</v>
          </cell>
          <cell r="J14600">
            <v>0</v>
          </cell>
        </row>
        <row r="14601">
          <cell r="A14601" t="str">
            <v>4522000001</v>
          </cell>
          <cell r="J14601">
            <v>0</v>
          </cell>
        </row>
        <row r="14602">
          <cell r="A14602" t="str">
            <v>4522000001</v>
          </cell>
          <cell r="J14602">
            <v>0</v>
          </cell>
        </row>
        <row r="14603">
          <cell r="A14603" t="str">
            <v>4522000001</v>
          </cell>
          <cell r="J14603">
            <v>0</v>
          </cell>
        </row>
        <row r="14604">
          <cell r="A14604" t="str">
            <v>4522000001</v>
          </cell>
          <cell r="J14604">
            <v>0</v>
          </cell>
        </row>
        <row r="14605">
          <cell r="A14605" t="str">
            <v>4522000001</v>
          </cell>
          <cell r="J14605">
            <v>0</v>
          </cell>
        </row>
        <row r="14606">
          <cell r="A14606" t="str">
            <v>4522000001</v>
          </cell>
          <cell r="J14606">
            <v>0</v>
          </cell>
        </row>
        <row r="14607">
          <cell r="A14607" t="str">
            <v>4522000001</v>
          </cell>
          <cell r="J14607">
            <v>0</v>
          </cell>
        </row>
        <row r="14608">
          <cell r="A14608" t="str">
            <v>4522000001</v>
          </cell>
          <cell r="J14608">
            <v>0</v>
          </cell>
        </row>
        <row r="14609">
          <cell r="A14609" t="str">
            <v>4522000001</v>
          </cell>
          <cell r="J14609">
            <v>0</v>
          </cell>
        </row>
        <row r="14610">
          <cell r="A14610" t="str">
            <v>4522000001</v>
          </cell>
          <cell r="J14610">
            <v>0</v>
          </cell>
        </row>
        <row r="14611">
          <cell r="A14611" t="str">
            <v>4522000001</v>
          </cell>
          <cell r="J14611">
            <v>0</v>
          </cell>
        </row>
        <row r="14612">
          <cell r="A14612" t="str">
            <v>4522000001</v>
          </cell>
          <cell r="J14612">
            <v>0</v>
          </cell>
        </row>
        <row r="14613">
          <cell r="A14613" t="str">
            <v>4522000001</v>
          </cell>
          <cell r="J14613">
            <v>0</v>
          </cell>
        </row>
        <row r="14614">
          <cell r="A14614" t="str">
            <v>4522000001</v>
          </cell>
          <cell r="J14614">
            <v>0</v>
          </cell>
        </row>
        <row r="14615">
          <cell r="A14615" t="str">
            <v>4522000001</v>
          </cell>
          <cell r="J14615">
            <v>0</v>
          </cell>
        </row>
        <row r="14616">
          <cell r="A14616" t="str">
            <v>4522000001</v>
          </cell>
          <cell r="J14616">
            <v>0</v>
          </cell>
        </row>
        <row r="14617">
          <cell r="A14617" t="str">
            <v>4522000001</v>
          </cell>
          <cell r="J14617">
            <v>0</v>
          </cell>
        </row>
        <row r="14618">
          <cell r="A14618" t="str">
            <v>4522000001</v>
          </cell>
          <cell r="J14618">
            <v>0</v>
          </cell>
        </row>
        <row r="14619">
          <cell r="A14619" t="str">
            <v>4522000001</v>
          </cell>
          <cell r="J14619">
            <v>0</v>
          </cell>
        </row>
        <row r="14620">
          <cell r="A14620" t="str">
            <v>4522000001</v>
          </cell>
          <cell r="J14620">
            <v>0</v>
          </cell>
        </row>
        <row r="14621">
          <cell r="A14621" t="str">
            <v>4522000001</v>
          </cell>
          <cell r="J14621">
            <v>0</v>
          </cell>
        </row>
        <row r="14622">
          <cell r="A14622" t="str">
            <v>4522000001</v>
          </cell>
          <cell r="J14622">
            <v>0</v>
          </cell>
        </row>
        <row r="14623">
          <cell r="A14623" t="str">
            <v>4522000001</v>
          </cell>
          <cell r="J14623">
            <v>0</v>
          </cell>
        </row>
        <row r="14624">
          <cell r="A14624" t="str">
            <v>4522000001</v>
          </cell>
          <cell r="J14624">
            <v>0</v>
          </cell>
        </row>
        <row r="14625">
          <cell r="A14625" t="str">
            <v>4522000001</v>
          </cell>
          <cell r="J14625">
            <v>0</v>
          </cell>
        </row>
        <row r="14626">
          <cell r="A14626" t="str">
            <v>4522000001</v>
          </cell>
          <cell r="J14626">
            <v>0</v>
          </cell>
        </row>
        <row r="14627">
          <cell r="A14627" t="str">
            <v>4522000001</v>
          </cell>
          <cell r="J14627">
            <v>0</v>
          </cell>
        </row>
        <row r="14628">
          <cell r="A14628" t="str">
            <v>4522000001</v>
          </cell>
          <cell r="J14628">
            <v>0</v>
          </cell>
        </row>
        <row r="14629">
          <cell r="A14629" t="str">
            <v>4522000001</v>
          </cell>
          <cell r="J14629">
            <v>0</v>
          </cell>
        </row>
        <row r="14630">
          <cell r="A14630" t="str">
            <v>4522000001</v>
          </cell>
          <cell r="J14630">
            <v>0</v>
          </cell>
        </row>
        <row r="14631">
          <cell r="A14631" t="str">
            <v>4522000001</v>
          </cell>
          <cell r="J14631">
            <v>0</v>
          </cell>
        </row>
        <row r="14632">
          <cell r="A14632" t="str">
            <v>4522000001</v>
          </cell>
          <cell r="J14632">
            <v>0</v>
          </cell>
        </row>
        <row r="14633">
          <cell r="A14633" t="str">
            <v>4522000001</v>
          </cell>
          <cell r="J14633">
            <v>0</v>
          </cell>
        </row>
        <row r="14634">
          <cell r="A14634" t="str">
            <v>4522000001</v>
          </cell>
          <cell r="J14634">
            <v>0</v>
          </cell>
        </row>
        <row r="14635">
          <cell r="A14635" t="str">
            <v>4522000001</v>
          </cell>
          <cell r="J14635">
            <v>0</v>
          </cell>
        </row>
        <row r="14636">
          <cell r="A14636" t="str">
            <v>4522000001</v>
          </cell>
          <cell r="J14636">
            <v>0</v>
          </cell>
        </row>
        <row r="14637">
          <cell r="A14637" t="str">
            <v>4522000001</v>
          </cell>
          <cell r="J14637">
            <v>0</v>
          </cell>
        </row>
        <row r="14638">
          <cell r="A14638" t="str">
            <v>4522000001</v>
          </cell>
          <cell r="J14638">
            <v>0</v>
          </cell>
        </row>
        <row r="14639">
          <cell r="A14639" t="str">
            <v>4522000001</v>
          </cell>
          <cell r="J14639">
            <v>0</v>
          </cell>
        </row>
        <row r="14640">
          <cell r="A14640" t="str">
            <v>4522000001</v>
          </cell>
          <cell r="J14640">
            <v>0</v>
          </cell>
        </row>
        <row r="14641">
          <cell r="A14641" t="str">
            <v>4522000001</v>
          </cell>
          <cell r="J14641">
            <v>0</v>
          </cell>
        </row>
        <row r="14642">
          <cell r="A14642" t="str">
            <v>4522000001</v>
          </cell>
          <cell r="J14642">
            <v>0</v>
          </cell>
        </row>
        <row r="14643">
          <cell r="A14643" t="str">
            <v>4522000001</v>
          </cell>
          <cell r="J14643">
            <v>0</v>
          </cell>
        </row>
        <row r="14644">
          <cell r="A14644" t="str">
            <v>4522000001</v>
          </cell>
          <cell r="J14644">
            <v>0</v>
          </cell>
        </row>
        <row r="14645">
          <cell r="A14645" t="str">
            <v>4522000001</v>
          </cell>
          <cell r="J14645">
            <v>0</v>
          </cell>
        </row>
        <row r="14646">
          <cell r="A14646" t="str">
            <v>4522000001</v>
          </cell>
          <cell r="J14646">
            <v>0</v>
          </cell>
        </row>
        <row r="14647">
          <cell r="A14647" t="str">
            <v>4522000001</v>
          </cell>
          <cell r="J14647">
            <v>0</v>
          </cell>
        </row>
        <row r="14648">
          <cell r="A14648" t="str">
            <v>4522000001</v>
          </cell>
          <cell r="J14648">
            <v>0</v>
          </cell>
        </row>
        <row r="14649">
          <cell r="A14649" t="str">
            <v>4522000001</v>
          </cell>
          <cell r="J14649">
            <v>0</v>
          </cell>
        </row>
        <row r="14650">
          <cell r="A14650" t="str">
            <v>4522000001</v>
          </cell>
          <cell r="J14650">
            <v>0</v>
          </cell>
        </row>
        <row r="14651">
          <cell r="A14651" t="str">
            <v>4522000001</v>
          </cell>
          <cell r="J14651">
            <v>0</v>
          </cell>
        </row>
        <row r="14652">
          <cell r="A14652" t="str">
            <v>4522000001</v>
          </cell>
          <cell r="J14652">
            <v>0</v>
          </cell>
        </row>
        <row r="14653">
          <cell r="A14653" t="str">
            <v>4522000001</v>
          </cell>
          <cell r="J14653">
            <v>0</v>
          </cell>
        </row>
        <row r="14654">
          <cell r="A14654" t="str">
            <v>4522000001</v>
          </cell>
          <cell r="J14654">
            <v>0</v>
          </cell>
        </row>
        <row r="14655">
          <cell r="A14655" t="str">
            <v>4522000001</v>
          </cell>
          <cell r="J14655">
            <v>0</v>
          </cell>
        </row>
        <row r="14656">
          <cell r="A14656" t="str">
            <v>4522000001</v>
          </cell>
          <cell r="J14656">
            <v>0</v>
          </cell>
        </row>
        <row r="14657">
          <cell r="A14657" t="str">
            <v>4522000001</v>
          </cell>
          <cell r="J14657">
            <v>0</v>
          </cell>
        </row>
        <row r="14658">
          <cell r="A14658" t="str">
            <v>4522000001</v>
          </cell>
          <cell r="J14658">
            <v>0</v>
          </cell>
        </row>
        <row r="14659">
          <cell r="A14659" t="str">
            <v>4522000001</v>
          </cell>
          <cell r="J14659">
            <v>0</v>
          </cell>
        </row>
        <row r="14660">
          <cell r="A14660" t="str">
            <v>4522000001</v>
          </cell>
          <cell r="J14660">
            <v>0</v>
          </cell>
        </row>
        <row r="14661">
          <cell r="A14661" t="str">
            <v>4522000001</v>
          </cell>
          <cell r="J14661">
            <v>0</v>
          </cell>
        </row>
        <row r="14662">
          <cell r="A14662" t="str">
            <v>4522000001</v>
          </cell>
          <cell r="J14662">
            <v>0</v>
          </cell>
        </row>
        <row r="14663">
          <cell r="A14663" t="str">
            <v>4522000001</v>
          </cell>
          <cell r="J14663">
            <v>0</v>
          </cell>
        </row>
        <row r="14664">
          <cell r="A14664" t="str">
            <v>4522000001</v>
          </cell>
          <cell r="J14664">
            <v>0</v>
          </cell>
        </row>
        <row r="14665">
          <cell r="A14665" t="str">
            <v>4522000001</v>
          </cell>
          <cell r="J14665">
            <v>0</v>
          </cell>
        </row>
        <row r="14666">
          <cell r="A14666" t="str">
            <v>4522000001</v>
          </cell>
          <cell r="J14666">
            <v>0</v>
          </cell>
        </row>
        <row r="14667">
          <cell r="A14667" t="str">
            <v>4522000001</v>
          </cell>
          <cell r="J14667">
            <v>0</v>
          </cell>
        </row>
        <row r="14668">
          <cell r="A14668" t="str">
            <v>4522000001</v>
          </cell>
          <cell r="J14668">
            <v>0</v>
          </cell>
        </row>
        <row r="14669">
          <cell r="A14669" t="str">
            <v>4522000001</v>
          </cell>
          <cell r="J14669">
            <v>0</v>
          </cell>
        </row>
        <row r="14670">
          <cell r="A14670" t="str">
            <v>4522000001</v>
          </cell>
          <cell r="J14670">
            <v>0</v>
          </cell>
        </row>
        <row r="14671">
          <cell r="A14671" t="str">
            <v>4522000001</v>
          </cell>
          <cell r="J14671">
            <v>0</v>
          </cell>
        </row>
        <row r="14672">
          <cell r="A14672" t="str">
            <v>4522000001</v>
          </cell>
          <cell r="J14672">
            <v>0</v>
          </cell>
        </row>
        <row r="14673">
          <cell r="A14673" t="str">
            <v>4522000001</v>
          </cell>
          <cell r="J14673">
            <v>0</v>
          </cell>
        </row>
        <row r="14674">
          <cell r="A14674" t="str">
            <v>4522000001</v>
          </cell>
          <cell r="J14674">
            <v>0</v>
          </cell>
        </row>
        <row r="14675">
          <cell r="A14675" t="str">
            <v>4522000001</v>
          </cell>
          <cell r="J14675">
            <v>0</v>
          </cell>
        </row>
        <row r="14676">
          <cell r="A14676" t="str">
            <v>4522000001</v>
          </cell>
          <cell r="J14676">
            <v>0</v>
          </cell>
        </row>
        <row r="14677">
          <cell r="A14677" t="str">
            <v>4522000001</v>
          </cell>
          <cell r="J14677">
            <v>0</v>
          </cell>
        </row>
        <row r="14678">
          <cell r="A14678" t="str">
            <v>4522000001</v>
          </cell>
          <cell r="J14678">
            <v>0</v>
          </cell>
        </row>
        <row r="14679">
          <cell r="A14679" t="str">
            <v>4522000001</v>
          </cell>
          <cell r="J14679">
            <v>0</v>
          </cell>
        </row>
        <row r="14680">
          <cell r="A14680" t="str">
            <v>4522000001</v>
          </cell>
          <cell r="J14680">
            <v>0</v>
          </cell>
        </row>
        <row r="14681">
          <cell r="A14681" t="str">
            <v>4522000001</v>
          </cell>
          <cell r="J14681">
            <v>0</v>
          </cell>
        </row>
        <row r="14682">
          <cell r="A14682" t="str">
            <v>4522000001</v>
          </cell>
          <cell r="J14682">
            <v>0</v>
          </cell>
        </row>
        <row r="14683">
          <cell r="A14683" t="str">
            <v>4522000001</v>
          </cell>
          <cell r="J14683">
            <v>0</v>
          </cell>
        </row>
        <row r="14684">
          <cell r="A14684" t="str">
            <v>4522000001</v>
          </cell>
          <cell r="J14684">
            <v>0</v>
          </cell>
        </row>
        <row r="14685">
          <cell r="A14685" t="str">
            <v>4522000001</v>
          </cell>
          <cell r="J14685">
            <v>0</v>
          </cell>
        </row>
        <row r="14686">
          <cell r="A14686" t="str">
            <v>4522000001</v>
          </cell>
          <cell r="J14686">
            <v>0</v>
          </cell>
        </row>
        <row r="14687">
          <cell r="A14687" t="str">
            <v>4522000001</v>
          </cell>
          <cell r="J14687">
            <v>0</v>
          </cell>
        </row>
        <row r="14688">
          <cell r="A14688" t="str">
            <v>4522000001</v>
          </cell>
          <cell r="J14688">
            <v>0</v>
          </cell>
        </row>
        <row r="14689">
          <cell r="A14689" t="str">
            <v>4522000001</v>
          </cell>
          <cell r="J14689">
            <v>0</v>
          </cell>
        </row>
        <row r="14690">
          <cell r="A14690" t="str">
            <v>4522000001</v>
          </cell>
          <cell r="J14690">
            <v>0</v>
          </cell>
        </row>
        <row r="14691">
          <cell r="A14691" t="str">
            <v>4522000001</v>
          </cell>
          <cell r="J14691">
            <v>0</v>
          </cell>
        </row>
        <row r="14692">
          <cell r="A14692" t="str">
            <v>4522000001</v>
          </cell>
          <cell r="J14692">
            <v>0</v>
          </cell>
        </row>
        <row r="14693">
          <cell r="A14693" t="str">
            <v>4522000001</v>
          </cell>
          <cell r="J14693">
            <v>0</v>
          </cell>
        </row>
        <row r="14694">
          <cell r="A14694" t="str">
            <v>4522000001</v>
          </cell>
          <cell r="J14694">
            <v>0</v>
          </cell>
        </row>
        <row r="14695">
          <cell r="A14695" t="str">
            <v>4522000001</v>
          </cell>
          <cell r="J14695">
            <v>0</v>
          </cell>
        </row>
        <row r="14696">
          <cell r="A14696" t="str">
            <v>4522000001</v>
          </cell>
          <cell r="J14696">
            <v>0</v>
          </cell>
        </row>
        <row r="14697">
          <cell r="A14697" t="str">
            <v>4522000001</v>
          </cell>
          <cell r="J14697">
            <v>0</v>
          </cell>
        </row>
        <row r="14698">
          <cell r="A14698" t="str">
            <v>4522000001</v>
          </cell>
          <cell r="J14698">
            <v>0</v>
          </cell>
        </row>
        <row r="14699">
          <cell r="A14699" t="str">
            <v>4522000001</v>
          </cell>
          <cell r="J14699">
            <v>0</v>
          </cell>
        </row>
        <row r="14700">
          <cell r="A14700" t="str">
            <v>4522000001</v>
          </cell>
          <cell r="J14700">
            <v>0</v>
          </cell>
        </row>
        <row r="14701">
          <cell r="A14701" t="str">
            <v>4522000001</v>
          </cell>
          <cell r="J14701">
            <v>0</v>
          </cell>
        </row>
        <row r="14702">
          <cell r="A14702" t="str">
            <v>4522000001</v>
          </cell>
          <cell r="J14702">
            <v>0</v>
          </cell>
        </row>
        <row r="14703">
          <cell r="A14703" t="str">
            <v>4522000001</v>
          </cell>
          <cell r="J14703">
            <v>0</v>
          </cell>
        </row>
        <row r="14704">
          <cell r="A14704" t="str">
            <v>4522000001</v>
          </cell>
          <cell r="J14704">
            <v>0</v>
          </cell>
        </row>
        <row r="14705">
          <cell r="A14705" t="str">
            <v>4522000001</v>
          </cell>
          <cell r="J14705">
            <v>0</v>
          </cell>
        </row>
        <row r="14706">
          <cell r="A14706" t="str">
            <v>4522000001</v>
          </cell>
          <cell r="J14706">
            <v>0</v>
          </cell>
        </row>
        <row r="14707">
          <cell r="A14707" t="str">
            <v>4522000001</v>
          </cell>
          <cell r="J14707">
            <v>0</v>
          </cell>
        </row>
        <row r="14708">
          <cell r="A14708" t="str">
            <v>4522000001</v>
          </cell>
          <cell r="J14708">
            <v>0</v>
          </cell>
        </row>
        <row r="14709">
          <cell r="A14709" t="str">
            <v>4522000001</v>
          </cell>
          <cell r="J14709">
            <v>0</v>
          </cell>
        </row>
        <row r="14710">
          <cell r="A14710" t="str">
            <v>4522000001</v>
          </cell>
          <cell r="J14710">
            <v>0</v>
          </cell>
        </row>
        <row r="14711">
          <cell r="A14711" t="str">
            <v>4522000001</v>
          </cell>
          <cell r="J14711">
            <v>0</v>
          </cell>
        </row>
        <row r="14712">
          <cell r="A14712" t="str">
            <v>4522000001</v>
          </cell>
          <cell r="J14712">
            <v>0</v>
          </cell>
        </row>
        <row r="14713">
          <cell r="A14713" t="str">
            <v>4522000001</v>
          </cell>
          <cell r="J14713">
            <v>0</v>
          </cell>
        </row>
        <row r="14714">
          <cell r="A14714" t="str">
            <v>4522000001</v>
          </cell>
          <cell r="J14714">
            <v>0</v>
          </cell>
        </row>
        <row r="14715">
          <cell r="A14715" t="str">
            <v>4522000001</v>
          </cell>
          <cell r="J14715">
            <v>0</v>
          </cell>
        </row>
        <row r="14716">
          <cell r="A14716" t="str">
            <v>4522000001</v>
          </cell>
          <cell r="J14716">
            <v>0</v>
          </cell>
        </row>
        <row r="14717">
          <cell r="A14717" t="str">
            <v>4522000001</v>
          </cell>
          <cell r="J14717">
            <v>0</v>
          </cell>
        </row>
        <row r="14718">
          <cell r="A14718" t="str">
            <v>4522000001</v>
          </cell>
          <cell r="J14718">
            <v>0</v>
          </cell>
        </row>
        <row r="14719">
          <cell r="A14719" t="str">
            <v>4522000001</v>
          </cell>
          <cell r="J14719">
            <v>0</v>
          </cell>
        </row>
        <row r="14720">
          <cell r="A14720" t="str">
            <v>4522000001</v>
          </cell>
          <cell r="J14720">
            <v>0</v>
          </cell>
        </row>
        <row r="14721">
          <cell r="A14721" t="str">
            <v>4522000001</v>
          </cell>
          <cell r="J14721">
            <v>0</v>
          </cell>
        </row>
        <row r="14722">
          <cell r="A14722" t="str">
            <v>4522000001</v>
          </cell>
          <cell r="J14722">
            <v>0</v>
          </cell>
        </row>
        <row r="14723">
          <cell r="A14723" t="str">
            <v>4522000001</v>
          </cell>
          <cell r="J14723">
            <v>0</v>
          </cell>
        </row>
        <row r="14724">
          <cell r="A14724" t="str">
            <v>4522000001</v>
          </cell>
          <cell r="J14724">
            <v>0</v>
          </cell>
        </row>
        <row r="14725">
          <cell r="A14725" t="str">
            <v>4522000001</v>
          </cell>
          <cell r="J14725">
            <v>0</v>
          </cell>
        </row>
        <row r="14726">
          <cell r="A14726" t="str">
            <v>4522000001</v>
          </cell>
          <cell r="J14726">
            <v>0</v>
          </cell>
        </row>
        <row r="14727">
          <cell r="A14727" t="str">
            <v>4522000001</v>
          </cell>
          <cell r="J14727">
            <v>0</v>
          </cell>
        </row>
        <row r="14728">
          <cell r="A14728" t="str">
            <v>4522000001</v>
          </cell>
          <cell r="J14728">
            <v>0</v>
          </cell>
        </row>
        <row r="14729">
          <cell r="A14729" t="str">
            <v>4522000001</v>
          </cell>
          <cell r="J14729">
            <v>0</v>
          </cell>
        </row>
        <row r="14730">
          <cell r="A14730" t="str">
            <v>4522000001</v>
          </cell>
          <cell r="J14730">
            <v>0</v>
          </cell>
        </row>
        <row r="14731">
          <cell r="A14731" t="str">
            <v>4522000001</v>
          </cell>
          <cell r="J14731">
            <v>0</v>
          </cell>
        </row>
        <row r="14732">
          <cell r="A14732" t="str">
            <v>4522000001</v>
          </cell>
          <cell r="J14732">
            <v>0</v>
          </cell>
        </row>
        <row r="14733">
          <cell r="A14733" t="str">
            <v>4522000001</v>
          </cell>
          <cell r="J14733">
            <v>0</v>
          </cell>
        </row>
        <row r="14734">
          <cell r="A14734" t="str">
            <v>4522000001</v>
          </cell>
          <cell r="J14734">
            <v>0</v>
          </cell>
        </row>
        <row r="14735">
          <cell r="A14735" t="str">
            <v>4522000001</v>
          </cell>
          <cell r="J14735">
            <v>0</v>
          </cell>
        </row>
        <row r="14736">
          <cell r="A14736" t="str">
            <v>4522000001</v>
          </cell>
          <cell r="J14736">
            <v>0</v>
          </cell>
        </row>
        <row r="14737">
          <cell r="A14737" t="str">
            <v>4522000001</v>
          </cell>
          <cell r="J14737">
            <v>0</v>
          </cell>
        </row>
        <row r="14738">
          <cell r="A14738" t="str">
            <v>4522000001</v>
          </cell>
          <cell r="J14738">
            <v>0</v>
          </cell>
        </row>
        <row r="14739">
          <cell r="A14739" t="str">
            <v>4522000001</v>
          </cell>
          <cell r="J14739">
            <v>0</v>
          </cell>
        </row>
        <row r="14740">
          <cell r="A14740" t="str">
            <v>4522000001</v>
          </cell>
          <cell r="J14740">
            <v>0</v>
          </cell>
        </row>
        <row r="14741">
          <cell r="A14741" t="str">
            <v>4522000001</v>
          </cell>
          <cell r="J14741">
            <v>0</v>
          </cell>
        </row>
        <row r="14742">
          <cell r="A14742" t="str">
            <v>4522000001</v>
          </cell>
          <cell r="J14742">
            <v>0</v>
          </cell>
        </row>
        <row r="14743">
          <cell r="A14743" t="str">
            <v>4522000001</v>
          </cell>
          <cell r="J14743">
            <v>0</v>
          </cell>
        </row>
        <row r="14744">
          <cell r="A14744" t="str">
            <v>4522000001</v>
          </cell>
          <cell r="J14744">
            <v>0</v>
          </cell>
        </row>
        <row r="14745">
          <cell r="A14745" t="str">
            <v>4522000001</v>
          </cell>
          <cell r="J14745">
            <v>0</v>
          </cell>
        </row>
        <row r="14746">
          <cell r="A14746" t="str">
            <v>4522000001</v>
          </cell>
          <cell r="J14746">
            <v>0</v>
          </cell>
        </row>
        <row r="14747">
          <cell r="A14747" t="str">
            <v>4522000001</v>
          </cell>
          <cell r="J14747">
            <v>0</v>
          </cell>
        </row>
        <row r="14748">
          <cell r="A14748" t="str">
            <v>4522000001</v>
          </cell>
          <cell r="J14748">
            <v>0</v>
          </cell>
        </row>
        <row r="14749">
          <cell r="A14749" t="str">
            <v>4522000001</v>
          </cell>
          <cell r="J14749">
            <v>0</v>
          </cell>
        </row>
        <row r="14750">
          <cell r="A14750" t="str">
            <v>4522000001</v>
          </cell>
          <cell r="J14750">
            <v>0</v>
          </cell>
        </row>
        <row r="14751">
          <cell r="A14751" t="str">
            <v>4522000001</v>
          </cell>
          <cell r="J14751">
            <v>0</v>
          </cell>
        </row>
        <row r="14752">
          <cell r="A14752" t="str">
            <v>4522000001</v>
          </cell>
          <cell r="J14752">
            <v>0</v>
          </cell>
        </row>
        <row r="14753">
          <cell r="A14753" t="str">
            <v>4522000001</v>
          </cell>
          <cell r="J14753">
            <v>0</v>
          </cell>
        </row>
        <row r="14754">
          <cell r="A14754" t="str">
            <v>4522000001</v>
          </cell>
          <cell r="J14754">
            <v>0</v>
          </cell>
        </row>
        <row r="14755">
          <cell r="A14755" t="str">
            <v>4522000001</v>
          </cell>
          <cell r="J14755">
            <v>0</v>
          </cell>
        </row>
        <row r="14756">
          <cell r="A14756" t="str">
            <v>4522000001</v>
          </cell>
          <cell r="J14756">
            <v>0</v>
          </cell>
        </row>
        <row r="14757">
          <cell r="A14757" t="str">
            <v>4522000001</v>
          </cell>
          <cell r="J14757">
            <v>0</v>
          </cell>
        </row>
        <row r="14758">
          <cell r="A14758" t="str">
            <v>4522000001</v>
          </cell>
          <cell r="J14758">
            <v>0</v>
          </cell>
        </row>
        <row r="14759">
          <cell r="A14759" t="str">
            <v>4522000001</v>
          </cell>
          <cell r="J14759">
            <v>0</v>
          </cell>
        </row>
        <row r="14760">
          <cell r="A14760" t="str">
            <v>4522000001</v>
          </cell>
          <cell r="J14760">
            <v>0</v>
          </cell>
        </row>
        <row r="14761">
          <cell r="A14761" t="str">
            <v>4522000001</v>
          </cell>
          <cell r="J14761">
            <v>0</v>
          </cell>
        </row>
        <row r="14762">
          <cell r="A14762" t="str">
            <v>4522000001</v>
          </cell>
          <cell r="J14762">
            <v>0</v>
          </cell>
        </row>
        <row r="14763">
          <cell r="A14763" t="str">
            <v>4522000001</v>
          </cell>
          <cell r="J14763">
            <v>0</v>
          </cell>
        </row>
        <row r="14764">
          <cell r="A14764" t="str">
            <v>4522000001</v>
          </cell>
          <cell r="J14764">
            <v>0</v>
          </cell>
        </row>
        <row r="14765">
          <cell r="A14765" t="str">
            <v>4522000001</v>
          </cell>
          <cell r="J14765">
            <v>0</v>
          </cell>
        </row>
        <row r="14766">
          <cell r="A14766" t="str">
            <v>4522000001</v>
          </cell>
          <cell r="J14766">
            <v>0</v>
          </cell>
        </row>
        <row r="14767">
          <cell r="A14767" t="str">
            <v>4522000001</v>
          </cell>
          <cell r="J14767">
            <v>0</v>
          </cell>
        </row>
        <row r="14768">
          <cell r="A14768" t="str">
            <v>4522000001</v>
          </cell>
          <cell r="J14768">
            <v>0</v>
          </cell>
        </row>
        <row r="14769">
          <cell r="A14769" t="str">
            <v>4522000001</v>
          </cell>
          <cell r="J14769">
            <v>0</v>
          </cell>
        </row>
        <row r="14770">
          <cell r="A14770" t="str">
            <v>4522000001</v>
          </cell>
          <cell r="J14770">
            <v>0</v>
          </cell>
        </row>
        <row r="14771">
          <cell r="A14771" t="str">
            <v>4522000001</v>
          </cell>
          <cell r="J14771">
            <v>0</v>
          </cell>
        </row>
        <row r="14772">
          <cell r="A14772" t="str">
            <v>4522000001</v>
          </cell>
          <cell r="J14772">
            <v>0</v>
          </cell>
        </row>
        <row r="14773">
          <cell r="A14773" t="str">
            <v>4522000001</v>
          </cell>
          <cell r="J14773">
            <v>0</v>
          </cell>
        </row>
        <row r="14774">
          <cell r="A14774" t="str">
            <v>4522000001</v>
          </cell>
          <cell r="J14774">
            <v>0</v>
          </cell>
        </row>
        <row r="14775">
          <cell r="A14775" t="str">
            <v>4522000001</v>
          </cell>
          <cell r="J14775">
            <v>0</v>
          </cell>
        </row>
        <row r="14776">
          <cell r="A14776" t="str">
            <v>4522000001</v>
          </cell>
          <cell r="J14776">
            <v>0</v>
          </cell>
        </row>
        <row r="14777">
          <cell r="A14777" t="str">
            <v>4522000001</v>
          </cell>
          <cell r="J14777">
            <v>0</v>
          </cell>
        </row>
        <row r="14778">
          <cell r="A14778" t="str">
            <v>4522000001</v>
          </cell>
          <cell r="J14778">
            <v>0</v>
          </cell>
        </row>
        <row r="14779">
          <cell r="A14779" t="str">
            <v>4522000001</v>
          </cell>
          <cell r="J14779">
            <v>0</v>
          </cell>
        </row>
        <row r="14780">
          <cell r="A14780" t="str">
            <v>4522000001</v>
          </cell>
          <cell r="J14780">
            <v>0</v>
          </cell>
        </row>
        <row r="14781">
          <cell r="A14781" t="str">
            <v>4522000001</v>
          </cell>
          <cell r="J14781">
            <v>0</v>
          </cell>
        </row>
        <row r="14782">
          <cell r="A14782" t="str">
            <v>4522000001</v>
          </cell>
          <cell r="J14782">
            <v>0</v>
          </cell>
        </row>
        <row r="14783">
          <cell r="A14783" t="str">
            <v>4522000001</v>
          </cell>
          <cell r="J14783">
            <v>0</v>
          </cell>
        </row>
        <row r="14784">
          <cell r="A14784" t="str">
            <v>4522000001</v>
          </cell>
          <cell r="J14784">
            <v>0</v>
          </cell>
        </row>
        <row r="14785">
          <cell r="A14785" t="str">
            <v>4522000001</v>
          </cell>
          <cell r="J14785">
            <v>0</v>
          </cell>
        </row>
        <row r="14786">
          <cell r="A14786" t="str">
            <v>4522000001</v>
          </cell>
          <cell r="J14786">
            <v>0</v>
          </cell>
        </row>
        <row r="14787">
          <cell r="A14787" t="str">
            <v>4522000001</v>
          </cell>
          <cell r="J14787">
            <v>0</v>
          </cell>
        </row>
        <row r="14788">
          <cell r="A14788" t="str">
            <v>4522000001</v>
          </cell>
          <cell r="J14788">
            <v>0</v>
          </cell>
        </row>
        <row r="14789">
          <cell r="A14789" t="str">
            <v>4522000001</v>
          </cell>
          <cell r="J14789">
            <v>0</v>
          </cell>
        </row>
        <row r="14790">
          <cell r="A14790" t="str">
            <v>4522000001</v>
          </cell>
          <cell r="J14790">
            <v>0</v>
          </cell>
        </row>
        <row r="14791">
          <cell r="A14791" t="str">
            <v>4522000001</v>
          </cell>
          <cell r="J14791">
            <v>0</v>
          </cell>
        </row>
        <row r="14792">
          <cell r="A14792" t="str">
            <v>4522000001</v>
          </cell>
          <cell r="J14792">
            <v>0</v>
          </cell>
        </row>
        <row r="14793">
          <cell r="A14793" t="str">
            <v>4522000001</v>
          </cell>
          <cell r="J14793">
            <v>0</v>
          </cell>
        </row>
        <row r="14794">
          <cell r="A14794" t="str">
            <v>4522000001</v>
          </cell>
          <cell r="J14794">
            <v>0</v>
          </cell>
        </row>
        <row r="14795">
          <cell r="A14795" t="str">
            <v>4522000001</v>
          </cell>
          <cell r="J14795">
            <v>0</v>
          </cell>
        </row>
        <row r="14796">
          <cell r="A14796" t="str">
            <v>4522000001</v>
          </cell>
          <cell r="J14796">
            <v>0</v>
          </cell>
        </row>
        <row r="14797">
          <cell r="A14797" t="str">
            <v>4522000001</v>
          </cell>
          <cell r="J14797">
            <v>0</v>
          </cell>
        </row>
        <row r="14798">
          <cell r="A14798" t="str">
            <v>4522000001</v>
          </cell>
          <cell r="J14798">
            <v>0</v>
          </cell>
        </row>
        <row r="14799">
          <cell r="A14799" t="str">
            <v>4522000001</v>
          </cell>
          <cell r="J14799">
            <v>0</v>
          </cell>
        </row>
        <row r="14800">
          <cell r="A14800" t="str">
            <v>4522000001</v>
          </cell>
          <cell r="J14800">
            <v>0</v>
          </cell>
        </row>
        <row r="14801">
          <cell r="A14801" t="str">
            <v>4522000001</v>
          </cell>
          <cell r="J14801">
            <v>0</v>
          </cell>
        </row>
        <row r="14802">
          <cell r="A14802" t="str">
            <v>4522000001</v>
          </cell>
          <cell r="J14802">
            <v>0</v>
          </cell>
        </row>
        <row r="14803">
          <cell r="A14803" t="str">
            <v>4522000001</v>
          </cell>
          <cell r="J14803">
            <v>0</v>
          </cell>
        </row>
        <row r="14804">
          <cell r="A14804" t="str">
            <v>4522000001</v>
          </cell>
          <cell r="J14804">
            <v>0</v>
          </cell>
        </row>
        <row r="14805">
          <cell r="A14805" t="str">
            <v>4522000001</v>
          </cell>
          <cell r="J14805">
            <v>0</v>
          </cell>
        </row>
        <row r="14806">
          <cell r="A14806" t="str">
            <v>4522000001</v>
          </cell>
          <cell r="J14806">
            <v>0</v>
          </cell>
        </row>
        <row r="14807">
          <cell r="A14807" t="str">
            <v>4522000001</v>
          </cell>
          <cell r="J14807">
            <v>0</v>
          </cell>
        </row>
        <row r="14808">
          <cell r="A14808" t="str">
            <v>4522000001</v>
          </cell>
          <cell r="J14808">
            <v>0</v>
          </cell>
        </row>
        <row r="14809">
          <cell r="A14809" t="str">
            <v>4522000001</v>
          </cell>
          <cell r="J14809">
            <v>0</v>
          </cell>
        </row>
        <row r="14810">
          <cell r="A14810" t="str">
            <v>4522000001</v>
          </cell>
          <cell r="J14810">
            <v>0</v>
          </cell>
        </row>
        <row r="14811">
          <cell r="A14811" t="str">
            <v>4522000001</v>
          </cell>
          <cell r="J14811">
            <v>0</v>
          </cell>
        </row>
        <row r="14812">
          <cell r="A14812" t="str">
            <v>4522000001</v>
          </cell>
          <cell r="J14812">
            <v>0</v>
          </cell>
        </row>
        <row r="14813">
          <cell r="A14813" t="str">
            <v>4522000001</v>
          </cell>
          <cell r="J14813">
            <v>0</v>
          </cell>
        </row>
        <row r="14814">
          <cell r="A14814" t="str">
            <v>4522000001</v>
          </cell>
          <cell r="J14814">
            <v>0</v>
          </cell>
        </row>
        <row r="14815">
          <cell r="A14815" t="str">
            <v>4522000001</v>
          </cell>
          <cell r="J14815">
            <v>0</v>
          </cell>
        </row>
        <row r="14816">
          <cell r="A14816" t="str">
            <v>4522000001</v>
          </cell>
          <cell r="J14816">
            <v>0</v>
          </cell>
        </row>
        <row r="14817">
          <cell r="A14817" t="str">
            <v>4522000001</v>
          </cell>
          <cell r="J14817">
            <v>0</v>
          </cell>
        </row>
        <row r="14818">
          <cell r="A14818" t="str">
            <v>4522000001</v>
          </cell>
          <cell r="J14818">
            <v>0</v>
          </cell>
        </row>
        <row r="14819">
          <cell r="A14819" t="str">
            <v>4522000001</v>
          </cell>
          <cell r="J14819">
            <v>0</v>
          </cell>
        </row>
        <row r="14820">
          <cell r="A14820" t="str">
            <v>4522000001</v>
          </cell>
          <cell r="J14820">
            <v>0</v>
          </cell>
        </row>
        <row r="14821">
          <cell r="A14821" t="str">
            <v>4522000001</v>
          </cell>
          <cell r="J14821">
            <v>0</v>
          </cell>
        </row>
        <row r="14822">
          <cell r="A14822" t="str">
            <v>4522000001</v>
          </cell>
          <cell r="J14822">
            <v>0</v>
          </cell>
        </row>
        <row r="14823">
          <cell r="A14823" t="str">
            <v>4522000001</v>
          </cell>
          <cell r="J14823">
            <v>0</v>
          </cell>
        </row>
        <row r="14824">
          <cell r="A14824" t="str">
            <v>4522000001</v>
          </cell>
          <cell r="J14824">
            <v>0</v>
          </cell>
        </row>
        <row r="14825">
          <cell r="A14825" t="str">
            <v>4522000001</v>
          </cell>
          <cell r="J14825">
            <v>0</v>
          </cell>
        </row>
        <row r="14826">
          <cell r="A14826" t="str">
            <v>4522000001</v>
          </cell>
          <cell r="J14826">
            <v>0</v>
          </cell>
        </row>
        <row r="14827">
          <cell r="A14827" t="str">
            <v>4522000001</v>
          </cell>
          <cell r="J14827">
            <v>0</v>
          </cell>
        </row>
        <row r="14828">
          <cell r="A14828" t="str">
            <v>4522000001</v>
          </cell>
          <cell r="J14828">
            <v>0</v>
          </cell>
        </row>
        <row r="14829">
          <cell r="A14829" t="str">
            <v>4522000001</v>
          </cell>
          <cell r="J14829">
            <v>0</v>
          </cell>
        </row>
        <row r="14830">
          <cell r="A14830" t="str">
            <v>4522000001</v>
          </cell>
          <cell r="J14830">
            <v>0</v>
          </cell>
        </row>
        <row r="14831">
          <cell r="A14831" t="str">
            <v>4522000001</v>
          </cell>
          <cell r="J14831">
            <v>0</v>
          </cell>
        </row>
        <row r="14832">
          <cell r="A14832" t="str">
            <v>4522000001</v>
          </cell>
          <cell r="J14832">
            <v>0</v>
          </cell>
        </row>
        <row r="14833">
          <cell r="A14833" t="str">
            <v>4522000001</v>
          </cell>
          <cell r="J14833">
            <v>0</v>
          </cell>
        </row>
        <row r="14834">
          <cell r="A14834" t="str">
            <v>4522000001</v>
          </cell>
          <cell r="J14834">
            <v>0</v>
          </cell>
        </row>
        <row r="14835">
          <cell r="A14835" t="str">
            <v>4522000001</v>
          </cell>
          <cell r="J14835">
            <v>0</v>
          </cell>
        </row>
        <row r="14836">
          <cell r="A14836" t="str">
            <v>4522000001</v>
          </cell>
          <cell r="J14836">
            <v>0</v>
          </cell>
        </row>
        <row r="14837">
          <cell r="A14837" t="str">
            <v>4522000001</v>
          </cell>
          <cell r="J14837">
            <v>0</v>
          </cell>
        </row>
        <row r="14838">
          <cell r="A14838" t="str">
            <v>4522000001</v>
          </cell>
          <cell r="J14838">
            <v>0</v>
          </cell>
        </row>
        <row r="14839">
          <cell r="A14839" t="str">
            <v>4522000001</v>
          </cell>
          <cell r="J14839">
            <v>0</v>
          </cell>
        </row>
        <row r="14840">
          <cell r="A14840" t="str">
            <v>4522000001</v>
          </cell>
          <cell r="J14840">
            <v>0</v>
          </cell>
        </row>
        <row r="14841">
          <cell r="A14841" t="str">
            <v>4522000001</v>
          </cell>
          <cell r="J14841">
            <v>0</v>
          </cell>
        </row>
        <row r="14842">
          <cell r="A14842" t="str">
            <v>4522000001</v>
          </cell>
          <cell r="J14842">
            <v>0</v>
          </cell>
        </row>
        <row r="14843">
          <cell r="A14843" t="str">
            <v>4522000001</v>
          </cell>
          <cell r="J14843">
            <v>0</v>
          </cell>
        </row>
        <row r="14844">
          <cell r="A14844" t="str">
            <v>4522000001</v>
          </cell>
          <cell r="J14844">
            <v>0</v>
          </cell>
        </row>
        <row r="14845">
          <cell r="A14845" t="str">
            <v>4522000001</v>
          </cell>
          <cell r="J14845">
            <v>0</v>
          </cell>
        </row>
        <row r="14846">
          <cell r="A14846" t="str">
            <v>4522000001</v>
          </cell>
          <cell r="J14846">
            <v>0</v>
          </cell>
        </row>
        <row r="14847">
          <cell r="A14847" t="str">
            <v>4522000001</v>
          </cell>
          <cell r="J14847">
            <v>0</v>
          </cell>
        </row>
        <row r="14848">
          <cell r="A14848" t="str">
            <v>4522000001</v>
          </cell>
          <cell r="J14848">
            <v>0</v>
          </cell>
        </row>
        <row r="14849">
          <cell r="A14849" t="str">
            <v>4522000001</v>
          </cell>
          <cell r="J14849">
            <v>0</v>
          </cell>
        </row>
        <row r="14850">
          <cell r="A14850" t="str">
            <v>4522000001</v>
          </cell>
          <cell r="J14850">
            <v>0</v>
          </cell>
        </row>
        <row r="14851">
          <cell r="A14851" t="str">
            <v>4522000001</v>
          </cell>
          <cell r="J14851">
            <v>0</v>
          </cell>
        </row>
        <row r="14852">
          <cell r="A14852" t="str">
            <v>4522000001</v>
          </cell>
          <cell r="J14852">
            <v>0</v>
          </cell>
        </row>
        <row r="14853">
          <cell r="A14853" t="str">
            <v>4522000001</v>
          </cell>
          <cell r="J14853">
            <v>0</v>
          </cell>
        </row>
        <row r="14854">
          <cell r="A14854" t="str">
            <v>4522000001</v>
          </cell>
          <cell r="J14854">
            <v>0</v>
          </cell>
        </row>
        <row r="14855">
          <cell r="A14855" t="str">
            <v>4522000001</v>
          </cell>
          <cell r="J14855">
            <v>0</v>
          </cell>
        </row>
        <row r="14856">
          <cell r="A14856" t="str">
            <v>4522000001</v>
          </cell>
          <cell r="J14856">
            <v>0</v>
          </cell>
        </row>
        <row r="14857">
          <cell r="A14857" t="str">
            <v>4522000001</v>
          </cell>
          <cell r="J14857">
            <v>0</v>
          </cell>
        </row>
        <row r="14858">
          <cell r="A14858" t="str">
            <v>4522000001</v>
          </cell>
          <cell r="J14858">
            <v>0</v>
          </cell>
        </row>
        <row r="14859">
          <cell r="A14859" t="str">
            <v>4522000001</v>
          </cell>
          <cell r="J14859">
            <v>0</v>
          </cell>
        </row>
        <row r="14860">
          <cell r="A14860" t="str">
            <v>4522000001</v>
          </cell>
          <cell r="J14860">
            <v>0</v>
          </cell>
        </row>
        <row r="14861">
          <cell r="A14861" t="str">
            <v>4522000001</v>
          </cell>
          <cell r="J14861">
            <v>0</v>
          </cell>
        </row>
        <row r="14862">
          <cell r="A14862" t="str">
            <v>4522000001</v>
          </cell>
          <cell r="J14862">
            <v>0</v>
          </cell>
        </row>
        <row r="14863">
          <cell r="A14863" t="str">
            <v>4522000001</v>
          </cell>
          <cell r="J14863">
            <v>0</v>
          </cell>
        </row>
        <row r="14864">
          <cell r="A14864" t="str">
            <v>4522000001</v>
          </cell>
          <cell r="J14864">
            <v>0</v>
          </cell>
        </row>
        <row r="14865">
          <cell r="A14865" t="str">
            <v>4522000001</v>
          </cell>
          <cell r="J14865">
            <v>0</v>
          </cell>
        </row>
        <row r="14866">
          <cell r="A14866" t="str">
            <v>4522000001</v>
          </cell>
          <cell r="J14866">
            <v>0</v>
          </cell>
        </row>
        <row r="14867">
          <cell r="A14867" t="str">
            <v>4522000001</v>
          </cell>
          <cell r="J14867">
            <v>0</v>
          </cell>
        </row>
        <row r="14868">
          <cell r="A14868" t="str">
            <v>4522000001</v>
          </cell>
          <cell r="J14868">
            <v>0</v>
          </cell>
        </row>
        <row r="14869">
          <cell r="A14869" t="str">
            <v>4522000001</v>
          </cell>
          <cell r="J14869">
            <v>0</v>
          </cell>
        </row>
        <row r="14870">
          <cell r="A14870" t="str">
            <v>4522000001</v>
          </cell>
          <cell r="J14870">
            <v>0</v>
          </cell>
        </row>
        <row r="14871">
          <cell r="A14871" t="str">
            <v>4522000001</v>
          </cell>
          <cell r="J14871">
            <v>0</v>
          </cell>
        </row>
        <row r="14872">
          <cell r="A14872" t="str">
            <v>4522000001</v>
          </cell>
          <cell r="J14872">
            <v>0</v>
          </cell>
        </row>
        <row r="14873">
          <cell r="A14873" t="str">
            <v>4522000001</v>
          </cell>
          <cell r="J14873">
            <v>0</v>
          </cell>
        </row>
        <row r="14874">
          <cell r="A14874" t="str">
            <v>4522000001</v>
          </cell>
          <cell r="J14874">
            <v>0</v>
          </cell>
        </row>
        <row r="14875">
          <cell r="A14875" t="str">
            <v>4522000001</v>
          </cell>
          <cell r="J14875">
            <v>0</v>
          </cell>
        </row>
        <row r="14876">
          <cell r="A14876" t="str">
            <v>4522000001</v>
          </cell>
          <cell r="J14876">
            <v>0</v>
          </cell>
        </row>
        <row r="14877">
          <cell r="A14877" t="str">
            <v>4522000001</v>
          </cell>
          <cell r="J14877">
            <v>0</v>
          </cell>
        </row>
        <row r="14878">
          <cell r="A14878" t="str">
            <v>4522000001</v>
          </cell>
          <cell r="J14878">
            <v>0</v>
          </cell>
        </row>
        <row r="14879">
          <cell r="A14879" t="str">
            <v>4522000001</v>
          </cell>
          <cell r="J14879">
            <v>0</v>
          </cell>
        </row>
        <row r="14880">
          <cell r="A14880" t="str">
            <v>4522000001</v>
          </cell>
          <cell r="J14880">
            <v>0</v>
          </cell>
        </row>
        <row r="14881">
          <cell r="A14881" t="str">
            <v>4522000001</v>
          </cell>
          <cell r="J14881">
            <v>0</v>
          </cell>
        </row>
        <row r="14882">
          <cell r="A14882" t="str">
            <v>4522000001</v>
          </cell>
          <cell r="J14882">
            <v>0</v>
          </cell>
        </row>
        <row r="14883">
          <cell r="A14883" t="str">
            <v>4522000001</v>
          </cell>
          <cell r="J14883">
            <v>0</v>
          </cell>
        </row>
        <row r="14884">
          <cell r="A14884" t="str">
            <v>4522000001</v>
          </cell>
          <cell r="J14884">
            <v>0</v>
          </cell>
        </row>
        <row r="14885">
          <cell r="A14885" t="str">
            <v>4522000001</v>
          </cell>
          <cell r="J14885">
            <v>0</v>
          </cell>
        </row>
        <row r="14886">
          <cell r="A14886" t="str">
            <v>4522000001</v>
          </cell>
          <cell r="J14886">
            <v>0</v>
          </cell>
        </row>
        <row r="14887">
          <cell r="A14887" t="str">
            <v>4522000001</v>
          </cell>
          <cell r="J14887">
            <v>0</v>
          </cell>
        </row>
        <row r="14888">
          <cell r="A14888" t="str">
            <v>4522000001</v>
          </cell>
          <cell r="J14888">
            <v>0</v>
          </cell>
        </row>
        <row r="14889">
          <cell r="A14889" t="str">
            <v>4522000001</v>
          </cell>
          <cell r="J14889">
            <v>0</v>
          </cell>
        </row>
        <row r="14890">
          <cell r="A14890" t="str">
            <v>4522000001</v>
          </cell>
          <cell r="J14890">
            <v>0</v>
          </cell>
        </row>
        <row r="14891">
          <cell r="A14891" t="str">
            <v>4522000001</v>
          </cell>
          <cell r="J14891">
            <v>0</v>
          </cell>
        </row>
        <row r="14892">
          <cell r="A14892" t="str">
            <v>4522000001</v>
          </cell>
          <cell r="J14892">
            <v>0</v>
          </cell>
        </row>
        <row r="14893">
          <cell r="A14893" t="str">
            <v>4522000001</v>
          </cell>
          <cell r="J14893">
            <v>0</v>
          </cell>
        </row>
        <row r="14894">
          <cell r="A14894" t="str">
            <v>4522000001</v>
          </cell>
          <cell r="J14894">
            <v>0</v>
          </cell>
        </row>
        <row r="14895">
          <cell r="A14895" t="str">
            <v>4522000001</v>
          </cell>
          <cell r="J14895">
            <v>0</v>
          </cell>
        </row>
        <row r="14896">
          <cell r="A14896" t="str">
            <v>4522000001</v>
          </cell>
          <cell r="J14896">
            <v>0</v>
          </cell>
        </row>
        <row r="14897">
          <cell r="A14897" t="str">
            <v>4522000001</v>
          </cell>
          <cell r="J14897">
            <v>0</v>
          </cell>
        </row>
        <row r="14898">
          <cell r="A14898" t="str">
            <v>4522000001</v>
          </cell>
          <cell r="J14898">
            <v>0</v>
          </cell>
        </row>
        <row r="14899">
          <cell r="A14899" t="str">
            <v>4522000001</v>
          </cell>
          <cell r="J14899">
            <v>0</v>
          </cell>
        </row>
        <row r="14900">
          <cell r="A14900" t="str">
            <v>4522000001</v>
          </cell>
          <cell r="J14900">
            <v>0</v>
          </cell>
        </row>
        <row r="14901">
          <cell r="A14901" t="str">
            <v>4522000001</v>
          </cell>
          <cell r="J14901">
            <v>0</v>
          </cell>
        </row>
        <row r="14902">
          <cell r="A14902" t="str">
            <v>4522000001</v>
          </cell>
          <cell r="J14902">
            <v>0</v>
          </cell>
        </row>
        <row r="14903">
          <cell r="A14903" t="str">
            <v>4522000001</v>
          </cell>
          <cell r="J14903">
            <v>0</v>
          </cell>
        </row>
        <row r="14904">
          <cell r="A14904" t="str">
            <v>4522000001</v>
          </cell>
          <cell r="J14904">
            <v>0</v>
          </cell>
        </row>
        <row r="14905">
          <cell r="A14905" t="str">
            <v>4522000001</v>
          </cell>
          <cell r="J14905">
            <v>0</v>
          </cell>
        </row>
        <row r="14906">
          <cell r="A14906" t="str">
            <v>4522000001</v>
          </cell>
          <cell r="J14906">
            <v>0</v>
          </cell>
        </row>
        <row r="14907">
          <cell r="A14907" t="str">
            <v>4522000001</v>
          </cell>
          <cell r="J14907">
            <v>0</v>
          </cell>
        </row>
        <row r="14908">
          <cell r="A14908" t="str">
            <v>4522000001</v>
          </cell>
          <cell r="J14908">
            <v>0</v>
          </cell>
        </row>
        <row r="14909">
          <cell r="A14909" t="str">
            <v>4522000001</v>
          </cell>
          <cell r="J14909">
            <v>0</v>
          </cell>
        </row>
        <row r="14910">
          <cell r="A14910" t="str">
            <v>4522000001</v>
          </cell>
          <cell r="J14910">
            <v>0</v>
          </cell>
        </row>
        <row r="14911">
          <cell r="A14911" t="str">
            <v>4522000001</v>
          </cell>
          <cell r="J14911">
            <v>0</v>
          </cell>
        </row>
        <row r="14912">
          <cell r="A14912" t="str">
            <v>4522000001</v>
          </cell>
          <cell r="J14912">
            <v>0</v>
          </cell>
        </row>
        <row r="14913">
          <cell r="A14913" t="str">
            <v>4522000001</v>
          </cell>
          <cell r="J14913">
            <v>0</v>
          </cell>
        </row>
        <row r="14914">
          <cell r="A14914" t="str">
            <v>4522000001</v>
          </cell>
          <cell r="J14914">
            <v>0</v>
          </cell>
        </row>
        <row r="14915">
          <cell r="A14915" t="str">
            <v>4522000001</v>
          </cell>
          <cell r="J14915">
            <v>0</v>
          </cell>
        </row>
        <row r="14916">
          <cell r="A14916" t="str">
            <v>4522000001</v>
          </cell>
          <cell r="J14916">
            <v>0</v>
          </cell>
        </row>
        <row r="14917">
          <cell r="A14917" t="str">
            <v>4522000001</v>
          </cell>
          <cell r="J14917">
            <v>0</v>
          </cell>
        </row>
        <row r="14918">
          <cell r="A14918" t="str">
            <v>4522000001</v>
          </cell>
          <cell r="J14918">
            <v>0</v>
          </cell>
        </row>
        <row r="14919">
          <cell r="A14919" t="str">
            <v>4522000001</v>
          </cell>
          <cell r="J14919">
            <v>0</v>
          </cell>
        </row>
        <row r="14920">
          <cell r="A14920" t="str">
            <v>4522000001</v>
          </cell>
          <cell r="J14920">
            <v>0</v>
          </cell>
        </row>
        <row r="14921">
          <cell r="A14921" t="str">
            <v>4522000001</v>
          </cell>
          <cell r="J14921">
            <v>0</v>
          </cell>
        </row>
        <row r="14922">
          <cell r="A14922" t="str">
            <v>4522000001</v>
          </cell>
          <cell r="J14922">
            <v>0</v>
          </cell>
        </row>
        <row r="14923">
          <cell r="A14923" t="str">
            <v>4522000001</v>
          </cell>
          <cell r="J14923">
            <v>0</v>
          </cell>
        </row>
        <row r="14924">
          <cell r="A14924" t="str">
            <v>4522000001</v>
          </cell>
          <cell r="J14924">
            <v>0</v>
          </cell>
        </row>
        <row r="14925">
          <cell r="A14925" t="str">
            <v>4522000001</v>
          </cell>
          <cell r="J14925">
            <v>0</v>
          </cell>
        </row>
        <row r="14926">
          <cell r="A14926" t="str">
            <v>4522000001</v>
          </cell>
          <cell r="J14926">
            <v>0</v>
          </cell>
        </row>
        <row r="14927">
          <cell r="A14927" t="str">
            <v>4522000001</v>
          </cell>
          <cell r="J14927">
            <v>0</v>
          </cell>
        </row>
        <row r="14928">
          <cell r="A14928" t="str">
            <v>4522000001</v>
          </cell>
          <cell r="J14928">
            <v>0</v>
          </cell>
        </row>
        <row r="14929">
          <cell r="A14929" t="str">
            <v>4522000001</v>
          </cell>
          <cell r="J14929">
            <v>0</v>
          </cell>
        </row>
        <row r="14930">
          <cell r="A14930" t="str">
            <v>4522000001</v>
          </cell>
          <cell r="J14930">
            <v>0</v>
          </cell>
        </row>
        <row r="14931">
          <cell r="A14931" t="str">
            <v>4522000001</v>
          </cell>
          <cell r="J14931">
            <v>0</v>
          </cell>
        </row>
        <row r="14932">
          <cell r="A14932" t="str">
            <v>4522000001</v>
          </cell>
          <cell r="J14932">
            <v>0</v>
          </cell>
        </row>
        <row r="14933">
          <cell r="A14933" t="str">
            <v>4522000001</v>
          </cell>
          <cell r="J14933">
            <v>0</v>
          </cell>
        </row>
        <row r="14934">
          <cell r="A14934" t="str">
            <v>4522000001</v>
          </cell>
          <cell r="J14934">
            <v>0</v>
          </cell>
        </row>
        <row r="14935">
          <cell r="A14935" t="str">
            <v>4522000001</v>
          </cell>
          <cell r="J14935">
            <v>0</v>
          </cell>
        </row>
        <row r="14936">
          <cell r="A14936" t="str">
            <v>4522000001</v>
          </cell>
          <cell r="J14936">
            <v>0</v>
          </cell>
        </row>
        <row r="14937">
          <cell r="A14937" t="str">
            <v>4522000001</v>
          </cell>
          <cell r="J14937">
            <v>0</v>
          </cell>
        </row>
        <row r="14938">
          <cell r="A14938" t="str">
            <v>4522000001</v>
          </cell>
          <cell r="J14938">
            <v>0</v>
          </cell>
        </row>
        <row r="14939">
          <cell r="A14939" t="str">
            <v>4522000001</v>
          </cell>
          <cell r="J14939">
            <v>0</v>
          </cell>
        </row>
        <row r="14940">
          <cell r="A14940" t="str">
            <v>4522000001</v>
          </cell>
          <cell r="J14940">
            <v>0</v>
          </cell>
        </row>
        <row r="14941">
          <cell r="A14941" t="str">
            <v>4522000001</v>
          </cell>
          <cell r="J14941">
            <v>0</v>
          </cell>
        </row>
        <row r="14942">
          <cell r="A14942" t="str">
            <v>4522000001</v>
          </cell>
          <cell r="J14942">
            <v>0</v>
          </cell>
        </row>
        <row r="14943">
          <cell r="A14943" t="str">
            <v>4522000001</v>
          </cell>
          <cell r="J14943">
            <v>0</v>
          </cell>
        </row>
        <row r="14944">
          <cell r="A14944" t="str">
            <v>4522000001</v>
          </cell>
          <cell r="J14944">
            <v>0</v>
          </cell>
        </row>
        <row r="14945">
          <cell r="A14945" t="str">
            <v>4522000001</v>
          </cell>
          <cell r="J14945">
            <v>0</v>
          </cell>
        </row>
        <row r="14946">
          <cell r="A14946" t="str">
            <v>4522000001</v>
          </cell>
          <cell r="J14946">
            <v>0</v>
          </cell>
        </row>
        <row r="14947">
          <cell r="A14947" t="str">
            <v>4522000001</v>
          </cell>
          <cell r="J14947">
            <v>0</v>
          </cell>
        </row>
        <row r="14948">
          <cell r="A14948" t="str">
            <v>4522000001</v>
          </cell>
          <cell r="J14948">
            <v>0</v>
          </cell>
        </row>
        <row r="14949">
          <cell r="A14949" t="str">
            <v>4522000001</v>
          </cell>
          <cell r="J14949">
            <v>0</v>
          </cell>
        </row>
        <row r="14950">
          <cell r="A14950" t="str">
            <v>4522000001</v>
          </cell>
          <cell r="J14950">
            <v>0</v>
          </cell>
        </row>
        <row r="14951">
          <cell r="A14951" t="str">
            <v>4522000001</v>
          </cell>
          <cell r="J14951">
            <v>0</v>
          </cell>
        </row>
        <row r="14952">
          <cell r="A14952" t="str">
            <v>4522000001</v>
          </cell>
          <cell r="J14952">
            <v>0</v>
          </cell>
        </row>
        <row r="14953">
          <cell r="A14953" t="str">
            <v>4522000001</v>
          </cell>
          <cell r="J14953">
            <v>0</v>
          </cell>
        </row>
        <row r="14954">
          <cell r="A14954" t="str">
            <v>4522000001</v>
          </cell>
          <cell r="J14954">
            <v>0</v>
          </cell>
        </row>
        <row r="14955">
          <cell r="A14955" t="str">
            <v>4522000001</v>
          </cell>
          <cell r="J14955">
            <v>0</v>
          </cell>
        </row>
        <row r="14956">
          <cell r="A14956" t="str">
            <v>4522000001</v>
          </cell>
          <cell r="J14956">
            <v>0</v>
          </cell>
        </row>
        <row r="14957">
          <cell r="A14957" t="str">
            <v>4522000001</v>
          </cell>
          <cell r="J14957">
            <v>0</v>
          </cell>
        </row>
        <row r="14958">
          <cell r="A14958" t="str">
            <v>4522000001</v>
          </cell>
          <cell r="J14958">
            <v>0</v>
          </cell>
        </row>
        <row r="14959">
          <cell r="A14959" t="str">
            <v>4522000001</v>
          </cell>
          <cell r="J14959">
            <v>0</v>
          </cell>
        </row>
        <row r="14960">
          <cell r="A14960" t="str">
            <v>4522000001</v>
          </cell>
          <cell r="J14960">
            <v>0</v>
          </cell>
        </row>
        <row r="14961">
          <cell r="A14961" t="str">
            <v>4522000001</v>
          </cell>
          <cell r="J14961">
            <v>0</v>
          </cell>
        </row>
        <row r="14962">
          <cell r="A14962" t="str">
            <v>4522000001</v>
          </cell>
          <cell r="J14962">
            <v>0</v>
          </cell>
        </row>
        <row r="14963">
          <cell r="A14963" t="str">
            <v>4522000001</v>
          </cell>
          <cell r="J14963">
            <v>0</v>
          </cell>
        </row>
        <row r="14964">
          <cell r="A14964" t="str">
            <v>4522000001</v>
          </cell>
          <cell r="J14964">
            <v>0</v>
          </cell>
        </row>
        <row r="14965">
          <cell r="A14965" t="str">
            <v>4522000001</v>
          </cell>
          <cell r="J14965">
            <v>0</v>
          </cell>
        </row>
        <row r="14966">
          <cell r="A14966" t="str">
            <v>4522000001</v>
          </cell>
          <cell r="J14966">
            <v>0</v>
          </cell>
        </row>
        <row r="14967">
          <cell r="A14967" t="str">
            <v>4522000001</v>
          </cell>
          <cell r="J14967">
            <v>0</v>
          </cell>
        </row>
        <row r="14968">
          <cell r="A14968" t="str">
            <v>4522000001</v>
          </cell>
          <cell r="J14968">
            <v>0</v>
          </cell>
        </row>
        <row r="14969">
          <cell r="A14969" t="str">
            <v>4522000001</v>
          </cell>
          <cell r="J14969">
            <v>0</v>
          </cell>
        </row>
        <row r="14970">
          <cell r="A14970" t="str">
            <v>4522000001</v>
          </cell>
          <cell r="J14970">
            <v>0</v>
          </cell>
        </row>
        <row r="14971">
          <cell r="A14971" t="str">
            <v>4522000001</v>
          </cell>
          <cell r="J14971">
            <v>0</v>
          </cell>
        </row>
        <row r="14972">
          <cell r="A14972" t="str">
            <v>4522000001</v>
          </cell>
          <cell r="J14972">
            <v>0</v>
          </cell>
        </row>
        <row r="14973">
          <cell r="A14973" t="str">
            <v>4522000001</v>
          </cell>
          <cell r="J14973">
            <v>0</v>
          </cell>
        </row>
        <row r="14974">
          <cell r="A14974" t="str">
            <v>4522000001</v>
          </cell>
          <cell r="J14974">
            <v>0</v>
          </cell>
        </row>
        <row r="14975">
          <cell r="A14975" t="str">
            <v>4522000001</v>
          </cell>
          <cell r="J14975">
            <v>0</v>
          </cell>
        </row>
        <row r="14976">
          <cell r="A14976" t="str">
            <v>4522000001</v>
          </cell>
          <cell r="J14976">
            <v>0</v>
          </cell>
        </row>
        <row r="14977">
          <cell r="A14977" t="str">
            <v>4522000001</v>
          </cell>
          <cell r="J14977">
            <v>0</v>
          </cell>
        </row>
        <row r="14978">
          <cell r="A14978" t="str">
            <v>4522000001</v>
          </cell>
          <cell r="J14978">
            <v>0</v>
          </cell>
        </row>
        <row r="14979">
          <cell r="A14979" t="str">
            <v>4522000001</v>
          </cell>
          <cell r="J14979">
            <v>0</v>
          </cell>
        </row>
        <row r="14980">
          <cell r="A14980" t="str">
            <v>4522000001</v>
          </cell>
          <cell r="J14980">
            <v>0</v>
          </cell>
        </row>
        <row r="14981">
          <cell r="A14981" t="str">
            <v>4522000001</v>
          </cell>
          <cell r="J14981">
            <v>0</v>
          </cell>
        </row>
        <row r="14982">
          <cell r="A14982" t="str">
            <v>4522000001</v>
          </cell>
          <cell r="J14982">
            <v>0</v>
          </cell>
        </row>
        <row r="14983">
          <cell r="A14983" t="str">
            <v>4522000001</v>
          </cell>
          <cell r="J14983">
            <v>0</v>
          </cell>
        </row>
        <row r="14984">
          <cell r="A14984" t="str">
            <v>4522000001</v>
          </cell>
          <cell r="J14984">
            <v>0</v>
          </cell>
        </row>
        <row r="14985">
          <cell r="A14985" t="str">
            <v>4522000001</v>
          </cell>
          <cell r="J14985">
            <v>0</v>
          </cell>
        </row>
        <row r="14986">
          <cell r="A14986" t="str">
            <v>4522000001</v>
          </cell>
          <cell r="J14986">
            <v>0</v>
          </cell>
        </row>
        <row r="14987">
          <cell r="A14987" t="str">
            <v>4522000001</v>
          </cell>
          <cell r="J14987">
            <v>0</v>
          </cell>
        </row>
        <row r="14988">
          <cell r="A14988" t="str">
            <v>4522000001</v>
          </cell>
          <cell r="J14988">
            <v>0</v>
          </cell>
        </row>
        <row r="14989">
          <cell r="A14989" t="str">
            <v>4522000001</v>
          </cell>
          <cell r="J14989">
            <v>0</v>
          </cell>
        </row>
        <row r="14990">
          <cell r="A14990" t="str">
            <v>4522000001</v>
          </cell>
          <cell r="J14990">
            <v>0</v>
          </cell>
        </row>
        <row r="14991">
          <cell r="A14991" t="str">
            <v>4522000001</v>
          </cell>
          <cell r="J14991">
            <v>0</v>
          </cell>
        </row>
        <row r="14992">
          <cell r="A14992" t="str">
            <v>4522000001</v>
          </cell>
          <cell r="J14992">
            <v>0</v>
          </cell>
        </row>
        <row r="14993">
          <cell r="A14993" t="str">
            <v>4522000001</v>
          </cell>
          <cell r="J14993">
            <v>0</v>
          </cell>
        </row>
        <row r="14994">
          <cell r="A14994" t="str">
            <v>4522000001</v>
          </cell>
          <cell r="J14994">
            <v>0</v>
          </cell>
        </row>
        <row r="14995">
          <cell r="A14995" t="str">
            <v>4522000001</v>
          </cell>
          <cell r="J14995">
            <v>0</v>
          </cell>
        </row>
        <row r="14996">
          <cell r="A14996" t="str">
            <v>4522000001</v>
          </cell>
          <cell r="J14996">
            <v>0</v>
          </cell>
        </row>
        <row r="14997">
          <cell r="A14997" t="str">
            <v>4522000001</v>
          </cell>
          <cell r="J14997">
            <v>0</v>
          </cell>
        </row>
        <row r="14998">
          <cell r="A14998" t="str">
            <v>4522000001</v>
          </cell>
          <cell r="J14998">
            <v>0</v>
          </cell>
        </row>
        <row r="14999">
          <cell r="A14999" t="str">
            <v>4522000001</v>
          </cell>
          <cell r="J14999">
            <v>0</v>
          </cell>
        </row>
        <row r="15000">
          <cell r="A15000" t="str">
            <v>4522000001</v>
          </cell>
          <cell r="J15000">
            <v>0</v>
          </cell>
        </row>
        <row r="15001">
          <cell r="A15001" t="str">
            <v>4522000001</v>
          </cell>
          <cell r="J15001">
            <v>0</v>
          </cell>
        </row>
        <row r="15002">
          <cell r="A15002" t="str">
            <v>4522000001</v>
          </cell>
          <cell r="J15002">
            <v>0</v>
          </cell>
        </row>
        <row r="15003">
          <cell r="A15003" t="str">
            <v>4522000001</v>
          </cell>
          <cell r="J15003">
            <v>0</v>
          </cell>
        </row>
        <row r="15004">
          <cell r="A15004" t="str">
            <v>4522000001</v>
          </cell>
          <cell r="J15004">
            <v>0</v>
          </cell>
        </row>
        <row r="15005">
          <cell r="A15005" t="str">
            <v>4522000001</v>
          </cell>
          <cell r="J15005">
            <v>0</v>
          </cell>
        </row>
        <row r="15006">
          <cell r="A15006" t="str">
            <v>4522000001</v>
          </cell>
          <cell r="J15006">
            <v>0</v>
          </cell>
        </row>
        <row r="15007">
          <cell r="A15007" t="str">
            <v>4522000001</v>
          </cell>
          <cell r="J15007">
            <v>0</v>
          </cell>
        </row>
        <row r="15008">
          <cell r="A15008" t="str">
            <v>4522000001</v>
          </cell>
          <cell r="J15008">
            <v>0</v>
          </cell>
        </row>
        <row r="15009">
          <cell r="A15009" t="str">
            <v>4522000001</v>
          </cell>
          <cell r="J15009">
            <v>0</v>
          </cell>
        </row>
        <row r="15010">
          <cell r="A15010" t="str">
            <v>4522000001</v>
          </cell>
          <cell r="J15010">
            <v>0</v>
          </cell>
        </row>
        <row r="15011">
          <cell r="A15011" t="str">
            <v>4522000001</v>
          </cell>
          <cell r="J15011">
            <v>0</v>
          </cell>
        </row>
        <row r="15012">
          <cell r="A15012" t="str">
            <v>4522000001</v>
          </cell>
          <cell r="J15012">
            <v>0</v>
          </cell>
        </row>
        <row r="15013">
          <cell r="A15013" t="str">
            <v>4522000001</v>
          </cell>
          <cell r="J15013">
            <v>0</v>
          </cell>
        </row>
        <row r="15014">
          <cell r="A15014" t="str">
            <v>4522000001</v>
          </cell>
          <cell r="J15014">
            <v>0</v>
          </cell>
        </row>
        <row r="15015">
          <cell r="A15015" t="str">
            <v>4522000001</v>
          </cell>
          <cell r="J15015">
            <v>0</v>
          </cell>
        </row>
        <row r="15016">
          <cell r="A15016" t="str">
            <v>4522000001</v>
          </cell>
          <cell r="J15016">
            <v>0</v>
          </cell>
        </row>
        <row r="15017">
          <cell r="A15017" t="str">
            <v>4522000001</v>
          </cell>
          <cell r="J15017">
            <v>0</v>
          </cell>
        </row>
        <row r="15018">
          <cell r="A15018" t="str">
            <v>4522000001</v>
          </cell>
          <cell r="J15018">
            <v>0</v>
          </cell>
        </row>
        <row r="15019">
          <cell r="A15019" t="str">
            <v>4522000001</v>
          </cell>
          <cell r="J15019">
            <v>0</v>
          </cell>
        </row>
        <row r="15020">
          <cell r="A15020" t="str">
            <v>4522000001</v>
          </cell>
          <cell r="J15020">
            <v>0</v>
          </cell>
        </row>
        <row r="15021">
          <cell r="A15021" t="str">
            <v>4522000001</v>
          </cell>
          <cell r="J15021">
            <v>0</v>
          </cell>
        </row>
        <row r="15022">
          <cell r="A15022" t="str">
            <v>4522000001</v>
          </cell>
          <cell r="J15022">
            <v>0</v>
          </cell>
        </row>
        <row r="15023">
          <cell r="A15023" t="str">
            <v>4522000001</v>
          </cell>
          <cell r="J15023">
            <v>0</v>
          </cell>
        </row>
        <row r="15024">
          <cell r="A15024" t="str">
            <v>4522000001</v>
          </cell>
          <cell r="J15024">
            <v>0</v>
          </cell>
        </row>
        <row r="15025">
          <cell r="A15025" t="str">
            <v>4522000001</v>
          </cell>
          <cell r="J15025">
            <v>0</v>
          </cell>
        </row>
        <row r="15026">
          <cell r="A15026" t="str">
            <v>4522000001</v>
          </cell>
          <cell r="J15026">
            <v>0</v>
          </cell>
        </row>
        <row r="15027">
          <cell r="A15027" t="str">
            <v>4522000001</v>
          </cell>
          <cell r="J15027">
            <v>0</v>
          </cell>
        </row>
        <row r="15028">
          <cell r="A15028" t="str">
            <v>4522000001</v>
          </cell>
          <cell r="J15028">
            <v>0</v>
          </cell>
        </row>
        <row r="15029">
          <cell r="A15029" t="str">
            <v>4522000001</v>
          </cell>
          <cell r="J15029">
            <v>0</v>
          </cell>
        </row>
        <row r="15030">
          <cell r="A15030" t="str">
            <v>4522000001</v>
          </cell>
          <cell r="J15030">
            <v>0</v>
          </cell>
        </row>
        <row r="15031">
          <cell r="A15031" t="str">
            <v>4522000001</v>
          </cell>
          <cell r="J15031">
            <v>0</v>
          </cell>
        </row>
        <row r="15032">
          <cell r="A15032" t="str">
            <v>4522000001</v>
          </cell>
          <cell r="J15032">
            <v>0</v>
          </cell>
        </row>
        <row r="15033">
          <cell r="A15033" t="str">
            <v>4522000001</v>
          </cell>
          <cell r="J15033">
            <v>0</v>
          </cell>
        </row>
        <row r="15034">
          <cell r="A15034" t="str">
            <v>4522000001</v>
          </cell>
          <cell r="J15034">
            <v>0</v>
          </cell>
        </row>
        <row r="15035">
          <cell r="A15035" t="str">
            <v>4522000001</v>
          </cell>
          <cell r="J15035">
            <v>0</v>
          </cell>
        </row>
        <row r="15036">
          <cell r="A15036" t="str">
            <v>4522000001</v>
          </cell>
          <cell r="J15036">
            <v>0</v>
          </cell>
        </row>
        <row r="15037">
          <cell r="A15037" t="str">
            <v>4522000001</v>
          </cell>
          <cell r="J15037">
            <v>0</v>
          </cell>
        </row>
        <row r="15038">
          <cell r="A15038" t="str">
            <v>4522000001</v>
          </cell>
          <cell r="J15038">
            <v>0</v>
          </cell>
        </row>
        <row r="15039">
          <cell r="A15039" t="str">
            <v>4522000001</v>
          </cell>
          <cell r="J15039">
            <v>0</v>
          </cell>
        </row>
        <row r="15040">
          <cell r="A15040" t="str">
            <v>4522000001</v>
          </cell>
          <cell r="J15040">
            <v>0</v>
          </cell>
        </row>
        <row r="15041">
          <cell r="A15041" t="str">
            <v>4522000001</v>
          </cell>
          <cell r="J15041">
            <v>0</v>
          </cell>
        </row>
        <row r="15042">
          <cell r="A15042" t="str">
            <v>4522000001</v>
          </cell>
          <cell r="J15042">
            <v>0</v>
          </cell>
        </row>
        <row r="15043">
          <cell r="A15043" t="str">
            <v>4522000001</v>
          </cell>
          <cell r="J15043">
            <v>0</v>
          </cell>
        </row>
        <row r="15044">
          <cell r="A15044" t="str">
            <v>4522000001</v>
          </cell>
          <cell r="J15044">
            <v>0</v>
          </cell>
        </row>
        <row r="15045">
          <cell r="A15045" t="str">
            <v>4522000001</v>
          </cell>
          <cell r="J15045">
            <v>0</v>
          </cell>
        </row>
        <row r="15046">
          <cell r="A15046" t="str">
            <v>4522000001</v>
          </cell>
          <cell r="J15046">
            <v>0</v>
          </cell>
        </row>
        <row r="15047">
          <cell r="A15047" t="str">
            <v>4522000001</v>
          </cell>
          <cell r="J15047">
            <v>0</v>
          </cell>
        </row>
        <row r="15048">
          <cell r="A15048" t="str">
            <v>4522000001</v>
          </cell>
          <cell r="J15048">
            <v>0</v>
          </cell>
        </row>
        <row r="15049">
          <cell r="A15049" t="str">
            <v>4522000001</v>
          </cell>
          <cell r="J15049">
            <v>0</v>
          </cell>
        </row>
        <row r="15050">
          <cell r="A15050" t="str">
            <v>4522000001</v>
          </cell>
          <cell r="J15050">
            <v>0</v>
          </cell>
        </row>
        <row r="15051">
          <cell r="A15051" t="str">
            <v>4522000001</v>
          </cell>
          <cell r="J15051">
            <v>0</v>
          </cell>
        </row>
        <row r="15052">
          <cell r="A15052" t="str">
            <v>4522000001</v>
          </cell>
          <cell r="J15052">
            <v>0</v>
          </cell>
        </row>
        <row r="15053">
          <cell r="A15053" t="str">
            <v>4522000001</v>
          </cell>
          <cell r="J15053">
            <v>0</v>
          </cell>
        </row>
        <row r="15054">
          <cell r="A15054" t="str">
            <v>4522000001</v>
          </cell>
          <cell r="J15054">
            <v>0</v>
          </cell>
        </row>
        <row r="15055">
          <cell r="A15055" t="str">
            <v>4522000001</v>
          </cell>
          <cell r="J15055">
            <v>0</v>
          </cell>
        </row>
        <row r="15056">
          <cell r="A15056" t="str">
            <v>4522000001</v>
          </cell>
          <cell r="J15056">
            <v>0</v>
          </cell>
        </row>
        <row r="15057">
          <cell r="A15057" t="str">
            <v>4522000001</v>
          </cell>
          <cell r="J15057">
            <v>0</v>
          </cell>
        </row>
        <row r="15058">
          <cell r="A15058" t="str">
            <v>4522000001</v>
          </cell>
          <cell r="J15058">
            <v>0</v>
          </cell>
        </row>
        <row r="15059">
          <cell r="A15059" t="str">
            <v>4522000001</v>
          </cell>
          <cell r="J15059">
            <v>0</v>
          </cell>
        </row>
        <row r="15060">
          <cell r="A15060" t="str">
            <v>4522000001</v>
          </cell>
          <cell r="J15060">
            <v>0</v>
          </cell>
        </row>
        <row r="15061">
          <cell r="A15061" t="str">
            <v>4522000001</v>
          </cell>
          <cell r="J15061">
            <v>0</v>
          </cell>
        </row>
        <row r="15062">
          <cell r="A15062" t="str">
            <v>4522000001</v>
          </cell>
          <cell r="J15062">
            <v>0</v>
          </cell>
        </row>
        <row r="15063">
          <cell r="A15063" t="str">
            <v>4522000001</v>
          </cell>
          <cell r="J15063">
            <v>0</v>
          </cell>
        </row>
        <row r="15064">
          <cell r="A15064" t="str">
            <v>4522000001</v>
          </cell>
          <cell r="J15064">
            <v>0</v>
          </cell>
        </row>
        <row r="15065">
          <cell r="A15065" t="str">
            <v>4522000001</v>
          </cell>
          <cell r="J15065">
            <v>0</v>
          </cell>
        </row>
        <row r="15066">
          <cell r="A15066" t="str">
            <v>4522000001</v>
          </cell>
          <cell r="J15066">
            <v>0</v>
          </cell>
        </row>
        <row r="15067">
          <cell r="A15067" t="str">
            <v>4522000001</v>
          </cell>
          <cell r="J15067">
            <v>0</v>
          </cell>
        </row>
        <row r="15068">
          <cell r="A15068" t="str">
            <v>4522000001</v>
          </cell>
          <cell r="J15068">
            <v>0</v>
          </cell>
        </row>
        <row r="15069">
          <cell r="A15069" t="str">
            <v>4522000001</v>
          </cell>
          <cell r="J15069">
            <v>0</v>
          </cell>
        </row>
        <row r="15070">
          <cell r="A15070" t="str">
            <v>4522000001</v>
          </cell>
          <cell r="J15070">
            <v>0</v>
          </cell>
        </row>
        <row r="15071">
          <cell r="A15071" t="str">
            <v>4522000001</v>
          </cell>
          <cell r="J15071">
            <v>0</v>
          </cell>
        </row>
        <row r="15072">
          <cell r="A15072" t="str">
            <v>4522000001</v>
          </cell>
          <cell r="J15072">
            <v>0</v>
          </cell>
        </row>
        <row r="15073">
          <cell r="A15073" t="str">
            <v>4522000001</v>
          </cell>
          <cell r="J15073">
            <v>0</v>
          </cell>
        </row>
        <row r="15074">
          <cell r="A15074" t="str">
            <v>4522000001</v>
          </cell>
          <cell r="J15074">
            <v>0</v>
          </cell>
        </row>
        <row r="15075">
          <cell r="A15075" t="str">
            <v>4522000001</v>
          </cell>
          <cell r="J15075">
            <v>0</v>
          </cell>
        </row>
        <row r="15076">
          <cell r="A15076" t="str">
            <v>4522000001</v>
          </cell>
          <cell r="J15076">
            <v>0</v>
          </cell>
        </row>
        <row r="15077">
          <cell r="A15077" t="str">
            <v>4522000001</v>
          </cell>
          <cell r="J15077">
            <v>0</v>
          </cell>
        </row>
        <row r="15078">
          <cell r="A15078" t="str">
            <v>4522000001</v>
          </cell>
          <cell r="J15078">
            <v>0</v>
          </cell>
        </row>
        <row r="15079">
          <cell r="A15079" t="str">
            <v>4522000001</v>
          </cell>
          <cell r="J15079">
            <v>0</v>
          </cell>
        </row>
        <row r="15080">
          <cell r="A15080" t="str">
            <v>4522000001</v>
          </cell>
          <cell r="J15080">
            <v>0</v>
          </cell>
        </row>
        <row r="15081">
          <cell r="A15081" t="str">
            <v>4522000001</v>
          </cell>
          <cell r="J15081">
            <v>0</v>
          </cell>
        </row>
        <row r="15082">
          <cell r="A15082" t="str">
            <v>4522000001</v>
          </cell>
          <cell r="J15082">
            <v>0</v>
          </cell>
        </row>
        <row r="15083">
          <cell r="A15083" t="str">
            <v>4522000001</v>
          </cell>
          <cell r="J15083">
            <v>0</v>
          </cell>
        </row>
        <row r="15084">
          <cell r="A15084" t="str">
            <v>4522000001</v>
          </cell>
          <cell r="J15084">
            <v>0</v>
          </cell>
        </row>
        <row r="15085">
          <cell r="A15085" t="str">
            <v>4522000001</v>
          </cell>
          <cell r="J15085">
            <v>0</v>
          </cell>
        </row>
        <row r="15086">
          <cell r="A15086" t="str">
            <v>4522000001</v>
          </cell>
          <cell r="J15086">
            <v>0</v>
          </cell>
        </row>
        <row r="15087">
          <cell r="A15087" t="str">
            <v>4522000001</v>
          </cell>
          <cell r="J15087">
            <v>0</v>
          </cell>
        </row>
        <row r="15088">
          <cell r="A15088" t="str">
            <v>4522000001</v>
          </cell>
          <cell r="J15088">
            <v>0</v>
          </cell>
        </row>
        <row r="15089">
          <cell r="A15089" t="str">
            <v>4522000001</v>
          </cell>
          <cell r="J15089">
            <v>0</v>
          </cell>
        </row>
        <row r="15090">
          <cell r="A15090" t="str">
            <v>4522000001</v>
          </cell>
          <cell r="J15090">
            <v>0</v>
          </cell>
        </row>
        <row r="15091">
          <cell r="A15091" t="str">
            <v>4522000001</v>
          </cell>
          <cell r="J15091">
            <v>0</v>
          </cell>
        </row>
        <row r="15092">
          <cell r="A15092" t="str">
            <v>4522000001</v>
          </cell>
          <cell r="J15092">
            <v>0</v>
          </cell>
        </row>
        <row r="15093">
          <cell r="A15093" t="str">
            <v>4522000001</v>
          </cell>
          <cell r="J15093">
            <v>0</v>
          </cell>
        </row>
        <row r="15094">
          <cell r="A15094" t="str">
            <v>4522000001</v>
          </cell>
          <cell r="J15094">
            <v>0</v>
          </cell>
        </row>
        <row r="15095">
          <cell r="A15095" t="str">
            <v>4522000001</v>
          </cell>
          <cell r="J15095">
            <v>0</v>
          </cell>
        </row>
        <row r="15096">
          <cell r="A15096" t="str">
            <v>4522000001</v>
          </cell>
          <cell r="J15096">
            <v>0</v>
          </cell>
        </row>
        <row r="15097">
          <cell r="A15097" t="str">
            <v>4522000001</v>
          </cell>
          <cell r="J15097">
            <v>0</v>
          </cell>
        </row>
        <row r="15098">
          <cell r="A15098" t="str">
            <v>4522000001</v>
          </cell>
          <cell r="J15098">
            <v>0</v>
          </cell>
        </row>
        <row r="15099">
          <cell r="A15099" t="str">
            <v>4522000001</v>
          </cell>
          <cell r="J15099">
            <v>0</v>
          </cell>
        </row>
        <row r="15100">
          <cell r="A15100" t="str">
            <v>4522000001</v>
          </cell>
          <cell r="J15100">
            <v>0</v>
          </cell>
        </row>
        <row r="15101">
          <cell r="A15101" t="str">
            <v>4522000001</v>
          </cell>
          <cell r="J15101">
            <v>0</v>
          </cell>
        </row>
        <row r="15102">
          <cell r="A15102" t="str">
            <v>4522000001</v>
          </cell>
          <cell r="J15102">
            <v>0</v>
          </cell>
        </row>
        <row r="15103">
          <cell r="A15103" t="str">
            <v>4522000001</v>
          </cell>
          <cell r="J15103">
            <v>0</v>
          </cell>
        </row>
        <row r="15104">
          <cell r="A15104" t="str">
            <v>4522000001</v>
          </cell>
          <cell r="J15104">
            <v>0</v>
          </cell>
        </row>
        <row r="15105">
          <cell r="A15105" t="str">
            <v>4522000001</v>
          </cell>
          <cell r="J15105">
            <v>0</v>
          </cell>
        </row>
        <row r="15106">
          <cell r="A15106" t="str">
            <v>4522000001</v>
          </cell>
          <cell r="J15106">
            <v>0</v>
          </cell>
        </row>
        <row r="15107">
          <cell r="A15107" t="str">
            <v>4522000001</v>
          </cell>
          <cell r="J15107">
            <v>0</v>
          </cell>
        </row>
        <row r="15108">
          <cell r="A15108" t="str">
            <v>4522000001</v>
          </cell>
          <cell r="J15108">
            <v>0</v>
          </cell>
        </row>
        <row r="15109">
          <cell r="A15109" t="str">
            <v>4522000001</v>
          </cell>
          <cell r="J15109">
            <v>0</v>
          </cell>
        </row>
        <row r="15110">
          <cell r="A15110" t="str">
            <v>4522000001</v>
          </cell>
          <cell r="J15110">
            <v>0</v>
          </cell>
        </row>
        <row r="15111">
          <cell r="A15111" t="str">
            <v>4522000001</v>
          </cell>
          <cell r="J15111">
            <v>0</v>
          </cell>
        </row>
        <row r="15112">
          <cell r="A15112" t="str">
            <v>4522000001</v>
          </cell>
          <cell r="J15112">
            <v>0</v>
          </cell>
        </row>
        <row r="15113">
          <cell r="A15113" t="str">
            <v>4522000001</v>
          </cell>
          <cell r="J15113">
            <v>0</v>
          </cell>
        </row>
        <row r="15114">
          <cell r="A15114" t="str">
            <v>4522000001</v>
          </cell>
          <cell r="J15114">
            <v>0</v>
          </cell>
        </row>
        <row r="15115">
          <cell r="A15115" t="str">
            <v>4522000001</v>
          </cell>
          <cell r="J15115">
            <v>0</v>
          </cell>
        </row>
        <row r="15116">
          <cell r="A15116" t="str">
            <v>4522000001</v>
          </cell>
          <cell r="J15116">
            <v>0</v>
          </cell>
        </row>
        <row r="15117">
          <cell r="A15117" t="str">
            <v>4522000001</v>
          </cell>
          <cell r="J15117">
            <v>0</v>
          </cell>
        </row>
        <row r="15118">
          <cell r="A15118" t="str">
            <v>4522000001</v>
          </cell>
          <cell r="J15118">
            <v>0</v>
          </cell>
        </row>
        <row r="15119">
          <cell r="A15119" t="str">
            <v>4522000001</v>
          </cell>
          <cell r="J15119">
            <v>0</v>
          </cell>
        </row>
        <row r="15120">
          <cell r="A15120" t="str">
            <v>4522000001</v>
          </cell>
          <cell r="J15120">
            <v>0</v>
          </cell>
        </row>
        <row r="15121">
          <cell r="A15121" t="str">
            <v>4522000001</v>
          </cell>
          <cell r="J15121">
            <v>0</v>
          </cell>
        </row>
        <row r="15122">
          <cell r="A15122" t="str">
            <v>4522000001</v>
          </cell>
          <cell r="J15122">
            <v>0</v>
          </cell>
        </row>
        <row r="15123">
          <cell r="A15123" t="str">
            <v>4522000001</v>
          </cell>
          <cell r="J15123">
            <v>0</v>
          </cell>
        </row>
        <row r="15124">
          <cell r="A15124" t="str">
            <v>4522000001</v>
          </cell>
          <cell r="J15124">
            <v>0</v>
          </cell>
        </row>
        <row r="15125">
          <cell r="A15125" t="str">
            <v>4522000001</v>
          </cell>
          <cell r="J15125">
            <v>0</v>
          </cell>
        </row>
        <row r="15126">
          <cell r="A15126" t="str">
            <v>4522000001</v>
          </cell>
          <cell r="J15126">
            <v>0</v>
          </cell>
        </row>
        <row r="15127">
          <cell r="A15127" t="str">
            <v>4522000001</v>
          </cell>
          <cell r="J15127">
            <v>0</v>
          </cell>
        </row>
        <row r="15128">
          <cell r="A15128" t="str">
            <v>4522000001</v>
          </cell>
          <cell r="J15128">
            <v>0</v>
          </cell>
        </row>
        <row r="15129">
          <cell r="A15129" t="str">
            <v>4522000001</v>
          </cell>
          <cell r="J15129">
            <v>0</v>
          </cell>
        </row>
        <row r="15130">
          <cell r="A15130" t="str">
            <v>4522000001</v>
          </cell>
          <cell r="J15130">
            <v>0</v>
          </cell>
        </row>
        <row r="15131">
          <cell r="A15131" t="str">
            <v>4522000001</v>
          </cell>
          <cell r="J15131">
            <v>0</v>
          </cell>
        </row>
        <row r="15132">
          <cell r="A15132" t="str">
            <v>4522000001</v>
          </cell>
          <cell r="J15132">
            <v>0</v>
          </cell>
        </row>
        <row r="15133">
          <cell r="A15133" t="str">
            <v>4522000001</v>
          </cell>
          <cell r="J15133">
            <v>0</v>
          </cell>
        </row>
        <row r="15134">
          <cell r="A15134" t="str">
            <v>4522000001</v>
          </cell>
          <cell r="J15134">
            <v>0</v>
          </cell>
        </row>
        <row r="15135">
          <cell r="A15135" t="str">
            <v>4522000001</v>
          </cell>
          <cell r="J15135">
            <v>0</v>
          </cell>
        </row>
        <row r="15136">
          <cell r="A15136" t="str">
            <v>4522000001</v>
          </cell>
          <cell r="J15136">
            <v>0</v>
          </cell>
        </row>
        <row r="15137">
          <cell r="A15137" t="str">
            <v>4522000001</v>
          </cell>
          <cell r="J15137">
            <v>0</v>
          </cell>
        </row>
        <row r="15138">
          <cell r="A15138" t="str">
            <v>4522000001</v>
          </cell>
          <cell r="J15138">
            <v>0</v>
          </cell>
        </row>
        <row r="15139">
          <cell r="A15139" t="str">
            <v>4522000001</v>
          </cell>
          <cell r="J15139">
            <v>0</v>
          </cell>
        </row>
        <row r="15140">
          <cell r="A15140" t="str">
            <v>4522000001</v>
          </cell>
          <cell r="J15140">
            <v>0</v>
          </cell>
        </row>
        <row r="15141">
          <cell r="A15141" t="str">
            <v>4522000001</v>
          </cell>
          <cell r="J15141">
            <v>0</v>
          </cell>
        </row>
        <row r="15142">
          <cell r="A15142" t="str">
            <v>4522000001</v>
          </cell>
          <cell r="J15142">
            <v>0</v>
          </cell>
        </row>
        <row r="15143">
          <cell r="A15143" t="str">
            <v>4522000001</v>
          </cell>
          <cell r="J15143">
            <v>0</v>
          </cell>
        </row>
        <row r="15144">
          <cell r="A15144" t="str">
            <v>4522000001</v>
          </cell>
          <cell r="J15144">
            <v>0</v>
          </cell>
        </row>
        <row r="15145">
          <cell r="A15145" t="str">
            <v>4522000001</v>
          </cell>
          <cell r="J15145">
            <v>0</v>
          </cell>
        </row>
        <row r="15146">
          <cell r="A15146" t="str">
            <v>4522000001</v>
          </cell>
          <cell r="J15146">
            <v>0</v>
          </cell>
        </row>
        <row r="15147">
          <cell r="A15147" t="str">
            <v>4522000001</v>
          </cell>
          <cell r="J15147">
            <v>0</v>
          </cell>
        </row>
        <row r="15148">
          <cell r="A15148" t="str">
            <v>4522000001</v>
          </cell>
          <cell r="J15148">
            <v>0</v>
          </cell>
        </row>
        <row r="15149">
          <cell r="A15149" t="str">
            <v>4522000001</v>
          </cell>
          <cell r="J15149">
            <v>0</v>
          </cell>
        </row>
        <row r="15150">
          <cell r="A15150" t="str">
            <v>4522000001</v>
          </cell>
          <cell r="J15150">
            <v>0</v>
          </cell>
        </row>
        <row r="15151">
          <cell r="A15151" t="str">
            <v>4522000001</v>
          </cell>
          <cell r="J15151">
            <v>0</v>
          </cell>
        </row>
        <row r="15152">
          <cell r="A15152" t="str">
            <v>4522000001</v>
          </cell>
          <cell r="J15152">
            <v>0</v>
          </cell>
        </row>
        <row r="15153">
          <cell r="A15153" t="str">
            <v>4522000001</v>
          </cell>
          <cell r="J15153">
            <v>0</v>
          </cell>
        </row>
        <row r="15154">
          <cell r="A15154" t="str">
            <v>4522000001</v>
          </cell>
          <cell r="J15154">
            <v>0</v>
          </cell>
        </row>
        <row r="15155">
          <cell r="A15155" t="str">
            <v>4522000001</v>
          </cell>
          <cell r="J15155">
            <v>0</v>
          </cell>
        </row>
        <row r="15156">
          <cell r="A15156" t="str">
            <v>4522000001</v>
          </cell>
          <cell r="J15156">
            <v>0</v>
          </cell>
        </row>
        <row r="15157">
          <cell r="A15157" t="str">
            <v>4522000001</v>
          </cell>
          <cell r="J15157">
            <v>0</v>
          </cell>
        </row>
        <row r="15158">
          <cell r="A15158" t="str">
            <v>4522000001</v>
          </cell>
          <cell r="J15158">
            <v>0</v>
          </cell>
        </row>
        <row r="15159">
          <cell r="A15159" t="str">
            <v>4522000001</v>
          </cell>
          <cell r="J15159">
            <v>0</v>
          </cell>
        </row>
        <row r="15160">
          <cell r="A15160" t="str">
            <v>4522000001</v>
          </cell>
          <cell r="J15160">
            <v>0</v>
          </cell>
        </row>
        <row r="15161">
          <cell r="A15161" t="str">
            <v>4522000001</v>
          </cell>
          <cell r="J15161">
            <v>0</v>
          </cell>
        </row>
        <row r="15162">
          <cell r="A15162" t="str">
            <v>4522000001</v>
          </cell>
          <cell r="J15162">
            <v>0</v>
          </cell>
        </row>
        <row r="15163">
          <cell r="A15163" t="str">
            <v>4522000001</v>
          </cell>
          <cell r="J15163">
            <v>0</v>
          </cell>
        </row>
        <row r="15164">
          <cell r="A15164" t="str">
            <v>4522000001</v>
          </cell>
          <cell r="J15164">
            <v>0</v>
          </cell>
        </row>
        <row r="15165">
          <cell r="A15165" t="str">
            <v>4522000001</v>
          </cell>
          <cell r="J15165">
            <v>0</v>
          </cell>
        </row>
        <row r="15166">
          <cell r="A15166" t="str">
            <v>4522000001</v>
          </cell>
          <cell r="J15166">
            <v>0</v>
          </cell>
        </row>
        <row r="15167">
          <cell r="A15167" t="str">
            <v>4522000001</v>
          </cell>
          <cell r="J15167">
            <v>0</v>
          </cell>
        </row>
        <row r="15168">
          <cell r="A15168" t="str">
            <v>4522000001</v>
          </cell>
          <cell r="J15168">
            <v>0</v>
          </cell>
        </row>
        <row r="15169">
          <cell r="A15169" t="str">
            <v>4522000001</v>
          </cell>
          <cell r="J15169">
            <v>0</v>
          </cell>
        </row>
        <row r="15170">
          <cell r="A15170" t="str">
            <v>4522000001</v>
          </cell>
          <cell r="J15170">
            <v>0</v>
          </cell>
        </row>
        <row r="15171">
          <cell r="A15171" t="str">
            <v>4522000001</v>
          </cell>
          <cell r="J15171">
            <v>0</v>
          </cell>
        </row>
        <row r="15172">
          <cell r="A15172" t="str">
            <v>4522000001</v>
          </cell>
          <cell r="J15172">
            <v>0</v>
          </cell>
        </row>
        <row r="15173">
          <cell r="A15173" t="str">
            <v>4522000001</v>
          </cell>
          <cell r="J15173">
            <v>0</v>
          </cell>
        </row>
        <row r="15174">
          <cell r="A15174" t="str">
            <v>4522000001</v>
          </cell>
          <cell r="J15174">
            <v>0</v>
          </cell>
        </row>
        <row r="15175">
          <cell r="A15175" t="str">
            <v>4522000001</v>
          </cell>
          <cell r="J15175">
            <v>0</v>
          </cell>
        </row>
        <row r="15176">
          <cell r="A15176" t="str">
            <v>4522000001</v>
          </cell>
          <cell r="J15176">
            <v>0</v>
          </cell>
        </row>
        <row r="15177">
          <cell r="A15177" t="str">
            <v>4522000001</v>
          </cell>
          <cell r="J15177">
            <v>0</v>
          </cell>
        </row>
        <row r="15178">
          <cell r="A15178" t="str">
            <v>4522000001</v>
          </cell>
          <cell r="J15178">
            <v>0</v>
          </cell>
        </row>
        <row r="15179">
          <cell r="A15179" t="str">
            <v>4522000001</v>
          </cell>
          <cell r="J15179">
            <v>0</v>
          </cell>
        </row>
        <row r="15180">
          <cell r="A15180" t="str">
            <v>4522000001</v>
          </cell>
          <cell r="J15180">
            <v>0</v>
          </cell>
        </row>
        <row r="15181">
          <cell r="A15181" t="str">
            <v>4522000001</v>
          </cell>
          <cell r="J15181">
            <v>0</v>
          </cell>
        </row>
        <row r="15182">
          <cell r="A15182" t="str">
            <v>4522000001</v>
          </cell>
          <cell r="J15182">
            <v>0</v>
          </cell>
        </row>
        <row r="15183">
          <cell r="A15183" t="str">
            <v>4522000001</v>
          </cell>
          <cell r="J15183">
            <v>0</v>
          </cell>
        </row>
        <row r="15184">
          <cell r="A15184" t="str">
            <v>4522000001</v>
          </cell>
          <cell r="J15184">
            <v>0</v>
          </cell>
        </row>
        <row r="15185">
          <cell r="A15185" t="str">
            <v>4522000001</v>
          </cell>
          <cell r="J15185">
            <v>0</v>
          </cell>
        </row>
        <row r="15186">
          <cell r="A15186" t="str">
            <v>4522000001</v>
          </cell>
          <cell r="J15186">
            <v>0</v>
          </cell>
        </row>
        <row r="15187">
          <cell r="A15187" t="str">
            <v>4522000001</v>
          </cell>
          <cell r="J15187">
            <v>0</v>
          </cell>
        </row>
        <row r="15188">
          <cell r="A15188" t="str">
            <v>4522000001</v>
          </cell>
          <cell r="J15188">
            <v>0</v>
          </cell>
        </row>
        <row r="15189">
          <cell r="A15189" t="str">
            <v>4522000001</v>
          </cell>
          <cell r="J15189">
            <v>0</v>
          </cell>
        </row>
        <row r="15190">
          <cell r="A15190" t="str">
            <v>4522000001</v>
          </cell>
          <cell r="J15190">
            <v>0</v>
          </cell>
        </row>
        <row r="15191">
          <cell r="A15191" t="str">
            <v>4522000001</v>
          </cell>
          <cell r="J15191">
            <v>0</v>
          </cell>
        </row>
        <row r="15192">
          <cell r="A15192" t="str">
            <v>4522000001</v>
          </cell>
          <cell r="J15192">
            <v>0</v>
          </cell>
        </row>
        <row r="15193">
          <cell r="A15193" t="str">
            <v>4522000001</v>
          </cell>
          <cell r="J15193">
            <v>0</v>
          </cell>
        </row>
        <row r="15194">
          <cell r="A15194" t="str">
            <v>4522000001</v>
          </cell>
          <cell r="J15194">
            <v>0</v>
          </cell>
        </row>
        <row r="15195">
          <cell r="A15195" t="str">
            <v>4522000001</v>
          </cell>
          <cell r="J15195">
            <v>0</v>
          </cell>
        </row>
        <row r="15196">
          <cell r="A15196" t="str">
            <v>4522000001</v>
          </cell>
          <cell r="J15196">
            <v>0</v>
          </cell>
        </row>
        <row r="15197">
          <cell r="A15197" t="str">
            <v>4522000001</v>
          </cell>
          <cell r="J15197">
            <v>0</v>
          </cell>
        </row>
        <row r="15198">
          <cell r="A15198" t="str">
            <v>4522000001</v>
          </cell>
          <cell r="J15198">
            <v>0</v>
          </cell>
        </row>
        <row r="15199">
          <cell r="A15199" t="str">
            <v>4522000001</v>
          </cell>
          <cell r="J15199">
            <v>0</v>
          </cell>
        </row>
        <row r="15200">
          <cell r="A15200" t="str">
            <v>4522000001</v>
          </cell>
          <cell r="J15200">
            <v>0</v>
          </cell>
        </row>
        <row r="15201">
          <cell r="A15201" t="str">
            <v>4522000001</v>
          </cell>
          <cell r="J15201">
            <v>0</v>
          </cell>
        </row>
        <row r="15202">
          <cell r="A15202" t="str">
            <v>4522000001</v>
          </cell>
          <cell r="J15202">
            <v>0</v>
          </cell>
        </row>
        <row r="15203">
          <cell r="A15203" t="str">
            <v>4522000001</v>
          </cell>
          <cell r="J15203">
            <v>0</v>
          </cell>
        </row>
        <row r="15204">
          <cell r="A15204" t="str">
            <v>4522000001</v>
          </cell>
          <cell r="J15204">
            <v>0</v>
          </cell>
        </row>
        <row r="15205">
          <cell r="A15205" t="str">
            <v>4522000001</v>
          </cell>
          <cell r="J15205">
            <v>0</v>
          </cell>
        </row>
        <row r="15206">
          <cell r="A15206" t="str">
            <v>4522000001</v>
          </cell>
          <cell r="J15206">
            <v>0</v>
          </cell>
        </row>
        <row r="15207">
          <cell r="A15207" t="str">
            <v>4522000001</v>
          </cell>
          <cell r="J15207">
            <v>0</v>
          </cell>
        </row>
        <row r="15208">
          <cell r="A15208" t="str">
            <v>4522000001</v>
          </cell>
          <cell r="J15208">
            <v>0</v>
          </cell>
        </row>
        <row r="15209">
          <cell r="A15209" t="str">
            <v>4522000001</v>
          </cell>
          <cell r="J15209">
            <v>0</v>
          </cell>
        </row>
        <row r="15210">
          <cell r="A15210" t="str">
            <v>4522000001</v>
          </cell>
          <cell r="J15210">
            <v>0</v>
          </cell>
        </row>
        <row r="15211">
          <cell r="A15211" t="str">
            <v>4522000001</v>
          </cell>
          <cell r="J15211">
            <v>0</v>
          </cell>
        </row>
        <row r="15212">
          <cell r="A15212" t="str">
            <v>4522000001</v>
          </cell>
          <cell r="J15212">
            <v>0</v>
          </cell>
        </row>
        <row r="15213">
          <cell r="A15213" t="str">
            <v>4522000001</v>
          </cell>
          <cell r="J15213">
            <v>0</v>
          </cell>
        </row>
        <row r="15214">
          <cell r="A15214" t="str">
            <v>4522000001</v>
          </cell>
          <cell r="J15214">
            <v>0</v>
          </cell>
        </row>
        <row r="15215">
          <cell r="A15215" t="str">
            <v>4522000001</v>
          </cell>
          <cell r="J15215">
            <v>0</v>
          </cell>
        </row>
        <row r="15216">
          <cell r="A15216" t="str">
            <v>4522000001</v>
          </cell>
          <cell r="J15216">
            <v>0</v>
          </cell>
        </row>
        <row r="15217">
          <cell r="A15217" t="str">
            <v>4522000001</v>
          </cell>
          <cell r="J15217">
            <v>0</v>
          </cell>
        </row>
        <row r="15218">
          <cell r="A15218" t="str">
            <v>4522000001</v>
          </cell>
          <cell r="J15218">
            <v>0</v>
          </cell>
        </row>
        <row r="15219">
          <cell r="A15219" t="str">
            <v>4522000001</v>
          </cell>
          <cell r="J15219">
            <v>0</v>
          </cell>
        </row>
        <row r="15220">
          <cell r="A15220" t="str">
            <v>4522000001</v>
          </cell>
          <cell r="J15220">
            <v>0</v>
          </cell>
        </row>
        <row r="15221">
          <cell r="A15221" t="str">
            <v>4522000001</v>
          </cell>
          <cell r="J15221">
            <v>0</v>
          </cell>
        </row>
        <row r="15222">
          <cell r="A15222" t="str">
            <v>4522000001</v>
          </cell>
          <cell r="J15222">
            <v>0</v>
          </cell>
        </row>
        <row r="15223">
          <cell r="A15223" t="str">
            <v>4522000001</v>
          </cell>
          <cell r="J15223">
            <v>0</v>
          </cell>
        </row>
        <row r="15224">
          <cell r="A15224" t="str">
            <v>4522000001</v>
          </cell>
          <cell r="J15224">
            <v>0</v>
          </cell>
        </row>
        <row r="15225">
          <cell r="A15225" t="str">
            <v>4522000001</v>
          </cell>
          <cell r="J15225">
            <v>0</v>
          </cell>
        </row>
        <row r="15226">
          <cell r="A15226" t="str">
            <v>4522000001</v>
          </cell>
          <cell r="J15226">
            <v>0</v>
          </cell>
        </row>
        <row r="15227">
          <cell r="A15227" t="str">
            <v>4522000001</v>
          </cell>
          <cell r="J15227">
            <v>0</v>
          </cell>
        </row>
        <row r="15228">
          <cell r="A15228" t="str">
            <v>4522000001</v>
          </cell>
          <cell r="J15228">
            <v>0</v>
          </cell>
        </row>
        <row r="15229">
          <cell r="A15229" t="str">
            <v>4522000001</v>
          </cell>
          <cell r="J15229">
            <v>0</v>
          </cell>
        </row>
        <row r="15230">
          <cell r="A15230" t="str">
            <v>4522000001</v>
          </cell>
          <cell r="J15230">
            <v>0</v>
          </cell>
        </row>
        <row r="15231">
          <cell r="A15231" t="str">
            <v>4522000001</v>
          </cell>
          <cell r="J15231">
            <v>0</v>
          </cell>
        </row>
        <row r="15232">
          <cell r="A15232" t="str">
            <v>4522000001</v>
          </cell>
          <cell r="J15232">
            <v>0</v>
          </cell>
        </row>
        <row r="15233">
          <cell r="A15233" t="str">
            <v>4522000001</v>
          </cell>
          <cell r="J15233">
            <v>0</v>
          </cell>
        </row>
        <row r="15234">
          <cell r="A15234" t="str">
            <v>4522000001</v>
          </cell>
          <cell r="J15234">
            <v>0</v>
          </cell>
        </row>
        <row r="15235">
          <cell r="A15235" t="str">
            <v>4522000001</v>
          </cell>
          <cell r="J15235">
            <v>0</v>
          </cell>
        </row>
        <row r="15236">
          <cell r="A15236" t="str">
            <v>4522000001</v>
          </cell>
          <cell r="J15236">
            <v>0</v>
          </cell>
        </row>
        <row r="15237">
          <cell r="A15237" t="str">
            <v>4522000001</v>
          </cell>
          <cell r="J15237">
            <v>0</v>
          </cell>
        </row>
        <row r="15238">
          <cell r="A15238" t="str">
            <v>4522000001</v>
          </cell>
          <cell r="J15238">
            <v>0</v>
          </cell>
        </row>
        <row r="15239">
          <cell r="A15239" t="str">
            <v>4522000001</v>
          </cell>
          <cell r="J15239">
            <v>0</v>
          </cell>
        </row>
        <row r="15240">
          <cell r="A15240" t="str">
            <v>4522000001</v>
          </cell>
          <cell r="J15240">
            <v>0</v>
          </cell>
        </row>
        <row r="15241">
          <cell r="A15241" t="str">
            <v>4522000001</v>
          </cell>
          <cell r="J15241">
            <v>0</v>
          </cell>
        </row>
        <row r="15242">
          <cell r="A15242" t="str">
            <v>4522000001</v>
          </cell>
          <cell r="J15242">
            <v>0</v>
          </cell>
        </row>
        <row r="15243">
          <cell r="A15243" t="str">
            <v>4522000001</v>
          </cell>
          <cell r="J15243">
            <v>0</v>
          </cell>
        </row>
        <row r="15244">
          <cell r="A15244" t="str">
            <v>4522000001</v>
          </cell>
          <cell r="J15244">
            <v>0</v>
          </cell>
        </row>
        <row r="15245">
          <cell r="A15245" t="str">
            <v>4522000001</v>
          </cell>
          <cell r="J15245">
            <v>0</v>
          </cell>
        </row>
        <row r="15246">
          <cell r="A15246" t="str">
            <v>4522000001</v>
          </cell>
          <cell r="J15246">
            <v>0</v>
          </cell>
        </row>
        <row r="15247">
          <cell r="A15247" t="str">
            <v>4522000001</v>
          </cell>
          <cell r="J15247">
            <v>0</v>
          </cell>
        </row>
        <row r="15248">
          <cell r="A15248" t="str">
            <v>4522000001</v>
          </cell>
          <cell r="J15248">
            <v>0</v>
          </cell>
        </row>
        <row r="15249">
          <cell r="A15249" t="str">
            <v>4522000001</v>
          </cell>
          <cell r="J15249">
            <v>0</v>
          </cell>
        </row>
        <row r="15250">
          <cell r="A15250" t="str">
            <v>4522000001</v>
          </cell>
          <cell r="J15250">
            <v>0</v>
          </cell>
        </row>
        <row r="15251">
          <cell r="A15251" t="str">
            <v>4522000001</v>
          </cell>
          <cell r="J15251">
            <v>0</v>
          </cell>
        </row>
        <row r="15252">
          <cell r="A15252" t="str">
            <v>4522000001</v>
          </cell>
          <cell r="J15252">
            <v>0</v>
          </cell>
        </row>
        <row r="15253">
          <cell r="A15253" t="str">
            <v>4522000001</v>
          </cell>
          <cell r="J15253">
            <v>0</v>
          </cell>
        </row>
        <row r="15254">
          <cell r="A15254" t="str">
            <v>4522000001</v>
          </cell>
          <cell r="J15254">
            <v>0</v>
          </cell>
        </row>
        <row r="15255">
          <cell r="A15255" t="str">
            <v>4522000001</v>
          </cell>
          <cell r="J15255">
            <v>0</v>
          </cell>
        </row>
        <row r="15256">
          <cell r="A15256" t="str">
            <v>4522000001</v>
          </cell>
          <cell r="J15256">
            <v>0</v>
          </cell>
        </row>
        <row r="15257">
          <cell r="A15257" t="str">
            <v>4522000001</v>
          </cell>
          <cell r="J15257">
            <v>0</v>
          </cell>
        </row>
        <row r="15258">
          <cell r="A15258" t="str">
            <v>4522000001</v>
          </cell>
          <cell r="J15258">
            <v>0</v>
          </cell>
        </row>
        <row r="15259">
          <cell r="A15259" t="str">
            <v>4522000001</v>
          </cell>
          <cell r="J15259">
            <v>0</v>
          </cell>
        </row>
        <row r="15260">
          <cell r="A15260" t="str">
            <v>4522000001</v>
          </cell>
          <cell r="J15260">
            <v>0</v>
          </cell>
        </row>
        <row r="15261">
          <cell r="A15261" t="str">
            <v>4522000001</v>
          </cell>
          <cell r="J15261">
            <v>0</v>
          </cell>
        </row>
        <row r="15262">
          <cell r="A15262" t="str">
            <v>4522000001</v>
          </cell>
          <cell r="J15262">
            <v>0</v>
          </cell>
        </row>
        <row r="15263">
          <cell r="A15263" t="str">
            <v>4522000001</v>
          </cell>
          <cell r="J15263">
            <v>0</v>
          </cell>
        </row>
        <row r="15264">
          <cell r="A15264" t="str">
            <v>4522000001</v>
          </cell>
          <cell r="J15264">
            <v>0</v>
          </cell>
        </row>
        <row r="15265">
          <cell r="A15265" t="str">
            <v>4522000001</v>
          </cell>
          <cell r="J15265">
            <v>0</v>
          </cell>
        </row>
        <row r="15266">
          <cell r="A15266" t="str">
            <v>4522000001</v>
          </cell>
          <cell r="J15266">
            <v>0</v>
          </cell>
        </row>
        <row r="15267">
          <cell r="A15267" t="str">
            <v>4522000001</v>
          </cell>
          <cell r="J15267">
            <v>0</v>
          </cell>
        </row>
        <row r="15268">
          <cell r="A15268" t="str">
            <v>4522000001</v>
          </cell>
          <cell r="J15268">
            <v>0</v>
          </cell>
        </row>
        <row r="15269">
          <cell r="A15269" t="str">
            <v>4522000001</v>
          </cell>
          <cell r="J15269">
            <v>0</v>
          </cell>
        </row>
        <row r="15270">
          <cell r="A15270" t="str">
            <v>4522000001</v>
          </cell>
          <cell r="J15270">
            <v>0</v>
          </cell>
        </row>
        <row r="15271">
          <cell r="A15271" t="str">
            <v>4522000001</v>
          </cell>
          <cell r="J15271">
            <v>0</v>
          </cell>
        </row>
        <row r="15272">
          <cell r="A15272" t="str">
            <v>4522000001</v>
          </cell>
          <cell r="J15272">
            <v>0</v>
          </cell>
        </row>
        <row r="15273">
          <cell r="A15273" t="str">
            <v>4522000001</v>
          </cell>
          <cell r="J15273">
            <v>0</v>
          </cell>
        </row>
        <row r="15274">
          <cell r="A15274" t="str">
            <v>4522000001</v>
          </cell>
          <cell r="J15274">
            <v>0</v>
          </cell>
        </row>
        <row r="15275">
          <cell r="A15275" t="str">
            <v>4522000001</v>
          </cell>
          <cell r="J15275">
            <v>0</v>
          </cell>
        </row>
        <row r="15276">
          <cell r="A15276" t="str">
            <v>4522000001</v>
          </cell>
          <cell r="J15276">
            <v>0</v>
          </cell>
        </row>
        <row r="15277">
          <cell r="A15277" t="str">
            <v>4522000001</v>
          </cell>
          <cell r="J15277">
            <v>0</v>
          </cell>
        </row>
        <row r="15278">
          <cell r="A15278" t="str">
            <v>4522000001</v>
          </cell>
          <cell r="J15278">
            <v>0</v>
          </cell>
        </row>
        <row r="15279">
          <cell r="A15279" t="str">
            <v>4522000001</v>
          </cell>
          <cell r="J15279">
            <v>0</v>
          </cell>
        </row>
        <row r="15280">
          <cell r="A15280" t="str">
            <v>4522000001</v>
          </cell>
          <cell r="J15280">
            <v>0</v>
          </cell>
        </row>
        <row r="15281">
          <cell r="A15281" t="str">
            <v>4522000001</v>
          </cell>
          <cell r="J15281">
            <v>0</v>
          </cell>
        </row>
        <row r="15282">
          <cell r="A15282" t="str">
            <v>4522000001</v>
          </cell>
          <cell r="J15282">
            <v>0</v>
          </cell>
        </row>
        <row r="15283">
          <cell r="A15283" t="str">
            <v>4522000001</v>
          </cell>
          <cell r="J15283">
            <v>0</v>
          </cell>
        </row>
        <row r="15284">
          <cell r="A15284" t="str">
            <v>4522000001</v>
          </cell>
          <cell r="J15284">
            <v>0</v>
          </cell>
        </row>
        <row r="15285">
          <cell r="A15285" t="str">
            <v>4522000001</v>
          </cell>
          <cell r="J15285">
            <v>0</v>
          </cell>
        </row>
        <row r="15286">
          <cell r="A15286" t="str">
            <v>4522000001</v>
          </cell>
          <cell r="J15286">
            <v>0</v>
          </cell>
        </row>
        <row r="15287">
          <cell r="A15287" t="str">
            <v>4522000001</v>
          </cell>
          <cell r="J15287">
            <v>0</v>
          </cell>
        </row>
        <row r="15288">
          <cell r="A15288" t="str">
            <v>4522000001</v>
          </cell>
          <cell r="J15288">
            <v>0</v>
          </cell>
        </row>
        <row r="15289">
          <cell r="A15289" t="str">
            <v>4522000001</v>
          </cell>
          <cell r="J15289">
            <v>0</v>
          </cell>
        </row>
        <row r="15290">
          <cell r="A15290" t="str">
            <v>4522000001</v>
          </cell>
          <cell r="J15290">
            <v>0</v>
          </cell>
        </row>
        <row r="15291">
          <cell r="A15291" t="str">
            <v>4522000001</v>
          </cell>
          <cell r="J15291">
            <v>0</v>
          </cell>
        </row>
        <row r="15292">
          <cell r="A15292" t="str">
            <v>4522000001</v>
          </cell>
          <cell r="J15292">
            <v>0</v>
          </cell>
        </row>
        <row r="15293">
          <cell r="A15293" t="str">
            <v>4522000001</v>
          </cell>
          <cell r="J15293">
            <v>0</v>
          </cell>
        </row>
        <row r="15294">
          <cell r="A15294" t="str">
            <v>4522000001</v>
          </cell>
          <cell r="J15294">
            <v>0</v>
          </cell>
        </row>
        <row r="15295">
          <cell r="A15295" t="str">
            <v>4522000001</v>
          </cell>
          <cell r="J15295">
            <v>0</v>
          </cell>
        </row>
        <row r="15296">
          <cell r="A15296" t="str">
            <v>4522000001</v>
          </cell>
          <cell r="J15296">
            <v>0</v>
          </cell>
        </row>
        <row r="15297">
          <cell r="A15297" t="str">
            <v>4522000001</v>
          </cell>
          <cell r="J15297">
            <v>0</v>
          </cell>
        </row>
        <row r="15298">
          <cell r="A15298" t="str">
            <v>4522000001</v>
          </cell>
          <cell r="J15298">
            <v>0</v>
          </cell>
        </row>
        <row r="15299">
          <cell r="A15299" t="str">
            <v>4522000001</v>
          </cell>
          <cell r="J15299">
            <v>0</v>
          </cell>
        </row>
        <row r="15300">
          <cell r="A15300" t="str">
            <v>4522000001</v>
          </cell>
          <cell r="J15300">
            <v>0</v>
          </cell>
        </row>
        <row r="15301">
          <cell r="A15301" t="str">
            <v>4522000001</v>
          </cell>
          <cell r="J15301">
            <v>0</v>
          </cell>
        </row>
        <row r="15302">
          <cell r="A15302" t="str">
            <v>4522000001</v>
          </cell>
          <cell r="J15302">
            <v>0</v>
          </cell>
        </row>
        <row r="15303">
          <cell r="A15303" t="str">
            <v>4522000001</v>
          </cell>
          <cell r="J15303">
            <v>0</v>
          </cell>
        </row>
        <row r="15304">
          <cell r="A15304" t="str">
            <v>4522000001</v>
          </cell>
          <cell r="J15304">
            <v>0</v>
          </cell>
        </row>
        <row r="15305">
          <cell r="A15305" t="str">
            <v>4522000001</v>
          </cell>
          <cell r="J15305">
            <v>0</v>
          </cell>
        </row>
        <row r="15306">
          <cell r="A15306" t="str">
            <v>4522000001</v>
          </cell>
          <cell r="J15306">
            <v>0</v>
          </cell>
        </row>
        <row r="15307">
          <cell r="A15307" t="str">
            <v>4522000001</v>
          </cell>
          <cell r="J15307">
            <v>0</v>
          </cell>
        </row>
        <row r="15308">
          <cell r="A15308" t="str">
            <v>4522000001</v>
          </cell>
          <cell r="J15308">
            <v>0</v>
          </cell>
        </row>
        <row r="15309">
          <cell r="A15309" t="str">
            <v>4522000001</v>
          </cell>
          <cell r="J15309">
            <v>0</v>
          </cell>
        </row>
        <row r="15310">
          <cell r="A15310" t="str">
            <v>4522000001</v>
          </cell>
          <cell r="J15310">
            <v>0</v>
          </cell>
        </row>
        <row r="15311">
          <cell r="A15311" t="str">
            <v>4522000001</v>
          </cell>
          <cell r="J15311">
            <v>0</v>
          </cell>
        </row>
        <row r="15312">
          <cell r="A15312" t="str">
            <v>4522000001</v>
          </cell>
          <cell r="J15312">
            <v>0</v>
          </cell>
        </row>
        <row r="15313">
          <cell r="A15313" t="str">
            <v>4522000001</v>
          </cell>
          <cell r="J15313">
            <v>0</v>
          </cell>
        </row>
        <row r="15314">
          <cell r="A15314" t="str">
            <v>4522000001</v>
          </cell>
          <cell r="J15314">
            <v>0</v>
          </cell>
        </row>
        <row r="15315">
          <cell r="A15315" t="str">
            <v>4522000001</v>
          </cell>
          <cell r="J15315">
            <v>0</v>
          </cell>
        </row>
        <row r="15316">
          <cell r="A15316" t="str">
            <v>4522000001</v>
          </cell>
          <cell r="J15316">
            <v>0</v>
          </cell>
        </row>
        <row r="15317">
          <cell r="A15317" t="str">
            <v>4522000001</v>
          </cell>
          <cell r="J15317">
            <v>0</v>
          </cell>
        </row>
        <row r="15318">
          <cell r="A15318" t="str">
            <v>4522000001</v>
          </cell>
          <cell r="J15318">
            <v>0</v>
          </cell>
        </row>
        <row r="15319">
          <cell r="A15319" t="str">
            <v>4522000001</v>
          </cell>
          <cell r="J15319">
            <v>0</v>
          </cell>
        </row>
        <row r="15320">
          <cell r="A15320" t="str">
            <v>4522000001</v>
          </cell>
          <cell r="J15320">
            <v>0</v>
          </cell>
        </row>
        <row r="15321">
          <cell r="A15321" t="str">
            <v>4522000001</v>
          </cell>
          <cell r="J15321">
            <v>0</v>
          </cell>
        </row>
        <row r="15322">
          <cell r="A15322" t="str">
            <v>4522000001</v>
          </cell>
          <cell r="J15322">
            <v>0</v>
          </cell>
        </row>
        <row r="15323">
          <cell r="A15323" t="str">
            <v>4522000001</v>
          </cell>
          <cell r="J15323">
            <v>0</v>
          </cell>
        </row>
        <row r="15324">
          <cell r="A15324" t="str">
            <v>4522000001</v>
          </cell>
          <cell r="J15324">
            <v>0</v>
          </cell>
        </row>
        <row r="15325">
          <cell r="A15325" t="str">
            <v>4522000001</v>
          </cell>
          <cell r="J15325">
            <v>0</v>
          </cell>
        </row>
        <row r="15326">
          <cell r="A15326" t="str">
            <v>4522000001</v>
          </cell>
          <cell r="J15326">
            <v>0</v>
          </cell>
        </row>
        <row r="15327">
          <cell r="A15327" t="str">
            <v>4522000001</v>
          </cell>
          <cell r="J15327">
            <v>0</v>
          </cell>
        </row>
        <row r="15328">
          <cell r="A15328" t="str">
            <v>4522000001</v>
          </cell>
          <cell r="J15328">
            <v>0</v>
          </cell>
        </row>
        <row r="15329">
          <cell r="A15329" t="str">
            <v>4522000001</v>
          </cell>
          <cell r="J15329">
            <v>0</v>
          </cell>
        </row>
        <row r="15330">
          <cell r="A15330" t="str">
            <v>4522000001</v>
          </cell>
          <cell r="J15330">
            <v>0</v>
          </cell>
        </row>
        <row r="15331">
          <cell r="A15331" t="str">
            <v>4522000001</v>
          </cell>
          <cell r="J15331">
            <v>0</v>
          </cell>
        </row>
        <row r="15332">
          <cell r="A15332" t="str">
            <v>4522000001</v>
          </cell>
          <cell r="J15332">
            <v>0</v>
          </cell>
        </row>
        <row r="15333">
          <cell r="A15333" t="str">
            <v>4522000001</v>
          </cell>
          <cell r="J15333">
            <v>0</v>
          </cell>
        </row>
        <row r="15334">
          <cell r="A15334" t="str">
            <v>4522000001</v>
          </cell>
          <cell r="J15334">
            <v>0</v>
          </cell>
        </row>
        <row r="15335">
          <cell r="A15335" t="str">
            <v>4522000001</v>
          </cell>
          <cell r="J15335">
            <v>0</v>
          </cell>
        </row>
        <row r="15336">
          <cell r="A15336" t="str">
            <v>4522000001</v>
          </cell>
          <cell r="J15336">
            <v>0</v>
          </cell>
        </row>
        <row r="15337">
          <cell r="A15337" t="str">
            <v>4522000001</v>
          </cell>
          <cell r="J15337">
            <v>0</v>
          </cell>
        </row>
        <row r="15338">
          <cell r="A15338" t="str">
            <v>4522000001</v>
          </cell>
          <cell r="J15338">
            <v>0</v>
          </cell>
        </row>
        <row r="15339">
          <cell r="A15339" t="str">
            <v>4522000001</v>
          </cell>
          <cell r="J15339">
            <v>0</v>
          </cell>
        </row>
        <row r="15340">
          <cell r="A15340" t="str">
            <v>4522000001</v>
          </cell>
          <cell r="J15340">
            <v>0</v>
          </cell>
        </row>
        <row r="15341">
          <cell r="A15341" t="str">
            <v>4522000001</v>
          </cell>
          <cell r="J15341">
            <v>0</v>
          </cell>
        </row>
        <row r="15342">
          <cell r="A15342" t="str">
            <v>4522000001</v>
          </cell>
          <cell r="J15342">
            <v>0</v>
          </cell>
        </row>
        <row r="15343">
          <cell r="A15343" t="str">
            <v>4522000001</v>
          </cell>
          <cell r="J15343">
            <v>0</v>
          </cell>
        </row>
        <row r="15344">
          <cell r="A15344" t="str">
            <v>4522000001</v>
          </cell>
          <cell r="J15344">
            <v>0</v>
          </cell>
        </row>
        <row r="15345">
          <cell r="A15345" t="str">
            <v>4522000001</v>
          </cell>
          <cell r="J15345">
            <v>0</v>
          </cell>
        </row>
        <row r="15346">
          <cell r="A15346" t="str">
            <v>4522000001</v>
          </cell>
          <cell r="J15346">
            <v>0</v>
          </cell>
        </row>
        <row r="15347">
          <cell r="A15347" t="str">
            <v>4522000001</v>
          </cell>
          <cell r="J15347">
            <v>0</v>
          </cell>
        </row>
        <row r="15348">
          <cell r="A15348" t="str">
            <v>4522000001</v>
          </cell>
          <cell r="J15348">
            <v>0</v>
          </cell>
        </row>
        <row r="15349">
          <cell r="A15349" t="str">
            <v>4522000001</v>
          </cell>
          <cell r="J15349">
            <v>0</v>
          </cell>
        </row>
        <row r="15350">
          <cell r="A15350" t="str">
            <v>4522000001</v>
          </cell>
          <cell r="J15350">
            <v>0</v>
          </cell>
        </row>
        <row r="15351">
          <cell r="A15351" t="str">
            <v>4522000001</v>
          </cell>
          <cell r="J15351">
            <v>0</v>
          </cell>
        </row>
        <row r="15352">
          <cell r="A15352" t="str">
            <v>4522000001</v>
          </cell>
          <cell r="J15352">
            <v>0</v>
          </cell>
        </row>
        <row r="15353">
          <cell r="A15353" t="str">
            <v>4522000001</v>
          </cell>
          <cell r="J15353">
            <v>0</v>
          </cell>
        </row>
        <row r="15354">
          <cell r="A15354" t="str">
            <v>4522000001</v>
          </cell>
          <cell r="J15354">
            <v>0</v>
          </cell>
        </row>
        <row r="15355">
          <cell r="A15355" t="str">
            <v>4522000001</v>
          </cell>
          <cell r="J15355">
            <v>0</v>
          </cell>
        </row>
        <row r="15356">
          <cell r="A15356" t="str">
            <v>4522000001</v>
          </cell>
          <cell r="J15356">
            <v>0</v>
          </cell>
        </row>
        <row r="15357">
          <cell r="A15357" t="str">
            <v>4522000001</v>
          </cell>
          <cell r="J15357">
            <v>0</v>
          </cell>
        </row>
        <row r="15358">
          <cell r="A15358" t="str">
            <v>4522000001</v>
          </cell>
          <cell r="J15358">
            <v>0</v>
          </cell>
        </row>
        <row r="15359">
          <cell r="A15359" t="str">
            <v>4522000001</v>
          </cell>
          <cell r="J15359">
            <v>0</v>
          </cell>
        </row>
        <row r="15360">
          <cell r="A15360" t="str">
            <v>4522000001</v>
          </cell>
          <cell r="J15360">
            <v>0</v>
          </cell>
        </row>
        <row r="15361">
          <cell r="A15361" t="str">
            <v>4522000001</v>
          </cell>
          <cell r="J15361">
            <v>0</v>
          </cell>
        </row>
        <row r="15362">
          <cell r="A15362" t="str">
            <v>4522000001</v>
          </cell>
          <cell r="J15362">
            <v>0</v>
          </cell>
        </row>
        <row r="15363">
          <cell r="A15363" t="str">
            <v>4522000001</v>
          </cell>
          <cell r="J15363">
            <v>0</v>
          </cell>
        </row>
        <row r="15364">
          <cell r="A15364" t="str">
            <v>4522000001</v>
          </cell>
          <cell r="J15364">
            <v>0</v>
          </cell>
        </row>
        <row r="15365">
          <cell r="A15365" t="str">
            <v>4522000001</v>
          </cell>
          <cell r="J15365">
            <v>0</v>
          </cell>
        </row>
        <row r="15366">
          <cell r="A15366" t="str">
            <v>4522000001</v>
          </cell>
          <cell r="J15366">
            <v>0</v>
          </cell>
        </row>
        <row r="15367">
          <cell r="A15367" t="str">
            <v>4522000001</v>
          </cell>
          <cell r="J15367">
            <v>0</v>
          </cell>
        </row>
        <row r="15368">
          <cell r="A15368" t="str">
            <v>4522000001</v>
          </cell>
          <cell r="J15368">
            <v>0</v>
          </cell>
        </row>
        <row r="15369">
          <cell r="A15369" t="str">
            <v>4522000001</v>
          </cell>
          <cell r="J15369">
            <v>0</v>
          </cell>
        </row>
        <row r="15370">
          <cell r="A15370" t="str">
            <v>4522000001</v>
          </cell>
          <cell r="J15370">
            <v>0</v>
          </cell>
        </row>
        <row r="15371">
          <cell r="A15371" t="str">
            <v>4522000001</v>
          </cell>
          <cell r="J15371">
            <v>0</v>
          </cell>
        </row>
        <row r="15372">
          <cell r="A15372" t="str">
            <v>4522000001</v>
          </cell>
          <cell r="J15372">
            <v>0</v>
          </cell>
        </row>
        <row r="15373">
          <cell r="A15373" t="str">
            <v>4522000001</v>
          </cell>
          <cell r="J15373">
            <v>0</v>
          </cell>
        </row>
        <row r="15374">
          <cell r="A15374" t="str">
            <v>4522000001</v>
          </cell>
          <cell r="J15374">
            <v>0</v>
          </cell>
        </row>
        <row r="15375">
          <cell r="A15375" t="str">
            <v>4522000001</v>
          </cell>
          <cell r="J15375">
            <v>0</v>
          </cell>
        </row>
        <row r="15376">
          <cell r="A15376" t="str">
            <v>4522000001</v>
          </cell>
          <cell r="J15376">
            <v>0</v>
          </cell>
        </row>
        <row r="15377">
          <cell r="A15377" t="str">
            <v>4522000001</v>
          </cell>
          <cell r="J15377">
            <v>0</v>
          </cell>
        </row>
        <row r="15378">
          <cell r="A15378" t="str">
            <v>4522000001</v>
          </cell>
          <cell r="J15378">
            <v>0</v>
          </cell>
        </row>
        <row r="15379">
          <cell r="A15379" t="str">
            <v>4522000001</v>
          </cell>
          <cell r="J15379">
            <v>0</v>
          </cell>
        </row>
        <row r="15380">
          <cell r="A15380" t="str">
            <v>4522000001</v>
          </cell>
          <cell r="J15380">
            <v>0</v>
          </cell>
        </row>
        <row r="15381">
          <cell r="A15381" t="str">
            <v>4522000001</v>
          </cell>
          <cell r="J15381">
            <v>0</v>
          </cell>
        </row>
        <row r="15382">
          <cell r="A15382" t="str">
            <v>4522000001</v>
          </cell>
          <cell r="J15382">
            <v>0</v>
          </cell>
        </row>
        <row r="15383">
          <cell r="A15383" t="str">
            <v>4522000001</v>
          </cell>
          <cell r="J15383">
            <v>0</v>
          </cell>
        </row>
        <row r="15384">
          <cell r="A15384" t="str">
            <v>4522000001</v>
          </cell>
          <cell r="J15384">
            <v>0</v>
          </cell>
        </row>
        <row r="15385">
          <cell r="A15385" t="str">
            <v>4522000001</v>
          </cell>
          <cell r="J15385">
            <v>0</v>
          </cell>
        </row>
        <row r="15386">
          <cell r="A15386" t="str">
            <v>4522000001</v>
          </cell>
          <cell r="J15386">
            <v>0</v>
          </cell>
        </row>
        <row r="15387">
          <cell r="A15387" t="str">
            <v>4522000001</v>
          </cell>
          <cell r="J15387">
            <v>0</v>
          </cell>
        </row>
        <row r="15388">
          <cell r="A15388" t="str">
            <v>4522000001</v>
          </cell>
          <cell r="J15388">
            <v>0</v>
          </cell>
        </row>
        <row r="15389">
          <cell r="A15389" t="str">
            <v>4522000001</v>
          </cell>
          <cell r="J15389">
            <v>0</v>
          </cell>
        </row>
        <row r="15390">
          <cell r="A15390" t="str">
            <v>4522000001</v>
          </cell>
          <cell r="J15390">
            <v>0</v>
          </cell>
        </row>
        <row r="15391">
          <cell r="A15391" t="str">
            <v>4522000001</v>
          </cell>
          <cell r="J15391">
            <v>0</v>
          </cell>
        </row>
        <row r="15392">
          <cell r="A15392" t="str">
            <v>4522000001</v>
          </cell>
          <cell r="J15392">
            <v>0</v>
          </cell>
        </row>
        <row r="15393">
          <cell r="A15393" t="str">
            <v>4522000001</v>
          </cell>
          <cell r="J15393">
            <v>0</v>
          </cell>
        </row>
        <row r="15394">
          <cell r="A15394" t="str">
            <v>4522000001</v>
          </cell>
          <cell r="J15394">
            <v>0</v>
          </cell>
        </row>
        <row r="15395">
          <cell r="A15395" t="str">
            <v>4522000001</v>
          </cell>
          <cell r="J15395">
            <v>0</v>
          </cell>
        </row>
        <row r="15396">
          <cell r="A15396" t="str">
            <v>4522000001</v>
          </cell>
          <cell r="J15396">
            <v>0</v>
          </cell>
        </row>
        <row r="15397">
          <cell r="A15397" t="str">
            <v>4522000001</v>
          </cell>
          <cell r="J15397">
            <v>0</v>
          </cell>
        </row>
        <row r="15398">
          <cell r="A15398" t="str">
            <v>4522000001</v>
          </cell>
          <cell r="J15398">
            <v>0</v>
          </cell>
        </row>
        <row r="15399">
          <cell r="A15399" t="str">
            <v>4522000001</v>
          </cell>
          <cell r="J15399">
            <v>0</v>
          </cell>
        </row>
        <row r="15400">
          <cell r="A15400" t="str">
            <v>4522000001</v>
          </cell>
          <cell r="J15400">
            <v>0</v>
          </cell>
        </row>
        <row r="15401">
          <cell r="A15401" t="str">
            <v>4522000001</v>
          </cell>
          <cell r="J15401">
            <v>0</v>
          </cell>
        </row>
        <row r="15402">
          <cell r="A15402" t="str">
            <v>4522000001</v>
          </cell>
          <cell r="J15402">
            <v>0</v>
          </cell>
        </row>
        <row r="15403">
          <cell r="A15403" t="str">
            <v>4522000001</v>
          </cell>
          <cell r="J15403">
            <v>0</v>
          </cell>
        </row>
        <row r="15404">
          <cell r="A15404" t="str">
            <v>4522000001</v>
          </cell>
          <cell r="J15404">
            <v>0</v>
          </cell>
        </row>
        <row r="15405">
          <cell r="A15405" t="str">
            <v>4522000001</v>
          </cell>
          <cell r="J15405">
            <v>0</v>
          </cell>
        </row>
        <row r="15406">
          <cell r="A15406" t="str">
            <v>4522000001</v>
          </cell>
          <cell r="J15406">
            <v>0</v>
          </cell>
        </row>
        <row r="15407">
          <cell r="A15407" t="str">
            <v>4522000001</v>
          </cell>
          <cell r="J15407">
            <v>0</v>
          </cell>
        </row>
        <row r="15408">
          <cell r="A15408" t="str">
            <v>4522000001</v>
          </cell>
          <cell r="J15408">
            <v>0</v>
          </cell>
        </row>
        <row r="15409">
          <cell r="A15409" t="str">
            <v>4522000001</v>
          </cell>
          <cell r="J15409">
            <v>0</v>
          </cell>
        </row>
        <row r="15410">
          <cell r="A15410" t="str">
            <v>4522000001</v>
          </cell>
          <cell r="J15410">
            <v>0</v>
          </cell>
        </row>
        <row r="15411">
          <cell r="A15411" t="str">
            <v>4522000001</v>
          </cell>
          <cell r="J15411">
            <v>0</v>
          </cell>
        </row>
        <row r="15412">
          <cell r="A15412" t="str">
            <v>4522000001</v>
          </cell>
          <cell r="J15412">
            <v>0</v>
          </cell>
        </row>
        <row r="15413">
          <cell r="A15413" t="str">
            <v>4522000001</v>
          </cell>
          <cell r="J15413">
            <v>0</v>
          </cell>
        </row>
        <row r="15414">
          <cell r="A15414" t="str">
            <v>4522000001</v>
          </cell>
          <cell r="J15414">
            <v>0</v>
          </cell>
        </row>
        <row r="15415">
          <cell r="A15415" t="str">
            <v>4522000001</v>
          </cell>
          <cell r="J15415">
            <v>0</v>
          </cell>
        </row>
        <row r="15416">
          <cell r="A15416" t="str">
            <v>4522000001</v>
          </cell>
          <cell r="J15416">
            <v>0</v>
          </cell>
        </row>
        <row r="15417">
          <cell r="A15417" t="str">
            <v>4522000001</v>
          </cell>
          <cell r="J15417">
            <v>0</v>
          </cell>
        </row>
        <row r="15418">
          <cell r="A15418" t="str">
            <v>4522000001</v>
          </cell>
          <cell r="J15418">
            <v>0</v>
          </cell>
        </row>
        <row r="15419">
          <cell r="A15419" t="str">
            <v>4522000001</v>
          </cell>
          <cell r="J15419">
            <v>0</v>
          </cell>
        </row>
        <row r="15420">
          <cell r="A15420" t="str">
            <v>4522000001</v>
          </cell>
          <cell r="J15420">
            <v>0</v>
          </cell>
        </row>
        <row r="15421">
          <cell r="A15421" t="str">
            <v>4522000001</v>
          </cell>
          <cell r="J15421">
            <v>0</v>
          </cell>
        </row>
        <row r="15422">
          <cell r="A15422" t="str">
            <v>4522000001</v>
          </cell>
          <cell r="J15422">
            <v>0</v>
          </cell>
        </row>
        <row r="15423">
          <cell r="A15423" t="str">
            <v>4522000001</v>
          </cell>
          <cell r="J15423">
            <v>0</v>
          </cell>
        </row>
        <row r="15424">
          <cell r="A15424" t="str">
            <v>4522000001</v>
          </cell>
          <cell r="J15424">
            <v>0</v>
          </cell>
        </row>
        <row r="15425">
          <cell r="A15425" t="str">
            <v>4522000001</v>
          </cell>
          <cell r="J15425">
            <v>0</v>
          </cell>
        </row>
        <row r="15426">
          <cell r="A15426" t="str">
            <v>4522000001</v>
          </cell>
          <cell r="J15426">
            <v>0</v>
          </cell>
        </row>
        <row r="15427">
          <cell r="A15427" t="str">
            <v>4522000001</v>
          </cell>
          <cell r="J15427">
            <v>0</v>
          </cell>
        </row>
        <row r="15428">
          <cell r="A15428" t="str">
            <v>4522000001</v>
          </cell>
          <cell r="J15428">
            <v>0</v>
          </cell>
        </row>
        <row r="15429">
          <cell r="A15429" t="str">
            <v>4522000001</v>
          </cell>
          <cell r="J15429">
            <v>0</v>
          </cell>
        </row>
        <row r="15430">
          <cell r="A15430" t="str">
            <v>4522000001</v>
          </cell>
          <cell r="J15430">
            <v>0</v>
          </cell>
        </row>
        <row r="15431">
          <cell r="A15431" t="str">
            <v>4522000001</v>
          </cell>
          <cell r="J15431">
            <v>0</v>
          </cell>
        </row>
        <row r="15432">
          <cell r="A15432" t="str">
            <v>4522000001</v>
          </cell>
          <cell r="J15432">
            <v>0</v>
          </cell>
        </row>
        <row r="15433">
          <cell r="A15433" t="str">
            <v>4522000001</v>
          </cell>
          <cell r="J15433">
            <v>0</v>
          </cell>
        </row>
        <row r="15434">
          <cell r="A15434" t="str">
            <v>4522000001</v>
          </cell>
          <cell r="J15434">
            <v>0</v>
          </cell>
        </row>
        <row r="15435">
          <cell r="A15435" t="str">
            <v>4522000001</v>
          </cell>
          <cell r="J15435">
            <v>0</v>
          </cell>
        </row>
        <row r="15436">
          <cell r="A15436" t="str">
            <v>4522000001</v>
          </cell>
          <cell r="J15436">
            <v>0</v>
          </cell>
        </row>
        <row r="15437">
          <cell r="A15437" t="str">
            <v>4522000001</v>
          </cell>
          <cell r="J15437">
            <v>0</v>
          </cell>
        </row>
        <row r="15438">
          <cell r="A15438" t="str">
            <v>4522000001</v>
          </cell>
          <cell r="J15438">
            <v>0</v>
          </cell>
        </row>
        <row r="15439">
          <cell r="A15439" t="str">
            <v>4522000001</v>
          </cell>
          <cell r="J15439">
            <v>0</v>
          </cell>
        </row>
        <row r="15440">
          <cell r="A15440" t="str">
            <v>4522000001</v>
          </cell>
          <cell r="J15440">
            <v>0</v>
          </cell>
        </row>
        <row r="15441">
          <cell r="A15441" t="str">
            <v>4522000001</v>
          </cell>
          <cell r="J15441">
            <v>0</v>
          </cell>
        </row>
        <row r="15442">
          <cell r="A15442" t="str">
            <v>4522000001</v>
          </cell>
          <cell r="J15442">
            <v>0</v>
          </cell>
        </row>
        <row r="15443">
          <cell r="A15443" t="str">
            <v>4522000001</v>
          </cell>
          <cell r="J15443">
            <v>0</v>
          </cell>
        </row>
        <row r="15444">
          <cell r="A15444" t="str">
            <v>4522000001</v>
          </cell>
          <cell r="J15444">
            <v>0</v>
          </cell>
        </row>
        <row r="15445">
          <cell r="A15445" t="str">
            <v>4522000001</v>
          </cell>
          <cell r="J15445">
            <v>0</v>
          </cell>
        </row>
        <row r="15446">
          <cell r="A15446" t="str">
            <v>4522000001</v>
          </cell>
          <cell r="J15446">
            <v>0</v>
          </cell>
        </row>
        <row r="15447">
          <cell r="A15447" t="str">
            <v>4522000001</v>
          </cell>
          <cell r="J15447">
            <v>0</v>
          </cell>
        </row>
        <row r="15448">
          <cell r="A15448" t="str">
            <v>4522000001</v>
          </cell>
          <cell r="J15448">
            <v>0</v>
          </cell>
        </row>
        <row r="15449">
          <cell r="A15449" t="str">
            <v>4522000001</v>
          </cell>
          <cell r="J15449">
            <v>0</v>
          </cell>
        </row>
        <row r="15450">
          <cell r="A15450" t="str">
            <v>4522000001</v>
          </cell>
          <cell r="J15450">
            <v>0</v>
          </cell>
        </row>
        <row r="15451">
          <cell r="A15451" t="str">
            <v>4522000001</v>
          </cell>
          <cell r="J15451">
            <v>0</v>
          </cell>
        </row>
        <row r="15452">
          <cell r="A15452" t="str">
            <v>4522000001</v>
          </cell>
          <cell r="J15452">
            <v>0</v>
          </cell>
        </row>
        <row r="15453">
          <cell r="A15453" t="str">
            <v>4522000001</v>
          </cell>
          <cell r="J15453">
            <v>0</v>
          </cell>
        </row>
        <row r="15454">
          <cell r="A15454" t="str">
            <v>4522000001</v>
          </cell>
          <cell r="J15454">
            <v>0</v>
          </cell>
        </row>
        <row r="15455">
          <cell r="A15455" t="str">
            <v>4522000001</v>
          </cell>
          <cell r="J15455">
            <v>0</v>
          </cell>
        </row>
        <row r="15456">
          <cell r="A15456" t="str">
            <v>4522000001</v>
          </cell>
          <cell r="J15456">
            <v>0</v>
          </cell>
        </row>
        <row r="15457">
          <cell r="A15457" t="str">
            <v>4522000001</v>
          </cell>
          <cell r="J15457">
            <v>0</v>
          </cell>
        </row>
        <row r="15458">
          <cell r="A15458" t="str">
            <v>4522000001</v>
          </cell>
          <cell r="J15458">
            <v>0</v>
          </cell>
        </row>
        <row r="15459">
          <cell r="A15459" t="str">
            <v>4522000001</v>
          </cell>
          <cell r="J15459">
            <v>0</v>
          </cell>
        </row>
        <row r="15460">
          <cell r="A15460" t="str">
            <v>4522000001</v>
          </cell>
          <cell r="J15460">
            <v>0</v>
          </cell>
        </row>
        <row r="15461">
          <cell r="A15461" t="str">
            <v>4522000001</v>
          </cell>
          <cell r="J15461">
            <v>0</v>
          </cell>
        </row>
        <row r="15462">
          <cell r="A15462" t="str">
            <v>4522000001</v>
          </cell>
          <cell r="J15462">
            <v>0</v>
          </cell>
        </row>
        <row r="15463">
          <cell r="A15463" t="str">
            <v>4522000001</v>
          </cell>
          <cell r="J15463">
            <v>0</v>
          </cell>
        </row>
        <row r="15464">
          <cell r="A15464" t="str">
            <v>4522000001</v>
          </cell>
          <cell r="J15464">
            <v>0</v>
          </cell>
        </row>
        <row r="15465">
          <cell r="A15465" t="str">
            <v>4522000001</v>
          </cell>
          <cell r="J15465">
            <v>0</v>
          </cell>
        </row>
        <row r="15466">
          <cell r="A15466" t="str">
            <v>4522000001</v>
          </cell>
          <cell r="J15466">
            <v>0</v>
          </cell>
        </row>
        <row r="15467">
          <cell r="A15467" t="str">
            <v>4522000001</v>
          </cell>
          <cell r="J15467">
            <v>0</v>
          </cell>
        </row>
        <row r="15468">
          <cell r="A15468" t="str">
            <v>4522000001</v>
          </cell>
          <cell r="J15468">
            <v>0</v>
          </cell>
        </row>
        <row r="15469">
          <cell r="A15469" t="str">
            <v>4522000001</v>
          </cell>
          <cell r="J15469">
            <v>0</v>
          </cell>
        </row>
        <row r="15470">
          <cell r="A15470" t="str">
            <v>4522000001</v>
          </cell>
          <cell r="J15470">
            <v>0</v>
          </cell>
        </row>
        <row r="15471">
          <cell r="A15471" t="str">
            <v>4522000001</v>
          </cell>
          <cell r="J15471">
            <v>0</v>
          </cell>
        </row>
        <row r="15472">
          <cell r="A15472" t="str">
            <v>4522000001</v>
          </cell>
          <cell r="J15472">
            <v>0</v>
          </cell>
        </row>
        <row r="15473">
          <cell r="A15473" t="str">
            <v>4522000001</v>
          </cell>
          <cell r="J15473">
            <v>0</v>
          </cell>
        </row>
        <row r="15474">
          <cell r="A15474" t="str">
            <v>4522000001</v>
          </cell>
          <cell r="J15474">
            <v>0</v>
          </cell>
        </row>
        <row r="15475">
          <cell r="A15475" t="str">
            <v>4522000001</v>
          </cell>
          <cell r="J15475">
            <v>0</v>
          </cell>
        </row>
        <row r="15476">
          <cell r="A15476" t="str">
            <v>4522000001</v>
          </cell>
          <cell r="J15476">
            <v>0</v>
          </cell>
        </row>
        <row r="15477">
          <cell r="A15477" t="str">
            <v>4522000001</v>
          </cell>
          <cell r="J15477">
            <v>0</v>
          </cell>
        </row>
        <row r="15478">
          <cell r="A15478" t="str">
            <v>4522000001</v>
          </cell>
          <cell r="J15478">
            <v>0</v>
          </cell>
        </row>
        <row r="15479">
          <cell r="A15479" t="str">
            <v>4522000001</v>
          </cell>
          <cell r="J15479">
            <v>0</v>
          </cell>
        </row>
        <row r="15480">
          <cell r="A15480" t="str">
            <v>4522000001</v>
          </cell>
          <cell r="J15480">
            <v>0</v>
          </cell>
        </row>
        <row r="15481">
          <cell r="A15481" t="str">
            <v>4522000001</v>
          </cell>
          <cell r="J15481">
            <v>0</v>
          </cell>
        </row>
        <row r="15482">
          <cell r="A15482" t="str">
            <v>4522000001</v>
          </cell>
          <cell r="J15482">
            <v>0</v>
          </cell>
        </row>
        <row r="15483">
          <cell r="A15483" t="str">
            <v>4522000001</v>
          </cell>
          <cell r="J15483">
            <v>0</v>
          </cell>
        </row>
        <row r="15484">
          <cell r="A15484" t="str">
            <v>4522000001</v>
          </cell>
          <cell r="J15484">
            <v>0</v>
          </cell>
        </row>
        <row r="15485">
          <cell r="A15485" t="str">
            <v>4522000001</v>
          </cell>
          <cell r="J15485">
            <v>0</v>
          </cell>
        </row>
        <row r="15486">
          <cell r="A15486" t="str">
            <v>4522000001</v>
          </cell>
          <cell r="J15486">
            <v>0</v>
          </cell>
        </row>
        <row r="15487">
          <cell r="A15487" t="str">
            <v>4522000001</v>
          </cell>
          <cell r="J15487">
            <v>0</v>
          </cell>
        </row>
        <row r="15488">
          <cell r="A15488" t="str">
            <v>4522000001</v>
          </cell>
          <cell r="J15488">
            <v>0</v>
          </cell>
        </row>
        <row r="15489">
          <cell r="A15489" t="str">
            <v>4522000001</v>
          </cell>
          <cell r="J15489">
            <v>0</v>
          </cell>
        </row>
        <row r="15490">
          <cell r="A15490" t="str">
            <v>4522000001</v>
          </cell>
          <cell r="J15490">
            <v>0</v>
          </cell>
        </row>
        <row r="15491">
          <cell r="A15491" t="str">
            <v>4522000001</v>
          </cell>
          <cell r="J15491">
            <v>0</v>
          </cell>
        </row>
        <row r="15492">
          <cell r="A15492" t="str">
            <v>4522000001</v>
          </cell>
          <cell r="J15492">
            <v>0</v>
          </cell>
        </row>
        <row r="15493">
          <cell r="A15493" t="str">
            <v>4522000001</v>
          </cell>
          <cell r="J15493">
            <v>0</v>
          </cell>
        </row>
        <row r="15494">
          <cell r="A15494" t="str">
            <v>4522000001</v>
          </cell>
          <cell r="J15494">
            <v>0</v>
          </cell>
        </row>
        <row r="15495">
          <cell r="A15495" t="str">
            <v>4522000001</v>
          </cell>
          <cell r="J15495">
            <v>0</v>
          </cell>
        </row>
        <row r="15496">
          <cell r="A15496" t="str">
            <v>4522000001</v>
          </cell>
          <cell r="J15496">
            <v>0</v>
          </cell>
        </row>
        <row r="15497">
          <cell r="A15497" t="str">
            <v>4522000001</v>
          </cell>
          <cell r="J15497">
            <v>0</v>
          </cell>
        </row>
        <row r="15498">
          <cell r="A15498" t="str">
            <v>4522000001</v>
          </cell>
          <cell r="J15498">
            <v>0</v>
          </cell>
        </row>
        <row r="15499">
          <cell r="A15499" t="str">
            <v>4522000001</v>
          </cell>
          <cell r="J15499">
            <v>0</v>
          </cell>
        </row>
        <row r="15500">
          <cell r="A15500" t="str">
            <v>4522000001</v>
          </cell>
          <cell r="J15500">
            <v>0</v>
          </cell>
        </row>
        <row r="15501">
          <cell r="A15501" t="str">
            <v>4522000001</v>
          </cell>
          <cell r="J15501">
            <v>0</v>
          </cell>
        </row>
        <row r="15502">
          <cell r="A15502" t="str">
            <v>4522000001</v>
          </cell>
          <cell r="J15502">
            <v>0</v>
          </cell>
        </row>
        <row r="15503">
          <cell r="A15503" t="str">
            <v>4522000001</v>
          </cell>
          <cell r="J15503">
            <v>0</v>
          </cell>
        </row>
        <row r="15504">
          <cell r="A15504" t="str">
            <v>4522000001</v>
          </cell>
          <cell r="J15504">
            <v>0</v>
          </cell>
        </row>
        <row r="15505">
          <cell r="A15505" t="str">
            <v>4522000001</v>
          </cell>
          <cell r="J15505">
            <v>0</v>
          </cell>
        </row>
        <row r="15506">
          <cell r="A15506" t="str">
            <v>4522000001</v>
          </cell>
          <cell r="J15506">
            <v>0</v>
          </cell>
        </row>
        <row r="15507">
          <cell r="A15507" t="str">
            <v>4522000001</v>
          </cell>
          <cell r="J15507">
            <v>0</v>
          </cell>
        </row>
        <row r="15508">
          <cell r="A15508" t="str">
            <v>4522000001</v>
          </cell>
          <cell r="J15508">
            <v>0</v>
          </cell>
        </row>
        <row r="15509">
          <cell r="A15509" t="str">
            <v>4522000001</v>
          </cell>
          <cell r="J15509">
            <v>0</v>
          </cell>
        </row>
        <row r="15510">
          <cell r="A15510" t="str">
            <v>4522000001</v>
          </cell>
          <cell r="J15510">
            <v>0</v>
          </cell>
        </row>
        <row r="15511">
          <cell r="A15511" t="str">
            <v>4522000001</v>
          </cell>
          <cell r="J15511">
            <v>0</v>
          </cell>
        </row>
        <row r="15512">
          <cell r="A15512" t="str">
            <v>4522000001</v>
          </cell>
          <cell r="J15512">
            <v>0</v>
          </cell>
        </row>
        <row r="15513">
          <cell r="A15513" t="str">
            <v>4522000001</v>
          </cell>
          <cell r="J15513">
            <v>0</v>
          </cell>
        </row>
        <row r="15514">
          <cell r="A15514" t="str">
            <v>4522000001</v>
          </cell>
          <cell r="J15514">
            <v>0</v>
          </cell>
        </row>
        <row r="15515">
          <cell r="A15515" t="str">
            <v>4522000001</v>
          </cell>
          <cell r="J15515">
            <v>0</v>
          </cell>
        </row>
        <row r="15516">
          <cell r="A15516" t="str">
            <v>4522000001</v>
          </cell>
          <cell r="J15516">
            <v>0</v>
          </cell>
        </row>
        <row r="15517">
          <cell r="A15517" t="str">
            <v>4522000001</v>
          </cell>
          <cell r="J15517">
            <v>0</v>
          </cell>
        </row>
        <row r="15518">
          <cell r="A15518" t="str">
            <v>4522000001</v>
          </cell>
          <cell r="J15518">
            <v>0</v>
          </cell>
        </row>
        <row r="15519">
          <cell r="A15519" t="str">
            <v>4522000001</v>
          </cell>
          <cell r="J15519">
            <v>0</v>
          </cell>
        </row>
        <row r="15520">
          <cell r="A15520" t="str">
            <v>4522000001</v>
          </cell>
          <cell r="J15520">
            <v>0</v>
          </cell>
        </row>
        <row r="15521">
          <cell r="A15521" t="str">
            <v>4522000001</v>
          </cell>
          <cell r="J15521">
            <v>0</v>
          </cell>
        </row>
        <row r="15522">
          <cell r="A15522" t="str">
            <v>4522000001</v>
          </cell>
          <cell r="J15522">
            <v>0</v>
          </cell>
        </row>
        <row r="15523">
          <cell r="A15523" t="str">
            <v>4522000001</v>
          </cell>
          <cell r="J15523">
            <v>0</v>
          </cell>
        </row>
        <row r="15524">
          <cell r="A15524" t="str">
            <v>4522000001</v>
          </cell>
          <cell r="J15524">
            <v>0</v>
          </cell>
        </row>
        <row r="15525">
          <cell r="A15525" t="str">
            <v>4522000001</v>
          </cell>
          <cell r="J15525">
            <v>0</v>
          </cell>
        </row>
        <row r="15526">
          <cell r="A15526" t="str">
            <v>4522000001</v>
          </cell>
          <cell r="J15526">
            <v>0</v>
          </cell>
        </row>
        <row r="15527">
          <cell r="A15527" t="str">
            <v>4522000001</v>
          </cell>
          <cell r="J15527">
            <v>0</v>
          </cell>
        </row>
        <row r="15528">
          <cell r="A15528" t="str">
            <v>4522000001</v>
          </cell>
          <cell r="J15528">
            <v>0</v>
          </cell>
        </row>
        <row r="15529">
          <cell r="A15529" t="str">
            <v>4522000001</v>
          </cell>
          <cell r="J15529">
            <v>0</v>
          </cell>
        </row>
        <row r="15530">
          <cell r="A15530" t="str">
            <v>4522000001</v>
          </cell>
          <cell r="J15530">
            <v>0</v>
          </cell>
        </row>
        <row r="15531">
          <cell r="A15531" t="str">
            <v>4522000001</v>
          </cell>
          <cell r="J15531">
            <v>0</v>
          </cell>
        </row>
        <row r="15532">
          <cell r="A15532" t="str">
            <v>4522000001</v>
          </cell>
          <cell r="J15532">
            <v>0</v>
          </cell>
        </row>
        <row r="15533">
          <cell r="A15533" t="str">
            <v>4522000001</v>
          </cell>
          <cell r="J15533">
            <v>0</v>
          </cell>
        </row>
        <row r="15534">
          <cell r="A15534" t="str">
            <v>4522000001</v>
          </cell>
          <cell r="J15534">
            <v>0</v>
          </cell>
        </row>
        <row r="15535">
          <cell r="A15535" t="str">
            <v>4522000001</v>
          </cell>
          <cell r="J15535">
            <v>0</v>
          </cell>
        </row>
        <row r="15536">
          <cell r="A15536" t="str">
            <v>4522000001</v>
          </cell>
          <cell r="J15536">
            <v>0</v>
          </cell>
        </row>
        <row r="15537">
          <cell r="A15537" t="str">
            <v>4522000001</v>
          </cell>
          <cell r="J15537">
            <v>0</v>
          </cell>
        </row>
        <row r="15538">
          <cell r="A15538" t="str">
            <v>4522000001</v>
          </cell>
          <cell r="J15538">
            <v>0</v>
          </cell>
        </row>
        <row r="15539">
          <cell r="A15539" t="str">
            <v>4522000001</v>
          </cell>
          <cell r="J15539">
            <v>0</v>
          </cell>
        </row>
        <row r="15540">
          <cell r="A15540" t="str">
            <v>4522000001</v>
          </cell>
          <cell r="J15540">
            <v>0</v>
          </cell>
        </row>
        <row r="15541">
          <cell r="A15541" t="str">
            <v>4522000001</v>
          </cell>
          <cell r="J15541">
            <v>0</v>
          </cell>
        </row>
        <row r="15542">
          <cell r="A15542" t="str">
            <v>4522000001</v>
          </cell>
          <cell r="J15542">
            <v>0</v>
          </cell>
        </row>
        <row r="15543">
          <cell r="A15543" t="str">
            <v>4522000001</v>
          </cell>
          <cell r="J15543">
            <v>0</v>
          </cell>
        </row>
        <row r="15544">
          <cell r="A15544" t="str">
            <v>4522000001</v>
          </cell>
          <cell r="J15544">
            <v>0</v>
          </cell>
        </row>
        <row r="15545">
          <cell r="A15545" t="str">
            <v>4522000001</v>
          </cell>
          <cell r="J15545">
            <v>0</v>
          </cell>
        </row>
        <row r="15546">
          <cell r="A15546" t="str">
            <v>4522000001</v>
          </cell>
          <cell r="J15546">
            <v>0</v>
          </cell>
        </row>
        <row r="15547">
          <cell r="A15547" t="str">
            <v>4522000001</v>
          </cell>
          <cell r="J15547">
            <v>0</v>
          </cell>
        </row>
        <row r="15548">
          <cell r="A15548" t="str">
            <v>4522000001</v>
          </cell>
          <cell r="J15548">
            <v>0</v>
          </cell>
        </row>
        <row r="15549">
          <cell r="A15549" t="str">
            <v>4522000001</v>
          </cell>
          <cell r="J15549">
            <v>0</v>
          </cell>
        </row>
        <row r="15550">
          <cell r="A15550" t="str">
            <v>4522000001</v>
          </cell>
          <cell r="J15550">
            <v>0</v>
          </cell>
        </row>
        <row r="15551">
          <cell r="A15551" t="str">
            <v>4522000001</v>
          </cell>
          <cell r="J15551">
            <v>0</v>
          </cell>
        </row>
        <row r="15552">
          <cell r="A15552" t="str">
            <v>4522000001</v>
          </cell>
          <cell r="J15552">
            <v>0</v>
          </cell>
        </row>
        <row r="15553">
          <cell r="A15553" t="str">
            <v>4522000001</v>
          </cell>
          <cell r="J15553">
            <v>0</v>
          </cell>
        </row>
        <row r="15554">
          <cell r="A15554" t="str">
            <v>4522000001</v>
          </cell>
          <cell r="J15554">
            <v>0</v>
          </cell>
        </row>
        <row r="15555">
          <cell r="A15555" t="str">
            <v>4522000001</v>
          </cell>
          <cell r="J15555">
            <v>0</v>
          </cell>
        </row>
        <row r="15556">
          <cell r="A15556" t="str">
            <v>4522000001</v>
          </cell>
          <cell r="J15556">
            <v>0</v>
          </cell>
        </row>
        <row r="15557">
          <cell r="A15557" t="str">
            <v>4522000001</v>
          </cell>
          <cell r="J15557">
            <v>0</v>
          </cell>
        </row>
        <row r="15558">
          <cell r="A15558" t="str">
            <v>4522000001</v>
          </cell>
          <cell r="J15558">
            <v>0</v>
          </cell>
        </row>
        <row r="15559">
          <cell r="A15559" t="str">
            <v>4522000001</v>
          </cell>
          <cell r="J15559">
            <v>0</v>
          </cell>
        </row>
        <row r="15560">
          <cell r="A15560" t="str">
            <v>4522000001</v>
          </cell>
          <cell r="J15560">
            <v>0</v>
          </cell>
        </row>
        <row r="15561">
          <cell r="A15561" t="str">
            <v>4522000001</v>
          </cell>
          <cell r="J15561">
            <v>0</v>
          </cell>
        </row>
        <row r="15562">
          <cell r="A15562" t="str">
            <v>4522000001</v>
          </cell>
          <cell r="J15562">
            <v>0</v>
          </cell>
        </row>
        <row r="15563">
          <cell r="A15563" t="str">
            <v>4522000001</v>
          </cell>
          <cell r="J15563">
            <v>0</v>
          </cell>
        </row>
        <row r="15564">
          <cell r="A15564" t="str">
            <v>4522000001</v>
          </cell>
          <cell r="J15564">
            <v>0</v>
          </cell>
        </row>
        <row r="15565">
          <cell r="A15565" t="str">
            <v>4522000001</v>
          </cell>
          <cell r="J15565">
            <v>0</v>
          </cell>
        </row>
        <row r="15566">
          <cell r="A15566" t="str">
            <v>4522000001</v>
          </cell>
          <cell r="J15566">
            <v>0</v>
          </cell>
        </row>
        <row r="15567">
          <cell r="A15567" t="str">
            <v>4522000001</v>
          </cell>
          <cell r="J15567">
            <v>0</v>
          </cell>
        </row>
        <row r="15568">
          <cell r="A15568" t="str">
            <v>4522000001</v>
          </cell>
          <cell r="J15568">
            <v>0</v>
          </cell>
        </row>
        <row r="15569">
          <cell r="A15569" t="str">
            <v>4522000001</v>
          </cell>
          <cell r="J15569">
            <v>0</v>
          </cell>
        </row>
        <row r="15570">
          <cell r="A15570" t="str">
            <v>4522000001</v>
          </cell>
          <cell r="J15570">
            <v>0</v>
          </cell>
        </row>
        <row r="15571">
          <cell r="A15571" t="str">
            <v>4522000001</v>
          </cell>
          <cell r="J15571">
            <v>0</v>
          </cell>
        </row>
        <row r="15572">
          <cell r="A15572" t="str">
            <v>4522000001</v>
          </cell>
          <cell r="J15572">
            <v>0</v>
          </cell>
        </row>
        <row r="15573">
          <cell r="A15573" t="str">
            <v>4522000001</v>
          </cell>
          <cell r="J15573">
            <v>0</v>
          </cell>
        </row>
        <row r="15574">
          <cell r="A15574" t="str">
            <v>4522000001</v>
          </cell>
          <cell r="J15574">
            <v>0</v>
          </cell>
        </row>
        <row r="15575">
          <cell r="A15575" t="str">
            <v>4522000001</v>
          </cell>
          <cell r="J15575">
            <v>0</v>
          </cell>
        </row>
        <row r="15576">
          <cell r="A15576" t="str">
            <v>4522000001</v>
          </cell>
          <cell r="J15576">
            <v>0</v>
          </cell>
        </row>
        <row r="15577">
          <cell r="A15577" t="str">
            <v>4522000001</v>
          </cell>
          <cell r="J15577">
            <v>0</v>
          </cell>
        </row>
        <row r="15578">
          <cell r="A15578" t="str">
            <v>4522000001</v>
          </cell>
          <cell r="J15578">
            <v>0</v>
          </cell>
        </row>
        <row r="15579">
          <cell r="A15579" t="str">
            <v>4522000001</v>
          </cell>
          <cell r="J15579">
            <v>0</v>
          </cell>
        </row>
        <row r="15580">
          <cell r="A15580" t="str">
            <v>4522000001</v>
          </cell>
          <cell r="J15580">
            <v>0</v>
          </cell>
        </row>
        <row r="15581">
          <cell r="A15581" t="str">
            <v>4522000001</v>
          </cell>
          <cell r="J15581">
            <v>0</v>
          </cell>
        </row>
        <row r="15582">
          <cell r="A15582" t="str">
            <v>4522000001</v>
          </cell>
          <cell r="J15582">
            <v>0</v>
          </cell>
        </row>
        <row r="15583">
          <cell r="A15583" t="str">
            <v>4522000001</v>
          </cell>
          <cell r="J15583">
            <v>0</v>
          </cell>
        </row>
        <row r="15584">
          <cell r="A15584" t="str">
            <v>4522000001</v>
          </cell>
          <cell r="J15584">
            <v>0</v>
          </cell>
        </row>
        <row r="15585">
          <cell r="A15585" t="str">
            <v>4522000001</v>
          </cell>
          <cell r="J15585">
            <v>0</v>
          </cell>
        </row>
        <row r="15586">
          <cell r="A15586" t="str">
            <v>4522000001</v>
          </cell>
          <cell r="J15586">
            <v>0</v>
          </cell>
        </row>
        <row r="15587">
          <cell r="A15587" t="str">
            <v>4522000001</v>
          </cell>
          <cell r="J15587">
            <v>0</v>
          </cell>
        </row>
        <row r="15588">
          <cell r="A15588" t="str">
            <v>4522000001</v>
          </cell>
          <cell r="J15588">
            <v>0</v>
          </cell>
        </row>
        <row r="15589">
          <cell r="A15589" t="str">
            <v>4522000001</v>
          </cell>
          <cell r="J15589">
            <v>0</v>
          </cell>
        </row>
        <row r="15590">
          <cell r="A15590" t="str">
            <v>4522000001</v>
          </cell>
          <cell r="J15590">
            <v>0</v>
          </cell>
        </row>
        <row r="15591">
          <cell r="A15591" t="str">
            <v>4522000001</v>
          </cell>
          <cell r="J15591">
            <v>0</v>
          </cell>
        </row>
        <row r="15592">
          <cell r="A15592" t="str">
            <v>4522000001</v>
          </cell>
          <cell r="J15592">
            <v>0</v>
          </cell>
        </row>
        <row r="15593">
          <cell r="A15593" t="str">
            <v>4522000001</v>
          </cell>
          <cell r="J15593">
            <v>0</v>
          </cell>
        </row>
        <row r="15594">
          <cell r="A15594" t="str">
            <v>4522000001</v>
          </cell>
          <cell r="J15594">
            <v>0</v>
          </cell>
        </row>
        <row r="15595">
          <cell r="A15595" t="str">
            <v>4522000001</v>
          </cell>
          <cell r="J15595">
            <v>0</v>
          </cell>
        </row>
        <row r="15596">
          <cell r="A15596" t="str">
            <v>4522000001</v>
          </cell>
          <cell r="J15596">
            <v>0</v>
          </cell>
        </row>
        <row r="15597">
          <cell r="A15597" t="str">
            <v>4522000001</v>
          </cell>
          <cell r="J15597">
            <v>0</v>
          </cell>
        </row>
        <row r="15598">
          <cell r="A15598" t="str">
            <v>4522000001</v>
          </cell>
          <cell r="J15598">
            <v>0</v>
          </cell>
        </row>
        <row r="15599">
          <cell r="A15599" t="str">
            <v>4522000001</v>
          </cell>
          <cell r="J15599">
            <v>0</v>
          </cell>
        </row>
        <row r="15600">
          <cell r="A15600" t="str">
            <v>4522000001</v>
          </cell>
          <cell r="J15600">
            <v>0</v>
          </cell>
        </row>
        <row r="15601">
          <cell r="A15601" t="str">
            <v>4522000001</v>
          </cell>
          <cell r="J15601">
            <v>0</v>
          </cell>
        </row>
        <row r="15602">
          <cell r="A15602" t="str">
            <v>4522000001</v>
          </cell>
          <cell r="J15602">
            <v>0</v>
          </cell>
        </row>
        <row r="15603">
          <cell r="A15603" t="str">
            <v>4522000001</v>
          </cell>
          <cell r="J15603">
            <v>0</v>
          </cell>
        </row>
        <row r="15604">
          <cell r="A15604" t="str">
            <v>4522000001</v>
          </cell>
          <cell r="J15604">
            <v>0</v>
          </cell>
        </row>
        <row r="15605">
          <cell r="A15605" t="str">
            <v>4522000001</v>
          </cell>
          <cell r="J15605">
            <v>0</v>
          </cell>
        </row>
        <row r="15606">
          <cell r="A15606" t="str">
            <v>4522000001</v>
          </cell>
          <cell r="J15606">
            <v>0</v>
          </cell>
        </row>
        <row r="15607">
          <cell r="A15607" t="str">
            <v>4522000001</v>
          </cell>
          <cell r="J15607">
            <v>0</v>
          </cell>
        </row>
        <row r="15608">
          <cell r="A15608" t="str">
            <v>4522000001</v>
          </cell>
          <cell r="J15608">
            <v>0</v>
          </cell>
        </row>
        <row r="15609">
          <cell r="A15609" t="str">
            <v>4522000001</v>
          </cell>
          <cell r="J15609">
            <v>0</v>
          </cell>
        </row>
        <row r="15610">
          <cell r="A15610" t="str">
            <v>4522000001</v>
          </cell>
          <cell r="J15610">
            <v>0</v>
          </cell>
        </row>
        <row r="15611">
          <cell r="A15611" t="str">
            <v>4522000001</v>
          </cell>
          <cell r="J15611">
            <v>0</v>
          </cell>
        </row>
        <row r="15612">
          <cell r="A15612" t="str">
            <v>4522000001</v>
          </cell>
          <cell r="J15612">
            <v>0</v>
          </cell>
        </row>
        <row r="15613">
          <cell r="A15613" t="str">
            <v>4522000001</v>
          </cell>
          <cell r="J15613">
            <v>0</v>
          </cell>
        </row>
        <row r="15614">
          <cell r="A15614" t="str">
            <v>4522000001</v>
          </cell>
          <cell r="J15614">
            <v>0</v>
          </cell>
        </row>
        <row r="15615">
          <cell r="A15615" t="str">
            <v>4522000001</v>
          </cell>
          <cell r="J15615">
            <v>0</v>
          </cell>
        </row>
        <row r="15616">
          <cell r="A15616" t="str">
            <v>4522000001</v>
          </cell>
          <cell r="J15616">
            <v>0</v>
          </cell>
        </row>
        <row r="15617">
          <cell r="A15617" t="str">
            <v>4522000001</v>
          </cell>
          <cell r="J15617">
            <v>0</v>
          </cell>
        </row>
        <row r="15618">
          <cell r="A15618" t="str">
            <v>4522000001</v>
          </cell>
          <cell r="J15618">
            <v>0</v>
          </cell>
        </row>
        <row r="15619">
          <cell r="A15619" t="str">
            <v>4522000001</v>
          </cell>
          <cell r="J15619">
            <v>0</v>
          </cell>
        </row>
        <row r="15620">
          <cell r="A15620" t="str">
            <v>4522000001</v>
          </cell>
          <cell r="J15620">
            <v>0</v>
          </cell>
        </row>
        <row r="15621">
          <cell r="A15621" t="str">
            <v>4522000001</v>
          </cell>
          <cell r="J15621">
            <v>0</v>
          </cell>
        </row>
        <row r="15622">
          <cell r="A15622" t="str">
            <v>4522000001</v>
          </cell>
          <cell r="J15622">
            <v>0</v>
          </cell>
        </row>
        <row r="15623">
          <cell r="A15623" t="str">
            <v>4522000001</v>
          </cell>
          <cell r="J15623">
            <v>0</v>
          </cell>
        </row>
        <row r="15624">
          <cell r="A15624" t="str">
            <v>4522000001</v>
          </cell>
          <cell r="J15624">
            <v>0</v>
          </cell>
        </row>
        <row r="15625">
          <cell r="A15625" t="str">
            <v>4522000001</v>
          </cell>
          <cell r="J15625">
            <v>0</v>
          </cell>
        </row>
        <row r="15626">
          <cell r="A15626" t="str">
            <v>4522000001</v>
          </cell>
          <cell r="J15626">
            <v>0</v>
          </cell>
        </row>
        <row r="15627">
          <cell r="A15627" t="str">
            <v>4522000001</v>
          </cell>
          <cell r="J15627">
            <v>0</v>
          </cell>
        </row>
        <row r="15628">
          <cell r="A15628" t="str">
            <v>4522000001</v>
          </cell>
          <cell r="J15628">
            <v>0</v>
          </cell>
        </row>
        <row r="15629">
          <cell r="A15629" t="str">
            <v>4522000001</v>
          </cell>
          <cell r="J15629">
            <v>0</v>
          </cell>
        </row>
        <row r="15630">
          <cell r="A15630" t="str">
            <v>4522000001</v>
          </cell>
          <cell r="J15630">
            <v>0</v>
          </cell>
        </row>
        <row r="15631">
          <cell r="A15631" t="str">
            <v>4522000001</v>
          </cell>
          <cell r="J15631">
            <v>0</v>
          </cell>
        </row>
        <row r="15632">
          <cell r="A15632" t="str">
            <v>4522000001</v>
          </cell>
          <cell r="J15632">
            <v>0</v>
          </cell>
        </row>
        <row r="15633">
          <cell r="A15633" t="str">
            <v>4522000001</v>
          </cell>
          <cell r="J15633">
            <v>0</v>
          </cell>
        </row>
        <row r="15634">
          <cell r="A15634" t="str">
            <v>4522000001</v>
          </cell>
          <cell r="J15634">
            <v>0</v>
          </cell>
        </row>
        <row r="15635">
          <cell r="A15635" t="str">
            <v>4522000001</v>
          </cell>
          <cell r="J15635">
            <v>0</v>
          </cell>
        </row>
        <row r="15636">
          <cell r="A15636" t="str">
            <v>4522000001</v>
          </cell>
          <cell r="J15636">
            <v>0</v>
          </cell>
        </row>
        <row r="15637">
          <cell r="A15637" t="str">
            <v>4522000001</v>
          </cell>
          <cell r="J15637">
            <v>0</v>
          </cell>
        </row>
        <row r="15638">
          <cell r="A15638" t="str">
            <v>4522000001</v>
          </cell>
          <cell r="J15638">
            <v>0</v>
          </cell>
        </row>
        <row r="15639">
          <cell r="A15639" t="str">
            <v>4522000001</v>
          </cell>
          <cell r="J15639">
            <v>0</v>
          </cell>
        </row>
        <row r="15640">
          <cell r="A15640" t="str">
            <v>4522000001</v>
          </cell>
          <cell r="J15640">
            <v>0</v>
          </cell>
        </row>
        <row r="15641">
          <cell r="A15641" t="str">
            <v>4522000001</v>
          </cell>
          <cell r="J15641">
            <v>0</v>
          </cell>
        </row>
        <row r="15642">
          <cell r="A15642" t="str">
            <v>4522000001</v>
          </cell>
          <cell r="J15642">
            <v>0</v>
          </cell>
        </row>
        <row r="15643">
          <cell r="A15643" t="str">
            <v>4522000001</v>
          </cell>
          <cell r="J15643">
            <v>0</v>
          </cell>
        </row>
        <row r="15644">
          <cell r="A15644" t="str">
            <v>4522000001</v>
          </cell>
          <cell r="J15644">
            <v>0</v>
          </cell>
        </row>
        <row r="15645">
          <cell r="A15645" t="str">
            <v>4522000001</v>
          </cell>
          <cell r="J15645">
            <v>0</v>
          </cell>
        </row>
        <row r="15646">
          <cell r="A15646" t="str">
            <v>4522000001</v>
          </cell>
          <cell r="J15646">
            <v>0</v>
          </cell>
        </row>
        <row r="15647">
          <cell r="A15647" t="str">
            <v>4522000001</v>
          </cell>
          <cell r="J15647">
            <v>0</v>
          </cell>
        </row>
        <row r="15648">
          <cell r="A15648" t="str">
            <v>4522000001</v>
          </cell>
          <cell r="J15648">
            <v>0</v>
          </cell>
        </row>
        <row r="15649">
          <cell r="A15649" t="str">
            <v>4522000001</v>
          </cell>
          <cell r="J15649">
            <v>0</v>
          </cell>
        </row>
        <row r="15650">
          <cell r="A15650" t="str">
            <v>4522000001</v>
          </cell>
          <cell r="J15650">
            <v>0</v>
          </cell>
        </row>
        <row r="15651">
          <cell r="A15651" t="str">
            <v>4522000001</v>
          </cell>
          <cell r="J15651">
            <v>0</v>
          </cell>
        </row>
        <row r="15652">
          <cell r="A15652" t="str">
            <v>4522000001</v>
          </cell>
          <cell r="J15652">
            <v>0</v>
          </cell>
        </row>
        <row r="15653">
          <cell r="A15653" t="str">
            <v>4522000001</v>
          </cell>
          <cell r="J15653">
            <v>0</v>
          </cell>
        </row>
        <row r="15654">
          <cell r="A15654" t="str">
            <v>4522000001</v>
          </cell>
          <cell r="J15654">
            <v>0</v>
          </cell>
        </row>
        <row r="15655">
          <cell r="A15655" t="str">
            <v>4522000001</v>
          </cell>
          <cell r="J15655">
            <v>0</v>
          </cell>
        </row>
        <row r="15656">
          <cell r="A15656" t="str">
            <v>4522000001</v>
          </cell>
          <cell r="J15656">
            <v>0</v>
          </cell>
        </row>
        <row r="15657">
          <cell r="A15657" t="str">
            <v>4522000001</v>
          </cell>
          <cell r="J15657">
            <v>0</v>
          </cell>
        </row>
        <row r="15658">
          <cell r="A15658" t="str">
            <v>4522000001</v>
          </cell>
          <cell r="J15658">
            <v>0</v>
          </cell>
        </row>
        <row r="15659">
          <cell r="A15659" t="str">
            <v>4522000001</v>
          </cell>
          <cell r="J15659">
            <v>0</v>
          </cell>
        </row>
        <row r="15660">
          <cell r="A15660" t="str">
            <v>4522000001</v>
          </cell>
          <cell r="J15660">
            <v>0</v>
          </cell>
        </row>
        <row r="15661">
          <cell r="A15661" t="str">
            <v>4522000001</v>
          </cell>
          <cell r="J15661">
            <v>0</v>
          </cell>
        </row>
        <row r="15662">
          <cell r="A15662" t="str">
            <v>4522000001</v>
          </cell>
          <cell r="J15662">
            <v>0</v>
          </cell>
        </row>
        <row r="15663">
          <cell r="A15663" t="str">
            <v>4522000001</v>
          </cell>
          <cell r="J15663">
            <v>0</v>
          </cell>
        </row>
        <row r="15664">
          <cell r="A15664" t="str">
            <v>4522000001</v>
          </cell>
          <cell r="J15664">
            <v>0</v>
          </cell>
        </row>
        <row r="15665">
          <cell r="A15665" t="str">
            <v>4522000001</v>
          </cell>
          <cell r="J15665">
            <v>0</v>
          </cell>
        </row>
        <row r="15666">
          <cell r="A15666" t="str">
            <v>4522000001</v>
          </cell>
          <cell r="J15666">
            <v>0</v>
          </cell>
        </row>
        <row r="15667">
          <cell r="A15667" t="str">
            <v>4522000001</v>
          </cell>
          <cell r="J15667">
            <v>0</v>
          </cell>
        </row>
        <row r="15668">
          <cell r="A15668" t="str">
            <v>4522000001</v>
          </cell>
          <cell r="J15668">
            <v>0</v>
          </cell>
        </row>
        <row r="15669">
          <cell r="A15669" t="str">
            <v>4522000001</v>
          </cell>
          <cell r="J15669">
            <v>0</v>
          </cell>
        </row>
        <row r="15670">
          <cell r="A15670" t="str">
            <v>4522000001</v>
          </cell>
          <cell r="J15670">
            <v>0</v>
          </cell>
        </row>
        <row r="15671">
          <cell r="A15671" t="str">
            <v>4522000001</v>
          </cell>
          <cell r="J15671">
            <v>0</v>
          </cell>
        </row>
        <row r="15672">
          <cell r="A15672" t="str">
            <v>4522000001</v>
          </cell>
          <cell r="J15672">
            <v>0</v>
          </cell>
        </row>
        <row r="15673">
          <cell r="A15673" t="str">
            <v>4522000001</v>
          </cell>
          <cell r="J15673">
            <v>0</v>
          </cell>
        </row>
        <row r="15674">
          <cell r="A15674" t="str">
            <v>4522000001</v>
          </cell>
          <cell r="J15674">
            <v>0</v>
          </cell>
        </row>
        <row r="15675">
          <cell r="A15675" t="str">
            <v>4522000001</v>
          </cell>
          <cell r="J15675">
            <v>0</v>
          </cell>
        </row>
        <row r="15676">
          <cell r="A15676" t="str">
            <v>4522000001</v>
          </cell>
          <cell r="J15676">
            <v>0</v>
          </cell>
        </row>
        <row r="15677">
          <cell r="A15677" t="str">
            <v>4522000001</v>
          </cell>
          <cell r="J15677">
            <v>0</v>
          </cell>
        </row>
        <row r="15678">
          <cell r="A15678" t="str">
            <v>4522000001</v>
          </cell>
          <cell r="J15678">
            <v>0</v>
          </cell>
        </row>
        <row r="15679">
          <cell r="A15679" t="str">
            <v>4522000001</v>
          </cell>
          <cell r="J15679">
            <v>0</v>
          </cell>
        </row>
        <row r="15680">
          <cell r="A15680" t="str">
            <v>4522000001</v>
          </cell>
          <cell r="J15680">
            <v>0</v>
          </cell>
        </row>
        <row r="15681">
          <cell r="A15681" t="str">
            <v>4522000001</v>
          </cell>
          <cell r="J15681">
            <v>0</v>
          </cell>
        </row>
        <row r="15682">
          <cell r="A15682" t="str">
            <v>4522000001</v>
          </cell>
          <cell r="J15682">
            <v>0</v>
          </cell>
        </row>
        <row r="15683">
          <cell r="A15683" t="str">
            <v>4522000001</v>
          </cell>
          <cell r="J15683">
            <v>0</v>
          </cell>
        </row>
        <row r="15684">
          <cell r="A15684" t="str">
            <v>4522000001</v>
          </cell>
          <cell r="J15684">
            <v>0</v>
          </cell>
        </row>
        <row r="15685">
          <cell r="A15685" t="str">
            <v>4522000001</v>
          </cell>
          <cell r="J15685">
            <v>0</v>
          </cell>
        </row>
        <row r="15686">
          <cell r="A15686" t="str">
            <v>4522000001</v>
          </cell>
          <cell r="J15686">
            <v>0</v>
          </cell>
        </row>
        <row r="15687">
          <cell r="A15687" t="str">
            <v>4522000001</v>
          </cell>
          <cell r="J15687">
            <v>0</v>
          </cell>
        </row>
        <row r="15688">
          <cell r="A15688" t="str">
            <v>4522000001</v>
          </cell>
          <cell r="J15688">
            <v>0</v>
          </cell>
        </row>
        <row r="15689">
          <cell r="A15689" t="str">
            <v>4522000001</v>
          </cell>
          <cell r="J15689">
            <v>0</v>
          </cell>
        </row>
        <row r="15690">
          <cell r="A15690" t="str">
            <v>4522000001</v>
          </cell>
          <cell r="J15690">
            <v>0</v>
          </cell>
        </row>
        <row r="15691">
          <cell r="A15691" t="str">
            <v>4522000001</v>
          </cell>
          <cell r="J15691">
            <v>0</v>
          </cell>
        </row>
        <row r="15692">
          <cell r="A15692" t="str">
            <v>4522000001</v>
          </cell>
          <cell r="J15692">
            <v>0</v>
          </cell>
        </row>
        <row r="15693">
          <cell r="A15693" t="str">
            <v>4522000001</v>
          </cell>
          <cell r="J15693">
            <v>0</v>
          </cell>
        </row>
        <row r="15694">
          <cell r="A15694" t="str">
            <v>4522000001</v>
          </cell>
          <cell r="J15694">
            <v>0</v>
          </cell>
        </row>
        <row r="15695">
          <cell r="A15695" t="str">
            <v>4522000001</v>
          </cell>
          <cell r="J15695">
            <v>0</v>
          </cell>
        </row>
        <row r="15696">
          <cell r="A15696" t="str">
            <v>4522000001</v>
          </cell>
          <cell r="J15696">
            <v>0</v>
          </cell>
        </row>
        <row r="15697">
          <cell r="A15697" t="str">
            <v>4522000001</v>
          </cell>
          <cell r="J15697">
            <v>0</v>
          </cell>
        </row>
        <row r="15698">
          <cell r="A15698" t="str">
            <v>4522000001</v>
          </cell>
          <cell r="J15698">
            <v>0</v>
          </cell>
        </row>
        <row r="15699">
          <cell r="A15699" t="str">
            <v>4522000001</v>
          </cell>
          <cell r="J15699">
            <v>0</v>
          </cell>
        </row>
        <row r="15700">
          <cell r="A15700" t="str">
            <v>4522000001</v>
          </cell>
          <cell r="J15700">
            <v>0</v>
          </cell>
        </row>
        <row r="15701">
          <cell r="A15701" t="str">
            <v>4522000001</v>
          </cell>
          <cell r="J15701">
            <v>0</v>
          </cell>
        </row>
        <row r="15702">
          <cell r="A15702" t="str">
            <v>4522000001</v>
          </cell>
          <cell r="J15702">
            <v>0</v>
          </cell>
        </row>
        <row r="15703">
          <cell r="A15703" t="str">
            <v>4522000001</v>
          </cell>
          <cell r="J15703">
            <v>0</v>
          </cell>
        </row>
        <row r="15704">
          <cell r="A15704" t="str">
            <v>4522000001</v>
          </cell>
          <cell r="J15704">
            <v>0</v>
          </cell>
        </row>
        <row r="15705">
          <cell r="A15705" t="str">
            <v>4522000001</v>
          </cell>
          <cell r="J15705">
            <v>0</v>
          </cell>
        </row>
        <row r="15706">
          <cell r="A15706" t="str">
            <v>4522000001</v>
          </cell>
          <cell r="J15706">
            <v>0</v>
          </cell>
        </row>
        <row r="15707">
          <cell r="A15707" t="str">
            <v>4522000001</v>
          </cell>
          <cell r="J15707">
            <v>0</v>
          </cell>
        </row>
        <row r="15708">
          <cell r="A15708" t="str">
            <v>4522000001</v>
          </cell>
          <cell r="J15708">
            <v>0</v>
          </cell>
        </row>
        <row r="15709">
          <cell r="A15709" t="str">
            <v>4522000001</v>
          </cell>
          <cell r="J15709">
            <v>0</v>
          </cell>
        </row>
        <row r="15710">
          <cell r="A15710" t="str">
            <v>4522000001</v>
          </cell>
          <cell r="J15710">
            <v>0</v>
          </cell>
        </row>
        <row r="15711">
          <cell r="A15711" t="str">
            <v>4522000001</v>
          </cell>
          <cell r="J15711">
            <v>0</v>
          </cell>
        </row>
        <row r="15712">
          <cell r="A15712" t="str">
            <v>4522000001</v>
          </cell>
          <cell r="J15712">
            <v>0</v>
          </cell>
        </row>
        <row r="15713">
          <cell r="A15713" t="str">
            <v>4522000001</v>
          </cell>
          <cell r="J15713">
            <v>0</v>
          </cell>
        </row>
        <row r="15714">
          <cell r="A15714" t="str">
            <v>4522000001</v>
          </cell>
          <cell r="J15714">
            <v>0</v>
          </cell>
        </row>
        <row r="15715">
          <cell r="A15715" t="str">
            <v>4522000001</v>
          </cell>
          <cell r="J15715">
            <v>0</v>
          </cell>
        </row>
        <row r="15716">
          <cell r="A15716" t="str">
            <v>4522000001</v>
          </cell>
          <cell r="J15716">
            <v>0</v>
          </cell>
        </row>
        <row r="15717">
          <cell r="A15717" t="str">
            <v>4522000001</v>
          </cell>
          <cell r="J15717">
            <v>0</v>
          </cell>
        </row>
        <row r="15718">
          <cell r="A15718" t="str">
            <v>4522000001</v>
          </cell>
          <cell r="J15718">
            <v>0</v>
          </cell>
        </row>
        <row r="15719">
          <cell r="A15719" t="str">
            <v>4522000001</v>
          </cell>
          <cell r="J15719">
            <v>0</v>
          </cell>
        </row>
        <row r="15720">
          <cell r="A15720" t="str">
            <v>4522000001</v>
          </cell>
          <cell r="J15720">
            <v>0</v>
          </cell>
        </row>
        <row r="15721">
          <cell r="A15721" t="str">
            <v>4522000001</v>
          </cell>
          <cell r="J15721">
            <v>0</v>
          </cell>
        </row>
        <row r="15722">
          <cell r="A15722" t="str">
            <v>4522000001</v>
          </cell>
          <cell r="J15722">
            <v>0</v>
          </cell>
        </row>
        <row r="15723">
          <cell r="A15723" t="str">
            <v>4522000001</v>
          </cell>
          <cell r="J15723">
            <v>0</v>
          </cell>
        </row>
        <row r="15724">
          <cell r="A15724" t="str">
            <v>4522000001</v>
          </cell>
          <cell r="J15724">
            <v>0</v>
          </cell>
        </row>
        <row r="15725">
          <cell r="A15725" t="str">
            <v>4522000001</v>
          </cell>
          <cell r="J15725">
            <v>0</v>
          </cell>
        </row>
        <row r="15726">
          <cell r="A15726" t="str">
            <v>4522000001</v>
          </cell>
          <cell r="J15726">
            <v>0</v>
          </cell>
        </row>
        <row r="15727">
          <cell r="A15727" t="str">
            <v>4522000001</v>
          </cell>
          <cell r="J15727">
            <v>0</v>
          </cell>
        </row>
        <row r="15728">
          <cell r="A15728" t="str">
            <v>4522000001</v>
          </cell>
          <cell r="J15728">
            <v>0</v>
          </cell>
        </row>
        <row r="15729">
          <cell r="A15729" t="str">
            <v>4522000001</v>
          </cell>
          <cell r="J15729">
            <v>0</v>
          </cell>
        </row>
        <row r="15730">
          <cell r="A15730" t="str">
            <v>4522000001</v>
          </cell>
          <cell r="J15730">
            <v>0</v>
          </cell>
        </row>
        <row r="15731">
          <cell r="A15731" t="str">
            <v>4522000001</v>
          </cell>
          <cell r="J15731">
            <v>0</v>
          </cell>
        </row>
        <row r="15732">
          <cell r="A15732" t="str">
            <v>4522000001</v>
          </cell>
          <cell r="J15732">
            <v>0</v>
          </cell>
        </row>
        <row r="15733">
          <cell r="A15733" t="str">
            <v>4522000001</v>
          </cell>
          <cell r="J15733">
            <v>0</v>
          </cell>
        </row>
        <row r="15734">
          <cell r="A15734" t="str">
            <v>4522000001</v>
          </cell>
          <cell r="J15734">
            <v>0</v>
          </cell>
        </row>
        <row r="15735">
          <cell r="A15735" t="str">
            <v>4522000001</v>
          </cell>
          <cell r="J15735">
            <v>0</v>
          </cell>
        </row>
        <row r="15736">
          <cell r="A15736" t="str">
            <v>4522000001</v>
          </cell>
          <cell r="J15736">
            <v>0</v>
          </cell>
        </row>
        <row r="15737">
          <cell r="A15737" t="str">
            <v>4522000001</v>
          </cell>
          <cell r="J15737">
            <v>0</v>
          </cell>
        </row>
        <row r="15738">
          <cell r="A15738" t="str">
            <v>4522000001</v>
          </cell>
          <cell r="J15738">
            <v>0</v>
          </cell>
        </row>
        <row r="15739">
          <cell r="A15739" t="str">
            <v>4522000001</v>
          </cell>
          <cell r="J15739">
            <v>0</v>
          </cell>
        </row>
        <row r="15740">
          <cell r="A15740" t="str">
            <v>4522000001</v>
          </cell>
          <cell r="J15740">
            <v>0</v>
          </cell>
        </row>
        <row r="15741">
          <cell r="A15741" t="str">
            <v>4522000001</v>
          </cell>
          <cell r="J15741">
            <v>0</v>
          </cell>
        </row>
        <row r="15742">
          <cell r="A15742" t="str">
            <v>4522000001</v>
          </cell>
          <cell r="J15742">
            <v>0</v>
          </cell>
        </row>
        <row r="15743">
          <cell r="A15743" t="str">
            <v>4522000001</v>
          </cell>
          <cell r="J15743">
            <v>0</v>
          </cell>
        </row>
        <row r="15744">
          <cell r="A15744" t="str">
            <v>4522000001</v>
          </cell>
          <cell r="J15744">
            <v>0</v>
          </cell>
        </row>
        <row r="15745">
          <cell r="A15745" t="str">
            <v>4522000001</v>
          </cell>
          <cell r="J15745">
            <v>0</v>
          </cell>
        </row>
        <row r="15746">
          <cell r="A15746" t="str">
            <v>4522000001</v>
          </cell>
          <cell r="J15746">
            <v>0</v>
          </cell>
        </row>
        <row r="15747">
          <cell r="A15747" t="str">
            <v>4522000001</v>
          </cell>
          <cell r="J15747">
            <v>0</v>
          </cell>
        </row>
        <row r="15748">
          <cell r="A15748" t="str">
            <v>4522000001</v>
          </cell>
          <cell r="J15748">
            <v>0</v>
          </cell>
        </row>
        <row r="15749">
          <cell r="A15749" t="str">
            <v>4522000001</v>
          </cell>
          <cell r="J15749">
            <v>0</v>
          </cell>
        </row>
        <row r="15750">
          <cell r="A15750" t="str">
            <v>4522000001</v>
          </cell>
          <cell r="J15750">
            <v>0</v>
          </cell>
        </row>
        <row r="15751">
          <cell r="A15751" t="str">
            <v>4522000001</v>
          </cell>
          <cell r="J15751">
            <v>0</v>
          </cell>
        </row>
        <row r="15752">
          <cell r="A15752" t="str">
            <v>4522000001</v>
          </cell>
          <cell r="J15752">
            <v>0</v>
          </cell>
        </row>
        <row r="15753">
          <cell r="A15753" t="str">
            <v>4522000001</v>
          </cell>
          <cell r="J15753">
            <v>0</v>
          </cell>
        </row>
        <row r="15754">
          <cell r="A15754" t="str">
            <v>4522000001</v>
          </cell>
          <cell r="J15754">
            <v>0</v>
          </cell>
        </row>
        <row r="15755">
          <cell r="A15755" t="str">
            <v>4522000001</v>
          </cell>
          <cell r="J15755">
            <v>0</v>
          </cell>
        </row>
        <row r="15756">
          <cell r="A15756" t="str">
            <v>4522000001</v>
          </cell>
          <cell r="J15756">
            <v>0</v>
          </cell>
        </row>
        <row r="15757">
          <cell r="A15757" t="str">
            <v>4522000001</v>
          </cell>
          <cell r="J15757">
            <v>0</v>
          </cell>
        </row>
        <row r="15758">
          <cell r="A15758" t="str">
            <v>4522000001</v>
          </cell>
          <cell r="J15758">
            <v>0</v>
          </cell>
        </row>
        <row r="15759">
          <cell r="A15759" t="str">
            <v>4522000001</v>
          </cell>
          <cell r="J15759">
            <v>0</v>
          </cell>
        </row>
        <row r="15760">
          <cell r="A15760" t="str">
            <v>4522000001</v>
          </cell>
          <cell r="J15760">
            <v>0</v>
          </cell>
        </row>
        <row r="15761">
          <cell r="A15761" t="str">
            <v>4522000001</v>
          </cell>
          <cell r="J15761">
            <v>0</v>
          </cell>
        </row>
        <row r="15762">
          <cell r="A15762" t="str">
            <v>4522000001</v>
          </cell>
          <cell r="J15762">
            <v>0</v>
          </cell>
        </row>
        <row r="15763">
          <cell r="A15763" t="str">
            <v>4522000001</v>
          </cell>
          <cell r="J15763">
            <v>0</v>
          </cell>
        </row>
        <row r="15764">
          <cell r="A15764" t="str">
            <v>4522000001</v>
          </cell>
          <cell r="J15764">
            <v>0</v>
          </cell>
        </row>
        <row r="15765">
          <cell r="A15765" t="str">
            <v>4522000001</v>
          </cell>
          <cell r="J15765">
            <v>0</v>
          </cell>
        </row>
        <row r="15766">
          <cell r="A15766" t="str">
            <v>4522000001</v>
          </cell>
          <cell r="J15766">
            <v>0</v>
          </cell>
        </row>
        <row r="15767">
          <cell r="A15767" t="str">
            <v>4522000001</v>
          </cell>
          <cell r="J15767">
            <v>0</v>
          </cell>
        </row>
        <row r="15768">
          <cell r="A15768" t="str">
            <v>4522000001</v>
          </cell>
          <cell r="J15768">
            <v>0</v>
          </cell>
        </row>
        <row r="15769">
          <cell r="A15769" t="str">
            <v>4522000001</v>
          </cell>
          <cell r="J15769">
            <v>0</v>
          </cell>
        </row>
        <row r="15770">
          <cell r="A15770" t="str">
            <v>4522000001</v>
          </cell>
          <cell r="J15770">
            <v>0</v>
          </cell>
        </row>
        <row r="15771">
          <cell r="A15771" t="str">
            <v>4522000001</v>
          </cell>
          <cell r="J15771">
            <v>0</v>
          </cell>
        </row>
        <row r="15772">
          <cell r="A15772" t="str">
            <v>4522000001</v>
          </cell>
          <cell r="J15772">
            <v>0</v>
          </cell>
        </row>
        <row r="15773">
          <cell r="A15773" t="str">
            <v>4522000001</v>
          </cell>
          <cell r="J15773">
            <v>0</v>
          </cell>
        </row>
        <row r="15774">
          <cell r="A15774" t="str">
            <v>4522000001</v>
          </cell>
          <cell r="J15774">
            <v>0</v>
          </cell>
        </row>
        <row r="15775">
          <cell r="A15775" t="str">
            <v>4522000001</v>
          </cell>
          <cell r="J15775">
            <v>0</v>
          </cell>
        </row>
        <row r="15776">
          <cell r="A15776" t="str">
            <v>4522000001</v>
          </cell>
          <cell r="J15776">
            <v>0</v>
          </cell>
        </row>
        <row r="15777">
          <cell r="A15777" t="str">
            <v>4522000001</v>
          </cell>
          <cell r="J15777">
            <v>0</v>
          </cell>
        </row>
        <row r="15778">
          <cell r="A15778" t="str">
            <v>4522000001</v>
          </cell>
          <cell r="J15778">
            <v>0</v>
          </cell>
        </row>
        <row r="15779">
          <cell r="A15779" t="str">
            <v>4522000001</v>
          </cell>
          <cell r="J15779">
            <v>0</v>
          </cell>
        </row>
        <row r="15780">
          <cell r="A15780" t="str">
            <v>4522000001</v>
          </cell>
          <cell r="J15780">
            <v>0</v>
          </cell>
        </row>
        <row r="15781">
          <cell r="A15781" t="str">
            <v>4522000001</v>
          </cell>
          <cell r="J15781">
            <v>0</v>
          </cell>
        </row>
        <row r="15782">
          <cell r="A15782" t="str">
            <v>4522000001</v>
          </cell>
          <cell r="J15782">
            <v>0</v>
          </cell>
        </row>
        <row r="15783">
          <cell r="A15783" t="str">
            <v>4522000001</v>
          </cell>
          <cell r="J15783">
            <v>0</v>
          </cell>
        </row>
        <row r="15784">
          <cell r="A15784" t="str">
            <v>4522000001</v>
          </cell>
          <cell r="J15784">
            <v>0</v>
          </cell>
        </row>
        <row r="15785">
          <cell r="A15785" t="str">
            <v>4522000001</v>
          </cell>
          <cell r="J15785">
            <v>0</v>
          </cell>
        </row>
        <row r="15786">
          <cell r="A15786" t="str">
            <v>4522000001</v>
          </cell>
          <cell r="J15786">
            <v>0</v>
          </cell>
        </row>
        <row r="15787">
          <cell r="A15787" t="str">
            <v>4522000001</v>
          </cell>
          <cell r="J15787">
            <v>0</v>
          </cell>
        </row>
        <row r="15788">
          <cell r="A15788" t="str">
            <v>4522000001</v>
          </cell>
          <cell r="J15788">
            <v>0</v>
          </cell>
        </row>
        <row r="15789">
          <cell r="A15789" t="str">
            <v>4522000001</v>
          </cell>
          <cell r="J15789">
            <v>0</v>
          </cell>
        </row>
        <row r="15790">
          <cell r="A15790" t="str">
            <v>4522000001</v>
          </cell>
          <cell r="J15790">
            <v>0</v>
          </cell>
        </row>
        <row r="15791">
          <cell r="A15791" t="str">
            <v>4522000001</v>
          </cell>
          <cell r="J15791">
            <v>0</v>
          </cell>
        </row>
        <row r="15792">
          <cell r="A15792" t="str">
            <v>4522000001</v>
          </cell>
          <cell r="J15792">
            <v>0</v>
          </cell>
        </row>
        <row r="15793">
          <cell r="A15793" t="str">
            <v>4522000001</v>
          </cell>
          <cell r="J15793">
            <v>0</v>
          </cell>
        </row>
        <row r="15794">
          <cell r="A15794" t="str">
            <v>4522000001</v>
          </cell>
          <cell r="J15794">
            <v>0</v>
          </cell>
        </row>
        <row r="15795">
          <cell r="A15795" t="str">
            <v>4522000001</v>
          </cell>
          <cell r="J15795">
            <v>0</v>
          </cell>
        </row>
        <row r="15796">
          <cell r="A15796" t="str">
            <v>4522000001</v>
          </cell>
          <cell r="J15796">
            <v>0</v>
          </cell>
        </row>
        <row r="15797">
          <cell r="A15797" t="str">
            <v>4522000001</v>
          </cell>
          <cell r="J15797">
            <v>0</v>
          </cell>
        </row>
        <row r="15798">
          <cell r="A15798" t="str">
            <v>4522000001</v>
          </cell>
          <cell r="J15798">
            <v>0</v>
          </cell>
        </row>
        <row r="15799">
          <cell r="A15799" t="str">
            <v>4522000001</v>
          </cell>
          <cell r="J15799">
            <v>0</v>
          </cell>
        </row>
        <row r="15800">
          <cell r="A15800" t="str">
            <v>4522000001</v>
          </cell>
          <cell r="J15800">
            <v>0</v>
          </cell>
        </row>
        <row r="15801">
          <cell r="A15801" t="str">
            <v>4522000001</v>
          </cell>
          <cell r="J15801">
            <v>0</v>
          </cell>
        </row>
        <row r="15802">
          <cell r="A15802" t="str">
            <v>4522000001</v>
          </cell>
          <cell r="J15802">
            <v>0</v>
          </cell>
        </row>
        <row r="15803">
          <cell r="A15803" t="str">
            <v>4522000001</v>
          </cell>
          <cell r="J15803">
            <v>0</v>
          </cell>
        </row>
        <row r="15804">
          <cell r="A15804" t="str">
            <v>4522000001</v>
          </cell>
          <cell r="J15804">
            <v>0</v>
          </cell>
        </row>
        <row r="15805">
          <cell r="A15805" t="str">
            <v>4522000001</v>
          </cell>
          <cell r="J15805">
            <v>0</v>
          </cell>
        </row>
        <row r="15806">
          <cell r="A15806" t="str">
            <v>4522000001</v>
          </cell>
          <cell r="J15806">
            <v>0</v>
          </cell>
        </row>
        <row r="15807">
          <cell r="A15807" t="str">
            <v>4522000001</v>
          </cell>
          <cell r="J15807">
            <v>0</v>
          </cell>
        </row>
        <row r="15808">
          <cell r="A15808" t="str">
            <v>4522000001</v>
          </cell>
          <cell r="J15808">
            <v>0</v>
          </cell>
        </row>
        <row r="15809">
          <cell r="A15809" t="str">
            <v>4522000001</v>
          </cell>
          <cell r="J15809">
            <v>0</v>
          </cell>
        </row>
        <row r="15810">
          <cell r="A15810" t="str">
            <v>4522000001</v>
          </cell>
          <cell r="J15810">
            <v>0</v>
          </cell>
        </row>
        <row r="15811">
          <cell r="A15811" t="str">
            <v>4522000001</v>
          </cell>
          <cell r="J15811">
            <v>0</v>
          </cell>
        </row>
        <row r="15812">
          <cell r="A15812" t="str">
            <v>4522000001</v>
          </cell>
          <cell r="J15812">
            <v>0</v>
          </cell>
        </row>
        <row r="15813">
          <cell r="A15813" t="str">
            <v>4522000001</v>
          </cell>
          <cell r="J15813">
            <v>0</v>
          </cell>
        </row>
        <row r="15814">
          <cell r="A15814" t="str">
            <v>4522000001</v>
          </cell>
          <cell r="J15814">
            <v>0</v>
          </cell>
        </row>
        <row r="15815">
          <cell r="A15815" t="str">
            <v>4522000001</v>
          </cell>
          <cell r="J15815">
            <v>0</v>
          </cell>
        </row>
        <row r="15816">
          <cell r="A15816" t="str">
            <v>4522000001</v>
          </cell>
          <cell r="J15816">
            <v>0</v>
          </cell>
        </row>
        <row r="15817">
          <cell r="A15817" t="str">
            <v>4522000001</v>
          </cell>
          <cell r="J15817">
            <v>0</v>
          </cell>
        </row>
        <row r="15818">
          <cell r="A15818" t="str">
            <v>4522000001</v>
          </cell>
          <cell r="J15818">
            <v>0</v>
          </cell>
        </row>
        <row r="15819">
          <cell r="A15819" t="str">
            <v>4522000001</v>
          </cell>
          <cell r="J15819">
            <v>0</v>
          </cell>
        </row>
        <row r="15820">
          <cell r="A15820" t="str">
            <v>4522000001</v>
          </cell>
          <cell r="J15820">
            <v>0</v>
          </cell>
        </row>
        <row r="15821">
          <cell r="A15821" t="str">
            <v>4522000001</v>
          </cell>
          <cell r="J15821">
            <v>0</v>
          </cell>
        </row>
        <row r="15822">
          <cell r="A15822" t="str">
            <v>4522000001</v>
          </cell>
          <cell r="J15822">
            <v>0</v>
          </cell>
        </row>
        <row r="15823">
          <cell r="A15823" t="str">
            <v>4522000001</v>
          </cell>
          <cell r="J15823">
            <v>0</v>
          </cell>
        </row>
        <row r="15824">
          <cell r="A15824" t="str">
            <v>4522000001</v>
          </cell>
          <cell r="J15824">
            <v>0</v>
          </cell>
        </row>
        <row r="15825">
          <cell r="A15825" t="str">
            <v>4522000001</v>
          </cell>
          <cell r="J15825">
            <v>0</v>
          </cell>
        </row>
        <row r="15826">
          <cell r="A15826" t="str">
            <v>4522000001</v>
          </cell>
          <cell r="J15826">
            <v>0</v>
          </cell>
        </row>
        <row r="15827">
          <cell r="A15827" t="str">
            <v>4522000001</v>
          </cell>
          <cell r="J15827">
            <v>0</v>
          </cell>
        </row>
        <row r="15828">
          <cell r="A15828" t="str">
            <v>4522000001</v>
          </cell>
          <cell r="J15828">
            <v>0</v>
          </cell>
        </row>
        <row r="15829">
          <cell r="A15829" t="str">
            <v>4522000001</v>
          </cell>
          <cell r="J15829">
            <v>0</v>
          </cell>
        </row>
        <row r="15830">
          <cell r="A15830" t="str">
            <v>4522000001</v>
          </cell>
          <cell r="J15830">
            <v>0</v>
          </cell>
        </row>
        <row r="15831">
          <cell r="A15831" t="str">
            <v>4522000001</v>
          </cell>
          <cell r="J15831">
            <v>0</v>
          </cell>
        </row>
        <row r="15832">
          <cell r="A15832" t="str">
            <v>4522000001</v>
          </cell>
          <cell r="J15832">
            <v>0</v>
          </cell>
        </row>
        <row r="15833">
          <cell r="A15833" t="str">
            <v>4522000001</v>
          </cell>
          <cell r="J15833">
            <v>0</v>
          </cell>
        </row>
        <row r="15834">
          <cell r="A15834" t="str">
            <v>4522000001</v>
          </cell>
          <cell r="J15834">
            <v>0</v>
          </cell>
        </row>
        <row r="15835">
          <cell r="A15835" t="str">
            <v>4522000001</v>
          </cell>
          <cell r="J15835">
            <v>0</v>
          </cell>
        </row>
        <row r="15836">
          <cell r="A15836" t="str">
            <v>4522000001</v>
          </cell>
          <cell r="J15836">
            <v>0</v>
          </cell>
        </row>
        <row r="15837">
          <cell r="A15837" t="str">
            <v>4522000001</v>
          </cell>
          <cell r="J15837">
            <v>0</v>
          </cell>
        </row>
        <row r="15838">
          <cell r="A15838" t="str">
            <v>4522000001</v>
          </cell>
          <cell r="J15838">
            <v>0</v>
          </cell>
        </row>
        <row r="15839">
          <cell r="A15839" t="str">
            <v>4522000001</v>
          </cell>
          <cell r="J15839">
            <v>0</v>
          </cell>
        </row>
        <row r="15840">
          <cell r="A15840" t="str">
            <v>4522000001</v>
          </cell>
          <cell r="J15840">
            <v>0</v>
          </cell>
        </row>
        <row r="15841">
          <cell r="A15841" t="str">
            <v>4522000001</v>
          </cell>
          <cell r="J15841">
            <v>0</v>
          </cell>
        </row>
        <row r="15842">
          <cell r="A15842" t="str">
            <v>4522000001</v>
          </cell>
          <cell r="J15842">
            <v>0</v>
          </cell>
        </row>
        <row r="15843">
          <cell r="A15843" t="str">
            <v>4522000001</v>
          </cell>
          <cell r="J15843">
            <v>0</v>
          </cell>
        </row>
        <row r="15844">
          <cell r="A15844" t="str">
            <v>4522000001</v>
          </cell>
          <cell r="J15844">
            <v>0</v>
          </cell>
        </row>
        <row r="15845">
          <cell r="A15845" t="str">
            <v>4522000001</v>
          </cell>
          <cell r="J15845">
            <v>0</v>
          </cell>
        </row>
        <row r="15846">
          <cell r="A15846" t="str">
            <v>4522000001</v>
          </cell>
          <cell r="J15846">
            <v>0</v>
          </cell>
        </row>
        <row r="15847">
          <cell r="A15847" t="str">
            <v>4522000001</v>
          </cell>
          <cell r="J15847">
            <v>0</v>
          </cell>
        </row>
        <row r="15848">
          <cell r="A15848" t="str">
            <v>4522000001</v>
          </cell>
          <cell r="J15848">
            <v>0</v>
          </cell>
        </row>
        <row r="15849">
          <cell r="A15849" t="str">
            <v>4522000001</v>
          </cell>
          <cell r="J15849">
            <v>0</v>
          </cell>
        </row>
        <row r="15850">
          <cell r="A15850" t="str">
            <v>4522000001</v>
          </cell>
          <cell r="J15850">
            <v>0</v>
          </cell>
        </row>
        <row r="15851">
          <cell r="A15851" t="str">
            <v>4522000001</v>
          </cell>
          <cell r="J15851">
            <v>0</v>
          </cell>
        </row>
        <row r="15852">
          <cell r="A15852" t="str">
            <v>4522000001</v>
          </cell>
          <cell r="J15852">
            <v>0</v>
          </cell>
        </row>
        <row r="15853">
          <cell r="A15853" t="str">
            <v>4522000001</v>
          </cell>
          <cell r="J15853">
            <v>0</v>
          </cell>
        </row>
        <row r="15854">
          <cell r="A15854" t="str">
            <v>4522000001</v>
          </cell>
          <cell r="J15854">
            <v>0</v>
          </cell>
        </row>
        <row r="15855">
          <cell r="A15855" t="str">
            <v>4522000001</v>
          </cell>
          <cell r="J15855">
            <v>0</v>
          </cell>
        </row>
        <row r="15856">
          <cell r="A15856" t="str">
            <v>4522000001</v>
          </cell>
          <cell r="J15856">
            <v>0</v>
          </cell>
        </row>
        <row r="15857">
          <cell r="A15857" t="str">
            <v>4522000001</v>
          </cell>
          <cell r="J15857">
            <v>0</v>
          </cell>
        </row>
        <row r="15858">
          <cell r="A15858" t="str">
            <v>4522000001</v>
          </cell>
          <cell r="J15858">
            <v>0</v>
          </cell>
        </row>
        <row r="15859">
          <cell r="A15859" t="str">
            <v>4522000001</v>
          </cell>
          <cell r="J15859">
            <v>0</v>
          </cell>
        </row>
        <row r="15860">
          <cell r="A15860" t="str">
            <v>4522000001</v>
          </cell>
          <cell r="J15860">
            <v>0</v>
          </cell>
        </row>
        <row r="15861">
          <cell r="A15861" t="str">
            <v>4522000001</v>
          </cell>
          <cell r="J15861">
            <v>0</v>
          </cell>
        </row>
        <row r="15862">
          <cell r="A15862" t="str">
            <v>4522000001</v>
          </cell>
          <cell r="J15862">
            <v>0</v>
          </cell>
        </row>
        <row r="15863">
          <cell r="A15863" t="str">
            <v>4522000001</v>
          </cell>
          <cell r="J15863">
            <v>0</v>
          </cell>
        </row>
        <row r="15864">
          <cell r="A15864" t="str">
            <v>4522000001</v>
          </cell>
          <cell r="J15864">
            <v>0</v>
          </cell>
        </row>
        <row r="15865">
          <cell r="A15865" t="str">
            <v>4522000001</v>
          </cell>
          <cell r="J15865">
            <v>0</v>
          </cell>
        </row>
        <row r="15866">
          <cell r="A15866" t="str">
            <v>4522000001</v>
          </cell>
          <cell r="J15866">
            <v>0</v>
          </cell>
        </row>
        <row r="15867">
          <cell r="A15867" t="str">
            <v>4522000001</v>
          </cell>
          <cell r="J15867">
            <v>0</v>
          </cell>
        </row>
        <row r="15868">
          <cell r="A15868" t="str">
            <v>4522000001</v>
          </cell>
          <cell r="J15868">
            <v>0</v>
          </cell>
        </row>
        <row r="15869">
          <cell r="A15869" t="str">
            <v>4522000001</v>
          </cell>
          <cell r="J15869">
            <v>0</v>
          </cell>
        </row>
        <row r="15870">
          <cell r="A15870" t="str">
            <v>4522000001</v>
          </cell>
          <cell r="J15870">
            <v>0</v>
          </cell>
        </row>
        <row r="15871">
          <cell r="A15871" t="str">
            <v>4522000001</v>
          </cell>
          <cell r="J15871">
            <v>0</v>
          </cell>
        </row>
        <row r="15872">
          <cell r="A15872" t="str">
            <v>4522000001</v>
          </cell>
          <cell r="J15872">
            <v>0</v>
          </cell>
        </row>
        <row r="15873">
          <cell r="A15873" t="str">
            <v>4522000001</v>
          </cell>
          <cell r="J15873">
            <v>0</v>
          </cell>
        </row>
        <row r="15874">
          <cell r="A15874" t="str">
            <v>4522000001</v>
          </cell>
          <cell r="J15874">
            <v>0</v>
          </cell>
        </row>
        <row r="15875">
          <cell r="A15875" t="str">
            <v>4522000001</v>
          </cell>
          <cell r="J15875">
            <v>0</v>
          </cell>
        </row>
        <row r="15876">
          <cell r="A15876" t="str">
            <v>4522000001</v>
          </cell>
          <cell r="J15876">
            <v>0</v>
          </cell>
        </row>
        <row r="15877">
          <cell r="A15877" t="str">
            <v>4522000001</v>
          </cell>
          <cell r="J15877">
            <v>0</v>
          </cell>
        </row>
        <row r="15878">
          <cell r="A15878" t="str">
            <v>4522000001</v>
          </cell>
          <cell r="J15878">
            <v>0</v>
          </cell>
        </row>
        <row r="15879">
          <cell r="A15879" t="str">
            <v>4522000001</v>
          </cell>
          <cell r="J15879">
            <v>0</v>
          </cell>
        </row>
        <row r="15880">
          <cell r="A15880" t="str">
            <v>4522000001</v>
          </cell>
          <cell r="J15880">
            <v>0</v>
          </cell>
        </row>
        <row r="15881">
          <cell r="A15881" t="str">
            <v>4522000001</v>
          </cell>
          <cell r="J15881">
            <v>0</v>
          </cell>
        </row>
        <row r="15882">
          <cell r="A15882" t="str">
            <v>4522000001</v>
          </cell>
          <cell r="J15882">
            <v>0</v>
          </cell>
        </row>
        <row r="15883">
          <cell r="A15883" t="str">
            <v>4522000001</v>
          </cell>
          <cell r="J15883">
            <v>0</v>
          </cell>
        </row>
        <row r="15884">
          <cell r="A15884" t="str">
            <v>4522000001</v>
          </cell>
          <cell r="J15884">
            <v>0</v>
          </cell>
        </row>
        <row r="15885">
          <cell r="A15885" t="str">
            <v>4522000001</v>
          </cell>
          <cell r="J15885">
            <v>0</v>
          </cell>
        </row>
        <row r="15886">
          <cell r="A15886" t="str">
            <v>4522000001</v>
          </cell>
          <cell r="J15886">
            <v>0</v>
          </cell>
        </row>
        <row r="15887">
          <cell r="A15887" t="str">
            <v>4522000001</v>
          </cell>
          <cell r="J15887">
            <v>0</v>
          </cell>
        </row>
        <row r="15888">
          <cell r="A15888" t="str">
            <v>4522000001</v>
          </cell>
          <cell r="J15888">
            <v>0</v>
          </cell>
        </row>
        <row r="15889">
          <cell r="A15889" t="str">
            <v>4522000001</v>
          </cell>
          <cell r="J15889">
            <v>0</v>
          </cell>
        </row>
        <row r="15890">
          <cell r="A15890" t="str">
            <v>4522000001</v>
          </cell>
          <cell r="J15890">
            <v>0</v>
          </cell>
        </row>
        <row r="15891">
          <cell r="A15891" t="str">
            <v>4522000001</v>
          </cell>
          <cell r="J15891">
            <v>0</v>
          </cell>
        </row>
        <row r="15892">
          <cell r="A15892" t="str">
            <v>4522000001</v>
          </cell>
          <cell r="J15892">
            <v>0</v>
          </cell>
        </row>
        <row r="15893">
          <cell r="A15893" t="str">
            <v>4522000001</v>
          </cell>
          <cell r="J15893">
            <v>0</v>
          </cell>
        </row>
        <row r="15894">
          <cell r="A15894" t="str">
            <v>4522000001</v>
          </cell>
          <cell r="J15894">
            <v>0</v>
          </cell>
        </row>
        <row r="15895">
          <cell r="A15895" t="str">
            <v>4522000001</v>
          </cell>
          <cell r="J15895">
            <v>0</v>
          </cell>
        </row>
        <row r="15896">
          <cell r="A15896" t="str">
            <v>4522000001</v>
          </cell>
          <cell r="J15896">
            <v>0</v>
          </cell>
        </row>
        <row r="15897">
          <cell r="A15897" t="str">
            <v>4522000001</v>
          </cell>
          <cell r="J15897">
            <v>0</v>
          </cell>
        </row>
        <row r="15898">
          <cell r="A15898" t="str">
            <v>4522000001</v>
          </cell>
          <cell r="J15898">
            <v>0</v>
          </cell>
        </row>
        <row r="15899">
          <cell r="A15899" t="str">
            <v>4522000001</v>
          </cell>
          <cell r="J15899">
            <v>0</v>
          </cell>
        </row>
        <row r="15900">
          <cell r="A15900" t="str">
            <v>4522000001</v>
          </cell>
          <cell r="J15900">
            <v>0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ferencia cbio prest"/>
    </sheetNames>
    <sheetDataSet>
      <sheetData sheetId="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Hoja2"/>
      <sheetName val="Hoja1 (2)"/>
      <sheetName val="Solped Todas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rmiento 517"/>
      <sheetName val="Reconquista 823"/>
    </sheetNames>
    <sheetDataSet>
      <sheetData sheetId="0" refreshError="1"/>
      <sheetData sheetId="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 del Balance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</sheetNames>
    <sheetDataSet>
      <sheetData sheetId="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es"/>
      <sheetName val="Datos del Balance"/>
      <sheetName val="Armador"/>
      <sheetName val="Saldos"/>
      <sheetName val="Bce Patrim"/>
      <sheetName val="EEPN"/>
      <sheetName val="EOAF"/>
      <sheetName val="EOAF (2)"/>
      <sheetName val="PT EOAF"/>
      <sheetName val="Armado nota numérica"/>
      <sheetName val="nota numérica"/>
      <sheetName val="RT12"/>
      <sheetName val="RT12-apertura"/>
      <sheetName val="ANEXO A"/>
      <sheetName val="ANEXO C"/>
      <sheetName val="ANEXO E"/>
      <sheetName val="ANEXO G"/>
      <sheetName val="ANEXO F"/>
      <sheetName val="Edo Rdos"/>
      <sheetName val="ANEXO H"/>
      <sheetName val="INDICES"/>
    </sheetNames>
    <sheetDataSet>
      <sheetData sheetId="0"/>
      <sheetData sheetId="1" refreshError="1">
        <row r="8">
          <cell r="B8">
            <v>38442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DP"/>
    </sheetNames>
    <sheetDataSet>
      <sheetData sheetId="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S"/>
      <sheetName val="Entrada"/>
    </sheetNames>
    <sheetDataSet>
      <sheetData sheetId="0" refreshError="1"/>
      <sheetData sheetId="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VCINE"/>
    </sheetNames>
    <sheetDataSet>
      <sheetData sheetId="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8"/>
    </sheetNames>
    <sheetDataSet>
      <sheetData sheetId="0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ltado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X95IB"/>
    </sheetNames>
    <sheetDataSet>
      <sheetData sheetId="0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</sheetNames>
    <sheetDataSet>
      <sheetData sheetId="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oss Bdr"/>
    </sheetNames>
    <sheetDataSet>
      <sheetData sheetId="0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s"/>
      <sheetName val="Income Statement"/>
      <sheetName val="Balance Sheet"/>
      <sheetName val="Cash Flow"/>
      <sheetName val="Parent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c. St"/>
    </sheetNames>
    <sheetDataSet>
      <sheetData sheetId="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RSA HIST"/>
    </sheetNames>
    <sheetDataSet>
      <sheetData sheetId="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4512000001"/>
      <sheetName val="4512000002"/>
      <sheetName val="4512000003"/>
      <sheetName val="4512000004"/>
      <sheetName val="Hoja1"/>
      <sheetName val="4522000001"/>
      <sheetName val="Hoja1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">
          <cell r="A2" t="str">
            <v>4321000002</v>
          </cell>
        </row>
        <row r="3">
          <cell r="A3" t="str">
            <v>4321000002</v>
          </cell>
        </row>
        <row r="4">
          <cell r="A4" t="str">
            <v>4329000001</v>
          </cell>
        </row>
        <row r="5">
          <cell r="A5" t="str">
            <v>4329000007</v>
          </cell>
        </row>
        <row r="6">
          <cell r="A6" t="str">
            <v>4329000007</v>
          </cell>
        </row>
        <row r="7">
          <cell r="A7" t="str">
            <v>4329000007</v>
          </cell>
        </row>
        <row r="8">
          <cell r="A8" t="str">
            <v>4512000001</v>
          </cell>
        </row>
        <row r="9">
          <cell r="A9" t="str">
            <v>4512000001</v>
          </cell>
        </row>
        <row r="10">
          <cell r="A10" t="str">
            <v>4512000001</v>
          </cell>
        </row>
        <row r="11">
          <cell r="A11" t="str">
            <v>4512000001</v>
          </cell>
        </row>
        <row r="12">
          <cell r="A12" t="str">
            <v>4512000001</v>
          </cell>
        </row>
        <row r="13">
          <cell r="A13" t="str">
            <v>4512000001</v>
          </cell>
        </row>
        <row r="14">
          <cell r="A14" t="str">
            <v>4512000001</v>
          </cell>
        </row>
        <row r="15">
          <cell r="A15" t="str">
            <v>4512000001</v>
          </cell>
        </row>
        <row r="16">
          <cell r="A16" t="str">
            <v>4512000001</v>
          </cell>
        </row>
        <row r="17">
          <cell r="A17" t="str">
            <v>4512000001</v>
          </cell>
        </row>
        <row r="18">
          <cell r="A18" t="str">
            <v>4512000001</v>
          </cell>
        </row>
        <row r="19">
          <cell r="A19" t="str">
            <v>4512000001</v>
          </cell>
        </row>
        <row r="20">
          <cell r="A20" t="str">
            <v>4512000001</v>
          </cell>
        </row>
        <row r="21">
          <cell r="A21" t="str">
            <v>4512000001</v>
          </cell>
        </row>
        <row r="22">
          <cell r="A22" t="str">
            <v>4512000001</v>
          </cell>
        </row>
        <row r="23">
          <cell r="A23" t="str">
            <v>4512000001</v>
          </cell>
        </row>
        <row r="24">
          <cell r="A24" t="str">
            <v>4512000001</v>
          </cell>
        </row>
        <row r="25">
          <cell r="A25" t="str">
            <v>4512000001</v>
          </cell>
        </row>
        <row r="26">
          <cell r="A26" t="str">
            <v>4512000001</v>
          </cell>
        </row>
        <row r="27">
          <cell r="A27" t="str">
            <v>4512000001</v>
          </cell>
        </row>
        <row r="28">
          <cell r="A28" t="str">
            <v>4512000001</v>
          </cell>
        </row>
        <row r="29">
          <cell r="A29" t="str">
            <v>4512000001</v>
          </cell>
        </row>
        <row r="30">
          <cell r="A30" t="str">
            <v>4512000001</v>
          </cell>
        </row>
        <row r="31">
          <cell r="A31" t="str">
            <v>4512000001</v>
          </cell>
        </row>
        <row r="32">
          <cell r="A32" t="str">
            <v>4512000001</v>
          </cell>
        </row>
        <row r="33">
          <cell r="A33" t="str">
            <v>4512000001</v>
          </cell>
        </row>
        <row r="34">
          <cell r="A34" t="str">
            <v>4512000001</v>
          </cell>
        </row>
        <row r="35">
          <cell r="A35" t="str">
            <v>4512000001</v>
          </cell>
        </row>
        <row r="36">
          <cell r="A36" t="str">
            <v>4512000001</v>
          </cell>
        </row>
        <row r="37">
          <cell r="A37" t="str">
            <v>4512000001</v>
          </cell>
        </row>
        <row r="38">
          <cell r="A38" t="str">
            <v>4512000001</v>
          </cell>
        </row>
        <row r="39">
          <cell r="A39" t="str">
            <v>4512000001</v>
          </cell>
        </row>
        <row r="40">
          <cell r="A40" t="str">
            <v>4512000001</v>
          </cell>
        </row>
        <row r="41">
          <cell r="A41" t="str">
            <v>4512000001</v>
          </cell>
        </row>
        <row r="42">
          <cell r="A42" t="str">
            <v>4512000001</v>
          </cell>
        </row>
        <row r="43">
          <cell r="A43" t="str">
            <v>4512000001</v>
          </cell>
        </row>
        <row r="44">
          <cell r="A44" t="str">
            <v>4512000001</v>
          </cell>
        </row>
        <row r="45">
          <cell r="A45" t="str">
            <v>4512000001</v>
          </cell>
        </row>
        <row r="46">
          <cell r="A46" t="str">
            <v>4512000001</v>
          </cell>
        </row>
        <row r="47">
          <cell r="A47" t="str">
            <v>4512000001</v>
          </cell>
        </row>
        <row r="48">
          <cell r="A48" t="str">
            <v>4512000001</v>
          </cell>
        </row>
        <row r="49">
          <cell r="A49" t="str">
            <v>4512000001</v>
          </cell>
        </row>
        <row r="50">
          <cell r="A50" t="str">
            <v>4512000001</v>
          </cell>
        </row>
        <row r="51">
          <cell r="A51" t="str">
            <v>4512000001</v>
          </cell>
        </row>
        <row r="52">
          <cell r="A52" t="str">
            <v>4512000001</v>
          </cell>
        </row>
        <row r="53">
          <cell r="A53" t="str">
            <v>4512000001</v>
          </cell>
        </row>
        <row r="54">
          <cell r="A54" t="str">
            <v>4512000001</v>
          </cell>
        </row>
        <row r="55">
          <cell r="A55" t="str">
            <v>4512000001</v>
          </cell>
        </row>
        <row r="56">
          <cell r="A56" t="str">
            <v>4512000001</v>
          </cell>
        </row>
        <row r="57">
          <cell r="A57" t="str">
            <v>4512000001</v>
          </cell>
        </row>
        <row r="58">
          <cell r="A58" t="str">
            <v>4512000001</v>
          </cell>
        </row>
        <row r="59">
          <cell r="A59" t="str">
            <v>4512000001</v>
          </cell>
        </row>
        <row r="60">
          <cell r="A60" t="str">
            <v>4512000001</v>
          </cell>
        </row>
        <row r="61">
          <cell r="A61" t="str">
            <v>4512000001</v>
          </cell>
        </row>
        <row r="62">
          <cell r="A62" t="str">
            <v>4512000001</v>
          </cell>
        </row>
        <row r="63">
          <cell r="A63" t="str">
            <v>4512000001</v>
          </cell>
        </row>
        <row r="64">
          <cell r="A64" t="str">
            <v>4512000001</v>
          </cell>
        </row>
        <row r="65">
          <cell r="A65" t="str">
            <v>4512000001</v>
          </cell>
        </row>
        <row r="66">
          <cell r="A66" t="str">
            <v>4512000001</v>
          </cell>
        </row>
        <row r="67">
          <cell r="A67" t="str">
            <v>4512000001</v>
          </cell>
        </row>
        <row r="68">
          <cell r="A68" t="str">
            <v>4512000001</v>
          </cell>
        </row>
        <row r="69">
          <cell r="A69" t="str">
            <v>4512000001</v>
          </cell>
        </row>
        <row r="70">
          <cell r="A70" t="str">
            <v>4512000001</v>
          </cell>
        </row>
        <row r="71">
          <cell r="A71" t="str">
            <v>4512000001</v>
          </cell>
        </row>
        <row r="72">
          <cell r="A72" t="str">
            <v>4512000001</v>
          </cell>
        </row>
        <row r="73">
          <cell r="A73" t="str">
            <v>4512000001</v>
          </cell>
        </row>
        <row r="74">
          <cell r="A74" t="str">
            <v>4512000001</v>
          </cell>
        </row>
        <row r="75">
          <cell r="A75" t="str">
            <v>4512000001</v>
          </cell>
        </row>
        <row r="76">
          <cell r="A76" t="str">
            <v>4512000001</v>
          </cell>
        </row>
        <row r="77">
          <cell r="A77" t="str">
            <v>4512000001</v>
          </cell>
        </row>
        <row r="78">
          <cell r="A78" t="str">
            <v>4512000001</v>
          </cell>
        </row>
        <row r="79">
          <cell r="A79" t="str">
            <v>4512000001</v>
          </cell>
        </row>
        <row r="80">
          <cell r="A80" t="str">
            <v>4512000001</v>
          </cell>
        </row>
        <row r="81">
          <cell r="A81" t="str">
            <v>4512000001</v>
          </cell>
        </row>
        <row r="82">
          <cell r="A82" t="str">
            <v>4512000001</v>
          </cell>
        </row>
        <row r="83">
          <cell r="A83" t="str">
            <v>4512000001</v>
          </cell>
        </row>
        <row r="84">
          <cell r="A84" t="str">
            <v>4512000001</v>
          </cell>
        </row>
        <row r="85">
          <cell r="A85" t="str">
            <v>4512000001</v>
          </cell>
        </row>
        <row r="86">
          <cell r="A86" t="str">
            <v>4512000001</v>
          </cell>
        </row>
        <row r="87">
          <cell r="A87" t="str">
            <v>4512000001</v>
          </cell>
        </row>
        <row r="88">
          <cell r="A88" t="str">
            <v>4512000001</v>
          </cell>
        </row>
        <row r="89">
          <cell r="A89" t="str">
            <v>4512000001</v>
          </cell>
        </row>
        <row r="90">
          <cell r="A90" t="str">
            <v>4512000001</v>
          </cell>
        </row>
        <row r="91">
          <cell r="A91" t="str">
            <v>4512000001</v>
          </cell>
        </row>
        <row r="92">
          <cell r="A92" t="str">
            <v>4512000001</v>
          </cell>
        </row>
        <row r="93">
          <cell r="A93" t="str">
            <v>4512000001</v>
          </cell>
        </row>
        <row r="94">
          <cell r="A94" t="str">
            <v>4512000001</v>
          </cell>
        </row>
        <row r="95">
          <cell r="A95" t="str">
            <v>4512000001</v>
          </cell>
        </row>
        <row r="96">
          <cell r="A96" t="str">
            <v>4512000001</v>
          </cell>
        </row>
        <row r="97">
          <cell r="A97" t="str">
            <v>4512000001</v>
          </cell>
        </row>
        <row r="98">
          <cell r="A98" t="str">
            <v>4512000001</v>
          </cell>
        </row>
        <row r="99">
          <cell r="A99" t="str">
            <v>4512000001</v>
          </cell>
        </row>
        <row r="100">
          <cell r="A100" t="str">
            <v>4512000001</v>
          </cell>
        </row>
        <row r="101">
          <cell r="A101" t="str">
            <v>4512000001</v>
          </cell>
        </row>
        <row r="102">
          <cell r="A102" t="str">
            <v>4512000001</v>
          </cell>
        </row>
        <row r="103">
          <cell r="A103" t="str">
            <v>4512000001</v>
          </cell>
        </row>
        <row r="104">
          <cell r="A104" t="str">
            <v>4512000001</v>
          </cell>
        </row>
        <row r="105">
          <cell r="A105" t="str">
            <v>4512000001</v>
          </cell>
        </row>
        <row r="106">
          <cell r="A106" t="str">
            <v>4512000001</v>
          </cell>
        </row>
        <row r="107">
          <cell r="A107" t="str">
            <v>4512000001</v>
          </cell>
        </row>
        <row r="108">
          <cell r="A108" t="str">
            <v>4512000001</v>
          </cell>
        </row>
        <row r="109">
          <cell r="A109" t="str">
            <v>4512000001</v>
          </cell>
        </row>
        <row r="110">
          <cell r="A110" t="str">
            <v>4512000001</v>
          </cell>
        </row>
        <row r="111">
          <cell r="A111" t="str">
            <v>4512000001</v>
          </cell>
        </row>
        <row r="112">
          <cell r="A112" t="str">
            <v>4512000001</v>
          </cell>
        </row>
        <row r="113">
          <cell r="A113" t="str">
            <v>4512000001</v>
          </cell>
        </row>
        <row r="114">
          <cell r="A114" t="str">
            <v>4512000001</v>
          </cell>
        </row>
        <row r="115">
          <cell r="A115" t="str">
            <v>4512000001</v>
          </cell>
        </row>
        <row r="116">
          <cell r="A116" t="str">
            <v>4512000001</v>
          </cell>
        </row>
        <row r="117">
          <cell r="A117" t="str">
            <v>4512000001</v>
          </cell>
        </row>
        <row r="118">
          <cell r="A118" t="str">
            <v>4512000001</v>
          </cell>
        </row>
        <row r="119">
          <cell r="A119" t="str">
            <v>4512000001</v>
          </cell>
        </row>
        <row r="120">
          <cell r="A120" t="str">
            <v>4512000001</v>
          </cell>
        </row>
        <row r="121">
          <cell r="A121" t="str">
            <v>4512000001</v>
          </cell>
        </row>
        <row r="122">
          <cell r="A122" t="str">
            <v>4512000001</v>
          </cell>
        </row>
        <row r="123">
          <cell r="A123" t="str">
            <v>4512000001</v>
          </cell>
        </row>
        <row r="124">
          <cell r="A124" t="str">
            <v>4512000001</v>
          </cell>
        </row>
        <row r="125">
          <cell r="A125" t="str">
            <v>4512000001</v>
          </cell>
        </row>
        <row r="126">
          <cell r="A126" t="str">
            <v>4512000001</v>
          </cell>
        </row>
        <row r="127">
          <cell r="A127" t="str">
            <v>4512000001</v>
          </cell>
        </row>
        <row r="128">
          <cell r="A128" t="str">
            <v>4512000001</v>
          </cell>
        </row>
        <row r="129">
          <cell r="A129" t="str">
            <v>4512000001</v>
          </cell>
        </row>
        <row r="130">
          <cell r="A130" t="str">
            <v>4512000001</v>
          </cell>
        </row>
        <row r="131">
          <cell r="A131" t="str">
            <v>4512000001</v>
          </cell>
        </row>
        <row r="132">
          <cell r="A132" t="str">
            <v>4512000001</v>
          </cell>
        </row>
        <row r="133">
          <cell r="A133" t="str">
            <v>4512000001</v>
          </cell>
        </row>
        <row r="134">
          <cell r="A134" t="str">
            <v>4512000001</v>
          </cell>
        </row>
        <row r="135">
          <cell r="A135" t="str">
            <v>4512000001</v>
          </cell>
        </row>
        <row r="136">
          <cell r="A136" t="str">
            <v>4512000001</v>
          </cell>
        </row>
        <row r="137">
          <cell r="A137" t="str">
            <v>4512000001</v>
          </cell>
        </row>
        <row r="138">
          <cell r="A138" t="str">
            <v>4512000001</v>
          </cell>
        </row>
        <row r="139">
          <cell r="A139" t="str">
            <v>4512000001</v>
          </cell>
        </row>
        <row r="140">
          <cell r="A140" t="str">
            <v>4512000001</v>
          </cell>
        </row>
        <row r="141">
          <cell r="A141" t="str">
            <v>4512000001</v>
          </cell>
        </row>
        <row r="142">
          <cell r="A142" t="str">
            <v>4512000001</v>
          </cell>
        </row>
        <row r="143">
          <cell r="A143" t="str">
            <v>4512000001</v>
          </cell>
        </row>
        <row r="144">
          <cell r="A144" t="str">
            <v>4512000001</v>
          </cell>
        </row>
        <row r="145">
          <cell r="A145" t="str">
            <v>4512000001</v>
          </cell>
        </row>
        <row r="146">
          <cell r="A146" t="str">
            <v>4512000001</v>
          </cell>
        </row>
        <row r="147">
          <cell r="A147" t="str">
            <v>4512000001</v>
          </cell>
        </row>
        <row r="148">
          <cell r="A148" t="str">
            <v>4512000001</v>
          </cell>
        </row>
        <row r="149">
          <cell r="A149" t="str">
            <v>4512000001</v>
          </cell>
        </row>
        <row r="150">
          <cell r="A150" t="str">
            <v>4512000001</v>
          </cell>
        </row>
        <row r="151">
          <cell r="A151" t="str">
            <v>4512000001</v>
          </cell>
        </row>
        <row r="152">
          <cell r="A152" t="str">
            <v>4512000001</v>
          </cell>
        </row>
        <row r="153">
          <cell r="A153" t="str">
            <v>4512000001</v>
          </cell>
        </row>
        <row r="154">
          <cell r="A154" t="str">
            <v>4512000001</v>
          </cell>
        </row>
        <row r="155">
          <cell r="A155" t="str">
            <v>4512000001</v>
          </cell>
        </row>
        <row r="156">
          <cell r="A156" t="str">
            <v>4512000001</v>
          </cell>
        </row>
        <row r="157">
          <cell r="A157" t="str">
            <v>4512000001</v>
          </cell>
        </row>
        <row r="158">
          <cell r="A158" t="str">
            <v>4512000001</v>
          </cell>
        </row>
        <row r="159">
          <cell r="A159" t="str">
            <v>4512000001</v>
          </cell>
        </row>
        <row r="160">
          <cell r="A160" t="str">
            <v>4512000001</v>
          </cell>
        </row>
        <row r="161">
          <cell r="A161" t="str">
            <v>4512000001</v>
          </cell>
        </row>
        <row r="162">
          <cell r="A162" t="str">
            <v>4512000001</v>
          </cell>
        </row>
        <row r="163">
          <cell r="A163" t="str">
            <v>4512000001</v>
          </cell>
        </row>
        <row r="164">
          <cell r="A164" t="str">
            <v>4512000001</v>
          </cell>
        </row>
        <row r="165">
          <cell r="A165" t="str">
            <v>4512000001</v>
          </cell>
        </row>
        <row r="166">
          <cell r="A166" t="str">
            <v>4512000001</v>
          </cell>
        </row>
        <row r="167">
          <cell r="A167" t="str">
            <v>4512000001</v>
          </cell>
        </row>
        <row r="168">
          <cell r="A168" t="str">
            <v>4512000001</v>
          </cell>
        </row>
        <row r="169">
          <cell r="A169" t="str">
            <v>4512000001</v>
          </cell>
        </row>
        <row r="170">
          <cell r="A170" t="str">
            <v>4512000001</v>
          </cell>
        </row>
        <row r="171">
          <cell r="A171" t="str">
            <v>4512000001</v>
          </cell>
        </row>
        <row r="172">
          <cell r="A172" t="str">
            <v>4512000001</v>
          </cell>
        </row>
        <row r="173">
          <cell r="A173" t="str">
            <v>4512000001</v>
          </cell>
        </row>
        <row r="174">
          <cell r="A174" t="str">
            <v>4512000001</v>
          </cell>
        </row>
        <row r="175">
          <cell r="A175" t="str">
            <v>4512000001</v>
          </cell>
        </row>
        <row r="176">
          <cell r="A176" t="str">
            <v>4512000001</v>
          </cell>
        </row>
        <row r="177">
          <cell r="A177" t="str">
            <v>4512000001</v>
          </cell>
        </row>
        <row r="178">
          <cell r="A178" t="str">
            <v>4512000001</v>
          </cell>
        </row>
        <row r="179">
          <cell r="A179" t="str">
            <v>4512000001</v>
          </cell>
        </row>
        <row r="180">
          <cell r="A180" t="str">
            <v>4512000001</v>
          </cell>
        </row>
        <row r="181">
          <cell r="A181" t="str">
            <v>4512000001</v>
          </cell>
        </row>
        <row r="182">
          <cell r="A182" t="str">
            <v>4512000001</v>
          </cell>
        </row>
        <row r="183">
          <cell r="A183" t="str">
            <v>4512000001</v>
          </cell>
        </row>
        <row r="184">
          <cell r="A184" t="str">
            <v>4512000001</v>
          </cell>
        </row>
        <row r="185">
          <cell r="A185" t="str">
            <v>4512000001</v>
          </cell>
        </row>
        <row r="186">
          <cell r="A186" t="str">
            <v>4512000001</v>
          </cell>
        </row>
        <row r="187">
          <cell r="A187" t="str">
            <v>4512000001</v>
          </cell>
        </row>
        <row r="188">
          <cell r="A188" t="str">
            <v>4512000001</v>
          </cell>
        </row>
        <row r="189">
          <cell r="A189" t="str">
            <v>4512000001</v>
          </cell>
        </row>
        <row r="190">
          <cell r="A190" t="str">
            <v>4512000001</v>
          </cell>
        </row>
        <row r="191">
          <cell r="A191" t="str">
            <v>4512000001</v>
          </cell>
        </row>
        <row r="192">
          <cell r="A192" t="str">
            <v>4512000001</v>
          </cell>
        </row>
        <row r="193">
          <cell r="A193" t="str">
            <v>4512000001</v>
          </cell>
        </row>
        <row r="194">
          <cell r="A194" t="str">
            <v>4512000001</v>
          </cell>
        </row>
        <row r="195">
          <cell r="A195" t="str">
            <v>4512000001</v>
          </cell>
        </row>
        <row r="196">
          <cell r="A196" t="str">
            <v>4512000001</v>
          </cell>
        </row>
        <row r="197">
          <cell r="A197" t="str">
            <v>4512000001</v>
          </cell>
        </row>
        <row r="198">
          <cell r="A198" t="str">
            <v>4512000001</v>
          </cell>
        </row>
        <row r="199">
          <cell r="A199" t="str">
            <v>4512000001</v>
          </cell>
        </row>
        <row r="200">
          <cell r="A200" t="str">
            <v>4512000001</v>
          </cell>
        </row>
        <row r="201">
          <cell r="A201" t="str">
            <v>4512000001</v>
          </cell>
        </row>
        <row r="202">
          <cell r="A202" t="str">
            <v>4512000001</v>
          </cell>
        </row>
        <row r="203">
          <cell r="A203" t="str">
            <v>4512000001</v>
          </cell>
        </row>
        <row r="204">
          <cell r="A204" t="str">
            <v>4512000001</v>
          </cell>
        </row>
        <row r="205">
          <cell r="A205" t="str">
            <v>4512000001</v>
          </cell>
        </row>
        <row r="206">
          <cell r="A206" t="str">
            <v>4512000001</v>
          </cell>
        </row>
        <row r="207">
          <cell r="A207" t="str">
            <v>4512000001</v>
          </cell>
        </row>
        <row r="208">
          <cell r="A208" t="str">
            <v>4512000001</v>
          </cell>
        </row>
        <row r="209">
          <cell r="A209" t="str">
            <v>4512000001</v>
          </cell>
        </row>
        <row r="210">
          <cell r="A210" t="str">
            <v>4512000001</v>
          </cell>
        </row>
        <row r="211">
          <cell r="A211" t="str">
            <v>4512000001</v>
          </cell>
        </row>
        <row r="212">
          <cell r="A212" t="str">
            <v>4512000001</v>
          </cell>
        </row>
        <row r="213">
          <cell r="A213" t="str">
            <v>4512000001</v>
          </cell>
        </row>
        <row r="214">
          <cell r="A214" t="str">
            <v>4512000001</v>
          </cell>
        </row>
        <row r="215">
          <cell r="A215" t="str">
            <v>4512000001</v>
          </cell>
        </row>
        <row r="216">
          <cell r="A216" t="str">
            <v>4512000001</v>
          </cell>
        </row>
        <row r="217">
          <cell r="A217" t="str">
            <v>4512000001</v>
          </cell>
        </row>
        <row r="218">
          <cell r="A218" t="str">
            <v>4512000001</v>
          </cell>
        </row>
        <row r="219">
          <cell r="A219" t="str">
            <v>4512000001</v>
          </cell>
        </row>
        <row r="220">
          <cell r="A220" t="str">
            <v>4512000001</v>
          </cell>
        </row>
        <row r="221">
          <cell r="A221" t="str">
            <v>4512000001</v>
          </cell>
        </row>
        <row r="222">
          <cell r="A222" t="str">
            <v>4512000001</v>
          </cell>
        </row>
        <row r="223">
          <cell r="A223" t="str">
            <v>4512000001</v>
          </cell>
        </row>
        <row r="224">
          <cell r="A224" t="str">
            <v>4512000001</v>
          </cell>
        </row>
        <row r="225">
          <cell r="A225" t="str">
            <v>4512000001</v>
          </cell>
        </row>
        <row r="226">
          <cell r="A226" t="str">
            <v>4512000001</v>
          </cell>
        </row>
        <row r="227">
          <cell r="A227" t="str">
            <v>4512000001</v>
          </cell>
        </row>
        <row r="228">
          <cell r="A228" t="str">
            <v>4512000001</v>
          </cell>
        </row>
        <row r="229">
          <cell r="A229" t="str">
            <v>4512000001</v>
          </cell>
        </row>
        <row r="230">
          <cell r="A230" t="str">
            <v>4512000001</v>
          </cell>
        </row>
        <row r="231">
          <cell r="A231" t="str">
            <v>4512000001</v>
          </cell>
        </row>
        <row r="232">
          <cell r="A232" t="str">
            <v>4512000001</v>
          </cell>
        </row>
        <row r="233">
          <cell r="A233" t="str">
            <v>4512000001</v>
          </cell>
        </row>
        <row r="234">
          <cell r="A234" t="str">
            <v>4512000001</v>
          </cell>
        </row>
        <row r="235">
          <cell r="A235" t="str">
            <v>4512000001</v>
          </cell>
        </row>
        <row r="236">
          <cell r="A236" t="str">
            <v>4512000001</v>
          </cell>
        </row>
        <row r="237">
          <cell r="A237" t="str">
            <v>4512000001</v>
          </cell>
        </row>
        <row r="238">
          <cell r="A238" t="str">
            <v>4512000001</v>
          </cell>
        </row>
        <row r="239">
          <cell r="A239" t="str">
            <v>4512000001</v>
          </cell>
        </row>
        <row r="240">
          <cell r="A240" t="str">
            <v>4512000001</v>
          </cell>
        </row>
        <row r="241">
          <cell r="A241" t="str">
            <v>4512000001</v>
          </cell>
        </row>
        <row r="242">
          <cell r="A242" t="str">
            <v>4512000001</v>
          </cell>
        </row>
        <row r="243">
          <cell r="A243" t="str">
            <v>4512000001</v>
          </cell>
        </row>
        <row r="244">
          <cell r="A244" t="str">
            <v>4512000001</v>
          </cell>
        </row>
        <row r="245">
          <cell r="A245" t="str">
            <v>4512000001</v>
          </cell>
        </row>
        <row r="246">
          <cell r="A246" t="str">
            <v>4512000001</v>
          </cell>
        </row>
        <row r="247">
          <cell r="A247" t="str">
            <v>4512000001</v>
          </cell>
        </row>
        <row r="248">
          <cell r="A248" t="str">
            <v>4512000001</v>
          </cell>
        </row>
        <row r="249">
          <cell r="A249" t="str">
            <v>4512000001</v>
          </cell>
        </row>
        <row r="250">
          <cell r="A250" t="str">
            <v>4512000001</v>
          </cell>
        </row>
        <row r="251">
          <cell r="A251" t="str">
            <v>4512000001</v>
          </cell>
        </row>
        <row r="252">
          <cell r="A252" t="str">
            <v>4512000001</v>
          </cell>
        </row>
        <row r="253">
          <cell r="A253" t="str">
            <v>4512000001</v>
          </cell>
        </row>
        <row r="254">
          <cell r="A254" t="str">
            <v>4512000001</v>
          </cell>
        </row>
        <row r="255">
          <cell r="A255" t="str">
            <v>4512000001</v>
          </cell>
        </row>
        <row r="256">
          <cell r="A256" t="str">
            <v>4512000001</v>
          </cell>
        </row>
        <row r="257">
          <cell r="A257" t="str">
            <v>4512000001</v>
          </cell>
        </row>
        <row r="258">
          <cell r="A258" t="str">
            <v>4512000001</v>
          </cell>
        </row>
        <row r="259">
          <cell r="A259" t="str">
            <v>4512000001</v>
          </cell>
        </row>
        <row r="260">
          <cell r="A260" t="str">
            <v>4512000001</v>
          </cell>
        </row>
        <row r="261">
          <cell r="A261" t="str">
            <v>4512000001</v>
          </cell>
        </row>
        <row r="262">
          <cell r="A262" t="str">
            <v>4512000001</v>
          </cell>
        </row>
        <row r="263">
          <cell r="A263" t="str">
            <v>4512000001</v>
          </cell>
        </row>
        <row r="264">
          <cell r="A264" t="str">
            <v>4512000001</v>
          </cell>
        </row>
        <row r="265">
          <cell r="A265" t="str">
            <v>4512000001</v>
          </cell>
        </row>
        <row r="266">
          <cell r="A266" t="str">
            <v>4512000001</v>
          </cell>
        </row>
        <row r="267">
          <cell r="A267" t="str">
            <v>4512000001</v>
          </cell>
        </row>
        <row r="268">
          <cell r="A268" t="str">
            <v>4512000001</v>
          </cell>
        </row>
        <row r="269">
          <cell r="A269" t="str">
            <v>4512000001</v>
          </cell>
        </row>
        <row r="270">
          <cell r="A270" t="str">
            <v>4512000001</v>
          </cell>
        </row>
        <row r="271">
          <cell r="A271" t="str">
            <v>4512000001</v>
          </cell>
        </row>
        <row r="272">
          <cell r="A272" t="str">
            <v>4512000001</v>
          </cell>
        </row>
        <row r="273">
          <cell r="A273" t="str">
            <v>4512000001</v>
          </cell>
        </row>
        <row r="274">
          <cell r="A274" t="str">
            <v>4512000001</v>
          </cell>
        </row>
        <row r="275">
          <cell r="A275" t="str">
            <v>4512000001</v>
          </cell>
        </row>
        <row r="276">
          <cell r="A276" t="str">
            <v>4512000001</v>
          </cell>
        </row>
        <row r="277">
          <cell r="A277" t="str">
            <v>4512000001</v>
          </cell>
        </row>
        <row r="278">
          <cell r="A278" t="str">
            <v>4512000001</v>
          </cell>
        </row>
        <row r="279">
          <cell r="A279" t="str">
            <v>4512000001</v>
          </cell>
        </row>
        <row r="280">
          <cell r="A280" t="str">
            <v>4512000001</v>
          </cell>
        </row>
        <row r="281">
          <cell r="A281" t="str">
            <v>4512000001</v>
          </cell>
        </row>
        <row r="282">
          <cell r="A282" t="str">
            <v>4512000001</v>
          </cell>
        </row>
        <row r="283">
          <cell r="A283" t="str">
            <v>4512000001</v>
          </cell>
        </row>
        <row r="284">
          <cell r="A284" t="str">
            <v>4512000001</v>
          </cell>
        </row>
        <row r="285">
          <cell r="A285" t="str">
            <v>4512000001</v>
          </cell>
        </row>
        <row r="286">
          <cell r="A286" t="str">
            <v>4512000001</v>
          </cell>
        </row>
        <row r="287">
          <cell r="A287" t="str">
            <v>4512000001</v>
          </cell>
        </row>
        <row r="288">
          <cell r="A288" t="str">
            <v>4512000001</v>
          </cell>
        </row>
        <row r="289">
          <cell r="A289" t="str">
            <v>4512000001</v>
          </cell>
        </row>
        <row r="290">
          <cell r="A290" t="str">
            <v>4512000001</v>
          </cell>
        </row>
        <row r="291">
          <cell r="A291" t="str">
            <v>4512000001</v>
          </cell>
        </row>
        <row r="292">
          <cell r="A292" t="str">
            <v>4512000001</v>
          </cell>
        </row>
        <row r="293">
          <cell r="A293" t="str">
            <v>4512000001</v>
          </cell>
        </row>
        <row r="294">
          <cell r="A294" t="str">
            <v>4512000001</v>
          </cell>
        </row>
        <row r="295">
          <cell r="A295" t="str">
            <v>4512000001</v>
          </cell>
        </row>
        <row r="296">
          <cell r="A296" t="str">
            <v>4512000001</v>
          </cell>
        </row>
        <row r="297">
          <cell r="A297" t="str">
            <v>4512000001</v>
          </cell>
        </row>
        <row r="298">
          <cell r="A298" t="str">
            <v>4512000001</v>
          </cell>
        </row>
        <row r="299">
          <cell r="A299" t="str">
            <v>4512000001</v>
          </cell>
        </row>
        <row r="300">
          <cell r="A300" t="str">
            <v>4512000001</v>
          </cell>
        </row>
        <row r="301">
          <cell r="A301" t="str">
            <v>4512000001</v>
          </cell>
        </row>
        <row r="302">
          <cell r="A302" t="str">
            <v>4512000001</v>
          </cell>
        </row>
        <row r="303">
          <cell r="A303" t="str">
            <v>4512000001</v>
          </cell>
        </row>
        <row r="304">
          <cell r="A304" t="str">
            <v>4512000001</v>
          </cell>
        </row>
        <row r="305">
          <cell r="A305" t="str">
            <v>4512000001</v>
          </cell>
        </row>
        <row r="306">
          <cell r="A306" t="str">
            <v>4512000001</v>
          </cell>
        </row>
        <row r="307">
          <cell r="A307" t="str">
            <v>4512000001</v>
          </cell>
        </row>
        <row r="308">
          <cell r="A308" t="str">
            <v>4512000001</v>
          </cell>
        </row>
        <row r="309">
          <cell r="A309" t="str">
            <v>4512000001</v>
          </cell>
        </row>
        <row r="310">
          <cell r="A310" t="str">
            <v>4512000001</v>
          </cell>
        </row>
        <row r="311">
          <cell r="A311" t="str">
            <v>4512000001</v>
          </cell>
        </row>
        <row r="312">
          <cell r="A312" t="str">
            <v>4512000001</v>
          </cell>
        </row>
        <row r="313">
          <cell r="A313" t="str">
            <v>4512000001</v>
          </cell>
        </row>
        <row r="314">
          <cell r="A314" t="str">
            <v>4512000001</v>
          </cell>
        </row>
        <row r="315">
          <cell r="A315" t="str">
            <v>4512000001</v>
          </cell>
        </row>
        <row r="316">
          <cell r="A316" t="str">
            <v>4512000001</v>
          </cell>
        </row>
        <row r="317">
          <cell r="A317" t="str">
            <v>4512000001</v>
          </cell>
        </row>
        <row r="318">
          <cell r="A318" t="str">
            <v>4512000001</v>
          </cell>
        </row>
        <row r="319">
          <cell r="A319" t="str">
            <v>4512000001</v>
          </cell>
        </row>
        <row r="320">
          <cell r="A320" t="str">
            <v>4512000001</v>
          </cell>
        </row>
        <row r="321">
          <cell r="A321" t="str">
            <v>4512000001</v>
          </cell>
        </row>
        <row r="322">
          <cell r="A322" t="str">
            <v>4512000001</v>
          </cell>
        </row>
        <row r="323">
          <cell r="A323" t="str">
            <v>4512000001</v>
          </cell>
        </row>
        <row r="324">
          <cell r="A324" t="str">
            <v>4512000001</v>
          </cell>
        </row>
        <row r="325">
          <cell r="A325" t="str">
            <v>4512000001</v>
          </cell>
        </row>
        <row r="326">
          <cell r="A326" t="str">
            <v>4512000001</v>
          </cell>
        </row>
        <row r="327">
          <cell r="A327" t="str">
            <v>4512000001</v>
          </cell>
        </row>
        <row r="328">
          <cell r="A328" t="str">
            <v>4512000001</v>
          </cell>
        </row>
        <row r="329">
          <cell r="A329" t="str">
            <v>4512000001</v>
          </cell>
        </row>
        <row r="330">
          <cell r="A330" t="str">
            <v>4512000001</v>
          </cell>
        </row>
        <row r="331">
          <cell r="A331" t="str">
            <v>4512000001</v>
          </cell>
        </row>
        <row r="332">
          <cell r="A332" t="str">
            <v>4512000001</v>
          </cell>
        </row>
        <row r="333">
          <cell r="A333" t="str">
            <v>4512000001</v>
          </cell>
        </row>
        <row r="334">
          <cell r="A334" t="str">
            <v>4512000001</v>
          </cell>
        </row>
        <row r="335">
          <cell r="A335" t="str">
            <v>4512000001</v>
          </cell>
        </row>
        <row r="336">
          <cell r="A336" t="str">
            <v>4512000001</v>
          </cell>
        </row>
        <row r="337">
          <cell r="A337" t="str">
            <v>4512000001</v>
          </cell>
        </row>
        <row r="338">
          <cell r="A338" t="str">
            <v>4512000001</v>
          </cell>
        </row>
        <row r="339">
          <cell r="A339" t="str">
            <v>4512000001</v>
          </cell>
        </row>
        <row r="340">
          <cell r="A340" t="str">
            <v>4512000001</v>
          </cell>
        </row>
        <row r="341">
          <cell r="A341" t="str">
            <v>4512000001</v>
          </cell>
        </row>
        <row r="342">
          <cell r="A342" t="str">
            <v>4512000001</v>
          </cell>
        </row>
        <row r="343">
          <cell r="A343" t="str">
            <v>4512000001</v>
          </cell>
        </row>
        <row r="344">
          <cell r="A344" t="str">
            <v>4512000001</v>
          </cell>
        </row>
        <row r="345">
          <cell r="A345" t="str">
            <v>4512000001</v>
          </cell>
        </row>
        <row r="346">
          <cell r="A346" t="str">
            <v>4512000001</v>
          </cell>
        </row>
        <row r="347">
          <cell r="A347" t="str">
            <v>4512000001</v>
          </cell>
        </row>
        <row r="348">
          <cell r="A348" t="str">
            <v>4512000001</v>
          </cell>
        </row>
        <row r="349">
          <cell r="A349" t="str">
            <v>4512000001</v>
          </cell>
        </row>
        <row r="350">
          <cell r="A350" t="str">
            <v>4512000001</v>
          </cell>
        </row>
        <row r="351">
          <cell r="A351" t="str">
            <v>4512000001</v>
          </cell>
        </row>
        <row r="352">
          <cell r="A352" t="str">
            <v>4512000001</v>
          </cell>
        </row>
        <row r="353">
          <cell r="A353" t="str">
            <v>4512000001</v>
          </cell>
        </row>
        <row r="354">
          <cell r="A354" t="str">
            <v>4512000001</v>
          </cell>
        </row>
        <row r="355">
          <cell r="A355" t="str">
            <v>4512000001</v>
          </cell>
        </row>
        <row r="356">
          <cell r="A356" t="str">
            <v>4512000001</v>
          </cell>
        </row>
        <row r="357">
          <cell r="A357" t="str">
            <v>4512000001</v>
          </cell>
        </row>
        <row r="358">
          <cell r="A358" t="str">
            <v>4512000001</v>
          </cell>
        </row>
        <row r="359">
          <cell r="A359" t="str">
            <v>4512000001</v>
          </cell>
        </row>
        <row r="360">
          <cell r="A360" t="str">
            <v>4512000001</v>
          </cell>
        </row>
        <row r="361">
          <cell r="A361" t="str">
            <v>4512000001</v>
          </cell>
        </row>
        <row r="362">
          <cell r="A362" t="str">
            <v>4512000001</v>
          </cell>
        </row>
        <row r="363">
          <cell r="A363" t="str">
            <v>4512000001</v>
          </cell>
        </row>
        <row r="364">
          <cell r="A364" t="str">
            <v>4512000001</v>
          </cell>
        </row>
        <row r="365">
          <cell r="A365" t="str">
            <v>4512000001</v>
          </cell>
        </row>
        <row r="366">
          <cell r="A366" t="str">
            <v>4512000001</v>
          </cell>
        </row>
        <row r="367">
          <cell r="A367" t="str">
            <v>4512000001</v>
          </cell>
        </row>
        <row r="368">
          <cell r="A368" t="str">
            <v>4512000001</v>
          </cell>
        </row>
        <row r="369">
          <cell r="A369" t="str">
            <v>4512000001</v>
          </cell>
        </row>
        <row r="370">
          <cell r="A370" t="str">
            <v>4512000001</v>
          </cell>
        </row>
        <row r="371">
          <cell r="A371" t="str">
            <v>4512000001</v>
          </cell>
        </row>
        <row r="372">
          <cell r="A372" t="str">
            <v>4512000001</v>
          </cell>
        </row>
        <row r="373">
          <cell r="A373" t="str">
            <v>4512000001</v>
          </cell>
        </row>
        <row r="374">
          <cell r="A374" t="str">
            <v>4512000001</v>
          </cell>
        </row>
        <row r="375">
          <cell r="A375" t="str">
            <v>4512000001</v>
          </cell>
        </row>
        <row r="376">
          <cell r="A376" t="str">
            <v>4512000001</v>
          </cell>
        </row>
        <row r="377">
          <cell r="A377" t="str">
            <v>4512000001</v>
          </cell>
        </row>
        <row r="378">
          <cell r="A378" t="str">
            <v>4512000001</v>
          </cell>
        </row>
        <row r="379">
          <cell r="A379" t="str">
            <v>4512000001</v>
          </cell>
        </row>
        <row r="380">
          <cell r="A380" t="str">
            <v>4512000001</v>
          </cell>
        </row>
        <row r="381">
          <cell r="A381" t="str">
            <v>4512000001</v>
          </cell>
        </row>
        <row r="382">
          <cell r="A382" t="str">
            <v>4512000001</v>
          </cell>
        </row>
        <row r="383">
          <cell r="A383" t="str">
            <v>4512000001</v>
          </cell>
        </row>
        <row r="384">
          <cell r="A384" t="str">
            <v>4512000001</v>
          </cell>
        </row>
        <row r="385">
          <cell r="A385" t="str">
            <v>4512000001</v>
          </cell>
        </row>
        <row r="386">
          <cell r="A386" t="str">
            <v>4512000001</v>
          </cell>
        </row>
        <row r="387">
          <cell r="A387" t="str">
            <v>4512000001</v>
          </cell>
        </row>
        <row r="388">
          <cell r="A388" t="str">
            <v>4512000001</v>
          </cell>
        </row>
        <row r="389">
          <cell r="A389" t="str">
            <v>4512000001</v>
          </cell>
        </row>
        <row r="390">
          <cell r="A390" t="str">
            <v>4512000001</v>
          </cell>
        </row>
        <row r="391">
          <cell r="A391" t="str">
            <v>4512000001</v>
          </cell>
        </row>
        <row r="392">
          <cell r="A392" t="str">
            <v>4512000001</v>
          </cell>
        </row>
        <row r="393">
          <cell r="A393" t="str">
            <v>4512000001</v>
          </cell>
        </row>
        <row r="394">
          <cell r="A394" t="str">
            <v>4512000001</v>
          </cell>
        </row>
        <row r="395">
          <cell r="A395" t="str">
            <v>4512000001</v>
          </cell>
        </row>
        <row r="396">
          <cell r="A396" t="str">
            <v>4512000001</v>
          </cell>
        </row>
        <row r="397">
          <cell r="A397" t="str">
            <v>4512000001</v>
          </cell>
        </row>
        <row r="398">
          <cell r="A398" t="str">
            <v>4512000001</v>
          </cell>
        </row>
        <row r="399">
          <cell r="A399" t="str">
            <v>4512000001</v>
          </cell>
        </row>
        <row r="400">
          <cell r="A400" t="str">
            <v>4512000001</v>
          </cell>
        </row>
        <row r="401">
          <cell r="A401" t="str">
            <v>4512000001</v>
          </cell>
        </row>
        <row r="402">
          <cell r="A402" t="str">
            <v>4512000001</v>
          </cell>
        </row>
        <row r="403">
          <cell r="A403" t="str">
            <v>4512000001</v>
          </cell>
        </row>
        <row r="404">
          <cell r="A404" t="str">
            <v>4512000001</v>
          </cell>
        </row>
        <row r="405">
          <cell r="A405" t="str">
            <v>4512000001</v>
          </cell>
        </row>
        <row r="406">
          <cell r="A406" t="str">
            <v>4512000001</v>
          </cell>
        </row>
        <row r="407">
          <cell r="A407" t="str">
            <v>4512000001</v>
          </cell>
        </row>
        <row r="408">
          <cell r="A408" t="str">
            <v>4512000001</v>
          </cell>
        </row>
        <row r="409">
          <cell r="A409" t="str">
            <v>4512000001</v>
          </cell>
        </row>
        <row r="410">
          <cell r="A410" t="str">
            <v>4512000001</v>
          </cell>
        </row>
        <row r="411">
          <cell r="A411" t="str">
            <v>4512000001</v>
          </cell>
        </row>
        <row r="412">
          <cell r="A412" t="str">
            <v>4512000001</v>
          </cell>
        </row>
        <row r="413">
          <cell r="A413" t="str">
            <v>4512000001</v>
          </cell>
        </row>
        <row r="414">
          <cell r="A414" t="str">
            <v>4512000001</v>
          </cell>
        </row>
        <row r="415">
          <cell r="A415" t="str">
            <v>4512000001</v>
          </cell>
        </row>
        <row r="416">
          <cell r="A416" t="str">
            <v>4512000001</v>
          </cell>
        </row>
        <row r="417">
          <cell r="A417" t="str">
            <v>4512000001</v>
          </cell>
        </row>
        <row r="418">
          <cell r="A418" t="str">
            <v>4512000001</v>
          </cell>
        </row>
        <row r="419">
          <cell r="A419" t="str">
            <v>4512000001</v>
          </cell>
        </row>
        <row r="420">
          <cell r="A420" t="str">
            <v>4512000001</v>
          </cell>
        </row>
        <row r="421">
          <cell r="A421" t="str">
            <v>4512000001</v>
          </cell>
        </row>
        <row r="422">
          <cell r="A422" t="str">
            <v>4512000001</v>
          </cell>
        </row>
        <row r="423">
          <cell r="A423" t="str">
            <v>4512000001</v>
          </cell>
        </row>
        <row r="424">
          <cell r="A424" t="str">
            <v>4512000001</v>
          </cell>
        </row>
        <row r="425">
          <cell r="A425" t="str">
            <v>4512000001</v>
          </cell>
        </row>
        <row r="426">
          <cell r="A426" t="str">
            <v>4512000001</v>
          </cell>
        </row>
        <row r="427">
          <cell r="A427" t="str">
            <v>4512000001</v>
          </cell>
        </row>
        <row r="428">
          <cell r="A428" t="str">
            <v>4512000001</v>
          </cell>
        </row>
        <row r="429">
          <cell r="A429" t="str">
            <v>4512000001</v>
          </cell>
        </row>
        <row r="430">
          <cell r="A430" t="str">
            <v>4512000001</v>
          </cell>
        </row>
        <row r="431">
          <cell r="A431" t="str">
            <v>4512000001</v>
          </cell>
        </row>
        <row r="432">
          <cell r="A432" t="str">
            <v>4512000001</v>
          </cell>
        </row>
        <row r="433">
          <cell r="A433" t="str">
            <v>4512000001</v>
          </cell>
        </row>
        <row r="434">
          <cell r="A434" t="str">
            <v>4512000001</v>
          </cell>
        </row>
        <row r="435">
          <cell r="A435" t="str">
            <v>4512000001</v>
          </cell>
        </row>
        <row r="436">
          <cell r="A436" t="str">
            <v>4512000001</v>
          </cell>
        </row>
        <row r="437">
          <cell r="A437" t="str">
            <v>4512000001</v>
          </cell>
        </row>
        <row r="438">
          <cell r="A438" t="str">
            <v>4512000001</v>
          </cell>
        </row>
        <row r="439">
          <cell r="A439" t="str">
            <v>4512000001</v>
          </cell>
        </row>
        <row r="440">
          <cell r="A440" t="str">
            <v>4512000001</v>
          </cell>
        </row>
        <row r="441">
          <cell r="A441" t="str">
            <v>4512000001</v>
          </cell>
        </row>
        <row r="442">
          <cell r="A442" t="str">
            <v>4512000001</v>
          </cell>
        </row>
        <row r="443">
          <cell r="A443" t="str">
            <v>4512000001</v>
          </cell>
        </row>
        <row r="444">
          <cell r="A444" t="str">
            <v>4512000001</v>
          </cell>
        </row>
        <row r="445">
          <cell r="A445" t="str">
            <v>4512000001</v>
          </cell>
        </row>
        <row r="446">
          <cell r="A446" t="str">
            <v>4512000001</v>
          </cell>
        </row>
        <row r="447">
          <cell r="A447" t="str">
            <v>4512000001</v>
          </cell>
        </row>
        <row r="448">
          <cell r="A448" t="str">
            <v>4512000001</v>
          </cell>
        </row>
        <row r="449">
          <cell r="A449" t="str">
            <v>4512000001</v>
          </cell>
        </row>
        <row r="450">
          <cell r="A450" t="str">
            <v>4512000001</v>
          </cell>
        </row>
        <row r="451">
          <cell r="A451" t="str">
            <v>4512000001</v>
          </cell>
        </row>
        <row r="452">
          <cell r="A452" t="str">
            <v>4512000001</v>
          </cell>
        </row>
        <row r="453">
          <cell r="A453" t="str">
            <v>4512000001</v>
          </cell>
        </row>
        <row r="454">
          <cell r="A454" t="str">
            <v>4512000001</v>
          </cell>
        </row>
        <row r="455">
          <cell r="A455" t="str">
            <v>4512000001</v>
          </cell>
        </row>
        <row r="456">
          <cell r="A456" t="str">
            <v>4512000001</v>
          </cell>
        </row>
        <row r="457">
          <cell r="A457" t="str">
            <v>4512000001</v>
          </cell>
        </row>
        <row r="458">
          <cell r="A458" t="str">
            <v>4512000001</v>
          </cell>
        </row>
        <row r="459">
          <cell r="A459" t="str">
            <v>4512000001</v>
          </cell>
        </row>
        <row r="460">
          <cell r="A460" t="str">
            <v>4512000001</v>
          </cell>
        </row>
        <row r="461">
          <cell r="A461" t="str">
            <v>4512000001</v>
          </cell>
        </row>
        <row r="462">
          <cell r="A462" t="str">
            <v>4512000001</v>
          </cell>
        </row>
        <row r="463">
          <cell r="A463" t="str">
            <v>4512000001</v>
          </cell>
        </row>
        <row r="464">
          <cell r="A464" t="str">
            <v>4512000001</v>
          </cell>
        </row>
        <row r="465">
          <cell r="A465" t="str">
            <v>4512000001</v>
          </cell>
        </row>
        <row r="466">
          <cell r="A466" t="str">
            <v>4512000001</v>
          </cell>
        </row>
        <row r="467">
          <cell r="A467" t="str">
            <v>4512000001</v>
          </cell>
        </row>
        <row r="468">
          <cell r="A468" t="str">
            <v>4512000001</v>
          </cell>
        </row>
        <row r="469">
          <cell r="A469" t="str">
            <v>4512000001</v>
          </cell>
        </row>
        <row r="470">
          <cell r="A470" t="str">
            <v>4512000001</v>
          </cell>
        </row>
        <row r="471">
          <cell r="A471" t="str">
            <v>4512000001</v>
          </cell>
        </row>
        <row r="472">
          <cell r="A472" t="str">
            <v>4512000001</v>
          </cell>
        </row>
        <row r="473">
          <cell r="A473" t="str">
            <v>4512000001</v>
          </cell>
        </row>
        <row r="474">
          <cell r="A474" t="str">
            <v>4512000001</v>
          </cell>
        </row>
        <row r="475">
          <cell r="A475" t="str">
            <v>4512000001</v>
          </cell>
        </row>
        <row r="476">
          <cell r="A476" t="str">
            <v>4512000001</v>
          </cell>
        </row>
        <row r="477">
          <cell r="A477" t="str">
            <v>4512000001</v>
          </cell>
        </row>
        <row r="478">
          <cell r="A478" t="str">
            <v>4512000001</v>
          </cell>
        </row>
        <row r="479">
          <cell r="A479" t="str">
            <v>4512000001</v>
          </cell>
        </row>
        <row r="480">
          <cell r="A480" t="str">
            <v>4512000001</v>
          </cell>
        </row>
        <row r="481">
          <cell r="A481" t="str">
            <v>4512000001</v>
          </cell>
        </row>
        <row r="482">
          <cell r="A482" t="str">
            <v>4512000001</v>
          </cell>
        </row>
        <row r="483">
          <cell r="A483" t="str">
            <v>4512000001</v>
          </cell>
        </row>
        <row r="484">
          <cell r="A484" t="str">
            <v>4512000001</v>
          </cell>
        </row>
        <row r="485">
          <cell r="A485" t="str">
            <v>4512000001</v>
          </cell>
        </row>
        <row r="486">
          <cell r="A486" t="str">
            <v>4512000001</v>
          </cell>
        </row>
        <row r="487">
          <cell r="A487" t="str">
            <v>4512000001</v>
          </cell>
        </row>
        <row r="488">
          <cell r="A488" t="str">
            <v>4512000001</v>
          </cell>
        </row>
        <row r="489">
          <cell r="A489" t="str">
            <v>4512000001</v>
          </cell>
        </row>
        <row r="490">
          <cell r="A490" t="str">
            <v>4512000001</v>
          </cell>
        </row>
        <row r="491">
          <cell r="A491" t="str">
            <v>4512000001</v>
          </cell>
        </row>
        <row r="492">
          <cell r="A492" t="str">
            <v>4512000001</v>
          </cell>
        </row>
        <row r="493">
          <cell r="A493" t="str">
            <v>4512000001</v>
          </cell>
        </row>
        <row r="494">
          <cell r="A494" t="str">
            <v>4512000001</v>
          </cell>
        </row>
        <row r="495">
          <cell r="A495" t="str">
            <v>4512000001</v>
          </cell>
        </row>
        <row r="496">
          <cell r="A496" t="str">
            <v>4512000001</v>
          </cell>
        </row>
        <row r="497">
          <cell r="A497" t="str">
            <v>4512000001</v>
          </cell>
        </row>
        <row r="498">
          <cell r="A498" t="str">
            <v>4512000001</v>
          </cell>
        </row>
        <row r="499">
          <cell r="A499" t="str">
            <v>4512000001</v>
          </cell>
        </row>
        <row r="500">
          <cell r="A500" t="str">
            <v>4512000001</v>
          </cell>
        </row>
        <row r="501">
          <cell r="A501" t="str">
            <v>4512000001</v>
          </cell>
        </row>
        <row r="502">
          <cell r="A502" t="str">
            <v>4512000001</v>
          </cell>
        </row>
        <row r="503">
          <cell r="A503" t="str">
            <v>4512000001</v>
          </cell>
        </row>
        <row r="504">
          <cell r="A504" t="str">
            <v>4512000001</v>
          </cell>
        </row>
        <row r="505">
          <cell r="A505" t="str">
            <v>4512000001</v>
          </cell>
        </row>
        <row r="506">
          <cell r="A506" t="str">
            <v>4512000001</v>
          </cell>
        </row>
        <row r="507">
          <cell r="A507" t="str">
            <v>4512000001</v>
          </cell>
        </row>
        <row r="508">
          <cell r="A508" t="str">
            <v>4512000001</v>
          </cell>
        </row>
        <row r="509">
          <cell r="A509" t="str">
            <v>4512000001</v>
          </cell>
        </row>
        <row r="510">
          <cell r="A510" t="str">
            <v>4512000001</v>
          </cell>
        </row>
        <row r="511">
          <cell r="A511" t="str">
            <v>4512000001</v>
          </cell>
        </row>
        <row r="512">
          <cell r="A512" t="str">
            <v>4512000001</v>
          </cell>
        </row>
        <row r="513">
          <cell r="A513" t="str">
            <v>4512000001</v>
          </cell>
        </row>
        <row r="514">
          <cell r="A514" t="str">
            <v>4512000001</v>
          </cell>
        </row>
        <row r="515">
          <cell r="A515" t="str">
            <v>4512000001</v>
          </cell>
        </row>
        <row r="516">
          <cell r="A516" t="str">
            <v>4512000001</v>
          </cell>
        </row>
        <row r="517">
          <cell r="A517" t="str">
            <v>4512000001</v>
          </cell>
        </row>
        <row r="518">
          <cell r="A518" t="str">
            <v>4512000001</v>
          </cell>
        </row>
        <row r="519">
          <cell r="A519" t="str">
            <v>4512000001</v>
          </cell>
        </row>
        <row r="520">
          <cell r="A520" t="str">
            <v>4512000001</v>
          </cell>
        </row>
        <row r="521">
          <cell r="A521" t="str">
            <v>4512000001</v>
          </cell>
        </row>
        <row r="522">
          <cell r="A522" t="str">
            <v>4512000001</v>
          </cell>
        </row>
        <row r="523">
          <cell r="A523" t="str">
            <v>4512000001</v>
          </cell>
        </row>
        <row r="524">
          <cell r="A524" t="str">
            <v>4512000001</v>
          </cell>
        </row>
        <row r="525">
          <cell r="A525" t="str">
            <v>4512000001</v>
          </cell>
        </row>
        <row r="526">
          <cell r="A526" t="str">
            <v>4512000001</v>
          </cell>
        </row>
        <row r="527">
          <cell r="A527" t="str">
            <v>4512000001</v>
          </cell>
        </row>
        <row r="528">
          <cell r="A528" t="str">
            <v>4512000001</v>
          </cell>
        </row>
        <row r="529">
          <cell r="A529" t="str">
            <v>4512000001</v>
          </cell>
        </row>
        <row r="530">
          <cell r="A530" t="str">
            <v>4512000001</v>
          </cell>
        </row>
        <row r="531">
          <cell r="A531" t="str">
            <v>4512000001</v>
          </cell>
        </row>
        <row r="532">
          <cell r="A532" t="str">
            <v>4512000001</v>
          </cell>
        </row>
        <row r="533">
          <cell r="A533" t="str">
            <v>4512000001</v>
          </cell>
        </row>
        <row r="534">
          <cell r="A534" t="str">
            <v>4512000001</v>
          </cell>
        </row>
        <row r="535">
          <cell r="A535" t="str">
            <v>4512000001</v>
          </cell>
        </row>
        <row r="536">
          <cell r="A536" t="str">
            <v>4512000001</v>
          </cell>
        </row>
        <row r="537">
          <cell r="A537" t="str">
            <v>4512000001</v>
          </cell>
        </row>
        <row r="538">
          <cell r="A538" t="str">
            <v>4512000001</v>
          </cell>
        </row>
        <row r="539">
          <cell r="A539" t="str">
            <v>4512000001</v>
          </cell>
        </row>
        <row r="540">
          <cell r="A540" t="str">
            <v>4512000001</v>
          </cell>
        </row>
        <row r="541">
          <cell r="A541" t="str">
            <v>4512000001</v>
          </cell>
        </row>
        <row r="542">
          <cell r="A542" t="str">
            <v>4512000001</v>
          </cell>
        </row>
        <row r="543">
          <cell r="A543" t="str">
            <v>4512000001</v>
          </cell>
        </row>
        <row r="544">
          <cell r="A544" t="str">
            <v>4512000001</v>
          </cell>
        </row>
        <row r="545">
          <cell r="A545" t="str">
            <v>4512000001</v>
          </cell>
        </row>
        <row r="546">
          <cell r="A546" t="str">
            <v>4512000001</v>
          </cell>
        </row>
        <row r="547">
          <cell r="A547" t="str">
            <v>4512000001</v>
          </cell>
        </row>
        <row r="548">
          <cell r="A548" t="str">
            <v>4512000001</v>
          </cell>
        </row>
        <row r="549">
          <cell r="A549" t="str">
            <v>4512000001</v>
          </cell>
        </row>
        <row r="550">
          <cell r="A550" t="str">
            <v>4512000001</v>
          </cell>
        </row>
        <row r="551">
          <cell r="A551" t="str">
            <v>4512000001</v>
          </cell>
        </row>
        <row r="552">
          <cell r="A552" t="str">
            <v>4512000001</v>
          </cell>
        </row>
        <row r="553">
          <cell r="A553" t="str">
            <v>4512000001</v>
          </cell>
        </row>
        <row r="554">
          <cell r="A554" t="str">
            <v>4512000001</v>
          </cell>
        </row>
        <row r="555">
          <cell r="A555" t="str">
            <v>4512000001</v>
          </cell>
        </row>
        <row r="556">
          <cell r="A556" t="str">
            <v>4512000001</v>
          </cell>
        </row>
        <row r="557">
          <cell r="A557" t="str">
            <v>4512000001</v>
          </cell>
        </row>
        <row r="558">
          <cell r="A558" t="str">
            <v>4512000001</v>
          </cell>
        </row>
        <row r="559">
          <cell r="A559" t="str">
            <v>4512000001</v>
          </cell>
        </row>
        <row r="560">
          <cell r="A560" t="str">
            <v>4512000001</v>
          </cell>
        </row>
        <row r="561">
          <cell r="A561" t="str">
            <v>4512000001</v>
          </cell>
        </row>
        <row r="562">
          <cell r="A562" t="str">
            <v>4512000001</v>
          </cell>
        </row>
        <row r="563">
          <cell r="A563" t="str">
            <v>4512000001</v>
          </cell>
        </row>
        <row r="564">
          <cell r="A564" t="str">
            <v>4512000001</v>
          </cell>
        </row>
        <row r="565">
          <cell r="A565" t="str">
            <v>4512000001</v>
          </cell>
        </row>
        <row r="566">
          <cell r="A566" t="str">
            <v>4512000001</v>
          </cell>
        </row>
        <row r="567">
          <cell r="A567" t="str">
            <v>4512000001</v>
          </cell>
        </row>
        <row r="568">
          <cell r="A568" t="str">
            <v>4512000001</v>
          </cell>
        </row>
        <row r="569">
          <cell r="A569" t="str">
            <v>4512000001</v>
          </cell>
        </row>
        <row r="570">
          <cell r="A570" t="str">
            <v>4512000001</v>
          </cell>
        </row>
        <row r="571">
          <cell r="A571" t="str">
            <v>4512000001</v>
          </cell>
        </row>
        <row r="572">
          <cell r="A572" t="str">
            <v>4512000001</v>
          </cell>
        </row>
        <row r="573">
          <cell r="A573" t="str">
            <v>4512000001</v>
          </cell>
        </row>
        <row r="574">
          <cell r="A574" t="str">
            <v>4512000001</v>
          </cell>
        </row>
        <row r="575">
          <cell r="A575" t="str">
            <v>4512000001</v>
          </cell>
        </row>
        <row r="576">
          <cell r="A576" t="str">
            <v>4512000001</v>
          </cell>
        </row>
        <row r="577">
          <cell r="A577" t="str">
            <v>4512000001</v>
          </cell>
        </row>
        <row r="578">
          <cell r="A578" t="str">
            <v>4512000001</v>
          </cell>
        </row>
        <row r="579">
          <cell r="A579" t="str">
            <v>4512000001</v>
          </cell>
        </row>
        <row r="580">
          <cell r="A580" t="str">
            <v>4512000001</v>
          </cell>
        </row>
        <row r="581">
          <cell r="A581" t="str">
            <v>4512000001</v>
          </cell>
        </row>
        <row r="582">
          <cell r="A582" t="str">
            <v>4512000001</v>
          </cell>
        </row>
        <row r="583">
          <cell r="A583" t="str">
            <v>4512000001</v>
          </cell>
        </row>
        <row r="584">
          <cell r="A584" t="str">
            <v>4512000001</v>
          </cell>
        </row>
        <row r="585">
          <cell r="A585" t="str">
            <v>4512000001</v>
          </cell>
        </row>
        <row r="586">
          <cell r="A586" t="str">
            <v>4512000001</v>
          </cell>
        </row>
        <row r="587">
          <cell r="A587" t="str">
            <v>4512000001</v>
          </cell>
        </row>
        <row r="588">
          <cell r="A588" t="str">
            <v>4512000001</v>
          </cell>
        </row>
        <row r="589">
          <cell r="A589" t="str">
            <v>4512000001</v>
          </cell>
        </row>
        <row r="590">
          <cell r="A590" t="str">
            <v>4512000001</v>
          </cell>
        </row>
        <row r="591">
          <cell r="A591" t="str">
            <v>4512000001</v>
          </cell>
        </row>
        <row r="592">
          <cell r="A592" t="str">
            <v>4512000001</v>
          </cell>
        </row>
        <row r="593">
          <cell r="A593" t="str">
            <v>4512000001</v>
          </cell>
        </row>
        <row r="594">
          <cell r="A594" t="str">
            <v>4512000001</v>
          </cell>
        </row>
        <row r="595">
          <cell r="A595" t="str">
            <v>4512000001</v>
          </cell>
        </row>
        <row r="596">
          <cell r="A596" t="str">
            <v>4512000001</v>
          </cell>
        </row>
        <row r="597">
          <cell r="A597" t="str">
            <v>4512000001</v>
          </cell>
        </row>
        <row r="598">
          <cell r="A598" t="str">
            <v>4512000001</v>
          </cell>
        </row>
        <row r="599">
          <cell r="A599" t="str">
            <v>4512000001</v>
          </cell>
        </row>
        <row r="600">
          <cell r="A600" t="str">
            <v>4512000001</v>
          </cell>
        </row>
        <row r="601">
          <cell r="A601" t="str">
            <v>4512000001</v>
          </cell>
        </row>
        <row r="602">
          <cell r="A602" t="str">
            <v>4512000001</v>
          </cell>
        </row>
        <row r="603">
          <cell r="A603" t="str">
            <v>4512000001</v>
          </cell>
        </row>
        <row r="604">
          <cell r="A604" t="str">
            <v>4512000001</v>
          </cell>
        </row>
        <row r="605">
          <cell r="A605" t="str">
            <v>4512000001</v>
          </cell>
        </row>
        <row r="606">
          <cell r="A606" t="str">
            <v>4512000001</v>
          </cell>
        </row>
        <row r="607">
          <cell r="A607" t="str">
            <v>4512000001</v>
          </cell>
        </row>
        <row r="608">
          <cell r="A608" t="str">
            <v>4512000001</v>
          </cell>
        </row>
        <row r="609">
          <cell r="A609" t="str">
            <v>4512000001</v>
          </cell>
        </row>
        <row r="610">
          <cell r="A610" t="str">
            <v>4512000001</v>
          </cell>
        </row>
        <row r="611">
          <cell r="A611" t="str">
            <v>4512000001</v>
          </cell>
        </row>
        <row r="612">
          <cell r="A612" t="str">
            <v>4512000001</v>
          </cell>
        </row>
        <row r="613">
          <cell r="A613" t="str">
            <v>4512000001</v>
          </cell>
        </row>
        <row r="614">
          <cell r="A614" t="str">
            <v>4512000001</v>
          </cell>
        </row>
        <row r="615">
          <cell r="A615" t="str">
            <v>4512000001</v>
          </cell>
        </row>
        <row r="616">
          <cell r="A616" t="str">
            <v>4512000001</v>
          </cell>
        </row>
        <row r="617">
          <cell r="A617" t="str">
            <v>4512000001</v>
          </cell>
        </row>
        <row r="618">
          <cell r="A618" t="str">
            <v>4512000001</v>
          </cell>
        </row>
        <row r="619">
          <cell r="A619" t="str">
            <v>4512000001</v>
          </cell>
        </row>
        <row r="620">
          <cell r="A620" t="str">
            <v>4512000001</v>
          </cell>
        </row>
        <row r="621">
          <cell r="A621" t="str">
            <v>4512000001</v>
          </cell>
        </row>
        <row r="622">
          <cell r="A622" t="str">
            <v>4512000001</v>
          </cell>
        </row>
        <row r="623">
          <cell r="A623" t="str">
            <v>4512000001</v>
          </cell>
        </row>
        <row r="624">
          <cell r="A624" t="str">
            <v>4512000001</v>
          </cell>
        </row>
        <row r="625">
          <cell r="A625" t="str">
            <v>4512000001</v>
          </cell>
        </row>
        <row r="626">
          <cell r="A626" t="str">
            <v>4512000001</v>
          </cell>
        </row>
        <row r="627">
          <cell r="A627" t="str">
            <v>4512000001</v>
          </cell>
        </row>
        <row r="628">
          <cell r="A628" t="str">
            <v>4512000001</v>
          </cell>
        </row>
        <row r="629">
          <cell r="A629" t="str">
            <v>4512000001</v>
          </cell>
        </row>
        <row r="630">
          <cell r="A630" t="str">
            <v>4512000001</v>
          </cell>
        </row>
        <row r="631">
          <cell r="A631" t="str">
            <v>4512000001</v>
          </cell>
        </row>
        <row r="632">
          <cell r="A632" t="str">
            <v>4512000001</v>
          </cell>
        </row>
        <row r="633">
          <cell r="A633" t="str">
            <v>4512000001</v>
          </cell>
        </row>
        <row r="634">
          <cell r="A634" t="str">
            <v>4512000001</v>
          </cell>
        </row>
        <row r="635">
          <cell r="A635" t="str">
            <v>4512000001</v>
          </cell>
        </row>
        <row r="636">
          <cell r="A636" t="str">
            <v>4512000001</v>
          </cell>
        </row>
        <row r="637">
          <cell r="A637" t="str">
            <v>4512000001</v>
          </cell>
        </row>
        <row r="638">
          <cell r="A638" t="str">
            <v>4512000001</v>
          </cell>
        </row>
        <row r="639">
          <cell r="A639" t="str">
            <v>4512000001</v>
          </cell>
        </row>
        <row r="640">
          <cell r="A640" t="str">
            <v>4512000001</v>
          </cell>
        </row>
        <row r="641">
          <cell r="A641" t="str">
            <v>4512000001</v>
          </cell>
        </row>
        <row r="642">
          <cell r="A642" t="str">
            <v>4512000001</v>
          </cell>
        </row>
        <row r="643">
          <cell r="A643" t="str">
            <v>4512000001</v>
          </cell>
        </row>
        <row r="644">
          <cell r="A644" t="str">
            <v>4512000001</v>
          </cell>
        </row>
        <row r="645">
          <cell r="A645" t="str">
            <v>4512000001</v>
          </cell>
        </row>
        <row r="646">
          <cell r="A646" t="str">
            <v>4512000001</v>
          </cell>
        </row>
        <row r="647">
          <cell r="A647" t="str">
            <v>4512000001</v>
          </cell>
        </row>
        <row r="648">
          <cell r="A648" t="str">
            <v>4512000001</v>
          </cell>
        </row>
        <row r="649">
          <cell r="A649" t="str">
            <v>4512000001</v>
          </cell>
        </row>
        <row r="650">
          <cell r="A650" t="str">
            <v>4512000001</v>
          </cell>
        </row>
        <row r="651">
          <cell r="A651" t="str">
            <v>4512000001</v>
          </cell>
        </row>
        <row r="652">
          <cell r="A652" t="str">
            <v>4512000001</v>
          </cell>
        </row>
        <row r="653">
          <cell r="A653" t="str">
            <v>4512000001</v>
          </cell>
        </row>
        <row r="654">
          <cell r="A654" t="str">
            <v>4512000001</v>
          </cell>
        </row>
        <row r="655">
          <cell r="A655" t="str">
            <v>4512000001</v>
          </cell>
        </row>
        <row r="656">
          <cell r="A656" t="str">
            <v>4512000001</v>
          </cell>
        </row>
        <row r="657">
          <cell r="A657" t="str">
            <v>4512000001</v>
          </cell>
        </row>
        <row r="658">
          <cell r="A658" t="str">
            <v>4512000001</v>
          </cell>
        </row>
        <row r="659">
          <cell r="A659" t="str">
            <v>4512000001</v>
          </cell>
        </row>
        <row r="660">
          <cell r="A660" t="str">
            <v>4512000001</v>
          </cell>
        </row>
        <row r="661">
          <cell r="A661" t="str">
            <v>4512000001</v>
          </cell>
        </row>
        <row r="662">
          <cell r="A662" t="str">
            <v>4512000001</v>
          </cell>
        </row>
        <row r="663">
          <cell r="A663" t="str">
            <v>4512000001</v>
          </cell>
        </row>
        <row r="664">
          <cell r="A664" t="str">
            <v>4512000001</v>
          </cell>
        </row>
        <row r="665">
          <cell r="A665" t="str">
            <v>4512000001</v>
          </cell>
        </row>
        <row r="666">
          <cell r="A666" t="str">
            <v>4512000001</v>
          </cell>
        </row>
        <row r="667">
          <cell r="A667" t="str">
            <v>4512000001</v>
          </cell>
        </row>
        <row r="668">
          <cell r="A668" t="str">
            <v>4512000001</v>
          </cell>
        </row>
        <row r="669">
          <cell r="A669" t="str">
            <v>4512000001</v>
          </cell>
        </row>
        <row r="670">
          <cell r="A670" t="str">
            <v>4512000001</v>
          </cell>
        </row>
        <row r="671">
          <cell r="A671" t="str">
            <v>4512000001</v>
          </cell>
        </row>
        <row r="672">
          <cell r="A672" t="str">
            <v>4512000001</v>
          </cell>
        </row>
        <row r="673">
          <cell r="A673" t="str">
            <v>4512000001</v>
          </cell>
        </row>
        <row r="674">
          <cell r="A674" t="str">
            <v>4512000001</v>
          </cell>
        </row>
        <row r="675">
          <cell r="A675" t="str">
            <v>4512000001</v>
          </cell>
        </row>
        <row r="676">
          <cell r="A676" t="str">
            <v>4512000001</v>
          </cell>
        </row>
        <row r="677">
          <cell r="A677" t="str">
            <v>4512000001</v>
          </cell>
        </row>
        <row r="678">
          <cell r="A678" t="str">
            <v>4512000001</v>
          </cell>
        </row>
        <row r="679">
          <cell r="A679" t="str">
            <v>4512000001</v>
          </cell>
        </row>
        <row r="680">
          <cell r="A680" t="str">
            <v>4512000001</v>
          </cell>
        </row>
        <row r="681">
          <cell r="A681" t="str">
            <v>4512000001</v>
          </cell>
        </row>
        <row r="682">
          <cell r="A682" t="str">
            <v>4512000001</v>
          </cell>
        </row>
        <row r="683">
          <cell r="A683" t="str">
            <v>4512000001</v>
          </cell>
        </row>
        <row r="684">
          <cell r="A684" t="str">
            <v>4512000001</v>
          </cell>
        </row>
        <row r="685">
          <cell r="A685" t="str">
            <v>4512000001</v>
          </cell>
        </row>
        <row r="686">
          <cell r="A686" t="str">
            <v>4512000001</v>
          </cell>
        </row>
        <row r="687">
          <cell r="A687" t="str">
            <v>4512000001</v>
          </cell>
        </row>
        <row r="688">
          <cell r="A688" t="str">
            <v>4512000001</v>
          </cell>
        </row>
        <row r="689">
          <cell r="A689" t="str">
            <v>4512000001</v>
          </cell>
        </row>
        <row r="690">
          <cell r="A690" t="str">
            <v>4512000001</v>
          </cell>
        </row>
        <row r="691">
          <cell r="A691" t="str">
            <v>4512000001</v>
          </cell>
        </row>
        <row r="692">
          <cell r="A692" t="str">
            <v>4512000001</v>
          </cell>
        </row>
        <row r="693">
          <cell r="A693" t="str">
            <v>4512000001</v>
          </cell>
        </row>
        <row r="694">
          <cell r="A694" t="str">
            <v>4512000001</v>
          </cell>
        </row>
        <row r="695">
          <cell r="A695" t="str">
            <v>4512000001</v>
          </cell>
        </row>
        <row r="696">
          <cell r="A696" t="str">
            <v>4512000001</v>
          </cell>
        </row>
        <row r="697">
          <cell r="A697" t="str">
            <v>4512000001</v>
          </cell>
        </row>
        <row r="698">
          <cell r="A698" t="str">
            <v>4512000001</v>
          </cell>
        </row>
        <row r="699">
          <cell r="A699" t="str">
            <v>4512000001</v>
          </cell>
        </row>
        <row r="700">
          <cell r="A700" t="str">
            <v>4512000001</v>
          </cell>
        </row>
        <row r="701">
          <cell r="A701" t="str">
            <v>4512000001</v>
          </cell>
        </row>
        <row r="702">
          <cell r="A702" t="str">
            <v>4512000001</v>
          </cell>
        </row>
        <row r="703">
          <cell r="A703" t="str">
            <v>4512000001</v>
          </cell>
        </row>
        <row r="704">
          <cell r="A704" t="str">
            <v>4512000001</v>
          </cell>
        </row>
        <row r="705">
          <cell r="A705" t="str">
            <v>4512000001</v>
          </cell>
        </row>
        <row r="706">
          <cell r="A706" t="str">
            <v>4512000001</v>
          </cell>
        </row>
        <row r="707">
          <cell r="A707" t="str">
            <v>4512000001</v>
          </cell>
        </row>
        <row r="708">
          <cell r="A708" t="str">
            <v>4512000001</v>
          </cell>
        </row>
        <row r="709">
          <cell r="A709" t="str">
            <v>4512000001</v>
          </cell>
        </row>
        <row r="710">
          <cell r="A710" t="str">
            <v>4512000001</v>
          </cell>
        </row>
        <row r="711">
          <cell r="A711" t="str">
            <v>4512000001</v>
          </cell>
        </row>
        <row r="712">
          <cell r="A712" t="str">
            <v>4512000001</v>
          </cell>
        </row>
        <row r="713">
          <cell r="A713" t="str">
            <v>4512000001</v>
          </cell>
        </row>
        <row r="714">
          <cell r="A714" t="str">
            <v>4512000001</v>
          </cell>
        </row>
        <row r="715">
          <cell r="A715" t="str">
            <v>4512000001</v>
          </cell>
        </row>
        <row r="716">
          <cell r="A716" t="str">
            <v>4512000001</v>
          </cell>
        </row>
        <row r="717">
          <cell r="A717" t="str">
            <v>4512000001</v>
          </cell>
        </row>
        <row r="718">
          <cell r="A718" t="str">
            <v>4512000001</v>
          </cell>
        </row>
        <row r="719">
          <cell r="A719" t="str">
            <v>4512000001</v>
          </cell>
        </row>
        <row r="720">
          <cell r="A720" t="str">
            <v>4512000001</v>
          </cell>
        </row>
        <row r="721">
          <cell r="A721" t="str">
            <v>4512000001</v>
          </cell>
        </row>
        <row r="722">
          <cell r="A722" t="str">
            <v>4512000001</v>
          </cell>
        </row>
        <row r="723">
          <cell r="A723" t="str">
            <v>4512000001</v>
          </cell>
        </row>
        <row r="724">
          <cell r="A724" t="str">
            <v>4512000001</v>
          </cell>
        </row>
        <row r="725">
          <cell r="A725" t="str">
            <v>4512000001</v>
          </cell>
        </row>
        <row r="726">
          <cell r="A726" t="str">
            <v>4512000001</v>
          </cell>
        </row>
        <row r="727">
          <cell r="A727" t="str">
            <v>4512000001</v>
          </cell>
        </row>
        <row r="728">
          <cell r="A728" t="str">
            <v>4512000001</v>
          </cell>
        </row>
        <row r="729">
          <cell r="A729" t="str">
            <v>4512000001</v>
          </cell>
        </row>
        <row r="730">
          <cell r="A730" t="str">
            <v>4512000001</v>
          </cell>
        </row>
        <row r="731">
          <cell r="A731" t="str">
            <v>4512000001</v>
          </cell>
        </row>
        <row r="732">
          <cell r="A732" t="str">
            <v>4512000001</v>
          </cell>
        </row>
        <row r="733">
          <cell r="A733" t="str">
            <v>4512000001</v>
          </cell>
        </row>
        <row r="734">
          <cell r="A734" t="str">
            <v>4512000001</v>
          </cell>
        </row>
        <row r="735">
          <cell r="A735" t="str">
            <v>4512000001</v>
          </cell>
        </row>
        <row r="736">
          <cell r="A736" t="str">
            <v>4512000001</v>
          </cell>
        </row>
        <row r="737">
          <cell r="A737" t="str">
            <v>4512000001</v>
          </cell>
        </row>
        <row r="738">
          <cell r="A738" t="str">
            <v>4512000001</v>
          </cell>
        </row>
        <row r="739">
          <cell r="A739" t="str">
            <v>4512000001</v>
          </cell>
        </row>
        <row r="740">
          <cell r="A740" t="str">
            <v>4512000001</v>
          </cell>
        </row>
        <row r="741">
          <cell r="A741" t="str">
            <v>4512000001</v>
          </cell>
        </row>
        <row r="742">
          <cell r="A742" t="str">
            <v>4512000001</v>
          </cell>
        </row>
        <row r="743">
          <cell r="A743" t="str">
            <v>4512000001</v>
          </cell>
        </row>
        <row r="744">
          <cell r="A744" t="str">
            <v>4512000001</v>
          </cell>
        </row>
        <row r="745">
          <cell r="A745" t="str">
            <v>4512000001</v>
          </cell>
        </row>
        <row r="746">
          <cell r="A746" t="str">
            <v>4512000001</v>
          </cell>
        </row>
        <row r="747">
          <cell r="A747" t="str">
            <v>4512000001</v>
          </cell>
        </row>
        <row r="748">
          <cell r="A748" t="str">
            <v>4512000001</v>
          </cell>
        </row>
        <row r="749">
          <cell r="A749" t="str">
            <v>4512000001</v>
          </cell>
        </row>
        <row r="750">
          <cell r="A750" t="str">
            <v>4512000001</v>
          </cell>
        </row>
        <row r="751">
          <cell r="A751" t="str">
            <v>4512000001</v>
          </cell>
        </row>
        <row r="752">
          <cell r="A752" t="str">
            <v>4512000001</v>
          </cell>
        </row>
        <row r="753">
          <cell r="A753" t="str">
            <v>4512000001</v>
          </cell>
        </row>
        <row r="754">
          <cell r="A754" t="str">
            <v>4512000001</v>
          </cell>
        </row>
        <row r="755">
          <cell r="A755" t="str">
            <v>4512000001</v>
          </cell>
        </row>
        <row r="756">
          <cell r="A756" t="str">
            <v>4512000001</v>
          </cell>
        </row>
        <row r="757">
          <cell r="A757" t="str">
            <v>4512000001</v>
          </cell>
        </row>
        <row r="758">
          <cell r="A758" t="str">
            <v>4512000001</v>
          </cell>
        </row>
        <row r="759">
          <cell r="A759" t="str">
            <v>4512000001</v>
          </cell>
        </row>
        <row r="760">
          <cell r="A760" t="str">
            <v>4512000001</v>
          </cell>
        </row>
        <row r="761">
          <cell r="A761" t="str">
            <v>4512000001</v>
          </cell>
        </row>
        <row r="762">
          <cell r="A762" t="str">
            <v>4512000001</v>
          </cell>
        </row>
        <row r="763">
          <cell r="A763" t="str">
            <v>4512000001</v>
          </cell>
        </row>
        <row r="764">
          <cell r="A764" t="str">
            <v>4512000001</v>
          </cell>
        </row>
        <row r="765">
          <cell r="A765" t="str">
            <v>4512000001</v>
          </cell>
        </row>
        <row r="766">
          <cell r="A766" t="str">
            <v>4512000001</v>
          </cell>
        </row>
        <row r="767">
          <cell r="A767" t="str">
            <v>4512000001</v>
          </cell>
        </row>
        <row r="768">
          <cell r="A768" t="str">
            <v>4512000001</v>
          </cell>
        </row>
        <row r="769">
          <cell r="A769" t="str">
            <v>4512000001</v>
          </cell>
        </row>
        <row r="770">
          <cell r="A770" t="str">
            <v>4512000001</v>
          </cell>
        </row>
        <row r="771">
          <cell r="A771" t="str">
            <v>4512000001</v>
          </cell>
        </row>
        <row r="772">
          <cell r="A772" t="str">
            <v>4512000001</v>
          </cell>
        </row>
        <row r="773">
          <cell r="A773" t="str">
            <v>4512000001</v>
          </cell>
        </row>
        <row r="774">
          <cell r="A774" t="str">
            <v>4512000001</v>
          </cell>
        </row>
        <row r="775">
          <cell r="A775" t="str">
            <v>4512000001</v>
          </cell>
        </row>
        <row r="776">
          <cell r="A776" t="str">
            <v>4512000001</v>
          </cell>
        </row>
        <row r="777">
          <cell r="A777" t="str">
            <v>4512000001</v>
          </cell>
        </row>
        <row r="778">
          <cell r="A778" t="str">
            <v>4512000001</v>
          </cell>
        </row>
        <row r="779">
          <cell r="A779" t="str">
            <v>4512000001</v>
          </cell>
        </row>
        <row r="780">
          <cell r="A780" t="str">
            <v>4512000001</v>
          </cell>
        </row>
        <row r="781">
          <cell r="A781" t="str">
            <v>4512000001</v>
          </cell>
        </row>
        <row r="782">
          <cell r="A782" t="str">
            <v>4512000001</v>
          </cell>
        </row>
        <row r="783">
          <cell r="A783" t="str">
            <v>4512000001</v>
          </cell>
        </row>
        <row r="784">
          <cell r="A784" t="str">
            <v>4512000001</v>
          </cell>
        </row>
        <row r="785">
          <cell r="A785" t="str">
            <v>4512000001</v>
          </cell>
        </row>
        <row r="786">
          <cell r="A786" t="str">
            <v>4512000001</v>
          </cell>
        </row>
        <row r="787">
          <cell r="A787" t="str">
            <v>4512000001</v>
          </cell>
        </row>
        <row r="788">
          <cell r="A788" t="str">
            <v>4512000001</v>
          </cell>
        </row>
        <row r="789">
          <cell r="A789" t="str">
            <v>4512000001</v>
          </cell>
        </row>
        <row r="790">
          <cell r="A790" t="str">
            <v>4512000001</v>
          </cell>
        </row>
        <row r="791">
          <cell r="A791" t="str">
            <v>4512000001</v>
          </cell>
        </row>
        <row r="792">
          <cell r="A792" t="str">
            <v>4512000001</v>
          </cell>
        </row>
        <row r="793">
          <cell r="A793" t="str">
            <v>4512000001</v>
          </cell>
        </row>
        <row r="794">
          <cell r="A794" t="str">
            <v>4512000001</v>
          </cell>
        </row>
        <row r="795">
          <cell r="A795" t="str">
            <v>4512000001</v>
          </cell>
        </row>
        <row r="796">
          <cell r="A796" t="str">
            <v>4512000001</v>
          </cell>
        </row>
        <row r="797">
          <cell r="A797" t="str">
            <v>4512000001</v>
          </cell>
        </row>
        <row r="798">
          <cell r="A798" t="str">
            <v>4512000001</v>
          </cell>
        </row>
        <row r="799">
          <cell r="A799" t="str">
            <v>4512000001</v>
          </cell>
        </row>
        <row r="800">
          <cell r="A800" t="str">
            <v>4512000001</v>
          </cell>
        </row>
        <row r="801">
          <cell r="A801" t="str">
            <v>4512000001</v>
          </cell>
        </row>
        <row r="802">
          <cell r="A802" t="str">
            <v>4512000001</v>
          </cell>
        </row>
        <row r="803">
          <cell r="A803" t="str">
            <v>4512000001</v>
          </cell>
        </row>
        <row r="804">
          <cell r="A804" t="str">
            <v>4512000001</v>
          </cell>
        </row>
        <row r="805">
          <cell r="A805" t="str">
            <v>4512000001</v>
          </cell>
        </row>
        <row r="806">
          <cell r="A806" t="str">
            <v>4512000001</v>
          </cell>
        </row>
        <row r="807">
          <cell r="A807" t="str">
            <v>4512000001</v>
          </cell>
        </row>
        <row r="808">
          <cell r="A808" t="str">
            <v>4512000001</v>
          </cell>
        </row>
        <row r="809">
          <cell r="A809" t="str">
            <v>4512000001</v>
          </cell>
        </row>
        <row r="810">
          <cell r="A810" t="str">
            <v>4512000001</v>
          </cell>
        </row>
        <row r="811">
          <cell r="A811" t="str">
            <v>4512000001</v>
          </cell>
        </row>
        <row r="812">
          <cell r="A812" t="str">
            <v>4512000001</v>
          </cell>
        </row>
        <row r="813">
          <cell r="A813" t="str">
            <v>4512000001</v>
          </cell>
        </row>
        <row r="814">
          <cell r="A814" t="str">
            <v>4512000001</v>
          </cell>
        </row>
        <row r="815">
          <cell r="A815" t="str">
            <v>4512000001</v>
          </cell>
        </row>
        <row r="816">
          <cell r="A816" t="str">
            <v>4512000001</v>
          </cell>
        </row>
        <row r="817">
          <cell r="A817" t="str">
            <v>4512000001</v>
          </cell>
        </row>
        <row r="818">
          <cell r="A818" t="str">
            <v>4512000001</v>
          </cell>
        </row>
        <row r="819">
          <cell r="A819" t="str">
            <v>4512000001</v>
          </cell>
        </row>
        <row r="820">
          <cell r="A820" t="str">
            <v>4512000001</v>
          </cell>
        </row>
        <row r="821">
          <cell r="A821" t="str">
            <v>4512000001</v>
          </cell>
        </row>
        <row r="822">
          <cell r="A822" t="str">
            <v>4512000001</v>
          </cell>
        </row>
        <row r="823">
          <cell r="A823" t="str">
            <v>4512000001</v>
          </cell>
        </row>
        <row r="824">
          <cell r="A824" t="str">
            <v>4512000001</v>
          </cell>
        </row>
        <row r="825">
          <cell r="A825" t="str">
            <v>4512000001</v>
          </cell>
        </row>
        <row r="826">
          <cell r="A826" t="str">
            <v>4512000001</v>
          </cell>
        </row>
        <row r="827">
          <cell r="A827" t="str">
            <v>4512000001</v>
          </cell>
        </row>
        <row r="828">
          <cell r="A828" t="str">
            <v>4512000001</v>
          </cell>
        </row>
        <row r="829">
          <cell r="A829" t="str">
            <v>4512000001</v>
          </cell>
        </row>
        <row r="830">
          <cell r="A830" t="str">
            <v>4512000001</v>
          </cell>
        </row>
        <row r="831">
          <cell r="A831" t="str">
            <v>4512000001</v>
          </cell>
        </row>
        <row r="832">
          <cell r="A832" t="str">
            <v>4512000001</v>
          </cell>
        </row>
        <row r="833">
          <cell r="A833" t="str">
            <v>4512000001</v>
          </cell>
        </row>
        <row r="834">
          <cell r="A834" t="str">
            <v>4512000001</v>
          </cell>
        </row>
        <row r="835">
          <cell r="A835" t="str">
            <v>4512000001</v>
          </cell>
        </row>
        <row r="836">
          <cell r="A836" t="str">
            <v>4512000001</v>
          </cell>
        </row>
        <row r="837">
          <cell r="A837" t="str">
            <v>4512000001</v>
          </cell>
        </row>
        <row r="838">
          <cell r="A838" t="str">
            <v>4512000001</v>
          </cell>
        </row>
        <row r="839">
          <cell r="A839" t="str">
            <v>4512000001</v>
          </cell>
        </row>
        <row r="840">
          <cell r="A840" t="str">
            <v>4512000001</v>
          </cell>
        </row>
        <row r="841">
          <cell r="A841" t="str">
            <v>4512000001</v>
          </cell>
        </row>
        <row r="842">
          <cell r="A842" t="str">
            <v>4512000001</v>
          </cell>
        </row>
        <row r="843">
          <cell r="A843" t="str">
            <v>4512000001</v>
          </cell>
        </row>
        <row r="844">
          <cell r="A844" t="str">
            <v>4512000001</v>
          </cell>
        </row>
        <row r="845">
          <cell r="A845" t="str">
            <v>4512000001</v>
          </cell>
        </row>
        <row r="846">
          <cell r="A846" t="str">
            <v>4512000001</v>
          </cell>
        </row>
        <row r="847">
          <cell r="A847" t="str">
            <v>4512000001</v>
          </cell>
        </row>
        <row r="848">
          <cell r="A848" t="str">
            <v>4512000001</v>
          </cell>
        </row>
        <row r="849">
          <cell r="A849" t="str">
            <v>4512000001</v>
          </cell>
        </row>
        <row r="850">
          <cell r="A850" t="str">
            <v>4512000001</v>
          </cell>
        </row>
        <row r="851">
          <cell r="A851" t="str">
            <v>4512000001</v>
          </cell>
        </row>
        <row r="852">
          <cell r="A852" t="str">
            <v>4512000001</v>
          </cell>
        </row>
        <row r="853">
          <cell r="A853" t="str">
            <v>4512000001</v>
          </cell>
        </row>
        <row r="854">
          <cell r="A854" t="str">
            <v>4512000001</v>
          </cell>
        </row>
        <row r="855">
          <cell r="A855" t="str">
            <v>4512000001</v>
          </cell>
        </row>
        <row r="856">
          <cell r="A856" t="str">
            <v>4512000001</v>
          </cell>
        </row>
        <row r="857">
          <cell r="A857" t="str">
            <v>4512000001</v>
          </cell>
        </row>
        <row r="858">
          <cell r="A858" t="str">
            <v>4512000001</v>
          </cell>
        </row>
        <row r="859">
          <cell r="A859" t="str">
            <v>4512000001</v>
          </cell>
        </row>
        <row r="860">
          <cell r="A860" t="str">
            <v>4512000001</v>
          </cell>
        </row>
        <row r="861">
          <cell r="A861" t="str">
            <v>4512000001</v>
          </cell>
        </row>
        <row r="862">
          <cell r="A862" t="str">
            <v>4512000001</v>
          </cell>
        </row>
        <row r="863">
          <cell r="A863" t="str">
            <v>4512000001</v>
          </cell>
        </row>
        <row r="864">
          <cell r="A864" t="str">
            <v>4512000001</v>
          </cell>
        </row>
        <row r="865">
          <cell r="A865" t="str">
            <v>4512000001</v>
          </cell>
        </row>
        <row r="866">
          <cell r="A866" t="str">
            <v>4512000001</v>
          </cell>
        </row>
        <row r="867">
          <cell r="A867" t="str">
            <v>4512000001</v>
          </cell>
        </row>
        <row r="868">
          <cell r="A868" t="str">
            <v>4512000001</v>
          </cell>
        </row>
        <row r="869">
          <cell r="A869" t="str">
            <v>4512000001</v>
          </cell>
        </row>
        <row r="870">
          <cell r="A870" t="str">
            <v>4512000001</v>
          </cell>
        </row>
        <row r="871">
          <cell r="A871" t="str">
            <v>4512000001</v>
          </cell>
        </row>
        <row r="872">
          <cell r="A872" t="str">
            <v>4512000001</v>
          </cell>
        </row>
        <row r="873">
          <cell r="A873" t="str">
            <v>4512000001</v>
          </cell>
        </row>
        <row r="874">
          <cell r="A874" t="str">
            <v>4512000001</v>
          </cell>
        </row>
        <row r="875">
          <cell r="A875" t="str">
            <v>4512000001</v>
          </cell>
        </row>
        <row r="876">
          <cell r="A876" t="str">
            <v>4512000001</v>
          </cell>
        </row>
        <row r="877">
          <cell r="A877" t="str">
            <v>4512000001</v>
          </cell>
        </row>
        <row r="878">
          <cell r="A878" t="str">
            <v>4512000001</v>
          </cell>
        </row>
        <row r="879">
          <cell r="A879" t="str">
            <v>4512000001</v>
          </cell>
        </row>
        <row r="880">
          <cell r="A880" t="str">
            <v>4512000001</v>
          </cell>
        </row>
        <row r="881">
          <cell r="A881" t="str">
            <v>4512000001</v>
          </cell>
        </row>
        <row r="882">
          <cell r="A882" t="str">
            <v>4512000001</v>
          </cell>
        </row>
        <row r="883">
          <cell r="A883" t="str">
            <v>4512000001</v>
          </cell>
        </row>
        <row r="884">
          <cell r="A884" t="str">
            <v>4512000001</v>
          </cell>
        </row>
        <row r="885">
          <cell r="A885" t="str">
            <v>4512000001</v>
          </cell>
        </row>
        <row r="886">
          <cell r="A886" t="str">
            <v>4512000001</v>
          </cell>
        </row>
        <row r="887">
          <cell r="A887" t="str">
            <v>4512000001</v>
          </cell>
        </row>
        <row r="888">
          <cell r="A888" t="str">
            <v>4512000001</v>
          </cell>
        </row>
        <row r="889">
          <cell r="A889" t="str">
            <v>4512000001</v>
          </cell>
        </row>
        <row r="890">
          <cell r="A890" t="str">
            <v>4512000001</v>
          </cell>
        </row>
        <row r="891">
          <cell r="A891" t="str">
            <v>4512000001</v>
          </cell>
        </row>
        <row r="892">
          <cell r="A892" t="str">
            <v>4512000001</v>
          </cell>
        </row>
        <row r="893">
          <cell r="A893" t="str">
            <v>4512000001</v>
          </cell>
        </row>
        <row r="894">
          <cell r="A894" t="str">
            <v>4512000001</v>
          </cell>
        </row>
        <row r="895">
          <cell r="A895" t="str">
            <v>4512000001</v>
          </cell>
        </row>
        <row r="896">
          <cell r="A896" t="str">
            <v>4512000001</v>
          </cell>
        </row>
        <row r="897">
          <cell r="A897" t="str">
            <v>4512000001</v>
          </cell>
        </row>
        <row r="898">
          <cell r="A898" t="str">
            <v>4512000001</v>
          </cell>
        </row>
        <row r="899">
          <cell r="A899" t="str">
            <v>4512000001</v>
          </cell>
        </row>
        <row r="900">
          <cell r="A900" t="str">
            <v>4512000001</v>
          </cell>
        </row>
        <row r="901">
          <cell r="A901" t="str">
            <v>4512000001</v>
          </cell>
        </row>
        <row r="902">
          <cell r="A902" t="str">
            <v>4512000001</v>
          </cell>
        </row>
        <row r="903">
          <cell r="A903" t="str">
            <v>4512000001</v>
          </cell>
        </row>
        <row r="904">
          <cell r="A904" t="str">
            <v>4512000001</v>
          </cell>
        </row>
        <row r="905">
          <cell r="A905" t="str">
            <v>4512000001</v>
          </cell>
        </row>
        <row r="906">
          <cell r="A906" t="str">
            <v>4512000001</v>
          </cell>
        </row>
        <row r="907">
          <cell r="A907" t="str">
            <v>4512000001</v>
          </cell>
        </row>
        <row r="908">
          <cell r="A908" t="str">
            <v>4512000001</v>
          </cell>
        </row>
        <row r="909">
          <cell r="A909" t="str">
            <v>4512000001</v>
          </cell>
        </row>
        <row r="910">
          <cell r="A910" t="str">
            <v>4512000001</v>
          </cell>
        </row>
        <row r="911">
          <cell r="A911" t="str">
            <v>4512000001</v>
          </cell>
        </row>
        <row r="912">
          <cell r="A912" t="str">
            <v>4512000001</v>
          </cell>
        </row>
        <row r="913">
          <cell r="A913" t="str">
            <v>4512000001</v>
          </cell>
        </row>
        <row r="914">
          <cell r="A914" t="str">
            <v>4512000001</v>
          </cell>
        </row>
        <row r="915">
          <cell r="A915" t="str">
            <v>4512000001</v>
          </cell>
        </row>
        <row r="916">
          <cell r="A916" t="str">
            <v>4512000001</v>
          </cell>
        </row>
        <row r="917">
          <cell r="A917" t="str">
            <v>4512000001</v>
          </cell>
        </row>
        <row r="918">
          <cell r="A918" t="str">
            <v>4512000001</v>
          </cell>
        </row>
        <row r="919">
          <cell r="A919" t="str">
            <v>4512000001</v>
          </cell>
        </row>
        <row r="920">
          <cell r="A920" t="str">
            <v>4512000001</v>
          </cell>
        </row>
        <row r="921">
          <cell r="A921" t="str">
            <v>4512000001</v>
          </cell>
        </row>
        <row r="922">
          <cell r="A922" t="str">
            <v>4512000001</v>
          </cell>
        </row>
        <row r="923">
          <cell r="A923" t="str">
            <v>4512000001</v>
          </cell>
        </row>
        <row r="924">
          <cell r="A924" t="str">
            <v>4512000001</v>
          </cell>
        </row>
        <row r="925">
          <cell r="A925" t="str">
            <v>4512000001</v>
          </cell>
        </row>
        <row r="926">
          <cell r="A926" t="str">
            <v>4512000001</v>
          </cell>
        </row>
        <row r="927">
          <cell r="A927" t="str">
            <v>4512000001</v>
          </cell>
        </row>
        <row r="928">
          <cell r="A928" t="str">
            <v>4512000001</v>
          </cell>
        </row>
        <row r="929">
          <cell r="A929" t="str">
            <v>4512000001</v>
          </cell>
        </row>
        <row r="930">
          <cell r="A930" t="str">
            <v>4512000001</v>
          </cell>
        </row>
        <row r="931">
          <cell r="A931" t="str">
            <v>4512000001</v>
          </cell>
        </row>
        <row r="932">
          <cell r="A932" t="str">
            <v>4512000001</v>
          </cell>
        </row>
        <row r="933">
          <cell r="A933" t="str">
            <v>4512000001</v>
          </cell>
        </row>
        <row r="934">
          <cell r="A934" t="str">
            <v>4512000001</v>
          </cell>
        </row>
        <row r="935">
          <cell r="A935" t="str">
            <v>4512000001</v>
          </cell>
        </row>
        <row r="936">
          <cell r="A936" t="str">
            <v>4512000001</v>
          </cell>
        </row>
        <row r="937">
          <cell r="A937" t="str">
            <v>4512000001</v>
          </cell>
        </row>
        <row r="938">
          <cell r="A938" t="str">
            <v>4512000001</v>
          </cell>
        </row>
        <row r="939">
          <cell r="A939" t="str">
            <v>4512000001</v>
          </cell>
        </row>
        <row r="940">
          <cell r="A940" t="str">
            <v>4512000001</v>
          </cell>
        </row>
        <row r="941">
          <cell r="A941" t="str">
            <v>4512000001</v>
          </cell>
        </row>
        <row r="942">
          <cell r="A942" t="str">
            <v>4512000001</v>
          </cell>
        </row>
        <row r="943">
          <cell r="A943" t="str">
            <v>4512000001</v>
          </cell>
        </row>
        <row r="944">
          <cell r="A944" t="str">
            <v>4512000001</v>
          </cell>
        </row>
        <row r="945">
          <cell r="A945" t="str">
            <v>4512000001</v>
          </cell>
        </row>
        <row r="946">
          <cell r="A946" t="str">
            <v>4512000001</v>
          </cell>
        </row>
        <row r="947">
          <cell r="A947" t="str">
            <v>4512000001</v>
          </cell>
        </row>
        <row r="948">
          <cell r="A948" t="str">
            <v>4512000001</v>
          </cell>
        </row>
        <row r="949">
          <cell r="A949" t="str">
            <v>4512000001</v>
          </cell>
        </row>
        <row r="950">
          <cell r="A950" t="str">
            <v>4512000001</v>
          </cell>
        </row>
        <row r="951">
          <cell r="A951" t="str">
            <v>4512000001</v>
          </cell>
        </row>
        <row r="952">
          <cell r="A952" t="str">
            <v>4512000001</v>
          </cell>
        </row>
        <row r="953">
          <cell r="A953" t="str">
            <v>4512000001</v>
          </cell>
        </row>
        <row r="954">
          <cell r="A954" t="str">
            <v>4512000001</v>
          </cell>
        </row>
        <row r="955">
          <cell r="A955" t="str">
            <v>4512000001</v>
          </cell>
        </row>
        <row r="956">
          <cell r="A956" t="str">
            <v>4512000001</v>
          </cell>
        </row>
        <row r="957">
          <cell r="A957" t="str">
            <v>4512000001</v>
          </cell>
        </row>
        <row r="958">
          <cell r="A958" t="str">
            <v>4512000001</v>
          </cell>
        </row>
        <row r="959">
          <cell r="A959" t="str">
            <v>4512000001</v>
          </cell>
        </row>
        <row r="960">
          <cell r="A960" t="str">
            <v>4512000001</v>
          </cell>
        </row>
        <row r="961">
          <cell r="A961" t="str">
            <v>4512000001</v>
          </cell>
        </row>
        <row r="962">
          <cell r="A962" t="str">
            <v>4512000001</v>
          </cell>
        </row>
        <row r="963">
          <cell r="A963" t="str">
            <v>4512000001</v>
          </cell>
        </row>
        <row r="964">
          <cell r="A964" t="str">
            <v>4512000001</v>
          </cell>
        </row>
        <row r="965">
          <cell r="A965" t="str">
            <v>4512000001</v>
          </cell>
        </row>
        <row r="966">
          <cell r="A966" t="str">
            <v>4512000001</v>
          </cell>
        </row>
        <row r="967">
          <cell r="A967" t="str">
            <v>4512000001</v>
          </cell>
        </row>
        <row r="968">
          <cell r="A968" t="str">
            <v>4512000001</v>
          </cell>
        </row>
        <row r="969">
          <cell r="A969" t="str">
            <v>4512000001</v>
          </cell>
        </row>
        <row r="970">
          <cell r="A970" t="str">
            <v>4512000001</v>
          </cell>
        </row>
        <row r="971">
          <cell r="A971" t="str">
            <v>4512000001</v>
          </cell>
        </row>
        <row r="972">
          <cell r="A972" t="str">
            <v>4512000001</v>
          </cell>
        </row>
        <row r="973">
          <cell r="A973" t="str">
            <v>4512000001</v>
          </cell>
        </row>
        <row r="974">
          <cell r="A974" t="str">
            <v>4512000001</v>
          </cell>
        </row>
        <row r="975">
          <cell r="A975" t="str">
            <v>4512000001</v>
          </cell>
        </row>
        <row r="976">
          <cell r="A976" t="str">
            <v>4512000001</v>
          </cell>
        </row>
        <row r="977">
          <cell r="A977" t="str">
            <v>4512000001</v>
          </cell>
        </row>
        <row r="978">
          <cell r="A978" t="str">
            <v>4512000001</v>
          </cell>
        </row>
        <row r="979">
          <cell r="A979" t="str">
            <v>4512000001</v>
          </cell>
        </row>
        <row r="980">
          <cell r="A980" t="str">
            <v>4512000001</v>
          </cell>
        </row>
        <row r="981">
          <cell r="A981" t="str">
            <v>4512000001</v>
          </cell>
        </row>
        <row r="982">
          <cell r="A982" t="str">
            <v>4512000001</v>
          </cell>
        </row>
        <row r="983">
          <cell r="A983" t="str">
            <v>4512000001</v>
          </cell>
        </row>
        <row r="984">
          <cell r="A984" t="str">
            <v>4512000001</v>
          </cell>
        </row>
        <row r="985">
          <cell r="A985" t="str">
            <v>4512000001</v>
          </cell>
        </row>
        <row r="986">
          <cell r="A986" t="str">
            <v>4512000001</v>
          </cell>
        </row>
        <row r="987">
          <cell r="A987" t="str">
            <v>4512000001</v>
          </cell>
        </row>
        <row r="988">
          <cell r="A988" t="str">
            <v>4512000001</v>
          </cell>
        </row>
        <row r="989">
          <cell r="A989" t="str">
            <v>4512000001</v>
          </cell>
        </row>
        <row r="990">
          <cell r="A990" t="str">
            <v>4512000001</v>
          </cell>
        </row>
        <row r="991">
          <cell r="A991" t="str">
            <v>4512000001</v>
          </cell>
        </row>
        <row r="992">
          <cell r="A992" t="str">
            <v>4512000001</v>
          </cell>
        </row>
        <row r="993">
          <cell r="A993" t="str">
            <v>4512000001</v>
          </cell>
        </row>
        <row r="994">
          <cell r="A994" t="str">
            <v>4512000001</v>
          </cell>
        </row>
        <row r="995">
          <cell r="A995" t="str">
            <v>4512000001</v>
          </cell>
        </row>
        <row r="996">
          <cell r="A996" t="str">
            <v>4512000001</v>
          </cell>
        </row>
        <row r="997">
          <cell r="A997" t="str">
            <v>4512000001</v>
          </cell>
        </row>
        <row r="998">
          <cell r="A998" t="str">
            <v>4512000001</v>
          </cell>
        </row>
        <row r="999">
          <cell r="A999" t="str">
            <v>4512000001</v>
          </cell>
        </row>
        <row r="1000">
          <cell r="A1000" t="str">
            <v>4512000001</v>
          </cell>
        </row>
        <row r="1001">
          <cell r="A1001" t="str">
            <v>4512000001</v>
          </cell>
        </row>
        <row r="1002">
          <cell r="A1002" t="str">
            <v>4512000001</v>
          </cell>
        </row>
        <row r="1003">
          <cell r="A1003" t="str">
            <v>4512000001</v>
          </cell>
        </row>
        <row r="1004">
          <cell r="A1004" t="str">
            <v>4512000001</v>
          </cell>
        </row>
        <row r="1005">
          <cell r="A1005" t="str">
            <v>4512000001</v>
          </cell>
        </row>
        <row r="1006">
          <cell r="A1006" t="str">
            <v>4512000001</v>
          </cell>
        </row>
        <row r="1007">
          <cell r="A1007" t="str">
            <v>4512000001</v>
          </cell>
        </row>
        <row r="1008">
          <cell r="A1008" t="str">
            <v>4512000001</v>
          </cell>
        </row>
        <row r="1009">
          <cell r="A1009" t="str">
            <v>4512000001</v>
          </cell>
        </row>
        <row r="1010">
          <cell r="A1010" t="str">
            <v>4512000001</v>
          </cell>
        </row>
        <row r="1011">
          <cell r="A1011" t="str">
            <v>4512000001</v>
          </cell>
        </row>
        <row r="1012">
          <cell r="A1012" t="str">
            <v>4512000001</v>
          </cell>
        </row>
        <row r="1013">
          <cell r="A1013" t="str">
            <v>4512000001</v>
          </cell>
        </row>
        <row r="1014">
          <cell r="A1014" t="str">
            <v>4512000001</v>
          </cell>
        </row>
        <row r="1015">
          <cell r="A1015" t="str">
            <v>4512000001</v>
          </cell>
        </row>
        <row r="1016">
          <cell r="A1016" t="str">
            <v>4512000001</v>
          </cell>
        </row>
        <row r="1017">
          <cell r="A1017" t="str">
            <v>4512000001</v>
          </cell>
        </row>
        <row r="1018">
          <cell r="A1018" t="str">
            <v>4512000001</v>
          </cell>
        </row>
        <row r="1019">
          <cell r="A1019" t="str">
            <v>4512000001</v>
          </cell>
        </row>
        <row r="1020">
          <cell r="A1020" t="str">
            <v>4512000001</v>
          </cell>
        </row>
        <row r="1021">
          <cell r="A1021" t="str">
            <v>4512000001</v>
          </cell>
        </row>
        <row r="1022">
          <cell r="A1022" t="str">
            <v>4512000001</v>
          </cell>
        </row>
        <row r="1023">
          <cell r="A1023" t="str">
            <v>4512000001</v>
          </cell>
        </row>
        <row r="1024">
          <cell r="A1024" t="str">
            <v>4512000001</v>
          </cell>
        </row>
        <row r="1025">
          <cell r="A1025" t="str">
            <v>4512000001</v>
          </cell>
        </row>
        <row r="1026">
          <cell r="A1026" t="str">
            <v>4512000001</v>
          </cell>
        </row>
        <row r="1027">
          <cell r="A1027" t="str">
            <v>4512000001</v>
          </cell>
        </row>
        <row r="1028">
          <cell r="A1028" t="str">
            <v>4512000001</v>
          </cell>
        </row>
        <row r="1029">
          <cell r="A1029" t="str">
            <v>4512000001</v>
          </cell>
        </row>
        <row r="1030">
          <cell r="A1030" t="str">
            <v>4512000001</v>
          </cell>
        </row>
        <row r="1031">
          <cell r="A1031" t="str">
            <v>4512000001</v>
          </cell>
        </row>
        <row r="1032">
          <cell r="A1032" t="str">
            <v>4512000001</v>
          </cell>
        </row>
        <row r="1033">
          <cell r="A1033" t="str">
            <v>4512000001</v>
          </cell>
        </row>
        <row r="1034">
          <cell r="A1034" t="str">
            <v>4512000001</v>
          </cell>
        </row>
        <row r="1035">
          <cell r="A1035" t="str">
            <v>4512000001</v>
          </cell>
        </row>
        <row r="1036">
          <cell r="A1036" t="str">
            <v>4512000001</v>
          </cell>
        </row>
        <row r="1037">
          <cell r="A1037" t="str">
            <v>4512000001</v>
          </cell>
        </row>
        <row r="1038">
          <cell r="A1038" t="str">
            <v>4512000001</v>
          </cell>
        </row>
        <row r="1039">
          <cell r="A1039" t="str">
            <v>4512000001</v>
          </cell>
        </row>
        <row r="1040">
          <cell r="A1040" t="str">
            <v>4512000001</v>
          </cell>
        </row>
        <row r="1041">
          <cell r="A1041" t="str">
            <v>4512000001</v>
          </cell>
        </row>
        <row r="1042">
          <cell r="A1042" t="str">
            <v>4512000001</v>
          </cell>
        </row>
        <row r="1043">
          <cell r="A1043" t="str">
            <v>4512000001</v>
          </cell>
        </row>
        <row r="1044">
          <cell r="A1044" t="str">
            <v>4512000001</v>
          </cell>
        </row>
        <row r="1045">
          <cell r="A1045" t="str">
            <v>4512000001</v>
          </cell>
        </row>
        <row r="1046">
          <cell r="A1046" t="str">
            <v>4512000001</v>
          </cell>
        </row>
        <row r="1047">
          <cell r="A1047" t="str">
            <v>4512000001</v>
          </cell>
        </row>
        <row r="1048">
          <cell r="A1048" t="str">
            <v>4512000001</v>
          </cell>
        </row>
        <row r="1049">
          <cell r="A1049" t="str">
            <v>4512000001</v>
          </cell>
        </row>
        <row r="1050">
          <cell r="A1050" t="str">
            <v>4512000001</v>
          </cell>
        </row>
        <row r="1051">
          <cell r="A1051" t="str">
            <v>4512000001</v>
          </cell>
        </row>
        <row r="1052">
          <cell r="A1052" t="str">
            <v>4512000001</v>
          </cell>
        </row>
        <row r="1053">
          <cell r="A1053" t="str">
            <v>4512000001</v>
          </cell>
        </row>
        <row r="1054">
          <cell r="A1054" t="str">
            <v>4512000001</v>
          </cell>
        </row>
        <row r="1055">
          <cell r="A1055" t="str">
            <v>4512000001</v>
          </cell>
        </row>
        <row r="1056">
          <cell r="A1056" t="str">
            <v>4512000001</v>
          </cell>
        </row>
        <row r="1057">
          <cell r="A1057" t="str">
            <v>4512000001</v>
          </cell>
        </row>
        <row r="1058">
          <cell r="A1058" t="str">
            <v>4512000001</v>
          </cell>
        </row>
        <row r="1059">
          <cell r="A1059" t="str">
            <v>4512000001</v>
          </cell>
        </row>
        <row r="1060">
          <cell r="A1060" t="str">
            <v>4512000001</v>
          </cell>
        </row>
        <row r="1061">
          <cell r="A1061" t="str">
            <v>4512000001</v>
          </cell>
        </row>
        <row r="1062">
          <cell r="A1062" t="str">
            <v>4512000001</v>
          </cell>
        </row>
        <row r="1063">
          <cell r="A1063" t="str">
            <v>4512000001</v>
          </cell>
        </row>
        <row r="1064">
          <cell r="A1064" t="str">
            <v>4512000001</v>
          </cell>
        </row>
        <row r="1065">
          <cell r="A1065" t="str">
            <v>4512000001</v>
          </cell>
        </row>
        <row r="1066">
          <cell r="A1066" t="str">
            <v>4512000001</v>
          </cell>
        </row>
        <row r="1067">
          <cell r="A1067" t="str">
            <v>4512000001</v>
          </cell>
        </row>
        <row r="1068">
          <cell r="A1068" t="str">
            <v>4512000001</v>
          </cell>
        </row>
        <row r="1069">
          <cell r="A1069" t="str">
            <v>4512000001</v>
          </cell>
        </row>
        <row r="1070">
          <cell r="A1070" t="str">
            <v>4512000001</v>
          </cell>
        </row>
        <row r="1071">
          <cell r="A1071" t="str">
            <v>4512000001</v>
          </cell>
        </row>
        <row r="1072">
          <cell r="A1072" t="str">
            <v>4512000001</v>
          </cell>
        </row>
        <row r="1073">
          <cell r="A1073" t="str">
            <v>4512000001</v>
          </cell>
        </row>
        <row r="1074">
          <cell r="A1074" t="str">
            <v>4512000001</v>
          </cell>
        </row>
        <row r="1075">
          <cell r="A1075" t="str">
            <v>4512000001</v>
          </cell>
        </row>
        <row r="1076">
          <cell r="A1076" t="str">
            <v>4512000001</v>
          </cell>
        </row>
        <row r="1077">
          <cell r="A1077" t="str">
            <v>4512000001</v>
          </cell>
        </row>
        <row r="1078">
          <cell r="A1078" t="str">
            <v>4512000001</v>
          </cell>
        </row>
        <row r="1079">
          <cell r="A1079" t="str">
            <v>4512000001</v>
          </cell>
        </row>
        <row r="1080">
          <cell r="A1080" t="str">
            <v>4512000001</v>
          </cell>
        </row>
        <row r="1081">
          <cell r="A1081" t="str">
            <v>4512000001</v>
          </cell>
        </row>
        <row r="1082">
          <cell r="A1082" t="str">
            <v>4512000001</v>
          </cell>
        </row>
        <row r="1083">
          <cell r="A1083" t="str">
            <v>4512000001</v>
          </cell>
        </row>
        <row r="1084">
          <cell r="A1084" t="str">
            <v>4512000001</v>
          </cell>
        </row>
        <row r="1085">
          <cell r="A1085" t="str">
            <v>4512000001</v>
          </cell>
        </row>
        <row r="1086">
          <cell r="A1086" t="str">
            <v>4512000001</v>
          </cell>
        </row>
        <row r="1087">
          <cell r="A1087" t="str">
            <v>4512000001</v>
          </cell>
        </row>
        <row r="1088">
          <cell r="A1088" t="str">
            <v>4512000001</v>
          </cell>
        </row>
        <row r="1089">
          <cell r="A1089" t="str">
            <v>4512000001</v>
          </cell>
        </row>
        <row r="1090">
          <cell r="A1090" t="str">
            <v>4512000001</v>
          </cell>
        </row>
        <row r="1091">
          <cell r="A1091" t="str">
            <v>4512000001</v>
          </cell>
        </row>
        <row r="1092">
          <cell r="A1092" t="str">
            <v>4512000001</v>
          </cell>
        </row>
        <row r="1093">
          <cell r="A1093" t="str">
            <v>4512000001</v>
          </cell>
        </row>
        <row r="1094">
          <cell r="A1094" t="str">
            <v>4512000001</v>
          </cell>
        </row>
        <row r="1095">
          <cell r="A1095" t="str">
            <v>4512000001</v>
          </cell>
        </row>
        <row r="1096">
          <cell r="A1096" t="str">
            <v>4512000001</v>
          </cell>
        </row>
        <row r="1097">
          <cell r="A1097" t="str">
            <v>4512000001</v>
          </cell>
        </row>
        <row r="1098">
          <cell r="A1098" t="str">
            <v>4512000001</v>
          </cell>
        </row>
        <row r="1099">
          <cell r="A1099" t="str">
            <v>4512000001</v>
          </cell>
        </row>
        <row r="1100">
          <cell r="A1100" t="str">
            <v>4512000001</v>
          </cell>
        </row>
        <row r="1101">
          <cell r="A1101" t="str">
            <v>4512000001</v>
          </cell>
        </row>
        <row r="1102">
          <cell r="A1102" t="str">
            <v>4512000001</v>
          </cell>
        </row>
        <row r="1103">
          <cell r="A1103" t="str">
            <v>4512000001</v>
          </cell>
        </row>
        <row r="1104">
          <cell r="A1104" t="str">
            <v>4512000001</v>
          </cell>
        </row>
        <row r="1105">
          <cell r="A1105" t="str">
            <v>4512000001</v>
          </cell>
        </row>
        <row r="1106">
          <cell r="A1106" t="str">
            <v>4512000001</v>
          </cell>
        </row>
        <row r="1107">
          <cell r="A1107" t="str">
            <v>4512000001</v>
          </cell>
        </row>
        <row r="1108">
          <cell r="A1108" t="str">
            <v>4512000001</v>
          </cell>
        </row>
        <row r="1109">
          <cell r="A1109" t="str">
            <v>4512000001</v>
          </cell>
        </row>
        <row r="1110">
          <cell r="A1110" t="str">
            <v>4512000001</v>
          </cell>
        </row>
        <row r="1111">
          <cell r="A1111" t="str">
            <v>4512000001</v>
          </cell>
        </row>
        <row r="1112">
          <cell r="A1112" t="str">
            <v>4512000001</v>
          </cell>
        </row>
        <row r="1113">
          <cell r="A1113" t="str">
            <v>4512000001</v>
          </cell>
        </row>
        <row r="1114">
          <cell r="A1114" t="str">
            <v>4512000001</v>
          </cell>
        </row>
        <row r="1115">
          <cell r="A1115" t="str">
            <v>4512000001</v>
          </cell>
        </row>
        <row r="1116">
          <cell r="A1116" t="str">
            <v>4512000001</v>
          </cell>
        </row>
        <row r="1117">
          <cell r="A1117" t="str">
            <v>4512000001</v>
          </cell>
        </row>
        <row r="1118">
          <cell r="A1118" t="str">
            <v>4512000001</v>
          </cell>
        </row>
        <row r="1119">
          <cell r="A1119" t="str">
            <v>4512000001</v>
          </cell>
        </row>
        <row r="1120">
          <cell r="A1120" t="str">
            <v>4512000001</v>
          </cell>
        </row>
        <row r="1121">
          <cell r="A1121" t="str">
            <v>4512000001</v>
          </cell>
        </row>
        <row r="1122">
          <cell r="A1122" t="str">
            <v>4512000001</v>
          </cell>
        </row>
        <row r="1123">
          <cell r="A1123" t="str">
            <v>4512000001</v>
          </cell>
        </row>
        <row r="1124">
          <cell r="A1124" t="str">
            <v>4512000001</v>
          </cell>
        </row>
        <row r="1125">
          <cell r="A1125" t="str">
            <v>4512000001</v>
          </cell>
        </row>
        <row r="1126">
          <cell r="A1126" t="str">
            <v>4512000001</v>
          </cell>
        </row>
        <row r="1127">
          <cell r="A1127" t="str">
            <v>4512000001</v>
          </cell>
        </row>
        <row r="1128">
          <cell r="A1128" t="str">
            <v>4512000001</v>
          </cell>
        </row>
        <row r="1129">
          <cell r="A1129" t="str">
            <v>4512000001</v>
          </cell>
        </row>
        <row r="1130">
          <cell r="A1130" t="str">
            <v>4512000001</v>
          </cell>
        </row>
        <row r="1131">
          <cell r="A1131" t="str">
            <v>4512000001</v>
          </cell>
        </row>
        <row r="1132">
          <cell r="A1132" t="str">
            <v>4512000001</v>
          </cell>
        </row>
        <row r="1133">
          <cell r="A1133" t="str">
            <v>4512000001</v>
          </cell>
        </row>
        <row r="1134">
          <cell r="A1134" t="str">
            <v>4512000001</v>
          </cell>
        </row>
        <row r="1135">
          <cell r="A1135" t="str">
            <v>4512000001</v>
          </cell>
        </row>
        <row r="1136">
          <cell r="A1136" t="str">
            <v>4512000001</v>
          </cell>
        </row>
        <row r="1137">
          <cell r="A1137" t="str">
            <v>4512000001</v>
          </cell>
        </row>
        <row r="1138">
          <cell r="A1138" t="str">
            <v>4512000001</v>
          </cell>
        </row>
        <row r="1139">
          <cell r="A1139" t="str">
            <v>4512000001</v>
          </cell>
        </row>
        <row r="1140">
          <cell r="A1140" t="str">
            <v>4512000001</v>
          </cell>
        </row>
        <row r="1141">
          <cell r="A1141" t="str">
            <v>4512000001</v>
          </cell>
        </row>
        <row r="1142">
          <cell r="A1142" t="str">
            <v>4512000001</v>
          </cell>
        </row>
        <row r="1143">
          <cell r="A1143" t="str">
            <v>4512000001</v>
          </cell>
        </row>
        <row r="1144">
          <cell r="A1144" t="str">
            <v>4512000001</v>
          </cell>
        </row>
        <row r="1145">
          <cell r="A1145" t="str">
            <v>4512000001</v>
          </cell>
        </row>
        <row r="1146">
          <cell r="A1146" t="str">
            <v>4512000001</v>
          </cell>
        </row>
        <row r="1147">
          <cell r="A1147" t="str">
            <v>4512000001</v>
          </cell>
        </row>
        <row r="1148">
          <cell r="A1148" t="str">
            <v>4512000001</v>
          </cell>
        </row>
        <row r="1149">
          <cell r="A1149" t="str">
            <v>4512000001</v>
          </cell>
        </row>
        <row r="1150">
          <cell r="A1150" t="str">
            <v>4512000001</v>
          </cell>
        </row>
        <row r="1151">
          <cell r="A1151" t="str">
            <v>4512000001</v>
          </cell>
        </row>
        <row r="1152">
          <cell r="A1152" t="str">
            <v>4512000001</v>
          </cell>
        </row>
        <row r="1153">
          <cell r="A1153" t="str">
            <v>4512000001</v>
          </cell>
        </row>
        <row r="1154">
          <cell r="A1154" t="str">
            <v>4512000001</v>
          </cell>
        </row>
        <row r="1155">
          <cell r="A1155" t="str">
            <v>4512000001</v>
          </cell>
        </row>
        <row r="1156">
          <cell r="A1156" t="str">
            <v>4512000001</v>
          </cell>
        </row>
        <row r="1157">
          <cell r="A1157" t="str">
            <v>4512000001</v>
          </cell>
        </row>
        <row r="1158">
          <cell r="A1158" t="str">
            <v>4512000001</v>
          </cell>
        </row>
        <row r="1159">
          <cell r="A1159" t="str">
            <v>4512000001</v>
          </cell>
        </row>
        <row r="1160">
          <cell r="A1160" t="str">
            <v>4512000001</v>
          </cell>
        </row>
        <row r="1161">
          <cell r="A1161" t="str">
            <v>4512000001</v>
          </cell>
        </row>
        <row r="1162">
          <cell r="A1162" t="str">
            <v>4512000001</v>
          </cell>
        </row>
        <row r="1163">
          <cell r="A1163" t="str">
            <v>4512000001</v>
          </cell>
        </row>
        <row r="1164">
          <cell r="A1164" t="str">
            <v>4512000001</v>
          </cell>
        </row>
        <row r="1165">
          <cell r="A1165" t="str">
            <v>4512000001</v>
          </cell>
        </row>
        <row r="1166">
          <cell r="A1166" t="str">
            <v>4512000001</v>
          </cell>
        </row>
        <row r="1167">
          <cell r="A1167" t="str">
            <v>4512000001</v>
          </cell>
        </row>
        <row r="1168">
          <cell r="A1168" t="str">
            <v>4512000001</v>
          </cell>
        </row>
        <row r="1169">
          <cell r="A1169" t="str">
            <v>4512000001</v>
          </cell>
        </row>
        <row r="1170">
          <cell r="A1170" t="str">
            <v>4512000001</v>
          </cell>
        </row>
        <row r="1171">
          <cell r="A1171" t="str">
            <v>4512000001</v>
          </cell>
        </row>
        <row r="1172">
          <cell r="A1172" t="str">
            <v>4512000001</v>
          </cell>
        </row>
        <row r="1173">
          <cell r="A1173" t="str">
            <v>4512000001</v>
          </cell>
        </row>
        <row r="1174">
          <cell r="A1174" t="str">
            <v>4512000001</v>
          </cell>
        </row>
        <row r="1175">
          <cell r="A1175" t="str">
            <v>4512000001</v>
          </cell>
        </row>
        <row r="1176">
          <cell r="A1176" t="str">
            <v>4512000001</v>
          </cell>
        </row>
        <row r="1177">
          <cell r="A1177" t="str">
            <v>4512000001</v>
          </cell>
        </row>
        <row r="1178">
          <cell r="A1178" t="str">
            <v>4512000001</v>
          </cell>
        </row>
        <row r="1179">
          <cell r="A1179" t="str">
            <v>4512000001</v>
          </cell>
        </row>
        <row r="1180">
          <cell r="A1180" t="str">
            <v>4512000001</v>
          </cell>
        </row>
        <row r="1181">
          <cell r="A1181" t="str">
            <v>4512000001</v>
          </cell>
        </row>
        <row r="1182">
          <cell r="A1182" t="str">
            <v>4512000001</v>
          </cell>
        </row>
        <row r="1183">
          <cell r="A1183" t="str">
            <v>4512000001</v>
          </cell>
        </row>
        <row r="1184">
          <cell r="A1184" t="str">
            <v>4512000001</v>
          </cell>
        </row>
        <row r="1185">
          <cell r="A1185" t="str">
            <v>4512000001</v>
          </cell>
        </row>
        <row r="1186">
          <cell r="A1186" t="str">
            <v>4512000001</v>
          </cell>
        </row>
        <row r="1187">
          <cell r="A1187" t="str">
            <v>4512000001</v>
          </cell>
        </row>
        <row r="1188">
          <cell r="A1188" t="str">
            <v>4512000001</v>
          </cell>
        </row>
        <row r="1189">
          <cell r="A1189" t="str">
            <v>4512000001</v>
          </cell>
        </row>
        <row r="1190">
          <cell r="A1190" t="str">
            <v>4512000001</v>
          </cell>
        </row>
        <row r="1191">
          <cell r="A1191" t="str">
            <v>4512000001</v>
          </cell>
        </row>
        <row r="1192">
          <cell r="A1192" t="str">
            <v>4512000001</v>
          </cell>
        </row>
        <row r="1193">
          <cell r="A1193" t="str">
            <v>4512000001</v>
          </cell>
        </row>
        <row r="1194">
          <cell r="A1194" t="str">
            <v>4512000001</v>
          </cell>
        </row>
        <row r="1195">
          <cell r="A1195" t="str">
            <v>4512000001</v>
          </cell>
        </row>
        <row r="1196">
          <cell r="A1196" t="str">
            <v>4512000001</v>
          </cell>
        </row>
        <row r="1197">
          <cell r="A1197" t="str">
            <v>4512000001</v>
          </cell>
        </row>
        <row r="1198">
          <cell r="A1198" t="str">
            <v>4512000001</v>
          </cell>
        </row>
        <row r="1199">
          <cell r="A1199" t="str">
            <v>4512000001</v>
          </cell>
        </row>
        <row r="1200">
          <cell r="A1200" t="str">
            <v>4512000001</v>
          </cell>
        </row>
        <row r="1201">
          <cell r="A1201" t="str">
            <v>4512000001</v>
          </cell>
        </row>
        <row r="1202">
          <cell r="A1202" t="str">
            <v>4512000001</v>
          </cell>
        </row>
        <row r="1203">
          <cell r="A1203" t="str">
            <v>4512000001</v>
          </cell>
        </row>
        <row r="1204">
          <cell r="A1204" t="str">
            <v>4512000001</v>
          </cell>
        </row>
        <row r="1205">
          <cell r="A1205" t="str">
            <v>4512000001</v>
          </cell>
        </row>
        <row r="1206">
          <cell r="A1206" t="str">
            <v>4512000001</v>
          </cell>
        </row>
        <row r="1207">
          <cell r="A1207" t="str">
            <v>4512000001</v>
          </cell>
        </row>
        <row r="1208">
          <cell r="A1208" t="str">
            <v>4512000001</v>
          </cell>
        </row>
        <row r="1209">
          <cell r="A1209" t="str">
            <v>4512000001</v>
          </cell>
        </row>
        <row r="1210">
          <cell r="A1210" t="str">
            <v>4512000001</v>
          </cell>
        </row>
        <row r="1211">
          <cell r="A1211" t="str">
            <v>4512000001</v>
          </cell>
        </row>
        <row r="1212">
          <cell r="A1212" t="str">
            <v>4512000001</v>
          </cell>
        </row>
        <row r="1213">
          <cell r="A1213" t="str">
            <v>4512000001</v>
          </cell>
        </row>
        <row r="1214">
          <cell r="A1214" t="str">
            <v>4512000001</v>
          </cell>
        </row>
        <row r="1215">
          <cell r="A1215" t="str">
            <v>4512000001</v>
          </cell>
        </row>
        <row r="1216">
          <cell r="A1216" t="str">
            <v>4512000001</v>
          </cell>
        </row>
        <row r="1217">
          <cell r="A1217" t="str">
            <v>4512000001</v>
          </cell>
        </row>
        <row r="1218">
          <cell r="A1218" t="str">
            <v>4512000001</v>
          </cell>
        </row>
        <row r="1219">
          <cell r="A1219" t="str">
            <v>4512000001</v>
          </cell>
        </row>
        <row r="1220">
          <cell r="A1220" t="str">
            <v>4512000001</v>
          </cell>
        </row>
        <row r="1221">
          <cell r="A1221" t="str">
            <v>4512000001</v>
          </cell>
        </row>
        <row r="1222">
          <cell r="A1222" t="str">
            <v>4512000001</v>
          </cell>
        </row>
        <row r="1223">
          <cell r="A1223" t="str">
            <v>4512000001</v>
          </cell>
        </row>
        <row r="1224">
          <cell r="A1224" t="str">
            <v>4512000001</v>
          </cell>
        </row>
        <row r="1225">
          <cell r="A1225" t="str">
            <v>4512000001</v>
          </cell>
        </row>
        <row r="1226">
          <cell r="A1226" t="str">
            <v>4512000001</v>
          </cell>
        </row>
        <row r="1227">
          <cell r="A1227" t="str">
            <v>4512000001</v>
          </cell>
        </row>
        <row r="1228">
          <cell r="A1228" t="str">
            <v>4512000001</v>
          </cell>
        </row>
        <row r="1229">
          <cell r="A1229" t="str">
            <v>4512000001</v>
          </cell>
        </row>
        <row r="1230">
          <cell r="A1230" t="str">
            <v>4512000001</v>
          </cell>
        </row>
        <row r="1231">
          <cell r="A1231" t="str">
            <v>4512000001</v>
          </cell>
        </row>
        <row r="1232">
          <cell r="A1232" t="str">
            <v>4512000001</v>
          </cell>
        </row>
        <row r="1233">
          <cell r="A1233" t="str">
            <v>4512000001</v>
          </cell>
        </row>
        <row r="1234">
          <cell r="A1234" t="str">
            <v>4512000001</v>
          </cell>
        </row>
        <row r="1235">
          <cell r="A1235" t="str">
            <v>4512000001</v>
          </cell>
        </row>
        <row r="1236">
          <cell r="A1236" t="str">
            <v>4512000001</v>
          </cell>
        </row>
        <row r="1237">
          <cell r="A1237" t="str">
            <v>4512000001</v>
          </cell>
        </row>
        <row r="1238">
          <cell r="A1238" t="str">
            <v>4512000001</v>
          </cell>
        </row>
        <row r="1239">
          <cell r="A1239" t="str">
            <v>4512000001</v>
          </cell>
        </row>
        <row r="1240">
          <cell r="A1240" t="str">
            <v>4512000001</v>
          </cell>
        </row>
        <row r="1241">
          <cell r="A1241" t="str">
            <v>4512000001</v>
          </cell>
        </row>
        <row r="1242">
          <cell r="A1242" t="str">
            <v>4512000001</v>
          </cell>
        </row>
        <row r="1243">
          <cell r="A1243" t="str">
            <v>4512000001</v>
          </cell>
        </row>
        <row r="1244">
          <cell r="A1244" t="str">
            <v>4512000001</v>
          </cell>
        </row>
        <row r="1245">
          <cell r="A1245" t="str">
            <v>4512000001</v>
          </cell>
        </row>
        <row r="1246">
          <cell r="A1246" t="str">
            <v>4512000001</v>
          </cell>
        </row>
        <row r="1247">
          <cell r="A1247" t="str">
            <v>4512000001</v>
          </cell>
        </row>
        <row r="1248">
          <cell r="A1248" t="str">
            <v>4512000001</v>
          </cell>
        </row>
        <row r="1249">
          <cell r="A1249" t="str">
            <v>4512000001</v>
          </cell>
        </row>
        <row r="1250">
          <cell r="A1250" t="str">
            <v>4512000001</v>
          </cell>
        </row>
        <row r="1251">
          <cell r="A1251" t="str">
            <v>4512000001</v>
          </cell>
        </row>
        <row r="1252">
          <cell r="A1252" t="str">
            <v>4512000001</v>
          </cell>
        </row>
        <row r="1253">
          <cell r="A1253" t="str">
            <v>4512000001</v>
          </cell>
        </row>
        <row r="1254">
          <cell r="A1254" t="str">
            <v>4512000001</v>
          </cell>
        </row>
        <row r="1255">
          <cell r="A1255" t="str">
            <v>4512000001</v>
          </cell>
        </row>
        <row r="1256">
          <cell r="A1256" t="str">
            <v>4512000001</v>
          </cell>
        </row>
        <row r="1257">
          <cell r="A1257" t="str">
            <v>4512000001</v>
          </cell>
        </row>
        <row r="1258">
          <cell r="A1258" t="str">
            <v>4512000001</v>
          </cell>
        </row>
        <row r="1259">
          <cell r="A1259" t="str">
            <v>4512000001</v>
          </cell>
        </row>
        <row r="1260">
          <cell r="A1260" t="str">
            <v>4512000001</v>
          </cell>
        </row>
        <row r="1261">
          <cell r="A1261" t="str">
            <v>4512000001</v>
          </cell>
        </row>
        <row r="1262">
          <cell r="A1262" t="str">
            <v>4512000001</v>
          </cell>
        </row>
        <row r="1263">
          <cell r="A1263" t="str">
            <v>4512000001</v>
          </cell>
        </row>
        <row r="1264">
          <cell r="A1264" t="str">
            <v>4512000001</v>
          </cell>
        </row>
        <row r="1265">
          <cell r="A1265" t="str">
            <v>4512000001</v>
          </cell>
        </row>
        <row r="1266">
          <cell r="A1266" t="str">
            <v>4512000001</v>
          </cell>
        </row>
        <row r="1267">
          <cell r="A1267" t="str">
            <v>4512000001</v>
          </cell>
        </row>
        <row r="1268">
          <cell r="A1268" t="str">
            <v>4512000001</v>
          </cell>
        </row>
        <row r="1269">
          <cell r="A1269" t="str">
            <v>4512000001</v>
          </cell>
        </row>
        <row r="1270">
          <cell r="A1270" t="str">
            <v>4512000001</v>
          </cell>
        </row>
        <row r="1271">
          <cell r="A1271" t="str">
            <v>4512000001</v>
          </cell>
        </row>
        <row r="1272">
          <cell r="A1272" t="str">
            <v>4512000001</v>
          </cell>
        </row>
        <row r="1273">
          <cell r="A1273" t="str">
            <v>4512000001</v>
          </cell>
        </row>
        <row r="1274">
          <cell r="A1274" t="str">
            <v>4512000001</v>
          </cell>
        </row>
        <row r="1275">
          <cell r="A1275" t="str">
            <v>4512000001</v>
          </cell>
        </row>
        <row r="1276">
          <cell r="A1276" t="str">
            <v>4512000001</v>
          </cell>
        </row>
        <row r="1277">
          <cell r="A1277" t="str">
            <v>4512000001</v>
          </cell>
        </row>
        <row r="1278">
          <cell r="A1278" t="str">
            <v>4512000001</v>
          </cell>
        </row>
        <row r="1279">
          <cell r="A1279" t="str">
            <v>4512000001</v>
          </cell>
        </row>
        <row r="1280">
          <cell r="A1280" t="str">
            <v>4512000001</v>
          </cell>
        </row>
        <row r="1281">
          <cell r="A1281" t="str">
            <v>4512000001</v>
          </cell>
        </row>
        <row r="1282">
          <cell r="A1282" t="str">
            <v>4512000001</v>
          </cell>
        </row>
        <row r="1283">
          <cell r="A1283" t="str">
            <v>4512000001</v>
          </cell>
        </row>
        <row r="1284">
          <cell r="A1284" t="str">
            <v>4512000001</v>
          </cell>
        </row>
        <row r="1285">
          <cell r="A1285" t="str">
            <v>4512000001</v>
          </cell>
        </row>
        <row r="1286">
          <cell r="A1286" t="str">
            <v>4512000001</v>
          </cell>
        </row>
        <row r="1287">
          <cell r="A1287" t="str">
            <v>4512000001</v>
          </cell>
        </row>
        <row r="1288">
          <cell r="A1288" t="str">
            <v>4512000001</v>
          </cell>
        </row>
        <row r="1289">
          <cell r="A1289" t="str">
            <v>4512000001</v>
          </cell>
        </row>
        <row r="1290">
          <cell r="A1290" t="str">
            <v>4512000001</v>
          </cell>
        </row>
        <row r="1291">
          <cell r="A1291" t="str">
            <v>4512000001</v>
          </cell>
        </row>
        <row r="1292">
          <cell r="A1292" t="str">
            <v>4512000001</v>
          </cell>
        </row>
        <row r="1293">
          <cell r="A1293" t="str">
            <v>4512000001</v>
          </cell>
        </row>
        <row r="1294">
          <cell r="A1294" t="str">
            <v>4512000001</v>
          </cell>
        </row>
        <row r="1295">
          <cell r="A1295" t="str">
            <v>4512000001</v>
          </cell>
        </row>
        <row r="1296">
          <cell r="A1296" t="str">
            <v>4512000001</v>
          </cell>
        </row>
        <row r="1297">
          <cell r="A1297" t="str">
            <v>4512000001</v>
          </cell>
        </row>
        <row r="1298">
          <cell r="A1298" t="str">
            <v>4512000001</v>
          </cell>
        </row>
        <row r="1299">
          <cell r="A1299" t="str">
            <v>4512000001</v>
          </cell>
        </row>
        <row r="1300">
          <cell r="A1300" t="str">
            <v>4512000001</v>
          </cell>
        </row>
        <row r="1301">
          <cell r="A1301" t="str">
            <v>4512000001</v>
          </cell>
        </row>
        <row r="1302">
          <cell r="A1302" t="str">
            <v>4512000001</v>
          </cell>
        </row>
        <row r="1303">
          <cell r="A1303" t="str">
            <v>4512000001</v>
          </cell>
        </row>
        <row r="1304">
          <cell r="A1304" t="str">
            <v>4512000001</v>
          </cell>
        </row>
        <row r="1305">
          <cell r="A1305" t="str">
            <v>4512000001</v>
          </cell>
        </row>
        <row r="1306">
          <cell r="A1306" t="str">
            <v>4512000001</v>
          </cell>
        </row>
        <row r="1307">
          <cell r="A1307" t="str">
            <v>4512000001</v>
          </cell>
        </row>
        <row r="1308">
          <cell r="A1308" t="str">
            <v>4512000001</v>
          </cell>
        </row>
        <row r="1309">
          <cell r="A1309" t="str">
            <v>4512000001</v>
          </cell>
        </row>
        <row r="1310">
          <cell r="A1310" t="str">
            <v>4512000001</v>
          </cell>
        </row>
        <row r="1311">
          <cell r="A1311" t="str">
            <v>4512000001</v>
          </cell>
        </row>
        <row r="1312">
          <cell r="A1312" t="str">
            <v>4512000001</v>
          </cell>
        </row>
        <row r="1313">
          <cell r="A1313" t="str">
            <v>4512000001</v>
          </cell>
        </row>
        <row r="1314">
          <cell r="A1314" t="str">
            <v>4512000001</v>
          </cell>
        </row>
        <row r="1315">
          <cell r="A1315" t="str">
            <v>4512000001</v>
          </cell>
        </row>
        <row r="1316">
          <cell r="A1316" t="str">
            <v>4512000001</v>
          </cell>
        </row>
        <row r="1317">
          <cell r="A1317" t="str">
            <v>4512000001</v>
          </cell>
        </row>
        <row r="1318">
          <cell r="A1318" t="str">
            <v>4512000001</v>
          </cell>
        </row>
        <row r="1319">
          <cell r="A1319" t="str">
            <v>4512000001</v>
          </cell>
        </row>
        <row r="1320">
          <cell r="A1320" t="str">
            <v>4512000001</v>
          </cell>
        </row>
        <row r="1321">
          <cell r="A1321" t="str">
            <v>4512000001</v>
          </cell>
        </row>
        <row r="1322">
          <cell r="A1322" t="str">
            <v>4512000001</v>
          </cell>
        </row>
        <row r="1323">
          <cell r="A1323" t="str">
            <v>4512000001</v>
          </cell>
        </row>
        <row r="1324">
          <cell r="A1324" t="str">
            <v>4512000001</v>
          </cell>
        </row>
        <row r="1325">
          <cell r="A1325" t="str">
            <v>4512000001</v>
          </cell>
        </row>
        <row r="1326">
          <cell r="A1326" t="str">
            <v>4512000001</v>
          </cell>
        </row>
        <row r="1327">
          <cell r="A1327" t="str">
            <v>4512000001</v>
          </cell>
        </row>
        <row r="1328">
          <cell r="A1328" t="str">
            <v>4512000001</v>
          </cell>
        </row>
        <row r="1329">
          <cell r="A1329" t="str">
            <v>4512000001</v>
          </cell>
        </row>
        <row r="1330">
          <cell r="A1330" t="str">
            <v>4512000001</v>
          </cell>
        </row>
        <row r="1331">
          <cell r="A1331" t="str">
            <v>4512000001</v>
          </cell>
        </row>
        <row r="1332">
          <cell r="A1332" t="str">
            <v>4512000001</v>
          </cell>
        </row>
        <row r="1333">
          <cell r="A1333" t="str">
            <v>4512000001</v>
          </cell>
        </row>
        <row r="1334">
          <cell r="A1334" t="str">
            <v>4512000001</v>
          </cell>
        </row>
        <row r="1335">
          <cell r="A1335" t="str">
            <v>4512000001</v>
          </cell>
        </row>
        <row r="1336">
          <cell r="A1336" t="str">
            <v>4512000001</v>
          </cell>
        </row>
        <row r="1337">
          <cell r="A1337" t="str">
            <v>4512000001</v>
          </cell>
        </row>
        <row r="1338">
          <cell r="A1338" t="str">
            <v>4512000001</v>
          </cell>
        </row>
        <row r="1339">
          <cell r="A1339" t="str">
            <v>4512000001</v>
          </cell>
        </row>
        <row r="1340">
          <cell r="A1340" t="str">
            <v>4512000001</v>
          </cell>
        </row>
        <row r="1341">
          <cell r="A1341" t="str">
            <v>4512000001</v>
          </cell>
        </row>
        <row r="1342">
          <cell r="A1342" t="str">
            <v>4512000001</v>
          </cell>
        </row>
        <row r="1343">
          <cell r="A1343" t="str">
            <v>4512000001</v>
          </cell>
        </row>
        <row r="1344">
          <cell r="A1344" t="str">
            <v>4512000001</v>
          </cell>
        </row>
        <row r="1345">
          <cell r="A1345" t="str">
            <v>4512000001</v>
          </cell>
        </row>
        <row r="1346">
          <cell r="A1346" t="str">
            <v>4512000001</v>
          </cell>
        </row>
        <row r="1347">
          <cell r="A1347" t="str">
            <v>4512000001</v>
          </cell>
        </row>
        <row r="1348">
          <cell r="A1348" t="str">
            <v>4512000001</v>
          </cell>
        </row>
        <row r="1349">
          <cell r="A1349" t="str">
            <v>4512000001</v>
          </cell>
        </row>
        <row r="1350">
          <cell r="A1350" t="str">
            <v>4512000001</v>
          </cell>
        </row>
        <row r="1351">
          <cell r="A1351" t="str">
            <v>4512000001</v>
          </cell>
        </row>
        <row r="1352">
          <cell r="A1352" t="str">
            <v>4512000001</v>
          </cell>
        </row>
        <row r="1353">
          <cell r="A1353" t="str">
            <v>4512000001</v>
          </cell>
        </row>
        <row r="1354">
          <cell r="A1354" t="str">
            <v>4512000001</v>
          </cell>
        </row>
        <row r="1355">
          <cell r="A1355" t="str">
            <v>4512000001</v>
          </cell>
        </row>
        <row r="1356">
          <cell r="A1356" t="str">
            <v>4512000001</v>
          </cell>
        </row>
        <row r="1357">
          <cell r="A1357" t="str">
            <v>4512000001</v>
          </cell>
        </row>
        <row r="1358">
          <cell r="A1358" t="str">
            <v>4512000001</v>
          </cell>
        </row>
        <row r="1359">
          <cell r="A1359" t="str">
            <v>4512000001</v>
          </cell>
        </row>
        <row r="1360">
          <cell r="A1360" t="str">
            <v>4512000001</v>
          </cell>
        </row>
        <row r="1361">
          <cell r="A1361" t="str">
            <v>4512000001</v>
          </cell>
        </row>
        <row r="1362">
          <cell r="A1362" t="str">
            <v>4512000001</v>
          </cell>
        </row>
        <row r="1363">
          <cell r="A1363" t="str">
            <v>4512000001</v>
          </cell>
        </row>
        <row r="1364">
          <cell r="A1364" t="str">
            <v>4512000001</v>
          </cell>
        </row>
        <row r="1365">
          <cell r="A1365" t="str">
            <v>4512000001</v>
          </cell>
        </row>
        <row r="1366">
          <cell r="A1366" t="str">
            <v>4512000001</v>
          </cell>
        </row>
        <row r="1367">
          <cell r="A1367" t="str">
            <v>4512000001</v>
          </cell>
        </row>
        <row r="1368">
          <cell r="A1368" t="str">
            <v>4512000001</v>
          </cell>
        </row>
        <row r="1369">
          <cell r="A1369" t="str">
            <v>4512000001</v>
          </cell>
        </row>
        <row r="1370">
          <cell r="A1370" t="str">
            <v>4512000001</v>
          </cell>
        </row>
        <row r="1371">
          <cell r="A1371" t="str">
            <v>4512000001</v>
          </cell>
        </row>
        <row r="1372">
          <cell r="A1372" t="str">
            <v>4512000001</v>
          </cell>
        </row>
        <row r="1373">
          <cell r="A1373" t="str">
            <v>4512000001</v>
          </cell>
        </row>
        <row r="1374">
          <cell r="A1374" t="str">
            <v>4512000001</v>
          </cell>
        </row>
        <row r="1375">
          <cell r="A1375" t="str">
            <v>4512000001</v>
          </cell>
        </row>
        <row r="1376">
          <cell r="A1376" t="str">
            <v>4512000001</v>
          </cell>
        </row>
        <row r="1377">
          <cell r="A1377" t="str">
            <v>4512000001</v>
          </cell>
        </row>
        <row r="1378">
          <cell r="A1378" t="str">
            <v>4512000001</v>
          </cell>
        </row>
        <row r="1379">
          <cell r="A1379" t="str">
            <v>4512000001</v>
          </cell>
        </row>
        <row r="1380">
          <cell r="A1380" t="str">
            <v>4512000001</v>
          </cell>
        </row>
        <row r="1381">
          <cell r="A1381" t="str">
            <v>4512000001</v>
          </cell>
        </row>
        <row r="1382">
          <cell r="A1382" t="str">
            <v>4512000001</v>
          </cell>
        </row>
        <row r="1383">
          <cell r="A1383" t="str">
            <v>4512000001</v>
          </cell>
        </row>
        <row r="1384">
          <cell r="A1384" t="str">
            <v>4512000001</v>
          </cell>
        </row>
        <row r="1385">
          <cell r="A1385" t="str">
            <v>4512000001</v>
          </cell>
        </row>
        <row r="1386">
          <cell r="A1386" t="str">
            <v>4512000001</v>
          </cell>
        </row>
        <row r="1387">
          <cell r="A1387" t="str">
            <v>4512000001</v>
          </cell>
        </row>
        <row r="1388">
          <cell r="A1388" t="str">
            <v>4512000001</v>
          </cell>
        </row>
        <row r="1389">
          <cell r="A1389" t="str">
            <v>4512000001</v>
          </cell>
        </row>
        <row r="1390">
          <cell r="A1390" t="str">
            <v>4512000001</v>
          </cell>
        </row>
        <row r="1391">
          <cell r="A1391" t="str">
            <v>4512000001</v>
          </cell>
        </row>
        <row r="1392">
          <cell r="A1392" t="str">
            <v>4512000001</v>
          </cell>
        </row>
        <row r="1393">
          <cell r="A1393" t="str">
            <v>4512000001</v>
          </cell>
        </row>
        <row r="1394">
          <cell r="A1394" t="str">
            <v>4512000001</v>
          </cell>
        </row>
        <row r="1395">
          <cell r="A1395" t="str">
            <v>4512000001</v>
          </cell>
        </row>
        <row r="1396">
          <cell r="A1396" t="str">
            <v>4512000001</v>
          </cell>
        </row>
        <row r="1397">
          <cell r="A1397" t="str">
            <v>4512000001</v>
          </cell>
        </row>
        <row r="1398">
          <cell r="A1398" t="str">
            <v>4512000001</v>
          </cell>
        </row>
        <row r="1399">
          <cell r="A1399" t="str">
            <v>4512000001</v>
          </cell>
        </row>
        <row r="1400">
          <cell r="A1400" t="str">
            <v>4512000001</v>
          </cell>
        </row>
        <row r="1401">
          <cell r="A1401" t="str">
            <v>4512000001</v>
          </cell>
        </row>
        <row r="1402">
          <cell r="A1402" t="str">
            <v>4512000001</v>
          </cell>
        </row>
        <row r="1403">
          <cell r="A1403" t="str">
            <v>4512000001</v>
          </cell>
        </row>
        <row r="1404">
          <cell r="A1404" t="str">
            <v>4512000001</v>
          </cell>
        </row>
        <row r="1405">
          <cell r="A1405" t="str">
            <v>4512000001</v>
          </cell>
        </row>
        <row r="1406">
          <cell r="A1406" t="str">
            <v>4512000001</v>
          </cell>
        </row>
        <row r="1407">
          <cell r="A1407" t="str">
            <v>4512000001</v>
          </cell>
        </row>
        <row r="1408">
          <cell r="A1408" t="str">
            <v>4512000001</v>
          </cell>
        </row>
        <row r="1409">
          <cell r="A1409" t="str">
            <v>4512000001</v>
          </cell>
        </row>
        <row r="1410">
          <cell r="A1410" t="str">
            <v>4512000001</v>
          </cell>
        </row>
        <row r="1411">
          <cell r="A1411" t="str">
            <v>4512000001</v>
          </cell>
        </row>
        <row r="1412">
          <cell r="A1412" t="str">
            <v>4512000001</v>
          </cell>
        </row>
        <row r="1413">
          <cell r="A1413" t="str">
            <v>4512000001</v>
          </cell>
        </row>
        <row r="1414">
          <cell r="A1414" t="str">
            <v>4512000001</v>
          </cell>
        </row>
        <row r="1415">
          <cell r="A1415" t="str">
            <v>4512000001</v>
          </cell>
        </row>
        <row r="1416">
          <cell r="A1416" t="str">
            <v>4512000001</v>
          </cell>
        </row>
        <row r="1417">
          <cell r="A1417" t="str">
            <v>4512000001</v>
          </cell>
        </row>
        <row r="1418">
          <cell r="A1418" t="str">
            <v>4512000001</v>
          </cell>
        </row>
        <row r="1419">
          <cell r="A1419" t="str">
            <v>4512000001</v>
          </cell>
        </row>
        <row r="1420">
          <cell r="A1420" t="str">
            <v>4512000001</v>
          </cell>
        </row>
        <row r="1421">
          <cell r="A1421" t="str">
            <v>4512000001</v>
          </cell>
        </row>
        <row r="1422">
          <cell r="A1422" t="str">
            <v>4512000001</v>
          </cell>
        </row>
        <row r="1423">
          <cell r="A1423" t="str">
            <v>4512000001</v>
          </cell>
        </row>
        <row r="1424">
          <cell r="A1424" t="str">
            <v>4512000001</v>
          </cell>
        </row>
        <row r="1425">
          <cell r="A1425" t="str">
            <v>4512000001</v>
          </cell>
        </row>
        <row r="1426">
          <cell r="A1426" t="str">
            <v>4512000001</v>
          </cell>
        </row>
        <row r="1427">
          <cell r="A1427" t="str">
            <v>4512000001</v>
          </cell>
        </row>
        <row r="1428">
          <cell r="A1428" t="str">
            <v>4512000001</v>
          </cell>
        </row>
        <row r="1429">
          <cell r="A1429" t="str">
            <v>4512000001</v>
          </cell>
        </row>
        <row r="1430">
          <cell r="A1430" t="str">
            <v>4512000001</v>
          </cell>
        </row>
        <row r="1431">
          <cell r="A1431" t="str">
            <v>4512000001</v>
          </cell>
        </row>
        <row r="1432">
          <cell r="A1432" t="str">
            <v>4512000001</v>
          </cell>
        </row>
        <row r="1433">
          <cell r="A1433" t="str">
            <v>4512000001</v>
          </cell>
        </row>
        <row r="1434">
          <cell r="A1434" t="str">
            <v>4512000001</v>
          </cell>
        </row>
        <row r="1435">
          <cell r="A1435" t="str">
            <v>4512000001</v>
          </cell>
        </row>
        <row r="1436">
          <cell r="A1436" t="str">
            <v>4512000001</v>
          </cell>
        </row>
        <row r="1437">
          <cell r="A1437" t="str">
            <v>4512000001</v>
          </cell>
        </row>
        <row r="1438">
          <cell r="A1438" t="str">
            <v>4512000001</v>
          </cell>
        </row>
        <row r="1439">
          <cell r="A1439" t="str">
            <v>4512000001</v>
          </cell>
        </row>
        <row r="1440">
          <cell r="A1440" t="str">
            <v>4512000001</v>
          </cell>
        </row>
        <row r="1441">
          <cell r="A1441" t="str">
            <v>4512000001</v>
          </cell>
        </row>
        <row r="1442">
          <cell r="A1442" t="str">
            <v>4512000001</v>
          </cell>
        </row>
        <row r="1443">
          <cell r="A1443" t="str">
            <v>4512000001</v>
          </cell>
        </row>
        <row r="1444">
          <cell r="A1444" t="str">
            <v>4512000001</v>
          </cell>
        </row>
        <row r="1445">
          <cell r="A1445" t="str">
            <v>4512000001</v>
          </cell>
        </row>
        <row r="1446">
          <cell r="A1446" t="str">
            <v>4512000001</v>
          </cell>
        </row>
        <row r="1447">
          <cell r="A1447" t="str">
            <v>4512000001</v>
          </cell>
        </row>
        <row r="1448">
          <cell r="A1448" t="str">
            <v>4512000001</v>
          </cell>
        </row>
        <row r="1449">
          <cell r="A1449" t="str">
            <v>4512000001</v>
          </cell>
        </row>
        <row r="1450">
          <cell r="A1450" t="str">
            <v>4512000001</v>
          </cell>
        </row>
        <row r="1451">
          <cell r="A1451" t="str">
            <v>4512000001</v>
          </cell>
        </row>
        <row r="1452">
          <cell r="A1452" t="str">
            <v>4512000001</v>
          </cell>
        </row>
        <row r="1453">
          <cell r="A1453" t="str">
            <v>4512000001</v>
          </cell>
        </row>
        <row r="1454">
          <cell r="A1454" t="str">
            <v>4512000001</v>
          </cell>
        </row>
        <row r="1455">
          <cell r="A1455" t="str">
            <v>4512000001</v>
          </cell>
        </row>
        <row r="1456">
          <cell r="A1456" t="str">
            <v>4512000001</v>
          </cell>
        </row>
        <row r="1457">
          <cell r="A1457" t="str">
            <v>4512000001</v>
          </cell>
        </row>
        <row r="1458">
          <cell r="A1458" t="str">
            <v>4512000001</v>
          </cell>
        </row>
        <row r="1459">
          <cell r="A1459" t="str">
            <v>4512000001</v>
          </cell>
        </row>
        <row r="1460">
          <cell r="A1460" t="str">
            <v>4512000001</v>
          </cell>
        </row>
        <row r="1461">
          <cell r="A1461" t="str">
            <v>4512000001</v>
          </cell>
        </row>
        <row r="1462">
          <cell r="A1462" t="str">
            <v>4512000001</v>
          </cell>
        </row>
        <row r="1463">
          <cell r="A1463" t="str">
            <v>4512000001</v>
          </cell>
        </row>
        <row r="1464">
          <cell r="A1464" t="str">
            <v>4512000001</v>
          </cell>
        </row>
        <row r="1465">
          <cell r="A1465" t="str">
            <v>4512000001</v>
          </cell>
        </row>
        <row r="1466">
          <cell r="A1466" t="str">
            <v>4512000001</v>
          </cell>
        </row>
        <row r="1467">
          <cell r="A1467" t="str">
            <v>4512000001</v>
          </cell>
        </row>
        <row r="1468">
          <cell r="A1468" t="str">
            <v>4512000001</v>
          </cell>
        </row>
        <row r="1469">
          <cell r="A1469" t="str">
            <v>4512000001</v>
          </cell>
        </row>
        <row r="1470">
          <cell r="A1470" t="str">
            <v>4512000001</v>
          </cell>
        </row>
        <row r="1471">
          <cell r="A1471" t="str">
            <v>4512000001</v>
          </cell>
        </row>
        <row r="1472">
          <cell r="A1472" t="str">
            <v>4512000001</v>
          </cell>
        </row>
        <row r="1473">
          <cell r="A1473" t="str">
            <v>4512000001</v>
          </cell>
        </row>
        <row r="1474">
          <cell r="A1474" t="str">
            <v>4512000001</v>
          </cell>
        </row>
        <row r="1475">
          <cell r="A1475" t="str">
            <v>4512000001</v>
          </cell>
        </row>
        <row r="1476">
          <cell r="A1476" t="str">
            <v>4512000001</v>
          </cell>
        </row>
        <row r="1477">
          <cell r="A1477" t="str">
            <v>4512000001</v>
          </cell>
        </row>
        <row r="1478">
          <cell r="A1478" t="str">
            <v>4512000001</v>
          </cell>
        </row>
        <row r="1479">
          <cell r="A1479" t="str">
            <v>4512000001</v>
          </cell>
        </row>
        <row r="1480">
          <cell r="A1480" t="str">
            <v>4512000001</v>
          </cell>
        </row>
        <row r="1481">
          <cell r="A1481" t="str">
            <v>4512000001</v>
          </cell>
        </row>
        <row r="1482">
          <cell r="A1482" t="str">
            <v>4512000001</v>
          </cell>
        </row>
        <row r="1483">
          <cell r="A1483" t="str">
            <v>4512000001</v>
          </cell>
        </row>
        <row r="1484">
          <cell r="A1484" t="str">
            <v>4512000001</v>
          </cell>
        </row>
        <row r="1485">
          <cell r="A1485" t="str">
            <v>4512000001</v>
          </cell>
        </row>
        <row r="1486">
          <cell r="A1486" t="str">
            <v>4512000001</v>
          </cell>
        </row>
        <row r="1487">
          <cell r="A1487" t="str">
            <v>4512000001</v>
          </cell>
        </row>
        <row r="1488">
          <cell r="A1488" t="str">
            <v>4512000001</v>
          </cell>
        </row>
        <row r="1489">
          <cell r="A1489" t="str">
            <v>4512000001</v>
          </cell>
        </row>
        <row r="1490">
          <cell r="A1490" t="str">
            <v>4512000001</v>
          </cell>
        </row>
        <row r="1491">
          <cell r="A1491" t="str">
            <v>4512000001</v>
          </cell>
        </row>
        <row r="1492">
          <cell r="A1492" t="str">
            <v>4512000001</v>
          </cell>
        </row>
        <row r="1493">
          <cell r="A1493" t="str">
            <v>4512000001</v>
          </cell>
        </row>
        <row r="1494">
          <cell r="A1494" t="str">
            <v>4512000001</v>
          </cell>
        </row>
        <row r="1495">
          <cell r="A1495" t="str">
            <v>4512000001</v>
          </cell>
        </row>
        <row r="1496">
          <cell r="A1496" t="str">
            <v>4512000001</v>
          </cell>
        </row>
        <row r="1497">
          <cell r="A1497" t="str">
            <v>4512000001</v>
          </cell>
        </row>
        <row r="1498">
          <cell r="A1498" t="str">
            <v>4512000001</v>
          </cell>
        </row>
        <row r="1499">
          <cell r="A1499" t="str">
            <v>4512000001</v>
          </cell>
        </row>
        <row r="1500">
          <cell r="A1500" t="str">
            <v>4512000001</v>
          </cell>
        </row>
        <row r="1501">
          <cell r="A1501" t="str">
            <v>4512000001</v>
          </cell>
        </row>
        <row r="1502">
          <cell r="A1502" t="str">
            <v>4512000001</v>
          </cell>
        </row>
        <row r="1503">
          <cell r="A1503" t="str">
            <v>4512000001</v>
          </cell>
        </row>
        <row r="1504">
          <cell r="A1504" t="str">
            <v>4512000001</v>
          </cell>
        </row>
        <row r="1505">
          <cell r="A1505" t="str">
            <v>4512000001</v>
          </cell>
        </row>
        <row r="1506">
          <cell r="A1506" t="str">
            <v>4512000001</v>
          </cell>
        </row>
        <row r="1507">
          <cell r="A1507" t="str">
            <v>4512000001</v>
          </cell>
        </row>
        <row r="1508">
          <cell r="A1508" t="str">
            <v>4512000001</v>
          </cell>
        </row>
        <row r="1509">
          <cell r="A1509" t="str">
            <v>4512000001</v>
          </cell>
        </row>
        <row r="1510">
          <cell r="A1510" t="str">
            <v>4512000001</v>
          </cell>
        </row>
        <row r="1511">
          <cell r="A1511" t="str">
            <v>4512000001</v>
          </cell>
        </row>
        <row r="1512">
          <cell r="A1512" t="str">
            <v>4512000001</v>
          </cell>
        </row>
        <row r="1513">
          <cell r="A1513" t="str">
            <v>4512000001</v>
          </cell>
        </row>
        <row r="1514">
          <cell r="A1514" t="str">
            <v>4512000001</v>
          </cell>
        </row>
        <row r="1515">
          <cell r="A1515" t="str">
            <v>4512000001</v>
          </cell>
        </row>
        <row r="1516">
          <cell r="A1516" t="str">
            <v>4512000001</v>
          </cell>
        </row>
        <row r="1517">
          <cell r="A1517" t="str">
            <v>4512000001</v>
          </cell>
        </row>
        <row r="1518">
          <cell r="A1518" t="str">
            <v>4512000001</v>
          </cell>
        </row>
        <row r="1519">
          <cell r="A1519" t="str">
            <v>4512000001</v>
          </cell>
        </row>
        <row r="1520">
          <cell r="A1520" t="str">
            <v>4512000001</v>
          </cell>
        </row>
        <row r="1521">
          <cell r="A1521" t="str">
            <v>4512000001</v>
          </cell>
        </row>
        <row r="1522">
          <cell r="A1522" t="str">
            <v>4512000001</v>
          </cell>
        </row>
        <row r="1523">
          <cell r="A1523" t="str">
            <v>4512000001</v>
          </cell>
        </row>
        <row r="1524">
          <cell r="A1524" t="str">
            <v>4512000001</v>
          </cell>
        </row>
        <row r="1525">
          <cell r="A1525" t="str">
            <v>4512000001</v>
          </cell>
        </row>
        <row r="1526">
          <cell r="A1526" t="str">
            <v>4512000001</v>
          </cell>
        </row>
        <row r="1527">
          <cell r="A1527" t="str">
            <v>4512000001</v>
          </cell>
        </row>
        <row r="1528">
          <cell r="A1528" t="str">
            <v>4512000001</v>
          </cell>
        </row>
        <row r="1529">
          <cell r="A1529" t="str">
            <v>4512000001</v>
          </cell>
        </row>
        <row r="1530">
          <cell r="A1530" t="str">
            <v>4512000001</v>
          </cell>
        </row>
        <row r="1531">
          <cell r="A1531" t="str">
            <v>4512000001</v>
          </cell>
        </row>
        <row r="1532">
          <cell r="A1532" t="str">
            <v>4512000001</v>
          </cell>
        </row>
        <row r="1533">
          <cell r="A1533" t="str">
            <v>4512000001</v>
          </cell>
        </row>
        <row r="1534">
          <cell r="A1534" t="str">
            <v>4512000001</v>
          </cell>
        </row>
        <row r="1535">
          <cell r="A1535" t="str">
            <v>4512000001</v>
          </cell>
        </row>
        <row r="1536">
          <cell r="A1536" t="str">
            <v>4512000001</v>
          </cell>
        </row>
        <row r="1537">
          <cell r="A1537" t="str">
            <v>4512000001</v>
          </cell>
        </row>
        <row r="1538">
          <cell r="A1538" t="str">
            <v>4512000001</v>
          </cell>
        </row>
        <row r="1539">
          <cell r="A1539" t="str">
            <v>4512000001</v>
          </cell>
        </row>
        <row r="1540">
          <cell r="A1540" t="str">
            <v>4512000001</v>
          </cell>
        </row>
        <row r="1541">
          <cell r="A1541" t="str">
            <v>4512000001</v>
          </cell>
        </row>
        <row r="1542">
          <cell r="A1542" t="str">
            <v>4512000001</v>
          </cell>
        </row>
        <row r="1543">
          <cell r="A1543" t="str">
            <v>4512000001</v>
          </cell>
        </row>
        <row r="1544">
          <cell r="A1544" t="str">
            <v>4512000001</v>
          </cell>
        </row>
        <row r="1545">
          <cell r="A1545" t="str">
            <v>4512000001</v>
          </cell>
        </row>
        <row r="1546">
          <cell r="A1546" t="str">
            <v>4512000001</v>
          </cell>
        </row>
        <row r="1547">
          <cell r="A1547" t="str">
            <v>4512000001</v>
          </cell>
        </row>
        <row r="1548">
          <cell r="A1548" t="str">
            <v>4512000001</v>
          </cell>
        </row>
        <row r="1549">
          <cell r="A1549" t="str">
            <v>4512000001</v>
          </cell>
        </row>
        <row r="1550">
          <cell r="A1550" t="str">
            <v>4512000001</v>
          </cell>
        </row>
        <row r="1551">
          <cell r="A1551" t="str">
            <v>4512000001</v>
          </cell>
        </row>
        <row r="1552">
          <cell r="A1552" t="str">
            <v>4512000001</v>
          </cell>
        </row>
        <row r="1553">
          <cell r="A1553" t="str">
            <v>4512000001</v>
          </cell>
        </row>
        <row r="1554">
          <cell r="A1554" t="str">
            <v>4512000001</v>
          </cell>
        </row>
        <row r="1555">
          <cell r="A1555" t="str">
            <v>4512000001</v>
          </cell>
        </row>
        <row r="1556">
          <cell r="A1556" t="str">
            <v>4512000001</v>
          </cell>
        </row>
        <row r="1557">
          <cell r="A1557" t="str">
            <v>4512000001</v>
          </cell>
        </row>
        <row r="1558">
          <cell r="A1558" t="str">
            <v>4512000001</v>
          </cell>
        </row>
        <row r="1559">
          <cell r="A1559" t="str">
            <v>4512000001</v>
          </cell>
        </row>
        <row r="1560">
          <cell r="A1560" t="str">
            <v>4512000001</v>
          </cell>
        </row>
        <row r="1561">
          <cell r="A1561" t="str">
            <v>4512000001</v>
          </cell>
        </row>
        <row r="1562">
          <cell r="A1562" t="str">
            <v>4512000001</v>
          </cell>
        </row>
        <row r="1563">
          <cell r="A1563" t="str">
            <v>4512000001</v>
          </cell>
        </row>
        <row r="1564">
          <cell r="A1564" t="str">
            <v>4512000001</v>
          </cell>
        </row>
        <row r="1565">
          <cell r="A1565" t="str">
            <v>4512000001</v>
          </cell>
        </row>
        <row r="1566">
          <cell r="A1566" t="str">
            <v>4512000001</v>
          </cell>
        </row>
        <row r="1567">
          <cell r="A1567" t="str">
            <v>4512000001</v>
          </cell>
        </row>
        <row r="1568">
          <cell r="A1568" t="str">
            <v>4512000001</v>
          </cell>
        </row>
        <row r="1569">
          <cell r="A1569" t="str">
            <v>4512000001</v>
          </cell>
        </row>
        <row r="1570">
          <cell r="A1570" t="str">
            <v>4512000001</v>
          </cell>
        </row>
        <row r="1571">
          <cell r="A1571" t="str">
            <v>4512000001</v>
          </cell>
        </row>
        <row r="1572">
          <cell r="A1572" t="str">
            <v>4512000001</v>
          </cell>
        </row>
        <row r="1573">
          <cell r="A1573" t="str">
            <v>4512000001</v>
          </cell>
        </row>
        <row r="1574">
          <cell r="A1574" t="str">
            <v>4512000001</v>
          </cell>
        </row>
        <row r="1575">
          <cell r="A1575" t="str">
            <v>4512000001</v>
          </cell>
        </row>
        <row r="1576">
          <cell r="A1576" t="str">
            <v>4512000001</v>
          </cell>
        </row>
        <row r="1577">
          <cell r="A1577" t="str">
            <v>4512000001</v>
          </cell>
        </row>
        <row r="1578">
          <cell r="A1578" t="str">
            <v>4512000001</v>
          </cell>
        </row>
        <row r="1579">
          <cell r="A1579" t="str">
            <v>4512000001</v>
          </cell>
        </row>
        <row r="1580">
          <cell r="A1580" t="str">
            <v>4512000001</v>
          </cell>
        </row>
        <row r="1581">
          <cell r="A1581" t="str">
            <v>4512000001</v>
          </cell>
        </row>
        <row r="1582">
          <cell r="A1582" t="str">
            <v>4512000001</v>
          </cell>
        </row>
        <row r="1583">
          <cell r="A1583" t="str">
            <v>4512000001</v>
          </cell>
        </row>
        <row r="1584">
          <cell r="A1584" t="str">
            <v>4512000001</v>
          </cell>
        </row>
        <row r="1585">
          <cell r="A1585" t="str">
            <v>4512000001</v>
          </cell>
        </row>
        <row r="1586">
          <cell r="A1586" t="str">
            <v>4512000001</v>
          </cell>
        </row>
        <row r="1587">
          <cell r="A1587" t="str">
            <v>4512000001</v>
          </cell>
        </row>
        <row r="1588">
          <cell r="A1588" t="str">
            <v>4512000001</v>
          </cell>
        </row>
        <row r="1589">
          <cell r="A1589" t="str">
            <v>4512000001</v>
          </cell>
        </row>
        <row r="1590">
          <cell r="A1590" t="str">
            <v>4512000001</v>
          </cell>
        </row>
        <row r="1591">
          <cell r="A1591" t="str">
            <v>4512000001</v>
          </cell>
        </row>
        <row r="1592">
          <cell r="A1592" t="str">
            <v>4512000001</v>
          </cell>
        </row>
        <row r="1593">
          <cell r="A1593" t="str">
            <v>4512000001</v>
          </cell>
        </row>
        <row r="1594">
          <cell r="A1594" t="str">
            <v>4512000001</v>
          </cell>
        </row>
        <row r="1595">
          <cell r="A1595" t="str">
            <v>4512000001</v>
          </cell>
        </row>
        <row r="1596">
          <cell r="A1596" t="str">
            <v>4512000001</v>
          </cell>
        </row>
        <row r="1597">
          <cell r="A1597" t="str">
            <v>4512000001</v>
          </cell>
        </row>
        <row r="1598">
          <cell r="A1598" t="str">
            <v>4512000001</v>
          </cell>
        </row>
        <row r="1599">
          <cell r="A1599" t="str">
            <v>4512000001</v>
          </cell>
        </row>
        <row r="1600">
          <cell r="A1600" t="str">
            <v>4512000001</v>
          </cell>
        </row>
        <row r="1601">
          <cell r="A1601" t="str">
            <v>4512000001</v>
          </cell>
        </row>
        <row r="1602">
          <cell r="A1602" t="str">
            <v>4512000001</v>
          </cell>
        </row>
        <row r="1603">
          <cell r="A1603" t="str">
            <v>4512000001</v>
          </cell>
        </row>
        <row r="1604">
          <cell r="A1604" t="str">
            <v>4512000001</v>
          </cell>
        </row>
        <row r="1605">
          <cell r="A1605" t="str">
            <v>4512000001</v>
          </cell>
        </row>
        <row r="1606">
          <cell r="A1606" t="str">
            <v>4512000001</v>
          </cell>
        </row>
        <row r="1607">
          <cell r="A1607" t="str">
            <v>4512000001</v>
          </cell>
        </row>
        <row r="1608">
          <cell r="A1608" t="str">
            <v>4512000001</v>
          </cell>
        </row>
        <row r="1609">
          <cell r="A1609" t="str">
            <v>4512000001</v>
          </cell>
        </row>
        <row r="1610">
          <cell r="A1610" t="str">
            <v>4512000001</v>
          </cell>
        </row>
        <row r="1611">
          <cell r="A1611" t="str">
            <v>4512000001</v>
          </cell>
        </row>
        <row r="1612">
          <cell r="A1612" t="str">
            <v>4512000001</v>
          </cell>
        </row>
        <row r="1613">
          <cell r="A1613" t="str">
            <v>4512000001</v>
          </cell>
        </row>
        <row r="1614">
          <cell r="A1614" t="str">
            <v>4512000001</v>
          </cell>
        </row>
        <row r="1615">
          <cell r="A1615" t="str">
            <v>4512000001</v>
          </cell>
        </row>
        <row r="1616">
          <cell r="A1616" t="str">
            <v>4512000001</v>
          </cell>
        </row>
        <row r="1617">
          <cell r="A1617" t="str">
            <v>4512000001</v>
          </cell>
        </row>
        <row r="1618">
          <cell r="A1618" t="str">
            <v>4512000001</v>
          </cell>
        </row>
        <row r="1619">
          <cell r="A1619" t="str">
            <v>4512000001</v>
          </cell>
        </row>
        <row r="1620">
          <cell r="A1620" t="str">
            <v>4512000001</v>
          </cell>
        </row>
        <row r="1621">
          <cell r="A1621" t="str">
            <v>4512000001</v>
          </cell>
        </row>
        <row r="1622">
          <cell r="A1622" t="str">
            <v>4512000001</v>
          </cell>
        </row>
        <row r="1623">
          <cell r="A1623" t="str">
            <v>4512000001</v>
          </cell>
        </row>
        <row r="1624">
          <cell r="A1624" t="str">
            <v>4512000001</v>
          </cell>
        </row>
        <row r="1625">
          <cell r="A1625" t="str">
            <v>4512000001</v>
          </cell>
        </row>
        <row r="1626">
          <cell r="A1626" t="str">
            <v>4512000001</v>
          </cell>
        </row>
        <row r="1627">
          <cell r="A1627" t="str">
            <v>4512000001</v>
          </cell>
        </row>
        <row r="1628">
          <cell r="A1628" t="str">
            <v>4512000001</v>
          </cell>
        </row>
        <row r="1629">
          <cell r="A1629" t="str">
            <v>4512000001</v>
          </cell>
        </row>
        <row r="1630">
          <cell r="A1630" t="str">
            <v>4512000001</v>
          </cell>
        </row>
        <row r="1631">
          <cell r="A1631" t="str">
            <v>4512000001</v>
          </cell>
        </row>
        <row r="1632">
          <cell r="A1632" t="str">
            <v>4512000001</v>
          </cell>
        </row>
        <row r="1633">
          <cell r="A1633" t="str">
            <v>4512000001</v>
          </cell>
        </row>
        <row r="1634">
          <cell r="A1634" t="str">
            <v>4512000001</v>
          </cell>
        </row>
        <row r="1635">
          <cell r="A1635" t="str">
            <v>4512000001</v>
          </cell>
        </row>
        <row r="1636">
          <cell r="A1636" t="str">
            <v>4512000001</v>
          </cell>
        </row>
        <row r="1637">
          <cell r="A1637" t="str">
            <v>4512000001</v>
          </cell>
        </row>
        <row r="1638">
          <cell r="A1638" t="str">
            <v>4512000001</v>
          </cell>
        </row>
        <row r="1639">
          <cell r="A1639" t="str">
            <v>4512000001</v>
          </cell>
        </row>
        <row r="1640">
          <cell r="A1640" t="str">
            <v>4512000001</v>
          </cell>
        </row>
        <row r="1641">
          <cell r="A1641" t="str">
            <v>4512000001</v>
          </cell>
        </row>
        <row r="1642">
          <cell r="A1642" t="str">
            <v>4512000001</v>
          </cell>
        </row>
        <row r="1643">
          <cell r="A1643" t="str">
            <v>4512000001</v>
          </cell>
        </row>
        <row r="1644">
          <cell r="A1644" t="str">
            <v>4512000001</v>
          </cell>
        </row>
        <row r="1645">
          <cell r="A1645" t="str">
            <v>4512000001</v>
          </cell>
        </row>
        <row r="1646">
          <cell r="A1646" t="str">
            <v>4512000001</v>
          </cell>
        </row>
        <row r="1647">
          <cell r="A1647" t="str">
            <v>4512000001</v>
          </cell>
        </row>
        <row r="1648">
          <cell r="A1648" t="str">
            <v>4512000001</v>
          </cell>
        </row>
        <row r="1649">
          <cell r="A1649" t="str">
            <v>4512000001</v>
          </cell>
        </row>
        <row r="1650">
          <cell r="A1650" t="str">
            <v>4512000001</v>
          </cell>
        </row>
        <row r="1651">
          <cell r="A1651" t="str">
            <v>4512000001</v>
          </cell>
        </row>
        <row r="1652">
          <cell r="A1652" t="str">
            <v>4512000001</v>
          </cell>
        </row>
        <row r="1653">
          <cell r="A1653" t="str">
            <v>4512000001</v>
          </cell>
        </row>
        <row r="1654">
          <cell r="A1654" t="str">
            <v>4512000001</v>
          </cell>
        </row>
        <row r="1655">
          <cell r="A1655" t="str">
            <v>4512000001</v>
          </cell>
        </row>
        <row r="1656">
          <cell r="A1656" t="str">
            <v>4512000001</v>
          </cell>
        </row>
        <row r="1657">
          <cell r="A1657" t="str">
            <v>4512000001</v>
          </cell>
        </row>
        <row r="1658">
          <cell r="A1658" t="str">
            <v>4512000001</v>
          </cell>
        </row>
        <row r="1659">
          <cell r="A1659" t="str">
            <v>4512000001</v>
          </cell>
        </row>
        <row r="1660">
          <cell r="A1660" t="str">
            <v>4512000001</v>
          </cell>
        </row>
        <row r="1661">
          <cell r="A1661" t="str">
            <v>4512000001</v>
          </cell>
        </row>
        <row r="1662">
          <cell r="A1662" t="str">
            <v>4512000001</v>
          </cell>
        </row>
        <row r="1663">
          <cell r="A1663" t="str">
            <v>4512000001</v>
          </cell>
        </row>
        <row r="1664">
          <cell r="A1664" t="str">
            <v>4512000001</v>
          </cell>
        </row>
        <row r="1665">
          <cell r="A1665" t="str">
            <v>4512000001</v>
          </cell>
        </row>
        <row r="1666">
          <cell r="A1666" t="str">
            <v>4512000001</v>
          </cell>
        </row>
        <row r="1667">
          <cell r="A1667" t="str">
            <v>4512000001</v>
          </cell>
        </row>
        <row r="1668">
          <cell r="A1668" t="str">
            <v>4512000001</v>
          </cell>
        </row>
        <row r="1669">
          <cell r="A1669" t="str">
            <v>4512000001</v>
          </cell>
        </row>
        <row r="1670">
          <cell r="A1670" t="str">
            <v>4512000001</v>
          </cell>
        </row>
        <row r="1671">
          <cell r="A1671" t="str">
            <v>4512000001</v>
          </cell>
        </row>
        <row r="1672">
          <cell r="A1672" t="str">
            <v>4512000001</v>
          </cell>
        </row>
        <row r="1673">
          <cell r="A1673" t="str">
            <v>4512000001</v>
          </cell>
        </row>
        <row r="1674">
          <cell r="A1674" t="str">
            <v>4512000001</v>
          </cell>
        </row>
        <row r="1675">
          <cell r="A1675" t="str">
            <v>4512000001</v>
          </cell>
        </row>
        <row r="1676">
          <cell r="A1676" t="str">
            <v>4512000001</v>
          </cell>
        </row>
        <row r="1677">
          <cell r="A1677" t="str">
            <v>4512000001</v>
          </cell>
        </row>
        <row r="1678">
          <cell r="A1678" t="str">
            <v>4512000001</v>
          </cell>
        </row>
        <row r="1679">
          <cell r="A1679" t="str">
            <v>4512000001</v>
          </cell>
        </row>
        <row r="1680">
          <cell r="A1680" t="str">
            <v>4512000001</v>
          </cell>
        </row>
        <row r="1681">
          <cell r="A1681" t="str">
            <v>4512000001</v>
          </cell>
        </row>
        <row r="1682">
          <cell r="A1682" t="str">
            <v>4512000001</v>
          </cell>
        </row>
        <row r="1683">
          <cell r="A1683" t="str">
            <v>4512000001</v>
          </cell>
        </row>
        <row r="1684">
          <cell r="A1684" t="str">
            <v>4512000001</v>
          </cell>
        </row>
        <row r="1685">
          <cell r="A1685" t="str">
            <v>4512000001</v>
          </cell>
        </row>
        <row r="1686">
          <cell r="A1686" t="str">
            <v>4512000001</v>
          </cell>
        </row>
        <row r="1687">
          <cell r="A1687" t="str">
            <v>4512000001</v>
          </cell>
        </row>
        <row r="1688">
          <cell r="A1688" t="str">
            <v>4512000001</v>
          </cell>
        </row>
        <row r="1689">
          <cell r="A1689" t="str">
            <v>4512000001</v>
          </cell>
        </row>
        <row r="1690">
          <cell r="A1690" t="str">
            <v>4512000001</v>
          </cell>
        </row>
        <row r="1691">
          <cell r="A1691" t="str">
            <v>4512000001</v>
          </cell>
        </row>
        <row r="1692">
          <cell r="A1692" t="str">
            <v>4512000001</v>
          </cell>
        </row>
        <row r="1693">
          <cell r="A1693" t="str">
            <v>4512000001</v>
          </cell>
        </row>
        <row r="1694">
          <cell r="A1694" t="str">
            <v>4512000001</v>
          </cell>
        </row>
        <row r="1695">
          <cell r="A1695" t="str">
            <v>4512000001</v>
          </cell>
        </row>
        <row r="1696">
          <cell r="A1696" t="str">
            <v>4512000001</v>
          </cell>
        </row>
        <row r="1697">
          <cell r="A1697" t="str">
            <v>4512000001</v>
          </cell>
        </row>
        <row r="1698">
          <cell r="A1698" t="str">
            <v>4512000001</v>
          </cell>
        </row>
        <row r="1699">
          <cell r="A1699" t="str">
            <v>4512000001</v>
          </cell>
        </row>
        <row r="1700">
          <cell r="A1700" t="str">
            <v>4512000001</v>
          </cell>
        </row>
        <row r="1701">
          <cell r="A1701" t="str">
            <v>4512000001</v>
          </cell>
        </row>
        <row r="1702">
          <cell r="A1702" t="str">
            <v>4512000001</v>
          </cell>
        </row>
        <row r="1703">
          <cell r="A1703" t="str">
            <v>4512000001</v>
          </cell>
        </row>
        <row r="1704">
          <cell r="A1704" t="str">
            <v>4512000001</v>
          </cell>
        </row>
        <row r="1705">
          <cell r="A1705" t="str">
            <v>4512000001</v>
          </cell>
        </row>
        <row r="1706">
          <cell r="A1706" t="str">
            <v>4512000001</v>
          </cell>
        </row>
        <row r="1707">
          <cell r="A1707" t="str">
            <v>4512000001</v>
          </cell>
        </row>
        <row r="1708">
          <cell r="A1708" t="str">
            <v>4512000001</v>
          </cell>
        </row>
        <row r="1709">
          <cell r="A1709" t="str">
            <v>4512000001</v>
          </cell>
        </row>
        <row r="1710">
          <cell r="A1710" t="str">
            <v>4512000001</v>
          </cell>
        </row>
        <row r="1711">
          <cell r="A1711" t="str">
            <v>4512000001</v>
          </cell>
        </row>
        <row r="1712">
          <cell r="A1712" t="str">
            <v>4512000001</v>
          </cell>
        </row>
        <row r="1713">
          <cell r="A1713" t="str">
            <v>4512000001</v>
          </cell>
        </row>
        <row r="1714">
          <cell r="A1714" t="str">
            <v>4512000001</v>
          </cell>
        </row>
        <row r="1715">
          <cell r="A1715" t="str">
            <v>4512000001</v>
          </cell>
        </row>
        <row r="1716">
          <cell r="A1716" t="str">
            <v>4512000001</v>
          </cell>
        </row>
        <row r="1717">
          <cell r="A1717" t="str">
            <v>4512000001</v>
          </cell>
        </row>
        <row r="1718">
          <cell r="A1718" t="str">
            <v>4512000001</v>
          </cell>
        </row>
        <row r="1719">
          <cell r="A1719" t="str">
            <v>4512000001</v>
          </cell>
        </row>
        <row r="1720">
          <cell r="A1720" t="str">
            <v>4512000001</v>
          </cell>
        </row>
        <row r="1721">
          <cell r="A1721" t="str">
            <v>4512000001</v>
          </cell>
        </row>
        <row r="1722">
          <cell r="A1722" t="str">
            <v>4512000001</v>
          </cell>
        </row>
        <row r="1723">
          <cell r="A1723" t="str">
            <v>4512000001</v>
          </cell>
        </row>
        <row r="1724">
          <cell r="A1724" t="str">
            <v>4512000001</v>
          </cell>
        </row>
        <row r="1725">
          <cell r="A1725" t="str">
            <v>4512000001</v>
          </cell>
        </row>
        <row r="1726">
          <cell r="A1726" t="str">
            <v>4512000001</v>
          </cell>
        </row>
        <row r="1727">
          <cell r="A1727" t="str">
            <v>4512000001</v>
          </cell>
        </row>
        <row r="1728">
          <cell r="A1728" t="str">
            <v>4512000001</v>
          </cell>
        </row>
        <row r="1729">
          <cell r="A1729" t="str">
            <v>4512000001</v>
          </cell>
        </row>
        <row r="1730">
          <cell r="A1730" t="str">
            <v>4512000001</v>
          </cell>
        </row>
        <row r="1731">
          <cell r="A1731" t="str">
            <v>4512000001</v>
          </cell>
        </row>
        <row r="1732">
          <cell r="A1732" t="str">
            <v>4512000001</v>
          </cell>
        </row>
        <row r="1733">
          <cell r="A1733" t="str">
            <v>4512000001</v>
          </cell>
        </row>
        <row r="1734">
          <cell r="A1734" t="str">
            <v>4512000001</v>
          </cell>
        </row>
        <row r="1735">
          <cell r="A1735" t="str">
            <v>4512000001</v>
          </cell>
        </row>
        <row r="1736">
          <cell r="A1736" t="str">
            <v>4512000001</v>
          </cell>
        </row>
        <row r="1737">
          <cell r="A1737" t="str">
            <v>4512000001</v>
          </cell>
        </row>
        <row r="1738">
          <cell r="A1738" t="str">
            <v>4512000001</v>
          </cell>
        </row>
        <row r="1739">
          <cell r="A1739" t="str">
            <v>4512000001</v>
          </cell>
        </row>
        <row r="1740">
          <cell r="A1740" t="str">
            <v>4512000001</v>
          </cell>
        </row>
        <row r="1741">
          <cell r="A1741" t="str">
            <v>4512000001</v>
          </cell>
        </row>
        <row r="1742">
          <cell r="A1742" t="str">
            <v>4512000001</v>
          </cell>
        </row>
        <row r="1743">
          <cell r="A1743" t="str">
            <v>4512000001</v>
          </cell>
        </row>
        <row r="1744">
          <cell r="A1744" t="str">
            <v>4512000001</v>
          </cell>
        </row>
        <row r="1745">
          <cell r="A1745" t="str">
            <v>4512000001</v>
          </cell>
        </row>
        <row r="1746">
          <cell r="A1746" t="str">
            <v>4512000001</v>
          </cell>
        </row>
        <row r="1747">
          <cell r="A1747" t="str">
            <v>4512000001</v>
          </cell>
        </row>
        <row r="1748">
          <cell r="A1748" t="str">
            <v>4512000001</v>
          </cell>
        </row>
        <row r="1749">
          <cell r="A1749" t="str">
            <v>4512000001</v>
          </cell>
        </row>
        <row r="1750">
          <cell r="A1750" t="str">
            <v>4512000001</v>
          </cell>
        </row>
        <row r="1751">
          <cell r="A1751" t="str">
            <v>4512000001</v>
          </cell>
        </row>
        <row r="1752">
          <cell r="A1752" t="str">
            <v>4512000001</v>
          </cell>
        </row>
        <row r="1753">
          <cell r="A1753" t="str">
            <v>4512000001</v>
          </cell>
        </row>
        <row r="1754">
          <cell r="A1754" t="str">
            <v>4512000001</v>
          </cell>
        </row>
        <row r="1755">
          <cell r="A1755" t="str">
            <v>4512000001</v>
          </cell>
        </row>
        <row r="1756">
          <cell r="A1756" t="str">
            <v>4512000001</v>
          </cell>
        </row>
        <row r="1757">
          <cell r="A1757" t="str">
            <v>4512000001</v>
          </cell>
        </row>
        <row r="1758">
          <cell r="A1758" t="str">
            <v>4512000001</v>
          </cell>
        </row>
        <row r="1759">
          <cell r="A1759" t="str">
            <v>4512000001</v>
          </cell>
        </row>
        <row r="1760">
          <cell r="A1760" t="str">
            <v>4512000001</v>
          </cell>
        </row>
        <row r="1761">
          <cell r="A1761" t="str">
            <v>4512000001</v>
          </cell>
        </row>
        <row r="1762">
          <cell r="A1762" t="str">
            <v>4512000001</v>
          </cell>
        </row>
        <row r="1763">
          <cell r="A1763" t="str">
            <v>4512000001</v>
          </cell>
        </row>
        <row r="1764">
          <cell r="A1764" t="str">
            <v>4512000001</v>
          </cell>
        </row>
        <row r="1765">
          <cell r="A1765" t="str">
            <v>4512000001</v>
          </cell>
        </row>
        <row r="1766">
          <cell r="A1766" t="str">
            <v>4512000001</v>
          </cell>
        </row>
        <row r="1767">
          <cell r="A1767" t="str">
            <v>4512000001</v>
          </cell>
        </row>
        <row r="1768">
          <cell r="A1768" t="str">
            <v>4512000001</v>
          </cell>
        </row>
        <row r="1769">
          <cell r="A1769" t="str">
            <v>4512000001</v>
          </cell>
        </row>
        <row r="1770">
          <cell r="A1770" t="str">
            <v>4512000001</v>
          </cell>
        </row>
        <row r="1771">
          <cell r="A1771" t="str">
            <v>4512000001</v>
          </cell>
        </row>
        <row r="1772">
          <cell r="A1772" t="str">
            <v>4512000001</v>
          </cell>
        </row>
        <row r="1773">
          <cell r="A1773" t="str">
            <v>4512000001</v>
          </cell>
        </row>
        <row r="1774">
          <cell r="A1774" t="str">
            <v>4512000001</v>
          </cell>
        </row>
        <row r="1775">
          <cell r="A1775" t="str">
            <v>4512000001</v>
          </cell>
        </row>
        <row r="1776">
          <cell r="A1776" t="str">
            <v>4512000001</v>
          </cell>
        </row>
        <row r="1777">
          <cell r="A1777" t="str">
            <v>4512000001</v>
          </cell>
        </row>
        <row r="1778">
          <cell r="A1778" t="str">
            <v>4512000001</v>
          </cell>
        </row>
        <row r="1779">
          <cell r="A1779" t="str">
            <v>4512000001</v>
          </cell>
        </row>
        <row r="1780">
          <cell r="A1780" t="str">
            <v>4512000001</v>
          </cell>
        </row>
        <row r="1781">
          <cell r="A1781" t="str">
            <v>4512000001</v>
          </cell>
        </row>
        <row r="1782">
          <cell r="A1782" t="str">
            <v>4512000001</v>
          </cell>
        </row>
        <row r="1783">
          <cell r="A1783" t="str">
            <v>4512000001</v>
          </cell>
        </row>
        <row r="1784">
          <cell r="A1784" t="str">
            <v>4512000001</v>
          </cell>
        </row>
        <row r="1785">
          <cell r="A1785" t="str">
            <v>4512000001</v>
          </cell>
        </row>
        <row r="1786">
          <cell r="A1786" t="str">
            <v>4512000001</v>
          </cell>
        </row>
        <row r="1787">
          <cell r="A1787" t="str">
            <v>4512000001</v>
          </cell>
        </row>
        <row r="1788">
          <cell r="A1788" t="str">
            <v>4512000001</v>
          </cell>
        </row>
        <row r="1789">
          <cell r="A1789" t="str">
            <v>4512000001</v>
          </cell>
        </row>
        <row r="1790">
          <cell r="A1790" t="str">
            <v>4512000001</v>
          </cell>
        </row>
        <row r="1791">
          <cell r="A1791" t="str">
            <v>4512000001</v>
          </cell>
        </row>
        <row r="1792">
          <cell r="A1792" t="str">
            <v>4512000001</v>
          </cell>
        </row>
        <row r="1793">
          <cell r="A1793" t="str">
            <v>4512000001</v>
          </cell>
        </row>
        <row r="1794">
          <cell r="A1794" t="str">
            <v>4512000001</v>
          </cell>
        </row>
        <row r="1795">
          <cell r="A1795" t="str">
            <v>4512000001</v>
          </cell>
        </row>
        <row r="1796">
          <cell r="A1796" t="str">
            <v>4512000001</v>
          </cell>
        </row>
        <row r="1797">
          <cell r="A1797" t="str">
            <v>4512000001</v>
          </cell>
        </row>
        <row r="1798">
          <cell r="A1798" t="str">
            <v>4512000001</v>
          </cell>
        </row>
        <row r="1799">
          <cell r="A1799" t="str">
            <v>4512000001</v>
          </cell>
        </row>
        <row r="1800">
          <cell r="A1800" t="str">
            <v>4512000001</v>
          </cell>
        </row>
        <row r="1801">
          <cell r="A1801" t="str">
            <v>4512000001</v>
          </cell>
        </row>
        <row r="1802">
          <cell r="A1802" t="str">
            <v>4512000001</v>
          </cell>
        </row>
        <row r="1803">
          <cell r="A1803" t="str">
            <v>4512000001</v>
          </cell>
        </row>
        <row r="1804">
          <cell r="A1804" t="str">
            <v>4512000001</v>
          </cell>
        </row>
        <row r="1805">
          <cell r="A1805" t="str">
            <v>4512000001</v>
          </cell>
        </row>
        <row r="1806">
          <cell r="A1806" t="str">
            <v>4512000001</v>
          </cell>
        </row>
        <row r="1807">
          <cell r="A1807" t="str">
            <v>4512000001</v>
          </cell>
        </row>
        <row r="1808">
          <cell r="A1808" t="str">
            <v>4512000001</v>
          </cell>
        </row>
        <row r="1809">
          <cell r="A1809" t="str">
            <v>4512000001</v>
          </cell>
        </row>
        <row r="1810">
          <cell r="A1810" t="str">
            <v>4512000001</v>
          </cell>
        </row>
        <row r="1811">
          <cell r="A1811" t="str">
            <v>4512000001</v>
          </cell>
        </row>
        <row r="1812">
          <cell r="A1812" t="str">
            <v>4512000001</v>
          </cell>
        </row>
        <row r="1813">
          <cell r="A1813" t="str">
            <v>4512000001</v>
          </cell>
        </row>
        <row r="1814">
          <cell r="A1814" t="str">
            <v>4512000001</v>
          </cell>
        </row>
        <row r="1815">
          <cell r="A1815" t="str">
            <v>4512000001</v>
          </cell>
        </row>
        <row r="1816">
          <cell r="A1816" t="str">
            <v>4512000001</v>
          </cell>
        </row>
        <row r="1817">
          <cell r="A1817" t="str">
            <v>4512000001</v>
          </cell>
        </row>
        <row r="1818">
          <cell r="A1818" t="str">
            <v>4512000001</v>
          </cell>
        </row>
        <row r="1819">
          <cell r="A1819" t="str">
            <v>4512000001</v>
          </cell>
        </row>
        <row r="1820">
          <cell r="A1820" t="str">
            <v>4512000001</v>
          </cell>
        </row>
        <row r="1821">
          <cell r="A1821" t="str">
            <v>4512000001</v>
          </cell>
        </row>
        <row r="1822">
          <cell r="A1822" t="str">
            <v>4512000001</v>
          </cell>
        </row>
        <row r="1823">
          <cell r="A1823" t="str">
            <v>4512000001</v>
          </cell>
        </row>
        <row r="1824">
          <cell r="A1824" t="str">
            <v>4512000001</v>
          </cell>
        </row>
        <row r="1825">
          <cell r="A1825" t="str">
            <v>4512000001</v>
          </cell>
        </row>
        <row r="1826">
          <cell r="A1826" t="str">
            <v>4512000001</v>
          </cell>
        </row>
        <row r="1827">
          <cell r="A1827" t="str">
            <v>4512000001</v>
          </cell>
        </row>
        <row r="1828">
          <cell r="A1828" t="str">
            <v>4512000001</v>
          </cell>
        </row>
        <row r="1829">
          <cell r="A1829" t="str">
            <v>4512000001</v>
          </cell>
        </row>
        <row r="1830">
          <cell r="A1830" t="str">
            <v>4512000001</v>
          </cell>
        </row>
        <row r="1831">
          <cell r="A1831" t="str">
            <v>4512000001</v>
          </cell>
        </row>
        <row r="1832">
          <cell r="A1832" t="str">
            <v>4512000001</v>
          </cell>
        </row>
        <row r="1833">
          <cell r="A1833" t="str">
            <v>4512000001</v>
          </cell>
        </row>
        <row r="1834">
          <cell r="A1834" t="str">
            <v>4512000001</v>
          </cell>
        </row>
        <row r="1835">
          <cell r="A1835" t="str">
            <v>4512000001</v>
          </cell>
        </row>
        <row r="1836">
          <cell r="A1836" t="str">
            <v>4512000001</v>
          </cell>
        </row>
        <row r="1837">
          <cell r="A1837" t="str">
            <v>4512000001</v>
          </cell>
        </row>
        <row r="1838">
          <cell r="A1838" t="str">
            <v>4512000001</v>
          </cell>
        </row>
        <row r="1839">
          <cell r="A1839" t="str">
            <v>4512000001</v>
          </cell>
        </row>
        <row r="1840">
          <cell r="A1840" t="str">
            <v>4512000001</v>
          </cell>
        </row>
        <row r="1841">
          <cell r="A1841" t="str">
            <v>4512000001</v>
          </cell>
        </row>
        <row r="1842">
          <cell r="A1842" t="str">
            <v>4512000001</v>
          </cell>
        </row>
        <row r="1843">
          <cell r="A1843" t="str">
            <v>4512000001</v>
          </cell>
        </row>
        <row r="1844">
          <cell r="A1844" t="str">
            <v>4512000001</v>
          </cell>
        </row>
        <row r="1845">
          <cell r="A1845" t="str">
            <v>4512000001</v>
          </cell>
        </row>
        <row r="1846">
          <cell r="A1846" t="str">
            <v>4512000001</v>
          </cell>
        </row>
        <row r="1847">
          <cell r="A1847" t="str">
            <v>4512000001</v>
          </cell>
        </row>
        <row r="1848">
          <cell r="A1848" t="str">
            <v>4512000001</v>
          </cell>
        </row>
        <row r="1849">
          <cell r="A1849" t="str">
            <v>4512000001</v>
          </cell>
        </row>
        <row r="1850">
          <cell r="A1850" t="str">
            <v>4512000001</v>
          </cell>
        </row>
        <row r="1851">
          <cell r="A1851" t="str">
            <v>4512000001</v>
          </cell>
        </row>
        <row r="1852">
          <cell r="A1852" t="str">
            <v>4512000001</v>
          </cell>
        </row>
        <row r="1853">
          <cell r="A1853" t="str">
            <v>4512000001</v>
          </cell>
        </row>
        <row r="1854">
          <cell r="A1854" t="str">
            <v>4512000001</v>
          </cell>
        </row>
        <row r="1855">
          <cell r="A1855" t="str">
            <v>4512000001</v>
          </cell>
        </row>
        <row r="1856">
          <cell r="A1856" t="str">
            <v>4512000001</v>
          </cell>
        </row>
        <row r="1857">
          <cell r="A1857" t="str">
            <v>4512000001</v>
          </cell>
        </row>
        <row r="1858">
          <cell r="A1858" t="str">
            <v>4512000001</v>
          </cell>
        </row>
        <row r="1859">
          <cell r="A1859" t="str">
            <v>4512000001</v>
          </cell>
        </row>
        <row r="1860">
          <cell r="A1860" t="str">
            <v>4512000001</v>
          </cell>
        </row>
        <row r="1861">
          <cell r="A1861" t="str">
            <v>4512000001</v>
          </cell>
        </row>
        <row r="1862">
          <cell r="A1862" t="str">
            <v>4512000001</v>
          </cell>
        </row>
        <row r="1863">
          <cell r="A1863" t="str">
            <v>4512000001</v>
          </cell>
        </row>
        <row r="1864">
          <cell r="A1864" t="str">
            <v>4512000001</v>
          </cell>
        </row>
        <row r="1865">
          <cell r="A1865" t="str">
            <v>4512000001</v>
          </cell>
        </row>
        <row r="1866">
          <cell r="A1866" t="str">
            <v>4512000001</v>
          </cell>
        </row>
        <row r="1867">
          <cell r="A1867" t="str">
            <v>4512000001</v>
          </cell>
        </row>
        <row r="1868">
          <cell r="A1868" t="str">
            <v>4512000001</v>
          </cell>
        </row>
        <row r="1869">
          <cell r="A1869" t="str">
            <v>4512000001</v>
          </cell>
        </row>
        <row r="1870">
          <cell r="A1870" t="str">
            <v>4512000001</v>
          </cell>
        </row>
        <row r="1871">
          <cell r="A1871" t="str">
            <v>4512000001</v>
          </cell>
        </row>
        <row r="1872">
          <cell r="A1872" t="str">
            <v>4512000001</v>
          </cell>
        </row>
        <row r="1873">
          <cell r="A1873" t="str">
            <v>4512000001</v>
          </cell>
        </row>
        <row r="1874">
          <cell r="A1874" t="str">
            <v>4512000001</v>
          </cell>
        </row>
        <row r="1875">
          <cell r="A1875" t="str">
            <v>4512000001</v>
          </cell>
        </row>
        <row r="1876">
          <cell r="A1876" t="str">
            <v>4512000001</v>
          </cell>
        </row>
        <row r="1877">
          <cell r="A1877" t="str">
            <v>4512000001</v>
          </cell>
        </row>
        <row r="1878">
          <cell r="A1878" t="str">
            <v>4512000001</v>
          </cell>
        </row>
        <row r="1879">
          <cell r="A1879" t="str">
            <v>4512000001</v>
          </cell>
        </row>
        <row r="1880">
          <cell r="A1880" t="str">
            <v>4512000001</v>
          </cell>
        </row>
        <row r="1881">
          <cell r="A1881" t="str">
            <v>4512000001</v>
          </cell>
        </row>
        <row r="1882">
          <cell r="A1882" t="str">
            <v>4512000001</v>
          </cell>
        </row>
        <row r="1883">
          <cell r="A1883" t="str">
            <v>4512000001</v>
          </cell>
        </row>
        <row r="1884">
          <cell r="A1884" t="str">
            <v>4512000001</v>
          </cell>
        </row>
        <row r="1885">
          <cell r="A1885" t="str">
            <v>4512000001</v>
          </cell>
        </row>
        <row r="1886">
          <cell r="A1886" t="str">
            <v>4512000001</v>
          </cell>
        </row>
        <row r="1887">
          <cell r="A1887" t="str">
            <v>4512000001</v>
          </cell>
        </row>
        <row r="1888">
          <cell r="A1888" t="str">
            <v>4512000001</v>
          </cell>
        </row>
        <row r="1889">
          <cell r="A1889" t="str">
            <v>4512000001</v>
          </cell>
        </row>
        <row r="1890">
          <cell r="A1890" t="str">
            <v>4512000001</v>
          </cell>
        </row>
        <row r="1891">
          <cell r="A1891" t="str">
            <v>4512000001</v>
          </cell>
        </row>
        <row r="1892">
          <cell r="A1892" t="str">
            <v>4512000001</v>
          </cell>
        </row>
        <row r="1893">
          <cell r="A1893" t="str">
            <v>4512000001</v>
          </cell>
        </row>
        <row r="1894">
          <cell r="A1894" t="str">
            <v>4512000001</v>
          </cell>
        </row>
        <row r="1895">
          <cell r="A1895" t="str">
            <v>4512000001</v>
          </cell>
        </row>
        <row r="1896">
          <cell r="A1896" t="str">
            <v>4512000001</v>
          </cell>
        </row>
        <row r="1897">
          <cell r="A1897" t="str">
            <v>4512000001</v>
          </cell>
        </row>
        <row r="1898">
          <cell r="A1898" t="str">
            <v>4512000001</v>
          </cell>
        </row>
        <row r="1899">
          <cell r="A1899" t="str">
            <v>4512000001</v>
          </cell>
        </row>
        <row r="1900">
          <cell r="A1900" t="str">
            <v>4512000001</v>
          </cell>
        </row>
        <row r="1901">
          <cell r="A1901" t="str">
            <v>4512000001</v>
          </cell>
        </row>
        <row r="1902">
          <cell r="A1902" t="str">
            <v>4512000001</v>
          </cell>
        </row>
        <row r="1903">
          <cell r="A1903" t="str">
            <v>4512000001</v>
          </cell>
        </row>
        <row r="1904">
          <cell r="A1904" t="str">
            <v>4512000001</v>
          </cell>
        </row>
        <row r="1905">
          <cell r="A1905" t="str">
            <v>4512000001</v>
          </cell>
        </row>
        <row r="1906">
          <cell r="A1906" t="str">
            <v>4512000001</v>
          </cell>
        </row>
        <row r="1907">
          <cell r="A1907" t="str">
            <v>4512000001</v>
          </cell>
        </row>
        <row r="1908">
          <cell r="A1908" t="str">
            <v>4512000001</v>
          </cell>
        </row>
        <row r="1909">
          <cell r="A1909" t="str">
            <v>4512000001</v>
          </cell>
        </row>
        <row r="1910">
          <cell r="A1910" t="str">
            <v>4512000001</v>
          </cell>
        </row>
        <row r="1911">
          <cell r="A1911" t="str">
            <v>4512000001</v>
          </cell>
        </row>
        <row r="1912">
          <cell r="A1912" t="str">
            <v>4512000001</v>
          </cell>
        </row>
        <row r="1913">
          <cell r="A1913" t="str">
            <v>4512000001</v>
          </cell>
        </row>
        <row r="1914">
          <cell r="A1914" t="str">
            <v>4512000001</v>
          </cell>
        </row>
        <row r="1915">
          <cell r="A1915" t="str">
            <v>4512000001</v>
          </cell>
        </row>
        <row r="1916">
          <cell r="A1916" t="str">
            <v>4512000001</v>
          </cell>
        </row>
        <row r="1917">
          <cell r="A1917" t="str">
            <v>4512000001</v>
          </cell>
        </row>
        <row r="1918">
          <cell r="A1918" t="str">
            <v>4512000001</v>
          </cell>
        </row>
        <row r="1919">
          <cell r="A1919" t="str">
            <v>4512000001</v>
          </cell>
        </row>
        <row r="1920">
          <cell r="A1920" t="str">
            <v>4512000001</v>
          </cell>
        </row>
        <row r="1921">
          <cell r="A1921" t="str">
            <v>4512000001</v>
          </cell>
        </row>
        <row r="1922">
          <cell r="A1922" t="str">
            <v>4512000001</v>
          </cell>
        </row>
        <row r="1923">
          <cell r="A1923" t="str">
            <v>4512000001</v>
          </cell>
        </row>
        <row r="1924">
          <cell r="A1924" t="str">
            <v>4512000001</v>
          </cell>
        </row>
        <row r="1925">
          <cell r="A1925" t="str">
            <v>4512000001</v>
          </cell>
        </row>
        <row r="1926">
          <cell r="A1926" t="str">
            <v>4512000001</v>
          </cell>
        </row>
        <row r="1927">
          <cell r="A1927" t="str">
            <v>4512000001</v>
          </cell>
        </row>
        <row r="1928">
          <cell r="A1928" t="str">
            <v>4512000001</v>
          </cell>
        </row>
        <row r="1929">
          <cell r="A1929" t="str">
            <v>4512000001</v>
          </cell>
        </row>
        <row r="1930">
          <cell r="A1930" t="str">
            <v>4512000001</v>
          </cell>
        </row>
        <row r="1931">
          <cell r="A1931" t="str">
            <v>4512000001</v>
          </cell>
        </row>
        <row r="1932">
          <cell r="A1932" t="str">
            <v>4512000001</v>
          </cell>
        </row>
        <row r="1933">
          <cell r="A1933" t="str">
            <v>4512000001</v>
          </cell>
        </row>
        <row r="1934">
          <cell r="A1934" t="str">
            <v>4512000001</v>
          </cell>
        </row>
        <row r="1935">
          <cell r="A1935" t="str">
            <v>4512000001</v>
          </cell>
        </row>
        <row r="1936">
          <cell r="A1936" t="str">
            <v>4512000001</v>
          </cell>
        </row>
        <row r="1937">
          <cell r="A1937" t="str">
            <v>4512000001</v>
          </cell>
        </row>
        <row r="1938">
          <cell r="A1938" t="str">
            <v>4512000001</v>
          </cell>
        </row>
        <row r="1939">
          <cell r="A1939" t="str">
            <v>4512000001</v>
          </cell>
        </row>
        <row r="1940">
          <cell r="A1940" t="str">
            <v>4512000001</v>
          </cell>
        </row>
        <row r="1941">
          <cell r="A1941" t="str">
            <v>4512000001</v>
          </cell>
        </row>
        <row r="1942">
          <cell r="A1942" t="str">
            <v>4512000001</v>
          </cell>
        </row>
        <row r="1943">
          <cell r="A1943" t="str">
            <v>4512000001</v>
          </cell>
        </row>
        <row r="1944">
          <cell r="A1944" t="str">
            <v>4512000001</v>
          </cell>
        </row>
        <row r="1945">
          <cell r="A1945" t="str">
            <v>4512000001</v>
          </cell>
        </row>
        <row r="1946">
          <cell r="A1946" t="str">
            <v>4512000001</v>
          </cell>
        </row>
        <row r="1947">
          <cell r="A1947" t="str">
            <v>4512000001</v>
          </cell>
        </row>
        <row r="1948">
          <cell r="A1948" t="str">
            <v>4512000001</v>
          </cell>
        </row>
        <row r="1949">
          <cell r="A1949" t="str">
            <v>4512000001</v>
          </cell>
        </row>
        <row r="1950">
          <cell r="A1950" t="str">
            <v>4512000001</v>
          </cell>
        </row>
        <row r="1951">
          <cell r="A1951" t="str">
            <v>4512000001</v>
          </cell>
        </row>
        <row r="1952">
          <cell r="A1952" t="str">
            <v>4512000001</v>
          </cell>
        </row>
        <row r="1953">
          <cell r="A1953" t="str">
            <v>4512000001</v>
          </cell>
        </row>
        <row r="1954">
          <cell r="A1954" t="str">
            <v>4512000001</v>
          </cell>
        </row>
        <row r="1955">
          <cell r="A1955" t="str">
            <v>4512000001</v>
          </cell>
        </row>
        <row r="1956">
          <cell r="A1956" t="str">
            <v>4512000001</v>
          </cell>
        </row>
        <row r="1957">
          <cell r="A1957" t="str">
            <v>4512000001</v>
          </cell>
        </row>
        <row r="1958">
          <cell r="A1958" t="str">
            <v>4512000001</v>
          </cell>
        </row>
        <row r="1959">
          <cell r="A1959" t="str">
            <v>4512000001</v>
          </cell>
        </row>
        <row r="1960">
          <cell r="A1960" t="str">
            <v>4512000001</v>
          </cell>
        </row>
        <row r="1961">
          <cell r="A1961" t="str">
            <v>4512000001</v>
          </cell>
        </row>
        <row r="1962">
          <cell r="A1962" t="str">
            <v>4512000001</v>
          </cell>
        </row>
        <row r="1963">
          <cell r="A1963" t="str">
            <v>4512000001</v>
          </cell>
        </row>
        <row r="1964">
          <cell r="A1964" t="str">
            <v>4512000001</v>
          </cell>
        </row>
        <row r="1965">
          <cell r="A1965" t="str">
            <v>4512000001</v>
          </cell>
        </row>
        <row r="1966">
          <cell r="A1966" t="str">
            <v>4512000001</v>
          </cell>
        </row>
        <row r="1967">
          <cell r="A1967" t="str">
            <v>4512000001</v>
          </cell>
        </row>
        <row r="1968">
          <cell r="A1968" t="str">
            <v>4512000001</v>
          </cell>
        </row>
        <row r="1969">
          <cell r="A1969" t="str">
            <v>4512000001</v>
          </cell>
        </row>
        <row r="1970">
          <cell r="A1970" t="str">
            <v>4512000001</v>
          </cell>
        </row>
        <row r="1971">
          <cell r="A1971" t="str">
            <v>4512000001</v>
          </cell>
        </row>
        <row r="1972">
          <cell r="A1972" t="str">
            <v>4512000001</v>
          </cell>
        </row>
        <row r="1973">
          <cell r="A1973" t="str">
            <v>4512000001</v>
          </cell>
        </row>
        <row r="1974">
          <cell r="A1974" t="str">
            <v>4512000001</v>
          </cell>
        </row>
        <row r="1975">
          <cell r="A1975" t="str">
            <v>4512000001</v>
          </cell>
        </row>
        <row r="1976">
          <cell r="A1976" t="str">
            <v>4512000001</v>
          </cell>
        </row>
        <row r="1977">
          <cell r="A1977" t="str">
            <v>4512000001</v>
          </cell>
        </row>
        <row r="1978">
          <cell r="A1978" t="str">
            <v>4512000001</v>
          </cell>
        </row>
        <row r="1979">
          <cell r="A1979" t="str">
            <v>4512000001</v>
          </cell>
        </row>
        <row r="1980">
          <cell r="A1980" t="str">
            <v>4512000001</v>
          </cell>
        </row>
        <row r="1981">
          <cell r="A1981" t="str">
            <v>4512000001</v>
          </cell>
        </row>
        <row r="1982">
          <cell r="A1982" t="str">
            <v>4512000001</v>
          </cell>
        </row>
        <row r="1983">
          <cell r="A1983" t="str">
            <v>4512000001</v>
          </cell>
        </row>
        <row r="1984">
          <cell r="A1984" t="str">
            <v>4512000001</v>
          </cell>
        </row>
        <row r="1985">
          <cell r="A1985" t="str">
            <v>4512000001</v>
          </cell>
        </row>
        <row r="1986">
          <cell r="A1986" t="str">
            <v>4512000001</v>
          </cell>
        </row>
        <row r="1987">
          <cell r="A1987" t="str">
            <v>4512000001</v>
          </cell>
        </row>
        <row r="1988">
          <cell r="A1988" t="str">
            <v>4512000001</v>
          </cell>
        </row>
        <row r="1989">
          <cell r="A1989" t="str">
            <v>4512000001</v>
          </cell>
        </row>
        <row r="1990">
          <cell r="A1990" t="str">
            <v>4512000001</v>
          </cell>
        </row>
        <row r="1991">
          <cell r="A1991" t="str">
            <v>4512000001</v>
          </cell>
        </row>
        <row r="1992">
          <cell r="A1992" t="str">
            <v>4512000001</v>
          </cell>
        </row>
        <row r="1993">
          <cell r="A1993" t="str">
            <v>4512000001</v>
          </cell>
        </row>
        <row r="1994">
          <cell r="A1994" t="str">
            <v>4512000001</v>
          </cell>
        </row>
        <row r="1995">
          <cell r="A1995" t="str">
            <v>4512000001</v>
          </cell>
        </row>
        <row r="1996">
          <cell r="A1996" t="str">
            <v>4512000001</v>
          </cell>
        </row>
        <row r="1997">
          <cell r="A1997" t="str">
            <v>4512000001</v>
          </cell>
        </row>
        <row r="1998">
          <cell r="A1998" t="str">
            <v>4512000001</v>
          </cell>
        </row>
        <row r="1999">
          <cell r="A1999" t="str">
            <v>4512000001</v>
          </cell>
        </row>
        <row r="2000">
          <cell r="A2000" t="str">
            <v>4512000001</v>
          </cell>
        </row>
        <row r="2001">
          <cell r="A2001" t="str">
            <v>4512000001</v>
          </cell>
        </row>
        <row r="2002">
          <cell r="A2002" t="str">
            <v>4512000001</v>
          </cell>
        </row>
        <row r="2003">
          <cell r="A2003" t="str">
            <v>4512000001</v>
          </cell>
        </row>
        <row r="2004">
          <cell r="A2004" t="str">
            <v>4512000001</v>
          </cell>
        </row>
        <row r="2005">
          <cell r="A2005" t="str">
            <v>4512000001</v>
          </cell>
        </row>
        <row r="2006">
          <cell r="A2006" t="str">
            <v>4512000001</v>
          </cell>
        </row>
        <row r="2007">
          <cell r="A2007" t="str">
            <v>4512000001</v>
          </cell>
        </row>
        <row r="2008">
          <cell r="A2008" t="str">
            <v>4512000001</v>
          </cell>
        </row>
        <row r="2009">
          <cell r="A2009" t="str">
            <v>4512000001</v>
          </cell>
        </row>
        <row r="2010">
          <cell r="A2010" t="str">
            <v>4512000001</v>
          </cell>
        </row>
        <row r="2011">
          <cell r="A2011" t="str">
            <v>4512000001</v>
          </cell>
        </row>
        <row r="2012">
          <cell r="A2012" t="str">
            <v>4512000001</v>
          </cell>
        </row>
        <row r="2013">
          <cell r="A2013" t="str">
            <v>4512000001</v>
          </cell>
        </row>
        <row r="2014">
          <cell r="A2014" t="str">
            <v>4512000001</v>
          </cell>
        </row>
        <row r="2015">
          <cell r="A2015" t="str">
            <v>4512000001</v>
          </cell>
        </row>
        <row r="2016">
          <cell r="A2016" t="str">
            <v>4512000001</v>
          </cell>
        </row>
        <row r="2017">
          <cell r="A2017" t="str">
            <v>4512000001</v>
          </cell>
        </row>
        <row r="2018">
          <cell r="A2018" t="str">
            <v>4512000001</v>
          </cell>
        </row>
        <row r="2019">
          <cell r="A2019" t="str">
            <v>4512000001</v>
          </cell>
        </row>
        <row r="2020">
          <cell r="A2020" t="str">
            <v>4512000001</v>
          </cell>
        </row>
        <row r="2021">
          <cell r="A2021" t="str">
            <v>4512000001</v>
          </cell>
        </row>
        <row r="2022">
          <cell r="A2022" t="str">
            <v>4512000001</v>
          </cell>
        </row>
        <row r="2023">
          <cell r="A2023" t="str">
            <v>4512000001</v>
          </cell>
        </row>
        <row r="2024">
          <cell r="A2024" t="str">
            <v>4512000001</v>
          </cell>
        </row>
        <row r="2025">
          <cell r="A2025" t="str">
            <v>4512000001</v>
          </cell>
        </row>
        <row r="2026">
          <cell r="A2026" t="str">
            <v>4512000001</v>
          </cell>
        </row>
        <row r="2027">
          <cell r="A2027" t="str">
            <v>4512000001</v>
          </cell>
        </row>
        <row r="2028">
          <cell r="A2028" t="str">
            <v>4512000001</v>
          </cell>
        </row>
        <row r="2029">
          <cell r="A2029" t="str">
            <v>4512000001</v>
          </cell>
        </row>
        <row r="2030">
          <cell r="A2030" t="str">
            <v>4512000001</v>
          </cell>
        </row>
        <row r="2031">
          <cell r="A2031" t="str">
            <v>4512000001</v>
          </cell>
        </row>
        <row r="2032">
          <cell r="A2032" t="str">
            <v>4512000001</v>
          </cell>
        </row>
        <row r="2033">
          <cell r="A2033" t="str">
            <v>4512000001</v>
          </cell>
        </row>
        <row r="2034">
          <cell r="A2034" t="str">
            <v>4512000001</v>
          </cell>
        </row>
        <row r="2035">
          <cell r="A2035" t="str">
            <v>4512000001</v>
          </cell>
        </row>
        <row r="2036">
          <cell r="A2036" t="str">
            <v>4512000001</v>
          </cell>
        </row>
        <row r="2037">
          <cell r="A2037" t="str">
            <v>4512000001</v>
          </cell>
        </row>
        <row r="2038">
          <cell r="A2038" t="str">
            <v>4512000001</v>
          </cell>
        </row>
        <row r="2039">
          <cell r="A2039" t="str">
            <v>4512000001</v>
          </cell>
        </row>
        <row r="2040">
          <cell r="A2040" t="str">
            <v>4512000001</v>
          </cell>
        </row>
        <row r="2041">
          <cell r="A2041" t="str">
            <v>4512000001</v>
          </cell>
        </row>
        <row r="2042">
          <cell r="A2042" t="str">
            <v>4512000001</v>
          </cell>
        </row>
        <row r="2043">
          <cell r="A2043" t="str">
            <v>4512000001</v>
          </cell>
        </row>
        <row r="2044">
          <cell r="A2044" t="str">
            <v>4512000001</v>
          </cell>
        </row>
        <row r="2045">
          <cell r="A2045" t="str">
            <v>4512000001</v>
          </cell>
        </row>
        <row r="2046">
          <cell r="A2046" t="str">
            <v>4512000001</v>
          </cell>
        </row>
        <row r="2047">
          <cell r="A2047" t="str">
            <v>4512000001</v>
          </cell>
        </row>
        <row r="2048">
          <cell r="A2048" t="str">
            <v>4512000001</v>
          </cell>
        </row>
        <row r="2049">
          <cell r="A2049" t="str">
            <v>4512000001</v>
          </cell>
        </row>
        <row r="2050">
          <cell r="A2050" t="str">
            <v>4512000001</v>
          </cell>
        </row>
        <row r="2051">
          <cell r="A2051" t="str">
            <v>4512000001</v>
          </cell>
        </row>
        <row r="2052">
          <cell r="A2052" t="str">
            <v>4512000001</v>
          </cell>
        </row>
        <row r="2053">
          <cell r="A2053" t="str">
            <v>4512000001</v>
          </cell>
        </row>
        <row r="2054">
          <cell r="A2054" t="str">
            <v>4512000001</v>
          </cell>
        </row>
        <row r="2055">
          <cell r="A2055" t="str">
            <v>4512000001</v>
          </cell>
        </row>
        <row r="2056">
          <cell r="A2056" t="str">
            <v>4512000001</v>
          </cell>
        </row>
        <row r="2057">
          <cell r="A2057" t="str">
            <v>4512000001</v>
          </cell>
        </row>
        <row r="2058">
          <cell r="A2058" t="str">
            <v>4512000001</v>
          </cell>
        </row>
        <row r="2059">
          <cell r="A2059" t="str">
            <v>4512000001</v>
          </cell>
        </row>
        <row r="2060">
          <cell r="A2060" t="str">
            <v>4512000001</v>
          </cell>
        </row>
        <row r="2061">
          <cell r="A2061" t="str">
            <v>4512000001</v>
          </cell>
        </row>
        <row r="2062">
          <cell r="A2062" t="str">
            <v>4512000001</v>
          </cell>
        </row>
        <row r="2063">
          <cell r="A2063" t="str">
            <v>4512000001</v>
          </cell>
        </row>
        <row r="2064">
          <cell r="A2064" t="str">
            <v>4512000001</v>
          </cell>
        </row>
        <row r="2065">
          <cell r="A2065" t="str">
            <v>4512000001</v>
          </cell>
        </row>
        <row r="2066">
          <cell r="A2066" t="str">
            <v>4512000001</v>
          </cell>
        </row>
        <row r="2067">
          <cell r="A2067" t="str">
            <v>4512000001</v>
          </cell>
        </row>
        <row r="2068">
          <cell r="A2068" t="str">
            <v>4512000001</v>
          </cell>
        </row>
        <row r="2069">
          <cell r="A2069" t="str">
            <v>4512000001</v>
          </cell>
        </row>
        <row r="2070">
          <cell r="A2070" t="str">
            <v>4512000001</v>
          </cell>
        </row>
        <row r="2071">
          <cell r="A2071" t="str">
            <v>4512000001</v>
          </cell>
        </row>
        <row r="2072">
          <cell r="A2072" t="str">
            <v>4512000001</v>
          </cell>
        </row>
        <row r="2073">
          <cell r="A2073" t="str">
            <v>4512000001</v>
          </cell>
        </row>
        <row r="2074">
          <cell r="A2074" t="str">
            <v>4512000001</v>
          </cell>
        </row>
        <row r="2075">
          <cell r="A2075" t="str">
            <v>4512000001</v>
          </cell>
        </row>
        <row r="2076">
          <cell r="A2076" t="str">
            <v>4512000001</v>
          </cell>
        </row>
        <row r="2077">
          <cell r="A2077" t="str">
            <v>4512000001</v>
          </cell>
        </row>
        <row r="2078">
          <cell r="A2078" t="str">
            <v>4512000001</v>
          </cell>
        </row>
        <row r="2079">
          <cell r="A2079" t="str">
            <v>4512000001</v>
          </cell>
        </row>
        <row r="2080">
          <cell r="A2080" t="str">
            <v>4512000001</v>
          </cell>
        </row>
        <row r="2081">
          <cell r="A2081" t="str">
            <v>4512000001</v>
          </cell>
        </row>
        <row r="2082">
          <cell r="A2082" t="str">
            <v>4512000001</v>
          </cell>
        </row>
        <row r="2083">
          <cell r="A2083" t="str">
            <v>4512000001</v>
          </cell>
        </row>
        <row r="2084">
          <cell r="A2084" t="str">
            <v>4512000001</v>
          </cell>
        </row>
        <row r="2085">
          <cell r="A2085" t="str">
            <v>4512000001</v>
          </cell>
        </row>
        <row r="2086">
          <cell r="A2086" t="str">
            <v>4512000001</v>
          </cell>
        </row>
        <row r="2087">
          <cell r="A2087" t="str">
            <v>4512000001</v>
          </cell>
        </row>
        <row r="2088">
          <cell r="A2088" t="str">
            <v>4512000001</v>
          </cell>
        </row>
        <row r="2089">
          <cell r="A2089" t="str">
            <v>4512000001</v>
          </cell>
        </row>
        <row r="2090">
          <cell r="A2090" t="str">
            <v>4512000001</v>
          </cell>
        </row>
        <row r="2091">
          <cell r="A2091" t="str">
            <v>4512000001</v>
          </cell>
        </row>
        <row r="2092">
          <cell r="A2092" t="str">
            <v>4512000001</v>
          </cell>
        </row>
        <row r="2093">
          <cell r="A2093" t="str">
            <v>4512000001</v>
          </cell>
        </row>
        <row r="2094">
          <cell r="A2094" t="str">
            <v>4512000001</v>
          </cell>
        </row>
        <row r="2095">
          <cell r="A2095" t="str">
            <v>4512000001</v>
          </cell>
        </row>
        <row r="2096">
          <cell r="A2096" t="str">
            <v>4512000001</v>
          </cell>
        </row>
        <row r="2097">
          <cell r="A2097" t="str">
            <v>4512000001</v>
          </cell>
        </row>
        <row r="2098">
          <cell r="A2098" t="str">
            <v>4512000001</v>
          </cell>
        </row>
        <row r="2099">
          <cell r="A2099" t="str">
            <v>4512000001</v>
          </cell>
        </row>
        <row r="2100">
          <cell r="A2100" t="str">
            <v>4512000001</v>
          </cell>
        </row>
        <row r="2101">
          <cell r="A2101" t="str">
            <v>4512000001</v>
          </cell>
        </row>
        <row r="2102">
          <cell r="A2102" t="str">
            <v>4512000001</v>
          </cell>
        </row>
        <row r="2103">
          <cell r="A2103" t="str">
            <v>4512000001</v>
          </cell>
        </row>
        <row r="2104">
          <cell r="A2104" t="str">
            <v>4512000001</v>
          </cell>
        </row>
        <row r="2105">
          <cell r="A2105" t="str">
            <v>4512000001</v>
          </cell>
        </row>
        <row r="2106">
          <cell r="A2106" t="str">
            <v>4512000001</v>
          </cell>
        </row>
        <row r="2107">
          <cell r="A2107" t="str">
            <v>4512000001</v>
          </cell>
        </row>
        <row r="2108">
          <cell r="A2108" t="str">
            <v>4512000001</v>
          </cell>
        </row>
        <row r="2109">
          <cell r="A2109" t="str">
            <v>4512000001</v>
          </cell>
        </row>
        <row r="2110">
          <cell r="A2110" t="str">
            <v>4512000001</v>
          </cell>
        </row>
        <row r="2111">
          <cell r="A2111" t="str">
            <v>4512000001</v>
          </cell>
        </row>
        <row r="2112">
          <cell r="A2112" t="str">
            <v>4512000001</v>
          </cell>
        </row>
        <row r="2113">
          <cell r="A2113" t="str">
            <v>4512000001</v>
          </cell>
        </row>
        <row r="2114">
          <cell r="A2114" t="str">
            <v>4512000001</v>
          </cell>
        </row>
        <row r="2115">
          <cell r="A2115" t="str">
            <v>4512000001</v>
          </cell>
        </row>
        <row r="2116">
          <cell r="A2116" t="str">
            <v>4512000001</v>
          </cell>
        </row>
        <row r="2117">
          <cell r="A2117" t="str">
            <v>4512000001</v>
          </cell>
        </row>
        <row r="2118">
          <cell r="A2118" t="str">
            <v>4512000001</v>
          </cell>
        </row>
        <row r="2119">
          <cell r="A2119" t="str">
            <v>4512000001</v>
          </cell>
        </row>
        <row r="2120">
          <cell r="A2120" t="str">
            <v>4512000001</v>
          </cell>
        </row>
        <row r="2121">
          <cell r="A2121" t="str">
            <v>4512000001</v>
          </cell>
        </row>
        <row r="2122">
          <cell r="A2122" t="str">
            <v>4512000001</v>
          </cell>
        </row>
        <row r="2123">
          <cell r="A2123" t="str">
            <v>4512000001</v>
          </cell>
        </row>
        <row r="2124">
          <cell r="A2124" t="str">
            <v>4512000001</v>
          </cell>
        </row>
        <row r="2125">
          <cell r="A2125" t="str">
            <v>4512000001</v>
          </cell>
        </row>
        <row r="2126">
          <cell r="A2126" t="str">
            <v>4512000001</v>
          </cell>
        </row>
        <row r="2127">
          <cell r="A2127" t="str">
            <v>4512000001</v>
          </cell>
        </row>
        <row r="2128">
          <cell r="A2128" t="str">
            <v>4512000001</v>
          </cell>
        </row>
        <row r="2129">
          <cell r="A2129" t="str">
            <v>4512000001</v>
          </cell>
        </row>
        <row r="2130">
          <cell r="A2130" t="str">
            <v>4512000001</v>
          </cell>
        </row>
        <row r="2131">
          <cell r="A2131" t="str">
            <v>4512000001</v>
          </cell>
        </row>
        <row r="2132">
          <cell r="A2132" t="str">
            <v>4512000001</v>
          </cell>
        </row>
        <row r="2133">
          <cell r="A2133" t="str">
            <v>4512000001</v>
          </cell>
        </row>
        <row r="2134">
          <cell r="A2134" t="str">
            <v>4512000001</v>
          </cell>
        </row>
        <row r="2135">
          <cell r="A2135" t="str">
            <v>4512000001</v>
          </cell>
        </row>
        <row r="2136">
          <cell r="A2136" t="str">
            <v>4512000001</v>
          </cell>
        </row>
        <row r="2137">
          <cell r="A2137" t="str">
            <v>4512000001</v>
          </cell>
        </row>
        <row r="2138">
          <cell r="A2138" t="str">
            <v>4512000001</v>
          </cell>
        </row>
        <row r="2139">
          <cell r="A2139" t="str">
            <v>4512000001</v>
          </cell>
        </row>
        <row r="2140">
          <cell r="A2140" t="str">
            <v>4512000001</v>
          </cell>
        </row>
        <row r="2141">
          <cell r="A2141" t="str">
            <v>4512000001</v>
          </cell>
        </row>
        <row r="2142">
          <cell r="A2142" t="str">
            <v>4512000001</v>
          </cell>
        </row>
        <row r="2143">
          <cell r="A2143" t="str">
            <v>4512000001</v>
          </cell>
        </row>
        <row r="2144">
          <cell r="A2144" t="str">
            <v>4512000001</v>
          </cell>
        </row>
        <row r="2145">
          <cell r="A2145" t="str">
            <v>4512000001</v>
          </cell>
        </row>
        <row r="2146">
          <cell r="A2146" t="str">
            <v>4512000001</v>
          </cell>
        </row>
        <row r="2147">
          <cell r="A2147" t="str">
            <v>4512000001</v>
          </cell>
        </row>
        <row r="2148">
          <cell r="A2148" t="str">
            <v>4512000001</v>
          </cell>
        </row>
        <row r="2149">
          <cell r="A2149" t="str">
            <v>4512000001</v>
          </cell>
        </row>
        <row r="2150">
          <cell r="A2150" t="str">
            <v>4512000001</v>
          </cell>
        </row>
        <row r="2151">
          <cell r="A2151" t="str">
            <v>4512000001</v>
          </cell>
        </row>
        <row r="2152">
          <cell r="A2152" t="str">
            <v>4512000001</v>
          </cell>
        </row>
        <row r="2153">
          <cell r="A2153" t="str">
            <v>4512000001</v>
          </cell>
        </row>
        <row r="2154">
          <cell r="A2154" t="str">
            <v>4512000001</v>
          </cell>
        </row>
        <row r="2155">
          <cell r="A2155" t="str">
            <v>4512000001</v>
          </cell>
        </row>
        <row r="2156">
          <cell r="A2156" t="str">
            <v>4512000001</v>
          </cell>
        </row>
        <row r="2157">
          <cell r="A2157" t="str">
            <v>4512000001</v>
          </cell>
        </row>
        <row r="2158">
          <cell r="A2158" t="str">
            <v>4512000001</v>
          </cell>
        </row>
        <row r="2159">
          <cell r="A2159" t="str">
            <v>4512000001</v>
          </cell>
        </row>
        <row r="2160">
          <cell r="A2160" t="str">
            <v>4512000001</v>
          </cell>
        </row>
        <row r="2161">
          <cell r="A2161" t="str">
            <v>4512000001</v>
          </cell>
        </row>
        <row r="2162">
          <cell r="A2162" t="str">
            <v>4512000001</v>
          </cell>
        </row>
        <row r="2163">
          <cell r="A2163" t="str">
            <v>4512000001</v>
          </cell>
        </row>
        <row r="2164">
          <cell r="A2164" t="str">
            <v>4512000001</v>
          </cell>
        </row>
        <row r="2165">
          <cell r="A2165" t="str">
            <v>4512000001</v>
          </cell>
        </row>
        <row r="2166">
          <cell r="A2166" t="str">
            <v>4512000001</v>
          </cell>
        </row>
        <row r="2167">
          <cell r="A2167" t="str">
            <v>4512000001</v>
          </cell>
        </row>
        <row r="2168">
          <cell r="A2168" t="str">
            <v>4512000001</v>
          </cell>
        </row>
        <row r="2169">
          <cell r="A2169" t="str">
            <v>4512000001</v>
          </cell>
        </row>
        <row r="2170">
          <cell r="A2170" t="str">
            <v>4512000001</v>
          </cell>
        </row>
        <row r="2171">
          <cell r="A2171" t="str">
            <v>4512000001</v>
          </cell>
        </row>
        <row r="2172">
          <cell r="A2172" t="str">
            <v>4512000001</v>
          </cell>
        </row>
        <row r="2173">
          <cell r="A2173" t="str">
            <v>4512000001</v>
          </cell>
        </row>
        <row r="2174">
          <cell r="A2174" t="str">
            <v>4512000001</v>
          </cell>
        </row>
        <row r="2175">
          <cell r="A2175" t="str">
            <v>4512000001</v>
          </cell>
        </row>
        <row r="2176">
          <cell r="A2176" t="str">
            <v>4512000001</v>
          </cell>
        </row>
        <row r="2177">
          <cell r="A2177" t="str">
            <v>4512000001</v>
          </cell>
        </row>
        <row r="2178">
          <cell r="A2178" t="str">
            <v>4512000001</v>
          </cell>
        </row>
        <row r="2179">
          <cell r="A2179" t="str">
            <v>4512000001</v>
          </cell>
        </row>
        <row r="2180">
          <cell r="A2180" t="str">
            <v>4512000001</v>
          </cell>
        </row>
        <row r="2181">
          <cell r="A2181" t="str">
            <v>4512000001</v>
          </cell>
        </row>
        <row r="2182">
          <cell r="A2182" t="str">
            <v>4512000001</v>
          </cell>
        </row>
        <row r="2183">
          <cell r="A2183" t="str">
            <v>4512000001</v>
          </cell>
        </row>
        <row r="2184">
          <cell r="A2184" t="str">
            <v>4512000001</v>
          </cell>
        </row>
        <row r="2185">
          <cell r="A2185" t="str">
            <v>4512000001</v>
          </cell>
        </row>
        <row r="2186">
          <cell r="A2186" t="str">
            <v>4512000001</v>
          </cell>
        </row>
        <row r="2187">
          <cell r="A2187" t="str">
            <v>4512000001</v>
          </cell>
        </row>
        <row r="2188">
          <cell r="A2188" t="str">
            <v>4512000001</v>
          </cell>
        </row>
        <row r="2189">
          <cell r="A2189" t="str">
            <v>4512000001</v>
          </cell>
        </row>
        <row r="2190">
          <cell r="A2190" t="str">
            <v>4512000001</v>
          </cell>
        </row>
        <row r="2191">
          <cell r="A2191" t="str">
            <v>4512000001</v>
          </cell>
        </row>
        <row r="2192">
          <cell r="A2192" t="str">
            <v>4512000001</v>
          </cell>
        </row>
        <row r="2193">
          <cell r="A2193" t="str">
            <v>4512000001</v>
          </cell>
        </row>
        <row r="2194">
          <cell r="A2194" t="str">
            <v>4512000001</v>
          </cell>
        </row>
        <row r="2195">
          <cell r="A2195" t="str">
            <v>4512000001</v>
          </cell>
        </row>
        <row r="2196">
          <cell r="A2196" t="str">
            <v>4512000001</v>
          </cell>
        </row>
        <row r="2197">
          <cell r="A2197" t="str">
            <v>4512000001</v>
          </cell>
        </row>
        <row r="2198">
          <cell r="A2198" t="str">
            <v>4512000001</v>
          </cell>
        </row>
        <row r="2199">
          <cell r="A2199" t="str">
            <v>4512000001</v>
          </cell>
        </row>
        <row r="2200">
          <cell r="A2200" t="str">
            <v>4512000001</v>
          </cell>
        </row>
        <row r="2201">
          <cell r="A2201" t="str">
            <v>4512000001</v>
          </cell>
        </row>
        <row r="2202">
          <cell r="A2202" t="str">
            <v>4512000001</v>
          </cell>
        </row>
        <row r="2203">
          <cell r="A2203" t="str">
            <v>4512000001</v>
          </cell>
        </row>
        <row r="2204">
          <cell r="A2204" t="str">
            <v>4512000001</v>
          </cell>
        </row>
        <row r="2205">
          <cell r="A2205" t="str">
            <v>4512000001</v>
          </cell>
        </row>
        <row r="2206">
          <cell r="A2206" t="str">
            <v>4512000001</v>
          </cell>
        </row>
        <row r="2207">
          <cell r="A2207" t="str">
            <v>4512000001</v>
          </cell>
        </row>
        <row r="2208">
          <cell r="A2208" t="str">
            <v>4512000001</v>
          </cell>
        </row>
        <row r="2209">
          <cell r="A2209" t="str">
            <v>4512000001</v>
          </cell>
        </row>
        <row r="2210">
          <cell r="A2210" t="str">
            <v>4512000001</v>
          </cell>
        </row>
        <row r="2211">
          <cell r="A2211" t="str">
            <v>4512000001</v>
          </cell>
        </row>
        <row r="2212">
          <cell r="A2212" t="str">
            <v>4512000001</v>
          </cell>
        </row>
        <row r="2213">
          <cell r="A2213" t="str">
            <v>4512000001</v>
          </cell>
        </row>
        <row r="2214">
          <cell r="A2214" t="str">
            <v>4512000001</v>
          </cell>
        </row>
        <row r="2215">
          <cell r="A2215" t="str">
            <v>4512000001</v>
          </cell>
        </row>
        <row r="2216">
          <cell r="A2216" t="str">
            <v>4512000001</v>
          </cell>
        </row>
        <row r="2217">
          <cell r="A2217" t="str">
            <v>4512000001</v>
          </cell>
        </row>
        <row r="2218">
          <cell r="A2218" t="str">
            <v>4512000001</v>
          </cell>
        </row>
        <row r="2219">
          <cell r="A2219" t="str">
            <v>4512000001</v>
          </cell>
        </row>
        <row r="2220">
          <cell r="A2220" t="str">
            <v>4512000001</v>
          </cell>
        </row>
        <row r="2221">
          <cell r="A2221" t="str">
            <v>4512000001</v>
          </cell>
        </row>
        <row r="2222">
          <cell r="A2222" t="str">
            <v>4512000001</v>
          </cell>
        </row>
        <row r="2223">
          <cell r="A2223" t="str">
            <v>4512000001</v>
          </cell>
        </row>
        <row r="2224">
          <cell r="A2224" t="str">
            <v>4512000001</v>
          </cell>
        </row>
        <row r="2225">
          <cell r="A2225" t="str">
            <v>4512000001</v>
          </cell>
        </row>
        <row r="2226">
          <cell r="A2226" t="str">
            <v>4512000001</v>
          </cell>
        </row>
        <row r="2227">
          <cell r="A2227" t="str">
            <v>4512000001</v>
          </cell>
        </row>
        <row r="2228">
          <cell r="A2228" t="str">
            <v>4512000001</v>
          </cell>
        </row>
        <row r="2229">
          <cell r="A2229" t="str">
            <v>4512000001</v>
          </cell>
        </row>
        <row r="2230">
          <cell r="A2230" t="str">
            <v>4512000001</v>
          </cell>
        </row>
        <row r="2231">
          <cell r="A2231" t="str">
            <v>4512000001</v>
          </cell>
        </row>
        <row r="2232">
          <cell r="A2232" t="str">
            <v>4512000001</v>
          </cell>
        </row>
        <row r="2233">
          <cell r="A2233" t="str">
            <v>4512000001</v>
          </cell>
        </row>
        <row r="2234">
          <cell r="A2234" t="str">
            <v>4512000001</v>
          </cell>
        </row>
        <row r="2235">
          <cell r="A2235" t="str">
            <v>4512000001</v>
          </cell>
        </row>
        <row r="2236">
          <cell r="A2236" t="str">
            <v>4512000001</v>
          </cell>
        </row>
        <row r="2237">
          <cell r="A2237" t="str">
            <v>4512000001</v>
          </cell>
        </row>
        <row r="2238">
          <cell r="A2238" t="str">
            <v>4512000001</v>
          </cell>
        </row>
        <row r="2239">
          <cell r="A2239" t="str">
            <v>4512000001</v>
          </cell>
        </row>
        <row r="2240">
          <cell r="A2240" t="str">
            <v>4512000001</v>
          </cell>
        </row>
        <row r="2241">
          <cell r="A2241" t="str">
            <v>4512000001</v>
          </cell>
        </row>
        <row r="2242">
          <cell r="A2242" t="str">
            <v>4512000001</v>
          </cell>
        </row>
        <row r="2243">
          <cell r="A2243" t="str">
            <v>4512000001</v>
          </cell>
        </row>
        <row r="2244">
          <cell r="A2244" t="str">
            <v>4512000001</v>
          </cell>
        </row>
        <row r="2245">
          <cell r="A2245" t="str">
            <v>4512000001</v>
          </cell>
        </row>
        <row r="2246">
          <cell r="A2246" t="str">
            <v>4512000001</v>
          </cell>
        </row>
        <row r="2247">
          <cell r="A2247" t="str">
            <v>4512000001</v>
          </cell>
        </row>
        <row r="2248">
          <cell r="A2248" t="str">
            <v>4512000001</v>
          </cell>
        </row>
        <row r="2249">
          <cell r="A2249" t="str">
            <v>4512000001</v>
          </cell>
        </row>
        <row r="2250">
          <cell r="A2250" t="str">
            <v>4512000001</v>
          </cell>
        </row>
        <row r="2251">
          <cell r="A2251" t="str">
            <v>4512000001</v>
          </cell>
        </row>
        <row r="2252">
          <cell r="A2252" t="str">
            <v>4512000001</v>
          </cell>
        </row>
        <row r="2253">
          <cell r="A2253" t="str">
            <v>4512000001</v>
          </cell>
        </row>
        <row r="2254">
          <cell r="A2254" t="str">
            <v>4512000001</v>
          </cell>
        </row>
        <row r="2255">
          <cell r="A2255" t="str">
            <v>4512000001</v>
          </cell>
        </row>
        <row r="2256">
          <cell r="A2256" t="str">
            <v>4512000001</v>
          </cell>
        </row>
        <row r="2257">
          <cell r="A2257" t="str">
            <v>4512000001</v>
          </cell>
        </row>
        <row r="2258">
          <cell r="A2258" t="str">
            <v>4512000001</v>
          </cell>
        </row>
        <row r="2259">
          <cell r="A2259" t="str">
            <v>4512000001</v>
          </cell>
        </row>
        <row r="2260">
          <cell r="A2260" t="str">
            <v>4512000001</v>
          </cell>
        </row>
        <row r="2261">
          <cell r="A2261" t="str">
            <v>4512000001</v>
          </cell>
        </row>
        <row r="2262">
          <cell r="A2262" t="str">
            <v>4512000001</v>
          </cell>
        </row>
        <row r="2263">
          <cell r="A2263" t="str">
            <v>4512000001</v>
          </cell>
        </row>
        <row r="2264">
          <cell r="A2264" t="str">
            <v>4512000001</v>
          </cell>
        </row>
        <row r="2265">
          <cell r="A2265" t="str">
            <v>4512000001</v>
          </cell>
        </row>
        <row r="2266">
          <cell r="A2266" t="str">
            <v>4512000001</v>
          </cell>
        </row>
        <row r="2267">
          <cell r="A2267" t="str">
            <v>4512000001</v>
          </cell>
        </row>
        <row r="2268">
          <cell r="A2268" t="str">
            <v>4512000001</v>
          </cell>
        </row>
        <row r="2269">
          <cell r="A2269" t="str">
            <v>4512000001</v>
          </cell>
        </row>
        <row r="2270">
          <cell r="A2270" t="str">
            <v>4512000001</v>
          </cell>
        </row>
        <row r="2271">
          <cell r="A2271" t="str">
            <v>4512000001</v>
          </cell>
        </row>
        <row r="2272">
          <cell r="A2272" t="str">
            <v>4512000001</v>
          </cell>
        </row>
        <row r="2273">
          <cell r="A2273" t="str">
            <v>4512000001</v>
          </cell>
        </row>
        <row r="2274">
          <cell r="A2274" t="str">
            <v>4512000001</v>
          </cell>
        </row>
        <row r="2275">
          <cell r="A2275" t="str">
            <v>4512000001</v>
          </cell>
        </row>
        <row r="2276">
          <cell r="A2276" t="str">
            <v>4512000001</v>
          </cell>
        </row>
        <row r="2277">
          <cell r="A2277" t="str">
            <v>4512000001</v>
          </cell>
        </row>
        <row r="2278">
          <cell r="A2278" t="str">
            <v>4512000001</v>
          </cell>
        </row>
        <row r="2279">
          <cell r="A2279" t="str">
            <v>4512000001</v>
          </cell>
        </row>
        <row r="2280">
          <cell r="A2280" t="str">
            <v>4512000001</v>
          </cell>
        </row>
        <row r="2281">
          <cell r="A2281" t="str">
            <v>4512000001</v>
          </cell>
        </row>
        <row r="2282">
          <cell r="A2282" t="str">
            <v>4512000001</v>
          </cell>
        </row>
        <row r="2283">
          <cell r="A2283" t="str">
            <v>4512000001</v>
          </cell>
        </row>
        <row r="2284">
          <cell r="A2284" t="str">
            <v>4512000001</v>
          </cell>
        </row>
        <row r="2285">
          <cell r="A2285" t="str">
            <v>4512000001</v>
          </cell>
        </row>
        <row r="2286">
          <cell r="A2286" t="str">
            <v>4512000001</v>
          </cell>
        </row>
        <row r="2287">
          <cell r="A2287" t="str">
            <v>4512000001</v>
          </cell>
        </row>
        <row r="2288">
          <cell r="A2288" t="str">
            <v>4512000001</v>
          </cell>
        </row>
        <row r="2289">
          <cell r="A2289" t="str">
            <v>4512000001</v>
          </cell>
        </row>
        <row r="2290">
          <cell r="A2290" t="str">
            <v>4512000001</v>
          </cell>
        </row>
        <row r="2291">
          <cell r="A2291" t="str">
            <v>4512000001</v>
          </cell>
        </row>
        <row r="2292">
          <cell r="A2292" t="str">
            <v>4512000001</v>
          </cell>
        </row>
        <row r="2293">
          <cell r="A2293" t="str">
            <v>4512000001</v>
          </cell>
        </row>
        <row r="2294">
          <cell r="A2294" t="str">
            <v>4512000001</v>
          </cell>
        </row>
        <row r="2295">
          <cell r="A2295" t="str">
            <v>4512000001</v>
          </cell>
        </row>
        <row r="2296">
          <cell r="A2296" t="str">
            <v>4512000001</v>
          </cell>
        </row>
        <row r="2297">
          <cell r="A2297" t="str">
            <v>4512000001</v>
          </cell>
        </row>
        <row r="2298">
          <cell r="A2298" t="str">
            <v>4512000001</v>
          </cell>
        </row>
        <row r="2299">
          <cell r="A2299" t="str">
            <v>4512000001</v>
          </cell>
        </row>
        <row r="2300">
          <cell r="A2300" t="str">
            <v>4512000001</v>
          </cell>
        </row>
        <row r="2301">
          <cell r="A2301" t="str">
            <v>4512000001</v>
          </cell>
        </row>
        <row r="2302">
          <cell r="A2302" t="str">
            <v>4512000001</v>
          </cell>
        </row>
        <row r="2303">
          <cell r="A2303" t="str">
            <v>4512000001</v>
          </cell>
        </row>
        <row r="2304">
          <cell r="A2304" t="str">
            <v>4512000001</v>
          </cell>
        </row>
        <row r="2305">
          <cell r="A2305" t="str">
            <v>4512000001</v>
          </cell>
        </row>
        <row r="2306">
          <cell r="A2306" t="str">
            <v>4512000001</v>
          </cell>
        </row>
        <row r="2307">
          <cell r="A2307" t="str">
            <v>4512000001</v>
          </cell>
        </row>
        <row r="2308">
          <cell r="A2308" t="str">
            <v>4512000001</v>
          </cell>
        </row>
        <row r="2309">
          <cell r="A2309" t="str">
            <v>4512000001</v>
          </cell>
        </row>
        <row r="2310">
          <cell r="A2310" t="str">
            <v>4512000001</v>
          </cell>
        </row>
        <row r="2311">
          <cell r="A2311" t="str">
            <v>4512000001</v>
          </cell>
        </row>
        <row r="2312">
          <cell r="A2312" t="str">
            <v>4512000001</v>
          </cell>
        </row>
        <row r="2313">
          <cell r="A2313" t="str">
            <v>4512000001</v>
          </cell>
        </row>
        <row r="2314">
          <cell r="A2314" t="str">
            <v>4512000001</v>
          </cell>
        </row>
        <row r="2315">
          <cell r="A2315" t="str">
            <v>4512000001</v>
          </cell>
        </row>
        <row r="2316">
          <cell r="A2316" t="str">
            <v>4512000001</v>
          </cell>
        </row>
        <row r="2317">
          <cell r="A2317" t="str">
            <v>4512000001</v>
          </cell>
        </row>
        <row r="2318">
          <cell r="A2318" t="str">
            <v>4512000001</v>
          </cell>
        </row>
        <row r="2319">
          <cell r="A2319" t="str">
            <v>4512000001</v>
          </cell>
        </row>
        <row r="2320">
          <cell r="A2320" t="str">
            <v>4512000001</v>
          </cell>
        </row>
        <row r="2321">
          <cell r="A2321" t="str">
            <v>4512000001</v>
          </cell>
        </row>
        <row r="2322">
          <cell r="A2322" t="str">
            <v>4512000001</v>
          </cell>
        </row>
        <row r="2323">
          <cell r="A2323" t="str">
            <v>4512000001</v>
          </cell>
        </row>
        <row r="2324">
          <cell r="A2324" t="str">
            <v>4512000001</v>
          </cell>
        </row>
        <row r="2325">
          <cell r="A2325" t="str">
            <v>4512000001</v>
          </cell>
        </row>
        <row r="2326">
          <cell r="A2326" t="str">
            <v>4512000001</v>
          </cell>
        </row>
        <row r="2327">
          <cell r="A2327" t="str">
            <v>4512000001</v>
          </cell>
        </row>
        <row r="2328">
          <cell r="A2328" t="str">
            <v>4512000001</v>
          </cell>
        </row>
        <row r="2329">
          <cell r="A2329" t="str">
            <v>4512000001</v>
          </cell>
        </row>
        <row r="2330">
          <cell r="A2330" t="str">
            <v>4512000001</v>
          </cell>
        </row>
        <row r="2331">
          <cell r="A2331" t="str">
            <v>4512000001</v>
          </cell>
        </row>
        <row r="2332">
          <cell r="A2332" t="str">
            <v>4512000001</v>
          </cell>
        </row>
        <row r="2333">
          <cell r="A2333" t="str">
            <v>4512000001</v>
          </cell>
        </row>
        <row r="2334">
          <cell r="A2334" t="str">
            <v>4512000001</v>
          </cell>
        </row>
        <row r="2335">
          <cell r="A2335" t="str">
            <v>4512000001</v>
          </cell>
        </row>
        <row r="2336">
          <cell r="A2336" t="str">
            <v>4512000001</v>
          </cell>
        </row>
        <row r="2337">
          <cell r="A2337" t="str">
            <v>4512000001</v>
          </cell>
        </row>
        <row r="2338">
          <cell r="A2338" t="str">
            <v>4512000001</v>
          </cell>
        </row>
        <row r="2339">
          <cell r="A2339" t="str">
            <v>4512000001</v>
          </cell>
        </row>
        <row r="2340">
          <cell r="A2340" t="str">
            <v>4512000001</v>
          </cell>
        </row>
        <row r="2341">
          <cell r="A2341" t="str">
            <v>4512000001</v>
          </cell>
        </row>
        <row r="2342">
          <cell r="A2342" t="str">
            <v>4512000001</v>
          </cell>
        </row>
        <row r="2343">
          <cell r="A2343" t="str">
            <v>4512000001</v>
          </cell>
        </row>
        <row r="2344">
          <cell r="A2344" t="str">
            <v>4512000001</v>
          </cell>
        </row>
        <row r="2345">
          <cell r="A2345" t="str">
            <v>4512000001</v>
          </cell>
        </row>
        <row r="2346">
          <cell r="A2346" t="str">
            <v>4512000001</v>
          </cell>
        </row>
        <row r="2347">
          <cell r="A2347" t="str">
            <v>4512000001</v>
          </cell>
        </row>
        <row r="2348">
          <cell r="A2348" t="str">
            <v>4512000001</v>
          </cell>
        </row>
        <row r="2349">
          <cell r="A2349" t="str">
            <v>4512000001</v>
          </cell>
        </row>
        <row r="2350">
          <cell r="A2350" t="str">
            <v>4512000001</v>
          </cell>
        </row>
        <row r="2351">
          <cell r="A2351" t="str">
            <v>4512000001</v>
          </cell>
        </row>
        <row r="2352">
          <cell r="A2352" t="str">
            <v>4512000001</v>
          </cell>
        </row>
        <row r="2353">
          <cell r="A2353" t="str">
            <v>4512000001</v>
          </cell>
        </row>
        <row r="2354">
          <cell r="A2354" t="str">
            <v>4512000001</v>
          </cell>
        </row>
        <row r="2355">
          <cell r="A2355" t="str">
            <v>4512000001</v>
          </cell>
        </row>
        <row r="2356">
          <cell r="A2356" t="str">
            <v>4512000001</v>
          </cell>
        </row>
        <row r="2357">
          <cell r="A2357" t="str">
            <v>4512000001</v>
          </cell>
        </row>
        <row r="2358">
          <cell r="A2358" t="str">
            <v>4512000001</v>
          </cell>
        </row>
        <row r="2359">
          <cell r="A2359" t="str">
            <v>4512000001</v>
          </cell>
        </row>
        <row r="2360">
          <cell r="A2360" t="str">
            <v>4512000001</v>
          </cell>
        </row>
        <row r="2361">
          <cell r="A2361" t="str">
            <v>4512000001</v>
          </cell>
        </row>
        <row r="2362">
          <cell r="A2362" t="str">
            <v>4512000001</v>
          </cell>
        </row>
        <row r="2363">
          <cell r="A2363" t="str">
            <v>4512000001</v>
          </cell>
        </row>
        <row r="2364">
          <cell r="A2364" t="str">
            <v>4512000001</v>
          </cell>
        </row>
        <row r="2365">
          <cell r="A2365" t="str">
            <v>4512000001</v>
          </cell>
        </row>
        <row r="2366">
          <cell r="A2366" t="str">
            <v>4512000001</v>
          </cell>
        </row>
        <row r="2367">
          <cell r="A2367" t="str">
            <v>4512000001</v>
          </cell>
        </row>
        <row r="2368">
          <cell r="A2368" t="str">
            <v>4512000001</v>
          </cell>
        </row>
        <row r="2369">
          <cell r="A2369" t="str">
            <v>4512000001</v>
          </cell>
        </row>
        <row r="2370">
          <cell r="A2370" t="str">
            <v>4512000001</v>
          </cell>
        </row>
        <row r="2371">
          <cell r="A2371" t="str">
            <v>4512000001</v>
          </cell>
        </row>
        <row r="2372">
          <cell r="A2372" t="str">
            <v>4512000001</v>
          </cell>
        </row>
        <row r="2373">
          <cell r="A2373" t="str">
            <v>4512000001</v>
          </cell>
        </row>
        <row r="2374">
          <cell r="A2374" t="str">
            <v>4512000001</v>
          </cell>
        </row>
        <row r="2375">
          <cell r="A2375" t="str">
            <v>4512000001</v>
          </cell>
        </row>
        <row r="2376">
          <cell r="A2376" t="str">
            <v>4512000001</v>
          </cell>
        </row>
        <row r="2377">
          <cell r="A2377" t="str">
            <v>4512000001</v>
          </cell>
        </row>
        <row r="2378">
          <cell r="A2378" t="str">
            <v>4512000001</v>
          </cell>
        </row>
        <row r="2379">
          <cell r="A2379" t="str">
            <v>4512000001</v>
          </cell>
        </row>
        <row r="2380">
          <cell r="A2380" t="str">
            <v>4512000001</v>
          </cell>
        </row>
        <row r="2381">
          <cell r="A2381" t="str">
            <v>4512000001</v>
          </cell>
        </row>
        <row r="2382">
          <cell r="A2382" t="str">
            <v>4512000001</v>
          </cell>
        </row>
        <row r="2383">
          <cell r="A2383" t="str">
            <v>4512000001</v>
          </cell>
        </row>
        <row r="2384">
          <cell r="A2384" t="str">
            <v>4512000001</v>
          </cell>
        </row>
        <row r="2385">
          <cell r="A2385" t="str">
            <v>4512000001</v>
          </cell>
        </row>
        <row r="2386">
          <cell r="A2386" t="str">
            <v>4512000001</v>
          </cell>
        </row>
        <row r="2387">
          <cell r="A2387" t="str">
            <v>4512000001</v>
          </cell>
        </row>
        <row r="2388">
          <cell r="A2388" t="str">
            <v>4512000001</v>
          </cell>
        </row>
        <row r="2389">
          <cell r="A2389" t="str">
            <v>4512000001</v>
          </cell>
        </row>
        <row r="2390">
          <cell r="A2390" t="str">
            <v>4512000001</v>
          </cell>
        </row>
        <row r="2391">
          <cell r="A2391" t="str">
            <v>4512000001</v>
          </cell>
        </row>
        <row r="2392">
          <cell r="A2392" t="str">
            <v>4512000001</v>
          </cell>
        </row>
        <row r="2393">
          <cell r="A2393" t="str">
            <v>4512000001</v>
          </cell>
        </row>
        <row r="2394">
          <cell r="A2394" t="str">
            <v>4512000001</v>
          </cell>
        </row>
        <row r="2395">
          <cell r="A2395" t="str">
            <v>4512000001</v>
          </cell>
        </row>
        <row r="2396">
          <cell r="A2396" t="str">
            <v>4512000001</v>
          </cell>
        </row>
        <row r="2397">
          <cell r="A2397" t="str">
            <v>4512000001</v>
          </cell>
        </row>
        <row r="2398">
          <cell r="A2398" t="str">
            <v>4512000001</v>
          </cell>
        </row>
        <row r="2399">
          <cell r="A2399" t="str">
            <v>4512000001</v>
          </cell>
        </row>
        <row r="2400">
          <cell r="A2400" t="str">
            <v>4512000001</v>
          </cell>
        </row>
        <row r="2401">
          <cell r="A2401" t="str">
            <v>4512000001</v>
          </cell>
        </row>
        <row r="2402">
          <cell r="A2402" t="str">
            <v>4512000001</v>
          </cell>
        </row>
        <row r="2403">
          <cell r="A2403" t="str">
            <v>4512000001</v>
          </cell>
        </row>
        <row r="2404">
          <cell r="A2404" t="str">
            <v>4512000001</v>
          </cell>
        </row>
        <row r="2405">
          <cell r="A2405" t="str">
            <v>4512000001</v>
          </cell>
        </row>
        <row r="2406">
          <cell r="A2406" t="str">
            <v>4512000001</v>
          </cell>
        </row>
        <row r="2407">
          <cell r="A2407" t="str">
            <v>4512000001</v>
          </cell>
        </row>
        <row r="2408">
          <cell r="A2408" t="str">
            <v>4512000001</v>
          </cell>
        </row>
        <row r="2409">
          <cell r="A2409" t="str">
            <v>4512000001</v>
          </cell>
        </row>
        <row r="2410">
          <cell r="A2410" t="str">
            <v>4512000001</v>
          </cell>
        </row>
        <row r="2411">
          <cell r="A2411" t="str">
            <v>4512000001</v>
          </cell>
        </row>
        <row r="2412">
          <cell r="A2412" t="str">
            <v>4512000001</v>
          </cell>
        </row>
        <row r="2413">
          <cell r="A2413" t="str">
            <v>4512000001</v>
          </cell>
        </row>
        <row r="2414">
          <cell r="A2414" t="str">
            <v>4512000001</v>
          </cell>
        </row>
        <row r="2415">
          <cell r="A2415" t="str">
            <v>4512000001</v>
          </cell>
        </row>
        <row r="2416">
          <cell r="A2416" t="str">
            <v>4512000001</v>
          </cell>
        </row>
        <row r="2417">
          <cell r="A2417" t="str">
            <v>4512000001</v>
          </cell>
        </row>
        <row r="2418">
          <cell r="A2418" t="str">
            <v>4512000001</v>
          </cell>
        </row>
        <row r="2419">
          <cell r="A2419" t="str">
            <v>4512000001</v>
          </cell>
        </row>
        <row r="2420">
          <cell r="A2420" t="str">
            <v>4512000001</v>
          </cell>
        </row>
        <row r="2421">
          <cell r="A2421" t="str">
            <v>4512000001</v>
          </cell>
        </row>
        <row r="2422">
          <cell r="A2422" t="str">
            <v>4512000001</v>
          </cell>
        </row>
        <row r="2423">
          <cell r="A2423" t="str">
            <v>4512000001</v>
          </cell>
        </row>
        <row r="2424">
          <cell r="A2424" t="str">
            <v>4512000001</v>
          </cell>
        </row>
        <row r="2425">
          <cell r="A2425" t="str">
            <v>4512000001</v>
          </cell>
        </row>
        <row r="2426">
          <cell r="A2426" t="str">
            <v>4512000001</v>
          </cell>
        </row>
        <row r="2427">
          <cell r="A2427" t="str">
            <v>4512000001</v>
          </cell>
        </row>
        <row r="2428">
          <cell r="A2428" t="str">
            <v>4512000001</v>
          </cell>
        </row>
        <row r="2429">
          <cell r="A2429" t="str">
            <v>4512000001</v>
          </cell>
        </row>
        <row r="2430">
          <cell r="A2430" t="str">
            <v>4512000001</v>
          </cell>
        </row>
        <row r="2431">
          <cell r="A2431" t="str">
            <v>4512000001</v>
          </cell>
        </row>
        <row r="2432">
          <cell r="A2432" t="str">
            <v>4512000001</v>
          </cell>
        </row>
        <row r="2433">
          <cell r="A2433" t="str">
            <v>4512000001</v>
          </cell>
        </row>
        <row r="2434">
          <cell r="A2434" t="str">
            <v>4512000001</v>
          </cell>
        </row>
        <row r="2435">
          <cell r="A2435" t="str">
            <v>4512000001</v>
          </cell>
        </row>
        <row r="2436">
          <cell r="A2436" t="str">
            <v>4512000001</v>
          </cell>
        </row>
        <row r="2437">
          <cell r="A2437" t="str">
            <v>4512000001</v>
          </cell>
        </row>
        <row r="2438">
          <cell r="A2438" t="str">
            <v>4512000001</v>
          </cell>
        </row>
        <row r="2439">
          <cell r="A2439" t="str">
            <v>4512000001</v>
          </cell>
        </row>
        <row r="2440">
          <cell r="A2440" t="str">
            <v>4512000001</v>
          </cell>
        </row>
        <row r="2441">
          <cell r="A2441" t="str">
            <v>4512000001</v>
          </cell>
        </row>
        <row r="2442">
          <cell r="A2442" t="str">
            <v>4512000001</v>
          </cell>
        </row>
        <row r="2443">
          <cell r="A2443" t="str">
            <v>4512000001</v>
          </cell>
        </row>
        <row r="2444">
          <cell r="A2444" t="str">
            <v>4512000001</v>
          </cell>
        </row>
        <row r="2445">
          <cell r="A2445" t="str">
            <v>4512000001</v>
          </cell>
        </row>
        <row r="2446">
          <cell r="A2446" t="str">
            <v>4512000001</v>
          </cell>
        </row>
        <row r="2447">
          <cell r="A2447" t="str">
            <v>4512000001</v>
          </cell>
        </row>
        <row r="2448">
          <cell r="A2448" t="str">
            <v>4512000001</v>
          </cell>
        </row>
        <row r="2449">
          <cell r="A2449" t="str">
            <v>4512000001</v>
          </cell>
        </row>
        <row r="2450">
          <cell r="A2450" t="str">
            <v>4512000001</v>
          </cell>
        </row>
        <row r="2451">
          <cell r="A2451" t="str">
            <v>4512000001</v>
          </cell>
        </row>
        <row r="2452">
          <cell r="A2452" t="str">
            <v>4512000001</v>
          </cell>
        </row>
        <row r="2453">
          <cell r="A2453" t="str">
            <v>4512000001</v>
          </cell>
        </row>
        <row r="2454">
          <cell r="A2454" t="str">
            <v>4512000001</v>
          </cell>
        </row>
        <row r="2455">
          <cell r="A2455" t="str">
            <v>4512000001</v>
          </cell>
        </row>
        <row r="2456">
          <cell r="A2456" t="str">
            <v>4512000001</v>
          </cell>
        </row>
        <row r="2457">
          <cell r="A2457" t="str">
            <v>4512000001</v>
          </cell>
        </row>
        <row r="2458">
          <cell r="A2458" t="str">
            <v>4512000001</v>
          </cell>
        </row>
        <row r="2459">
          <cell r="A2459" t="str">
            <v>4512000001</v>
          </cell>
        </row>
        <row r="2460">
          <cell r="A2460" t="str">
            <v>4512000001</v>
          </cell>
        </row>
        <row r="2461">
          <cell r="A2461" t="str">
            <v>4512000001</v>
          </cell>
        </row>
        <row r="2462">
          <cell r="A2462" t="str">
            <v>4512000001</v>
          </cell>
        </row>
        <row r="2463">
          <cell r="A2463" t="str">
            <v>4512000001</v>
          </cell>
        </row>
        <row r="2464">
          <cell r="A2464" t="str">
            <v>4512000001</v>
          </cell>
        </row>
        <row r="2465">
          <cell r="A2465" t="str">
            <v>4512000001</v>
          </cell>
        </row>
        <row r="2466">
          <cell r="A2466" t="str">
            <v>4512000001</v>
          </cell>
        </row>
        <row r="2467">
          <cell r="A2467" t="str">
            <v>4512000001</v>
          </cell>
        </row>
        <row r="2468">
          <cell r="A2468" t="str">
            <v>4512000001</v>
          </cell>
        </row>
        <row r="2469">
          <cell r="A2469" t="str">
            <v>4512000001</v>
          </cell>
        </row>
        <row r="2470">
          <cell r="A2470" t="str">
            <v>4512000001</v>
          </cell>
        </row>
        <row r="2471">
          <cell r="A2471" t="str">
            <v>4512000001</v>
          </cell>
        </row>
        <row r="2472">
          <cell r="A2472" t="str">
            <v>4512000001</v>
          </cell>
        </row>
        <row r="2473">
          <cell r="A2473" t="str">
            <v>4512000001</v>
          </cell>
        </row>
        <row r="2474">
          <cell r="A2474" t="str">
            <v>4512000001</v>
          </cell>
        </row>
        <row r="2475">
          <cell r="A2475" t="str">
            <v>4512000001</v>
          </cell>
        </row>
        <row r="2476">
          <cell r="A2476" t="str">
            <v>4512000001</v>
          </cell>
        </row>
        <row r="2477">
          <cell r="A2477" t="str">
            <v>4512000001</v>
          </cell>
        </row>
        <row r="2478">
          <cell r="A2478" t="str">
            <v>4512000001</v>
          </cell>
        </row>
        <row r="2479">
          <cell r="A2479" t="str">
            <v>4512000001</v>
          </cell>
        </row>
        <row r="2480">
          <cell r="A2480" t="str">
            <v>4512000001</v>
          </cell>
        </row>
        <row r="2481">
          <cell r="A2481" t="str">
            <v>4512000001</v>
          </cell>
        </row>
        <row r="2482">
          <cell r="A2482" t="str">
            <v>4512000001</v>
          </cell>
        </row>
        <row r="2483">
          <cell r="A2483" t="str">
            <v>4512000001</v>
          </cell>
        </row>
        <row r="2484">
          <cell r="A2484" t="str">
            <v>4512000001</v>
          </cell>
        </row>
        <row r="2485">
          <cell r="A2485" t="str">
            <v>4512000001</v>
          </cell>
        </row>
        <row r="2486">
          <cell r="A2486" t="str">
            <v>4512000001</v>
          </cell>
        </row>
        <row r="2487">
          <cell r="A2487" t="str">
            <v>4512000001</v>
          </cell>
        </row>
        <row r="2488">
          <cell r="A2488" t="str">
            <v>4512000001</v>
          </cell>
        </row>
        <row r="2489">
          <cell r="A2489" t="str">
            <v>4512000001</v>
          </cell>
        </row>
        <row r="2490">
          <cell r="A2490" t="str">
            <v>4512000001</v>
          </cell>
        </row>
        <row r="2491">
          <cell r="A2491" t="str">
            <v>4512000001</v>
          </cell>
        </row>
        <row r="2492">
          <cell r="A2492" t="str">
            <v>4512000001</v>
          </cell>
        </row>
        <row r="2493">
          <cell r="A2493" t="str">
            <v>4512000001</v>
          </cell>
        </row>
        <row r="2494">
          <cell r="A2494" t="str">
            <v>4512000001</v>
          </cell>
        </row>
        <row r="2495">
          <cell r="A2495" t="str">
            <v>4512000001</v>
          </cell>
        </row>
        <row r="2496">
          <cell r="A2496" t="str">
            <v>4512000001</v>
          </cell>
        </row>
        <row r="2497">
          <cell r="A2497" t="str">
            <v>4512000001</v>
          </cell>
        </row>
        <row r="2498">
          <cell r="A2498" t="str">
            <v>4512000001</v>
          </cell>
        </row>
        <row r="2499">
          <cell r="A2499" t="str">
            <v>4512000001</v>
          </cell>
        </row>
        <row r="2500">
          <cell r="A2500" t="str">
            <v>4512000001</v>
          </cell>
        </row>
        <row r="2501">
          <cell r="A2501" t="str">
            <v>4512000001</v>
          </cell>
        </row>
        <row r="2502">
          <cell r="A2502" t="str">
            <v>4512000001</v>
          </cell>
        </row>
        <row r="2503">
          <cell r="A2503" t="str">
            <v>4512000001</v>
          </cell>
        </row>
        <row r="2504">
          <cell r="A2504" t="str">
            <v>4512000001</v>
          </cell>
        </row>
        <row r="2505">
          <cell r="A2505" t="str">
            <v>4512000001</v>
          </cell>
        </row>
        <row r="2506">
          <cell r="A2506" t="str">
            <v>4512000001</v>
          </cell>
        </row>
        <row r="2507">
          <cell r="A2507" t="str">
            <v>4512000001</v>
          </cell>
        </row>
        <row r="2508">
          <cell r="A2508" t="str">
            <v>4512000001</v>
          </cell>
        </row>
        <row r="2509">
          <cell r="A2509" t="str">
            <v>4512000001</v>
          </cell>
        </row>
        <row r="2510">
          <cell r="A2510" t="str">
            <v>4512000001</v>
          </cell>
        </row>
        <row r="2511">
          <cell r="A2511" t="str">
            <v>4512000001</v>
          </cell>
        </row>
        <row r="2512">
          <cell r="A2512" t="str">
            <v>4512000001</v>
          </cell>
        </row>
        <row r="2513">
          <cell r="A2513" t="str">
            <v>4512000001</v>
          </cell>
        </row>
        <row r="2514">
          <cell r="A2514" t="str">
            <v>4512000001</v>
          </cell>
        </row>
        <row r="2515">
          <cell r="A2515" t="str">
            <v>4512000001</v>
          </cell>
        </row>
        <row r="2516">
          <cell r="A2516" t="str">
            <v>4512000001</v>
          </cell>
        </row>
        <row r="2517">
          <cell r="A2517" t="str">
            <v>4512000001</v>
          </cell>
        </row>
        <row r="2518">
          <cell r="A2518" t="str">
            <v>4512000001</v>
          </cell>
        </row>
        <row r="2519">
          <cell r="A2519" t="str">
            <v>4512000001</v>
          </cell>
        </row>
        <row r="2520">
          <cell r="A2520" t="str">
            <v>4512000001</v>
          </cell>
        </row>
        <row r="2521">
          <cell r="A2521" t="str">
            <v>4512000001</v>
          </cell>
        </row>
        <row r="2522">
          <cell r="A2522" t="str">
            <v>4512000001</v>
          </cell>
        </row>
        <row r="2523">
          <cell r="A2523" t="str">
            <v>4512000001</v>
          </cell>
        </row>
        <row r="2524">
          <cell r="A2524" t="str">
            <v>4512000001</v>
          </cell>
        </row>
        <row r="2525">
          <cell r="A2525" t="str">
            <v>4512000001</v>
          </cell>
        </row>
        <row r="2526">
          <cell r="A2526" t="str">
            <v>4512000001</v>
          </cell>
        </row>
        <row r="2527">
          <cell r="A2527" t="str">
            <v>4512000001</v>
          </cell>
        </row>
        <row r="2528">
          <cell r="A2528" t="str">
            <v>4512000001</v>
          </cell>
        </row>
        <row r="2529">
          <cell r="A2529" t="str">
            <v>4512000001</v>
          </cell>
        </row>
        <row r="2530">
          <cell r="A2530" t="str">
            <v>4512000001</v>
          </cell>
        </row>
        <row r="2531">
          <cell r="A2531" t="str">
            <v>4512000001</v>
          </cell>
        </row>
        <row r="2532">
          <cell r="A2532" t="str">
            <v>4512000001</v>
          </cell>
        </row>
        <row r="2533">
          <cell r="A2533" t="str">
            <v>4512000001</v>
          </cell>
        </row>
        <row r="2534">
          <cell r="A2534" t="str">
            <v>4512000001</v>
          </cell>
        </row>
        <row r="2535">
          <cell r="A2535" t="str">
            <v>4512000001</v>
          </cell>
        </row>
        <row r="2536">
          <cell r="A2536" t="str">
            <v>4512000001</v>
          </cell>
        </row>
        <row r="2537">
          <cell r="A2537" t="str">
            <v>4512000001</v>
          </cell>
        </row>
        <row r="2538">
          <cell r="A2538" t="str">
            <v>4512000001</v>
          </cell>
        </row>
        <row r="2539">
          <cell r="A2539" t="str">
            <v>4512000001</v>
          </cell>
        </row>
        <row r="2540">
          <cell r="A2540" t="str">
            <v>4512000001</v>
          </cell>
        </row>
        <row r="2541">
          <cell r="A2541" t="str">
            <v>4512000001</v>
          </cell>
        </row>
        <row r="2542">
          <cell r="A2542" t="str">
            <v>4512000001</v>
          </cell>
        </row>
        <row r="2543">
          <cell r="A2543" t="str">
            <v>4512000001</v>
          </cell>
        </row>
        <row r="2544">
          <cell r="A2544" t="str">
            <v>4512000001</v>
          </cell>
        </row>
        <row r="2545">
          <cell r="A2545" t="str">
            <v>4512000001</v>
          </cell>
        </row>
        <row r="2546">
          <cell r="A2546" t="str">
            <v>4512000001</v>
          </cell>
        </row>
        <row r="2547">
          <cell r="A2547" t="str">
            <v>4512000001</v>
          </cell>
        </row>
        <row r="2548">
          <cell r="A2548" t="str">
            <v>4512000001</v>
          </cell>
        </row>
        <row r="2549">
          <cell r="A2549" t="str">
            <v>4512000001</v>
          </cell>
        </row>
        <row r="2550">
          <cell r="A2550" t="str">
            <v>4512000001</v>
          </cell>
        </row>
        <row r="2551">
          <cell r="A2551" t="str">
            <v>4512000001</v>
          </cell>
        </row>
        <row r="2552">
          <cell r="A2552" t="str">
            <v>4512000001</v>
          </cell>
        </row>
        <row r="2553">
          <cell r="A2553" t="str">
            <v>4512000001</v>
          </cell>
        </row>
        <row r="2554">
          <cell r="A2554" t="str">
            <v>4512000001</v>
          </cell>
        </row>
        <row r="2555">
          <cell r="A2555" t="str">
            <v>4512000001</v>
          </cell>
        </row>
        <row r="2556">
          <cell r="A2556" t="str">
            <v>4512000001</v>
          </cell>
        </row>
        <row r="2557">
          <cell r="A2557" t="str">
            <v>4512000001</v>
          </cell>
        </row>
        <row r="2558">
          <cell r="A2558" t="str">
            <v>4512000001</v>
          </cell>
        </row>
        <row r="2559">
          <cell r="A2559" t="str">
            <v>4512000001</v>
          </cell>
        </row>
        <row r="2560">
          <cell r="A2560" t="str">
            <v>4512000001</v>
          </cell>
        </row>
        <row r="2561">
          <cell r="A2561" t="str">
            <v>4512000001</v>
          </cell>
        </row>
        <row r="2562">
          <cell r="A2562" t="str">
            <v>4512000001</v>
          </cell>
        </row>
        <row r="2563">
          <cell r="A2563" t="str">
            <v>4512000001</v>
          </cell>
        </row>
        <row r="2564">
          <cell r="A2564" t="str">
            <v>4512000001</v>
          </cell>
        </row>
        <row r="2565">
          <cell r="A2565" t="str">
            <v>4512000001</v>
          </cell>
        </row>
        <row r="2566">
          <cell r="A2566" t="str">
            <v>4512000001</v>
          </cell>
        </row>
        <row r="2567">
          <cell r="A2567" t="str">
            <v>4512000001</v>
          </cell>
        </row>
        <row r="2568">
          <cell r="A2568" t="str">
            <v>4512000001</v>
          </cell>
        </row>
        <row r="2569">
          <cell r="A2569" t="str">
            <v>4512000001</v>
          </cell>
        </row>
        <row r="2570">
          <cell r="A2570" t="str">
            <v>4512000001</v>
          </cell>
        </row>
        <row r="2571">
          <cell r="A2571" t="str">
            <v>4512000001</v>
          </cell>
        </row>
        <row r="2572">
          <cell r="A2572" t="str">
            <v>4512000001</v>
          </cell>
        </row>
        <row r="2573">
          <cell r="A2573" t="str">
            <v>4512000001</v>
          </cell>
        </row>
        <row r="2574">
          <cell r="A2574" t="str">
            <v>4512000001</v>
          </cell>
        </row>
        <row r="2575">
          <cell r="A2575" t="str">
            <v>4512000001</v>
          </cell>
        </row>
        <row r="2576">
          <cell r="A2576" t="str">
            <v>4512000001</v>
          </cell>
        </row>
        <row r="2577">
          <cell r="A2577" t="str">
            <v>4512000001</v>
          </cell>
        </row>
        <row r="2578">
          <cell r="A2578" t="str">
            <v>4512000001</v>
          </cell>
        </row>
        <row r="2579">
          <cell r="A2579" t="str">
            <v>4512000001</v>
          </cell>
        </row>
        <row r="2580">
          <cell r="A2580" t="str">
            <v>4512000001</v>
          </cell>
        </row>
        <row r="2581">
          <cell r="A2581" t="str">
            <v>4512000001</v>
          </cell>
        </row>
        <row r="2582">
          <cell r="A2582" t="str">
            <v>4512000001</v>
          </cell>
        </row>
        <row r="2583">
          <cell r="A2583" t="str">
            <v>4512000001</v>
          </cell>
        </row>
        <row r="2584">
          <cell r="A2584" t="str">
            <v>4512000001</v>
          </cell>
        </row>
        <row r="2585">
          <cell r="A2585" t="str">
            <v>4512000001</v>
          </cell>
        </row>
        <row r="2586">
          <cell r="A2586" t="str">
            <v>4512000001</v>
          </cell>
        </row>
        <row r="2587">
          <cell r="A2587" t="str">
            <v>4512000001</v>
          </cell>
        </row>
        <row r="2588">
          <cell r="A2588" t="str">
            <v>4512000001</v>
          </cell>
        </row>
        <row r="2589">
          <cell r="A2589" t="str">
            <v>4512000001</v>
          </cell>
        </row>
        <row r="2590">
          <cell r="A2590" t="str">
            <v>4512000001</v>
          </cell>
        </row>
        <row r="2591">
          <cell r="A2591" t="str">
            <v>4512000001</v>
          </cell>
        </row>
        <row r="2592">
          <cell r="A2592" t="str">
            <v>4512000001</v>
          </cell>
        </row>
        <row r="2593">
          <cell r="A2593" t="str">
            <v>4512000001</v>
          </cell>
        </row>
        <row r="2594">
          <cell r="A2594" t="str">
            <v>4512000001</v>
          </cell>
        </row>
        <row r="2595">
          <cell r="A2595" t="str">
            <v>4512000001</v>
          </cell>
        </row>
        <row r="2596">
          <cell r="A2596" t="str">
            <v>4512000001</v>
          </cell>
        </row>
        <row r="2597">
          <cell r="A2597" t="str">
            <v>4512000001</v>
          </cell>
        </row>
        <row r="2598">
          <cell r="A2598" t="str">
            <v>4512000001</v>
          </cell>
        </row>
        <row r="2599">
          <cell r="A2599" t="str">
            <v>4512000001</v>
          </cell>
        </row>
        <row r="2600">
          <cell r="A2600" t="str">
            <v>4512000001</v>
          </cell>
        </row>
        <row r="2601">
          <cell r="A2601" t="str">
            <v>4512000001</v>
          </cell>
        </row>
        <row r="2602">
          <cell r="A2602" t="str">
            <v>4512000001</v>
          </cell>
        </row>
        <row r="2603">
          <cell r="A2603" t="str">
            <v>4512000001</v>
          </cell>
        </row>
        <row r="2604">
          <cell r="A2604" t="str">
            <v>4512000001</v>
          </cell>
        </row>
        <row r="2605">
          <cell r="A2605" t="str">
            <v>4512000001</v>
          </cell>
        </row>
        <row r="2606">
          <cell r="A2606" t="str">
            <v>4512000001</v>
          </cell>
        </row>
        <row r="2607">
          <cell r="A2607" t="str">
            <v>4512000001</v>
          </cell>
        </row>
        <row r="2608">
          <cell r="A2608" t="str">
            <v>4512000001</v>
          </cell>
        </row>
        <row r="2609">
          <cell r="A2609" t="str">
            <v>4512000001</v>
          </cell>
        </row>
        <row r="2610">
          <cell r="A2610" t="str">
            <v>4512000001</v>
          </cell>
        </row>
        <row r="2611">
          <cell r="A2611" t="str">
            <v>4512000001</v>
          </cell>
        </row>
        <row r="2612">
          <cell r="A2612" t="str">
            <v>4512000001</v>
          </cell>
        </row>
        <row r="2613">
          <cell r="A2613" t="str">
            <v>4512000001</v>
          </cell>
        </row>
        <row r="2614">
          <cell r="A2614" t="str">
            <v>4512000001</v>
          </cell>
        </row>
        <row r="2615">
          <cell r="A2615" t="str">
            <v>4512000001</v>
          </cell>
        </row>
        <row r="2616">
          <cell r="A2616" t="str">
            <v>4512000001</v>
          </cell>
        </row>
        <row r="2617">
          <cell r="A2617" t="str">
            <v>4512000001</v>
          </cell>
        </row>
        <row r="2618">
          <cell r="A2618" t="str">
            <v>4512000001</v>
          </cell>
        </row>
        <row r="2619">
          <cell r="A2619" t="str">
            <v>4512000001</v>
          </cell>
        </row>
        <row r="2620">
          <cell r="A2620" t="str">
            <v>4512000001</v>
          </cell>
        </row>
        <row r="2621">
          <cell r="A2621" t="str">
            <v>4512000001</v>
          </cell>
        </row>
        <row r="2622">
          <cell r="A2622" t="str">
            <v>4512000001</v>
          </cell>
        </row>
        <row r="2623">
          <cell r="A2623" t="str">
            <v>4512000001</v>
          </cell>
        </row>
        <row r="2624">
          <cell r="A2624" t="str">
            <v>4512000001</v>
          </cell>
        </row>
        <row r="2625">
          <cell r="A2625" t="str">
            <v>4512000001</v>
          </cell>
        </row>
        <row r="2626">
          <cell r="A2626" t="str">
            <v>4512000001</v>
          </cell>
        </row>
        <row r="2627">
          <cell r="A2627" t="str">
            <v>4512000001</v>
          </cell>
        </row>
        <row r="2628">
          <cell r="A2628" t="str">
            <v>4512000001</v>
          </cell>
        </row>
        <row r="2629">
          <cell r="A2629" t="str">
            <v>4512000001</v>
          </cell>
        </row>
        <row r="2630">
          <cell r="A2630" t="str">
            <v>4512000001</v>
          </cell>
        </row>
        <row r="2631">
          <cell r="A2631" t="str">
            <v>4512000001</v>
          </cell>
        </row>
        <row r="2632">
          <cell r="A2632" t="str">
            <v>4512000001</v>
          </cell>
        </row>
        <row r="2633">
          <cell r="A2633" t="str">
            <v>4512000001</v>
          </cell>
        </row>
        <row r="2634">
          <cell r="A2634" t="str">
            <v>4512000001</v>
          </cell>
        </row>
        <row r="2635">
          <cell r="A2635" t="str">
            <v>4512000001</v>
          </cell>
        </row>
        <row r="2636">
          <cell r="A2636" t="str">
            <v>4512000001</v>
          </cell>
        </row>
        <row r="2637">
          <cell r="A2637" t="str">
            <v>4512000001</v>
          </cell>
        </row>
        <row r="2638">
          <cell r="A2638" t="str">
            <v>4512000001</v>
          </cell>
        </row>
        <row r="2639">
          <cell r="A2639" t="str">
            <v>4512000001</v>
          </cell>
        </row>
        <row r="2640">
          <cell r="A2640" t="str">
            <v>4512000001</v>
          </cell>
        </row>
        <row r="2641">
          <cell r="A2641" t="str">
            <v>4512000001</v>
          </cell>
        </row>
        <row r="2642">
          <cell r="A2642" t="str">
            <v>4512000001</v>
          </cell>
        </row>
        <row r="2643">
          <cell r="A2643" t="str">
            <v>4512000001</v>
          </cell>
        </row>
        <row r="2644">
          <cell r="A2644" t="str">
            <v>4512000001</v>
          </cell>
        </row>
        <row r="2645">
          <cell r="A2645" t="str">
            <v>4512000001</v>
          </cell>
        </row>
        <row r="2646">
          <cell r="A2646" t="str">
            <v>4512000001</v>
          </cell>
        </row>
        <row r="2647">
          <cell r="A2647" t="str">
            <v>4512000001</v>
          </cell>
        </row>
        <row r="2648">
          <cell r="A2648" t="str">
            <v>4512000001</v>
          </cell>
        </row>
        <row r="2649">
          <cell r="A2649" t="str">
            <v>4512000001</v>
          </cell>
        </row>
        <row r="2650">
          <cell r="A2650" t="str">
            <v>4512000001</v>
          </cell>
        </row>
        <row r="2651">
          <cell r="A2651" t="str">
            <v>4512000001</v>
          </cell>
        </row>
        <row r="2652">
          <cell r="A2652" t="str">
            <v>4512000001</v>
          </cell>
        </row>
        <row r="2653">
          <cell r="A2653" t="str">
            <v>4512000001</v>
          </cell>
        </row>
        <row r="2654">
          <cell r="A2654" t="str">
            <v>4512000001</v>
          </cell>
        </row>
        <row r="2655">
          <cell r="A2655" t="str">
            <v>4512000001</v>
          </cell>
        </row>
        <row r="2656">
          <cell r="A2656" t="str">
            <v>4512000001</v>
          </cell>
        </row>
        <row r="2657">
          <cell r="A2657" t="str">
            <v>4512000001</v>
          </cell>
        </row>
        <row r="2658">
          <cell r="A2658" t="str">
            <v>4512000001</v>
          </cell>
        </row>
        <row r="2659">
          <cell r="A2659" t="str">
            <v>4512000001</v>
          </cell>
        </row>
        <row r="2660">
          <cell r="A2660" t="str">
            <v>4512000001</v>
          </cell>
        </row>
        <row r="2661">
          <cell r="A2661" t="str">
            <v>4512000001</v>
          </cell>
        </row>
        <row r="2662">
          <cell r="A2662" t="str">
            <v>4512000001</v>
          </cell>
        </row>
        <row r="2663">
          <cell r="A2663" t="str">
            <v>4512000001</v>
          </cell>
        </row>
        <row r="2664">
          <cell r="A2664" t="str">
            <v>4512000001</v>
          </cell>
        </row>
        <row r="2665">
          <cell r="A2665" t="str">
            <v>4512000001</v>
          </cell>
        </row>
        <row r="2666">
          <cell r="A2666" t="str">
            <v>4512000001</v>
          </cell>
        </row>
        <row r="2667">
          <cell r="A2667" t="str">
            <v>4512000001</v>
          </cell>
        </row>
        <row r="2668">
          <cell r="A2668" t="str">
            <v>4512000001</v>
          </cell>
        </row>
        <row r="2669">
          <cell r="A2669" t="str">
            <v>4512000001</v>
          </cell>
        </row>
        <row r="2670">
          <cell r="A2670" t="str">
            <v>4512000001</v>
          </cell>
        </row>
        <row r="2671">
          <cell r="A2671" t="str">
            <v>4512000001</v>
          </cell>
        </row>
        <row r="2672">
          <cell r="A2672" t="str">
            <v>4512000001</v>
          </cell>
        </row>
        <row r="2673">
          <cell r="A2673" t="str">
            <v>4512000001</v>
          </cell>
        </row>
        <row r="2674">
          <cell r="A2674" t="str">
            <v>4512000001</v>
          </cell>
        </row>
        <row r="2675">
          <cell r="A2675" t="str">
            <v>4512000001</v>
          </cell>
        </row>
        <row r="2676">
          <cell r="A2676" t="str">
            <v>4512000001</v>
          </cell>
        </row>
        <row r="2677">
          <cell r="A2677" t="str">
            <v>4512000001</v>
          </cell>
        </row>
        <row r="2678">
          <cell r="A2678" t="str">
            <v>4512000001</v>
          </cell>
        </row>
        <row r="2679">
          <cell r="A2679" t="str">
            <v>4512000001</v>
          </cell>
        </row>
        <row r="2680">
          <cell r="A2680" t="str">
            <v>4512000001</v>
          </cell>
        </row>
        <row r="2681">
          <cell r="A2681" t="str">
            <v>4512000001</v>
          </cell>
        </row>
        <row r="2682">
          <cell r="A2682" t="str">
            <v>4512000001</v>
          </cell>
        </row>
        <row r="2683">
          <cell r="A2683" t="str">
            <v>4512000001</v>
          </cell>
        </row>
        <row r="2684">
          <cell r="A2684" t="str">
            <v>4512000001</v>
          </cell>
        </row>
        <row r="2685">
          <cell r="A2685" t="str">
            <v>4512000001</v>
          </cell>
        </row>
        <row r="2686">
          <cell r="A2686" t="str">
            <v>4512000001</v>
          </cell>
        </row>
        <row r="2687">
          <cell r="A2687" t="str">
            <v>4512000001</v>
          </cell>
        </row>
        <row r="2688">
          <cell r="A2688" t="str">
            <v>4512000001</v>
          </cell>
        </row>
        <row r="2689">
          <cell r="A2689" t="str">
            <v>4512000001</v>
          </cell>
        </row>
        <row r="2690">
          <cell r="A2690" t="str">
            <v>4512000001</v>
          </cell>
        </row>
        <row r="2691">
          <cell r="A2691" t="str">
            <v>4512000001</v>
          </cell>
        </row>
        <row r="2692">
          <cell r="A2692" t="str">
            <v>4512000001</v>
          </cell>
        </row>
        <row r="2693">
          <cell r="A2693" t="str">
            <v>4512000001</v>
          </cell>
        </row>
        <row r="2694">
          <cell r="A2694" t="str">
            <v>4512000001</v>
          </cell>
        </row>
        <row r="2695">
          <cell r="A2695" t="str">
            <v>4512000001</v>
          </cell>
        </row>
        <row r="2696">
          <cell r="A2696" t="str">
            <v>4512000001</v>
          </cell>
        </row>
        <row r="2697">
          <cell r="A2697" t="str">
            <v>4512000001</v>
          </cell>
        </row>
        <row r="2698">
          <cell r="A2698" t="str">
            <v>4512000001</v>
          </cell>
        </row>
        <row r="2699">
          <cell r="A2699" t="str">
            <v>4512000001</v>
          </cell>
        </row>
        <row r="2700">
          <cell r="A2700" t="str">
            <v>4512000001</v>
          </cell>
        </row>
        <row r="2701">
          <cell r="A2701" t="str">
            <v>4512000001</v>
          </cell>
        </row>
        <row r="2702">
          <cell r="A2702" t="str">
            <v>4512000001</v>
          </cell>
        </row>
        <row r="2703">
          <cell r="A2703" t="str">
            <v>4512000001</v>
          </cell>
        </row>
        <row r="2704">
          <cell r="A2704" t="str">
            <v>4512000001</v>
          </cell>
        </row>
        <row r="2705">
          <cell r="A2705" t="str">
            <v>4512000001</v>
          </cell>
        </row>
        <row r="2706">
          <cell r="A2706" t="str">
            <v>4512000001</v>
          </cell>
        </row>
        <row r="2707">
          <cell r="A2707" t="str">
            <v>4512000001</v>
          </cell>
        </row>
        <row r="2708">
          <cell r="A2708" t="str">
            <v>4512000001</v>
          </cell>
        </row>
        <row r="2709">
          <cell r="A2709" t="str">
            <v>4512000001</v>
          </cell>
        </row>
        <row r="2710">
          <cell r="A2710" t="str">
            <v>4512000001</v>
          </cell>
        </row>
        <row r="2711">
          <cell r="A2711" t="str">
            <v>4512000001</v>
          </cell>
        </row>
        <row r="2712">
          <cell r="A2712" t="str">
            <v>4512000001</v>
          </cell>
        </row>
        <row r="2713">
          <cell r="A2713" t="str">
            <v>4512000001</v>
          </cell>
        </row>
        <row r="2714">
          <cell r="A2714" t="str">
            <v>4512000001</v>
          </cell>
        </row>
        <row r="2715">
          <cell r="A2715" t="str">
            <v>4512000001</v>
          </cell>
        </row>
        <row r="2716">
          <cell r="A2716" t="str">
            <v>4512000001</v>
          </cell>
        </row>
        <row r="2717">
          <cell r="A2717" t="str">
            <v>4512000001</v>
          </cell>
        </row>
        <row r="2718">
          <cell r="A2718" t="str">
            <v>4512000001</v>
          </cell>
        </row>
        <row r="2719">
          <cell r="A2719" t="str">
            <v>4512000001</v>
          </cell>
        </row>
        <row r="2720">
          <cell r="A2720" t="str">
            <v>4512000001</v>
          </cell>
        </row>
        <row r="2721">
          <cell r="A2721" t="str">
            <v>4512000001</v>
          </cell>
        </row>
        <row r="2722">
          <cell r="A2722" t="str">
            <v>4512000001</v>
          </cell>
        </row>
        <row r="2723">
          <cell r="A2723" t="str">
            <v>4512000001</v>
          </cell>
        </row>
        <row r="2724">
          <cell r="A2724" t="str">
            <v>4512000001</v>
          </cell>
        </row>
        <row r="2725">
          <cell r="A2725" t="str">
            <v>4512000001</v>
          </cell>
        </row>
        <row r="2726">
          <cell r="A2726" t="str">
            <v>4512000001</v>
          </cell>
        </row>
        <row r="2727">
          <cell r="A2727" t="str">
            <v>4512000001</v>
          </cell>
        </row>
        <row r="2728">
          <cell r="A2728" t="str">
            <v>4512000001</v>
          </cell>
        </row>
        <row r="2729">
          <cell r="A2729" t="str">
            <v>4512000001</v>
          </cell>
        </row>
        <row r="2730">
          <cell r="A2730" t="str">
            <v>4512000001</v>
          </cell>
        </row>
        <row r="2731">
          <cell r="A2731" t="str">
            <v>4512000001</v>
          </cell>
        </row>
        <row r="2732">
          <cell r="A2732" t="str">
            <v>4512000001</v>
          </cell>
        </row>
        <row r="2733">
          <cell r="A2733" t="str">
            <v>4512000001</v>
          </cell>
        </row>
        <row r="2734">
          <cell r="A2734" t="str">
            <v>4512000001</v>
          </cell>
        </row>
        <row r="2735">
          <cell r="A2735" t="str">
            <v>4512000001</v>
          </cell>
        </row>
        <row r="2736">
          <cell r="A2736" t="str">
            <v>4512000001</v>
          </cell>
        </row>
        <row r="2737">
          <cell r="A2737" t="str">
            <v>4512000001</v>
          </cell>
        </row>
        <row r="2738">
          <cell r="A2738" t="str">
            <v>4512000001</v>
          </cell>
        </row>
        <row r="2739">
          <cell r="A2739" t="str">
            <v>4512000001</v>
          </cell>
        </row>
        <row r="2740">
          <cell r="A2740" t="str">
            <v>4512000001</v>
          </cell>
        </row>
        <row r="2741">
          <cell r="A2741" t="str">
            <v>4512000001</v>
          </cell>
        </row>
        <row r="2742">
          <cell r="A2742" t="str">
            <v>4512000001</v>
          </cell>
        </row>
        <row r="2743">
          <cell r="A2743" t="str">
            <v>4512000001</v>
          </cell>
        </row>
        <row r="2744">
          <cell r="A2744" t="str">
            <v>4512000001</v>
          </cell>
        </row>
        <row r="2745">
          <cell r="A2745" t="str">
            <v>4512000001</v>
          </cell>
        </row>
        <row r="2746">
          <cell r="A2746" t="str">
            <v>4512000001</v>
          </cell>
        </row>
        <row r="2747">
          <cell r="A2747" t="str">
            <v>4512000001</v>
          </cell>
        </row>
        <row r="2748">
          <cell r="A2748" t="str">
            <v>4512000001</v>
          </cell>
        </row>
        <row r="2749">
          <cell r="A2749" t="str">
            <v>4512000001</v>
          </cell>
        </row>
        <row r="2750">
          <cell r="A2750" t="str">
            <v>4512000001</v>
          </cell>
        </row>
        <row r="2751">
          <cell r="A2751" t="str">
            <v>4512000001</v>
          </cell>
        </row>
        <row r="2752">
          <cell r="A2752" t="str">
            <v>4512000001</v>
          </cell>
        </row>
        <row r="2753">
          <cell r="A2753" t="str">
            <v>4512000001</v>
          </cell>
        </row>
        <row r="2754">
          <cell r="A2754" t="str">
            <v>4512000001</v>
          </cell>
        </row>
        <row r="2755">
          <cell r="A2755" t="str">
            <v>4512000001</v>
          </cell>
        </row>
        <row r="2756">
          <cell r="A2756" t="str">
            <v>4512000001</v>
          </cell>
        </row>
        <row r="2757">
          <cell r="A2757" t="str">
            <v>4512000001</v>
          </cell>
        </row>
        <row r="2758">
          <cell r="A2758" t="str">
            <v>4512000001</v>
          </cell>
        </row>
        <row r="2759">
          <cell r="A2759" t="str">
            <v>4512000001</v>
          </cell>
        </row>
        <row r="2760">
          <cell r="A2760" t="str">
            <v>4512000001</v>
          </cell>
        </row>
        <row r="2761">
          <cell r="A2761" t="str">
            <v>4512000001</v>
          </cell>
        </row>
        <row r="2762">
          <cell r="A2762" t="str">
            <v>4512000001</v>
          </cell>
        </row>
        <row r="2763">
          <cell r="A2763" t="str">
            <v>4512000001</v>
          </cell>
        </row>
        <row r="2764">
          <cell r="A2764" t="str">
            <v>4512000001</v>
          </cell>
        </row>
        <row r="2765">
          <cell r="A2765" t="str">
            <v>4512000001</v>
          </cell>
        </row>
        <row r="2766">
          <cell r="A2766" t="str">
            <v>4512000001</v>
          </cell>
        </row>
        <row r="2767">
          <cell r="A2767" t="str">
            <v>4512000001</v>
          </cell>
        </row>
        <row r="2768">
          <cell r="A2768" t="str">
            <v>4512000001</v>
          </cell>
        </row>
        <row r="2769">
          <cell r="A2769" t="str">
            <v>4512000001</v>
          </cell>
        </row>
        <row r="2770">
          <cell r="A2770" t="str">
            <v>4512000001</v>
          </cell>
        </row>
        <row r="2771">
          <cell r="A2771" t="str">
            <v>4512000001</v>
          </cell>
        </row>
        <row r="2772">
          <cell r="A2772" t="str">
            <v>4512000001</v>
          </cell>
        </row>
        <row r="2773">
          <cell r="A2773" t="str">
            <v>4512000001</v>
          </cell>
        </row>
        <row r="2774">
          <cell r="A2774" t="str">
            <v>4512000001</v>
          </cell>
        </row>
        <row r="2775">
          <cell r="A2775" t="str">
            <v>4512000001</v>
          </cell>
        </row>
        <row r="2776">
          <cell r="A2776" t="str">
            <v>4512000001</v>
          </cell>
        </row>
        <row r="2777">
          <cell r="A2777" t="str">
            <v>4512000001</v>
          </cell>
        </row>
        <row r="2778">
          <cell r="A2778" t="str">
            <v>4512000001</v>
          </cell>
        </row>
        <row r="2779">
          <cell r="A2779" t="str">
            <v>4512000001</v>
          </cell>
        </row>
        <row r="2780">
          <cell r="A2780" t="str">
            <v>4512000001</v>
          </cell>
        </row>
        <row r="2781">
          <cell r="A2781" t="str">
            <v>4512000001</v>
          </cell>
        </row>
        <row r="2782">
          <cell r="A2782" t="str">
            <v>4512000001</v>
          </cell>
        </row>
        <row r="2783">
          <cell r="A2783" t="str">
            <v>4512000001</v>
          </cell>
        </row>
        <row r="2784">
          <cell r="A2784" t="str">
            <v>4512000001</v>
          </cell>
        </row>
        <row r="2785">
          <cell r="A2785" t="str">
            <v>4512000001</v>
          </cell>
        </row>
        <row r="2786">
          <cell r="A2786" t="str">
            <v>4512000001</v>
          </cell>
        </row>
        <row r="2787">
          <cell r="A2787" t="str">
            <v>4512000001</v>
          </cell>
        </row>
        <row r="2788">
          <cell r="A2788" t="str">
            <v>4512000001</v>
          </cell>
        </row>
        <row r="2789">
          <cell r="A2789" t="str">
            <v>4512000001</v>
          </cell>
        </row>
        <row r="2790">
          <cell r="A2790" t="str">
            <v>4512000001</v>
          </cell>
        </row>
        <row r="2791">
          <cell r="A2791" t="str">
            <v>4512000001</v>
          </cell>
        </row>
        <row r="2792">
          <cell r="A2792" t="str">
            <v>4512000001</v>
          </cell>
        </row>
        <row r="2793">
          <cell r="A2793" t="str">
            <v>4512000001</v>
          </cell>
        </row>
        <row r="2794">
          <cell r="A2794" t="str">
            <v>4512000001</v>
          </cell>
        </row>
        <row r="2795">
          <cell r="A2795" t="str">
            <v>4512000001</v>
          </cell>
        </row>
        <row r="2796">
          <cell r="A2796" t="str">
            <v>4512000001</v>
          </cell>
        </row>
        <row r="2797">
          <cell r="A2797" t="str">
            <v>4512000001</v>
          </cell>
        </row>
        <row r="2798">
          <cell r="A2798" t="str">
            <v>4512000001</v>
          </cell>
        </row>
        <row r="2799">
          <cell r="A2799" t="str">
            <v>4512000001</v>
          </cell>
        </row>
        <row r="2800">
          <cell r="A2800" t="str">
            <v>4512000001</v>
          </cell>
        </row>
        <row r="2801">
          <cell r="A2801" t="str">
            <v>4512000001</v>
          </cell>
        </row>
        <row r="2802">
          <cell r="A2802" t="str">
            <v>4512000001</v>
          </cell>
        </row>
        <row r="2803">
          <cell r="A2803" t="str">
            <v>4512000001</v>
          </cell>
        </row>
        <row r="2804">
          <cell r="A2804" t="str">
            <v>4512000001</v>
          </cell>
        </row>
        <row r="2805">
          <cell r="A2805" t="str">
            <v>4512000001</v>
          </cell>
        </row>
        <row r="2806">
          <cell r="A2806" t="str">
            <v>4512000001</v>
          </cell>
        </row>
        <row r="2807">
          <cell r="A2807" t="str">
            <v>4512000001</v>
          </cell>
        </row>
        <row r="2808">
          <cell r="A2808" t="str">
            <v>4512000001</v>
          </cell>
        </row>
        <row r="2809">
          <cell r="A2809" t="str">
            <v>4512000001</v>
          </cell>
        </row>
        <row r="2810">
          <cell r="A2810" t="str">
            <v>4512000001</v>
          </cell>
        </row>
        <row r="2811">
          <cell r="A2811" t="str">
            <v>4512000001</v>
          </cell>
        </row>
        <row r="2812">
          <cell r="A2812" t="str">
            <v>4512000001</v>
          </cell>
        </row>
        <row r="2813">
          <cell r="A2813" t="str">
            <v>4512000001</v>
          </cell>
        </row>
        <row r="2814">
          <cell r="A2814" t="str">
            <v>4512000001</v>
          </cell>
        </row>
        <row r="2815">
          <cell r="A2815" t="str">
            <v>4512000001</v>
          </cell>
        </row>
        <row r="2816">
          <cell r="A2816" t="str">
            <v>4512000001</v>
          </cell>
        </row>
        <row r="2817">
          <cell r="A2817" t="str">
            <v>4512000001</v>
          </cell>
        </row>
        <row r="2818">
          <cell r="A2818" t="str">
            <v>4512000001</v>
          </cell>
        </row>
        <row r="2819">
          <cell r="A2819" t="str">
            <v>4512000001</v>
          </cell>
        </row>
        <row r="2820">
          <cell r="A2820" t="str">
            <v>4512000001</v>
          </cell>
        </row>
        <row r="2821">
          <cell r="A2821" t="str">
            <v>4512000001</v>
          </cell>
        </row>
        <row r="2822">
          <cell r="A2822" t="str">
            <v>4512000001</v>
          </cell>
        </row>
        <row r="2823">
          <cell r="A2823" t="str">
            <v>4512000001</v>
          </cell>
        </row>
        <row r="2824">
          <cell r="A2824" t="str">
            <v>4512000001</v>
          </cell>
        </row>
        <row r="2825">
          <cell r="A2825" t="str">
            <v>4512000001</v>
          </cell>
        </row>
        <row r="2826">
          <cell r="A2826" t="str">
            <v>4512000001</v>
          </cell>
        </row>
        <row r="2827">
          <cell r="A2827" t="str">
            <v>4512000001</v>
          </cell>
        </row>
        <row r="2828">
          <cell r="A2828" t="str">
            <v>4512000001</v>
          </cell>
        </row>
        <row r="2829">
          <cell r="A2829" t="str">
            <v>4512000001</v>
          </cell>
        </row>
        <row r="2830">
          <cell r="A2830" t="str">
            <v>4512000001</v>
          </cell>
        </row>
        <row r="2831">
          <cell r="A2831" t="str">
            <v>4512000001</v>
          </cell>
        </row>
        <row r="2832">
          <cell r="A2832" t="str">
            <v>4512000001</v>
          </cell>
        </row>
        <row r="2833">
          <cell r="A2833" t="str">
            <v>4512000001</v>
          </cell>
        </row>
        <row r="2834">
          <cell r="A2834" t="str">
            <v>4512000001</v>
          </cell>
        </row>
        <row r="2835">
          <cell r="A2835" t="str">
            <v>4512000001</v>
          </cell>
        </row>
        <row r="2836">
          <cell r="A2836" t="str">
            <v>4512000001</v>
          </cell>
        </row>
        <row r="2837">
          <cell r="A2837" t="str">
            <v>4512000001</v>
          </cell>
        </row>
        <row r="2838">
          <cell r="A2838" t="str">
            <v>4512000001</v>
          </cell>
        </row>
        <row r="2839">
          <cell r="A2839" t="str">
            <v>4512000001</v>
          </cell>
        </row>
        <row r="2840">
          <cell r="A2840" t="str">
            <v>4512000001</v>
          </cell>
        </row>
        <row r="2841">
          <cell r="A2841" t="str">
            <v>4512000001</v>
          </cell>
        </row>
        <row r="2842">
          <cell r="A2842" t="str">
            <v>4512000001</v>
          </cell>
        </row>
        <row r="2843">
          <cell r="A2843" t="str">
            <v>4512000001</v>
          </cell>
        </row>
        <row r="2844">
          <cell r="A2844" t="str">
            <v>4512000001</v>
          </cell>
        </row>
        <row r="2845">
          <cell r="A2845" t="str">
            <v>4512000001</v>
          </cell>
        </row>
        <row r="2846">
          <cell r="A2846" t="str">
            <v>4512000001</v>
          </cell>
        </row>
        <row r="2847">
          <cell r="A2847" t="str">
            <v>4512000001</v>
          </cell>
        </row>
        <row r="2848">
          <cell r="A2848" t="str">
            <v>4512000001</v>
          </cell>
        </row>
        <row r="2849">
          <cell r="A2849" t="str">
            <v>4512000001</v>
          </cell>
        </row>
        <row r="2850">
          <cell r="A2850" t="str">
            <v>4512000001</v>
          </cell>
        </row>
        <row r="2851">
          <cell r="A2851" t="str">
            <v>4512000001</v>
          </cell>
        </row>
        <row r="2852">
          <cell r="A2852" t="str">
            <v>4512000001</v>
          </cell>
        </row>
        <row r="2853">
          <cell r="A2853" t="str">
            <v>4512000001</v>
          </cell>
        </row>
        <row r="2854">
          <cell r="A2854" t="str">
            <v>4512000001</v>
          </cell>
        </row>
        <row r="2855">
          <cell r="A2855" t="str">
            <v>4512000001</v>
          </cell>
        </row>
        <row r="2856">
          <cell r="A2856" t="str">
            <v>4512000001</v>
          </cell>
        </row>
        <row r="2857">
          <cell r="A2857" t="str">
            <v>4512000001</v>
          </cell>
        </row>
        <row r="2858">
          <cell r="A2858" t="str">
            <v>4512000001</v>
          </cell>
        </row>
        <row r="2859">
          <cell r="A2859" t="str">
            <v>4512000001</v>
          </cell>
        </row>
        <row r="2860">
          <cell r="A2860" t="str">
            <v>4512000001</v>
          </cell>
        </row>
        <row r="2861">
          <cell r="A2861" t="str">
            <v>4512000001</v>
          </cell>
        </row>
        <row r="2862">
          <cell r="A2862" t="str">
            <v>4512000001</v>
          </cell>
        </row>
        <row r="2863">
          <cell r="A2863" t="str">
            <v>4512000001</v>
          </cell>
        </row>
        <row r="2864">
          <cell r="A2864" t="str">
            <v>4512000001</v>
          </cell>
        </row>
        <row r="2865">
          <cell r="A2865" t="str">
            <v>4512000001</v>
          </cell>
        </row>
        <row r="2866">
          <cell r="A2866" t="str">
            <v>4512000001</v>
          </cell>
        </row>
        <row r="2867">
          <cell r="A2867" t="str">
            <v>4512000001</v>
          </cell>
        </row>
        <row r="2868">
          <cell r="A2868" t="str">
            <v>4512000001</v>
          </cell>
        </row>
        <row r="2869">
          <cell r="A2869" t="str">
            <v>4512000001</v>
          </cell>
        </row>
        <row r="2870">
          <cell r="A2870" t="str">
            <v>4512000001</v>
          </cell>
        </row>
        <row r="2871">
          <cell r="A2871" t="str">
            <v>4512000001</v>
          </cell>
        </row>
        <row r="2872">
          <cell r="A2872" t="str">
            <v>4512000001</v>
          </cell>
        </row>
        <row r="2873">
          <cell r="A2873" t="str">
            <v>4512000001</v>
          </cell>
        </row>
        <row r="2874">
          <cell r="A2874" t="str">
            <v>4512000001</v>
          </cell>
        </row>
        <row r="2875">
          <cell r="A2875" t="str">
            <v>4512000001</v>
          </cell>
        </row>
        <row r="2876">
          <cell r="A2876" t="str">
            <v>4512000001</v>
          </cell>
        </row>
        <row r="2877">
          <cell r="A2877" t="str">
            <v>4512000001</v>
          </cell>
        </row>
        <row r="2878">
          <cell r="A2878" t="str">
            <v>4512000001</v>
          </cell>
        </row>
        <row r="2879">
          <cell r="A2879" t="str">
            <v>4512000001</v>
          </cell>
        </row>
        <row r="2880">
          <cell r="A2880" t="str">
            <v>4512000001</v>
          </cell>
        </row>
        <row r="2881">
          <cell r="A2881" t="str">
            <v>4512000001</v>
          </cell>
        </row>
        <row r="2882">
          <cell r="A2882" t="str">
            <v>4512000001</v>
          </cell>
        </row>
        <row r="2883">
          <cell r="A2883" t="str">
            <v>4512000001</v>
          </cell>
        </row>
        <row r="2884">
          <cell r="A2884" t="str">
            <v>4512000001</v>
          </cell>
        </row>
        <row r="2885">
          <cell r="A2885" t="str">
            <v>4512000001</v>
          </cell>
        </row>
        <row r="2886">
          <cell r="A2886" t="str">
            <v>4512000001</v>
          </cell>
        </row>
        <row r="2887">
          <cell r="A2887" t="str">
            <v>4512000001</v>
          </cell>
        </row>
        <row r="2888">
          <cell r="A2888" t="str">
            <v>4512000001</v>
          </cell>
        </row>
        <row r="2889">
          <cell r="A2889" t="str">
            <v>4512000001</v>
          </cell>
        </row>
        <row r="2890">
          <cell r="A2890" t="str">
            <v>4512000001</v>
          </cell>
        </row>
        <row r="2891">
          <cell r="A2891" t="str">
            <v>4512000001</v>
          </cell>
        </row>
        <row r="2892">
          <cell r="A2892" t="str">
            <v>4512000001</v>
          </cell>
        </row>
        <row r="2893">
          <cell r="A2893" t="str">
            <v>4512000001</v>
          </cell>
        </row>
        <row r="2894">
          <cell r="A2894" t="str">
            <v>4512000001</v>
          </cell>
        </row>
        <row r="2895">
          <cell r="A2895" t="str">
            <v>4512000001</v>
          </cell>
        </row>
        <row r="2896">
          <cell r="A2896" t="str">
            <v>4512000001</v>
          </cell>
        </row>
        <row r="2897">
          <cell r="A2897" t="str">
            <v>4512000001</v>
          </cell>
        </row>
        <row r="2898">
          <cell r="A2898" t="str">
            <v>4512000001</v>
          </cell>
        </row>
        <row r="2899">
          <cell r="A2899" t="str">
            <v>4512000001</v>
          </cell>
        </row>
        <row r="2900">
          <cell r="A2900" t="str">
            <v>4512000001</v>
          </cell>
        </row>
        <row r="2901">
          <cell r="A2901" t="str">
            <v>4512000001</v>
          </cell>
        </row>
        <row r="2902">
          <cell r="A2902" t="str">
            <v>4512000001</v>
          </cell>
        </row>
        <row r="2903">
          <cell r="A2903" t="str">
            <v>4512000001</v>
          </cell>
        </row>
        <row r="2904">
          <cell r="A2904" t="str">
            <v>4512000001</v>
          </cell>
        </row>
        <row r="2905">
          <cell r="A2905" t="str">
            <v>4512000001</v>
          </cell>
        </row>
        <row r="2906">
          <cell r="A2906" t="str">
            <v>4512000001</v>
          </cell>
        </row>
        <row r="2907">
          <cell r="A2907" t="str">
            <v>4512000001</v>
          </cell>
        </row>
        <row r="2908">
          <cell r="A2908" t="str">
            <v>4512000001</v>
          </cell>
        </row>
        <row r="2909">
          <cell r="A2909" t="str">
            <v>4512000001</v>
          </cell>
        </row>
        <row r="2910">
          <cell r="A2910" t="str">
            <v>4512000001</v>
          </cell>
        </row>
        <row r="2911">
          <cell r="A2911" t="str">
            <v>4512000001</v>
          </cell>
        </row>
        <row r="2912">
          <cell r="A2912" t="str">
            <v>4512000001</v>
          </cell>
        </row>
        <row r="2913">
          <cell r="A2913" t="str">
            <v>4512000001</v>
          </cell>
        </row>
        <row r="2914">
          <cell r="A2914" t="str">
            <v>4512000001</v>
          </cell>
        </row>
        <row r="2915">
          <cell r="A2915" t="str">
            <v>4512000001</v>
          </cell>
        </row>
        <row r="2916">
          <cell r="A2916" t="str">
            <v>4512000001</v>
          </cell>
        </row>
        <row r="2917">
          <cell r="A2917" t="str">
            <v>4512000001</v>
          </cell>
        </row>
        <row r="2918">
          <cell r="A2918" t="str">
            <v>4512000001</v>
          </cell>
        </row>
        <row r="2919">
          <cell r="A2919" t="str">
            <v>4512000001</v>
          </cell>
        </row>
        <row r="2920">
          <cell r="A2920" t="str">
            <v>4512000001</v>
          </cell>
        </row>
        <row r="2921">
          <cell r="A2921" t="str">
            <v>4512000001</v>
          </cell>
        </row>
        <row r="2922">
          <cell r="A2922" t="str">
            <v>4512000001</v>
          </cell>
        </row>
        <row r="2923">
          <cell r="A2923" t="str">
            <v>4512000001</v>
          </cell>
        </row>
        <row r="2924">
          <cell r="A2924" t="str">
            <v>4512000001</v>
          </cell>
        </row>
        <row r="2925">
          <cell r="A2925" t="str">
            <v>4512000001</v>
          </cell>
        </row>
        <row r="2926">
          <cell r="A2926" t="str">
            <v>4512000001</v>
          </cell>
        </row>
        <row r="2927">
          <cell r="A2927" t="str">
            <v>4512000001</v>
          </cell>
        </row>
        <row r="2928">
          <cell r="A2928" t="str">
            <v>4512000001</v>
          </cell>
        </row>
        <row r="2929">
          <cell r="A2929" t="str">
            <v>4512000001</v>
          </cell>
        </row>
        <row r="2930">
          <cell r="A2930" t="str">
            <v>4512000001</v>
          </cell>
        </row>
        <row r="2931">
          <cell r="A2931" t="str">
            <v>4512000001</v>
          </cell>
        </row>
        <row r="2932">
          <cell r="A2932" t="str">
            <v>4512000001</v>
          </cell>
        </row>
        <row r="2933">
          <cell r="A2933" t="str">
            <v>4512000001</v>
          </cell>
        </row>
        <row r="2934">
          <cell r="A2934" t="str">
            <v>4512000001</v>
          </cell>
        </row>
        <row r="2935">
          <cell r="A2935" t="str">
            <v>4512000001</v>
          </cell>
        </row>
        <row r="2936">
          <cell r="A2936" t="str">
            <v>4512000001</v>
          </cell>
        </row>
        <row r="2937">
          <cell r="A2937" t="str">
            <v>4512000001</v>
          </cell>
        </row>
        <row r="2938">
          <cell r="A2938" t="str">
            <v>4512000001</v>
          </cell>
        </row>
        <row r="2939">
          <cell r="A2939" t="str">
            <v>4512000001</v>
          </cell>
        </row>
        <row r="2940">
          <cell r="A2940" t="str">
            <v>4512000001</v>
          </cell>
        </row>
        <row r="2941">
          <cell r="A2941" t="str">
            <v>4512000001</v>
          </cell>
        </row>
        <row r="2942">
          <cell r="A2942" t="str">
            <v>4512000001</v>
          </cell>
        </row>
        <row r="2943">
          <cell r="A2943" t="str">
            <v>4512000001</v>
          </cell>
        </row>
        <row r="2944">
          <cell r="A2944" t="str">
            <v>4512000001</v>
          </cell>
        </row>
        <row r="2945">
          <cell r="A2945" t="str">
            <v>4512000001</v>
          </cell>
        </row>
        <row r="2946">
          <cell r="A2946" t="str">
            <v>4512000001</v>
          </cell>
        </row>
        <row r="2947">
          <cell r="A2947" t="str">
            <v>4512000001</v>
          </cell>
        </row>
        <row r="2948">
          <cell r="A2948" t="str">
            <v>4512000001</v>
          </cell>
        </row>
        <row r="2949">
          <cell r="A2949" t="str">
            <v>4512000001</v>
          </cell>
        </row>
        <row r="2950">
          <cell r="A2950" t="str">
            <v>4512000001</v>
          </cell>
        </row>
        <row r="2951">
          <cell r="A2951" t="str">
            <v>4512000001</v>
          </cell>
        </row>
        <row r="2952">
          <cell r="A2952" t="str">
            <v>4512000001</v>
          </cell>
        </row>
        <row r="2953">
          <cell r="A2953" t="str">
            <v>4512000001</v>
          </cell>
        </row>
        <row r="2954">
          <cell r="A2954" t="str">
            <v>4512000001</v>
          </cell>
        </row>
        <row r="2955">
          <cell r="A2955" t="str">
            <v>4512000001</v>
          </cell>
        </row>
        <row r="2956">
          <cell r="A2956" t="str">
            <v>4512000001</v>
          </cell>
        </row>
        <row r="2957">
          <cell r="A2957" t="str">
            <v>4512000001</v>
          </cell>
        </row>
        <row r="2958">
          <cell r="A2958" t="str">
            <v>4512000001</v>
          </cell>
        </row>
        <row r="2959">
          <cell r="A2959" t="str">
            <v>4512000001</v>
          </cell>
        </row>
        <row r="2960">
          <cell r="A2960" t="str">
            <v>4512000001</v>
          </cell>
        </row>
        <row r="2961">
          <cell r="A2961" t="str">
            <v>4512000001</v>
          </cell>
        </row>
        <row r="2962">
          <cell r="A2962" t="str">
            <v>4512000001</v>
          </cell>
        </row>
        <row r="2963">
          <cell r="A2963" t="str">
            <v>4512000001</v>
          </cell>
        </row>
        <row r="2964">
          <cell r="A2964" t="str">
            <v>4512000001</v>
          </cell>
        </row>
        <row r="2965">
          <cell r="A2965" t="str">
            <v>4512000001</v>
          </cell>
        </row>
        <row r="2966">
          <cell r="A2966" t="str">
            <v>4512000001</v>
          </cell>
        </row>
        <row r="2967">
          <cell r="A2967" t="str">
            <v>4512000001</v>
          </cell>
        </row>
        <row r="2968">
          <cell r="A2968" t="str">
            <v>4512000001</v>
          </cell>
        </row>
        <row r="2969">
          <cell r="A2969" t="str">
            <v>4512000001</v>
          </cell>
        </row>
        <row r="2970">
          <cell r="A2970" t="str">
            <v>4512000001</v>
          </cell>
        </row>
        <row r="2971">
          <cell r="A2971" t="str">
            <v>4512000001</v>
          </cell>
        </row>
        <row r="2972">
          <cell r="A2972" t="str">
            <v>4512000001</v>
          </cell>
        </row>
        <row r="2973">
          <cell r="A2973" t="str">
            <v>4512000001</v>
          </cell>
        </row>
        <row r="2974">
          <cell r="A2974" t="str">
            <v>4512000001</v>
          </cell>
        </row>
        <row r="2975">
          <cell r="A2975" t="str">
            <v>4512000001</v>
          </cell>
        </row>
        <row r="2976">
          <cell r="A2976" t="str">
            <v>4512000001</v>
          </cell>
        </row>
        <row r="2977">
          <cell r="A2977" t="str">
            <v>4512000001</v>
          </cell>
        </row>
        <row r="2978">
          <cell r="A2978" t="str">
            <v>4512000001</v>
          </cell>
        </row>
        <row r="2979">
          <cell r="A2979" t="str">
            <v>4512000001</v>
          </cell>
        </row>
        <row r="2980">
          <cell r="A2980" t="str">
            <v>4512000001</v>
          </cell>
        </row>
        <row r="2981">
          <cell r="A2981" t="str">
            <v>4512000001</v>
          </cell>
        </row>
        <row r="2982">
          <cell r="A2982" t="str">
            <v>4512000001</v>
          </cell>
        </row>
        <row r="2983">
          <cell r="A2983" t="str">
            <v>4512000001</v>
          </cell>
        </row>
        <row r="2984">
          <cell r="A2984" t="str">
            <v>4512000001</v>
          </cell>
        </row>
        <row r="2985">
          <cell r="A2985" t="str">
            <v>4512000001</v>
          </cell>
        </row>
        <row r="2986">
          <cell r="A2986" t="str">
            <v>4512000001</v>
          </cell>
        </row>
        <row r="2987">
          <cell r="A2987" t="str">
            <v>4512000001</v>
          </cell>
        </row>
        <row r="2988">
          <cell r="A2988" t="str">
            <v>4512000001</v>
          </cell>
        </row>
        <row r="2989">
          <cell r="A2989" t="str">
            <v>4512000001</v>
          </cell>
        </row>
        <row r="2990">
          <cell r="A2990" t="str">
            <v>4512000001</v>
          </cell>
        </row>
        <row r="2991">
          <cell r="A2991" t="str">
            <v>4512000001</v>
          </cell>
        </row>
        <row r="2992">
          <cell r="A2992" t="str">
            <v>4512000001</v>
          </cell>
        </row>
        <row r="2993">
          <cell r="A2993" t="str">
            <v>4512000001</v>
          </cell>
        </row>
        <row r="2994">
          <cell r="A2994" t="str">
            <v>4512000001</v>
          </cell>
        </row>
        <row r="2995">
          <cell r="A2995" t="str">
            <v>4512000001</v>
          </cell>
        </row>
        <row r="2996">
          <cell r="A2996" t="str">
            <v>4512000001</v>
          </cell>
        </row>
        <row r="2997">
          <cell r="A2997" t="str">
            <v>4512000001</v>
          </cell>
        </row>
        <row r="2998">
          <cell r="A2998" t="str">
            <v>4512000001</v>
          </cell>
        </row>
        <row r="2999">
          <cell r="A2999" t="str">
            <v>4512000001</v>
          </cell>
        </row>
        <row r="3000">
          <cell r="A3000" t="str">
            <v>4512000001</v>
          </cell>
        </row>
        <row r="3001">
          <cell r="A3001" t="str">
            <v>4512000001</v>
          </cell>
        </row>
        <row r="3002">
          <cell r="A3002" t="str">
            <v>4512000001</v>
          </cell>
        </row>
        <row r="3003">
          <cell r="A3003" t="str">
            <v>4512000001</v>
          </cell>
        </row>
        <row r="3004">
          <cell r="A3004" t="str">
            <v>4512000001</v>
          </cell>
        </row>
        <row r="3005">
          <cell r="A3005" t="str">
            <v>4512000001</v>
          </cell>
        </row>
        <row r="3006">
          <cell r="A3006" t="str">
            <v>4512000001</v>
          </cell>
        </row>
        <row r="3007">
          <cell r="A3007" t="str">
            <v>4512000001</v>
          </cell>
        </row>
        <row r="3008">
          <cell r="A3008" t="str">
            <v>4512000001</v>
          </cell>
        </row>
        <row r="3009">
          <cell r="A3009" t="str">
            <v>4512000001</v>
          </cell>
        </row>
        <row r="3010">
          <cell r="A3010" t="str">
            <v>4512000001</v>
          </cell>
        </row>
        <row r="3011">
          <cell r="A3011" t="str">
            <v>4512000001</v>
          </cell>
        </row>
        <row r="3012">
          <cell r="A3012" t="str">
            <v>4512000001</v>
          </cell>
        </row>
        <row r="3013">
          <cell r="A3013" t="str">
            <v>4512000001</v>
          </cell>
        </row>
        <row r="3014">
          <cell r="A3014" t="str">
            <v>4512000001</v>
          </cell>
        </row>
        <row r="3015">
          <cell r="A3015" t="str">
            <v>4512000001</v>
          </cell>
        </row>
        <row r="3016">
          <cell r="A3016" t="str">
            <v>4512000001</v>
          </cell>
        </row>
        <row r="3017">
          <cell r="A3017" t="str">
            <v>4512000001</v>
          </cell>
        </row>
        <row r="3018">
          <cell r="A3018" t="str">
            <v>4512000001</v>
          </cell>
        </row>
        <row r="3019">
          <cell r="A3019" t="str">
            <v>4512000001</v>
          </cell>
        </row>
        <row r="3020">
          <cell r="A3020" t="str">
            <v>4512000001</v>
          </cell>
        </row>
        <row r="3021">
          <cell r="A3021" t="str">
            <v>4512000001</v>
          </cell>
        </row>
        <row r="3022">
          <cell r="A3022" t="str">
            <v>4512000001</v>
          </cell>
        </row>
        <row r="3023">
          <cell r="A3023" t="str">
            <v>4512000001</v>
          </cell>
        </row>
        <row r="3024">
          <cell r="A3024" t="str">
            <v>4512000001</v>
          </cell>
        </row>
        <row r="3025">
          <cell r="A3025" t="str">
            <v>4512000001</v>
          </cell>
        </row>
        <row r="3026">
          <cell r="A3026" t="str">
            <v>4512000001</v>
          </cell>
        </row>
        <row r="3027">
          <cell r="A3027" t="str">
            <v>4512000001</v>
          </cell>
        </row>
        <row r="3028">
          <cell r="A3028" t="str">
            <v>4512000001</v>
          </cell>
        </row>
        <row r="3029">
          <cell r="A3029" t="str">
            <v>4512000001</v>
          </cell>
        </row>
        <row r="3030">
          <cell r="A3030" t="str">
            <v>4512000001</v>
          </cell>
        </row>
        <row r="3031">
          <cell r="A3031" t="str">
            <v>4512000001</v>
          </cell>
        </row>
        <row r="3032">
          <cell r="A3032" t="str">
            <v>4512000001</v>
          </cell>
        </row>
        <row r="3033">
          <cell r="A3033" t="str">
            <v>4512000001</v>
          </cell>
        </row>
        <row r="3034">
          <cell r="A3034" t="str">
            <v>4512000001</v>
          </cell>
        </row>
        <row r="3035">
          <cell r="A3035" t="str">
            <v>4512000001</v>
          </cell>
        </row>
        <row r="3036">
          <cell r="A3036" t="str">
            <v>4512000001</v>
          </cell>
        </row>
        <row r="3037">
          <cell r="A3037" t="str">
            <v>4512000001</v>
          </cell>
        </row>
        <row r="3038">
          <cell r="A3038" t="str">
            <v>4512000001</v>
          </cell>
        </row>
        <row r="3039">
          <cell r="A3039" t="str">
            <v>4512000001</v>
          </cell>
        </row>
        <row r="3040">
          <cell r="A3040" t="str">
            <v>4512000001</v>
          </cell>
        </row>
        <row r="3041">
          <cell r="A3041" t="str">
            <v>4512000001</v>
          </cell>
        </row>
        <row r="3042">
          <cell r="A3042" t="str">
            <v>4512000001</v>
          </cell>
        </row>
        <row r="3043">
          <cell r="A3043" t="str">
            <v>4512000001</v>
          </cell>
        </row>
        <row r="3044">
          <cell r="A3044" t="str">
            <v>4512000001</v>
          </cell>
        </row>
        <row r="3045">
          <cell r="A3045" t="str">
            <v>4512000001</v>
          </cell>
        </row>
        <row r="3046">
          <cell r="A3046" t="str">
            <v>4512000001</v>
          </cell>
        </row>
        <row r="3047">
          <cell r="A3047" t="str">
            <v>4512000001</v>
          </cell>
        </row>
        <row r="3048">
          <cell r="A3048" t="str">
            <v>4512000001</v>
          </cell>
        </row>
        <row r="3049">
          <cell r="A3049" t="str">
            <v>4512000001</v>
          </cell>
        </row>
        <row r="3050">
          <cell r="A3050" t="str">
            <v>4512000001</v>
          </cell>
        </row>
        <row r="3051">
          <cell r="A3051" t="str">
            <v>4512000001</v>
          </cell>
        </row>
        <row r="3052">
          <cell r="A3052" t="str">
            <v>4512000001</v>
          </cell>
        </row>
        <row r="3053">
          <cell r="A3053" t="str">
            <v>4512000001</v>
          </cell>
        </row>
        <row r="3054">
          <cell r="A3054" t="str">
            <v>4512000001</v>
          </cell>
        </row>
        <row r="3055">
          <cell r="A3055" t="str">
            <v>4512000001</v>
          </cell>
        </row>
        <row r="3056">
          <cell r="A3056" t="str">
            <v>4512000001</v>
          </cell>
        </row>
        <row r="3057">
          <cell r="A3057" t="str">
            <v>4512000001</v>
          </cell>
        </row>
        <row r="3058">
          <cell r="A3058" t="str">
            <v>4512000001</v>
          </cell>
        </row>
        <row r="3059">
          <cell r="A3059" t="str">
            <v>4512000001</v>
          </cell>
        </row>
        <row r="3060">
          <cell r="A3060" t="str">
            <v>4512000001</v>
          </cell>
        </row>
        <row r="3061">
          <cell r="A3061" t="str">
            <v>4512000001</v>
          </cell>
        </row>
        <row r="3062">
          <cell r="A3062" t="str">
            <v>4512000001</v>
          </cell>
        </row>
        <row r="3063">
          <cell r="A3063" t="str">
            <v>4512000001</v>
          </cell>
        </row>
        <row r="3064">
          <cell r="A3064" t="str">
            <v>4512000001</v>
          </cell>
        </row>
        <row r="3065">
          <cell r="A3065" t="str">
            <v>4512000001</v>
          </cell>
        </row>
        <row r="3066">
          <cell r="A3066" t="str">
            <v>4512000001</v>
          </cell>
        </row>
        <row r="3067">
          <cell r="A3067" t="str">
            <v>4512000001</v>
          </cell>
        </row>
        <row r="3068">
          <cell r="A3068" t="str">
            <v>4512000001</v>
          </cell>
        </row>
        <row r="3069">
          <cell r="A3069" t="str">
            <v>4512000001</v>
          </cell>
        </row>
        <row r="3070">
          <cell r="A3070" t="str">
            <v>4512000001</v>
          </cell>
        </row>
        <row r="3071">
          <cell r="A3071" t="str">
            <v>4512000001</v>
          </cell>
        </row>
        <row r="3072">
          <cell r="A3072" t="str">
            <v>4512000001</v>
          </cell>
        </row>
        <row r="3073">
          <cell r="A3073" t="str">
            <v>4512000001</v>
          </cell>
        </row>
        <row r="3074">
          <cell r="A3074" t="str">
            <v>4512000001</v>
          </cell>
        </row>
        <row r="3075">
          <cell r="A3075" t="str">
            <v>4512000001</v>
          </cell>
        </row>
        <row r="3076">
          <cell r="A3076" t="str">
            <v>4512000001</v>
          </cell>
        </row>
        <row r="3077">
          <cell r="A3077" t="str">
            <v>4512000001</v>
          </cell>
        </row>
        <row r="3078">
          <cell r="A3078" t="str">
            <v>4512000001</v>
          </cell>
        </row>
        <row r="3079">
          <cell r="A3079" t="str">
            <v>4512000001</v>
          </cell>
        </row>
        <row r="3080">
          <cell r="A3080" t="str">
            <v>4512000001</v>
          </cell>
        </row>
        <row r="3081">
          <cell r="A3081" t="str">
            <v>4512000001</v>
          </cell>
        </row>
        <row r="3082">
          <cell r="A3082" t="str">
            <v>4512000001</v>
          </cell>
        </row>
        <row r="3083">
          <cell r="A3083" t="str">
            <v>4512000001</v>
          </cell>
        </row>
        <row r="3084">
          <cell r="A3084" t="str">
            <v>4512000001</v>
          </cell>
        </row>
        <row r="3085">
          <cell r="A3085" t="str">
            <v>4512000001</v>
          </cell>
        </row>
        <row r="3086">
          <cell r="A3086" t="str">
            <v>4512000001</v>
          </cell>
        </row>
        <row r="3087">
          <cell r="A3087" t="str">
            <v>4512000001</v>
          </cell>
        </row>
        <row r="3088">
          <cell r="A3088" t="str">
            <v>4512000001</v>
          </cell>
        </row>
        <row r="3089">
          <cell r="A3089" t="str">
            <v>4512000001</v>
          </cell>
        </row>
        <row r="3090">
          <cell r="A3090" t="str">
            <v>4512000001</v>
          </cell>
        </row>
        <row r="3091">
          <cell r="A3091" t="str">
            <v>4512000001</v>
          </cell>
        </row>
        <row r="3092">
          <cell r="A3092" t="str">
            <v>4512000001</v>
          </cell>
        </row>
        <row r="3093">
          <cell r="A3093" t="str">
            <v>4512000001</v>
          </cell>
        </row>
        <row r="3094">
          <cell r="A3094" t="str">
            <v>4512000001</v>
          </cell>
        </row>
        <row r="3095">
          <cell r="A3095" t="str">
            <v>4512000001</v>
          </cell>
        </row>
        <row r="3096">
          <cell r="A3096" t="str">
            <v>4512000001</v>
          </cell>
        </row>
        <row r="3097">
          <cell r="A3097" t="str">
            <v>4512000001</v>
          </cell>
        </row>
        <row r="3098">
          <cell r="A3098" t="str">
            <v>4512000001</v>
          </cell>
        </row>
        <row r="3099">
          <cell r="A3099" t="str">
            <v>4512000001</v>
          </cell>
        </row>
        <row r="3100">
          <cell r="A3100" t="str">
            <v>4512000001</v>
          </cell>
        </row>
        <row r="3101">
          <cell r="A3101" t="str">
            <v>4512000001</v>
          </cell>
        </row>
        <row r="3102">
          <cell r="A3102" t="str">
            <v>4512000001</v>
          </cell>
        </row>
        <row r="3103">
          <cell r="A3103" t="str">
            <v>4512000001</v>
          </cell>
        </row>
        <row r="3104">
          <cell r="A3104" t="str">
            <v>4512000001</v>
          </cell>
        </row>
        <row r="3105">
          <cell r="A3105" t="str">
            <v>4512000001</v>
          </cell>
        </row>
        <row r="3106">
          <cell r="A3106" t="str">
            <v>4512000001</v>
          </cell>
        </row>
        <row r="3107">
          <cell r="A3107" t="str">
            <v>4512000001</v>
          </cell>
        </row>
        <row r="3108">
          <cell r="A3108" t="str">
            <v>4512000001</v>
          </cell>
        </row>
        <row r="3109">
          <cell r="A3109" t="str">
            <v>4512000001</v>
          </cell>
        </row>
        <row r="3110">
          <cell r="A3110" t="str">
            <v>4512000001</v>
          </cell>
        </row>
        <row r="3111">
          <cell r="A3111" t="str">
            <v>4512000001</v>
          </cell>
        </row>
        <row r="3112">
          <cell r="A3112" t="str">
            <v>4512000001</v>
          </cell>
        </row>
        <row r="3113">
          <cell r="A3113" t="str">
            <v>4512000001</v>
          </cell>
        </row>
        <row r="3114">
          <cell r="A3114" t="str">
            <v>4512000001</v>
          </cell>
        </row>
        <row r="3115">
          <cell r="A3115" t="str">
            <v>4512000001</v>
          </cell>
        </row>
        <row r="3116">
          <cell r="A3116" t="str">
            <v>4512000001</v>
          </cell>
        </row>
        <row r="3117">
          <cell r="A3117" t="str">
            <v>4512000001</v>
          </cell>
        </row>
        <row r="3118">
          <cell r="A3118" t="str">
            <v>4512000001</v>
          </cell>
        </row>
        <row r="3119">
          <cell r="A3119" t="str">
            <v>4512000001</v>
          </cell>
        </row>
        <row r="3120">
          <cell r="A3120" t="str">
            <v>4512000001</v>
          </cell>
        </row>
        <row r="3121">
          <cell r="A3121" t="str">
            <v>4512000001</v>
          </cell>
        </row>
        <row r="3122">
          <cell r="A3122" t="str">
            <v>4512000001</v>
          </cell>
        </row>
        <row r="3123">
          <cell r="A3123" t="str">
            <v>4512000001</v>
          </cell>
        </row>
        <row r="3124">
          <cell r="A3124" t="str">
            <v>4512000001</v>
          </cell>
        </row>
        <row r="3125">
          <cell r="A3125" t="str">
            <v>4512000001</v>
          </cell>
        </row>
        <row r="3126">
          <cell r="A3126" t="str">
            <v>4512000001</v>
          </cell>
        </row>
        <row r="3127">
          <cell r="A3127" t="str">
            <v>4512000001</v>
          </cell>
        </row>
        <row r="3128">
          <cell r="A3128" t="str">
            <v>4512000001</v>
          </cell>
        </row>
        <row r="3129">
          <cell r="A3129" t="str">
            <v>4512000001</v>
          </cell>
        </row>
        <row r="3130">
          <cell r="A3130" t="str">
            <v>4512000001</v>
          </cell>
        </row>
        <row r="3131">
          <cell r="A3131" t="str">
            <v>4512000001</v>
          </cell>
        </row>
        <row r="3132">
          <cell r="A3132" t="str">
            <v>4512000001</v>
          </cell>
        </row>
        <row r="3133">
          <cell r="A3133" t="str">
            <v>4512000001</v>
          </cell>
        </row>
        <row r="3134">
          <cell r="A3134" t="str">
            <v>4512000001</v>
          </cell>
        </row>
        <row r="3135">
          <cell r="A3135" t="str">
            <v>4512000001</v>
          </cell>
        </row>
        <row r="3136">
          <cell r="A3136" t="str">
            <v>4512000001</v>
          </cell>
        </row>
        <row r="3137">
          <cell r="A3137" t="str">
            <v>4512000001</v>
          </cell>
        </row>
        <row r="3138">
          <cell r="A3138" t="str">
            <v>4512000001</v>
          </cell>
        </row>
        <row r="3139">
          <cell r="A3139" t="str">
            <v>4512000001</v>
          </cell>
        </row>
        <row r="3140">
          <cell r="A3140" t="str">
            <v>4512000001</v>
          </cell>
        </row>
        <row r="3141">
          <cell r="A3141" t="str">
            <v>4512000001</v>
          </cell>
        </row>
        <row r="3142">
          <cell r="A3142" t="str">
            <v>4512000001</v>
          </cell>
        </row>
        <row r="3143">
          <cell r="A3143" t="str">
            <v>4512000001</v>
          </cell>
        </row>
        <row r="3144">
          <cell r="A3144" t="str">
            <v>4512000001</v>
          </cell>
        </row>
        <row r="3145">
          <cell r="A3145" t="str">
            <v>4512000001</v>
          </cell>
        </row>
        <row r="3146">
          <cell r="A3146" t="str">
            <v>4512000001</v>
          </cell>
        </row>
        <row r="3147">
          <cell r="A3147" t="str">
            <v>4512000001</v>
          </cell>
        </row>
        <row r="3148">
          <cell r="A3148" t="str">
            <v>4512000001</v>
          </cell>
        </row>
        <row r="3149">
          <cell r="A3149" t="str">
            <v>4512000001</v>
          </cell>
        </row>
        <row r="3150">
          <cell r="A3150" t="str">
            <v>4512000001</v>
          </cell>
        </row>
        <row r="3151">
          <cell r="A3151" t="str">
            <v>4512000001</v>
          </cell>
        </row>
        <row r="3152">
          <cell r="A3152" t="str">
            <v>4512000001</v>
          </cell>
        </row>
        <row r="3153">
          <cell r="A3153" t="str">
            <v>4512000001</v>
          </cell>
        </row>
        <row r="3154">
          <cell r="A3154" t="str">
            <v>4512000001</v>
          </cell>
        </row>
        <row r="3155">
          <cell r="A3155" t="str">
            <v>4512000001</v>
          </cell>
        </row>
        <row r="3156">
          <cell r="A3156" t="str">
            <v>4512000001</v>
          </cell>
        </row>
        <row r="3157">
          <cell r="A3157" t="str">
            <v>4512000001</v>
          </cell>
        </row>
        <row r="3158">
          <cell r="A3158" t="str">
            <v>4512000001</v>
          </cell>
        </row>
        <row r="3159">
          <cell r="A3159" t="str">
            <v>4512000001</v>
          </cell>
        </row>
        <row r="3160">
          <cell r="A3160" t="str">
            <v>4512000001</v>
          </cell>
        </row>
        <row r="3161">
          <cell r="A3161" t="str">
            <v>4512000001</v>
          </cell>
        </row>
        <row r="3162">
          <cell r="A3162" t="str">
            <v>4512000001</v>
          </cell>
        </row>
        <row r="3163">
          <cell r="A3163" t="str">
            <v>4512000001</v>
          </cell>
        </row>
        <row r="3164">
          <cell r="A3164" t="str">
            <v>4512000001</v>
          </cell>
        </row>
        <row r="3165">
          <cell r="A3165" t="str">
            <v>4512000001</v>
          </cell>
        </row>
        <row r="3166">
          <cell r="A3166" t="str">
            <v>4512000001</v>
          </cell>
        </row>
        <row r="3167">
          <cell r="A3167" t="str">
            <v>4512000001</v>
          </cell>
        </row>
        <row r="3168">
          <cell r="A3168" t="str">
            <v>4512000001</v>
          </cell>
        </row>
        <row r="3169">
          <cell r="A3169" t="str">
            <v>4512000001</v>
          </cell>
        </row>
        <row r="3170">
          <cell r="A3170" t="str">
            <v>4512000001</v>
          </cell>
        </row>
        <row r="3171">
          <cell r="A3171" t="str">
            <v>4512000001</v>
          </cell>
        </row>
        <row r="3172">
          <cell r="A3172" t="str">
            <v>4512000001</v>
          </cell>
        </row>
        <row r="3173">
          <cell r="A3173" t="str">
            <v>4512000001</v>
          </cell>
        </row>
        <row r="3174">
          <cell r="A3174" t="str">
            <v>4512000001</v>
          </cell>
        </row>
        <row r="3175">
          <cell r="A3175" t="str">
            <v>4512000001</v>
          </cell>
        </row>
        <row r="3176">
          <cell r="A3176" t="str">
            <v>4512000001</v>
          </cell>
        </row>
        <row r="3177">
          <cell r="A3177" t="str">
            <v>4512000001</v>
          </cell>
        </row>
        <row r="3178">
          <cell r="A3178" t="str">
            <v>4512000001</v>
          </cell>
        </row>
        <row r="3179">
          <cell r="A3179" t="str">
            <v>4512000001</v>
          </cell>
        </row>
        <row r="3180">
          <cell r="A3180" t="str">
            <v>4512000001</v>
          </cell>
        </row>
        <row r="3181">
          <cell r="A3181" t="str">
            <v>4512000001</v>
          </cell>
        </row>
        <row r="3182">
          <cell r="A3182" t="str">
            <v>4512000001</v>
          </cell>
        </row>
        <row r="3183">
          <cell r="A3183" t="str">
            <v>4512000001</v>
          </cell>
        </row>
        <row r="3184">
          <cell r="A3184" t="str">
            <v>4512000001</v>
          </cell>
        </row>
        <row r="3185">
          <cell r="A3185" t="str">
            <v>4512000001</v>
          </cell>
        </row>
        <row r="3186">
          <cell r="A3186" t="str">
            <v>4512000001</v>
          </cell>
        </row>
        <row r="3187">
          <cell r="A3187" t="str">
            <v>4512000001</v>
          </cell>
        </row>
        <row r="3188">
          <cell r="A3188" t="str">
            <v>4512000001</v>
          </cell>
        </row>
        <row r="3189">
          <cell r="A3189" t="str">
            <v>4512000001</v>
          </cell>
        </row>
        <row r="3190">
          <cell r="A3190" t="str">
            <v>4512000001</v>
          </cell>
        </row>
        <row r="3191">
          <cell r="A3191" t="str">
            <v>4512000001</v>
          </cell>
        </row>
        <row r="3192">
          <cell r="A3192" t="str">
            <v>4512000001</v>
          </cell>
        </row>
        <row r="3193">
          <cell r="A3193" t="str">
            <v>4512000001</v>
          </cell>
        </row>
        <row r="3194">
          <cell r="A3194" t="str">
            <v>4512000001</v>
          </cell>
        </row>
        <row r="3195">
          <cell r="A3195" t="str">
            <v>4512000001</v>
          </cell>
        </row>
        <row r="3196">
          <cell r="A3196" t="str">
            <v>4512000001</v>
          </cell>
        </row>
        <row r="3197">
          <cell r="A3197" t="str">
            <v>4512000001</v>
          </cell>
        </row>
        <row r="3198">
          <cell r="A3198" t="str">
            <v>4512000001</v>
          </cell>
        </row>
        <row r="3199">
          <cell r="A3199" t="str">
            <v>4512000001</v>
          </cell>
        </row>
        <row r="3200">
          <cell r="A3200" t="str">
            <v>4512000001</v>
          </cell>
        </row>
        <row r="3201">
          <cell r="A3201" t="str">
            <v>4512000001</v>
          </cell>
        </row>
        <row r="3202">
          <cell r="A3202" t="str">
            <v>4512000001</v>
          </cell>
        </row>
        <row r="3203">
          <cell r="A3203" t="str">
            <v>4512000001</v>
          </cell>
        </row>
        <row r="3204">
          <cell r="A3204" t="str">
            <v>4512000001</v>
          </cell>
        </row>
        <row r="3205">
          <cell r="A3205" t="str">
            <v>4512000001</v>
          </cell>
        </row>
        <row r="3206">
          <cell r="A3206" t="str">
            <v>4512000001</v>
          </cell>
        </row>
        <row r="3207">
          <cell r="A3207" t="str">
            <v>4512000001</v>
          </cell>
        </row>
        <row r="3208">
          <cell r="A3208" t="str">
            <v>4512000001</v>
          </cell>
        </row>
        <row r="3209">
          <cell r="A3209" t="str">
            <v>4512000001</v>
          </cell>
        </row>
        <row r="3210">
          <cell r="A3210" t="str">
            <v>4512000001</v>
          </cell>
        </row>
        <row r="3211">
          <cell r="A3211" t="str">
            <v>4512000001</v>
          </cell>
        </row>
        <row r="3212">
          <cell r="A3212" t="str">
            <v>4512000001</v>
          </cell>
        </row>
        <row r="3213">
          <cell r="A3213" t="str">
            <v>4512000001</v>
          </cell>
        </row>
        <row r="3214">
          <cell r="A3214" t="str">
            <v>4512000001</v>
          </cell>
        </row>
        <row r="3215">
          <cell r="A3215" t="str">
            <v>4512000001</v>
          </cell>
        </row>
        <row r="3216">
          <cell r="A3216" t="str">
            <v>4512000001</v>
          </cell>
        </row>
        <row r="3217">
          <cell r="A3217" t="str">
            <v>4512000001</v>
          </cell>
        </row>
        <row r="3218">
          <cell r="A3218" t="str">
            <v>4512000001</v>
          </cell>
        </row>
        <row r="3219">
          <cell r="A3219" t="str">
            <v>4512000001</v>
          </cell>
        </row>
        <row r="3220">
          <cell r="A3220" t="str">
            <v>4512000001</v>
          </cell>
        </row>
        <row r="3221">
          <cell r="A3221" t="str">
            <v>4512000001</v>
          </cell>
        </row>
        <row r="3222">
          <cell r="A3222" t="str">
            <v>4512000001</v>
          </cell>
        </row>
        <row r="3223">
          <cell r="A3223" t="str">
            <v>4512000001</v>
          </cell>
        </row>
        <row r="3224">
          <cell r="A3224" t="str">
            <v>4512000001</v>
          </cell>
        </row>
        <row r="3225">
          <cell r="A3225" t="str">
            <v>4512000001</v>
          </cell>
        </row>
        <row r="3226">
          <cell r="A3226" t="str">
            <v>4512000001</v>
          </cell>
        </row>
        <row r="3227">
          <cell r="A3227" t="str">
            <v>4512000001</v>
          </cell>
        </row>
        <row r="3228">
          <cell r="A3228" t="str">
            <v>4512000001</v>
          </cell>
        </row>
        <row r="3229">
          <cell r="A3229" t="str">
            <v>4512000001</v>
          </cell>
        </row>
        <row r="3230">
          <cell r="A3230" t="str">
            <v>4512000001</v>
          </cell>
        </row>
        <row r="3231">
          <cell r="A3231" t="str">
            <v>4512000001</v>
          </cell>
        </row>
        <row r="3232">
          <cell r="A3232" t="str">
            <v>4512000001</v>
          </cell>
        </row>
        <row r="3233">
          <cell r="A3233" t="str">
            <v>4512000001</v>
          </cell>
        </row>
        <row r="3234">
          <cell r="A3234" t="str">
            <v>4512000001</v>
          </cell>
        </row>
        <row r="3235">
          <cell r="A3235" t="str">
            <v>4512000001</v>
          </cell>
        </row>
        <row r="3236">
          <cell r="A3236" t="str">
            <v>4512000001</v>
          </cell>
        </row>
        <row r="3237">
          <cell r="A3237" t="str">
            <v>4512000001</v>
          </cell>
        </row>
        <row r="3238">
          <cell r="A3238" t="str">
            <v>4512000001</v>
          </cell>
        </row>
        <row r="3239">
          <cell r="A3239" t="str">
            <v>4512000001</v>
          </cell>
        </row>
        <row r="3240">
          <cell r="A3240" t="str">
            <v>4512000001</v>
          </cell>
        </row>
        <row r="3241">
          <cell r="A3241" t="str">
            <v>4512000001</v>
          </cell>
        </row>
        <row r="3242">
          <cell r="A3242" t="str">
            <v>4512000001</v>
          </cell>
        </row>
        <row r="3243">
          <cell r="A3243" t="str">
            <v>4512000001</v>
          </cell>
        </row>
        <row r="3244">
          <cell r="A3244" t="str">
            <v>4512000001</v>
          </cell>
        </row>
        <row r="3245">
          <cell r="A3245" t="str">
            <v>4512000001</v>
          </cell>
        </row>
        <row r="3246">
          <cell r="A3246" t="str">
            <v>4512000001</v>
          </cell>
        </row>
        <row r="3247">
          <cell r="A3247" t="str">
            <v>4512000001</v>
          </cell>
        </row>
        <row r="3248">
          <cell r="A3248" t="str">
            <v>4512000001</v>
          </cell>
        </row>
        <row r="3249">
          <cell r="A3249" t="str">
            <v>4512000001</v>
          </cell>
        </row>
        <row r="3250">
          <cell r="A3250" t="str">
            <v>4512000001</v>
          </cell>
        </row>
        <row r="3251">
          <cell r="A3251" t="str">
            <v>4512000001</v>
          </cell>
        </row>
        <row r="3252">
          <cell r="A3252" t="str">
            <v>4512000001</v>
          </cell>
        </row>
        <row r="3253">
          <cell r="A3253" t="str">
            <v>4512000001</v>
          </cell>
        </row>
        <row r="3254">
          <cell r="A3254" t="str">
            <v>4512000001</v>
          </cell>
        </row>
        <row r="3255">
          <cell r="A3255" t="str">
            <v>4512000001</v>
          </cell>
        </row>
        <row r="3256">
          <cell r="A3256" t="str">
            <v>4512000001</v>
          </cell>
        </row>
        <row r="3257">
          <cell r="A3257" t="str">
            <v>4512000001</v>
          </cell>
        </row>
        <row r="3258">
          <cell r="A3258" t="str">
            <v>4512000001</v>
          </cell>
        </row>
        <row r="3259">
          <cell r="A3259" t="str">
            <v>4512000001</v>
          </cell>
        </row>
        <row r="3260">
          <cell r="A3260" t="str">
            <v>4512000001</v>
          </cell>
        </row>
        <row r="3261">
          <cell r="A3261" t="str">
            <v>4512000001</v>
          </cell>
        </row>
        <row r="3262">
          <cell r="A3262" t="str">
            <v>4512000001</v>
          </cell>
        </row>
        <row r="3263">
          <cell r="A3263" t="str">
            <v>4512000001</v>
          </cell>
        </row>
        <row r="3264">
          <cell r="A3264" t="str">
            <v>4512000001</v>
          </cell>
        </row>
        <row r="3265">
          <cell r="A3265" t="str">
            <v>4512000001</v>
          </cell>
        </row>
        <row r="3266">
          <cell r="A3266" t="str">
            <v>4512000001</v>
          </cell>
        </row>
        <row r="3267">
          <cell r="A3267" t="str">
            <v>4512000001</v>
          </cell>
        </row>
        <row r="3268">
          <cell r="A3268" t="str">
            <v>4512000001</v>
          </cell>
        </row>
        <row r="3269">
          <cell r="A3269" t="str">
            <v>4512000001</v>
          </cell>
        </row>
        <row r="3270">
          <cell r="A3270" t="str">
            <v>4512000001</v>
          </cell>
        </row>
        <row r="3271">
          <cell r="A3271" t="str">
            <v>4512000001</v>
          </cell>
        </row>
        <row r="3272">
          <cell r="A3272" t="str">
            <v>4512000001</v>
          </cell>
        </row>
        <row r="3273">
          <cell r="A3273" t="str">
            <v>4512000001</v>
          </cell>
        </row>
        <row r="3274">
          <cell r="A3274" t="str">
            <v>4512000001</v>
          </cell>
        </row>
        <row r="3275">
          <cell r="A3275" t="str">
            <v>4512000001</v>
          </cell>
        </row>
        <row r="3276">
          <cell r="A3276" t="str">
            <v>4512000001</v>
          </cell>
        </row>
        <row r="3277">
          <cell r="A3277" t="str">
            <v>4512000001</v>
          </cell>
        </row>
        <row r="3278">
          <cell r="A3278" t="str">
            <v>4512000001</v>
          </cell>
        </row>
        <row r="3279">
          <cell r="A3279" t="str">
            <v>4512000001</v>
          </cell>
        </row>
        <row r="3280">
          <cell r="A3280" t="str">
            <v>4512000001</v>
          </cell>
        </row>
        <row r="3281">
          <cell r="A3281" t="str">
            <v>4512000001</v>
          </cell>
        </row>
        <row r="3282">
          <cell r="A3282" t="str">
            <v>4512000001</v>
          </cell>
        </row>
        <row r="3283">
          <cell r="A3283" t="str">
            <v>4512000001</v>
          </cell>
        </row>
        <row r="3284">
          <cell r="A3284" t="str">
            <v>4512000001</v>
          </cell>
        </row>
        <row r="3285">
          <cell r="A3285" t="str">
            <v>4512000001</v>
          </cell>
        </row>
        <row r="3286">
          <cell r="A3286" t="str">
            <v>4512000001</v>
          </cell>
        </row>
        <row r="3287">
          <cell r="A3287" t="str">
            <v>4512000001</v>
          </cell>
        </row>
        <row r="3288">
          <cell r="A3288" t="str">
            <v>4512000001</v>
          </cell>
        </row>
        <row r="3289">
          <cell r="A3289" t="str">
            <v>4512000001</v>
          </cell>
        </row>
        <row r="3290">
          <cell r="A3290" t="str">
            <v>4512000001</v>
          </cell>
        </row>
        <row r="3291">
          <cell r="A3291" t="str">
            <v>4512000001</v>
          </cell>
        </row>
        <row r="3292">
          <cell r="A3292" t="str">
            <v>4512000001</v>
          </cell>
        </row>
        <row r="3293">
          <cell r="A3293" t="str">
            <v>4512000001</v>
          </cell>
        </row>
        <row r="3294">
          <cell r="A3294" t="str">
            <v>4512000001</v>
          </cell>
        </row>
        <row r="3295">
          <cell r="A3295" t="str">
            <v>4512000001</v>
          </cell>
        </row>
        <row r="3296">
          <cell r="A3296" t="str">
            <v>4512000001</v>
          </cell>
        </row>
        <row r="3297">
          <cell r="A3297" t="str">
            <v>4512000001</v>
          </cell>
        </row>
        <row r="3298">
          <cell r="A3298" t="str">
            <v>4512000001</v>
          </cell>
        </row>
        <row r="3299">
          <cell r="A3299" t="str">
            <v>4512000001</v>
          </cell>
        </row>
        <row r="3300">
          <cell r="A3300" t="str">
            <v>4512000001</v>
          </cell>
        </row>
        <row r="3301">
          <cell r="A3301" t="str">
            <v>4512000001</v>
          </cell>
        </row>
        <row r="3302">
          <cell r="A3302" t="str">
            <v>4512000001</v>
          </cell>
        </row>
        <row r="3303">
          <cell r="A3303" t="str">
            <v>4512000001</v>
          </cell>
        </row>
        <row r="3304">
          <cell r="A3304" t="str">
            <v>4512000001</v>
          </cell>
        </row>
        <row r="3305">
          <cell r="A3305" t="str">
            <v>4512000001</v>
          </cell>
        </row>
        <row r="3306">
          <cell r="A3306" t="str">
            <v>4512000001</v>
          </cell>
        </row>
        <row r="3307">
          <cell r="A3307" t="str">
            <v>4512000001</v>
          </cell>
        </row>
        <row r="3308">
          <cell r="A3308" t="str">
            <v>4512000001</v>
          </cell>
        </row>
        <row r="3309">
          <cell r="A3309" t="str">
            <v>4512000001</v>
          </cell>
        </row>
        <row r="3310">
          <cell r="A3310" t="str">
            <v>4512000001</v>
          </cell>
        </row>
        <row r="3311">
          <cell r="A3311" t="str">
            <v>4512000001</v>
          </cell>
        </row>
        <row r="3312">
          <cell r="A3312" t="str">
            <v>4512000001</v>
          </cell>
        </row>
        <row r="3313">
          <cell r="A3313" t="str">
            <v>4512000001</v>
          </cell>
        </row>
        <row r="3314">
          <cell r="A3314" t="str">
            <v>4512000001</v>
          </cell>
        </row>
        <row r="3315">
          <cell r="A3315" t="str">
            <v>4512000001</v>
          </cell>
        </row>
        <row r="3316">
          <cell r="A3316" t="str">
            <v>4512000001</v>
          </cell>
        </row>
        <row r="3317">
          <cell r="A3317" t="str">
            <v>4512000001</v>
          </cell>
        </row>
        <row r="3318">
          <cell r="A3318" t="str">
            <v>4512000001</v>
          </cell>
        </row>
        <row r="3319">
          <cell r="A3319" t="str">
            <v>4512000001</v>
          </cell>
        </row>
        <row r="3320">
          <cell r="A3320" t="str">
            <v>4512000001</v>
          </cell>
        </row>
        <row r="3321">
          <cell r="A3321" t="str">
            <v>4512000001</v>
          </cell>
        </row>
        <row r="3322">
          <cell r="A3322" t="str">
            <v>4512000001</v>
          </cell>
        </row>
        <row r="3323">
          <cell r="A3323" t="str">
            <v>4512000001</v>
          </cell>
        </row>
        <row r="3324">
          <cell r="A3324" t="str">
            <v>4512000001</v>
          </cell>
        </row>
        <row r="3325">
          <cell r="A3325" t="str">
            <v>4512000001</v>
          </cell>
        </row>
        <row r="3326">
          <cell r="A3326" t="str">
            <v>4512000001</v>
          </cell>
        </row>
        <row r="3327">
          <cell r="A3327" t="str">
            <v>4512000001</v>
          </cell>
        </row>
        <row r="3328">
          <cell r="A3328" t="str">
            <v>4512000001</v>
          </cell>
        </row>
        <row r="3329">
          <cell r="A3329" t="str">
            <v>4512000001</v>
          </cell>
        </row>
        <row r="3330">
          <cell r="A3330" t="str">
            <v>4512000001</v>
          </cell>
        </row>
        <row r="3331">
          <cell r="A3331" t="str">
            <v>4512000001</v>
          </cell>
        </row>
        <row r="3332">
          <cell r="A3332" t="str">
            <v>4512000001</v>
          </cell>
        </row>
        <row r="3333">
          <cell r="A3333" t="str">
            <v>4512000001</v>
          </cell>
        </row>
        <row r="3334">
          <cell r="A3334" t="str">
            <v>4512000001</v>
          </cell>
        </row>
        <row r="3335">
          <cell r="A3335" t="str">
            <v>4512000001</v>
          </cell>
        </row>
        <row r="3336">
          <cell r="A3336" t="str">
            <v>4512000001</v>
          </cell>
        </row>
        <row r="3337">
          <cell r="A3337" t="str">
            <v>4512000001</v>
          </cell>
        </row>
        <row r="3338">
          <cell r="A3338" t="str">
            <v>4512000001</v>
          </cell>
        </row>
        <row r="3339">
          <cell r="A3339" t="str">
            <v>4512000001</v>
          </cell>
        </row>
        <row r="3340">
          <cell r="A3340" t="str">
            <v>4512000001</v>
          </cell>
        </row>
        <row r="3341">
          <cell r="A3341" t="str">
            <v>4512000001</v>
          </cell>
        </row>
        <row r="3342">
          <cell r="A3342" t="str">
            <v>4512000001</v>
          </cell>
        </row>
        <row r="3343">
          <cell r="A3343" t="str">
            <v>4512000001</v>
          </cell>
        </row>
        <row r="3344">
          <cell r="A3344" t="str">
            <v>4512000001</v>
          </cell>
        </row>
        <row r="3345">
          <cell r="A3345" t="str">
            <v>4512000001</v>
          </cell>
        </row>
        <row r="3346">
          <cell r="A3346" t="str">
            <v>4512000001</v>
          </cell>
        </row>
        <row r="3347">
          <cell r="A3347" t="str">
            <v>4512000001</v>
          </cell>
        </row>
        <row r="3348">
          <cell r="A3348" t="str">
            <v>4512000001</v>
          </cell>
        </row>
        <row r="3349">
          <cell r="A3349" t="str">
            <v>4512000001</v>
          </cell>
        </row>
        <row r="3350">
          <cell r="A3350" t="str">
            <v>4512000001</v>
          </cell>
        </row>
        <row r="3351">
          <cell r="A3351" t="str">
            <v>4512000001</v>
          </cell>
        </row>
        <row r="3352">
          <cell r="A3352" t="str">
            <v>4512000001</v>
          </cell>
        </row>
        <row r="3353">
          <cell r="A3353" t="str">
            <v>4512000001</v>
          </cell>
        </row>
        <row r="3354">
          <cell r="A3354" t="str">
            <v>4512000001</v>
          </cell>
        </row>
        <row r="3355">
          <cell r="A3355" t="str">
            <v>4512000001</v>
          </cell>
        </row>
        <row r="3356">
          <cell r="A3356" t="str">
            <v>4512000001</v>
          </cell>
        </row>
        <row r="3357">
          <cell r="A3357" t="str">
            <v>4512000001</v>
          </cell>
        </row>
        <row r="3358">
          <cell r="A3358" t="str">
            <v>4512000001</v>
          </cell>
        </row>
        <row r="3359">
          <cell r="A3359" t="str">
            <v>4512000001</v>
          </cell>
        </row>
        <row r="3360">
          <cell r="A3360" t="str">
            <v>4512000001</v>
          </cell>
        </row>
        <row r="3361">
          <cell r="A3361" t="str">
            <v>4512000001</v>
          </cell>
        </row>
        <row r="3362">
          <cell r="A3362" t="str">
            <v>4512000001</v>
          </cell>
        </row>
        <row r="3363">
          <cell r="A3363" t="str">
            <v>4512000001</v>
          </cell>
        </row>
        <row r="3364">
          <cell r="A3364" t="str">
            <v>4512000001</v>
          </cell>
        </row>
        <row r="3365">
          <cell r="A3365" t="str">
            <v>4512000001</v>
          </cell>
        </row>
        <row r="3366">
          <cell r="A3366" t="str">
            <v>4512000001</v>
          </cell>
        </row>
        <row r="3367">
          <cell r="A3367" t="str">
            <v>4512000001</v>
          </cell>
        </row>
        <row r="3368">
          <cell r="A3368" t="str">
            <v>4512000001</v>
          </cell>
        </row>
        <row r="3369">
          <cell r="A3369" t="str">
            <v>4512000001</v>
          </cell>
        </row>
        <row r="3370">
          <cell r="A3370" t="str">
            <v>4512000001</v>
          </cell>
        </row>
        <row r="3371">
          <cell r="A3371" t="str">
            <v>4512000001</v>
          </cell>
        </row>
        <row r="3372">
          <cell r="A3372" t="str">
            <v>4512000001</v>
          </cell>
        </row>
        <row r="3373">
          <cell r="A3373" t="str">
            <v>4512000001</v>
          </cell>
        </row>
        <row r="3374">
          <cell r="A3374" t="str">
            <v>4512000001</v>
          </cell>
        </row>
        <row r="3375">
          <cell r="A3375" t="str">
            <v>4512000001</v>
          </cell>
        </row>
        <row r="3376">
          <cell r="A3376" t="str">
            <v>4512000001</v>
          </cell>
        </row>
        <row r="3377">
          <cell r="A3377" t="str">
            <v>4512000001</v>
          </cell>
        </row>
        <row r="3378">
          <cell r="A3378" t="str">
            <v>4512000001</v>
          </cell>
        </row>
        <row r="3379">
          <cell r="A3379" t="str">
            <v>4512000001</v>
          </cell>
        </row>
        <row r="3380">
          <cell r="A3380" t="str">
            <v>4512000001</v>
          </cell>
        </row>
        <row r="3381">
          <cell r="A3381" t="str">
            <v>4512000001</v>
          </cell>
        </row>
        <row r="3382">
          <cell r="A3382" t="str">
            <v>4512000001</v>
          </cell>
        </row>
        <row r="3383">
          <cell r="A3383" t="str">
            <v>4512000001</v>
          </cell>
        </row>
        <row r="3384">
          <cell r="A3384" t="str">
            <v>4512000001</v>
          </cell>
        </row>
        <row r="3385">
          <cell r="A3385" t="str">
            <v>4512000001</v>
          </cell>
        </row>
        <row r="3386">
          <cell r="A3386" t="str">
            <v>4512000001</v>
          </cell>
        </row>
        <row r="3387">
          <cell r="A3387" t="str">
            <v>4512000001</v>
          </cell>
        </row>
        <row r="3388">
          <cell r="A3388" t="str">
            <v>4512000001</v>
          </cell>
        </row>
        <row r="3389">
          <cell r="A3389" t="str">
            <v>4512000001</v>
          </cell>
        </row>
        <row r="3390">
          <cell r="A3390" t="str">
            <v>4512000001</v>
          </cell>
        </row>
        <row r="3391">
          <cell r="A3391" t="str">
            <v>4512000001</v>
          </cell>
        </row>
        <row r="3392">
          <cell r="A3392" t="str">
            <v>4512000001</v>
          </cell>
        </row>
        <row r="3393">
          <cell r="A3393" t="str">
            <v>4512000001</v>
          </cell>
        </row>
        <row r="3394">
          <cell r="A3394" t="str">
            <v>4512000001</v>
          </cell>
        </row>
        <row r="3395">
          <cell r="A3395" t="str">
            <v>4512000001</v>
          </cell>
        </row>
        <row r="3396">
          <cell r="A3396" t="str">
            <v>4512000001</v>
          </cell>
        </row>
        <row r="3397">
          <cell r="A3397" t="str">
            <v>4512000001</v>
          </cell>
        </row>
        <row r="3398">
          <cell r="A3398" t="str">
            <v>4512000001</v>
          </cell>
        </row>
        <row r="3399">
          <cell r="A3399" t="str">
            <v>4512000001</v>
          </cell>
        </row>
        <row r="3400">
          <cell r="A3400" t="str">
            <v>4512000001</v>
          </cell>
        </row>
        <row r="3401">
          <cell r="A3401" t="str">
            <v>4512000001</v>
          </cell>
        </row>
        <row r="3402">
          <cell r="A3402" t="str">
            <v>4512000001</v>
          </cell>
        </row>
        <row r="3403">
          <cell r="A3403" t="str">
            <v>4512000001</v>
          </cell>
        </row>
        <row r="3404">
          <cell r="A3404" t="str">
            <v>4512000001</v>
          </cell>
        </row>
        <row r="3405">
          <cell r="A3405" t="str">
            <v>4512000001</v>
          </cell>
        </row>
        <row r="3406">
          <cell r="A3406" t="str">
            <v>4512000001</v>
          </cell>
        </row>
        <row r="3407">
          <cell r="A3407" t="str">
            <v>4512000001</v>
          </cell>
        </row>
        <row r="3408">
          <cell r="A3408" t="str">
            <v>4512000001</v>
          </cell>
        </row>
        <row r="3409">
          <cell r="A3409" t="str">
            <v>4512000001</v>
          </cell>
        </row>
        <row r="3410">
          <cell r="A3410" t="str">
            <v>4512000001</v>
          </cell>
        </row>
        <row r="3411">
          <cell r="A3411" t="str">
            <v>4512000001</v>
          </cell>
        </row>
        <row r="3412">
          <cell r="A3412" t="str">
            <v>4512000001</v>
          </cell>
        </row>
        <row r="3413">
          <cell r="A3413" t="str">
            <v>4512000001</v>
          </cell>
        </row>
        <row r="3414">
          <cell r="A3414" t="str">
            <v>4512000001</v>
          </cell>
        </row>
        <row r="3415">
          <cell r="A3415" t="str">
            <v>4512000001</v>
          </cell>
        </row>
        <row r="3416">
          <cell r="A3416" t="str">
            <v>4512000001</v>
          </cell>
        </row>
        <row r="3417">
          <cell r="A3417" t="str">
            <v>4512000001</v>
          </cell>
        </row>
        <row r="3418">
          <cell r="A3418" t="str">
            <v>4512000001</v>
          </cell>
        </row>
        <row r="3419">
          <cell r="A3419" t="str">
            <v>4512000001</v>
          </cell>
        </row>
        <row r="3420">
          <cell r="A3420" t="str">
            <v>4512000001</v>
          </cell>
        </row>
        <row r="3421">
          <cell r="A3421" t="str">
            <v>4512000001</v>
          </cell>
        </row>
        <row r="3422">
          <cell r="A3422" t="str">
            <v>4512000001</v>
          </cell>
        </row>
        <row r="3423">
          <cell r="A3423" t="str">
            <v>4512000001</v>
          </cell>
        </row>
        <row r="3424">
          <cell r="A3424" t="str">
            <v>4512000001</v>
          </cell>
        </row>
        <row r="3425">
          <cell r="A3425" t="str">
            <v>4512000001</v>
          </cell>
        </row>
        <row r="3426">
          <cell r="A3426" t="str">
            <v>4512000001</v>
          </cell>
        </row>
        <row r="3427">
          <cell r="A3427" t="str">
            <v>4512000001</v>
          </cell>
        </row>
        <row r="3428">
          <cell r="A3428" t="str">
            <v>4512000001</v>
          </cell>
        </row>
        <row r="3429">
          <cell r="A3429" t="str">
            <v>4512000001</v>
          </cell>
        </row>
        <row r="3430">
          <cell r="A3430" t="str">
            <v>4512000001</v>
          </cell>
        </row>
        <row r="3431">
          <cell r="A3431" t="str">
            <v>4512000001</v>
          </cell>
        </row>
        <row r="3432">
          <cell r="A3432" t="str">
            <v>4512000001</v>
          </cell>
        </row>
        <row r="3433">
          <cell r="A3433" t="str">
            <v>4512000001</v>
          </cell>
        </row>
        <row r="3434">
          <cell r="A3434" t="str">
            <v>4512000001</v>
          </cell>
        </row>
        <row r="3435">
          <cell r="A3435" t="str">
            <v>4512000001</v>
          </cell>
        </row>
        <row r="3436">
          <cell r="A3436" t="str">
            <v>4512000001</v>
          </cell>
        </row>
        <row r="3437">
          <cell r="A3437" t="str">
            <v>4512000001</v>
          </cell>
        </row>
        <row r="3438">
          <cell r="A3438" t="str">
            <v>4512000001</v>
          </cell>
        </row>
        <row r="3439">
          <cell r="A3439" t="str">
            <v>4512000001</v>
          </cell>
        </row>
        <row r="3440">
          <cell r="A3440" t="str">
            <v>4512000001</v>
          </cell>
        </row>
        <row r="3441">
          <cell r="A3441" t="str">
            <v>4512000001</v>
          </cell>
        </row>
        <row r="3442">
          <cell r="A3442" t="str">
            <v>4512000001</v>
          </cell>
        </row>
        <row r="3443">
          <cell r="A3443" t="str">
            <v>4512000001</v>
          </cell>
        </row>
        <row r="3444">
          <cell r="A3444" t="str">
            <v>4512000001</v>
          </cell>
        </row>
        <row r="3445">
          <cell r="A3445" t="str">
            <v>4512000001</v>
          </cell>
        </row>
        <row r="3446">
          <cell r="A3446" t="str">
            <v>4512000001</v>
          </cell>
        </row>
        <row r="3447">
          <cell r="A3447" t="str">
            <v>4512000001</v>
          </cell>
        </row>
        <row r="3448">
          <cell r="A3448" t="str">
            <v>4512000001</v>
          </cell>
        </row>
        <row r="3449">
          <cell r="A3449" t="str">
            <v>4512000001</v>
          </cell>
        </row>
        <row r="3450">
          <cell r="A3450" t="str">
            <v>4512000001</v>
          </cell>
        </row>
        <row r="3451">
          <cell r="A3451" t="str">
            <v>4512000001</v>
          </cell>
        </row>
        <row r="3452">
          <cell r="A3452" t="str">
            <v>4512000001</v>
          </cell>
        </row>
        <row r="3453">
          <cell r="A3453" t="str">
            <v>4512000001</v>
          </cell>
        </row>
        <row r="3454">
          <cell r="A3454" t="str">
            <v>4512000001</v>
          </cell>
        </row>
        <row r="3455">
          <cell r="A3455" t="str">
            <v>4512000001</v>
          </cell>
        </row>
        <row r="3456">
          <cell r="A3456" t="str">
            <v>4512000001</v>
          </cell>
        </row>
        <row r="3457">
          <cell r="A3457" t="str">
            <v>4512000001</v>
          </cell>
        </row>
        <row r="3458">
          <cell r="A3458" t="str">
            <v>4512000001</v>
          </cell>
        </row>
        <row r="3459">
          <cell r="A3459" t="str">
            <v>4512000001</v>
          </cell>
        </row>
        <row r="3460">
          <cell r="A3460" t="str">
            <v>4512000001</v>
          </cell>
        </row>
        <row r="3461">
          <cell r="A3461" t="str">
            <v>4512000001</v>
          </cell>
        </row>
        <row r="3462">
          <cell r="A3462" t="str">
            <v>4512000001</v>
          </cell>
        </row>
        <row r="3463">
          <cell r="A3463" t="str">
            <v>4512000001</v>
          </cell>
        </row>
        <row r="3464">
          <cell r="A3464" t="str">
            <v>4512000001</v>
          </cell>
        </row>
        <row r="3465">
          <cell r="A3465" t="str">
            <v>4512000001</v>
          </cell>
        </row>
        <row r="3466">
          <cell r="A3466" t="str">
            <v>4512000001</v>
          </cell>
        </row>
        <row r="3467">
          <cell r="A3467" t="str">
            <v>4512000001</v>
          </cell>
        </row>
        <row r="3468">
          <cell r="A3468" t="str">
            <v>4512000001</v>
          </cell>
        </row>
        <row r="3469">
          <cell r="A3469" t="str">
            <v>4512000001</v>
          </cell>
        </row>
        <row r="3470">
          <cell r="A3470" t="str">
            <v>4512000001</v>
          </cell>
        </row>
        <row r="3471">
          <cell r="A3471" t="str">
            <v>4512000001</v>
          </cell>
        </row>
        <row r="3472">
          <cell r="A3472" t="str">
            <v>4512000001</v>
          </cell>
        </row>
        <row r="3473">
          <cell r="A3473" t="str">
            <v>4512000001</v>
          </cell>
        </row>
        <row r="3474">
          <cell r="A3474" t="str">
            <v>4512000001</v>
          </cell>
        </row>
        <row r="3475">
          <cell r="A3475" t="str">
            <v>4512000001</v>
          </cell>
        </row>
        <row r="3476">
          <cell r="A3476" t="str">
            <v>4512000001</v>
          </cell>
        </row>
        <row r="3477">
          <cell r="A3477" t="str">
            <v>4512000001</v>
          </cell>
        </row>
        <row r="3478">
          <cell r="A3478" t="str">
            <v>4512000001</v>
          </cell>
        </row>
        <row r="3479">
          <cell r="A3479" t="str">
            <v>4512000001</v>
          </cell>
        </row>
        <row r="3480">
          <cell r="A3480" t="str">
            <v>4512000001</v>
          </cell>
        </row>
        <row r="3481">
          <cell r="A3481" t="str">
            <v>4512000001</v>
          </cell>
        </row>
        <row r="3482">
          <cell r="A3482" t="str">
            <v>4512000001</v>
          </cell>
        </row>
        <row r="3483">
          <cell r="A3483" t="str">
            <v>4512000001</v>
          </cell>
        </row>
        <row r="3484">
          <cell r="A3484" t="str">
            <v>4512000001</v>
          </cell>
        </row>
        <row r="3485">
          <cell r="A3485" t="str">
            <v>4512000001</v>
          </cell>
        </row>
        <row r="3486">
          <cell r="A3486" t="str">
            <v>4512000001</v>
          </cell>
        </row>
        <row r="3487">
          <cell r="A3487" t="str">
            <v>4512000001</v>
          </cell>
        </row>
        <row r="3488">
          <cell r="A3488" t="str">
            <v>4512000001</v>
          </cell>
        </row>
        <row r="3489">
          <cell r="A3489" t="str">
            <v>4512000001</v>
          </cell>
        </row>
        <row r="3490">
          <cell r="A3490" t="str">
            <v>4512000001</v>
          </cell>
        </row>
        <row r="3491">
          <cell r="A3491" t="str">
            <v>4512000001</v>
          </cell>
        </row>
        <row r="3492">
          <cell r="A3492" t="str">
            <v>4512000001</v>
          </cell>
        </row>
        <row r="3493">
          <cell r="A3493" t="str">
            <v>4512000001</v>
          </cell>
        </row>
        <row r="3494">
          <cell r="A3494" t="str">
            <v>4512000001</v>
          </cell>
        </row>
        <row r="3495">
          <cell r="A3495" t="str">
            <v>4512000001</v>
          </cell>
        </row>
        <row r="3496">
          <cell r="A3496" t="str">
            <v>4512000001</v>
          </cell>
        </row>
        <row r="3497">
          <cell r="A3497" t="str">
            <v>4512000001</v>
          </cell>
        </row>
        <row r="3498">
          <cell r="A3498" t="str">
            <v>4512000001</v>
          </cell>
        </row>
        <row r="3499">
          <cell r="A3499" t="str">
            <v>4512000001</v>
          </cell>
        </row>
        <row r="3500">
          <cell r="A3500" t="str">
            <v>4512000001</v>
          </cell>
        </row>
        <row r="3501">
          <cell r="A3501" t="str">
            <v>4512000001</v>
          </cell>
        </row>
        <row r="3502">
          <cell r="A3502" t="str">
            <v>4512000001</v>
          </cell>
        </row>
        <row r="3503">
          <cell r="A3503" t="str">
            <v>4512000001</v>
          </cell>
        </row>
        <row r="3504">
          <cell r="A3504" t="str">
            <v>4512000001</v>
          </cell>
        </row>
        <row r="3505">
          <cell r="A3505" t="str">
            <v>4512000001</v>
          </cell>
        </row>
        <row r="3506">
          <cell r="A3506" t="str">
            <v>4512000001</v>
          </cell>
        </row>
        <row r="3507">
          <cell r="A3507" t="str">
            <v>4512000001</v>
          </cell>
        </row>
        <row r="3508">
          <cell r="A3508" t="str">
            <v>4512000001</v>
          </cell>
        </row>
        <row r="3509">
          <cell r="A3509" t="str">
            <v>4512000001</v>
          </cell>
        </row>
        <row r="3510">
          <cell r="A3510" t="str">
            <v>4512000001</v>
          </cell>
        </row>
        <row r="3511">
          <cell r="A3511" t="str">
            <v>4512000001</v>
          </cell>
        </row>
        <row r="3512">
          <cell r="A3512" t="str">
            <v>4512000001</v>
          </cell>
        </row>
        <row r="3513">
          <cell r="A3513" t="str">
            <v>4512000001</v>
          </cell>
        </row>
        <row r="3514">
          <cell r="A3514" t="str">
            <v>4512000001</v>
          </cell>
        </row>
        <row r="3515">
          <cell r="A3515" t="str">
            <v>4512000001</v>
          </cell>
        </row>
        <row r="3516">
          <cell r="A3516" t="str">
            <v>4512000001</v>
          </cell>
        </row>
        <row r="3517">
          <cell r="A3517" t="str">
            <v>4512000001</v>
          </cell>
        </row>
        <row r="3518">
          <cell r="A3518" t="str">
            <v>4512000001</v>
          </cell>
        </row>
        <row r="3519">
          <cell r="A3519" t="str">
            <v>4512000001</v>
          </cell>
        </row>
        <row r="3520">
          <cell r="A3520" t="str">
            <v>4512000001</v>
          </cell>
        </row>
        <row r="3521">
          <cell r="A3521" t="str">
            <v>4512000001</v>
          </cell>
        </row>
        <row r="3522">
          <cell r="A3522" t="str">
            <v>4512000001</v>
          </cell>
        </row>
        <row r="3523">
          <cell r="A3523" t="str">
            <v>4512000001</v>
          </cell>
        </row>
        <row r="3524">
          <cell r="A3524" t="str">
            <v>4512000001</v>
          </cell>
        </row>
        <row r="3525">
          <cell r="A3525" t="str">
            <v>4512000001</v>
          </cell>
        </row>
        <row r="3526">
          <cell r="A3526" t="str">
            <v>4512000001</v>
          </cell>
        </row>
        <row r="3527">
          <cell r="A3527" t="str">
            <v>4512000001</v>
          </cell>
        </row>
        <row r="3528">
          <cell r="A3528" t="str">
            <v>4512000001</v>
          </cell>
        </row>
        <row r="3529">
          <cell r="A3529" t="str">
            <v>4512000001</v>
          </cell>
        </row>
        <row r="3530">
          <cell r="A3530" t="str">
            <v>4512000001</v>
          </cell>
        </row>
        <row r="3531">
          <cell r="A3531" t="str">
            <v>4512000001</v>
          </cell>
        </row>
        <row r="3532">
          <cell r="A3532" t="str">
            <v>4512000001</v>
          </cell>
        </row>
        <row r="3533">
          <cell r="A3533" t="str">
            <v>4512000001</v>
          </cell>
        </row>
        <row r="3534">
          <cell r="A3534" t="str">
            <v>4512000001</v>
          </cell>
        </row>
        <row r="3535">
          <cell r="A3535" t="str">
            <v>4512000001</v>
          </cell>
        </row>
        <row r="3536">
          <cell r="A3536" t="str">
            <v>4512000001</v>
          </cell>
        </row>
        <row r="3537">
          <cell r="A3537" t="str">
            <v>4512000001</v>
          </cell>
        </row>
        <row r="3538">
          <cell r="A3538" t="str">
            <v>4512000001</v>
          </cell>
        </row>
        <row r="3539">
          <cell r="A3539" t="str">
            <v>4512000001</v>
          </cell>
        </row>
        <row r="3540">
          <cell r="A3540" t="str">
            <v>4512000001</v>
          </cell>
        </row>
        <row r="3541">
          <cell r="A3541" t="str">
            <v>4512000001</v>
          </cell>
        </row>
        <row r="3542">
          <cell r="A3542" t="str">
            <v>4512000001</v>
          </cell>
        </row>
        <row r="3543">
          <cell r="A3543" t="str">
            <v>4512000001</v>
          </cell>
        </row>
        <row r="3544">
          <cell r="A3544" t="str">
            <v>4512000001</v>
          </cell>
        </row>
        <row r="3545">
          <cell r="A3545" t="str">
            <v>4512000001</v>
          </cell>
        </row>
        <row r="3546">
          <cell r="A3546" t="str">
            <v>4512000001</v>
          </cell>
        </row>
        <row r="3547">
          <cell r="A3547" t="str">
            <v>4512000001</v>
          </cell>
        </row>
        <row r="3548">
          <cell r="A3548" t="str">
            <v>4512000001</v>
          </cell>
        </row>
        <row r="3549">
          <cell r="A3549" t="str">
            <v>4512000001</v>
          </cell>
        </row>
        <row r="3550">
          <cell r="A3550" t="str">
            <v>4512000001</v>
          </cell>
        </row>
        <row r="3551">
          <cell r="A3551" t="str">
            <v>4512000001</v>
          </cell>
        </row>
        <row r="3552">
          <cell r="A3552" t="str">
            <v>4512000001</v>
          </cell>
        </row>
        <row r="3553">
          <cell r="A3553" t="str">
            <v>4512000001</v>
          </cell>
        </row>
        <row r="3554">
          <cell r="A3554" t="str">
            <v>4512000001</v>
          </cell>
        </row>
        <row r="3555">
          <cell r="A3555" t="str">
            <v>4512000001</v>
          </cell>
        </row>
        <row r="3556">
          <cell r="A3556" t="str">
            <v>4512000001</v>
          </cell>
        </row>
        <row r="3557">
          <cell r="A3557" t="str">
            <v>4512000001</v>
          </cell>
        </row>
        <row r="3558">
          <cell r="A3558" t="str">
            <v>4512000001</v>
          </cell>
        </row>
        <row r="3559">
          <cell r="A3559" t="str">
            <v>4512000001</v>
          </cell>
        </row>
        <row r="3560">
          <cell r="A3560" t="str">
            <v>4512000001</v>
          </cell>
        </row>
        <row r="3561">
          <cell r="A3561" t="str">
            <v>4512000001</v>
          </cell>
        </row>
        <row r="3562">
          <cell r="A3562" t="str">
            <v>4512000001</v>
          </cell>
        </row>
        <row r="3563">
          <cell r="A3563" t="str">
            <v>4512000001</v>
          </cell>
        </row>
        <row r="3564">
          <cell r="A3564" t="str">
            <v>4512000001</v>
          </cell>
        </row>
        <row r="3565">
          <cell r="A3565" t="str">
            <v>4512000001</v>
          </cell>
        </row>
        <row r="3566">
          <cell r="A3566" t="str">
            <v>4512000001</v>
          </cell>
        </row>
        <row r="3567">
          <cell r="A3567" t="str">
            <v>4512000001</v>
          </cell>
        </row>
        <row r="3568">
          <cell r="A3568" t="str">
            <v>4512000001</v>
          </cell>
        </row>
        <row r="3569">
          <cell r="A3569" t="str">
            <v>4512000001</v>
          </cell>
        </row>
        <row r="3570">
          <cell r="A3570" t="str">
            <v>4512000001</v>
          </cell>
        </row>
        <row r="3571">
          <cell r="A3571" t="str">
            <v>4512000001</v>
          </cell>
        </row>
        <row r="3572">
          <cell r="A3572" t="str">
            <v>4512000001</v>
          </cell>
        </row>
        <row r="3573">
          <cell r="A3573" t="str">
            <v>4512000001</v>
          </cell>
        </row>
        <row r="3574">
          <cell r="A3574" t="str">
            <v>4512000001</v>
          </cell>
        </row>
        <row r="3575">
          <cell r="A3575" t="str">
            <v>4512000001</v>
          </cell>
        </row>
        <row r="3576">
          <cell r="A3576" t="str">
            <v>4512000001</v>
          </cell>
        </row>
        <row r="3577">
          <cell r="A3577" t="str">
            <v>4512000001</v>
          </cell>
        </row>
        <row r="3578">
          <cell r="A3578" t="str">
            <v>4512000001</v>
          </cell>
        </row>
        <row r="3579">
          <cell r="A3579" t="str">
            <v>4512000001</v>
          </cell>
        </row>
        <row r="3580">
          <cell r="A3580" t="str">
            <v>4512000001</v>
          </cell>
        </row>
        <row r="3581">
          <cell r="A3581" t="str">
            <v>4512000001</v>
          </cell>
        </row>
        <row r="3582">
          <cell r="A3582" t="str">
            <v>4512000001</v>
          </cell>
        </row>
        <row r="3583">
          <cell r="A3583" t="str">
            <v>4512000001</v>
          </cell>
        </row>
        <row r="3584">
          <cell r="A3584" t="str">
            <v>4512000001</v>
          </cell>
        </row>
        <row r="3585">
          <cell r="A3585" t="str">
            <v>4512000001</v>
          </cell>
        </row>
        <row r="3586">
          <cell r="A3586" t="str">
            <v>4512000001</v>
          </cell>
        </row>
        <row r="3587">
          <cell r="A3587" t="str">
            <v>4512000001</v>
          </cell>
        </row>
        <row r="3588">
          <cell r="A3588" t="str">
            <v>4512000001</v>
          </cell>
        </row>
        <row r="3589">
          <cell r="A3589" t="str">
            <v>4512000001</v>
          </cell>
        </row>
        <row r="3590">
          <cell r="A3590" t="str">
            <v>4512000001</v>
          </cell>
        </row>
        <row r="3591">
          <cell r="A3591" t="str">
            <v>4512000001</v>
          </cell>
        </row>
        <row r="3592">
          <cell r="A3592" t="str">
            <v>4512000001</v>
          </cell>
        </row>
        <row r="3593">
          <cell r="A3593" t="str">
            <v>4512000001</v>
          </cell>
        </row>
        <row r="3594">
          <cell r="A3594" t="str">
            <v>4512000001</v>
          </cell>
        </row>
        <row r="3595">
          <cell r="A3595" t="str">
            <v>4512000001</v>
          </cell>
        </row>
        <row r="3596">
          <cell r="A3596" t="str">
            <v>4512000001</v>
          </cell>
        </row>
        <row r="3597">
          <cell r="A3597" t="str">
            <v>4512000001</v>
          </cell>
        </row>
        <row r="3598">
          <cell r="A3598" t="str">
            <v>4512000001</v>
          </cell>
        </row>
        <row r="3599">
          <cell r="A3599" t="str">
            <v>4512000001</v>
          </cell>
        </row>
        <row r="3600">
          <cell r="A3600" t="str">
            <v>4512000001</v>
          </cell>
        </row>
        <row r="3601">
          <cell r="A3601" t="str">
            <v>4512000001</v>
          </cell>
        </row>
        <row r="3602">
          <cell r="A3602" t="str">
            <v>4512000001</v>
          </cell>
        </row>
        <row r="3603">
          <cell r="A3603" t="str">
            <v>4512000001</v>
          </cell>
        </row>
        <row r="3604">
          <cell r="A3604" t="str">
            <v>4512000001</v>
          </cell>
        </row>
        <row r="3605">
          <cell r="A3605" t="str">
            <v>4512000001</v>
          </cell>
        </row>
        <row r="3606">
          <cell r="A3606" t="str">
            <v>4512000001</v>
          </cell>
        </row>
        <row r="3607">
          <cell r="A3607" t="str">
            <v>4512000001</v>
          </cell>
        </row>
        <row r="3608">
          <cell r="A3608" t="str">
            <v>4512000001</v>
          </cell>
        </row>
        <row r="3609">
          <cell r="A3609" t="str">
            <v>4512000001</v>
          </cell>
        </row>
        <row r="3610">
          <cell r="A3610" t="str">
            <v>4512000001</v>
          </cell>
        </row>
        <row r="3611">
          <cell r="A3611" t="str">
            <v>4512000001</v>
          </cell>
        </row>
        <row r="3612">
          <cell r="A3612" t="str">
            <v>4512000001</v>
          </cell>
        </row>
        <row r="3613">
          <cell r="A3613" t="str">
            <v>4512000001</v>
          </cell>
        </row>
        <row r="3614">
          <cell r="A3614" t="str">
            <v>4512000001</v>
          </cell>
        </row>
        <row r="3615">
          <cell r="A3615" t="str">
            <v>4512000001</v>
          </cell>
        </row>
        <row r="3616">
          <cell r="A3616" t="str">
            <v>4512000001</v>
          </cell>
        </row>
        <row r="3617">
          <cell r="A3617" t="str">
            <v>4512000001</v>
          </cell>
        </row>
        <row r="3618">
          <cell r="A3618" t="str">
            <v>4512000001</v>
          </cell>
        </row>
        <row r="3619">
          <cell r="A3619" t="str">
            <v>4512000001</v>
          </cell>
        </row>
        <row r="3620">
          <cell r="A3620" t="str">
            <v>4512000001</v>
          </cell>
        </row>
        <row r="3621">
          <cell r="A3621" t="str">
            <v>4512000001</v>
          </cell>
        </row>
        <row r="3622">
          <cell r="A3622" t="str">
            <v>4512000001</v>
          </cell>
        </row>
        <row r="3623">
          <cell r="A3623" t="str">
            <v>4512000001</v>
          </cell>
        </row>
        <row r="3624">
          <cell r="A3624" t="str">
            <v>4512000001</v>
          </cell>
        </row>
        <row r="3625">
          <cell r="A3625" t="str">
            <v>4512000001</v>
          </cell>
        </row>
        <row r="3626">
          <cell r="A3626" t="str">
            <v>4512000001</v>
          </cell>
        </row>
        <row r="3627">
          <cell r="A3627" t="str">
            <v>4512000001</v>
          </cell>
        </row>
        <row r="3628">
          <cell r="A3628" t="str">
            <v>4512000001</v>
          </cell>
        </row>
        <row r="3629">
          <cell r="A3629" t="str">
            <v>4512000001</v>
          </cell>
        </row>
        <row r="3630">
          <cell r="A3630" t="str">
            <v>4512000001</v>
          </cell>
        </row>
        <row r="3631">
          <cell r="A3631" t="str">
            <v>4512000001</v>
          </cell>
        </row>
        <row r="3632">
          <cell r="A3632" t="str">
            <v>4512000001</v>
          </cell>
        </row>
        <row r="3633">
          <cell r="A3633" t="str">
            <v>4512000001</v>
          </cell>
        </row>
        <row r="3634">
          <cell r="A3634" t="str">
            <v>4512000001</v>
          </cell>
        </row>
        <row r="3635">
          <cell r="A3635" t="str">
            <v>4512000001</v>
          </cell>
        </row>
        <row r="3636">
          <cell r="A3636" t="str">
            <v>4512000001</v>
          </cell>
        </row>
        <row r="3637">
          <cell r="A3637" t="str">
            <v>4512000001</v>
          </cell>
        </row>
        <row r="3638">
          <cell r="A3638" t="str">
            <v>4512000001</v>
          </cell>
        </row>
        <row r="3639">
          <cell r="A3639" t="str">
            <v>4512000001</v>
          </cell>
        </row>
        <row r="3640">
          <cell r="A3640" t="str">
            <v>4512000001</v>
          </cell>
        </row>
        <row r="3641">
          <cell r="A3641" t="str">
            <v>4512000001</v>
          </cell>
        </row>
        <row r="3642">
          <cell r="A3642" t="str">
            <v>4512000001</v>
          </cell>
        </row>
        <row r="3643">
          <cell r="A3643" t="str">
            <v>4512000001</v>
          </cell>
        </row>
        <row r="3644">
          <cell r="A3644" t="str">
            <v>4512000001</v>
          </cell>
        </row>
        <row r="3645">
          <cell r="A3645" t="str">
            <v>4512000001</v>
          </cell>
        </row>
        <row r="3646">
          <cell r="A3646" t="str">
            <v>4512000001</v>
          </cell>
        </row>
        <row r="3647">
          <cell r="A3647" t="str">
            <v>4512000001</v>
          </cell>
        </row>
        <row r="3648">
          <cell r="A3648" t="str">
            <v>4512000001</v>
          </cell>
        </row>
        <row r="3649">
          <cell r="A3649" t="str">
            <v>4512000001</v>
          </cell>
        </row>
        <row r="3650">
          <cell r="A3650" t="str">
            <v>4512000001</v>
          </cell>
        </row>
        <row r="3651">
          <cell r="A3651" t="str">
            <v>4512000001</v>
          </cell>
        </row>
        <row r="3652">
          <cell r="A3652" t="str">
            <v>4512000001</v>
          </cell>
        </row>
        <row r="3653">
          <cell r="A3653" t="str">
            <v>4512000001</v>
          </cell>
        </row>
        <row r="3654">
          <cell r="A3654" t="str">
            <v>4512000001</v>
          </cell>
        </row>
        <row r="3655">
          <cell r="A3655" t="str">
            <v>4512000001</v>
          </cell>
        </row>
        <row r="3656">
          <cell r="A3656" t="str">
            <v>4512000001</v>
          </cell>
        </row>
        <row r="3657">
          <cell r="A3657" t="str">
            <v>4512000001</v>
          </cell>
        </row>
        <row r="3658">
          <cell r="A3658" t="str">
            <v>4512000001</v>
          </cell>
        </row>
        <row r="3659">
          <cell r="A3659" t="str">
            <v>4512000001</v>
          </cell>
        </row>
        <row r="3660">
          <cell r="A3660" t="str">
            <v>4512000001</v>
          </cell>
        </row>
        <row r="3661">
          <cell r="A3661" t="str">
            <v>4512000001</v>
          </cell>
        </row>
        <row r="3662">
          <cell r="A3662" t="str">
            <v>4512000001</v>
          </cell>
        </row>
        <row r="3663">
          <cell r="A3663" t="str">
            <v>4512000001</v>
          </cell>
        </row>
        <row r="3664">
          <cell r="A3664" t="str">
            <v>4512000001</v>
          </cell>
        </row>
        <row r="3665">
          <cell r="A3665" t="str">
            <v>4512000001</v>
          </cell>
        </row>
        <row r="3666">
          <cell r="A3666" t="str">
            <v>4512000001</v>
          </cell>
        </row>
        <row r="3667">
          <cell r="A3667" t="str">
            <v>4512000001</v>
          </cell>
        </row>
        <row r="3668">
          <cell r="A3668" t="str">
            <v>4512000001</v>
          </cell>
        </row>
        <row r="3669">
          <cell r="A3669" t="str">
            <v>4512000001</v>
          </cell>
        </row>
        <row r="3670">
          <cell r="A3670" t="str">
            <v>4512000001</v>
          </cell>
        </row>
        <row r="3671">
          <cell r="A3671" t="str">
            <v>4512000001</v>
          </cell>
        </row>
        <row r="3672">
          <cell r="A3672" t="str">
            <v>4512000001</v>
          </cell>
        </row>
        <row r="3673">
          <cell r="A3673" t="str">
            <v>4512000001</v>
          </cell>
        </row>
        <row r="3674">
          <cell r="A3674" t="str">
            <v>4512000001</v>
          </cell>
        </row>
        <row r="3675">
          <cell r="A3675" t="str">
            <v>4512000001</v>
          </cell>
        </row>
        <row r="3676">
          <cell r="A3676" t="str">
            <v>4512000001</v>
          </cell>
        </row>
        <row r="3677">
          <cell r="A3677" t="str">
            <v>4512000001</v>
          </cell>
        </row>
        <row r="3678">
          <cell r="A3678" t="str">
            <v>4512000001</v>
          </cell>
        </row>
        <row r="3679">
          <cell r="A3679" t="str">
            <v>4512000001</v>
          </cell>
        </row>
        <row r="3680">
          <cell r="A3680" t="str">
            <v>4512000001</v>
          </cell>
        </row>
        <row r="3681">
          <cell r="A3681" t="str">
            <v>4512000001</v>
          </cell>
        </row>
        <row r="3682">
          <cell r="A3682" t="str">
            <v>4512000001</v>
          </cell>
        </row>
        <row r="3683">
          <cell r="A3683" t="str">
            <v>4512000001</v>
          </cell>
        </row>
        <row r="3684">
          <cell r="A3684" t="str">
            <v>4512000001</v>
          </cell>
        </row>
        <row r="3685">
          <cell r="A3685" t="str">
            <v>4512000001</v>
          </cell>
        </row>
        <row r="3686">
          <cell r="A3686" t="str">
            <v>4512000001</v>
          </cell>
        </row>
        <row r="3687">
          <cell r="A3687" t="str">
            <v>4512000001</v>
          </cell>
        </row>
        <row r="3688">
          <cell r="A3688" t="str">
            <v>4512000001</v>
          </cell>
        </row>
        <row r="3689">
          <cell r="A3689" t="str">
            <v>4512000001</v>
          </cell>
        </row>
        <row r="3690">
          <cell r="A3690" t="str">
            <v>4512000001</v>
          </cell>
        </row>
        <row r="3691">
          <cell r="A3691" t="str">
            <v>4512000001</v>
          </cell>
        </row>
        <row r="3692">
          <cell r="A3692" t="str">
            <v>4512000001</v>
          </cell>
        </row>
        <row r="3693">
          <cell r="A3693" t="str">
            <v>4512000001</v>
          </cell>
        </row>
        <row r="3694">
          <cell r="A3694" t="str">
            <v>4512000001</v>
          </cell>
        </row>
        <row r="3695">
          <cell r="A3695" t="str">
            <v>4512000001</v>
          </cell>
        </row>
        <row r="3696">
          <cell r="A3696" t="str">
            <v>4512000001</v>
          </cell>
        </row>
        <row r="3697">
          <cell r="A3697" t="str">
            <v>4512000001</v>
          </cell>
        </row>
        <row r="3698">
          <cell r="A3698" t="str">
            <v>4512000001</v>
          </cell>
        </row>
        <row r="3699">
          <cell r="A3699" t="str">
            <v>4512000001</v>
          </cell>
        </row>
        <row r="3700">
          <cell r="A3700" t="str">
            <v>4512000001</v>
          </cell>
        </row>
        <row r="3701">
          <cell r="A3701" t="str">
            <v>4512000001</v>
          </cell>
        </row>
        <row r="3702">
          <cell r="A3702" t="str">
            <v>4512000001</v>
          </cell>
        </row>
        <row r="3703">
          <cell r="A3703" t="str">
            <v>4512000001</v>
          </cell>
        </row>
        <row r="3704">
          <cell r="A3704" t="str">
            <v>4512000001</v>
          </cell>
        </row>
        <row r="3705">
          <cell r="A3705" t="str">
            <v>4512000001</v>
          </cell>
        </row>
        <row r="3706">
          <cell r="A3706" t="str">
            <v>4512000001</v>
          </cell>
        </row>
        <row r="3707">
          <cell r="A3707" t="str">
            <v>4512000001</v>
          </cell>
        </row>
        <row r="3708">
          <cell r="A3708" t="str">
            <v>4512000001</v>
          </cell>
        </row>
        <row r="3709">
          <cell r="A3709" t="str">
            <v>4512000001</v>
          </cell>
        </row>
        <row r="3710">
          <cell r="A3710" t="str">
            <v>4512000001</v>
          </cell>
        </row>
        <row r="3711">
          <cell r="A3711" t="str">
            <v>4512000001</v>
          </cell>
        </row>
        <row r="3712">
          <cell r="A3712" t="str">
            <v>4512000001</v>
          </cell>
        </row>
        <row r="3713">
          <cell r="A3713" t="str">
            <v>4512000001</v>
          </cell>
        </row>
        <row r="3714">
          <cell r="A3714" t="str">
            <v>4512000001</v>
          </cell>
        </row>
        <row r="3715">
          <cell r="A3715" t="str">
            <v>4512000001</v>
          </cell>
        </row>
        <row r="3716">
          <cell r="A3716" t="str">
            <v>4512000001</v>
          </cell>
        </row>
        <row r="3717">
          <cell r="A3717" t="str">
            <v>4512000001</v>
          </cell>
        </row>
        <row r="3718">
          <cell r="A3718" t="str">
            <v>4512000001</v>
          </cell>
        </row>
        <row r="3719">
          <cell r="A3719" t="str">
            <v>4512000001</v>
          </cell>
        </row>
        <row r="3720">
          <cell r="A3720" t="str">
            <v>4512000001</v>
          </cell>
        </row>
        <row r="3721">
          <cell r="A3721" t="str">
            <v>4512000001</v>
          </cell>
        </row>
        <row r="3722">
          <cell r="A3722" t="str">
            <v>4512000001</v>
          </cell>
        </row>
        <row r="3723">
          <cell r="A3723" t="str">
            <v>4512000001</v>
          </cell>
        </row>
        <row r="3724">
          <cell r="A3724" t="str">
            <v>4512000001</v>
          </cell>
        </row>
        <row r="3725">
          <cell r="A3725" t="str">
            <v>4512000001</v>
          </cell>
        </row>
        <row r="3726">
          <cell r="A3726" t="str">
            <v>4512000001</v>
          </cell>
        </row>
        <row r="3727">
          <cell r="A3727" t="str">
            <v>4512000001</v>
          </cell>
        </row>
        <row r="3728">
          <cell r="A3728" t="str">
            <v>4512000001</v>
          </cell>
        </row>
        <row r="3729">
          <cell r="A3729" t="str">
            <v>4512000001</v>
          </cell>
        </row>
        <row r="3730">
          <cell r="A3730" t="str">
            <v>4512000001</v>
          </cell>
        </row>
        <row r="3731">
          <cell r="A3731" t="str">
            <v>4512000001</v>
          </cell>
        </row>
        <row r="3732">
          <cell r="A3732" t="str">
            <v>4512000001</v>
          </cell>
        </row>
        <row r="3733">
          <cell r="A3733" t="str">
            <v>4512000001</v>
          </cell>
        </row>
        <row r="3734">
          <cell r="A3734" t="str">
            <v>4512000001</v>
          </cell>
        </row>
        <row r="3735">
          <cell r="A3735" t="str">
            <v>4512000001</v>
          </cell>
        </row>
        <row r="3736">
          <cell r="A3736" t="str">
            <v>4512000001</v>
          </cell>
        </row>
        <row r="3737">
          <cell r="A3737" t="str">
            <v>4512000001</v>
          </cell>
        </row>
        <row r="3738">
          <cell r="A3738" t="str">
            <v>4512000001</v>
          </cell>
        </row>
        <row r="3739">
          <cell r="A3739" t="str">
            <v>4512000001</v>
          </cell>
        </row>
        <row r="3740">
          <cell r="A3740" t="str">
            <v>4512000001</v>
          </cell>
        </row>
        <row r="3741">
          <cell r="A3741" t="str">
            <v>4512000001</v>
          </cell>
        </row>
        <row r="3742">
          <cell r="A3742" t="str">
            <v>4512000001</v>
          </cell>
        </row>
        <row r="3743">
          <cell r="A3743" t="str">
            <v>4512000001</v>
          </cell>
        </row>
        <row r="3744">
          <cell r="A3744" t="str">
            <v>4512000001</v>
          </cell>
        </row>
        <row r="3745">
          <cell r="A3745" t="str">
            <v>4512000001</v>
          </cell>
        </row>
        <row r="3746">
          <cell r="A3746" t="str">
            <v>4512000001</v>
          </cell>
        </row>
        <row r="3747">
          <cell r="A3747" t="str">
            <v>4512000001</v>
          </cell>
        </row>
        <row r="3748">
          <cell r="A3748" t="str">
            <v>4512000001</v>
          </cell>
        </row>
        <row r="3749">
          <cell r="A3749" t="str">
            <v>4512000001</v>
          </cell>
        </row>
        <row r="3750">
          <cell r="A3750" t="str">
            <v>4512000001</v>
          </cell>
        </row>
        <row r="3751">
          <cell r="A3751" t="str">
            <v>4512000001</v>
          </cell>
        </row>
        <row r="3752">
          <cell r="A3752" t="str">
            <v>4512000001</v>
          </cell>
        </row>
        <row r="3753">
          <cell r="A3753" t="str">
            <v>4512000001</v>
          </cell>
        </row>
        <row r="3754">
          <cell r="A3754" t="str">
            <v>4512000001</v>
          </cell>
        </row>
        <row r="3755">
          <cell r="A3755" t="str">
            <v>4512000001</v>
          </cell>
        </row>
        <row r="3756">
          <cell r="A3756" t="str">
            <v>4512000001</v>
          </cell>
        </row>
        <row r="3757">
          <cell r="A3757" t="str">
            <v>4512000001</v>
          </cell>
        </row>
        <row r="3758">
          <cell r="A3758" t="str">
            <v>4512000001</v>
          </cell>
        </row>
        <row r="3759">
          <cell r="A3759" t="str">
            <v>4512000001</v>
          </cell>
        </row>
        <row r="3760">
          <cell r="A3760" t="str">
            <v>4512000001</v>
          </cell>
        </row>
        <row r="3761">
          <cell r="A3761" t="str">
            <v>4512000001</v>
          </cell>
        </row>
        <row r="3762">
          <cell r="A3762" t="str">
            <v>4512000001</v>
          </cell>
        </row>
        <row r="3763">
          <cell r="A3763" t="str">
            <v>4512000001</v>
          </cell>
        </row>
        <row r="3764">
          <cell r="A3764" t="str">
            <v>4512000001</v>
          </cell>
        </row>
        <row r="3765">
          <cell r="A3765" t="str">
            <v>4512000001</v>
          </cell>
        </row>
        <row r="3766">
          <cell r="A3766" t="str">
            <v>4512000001</v>
          </cell>
        </row>
        <row r="3767">
          <cell r="A3767" t="str">
            <v>4512000001</v>
          </cell>
        </row>
        <row r="3768">
          <cell r="A3768" t="str">
            <v>4512000001</v>
          </cell>
        </row>
        <row r="3769">
          <cell r="A3769" t="str">
            <v>4512000001</v>
          </cell>
        </row>
        <row r="3770">
          <cell r="A3770" t="str">
            <v>4512000001</v>
          </cell>
        </row>
        <row r="3771">
          <cell r="A3771" t="str">
            <v>4512000001</v>
          </cell>
        </row>
        <row r="3772">
          <cell r="A3772" t="str">
            <v>4512000001</v>
          </cell>
        </row>
        <row r="3773">
          <cell r="A3773" t="str">
            <v>4512000001</v>
          </cell>
        </row>
        <row r="3774">
          <cell r="A3774" t="str">
            <v>4512000001</v>
          </cell>
        </row>
        <row r="3775">
          <cell r="A3775" t="str">
            <v>4512000001</v>
          </cell>
        </row>
        <row r="3776">
          <cell r="A3776" t="str">
            <v>4512000001</v>
          </cell>
        </row>
        <row r="3777">
          <cell r="A3777" t="str">
            <v>4512000001</v>
          </cell>
        </row>
        <row r="3778">
          <cell r="A3778" t="str">
            <v>4512000001</v>
          </cell>
        </row>
        <row r="3779">
          <cell r="A3779" t="str">
            <v>4512000001</v>
          </cell>
        </row>
        <row r="3780">
          <cell r="A3780" t="str">
            <v>4512000001</v>
          </cell>
        </row>
        <row r="3781">
          <cell r="A3781" t="str">
            <v>4512000001</v>
          </cell>
        </row>
        <row r="3782">
          <cell r="A3782" t="str">
            <v>4512000001</v>
          </cell>
        </row>
        <row r="3783">
          <cell r="A3783" t="str">
            <v>4512000001</v>
          </cell>
        </row>
        <row r="3784">
          <cell r="A3784" t="str">
            <v>4512000001</v>
          </cell>
        </row>
        <row r="3785">
          <cell r="A3785" t="str">
            <v>4512000001</v>
          </cell>
        </row>
        <row r="3786">
          <cell r="A3786" t="str">
            <v>4512000001</v>
          </cell>
        </row>
        <row r="3787">
          <cell r="A3787" t="str">
            <v>4512000001</v>
          </cell>
        </row>
        <row r="3788">
          <cell r="A3788" t="str">
            <v>4512000001</v>
          </cell>
        </row>
        <row r="3789">
          <cell r="A3789" t="str">
            <v>4512000001</v>
          </cell>
        </row>
        <row r="3790">
          <cell r="A3790" t="str">
            <v>4512000001</v>
          </cell>
        </row>
        <row r="3791">
          <cell r="A3791" t="str">
            <v>4512000001</v>
          </cell>
        </row>
        <row r="3792">
          <cell r="A3792" t="str">
            <v>4512000001</v>
          </cell>
        </row>
        <row r="3793">
          <cell r="A3793" t="str">
            <v>4512000001</v>
          </cell>
        </row>
        <row r="3794">
          <cell r="A3794" t="str">
            <v>4512000001</v>
          </cell>
        </row>
        <row r="3795">
          <cell r="A3795" t="str">
            <v>4512000001</v>
          </cell>
        </row>
        <row r="3796">
          <cell r="A3796" t="str">
            <v>4512000001</v>
          </cell>
        </row>
        <row r="3797">
          <cell r="A3797" t="str">
            <v>4512000001</v>
          </cell>
        </row>
        <row r="3798">
          <cell r="A3798" t="str">
            <v>4512000001</v>
          </cell>
        </row>
        <row r="3799">
          <cell r="A3799" t="str">
            <v>4512000001</v>
          </cell>
        </row>
        <row r="3800">
          <cell r="A3800" t="str">
            <v>4512000001</v>
          </cell>
        </row>
        <row r="3801">
          <cell r="A3801" t="str">
            <v>4512000001</v>
          </cell>
        </row>
        <row r="3802">
          <cell r="A3802" t="str">
            <v>4512000001</v>
          </cell>
        </row>
        <row r="3803">
          <cell r="A3803" t="str">
            <v>4512000001</v>
          </cell>
        </row>
        <row r="3804">
          <cell r="A3804" t="str">
            <v>4512000001</v>
          </cell>
        </row>
        <row r="3805">
          <cell r="A3805" t="str">
            <v>4512000001</v>
          </cell>
        </row>
        <row r="3806">
          <cell r="A3806" t="str">
            <v>4512000001</v>
          </cell>
        </row>
        <row r="3807">
          <cell r="A3807" t="str">
            <v>4512000001</v>
          </cell>
        </row>
        <row r="3808">
          <cell r="A3808" t="str">
            <v>4512000001</v>
          </cell>
        </row>
        <row r="3809">
          <cell r="A3809" t="str">
            <v>4512000001</v>
          </cell>
        </row>
        <row r="3810">
          <cell r="A3810" t="str">
            <v>4512000001</v>
          </cell>
        </row>
        <row r="3811">
          <cell r="A3811" t="str">
            <v>4512000001</v>
          </cell>
        </row>
        <row r="3812">
          <cell r="A3812" t="str">
            <v>4512000001</v>
          </cell>
        </row>
        <row r="3813">
          <cell r="A3813" t="str">
            <v>4512000001</v>
          </cell>
        </row>
        <row r="3814">
          <cell r="A3814" t="str">
            <v>4512000001</v>
          </cell>
        </row>
        <row r="3815">
          <cell r="A3815" t="str">
            <v>4512000001</v>
          </cell>
        </row>
        <row r="3816">
          <cell r="A3816" t="str">
            <v>4512000001</v>
          </cell>
        </row>
        <row r="3817">
          <cell r="A3817" t="str">
            <v>4512000001</v>
          </cell>
        </row>
        <row r="3818">
          <cell r="A3818" t="str">
            <v>4512000001</v>
          </cell>
        </row>
        <row r="3819">
          <cell r="A3819" t="str">
            <v>4512000001</v>
          </cell>
        </row>
        <row r="3820">
          <cell r="A3820" t="str">
            <v>4512000001</v>
          </cell>
        </row>
        <row r="3821">
          <cell r="A3821" t="str">
            <v>4512000001</v>
          </cell>
        </row>
        <row r="3822">
          <cell r="A3822" t="str">
            <v>4512000001</v>
          </cell>
        </row>
        <row r="3823">
          <cell r="A3823" t="str">
            <v>4512000001</v>
          </cell>
        </row>
        <row r="3824">
          <cell r="A3824" t="str">
            <v>4512000001</v>
          </cell>
        </row>
        <row r="3825">
          <cell r="A3825" t="str">
            <v>4512000001</v>
          </cell>
        </row>
        <row r="3826">
          <cell r="A3826" t="str">
            <v>4512000001</v>
          </cell>
        </row>
        <row r="3827">
          <cell r="A3827" t="str">
            <v>4512000001</v>
          </cell>
        </row>
        <row r="3828">
          <cell r="A3828" t="str">
            <v>4512000001</v>
          </cell>
        </row>
        <row r="3829">
          <cell r="A3829" t="str">
            <v>4512000001</v>
          </cell>
        </row>
        <row r="3830">
          <cell r="A3830" t="str">
            <v>4512000001</v>
          </cell>
        </row>
        <row r="3831">
          <cell r="A3831" t="str">
            <v>4512000001</v>
          </cell>
        </row>
        <row r="3832">
          <cell r="A3832" t="str">
            <v>4512000001</v>
          </cell>
        </row>
        <row r="3833">
          <cell r="A3833" t="str">
            <v>4512000001</v>
          </cell>
        </row>
        <row r="3834">
          <cell r="A3834" t="str">
            <v>4512000001</v>
          </cell>
        </row>
        <row r="3835">
          <cell r="A3835" t="str">
            <v>4512000001</v>
          </cell>
        </row>
        <row r="3836">
          <cell r="A3836" t="str">
            <v>4512000001</v>
          </cell>
        </row>
        <row r="3837">
          <cell r="A3837" t="str">
            <v>4512000001</v>
          </cell>
        </row>
        <row r="3838">
          <cell r="A3838" t="str">
            <v>4512000001</v>
          </cell>
        </row>
        <row r="3839">
          <cell r="A3839" t="str">
            <v>4512000001</v>
          </cell>
        </row>
        <row r="3840">
          <cell r="A3840" t="str">
            <v>4512000001</v>
          </cell>
        </row>
        <row r="3841">
          <cell r="A3841" t="str">
            <v>4512000001</v>
          </cell>
        </row>
        <row r="3842">
          <cell r="A3842" t="str">
            <v>4512000001</v>
          </cell>
        </row>
        <row r="3843">
          <cell r="A3843" t="str">
            <v>4512000001</v>
          </cell>
        </row>
        <row r="3844">
          <cell r="A3844" t="str">
            <v>4512000001</v>
          </cell>
        </row>
        <row r="3845">
          <cell r="A3845" t="str">
            <v>4512000001</v>
          </cell>
        </row>
        <row r="3846">
          <cell r="A3846" t="str">
            <v>4512000001</v>
          </cell>
        </row>
        <row r="3847">
          <cell r="A3847" t="str">
            <v>4512000001</v>
          </cell>
        </row>
        <row r="3848">
          <cell r="A3848" t="str">
            <v>4512000001</v>
          </cell>
        </row>
        <row r="3849">
          <cell r="A3849" t="str">
            <v>4512000001</v>
          </cell>
        </row>
        <row r="3850">
          <cell r="A3850" t="str">
            <v>4512000001</v>
          </cell>
        </row>
        <row r="3851">
          <cell r="A3851" t="str">
            <v>4512000001</v>
          </cell>
        </row>
        <row r="3852">
          <cell r="A3852" t="str">
            <v>4512000001</v>
          </cell>
        </row>
        <row r="3853">
          <cell r="A3853" t="str">
            <v>4512000001</v>
          </cell>
        </row>
        <row r="3854">
          <cell r="A3854" t="str">
            <v>4512000001</v>
          </cell>
        </row>
        <row r="3855">
          <cell r="A3855" t="str">
            <v>4512000001</v>
          </cell>
        </row>
        <row r="3856">
          <cell r="A3856" t="str">
            <v>4512000001</v>
          </cell>
        </row>
        <row r="3857">
          <cell r="A3857" t="str">
            <v>4512000001</v>
          </cell>
        </row>
        <row r="3858">
          <cell r="A3858" t="str">
            <v>4512000001</v>
          </cell>
        </row>
        <row r="3859">
          <cell r="A3859" t="str">
            <v>4512000001</v>
          </cell>
        </row>
        <row r="3860">
          <cell r="A3860" t="str">
            <v>4512000001</v>
          </cell>
        </row>
        <row r="3861">
          <cell r="A3861" t="str">
            <v>4512000001</v>
          </cell>
        </row>
        <row r="3862">
          <cell r="A3862" t="str">
            <v>4512000001</v>
          </cell>
        </row>
        <row r="3863">
          <cell r="A3863" t="str">
            <v>4512000001</v>
          </cell>
        </row>
        <row r="3864">
          <cell r="A3864" t="str">
            <v>4512000001</v>
          </cell>
        </row>
        <row r="3865">
          <cell r="A3865" t="str">
            <v>4512000001</v>
          </cell>
        </row>
        <row r="3866">
          <cell r="A3866" t="str">
            <v>4512000001</v>
          </cell>
        </row>
        <row r="3867">
          <cell r="A3867" t="str">
            <v>4512000001</v>
          </cell>
        </row>
        <row r="3868">
          <cell r="A3868" t="str">
            <v>4512000001</v>
          </cell>
        </row>
        <row r="3869">
          <cell r="A3869" t="str">
            <v>4512000001</v>
          </cell>
        </row>
        <row r="3870">
          <cell r="A3870" t="str">
            <v>4512000001</v>
          </cell>
        </row>
        <row r="3871">
          <cell r="A3871" t="str">
            <v>4512000001</v>
          </cell>
        </row>
        <row r="3872">
          <cell r="A3872" t="str">
            <v>4512000001</v>
          </cell>
        </row>
        <row r="3873">
          <cell r="A3873" t="str">
            <v>4512000001</v>
          </cell>
        </row>
        <row r="3874">
          <cell r="A3874" t="str">
            <v>4512000001</v>
          </cell>
        </row>
        <row r="3875">
          <cell r="A3875" t="str">
            <v>4512000001</v>
          </cell>
        </row>
        <row r="3876">
          <cell r="A3876" t="str">
            <v>4512000001</v>
          </cell>
        </row>
        <row r="3877">
          <cell r="A3877" t="str">
            <v>4512000001</v>
          </cell>
        </row>
        <row r="3878">
          <cell r="A3878" t="str">
            <v>4512000001</v>
          </cell>
        </row>
        <row r="3879">
          <cell r="A3879" t="str">
            <v>4512000001</v>
          </cell>
        </row>
        <row r="3880">
          <cell r="A3880" t="str">
            <v>4512000001</v>
          </cell>
        </row>
        <row r="3881">
          <cell r="A3881" t="str">
            <v>4512000001</v>
          </cell>
        </row>
        <row r="3882">
          <cell r="A3882" t="str">
            <v>4512000001</v>
          </cell>
        </row>
        <row r="3883">
          <cell r="A3883" t="str">
            <v>4512000001</v>
          </cell>
        </row>
        <row r="3884">
          <cell r="A3884" t="str">
            <v>4512000001</v>
          </cell>
        </row>
        <row r="3885">
          <cell r="A3885" t="str">
            <v>4512000001</v>
          </cell>
        </row>
        <row r="3886">
          <cell r="A3886" t="str">
            <v>4512000001</v>
          </cell>
        </row>
        <row r="3887">
          <cell r="A3887" t="str">
            <v>4512000001</v>
          </cell>
        </row>
        <row r="3888">
          <cell r="A3888" t="str">
            <v>4512000001</v>
          </cell>
        </row>
        <row r="3889">
          <cell r="A3889" t="str">
            <v>4512000001</v>
          </cell>
        </row>
        <row r="3890">
          <cell r="A3890" t="str">
            <v>4512000001</v>
          </cell>
        </row>
        <row r="3891">
          <cell r="A3891" t="str">
            <v>4512000001</v>
          </cell>
        </row>
        <row r="3892">
          <cell r="A3892" t="str">
            <v>4512000001</v>
          </cell>
        </row>
        <row r="3893">
          <cell r="A3893" t="str">
            <v>4512000001</v>
          </cell>
        </row>
        <row r="3894">
          <cell r="A3894" t="str">
            <v>4512000001</v>
          </cell>
        </row>
        <row r="3895">
          <cell r="A3895" t="str">
            <v>4512000001</v>
          </cell>
        </row>
        <row r="3896">
          <cell r="A3896" t="str">
            <v>4512000001</v>
          </cell>
        </row>
        <row r="3897">
          <cell r="A3897" t="str">
            <v>4512000001</v>
          </cell>
        </row>
        <row r="3898">
          <cell r="A3898" t="str">
            <v>4512000001</v>
          </cell>
        </row>
        <row r="3899">
          <cell r="A3899" t="str">
            <v>4512000001</v>
          </cell>
        </row>
        <row r="3900">
          <cell r="A3900" t="str">
            <v>4512000001</v>
          </cell>
        </row>
        <row r="3901">
          <cell r="A3901" t="str">
            <v>4512000001</v>
          </cell>
        </row>
        <row r="3902">
          <cell r="A3902" t="str">
            <v>4512000001</v>
          </cell>
        </row>
        <row r="3903">
          <cell r="A3903" t="str">
            <v>4512000001</v>
          </cell>
        </row>
        <row r="3904">
          <cell r="A3904" t="str">
            <v>4512000001</v>
          </cell>
        </row>
        <row r="3905">
          <cell r="A3905" t="str">
            <v>4512000001</v>
          </cell>
        </row>
        <row r="3906">
          <cell r="A3906" t="str">
            <v>4512000001</v>
          </cell>
        </row>
        <row r="3907">
          <cell r="A3907" t="str">
            <v>4512000001</v>
          </cell>
        </row>
        <row r="3908">
          <cell r="A3908" t="str">
            <v>4512000001</v>
          </cell>
        </row>
        <row r="3909">
          <cell r="A3909" t="str">
            <v>4512000001</v>
          </cell>
        </row>
        <row r="3910">
          <cell r="A3910" t="str">
            <v>4512000001</v>
          </cell>
        </row>
        <row r="3911">
          <cell r="A3911" t="str">
            <v>4512000001</v>
          </cell>
        </row>
        <row r="3912">
          <cell r="A3912" t="str">
            <v>4512000001</v>
          </cell>
        </row>
        <row r="3913">
          <cell r="A3913" t="str">
            <v>4512000001</v>
          </cell>
        </row>
        <row r="3914">
          <cell r="A3914" t="str">
            <v>4512000001</v>
          </cell>
        </row>
        <row r="3915">
          <cell r="A3915" t="str">
            <v>4512000001</v>
          </cell>
        </row>
        <row r="3916">
          <cell r="A3916" t="str">
            <v>4512000001</v>
          </cell>
        </row>
        <row r="3917">
          <cell r="A3917" t="str">
            <v>4512000001</v>
          </cell>
        </row>
        <row r="3918">
          <cell r="A3918" t="str">
            <v>4512000001</v>
          </cell>
        </row>
        <row r="3919">
          <cell r="A3919" t="str">
            <v>4512000001</v>
          </cell>
        </row>
        <row r="3920">
          <cell r="A3920" t="str">
            <v>4512000001</v>
          </cell>
        </row>
        <row r="3921">
          <cell r="A3921" t="str">
            <v>4512000001</v>
          </cell>
        </row>
        <row r="3922">
          <cell r="A3922" t="str">
            <v>4512000001</v>
          </cell>
        </row>
        <row r="3923">
          <cell r="A3923" t="str">
            <v>4512000001</v>
          </cell>
        </row>
        <row r="3924">
          <cell r="A3924" t="str">
            <v>4512000001</v>
          </cell>
        </row>
        <row r="3925">
          <cell r="A3925" t="str">
            <v>4512000001</v>
          </cell>
        </row>
        <row r="3926">
          <cell r="A3926" t="str">
            <v>4512000001</v>
          </cell>
        </row>
        <row r="3927">
          <cell r="A3927" t="str">
            <v>4512000001</v>
          </cell>
        </row>
        <row r="3928">
          <cell r="A3928" t="str">
            <v>4512000001</v>
          </cell>
        </row>
        <row r="3929">
          <cell r="A3929" t="str">
            <v>4512000001</v>
          </cell>
        </row>
        <row r="3930">
          <cell r="A3930" t="str">
            <v>4512000001</v>
          </cell>
        </row>
        <row r="3931">
          <cell r="A3931" t="str">
            <v>4512000001</v>
          </cell>
        </row>
        <row r="3932">
          <cell r="A3932" t="str">
            <v>4512000001</v>
          </cell>
        </row>
        <row r="3933">
          <cell r="A3933" t="str">
            <v>4512000001</v>
          </cell>
        </row>
        <row r="3934">
          <cell r="A3934" t="str">
            <v>4512000001</v>
          </cell>
        </row>
        <row r="3935">
          <cell r="A3935" t="str">
            <v>4512000001</v>
          </cell>
        </row>
        <row r="3936">
          <cell r="A3936" t="str">
            <v>4512000001</v>
          </cell>
        </row>
        <row r="3937">
          <cell r="A3937" t="str">
            <v>4512000001</v>
          </cell>
        </row>
        <row r="3938">
          <cell r="A3938" t="str">
            <v>4512000001</v>
          </cell>
        </row>
        <row r="3939">
          <cell r="A3939" t="str">
            <v>4512000001</v>
          </cell>
        </row>
        <row r="3940">
          <cell r="A3940" t="str">
            <v>4512000001</v>
          </cell>
        </row>
        <row r="3941">
          <cell r="A3941" t="str">
            <v>4512000001</v>
          </cell>
        </row>
        <row r="3942">
          <cell r="A3942" t="str">
            <v>4512000001</v>
          </cell>
        </row>
        <row r="3943">
          <cell r="A3943" t="str">
            <v>4512000001</v>
          </cell>
        </row>
        <row r="3944">
          <cell r="A3944" t="str">
            <v>4512000001</v>
          </cell>
        </row>
        <row r="3945">
          <cell r="A3945" t="str">
            <v>4512000001</v>
          </cell>
        </row>
        <row r="3946">
          <cell r="A3946" t="str">
            <v>4512000001</v>
          </cell>
        </row>
        <row r="3947">
          <cell r="A3947" t="str">
            <v>4512000001</v>
          </cell>
        </row>
        <row r="3948">
          <cell r="A3948" t="str">
            <v>4512000001</v>
          </cell>
        </row>
        <row r="3949">
          <cell r="A3949" t="str">
            <v>4512000001</v>
          </cell>
        </row>
        <row r="3950">
          <cell r="A3950" t="str">
            <v>4512000001</v>
          </cell>
        </row>
        <row r="3951">
          <cell r="A3951" t="str">
            <v>4512000001</v>
          </cell>
        </row>
        <row r="3952">
          <cell r="A3952" t="str">
            <v>4512000001</v>
          </cell>
        </row>
        <row r="3953">
          <cell r="A3953" t="str">
            <v>4512000001</v>
          </cell>
        </row>
        <row r="3954">
          <cell r="A3954" t="str">
            <v>4512000001</v>
          </cell>
        </row>
        <row r="3955">
          <cell r="A3955" t="str">
            <v>4512000001</v>
          </cell>
        </row>
        <row r="3956">
          <cell r="A3956" t="str">
            <v>4512000001</v>
          </cell>
        </row>
        <row r="3957">
          <cell r="A3957" t="str">
            <v>4512000001</v>
          </cell>
        </row>
        <row r="3958">
          <cell r="A3958" t="str">
            <v>4512000001</v>
          </cell>
        </row>
        <row r="3959">
          <cell r="A3959" t="str">
            <v>4512000001</v>
          </cell>
        </row>
        <row r="3960">
          <cell r="A3960" t="str">
            <v>4512000001</v>
          </cell>
        </row>
        <row r="3961">
          <cell r="A3961" t="str">
            <v>4512000001</v>
          </cell>
        </row>
        <row r="3962">
          <cell r="A3962" t="str">
            <v>4512000001</v>
          </cell>
        </row>
        <row r="3963">
          <cell r="A3963" t="str">
            <v>4512000001</v>
          </cell>
        </row>
        <row r="3964">
          <cell r="A3964" t="str">
            <v>4512000001</v>
          </cell>
        </row>
        <row r="3965">
          <cell r="A3965" t="str">
            <v>4512000001</v>
          </cell>
        </row>
        <row r="3966">
          <cell r="A3966" t="str">
            <v>4512000001</v>
          </cell>
        </row>
        <row r="3967">
          <cell r="A3967" t="str">
            <v>4512000001</v>
          </cell>
        </row>
        <row r="3968">
          <cell r="A3968" t="str">
            <v>4512000001</v>
          </cell>
        </row>
        <row r="3969">
          <cell r="A3969" t="str">
            <v>4512000001</v>
          </cell>
        </row>
        <row r="3970">
          <cell r="A3970" t="str">
            <v>4512000001</v>
          </cell>
        </row>
        <row r="3971">
          <cell r="A3971" t="str">
            <v>4512000001</v>
          </cell>
        </row>
        <row r="3972">
          <cell r="A3972" t="str">
            <v>4512000001</v>
          </cell>
        </row>
        <row r="3973">
          <cell r="A3973" t="str">
            <v>4512000001</v>
          </cell>
        </row>
        <row r="3974">
          <cell r="A3974" t="str">
            <v>4512000001</v>
          </cell>
        </row>
        <row r="3975">
          <cell r="A3975" t="str">
            <v>4512000001</v>
          </cell>
        </row>
        <row r="3976">
          <cell r="A3976" t="str">
            <v>4512000001</v>
          </cell>
        </row>
        <row r="3977">
          <cell r="A3977" t="str">
            <v>4512000001</v>
          </cell>
        </row>
        <row r="3978">
          <cell r="A3978" t="str">
            <v>4512000001</v>
          </cell>
        </row>
        <row r="3979">
          <cell r="A3979" t="str">
            <v>4512000001</v>
          </cell>
        </row>
        <row r="3980">
          <cell r="A3980" t="str">
            <v>4512000001</v>
          </cell>
        </row>
        <row r="3981">
          <cell r="A3981" t="str">
            <v>4512000001</v>
          </cell>
        </row>
        <row r="3982">
          <cell r="A3982" t="str">
            <v>4512000001</v>
          </cell>
        </row>
        <row r="3983">
          <cell r="A3983" t="str">
            <v>4512000001</v>
          </cell>
        </row>
        <row r="3984">
          <cell r="A3984" t="str">
            <v>4512000001</v>
          </cell>
        </row>
        <row r="3985">
          <cell r="A3985" t="str">
            <v>4512000001</v>
          </cell>
        </row>
        <row r="3986">
          <cell r="A3986" t="str">
            <v>4512000001</v>
          </cell>
        </row>
        <row r="3987">
          <cell r="A3987" t="str">
            <v>4512000001</v>
          </cell>
        </row>
        <row r="3988">
          <cell r="A3988" t="str">
            <v>4512000001</v>
          </cell>
        </row>
        <row r="3989">
          <cell r="A3989" t="str">
            <v>4512000001</v>
          </cell>
        </row>
        <row r="3990">
          <cell r="A3990" t="str">
            <v>4512000001</v>
          </cell>
        </row>
        <row r="3991">
          <cell r="A3991" t="str">
            <v>4512000001</v>
          </cell>
        </row>
        <row r="3992">
          <cell r="A3992" t="str">
            <v>4512000001</v>
          </cell>
        </row>
        <row r="3993">
          <cell r="A3993" t="str">
            <v>4512000001</v>
          </cell>
        </row>
        <row r="3994">
          <cell r="A3994" t="str">
            <v>4512000001</v>
          </cell>
        </row>
        <row r="3995">
          <cell r="A3995" t="str">
            <v>4512000001</v>
          </cell>
        </row>
        <row r="3996">
          <cell r="A3996" t="str">
            <v>4512000001</v>
          </cell>
        </row>
        <row r="3997">
          <cell r="A3997" t="str">
            <v>4512000001</v>
          </cell>
        </row>
        <row r="3998">
          <cell r="A3998" t="str">
            <v>4512000001</v>
          </cell>
        </row>
        <row r="3999">
          <cell r="A3999" t="str">
            <v>4512000001</v>
          </cell>
        </row>
        <row r="4000">
          <cell r="A4000" t="str">
            <v>4512000001</v>
          </cell>
        </row>
        <row r="4001">
          <cell r="A4001" t="str">
            <v>4512000001</v>
          </cell>
        </row>
        <row r="4002">
          <cell r="A4002" t="str">
            <v>4512000001</v>
          </cell>
        </row>
        <row r="4003">
          <cell r="A4003" t="str">
            <v>4512000001</v>
          </cell>
        </row>
        <row r="4004">
          <cell r="A4004" t="str">
            <v>4512000001</v>
          </cell>
        </row>
        <row r="4005">
          <cell r="A4005" t="str">
            <v>4512000001</v>
          </cell>
        </row>
        <row r="4006">
          <cell r="A4006" t="str">
            <v>4512000001</v>
          </cell>
        </row>
        <row r="4007">
          <cell r="A4007" t="str">
            <v>4512000001</v>
          </cell>
        </row>
        <row r="4008">
          <cell r="A4008" t="str">
            <v>4512000001</v>
          </cell>
        </row>
        <row r="4009">
          <cell r="A4009" t="str">
            <v>4512000001</v>
          </cell>
        </row>
        <row r="4010">
          <cell r="A4010" t="str">
            <v>4512000001</v>
          </cell>
        </row>
        <row r="4011">
          <cell r="A4011" t="str">
            <v>4512000001</v>
          </cell>
        </row>
        <row r="4012">
          <cell r="A4012" t="str">
            <v>4512000001</v>
          </cell>
        </row>
        <row r="4013">
          <cell r="A4013" t="str">
            <v>4512000001</v>
          </cell>
        </row>
        <row r="4014">
          <cell r="A4014" t="str">
            <v>4512000001</v>
          </cell>
        </row>
        <row r="4015">
          <cell r="A4015" t="str">
            <v>4512000001</v>
          </cell>
        </row>
        <row r="4016">
          <cell r="A4016" t="str">
            <v>4512000001</v>
          </cell>
        </row>
        <row r="4017">
          <cell r="A4017" t="str">
            <v>4512000001</v>
          </cell>
        </row>
        <row r="4018">
          <cell r="A4018" t="str">
            <v>4512000001</v>
          </cell>
        </row>
        <row r="4019">
          <cell r="A4019" t="str">
            <v>4512000001</v>
          </cell>
        </row>
        <row r="4020">
          <cell r="A4020" t="str">
            <v>4512000001</v>
          </cell>
        </row>
        <row r="4021">
          <cell r="A4021" t="str">
            <v>4512000001</v>
          </cell>
        </row>
        <row r="4022">
          <cell r="A4022" t="str">
            <v>4512000001</v>
          </cell>
        </row>
        <row r="4023">
          <cell r="A4023" t="str">
            <v>4512000001</v>
          </cell>
        </row>
        <row r="4024">
          <cell r="A4024" t="str">
            <v>4512000001</v>
          </cell>
        </row>
        <row r="4025">
          <cell r="A4025" t="str">
            <v>4512000001</v>
          </cell>
        </row>
        <row r="4026">
          <cell r="A4026" t="str">
            <v>4512000001</v>
          </cell>
        </row>
        <row r="4027">
          <cell r="A4027" t="str">
            <v>4512000001</v>
          </cell>
        </row>
        <row r="4028">
          <cell r="A4028" t="str">
            <v>4512000001</v>
          </cell>
        </row>
        <row r="4029">
          <cell r="A4029" t="str">
            <v>4512000001</v>
          </cell>
        </row>
        <row r="4030">
          <cell r="A4030" t="str">
            <v>4512000001</v>
          </cell>
        </row>
        <row r="4031">
          <cell r="A4031" t="str">
            <v>4512000001</v>
          </cell>
        </row>
        <row r="4032">
          <cell r="A4032" t="str">
            <v>4512000001</v>
          </cell>
        </row>
        <row r="4033">
          <cell r="A4033" t="str">
            <v>4512000001</v>
          </cell>
        </row>
        <row r="4034">
          <cell r="A4034" t="str">
            <v>4512000001</v>
          </cell>
        </row>
        <row r="4035">
          <cell r="A4035" t="str">
            <v>4512000001</v>
          </cell>
        </row>
        <row r="4036">
          <cell r="A4036" t="str">
            <v>4512000001</v>
          </cell>
        </row>
        <row r="4037">
          <cell r="A4037" t="str">
            <v>4512000001</v>
          </cell>
        </row>
        <row r="4038">
          <cell r="A4038" t="str">
            <v>4512000001</v>
          </cell>
        </row>
        <row r="4039">
          <cell r="A4039" t="str">
            <v>4512000001</v>
          </cell>
        </row>
        <row r="4040">
          <cell r="A4040" t="str">
            <v>4512000001</v>
          </cell>
        </row>
        <row r="4041">
          <cell r="A4041" t="str">
            <v>4512000001</v>
          </cell>
        </row>
        <row r="4042">
          <cell r="A4042" t="str">
            <v>4512000001</v>
          </cell>
        </row>
        <row r="4043">
          <cell r="A4043" t="str">
            <v>4512000001</v>
          </cell>
        </row>
        <row r="4044">
          <cell r="A4044" t="str">
            <v>4512000001</v>
          </cell>
        </row>
        <row r="4045">
          <cell r="A4045" t="str">
            <v>4512000001</v>
          </cell>
        </row>
        <row r="4046">
          <cell r="A4046" t="str">
            <v>4512000001</v>
          </cell>
        </row>
        <row r="4047">
          <cell r="A4047" t="str">
            <v>4512000001</v>
          </cell>
        </row>
        <row r="4048">
          <cell r="A4048" t="str">
            <v>4512000001</v>
          </cell>
        </row>
        <row r="4049">
          <cell r="A4049" t="str">
            <v>4512000001</v>
          </cell>
        </row>
        <row r="4050">
          <cell r="A4050" t="str">
            <v>4512000001</v>
          </cell>
        </row>
        <row r="4051">
          <cell r="A4051" t="str">
            <v>4512000001</v>
          </cell>
        </row>
        <row r="4052">
          <cell r="A4052" t="str">
            <v>4512000001</v>
          </cell>
        </row>
        <row r="4053">
          <cell r="A4053" t="str">
            <v>4512000001</v>
          </cell>
        </row>
        <row r="4054">
          <cell r="A4054" t="str">
            <v>4512000001</v>
          </cell>
        </row>
        <row r="4055">
          <cell r="A4055" t="str">
            <v>4512000001</v>
          </cell>
        </row>
        <row r="4056">
          <cell r="A4056" t="str">
            <v>4512000001</v>
          </cell>
        </row>
        <row r="4057">
          <cell r="A4057" t="str">
            <v>4512000001</v>
          </cell>
        </row>
        <row r="4058">
          <cell r="A4058" t="str">
            <v>4512000001</v>
          </cell>
        </row>
        <row r="4059">
          <cell r="A4059" t="str">
            <v>4512000001</v>
          </cell>
        </row>
        <row r="4060">
          <cell r="A4060" t="str">
            <v>4512000001</v>
          </cell>
        </row>
        <row r="4061">
          <cell r="A4061" t="str">
            <v>4512000001</v>
          </cell>
        </row>
        <row r="4062">
          <cell r="A4062" t="str">
            <v>4512000001</v>
          </cell>
        </row>
        <row r="4063">
          <cell r="A4063" t="str">
            <v>4512000001</v>
          </cell>
        </row>
        <row r="4064">
          <cell r="A4064" t="str">
            <v>4512000001</v>
          </cell>
        </row>
        <row r="4065">
          <cell r="A4065" t="str">
            <v>4512000001</v>
          </cell>
        </row>
        <row r="4066">
          <cell r="A4066" t="str">
            <v>4512000001</v>
          </cell>
        </row>
        <row r="4067">
          <cell r="A4067" t="str">
            <v>4512000001</v>
          </cell>
        </row>
        <row r="4068">
          <cell r="A4068" t="str">
            <v>4512000001</v>
          </cell>
        </row>
        <row r="4069">
          <cell r="A4069" t="str">
            <v>4512000001</v>
          </cell>
        </row>
        <row r="4070">
          <cell r="A4070" t="str">
            <v>4512000001</v>
          </cell>
        </row>
        <row r="4071">
          <cell r="A4071" t="str">
            <v>4512000001</v>
          </cell>
        </row>
        <row r="4072">
          <cell r="A4072" t="str">
            <v>4512000001</v>
          </cell>
        </row>
        <row r="4073">
          <cell r="A4073" t="str">
            <v>4512000001</v>
          </cell>
        </row>
        <row r="4074">
          <cell r="A4074" t="str">
            <v>4512000001</v>
          </cell>
        </row>
        <row r="4075">
          <cell r="A4075" t="str">
            <v>4512000001</v>
          </cell>
        </row>
        <row r="4076">
          <cell r="A4076" t="str">
            <v>4512000001</v>
          </cell>
        </row>
        <row r="4077">
          <cell r="A4077" t="str">
            <v>4512000001</v>
          </cell>
        </row>
        <row r="4078">
          <cell r="A4078" t="str">
            <v>4512000001</v>
          </cell>
        </row>
        <row r="4079">
          <cell r="A4079" t="str">
            <v>4512000001</v>
          </cell>
        </row>
        <row r="4080">
          <cell r="A4080" t="str">
            <v>4512000001</v>
          </cell>
        </row>
        <row r="4081">
          <cell r="A4081" t="str">
            <v>4512000001</v>
          </cell>
        </row>
        <row r="4082">
          <cell r="A4082" t="str">
            <v>4512000001</v>
          </cell>
        </row>
        <row r="4083">
          <cell r="A4083" t="str">
            <v>4512000001</v>
          </cell>
        </row>
        <row r="4084">
          <cell r="A4084" t="str">
            <v>4512000001</v>
          </cell>
        </row>
        <row r="4085">
          <cell r="A4085" t="str">
            <v>4512000001</v>
          </cell>
        </row>
        <row r="4086">
          <cell r="A4086" t="str">
            <v>4512000001</v>
          </cell>
        </row>
        <row r="4087">
          <cell r="A4087" t="str">
            <v>4512000001</v>
          </cell>
        </row>
        <row r="4088">
          <cell r="A4088" t="str">
            <v>4512000001</v>
          </cell>
        </row>
        <row r="4089">
          <cell r="A4089" t="str">
            <v>4512000001</v>
          </cell>
        </row>
        <row r="4090">
          <cell r="A4090" t="str">
            <v>4512000001</v>
          </cell>
        </row>
        <row r="4091">
          <cell r="A4091" t="str">
            <v>4512000001</v>
          </cell>
        </row>
        <row r="4092">
          <cell r="A4092" t="str">
            <v>4512000001</v>
          </cell>
        </row>
        <row r="4093">
          <cell r="A4093" t="str">
            <v>4512000001</v>
          </cell>
        </row>
        <row r="4094">
          <cell r="A4094" t="str">
            <v>4512000001</v>
          </cell>
        </row>
        <row r="4095">
          <cell r="A4095" t="str">
            <v>4512000001</v>
          </cell>
        </row>
        <row r="4096">
          <cell r="A4096" t="str">
            <v>4512000001</v>
          </cell>
        </row>
        <row r="4097">
          <cell r="A4097" t="str">
            <v>4512000001</v>
          </cell>
        </row>
        <row r="4098">
          <cell r="A4098" t="str">
            <v>4512000001</v>
          </cell>
        </row>
        <row r="4099">
          <cell r="A4099" t="str">
            <v>4512000001</v>
          </cell>
        </row>
        <row r="4100">
          <cell r="A4100" t="str">
            <v>4512000001</v>
          </cell>
        </row>
        <row r="4101">
          <cell r="A4101" t="str">
            <v>4512000001</v>
          </cell>
        </row>
        <row r="4102">
          <cell r="A4102" t="str">
            <v>4512000001</v>
          </cell>
        </row>
        <row r="4103">
          <cell r="A4103" t="str">
            <v>4512000001</v>
          </cell>
        </row>
        <row r="4104">
          <cell r="A4104" t="str">
            <v>4512000001</v>
          </cell>
        </row>
        <row r="4105">
          <cell r="A4105" t="str">
            <v>4512000001</v>
          </cell>
        </row>
        <row r="4106">
          <cell r="A4106" t="str">
            <v>4512000001</v>
          </cell>
        </row>
        <row r="4107">
          <cell r="A4107" t="str">
            <v>4512000001</v>
          </cell>
        </row>
        <row r="4108">
          <cell r="A4108" t="str">
            <v>4512000001</v>
          </cell>
        </row>
        <row r="4109">
          <cell r="A4109" t="str">
            <v>4512000001</v>
          </cell>
        </row>
        <row r="4110">
          <cell r="A4110" t="str">
            <v>4512000001</v>
          </cell>
        </row>
        <row r="4111">
          <cell r="A4111" t="str">
            <v>4512000001</v>
          </cell>
        </row>
        <row r="4112">
          <cell r="A4112" t="str">
            <v>4512000001</v>
          </cell>
        </row>
        <row r="4113">
          <cell r="A4113" t="str">
            <v>4512000001</v>
          </cell>
        </row>
        <row r="4114">
          <cell r="A4114" t="str">
            <v>4512000001</v>
          </cell>
        </row>
        <row r="4115">
          <cell r="A4115" t="str">
            <v>4512000001</v>
          </cell>
        </row>
        <row r="4116">
          <cell r="A4116" t="str">
            <v>4512000001</v>
          </cell>
        </row>
        <row r="4117">
          <cell r="A4117" t="str">
            <v>4512000001</v>
          </cell>
        </row>
        <row r="4118">
          <cell r="A4118" t="str">
            <v>4512000001</v>
          </cell>
        </row>
        <row r="4119">
          <cell r="A4119" t="str">
            <v>4512000001</v>
          </cell>
        </row>
        <row r="4120">
          <cell r="A4120" t="str">
            <v>4512000001</v>
          </cell>
        </row>
        <row r="4121">
          <cell r="A4121" t="str">
            <v>4512000001</v>
          </cell>
        </row>
        <row r="4122">
          <cell r="A4122" t="str">
            <v>4512000001</v>
          </cell>
        </row>
        <row r="4123">
          <cell r="A4123" t="str">
            <v>4512000001</v>
          </cell>
        </row>
        <row r="4124">
          <cell r="A4124" t="str">
            <v>4512000001</v>
          </cell>
        </row>
        <row r="4125">
          <cell r="A4125" t="str">
            <v>4512000001</v>
          </cell>
        </row>
        <row r="4126">
          <cell r="A4126" t="str">
            <v>4512000001</v>
          </cell>
        </row>
        <row r="4127">
          <cell r="A4127" t="str">
            <v>4512000001</v>
          </cell>
        </row>
        <row r="4128">
          <cell r="A4128" t="str">
            <v>4512000001</v>
          </cell>
        </row>
        <row r="4129">
          <cell r="A4129" t="str">
            <v>4512000001</v>
          </cell>
        </row>
        <row r="4130">
          <cell r="A4130" t="str">
            <v>4512000001</v>
          </cell>
        </row>
        <row r="4131">
          <cell r="A4131" t="str">
            <v>4512000001</v>
          </cell>
        </row>
        <row r="4132">
          <cell r="A4132" t="str">
            <v>4512000001</v>
          </cell>
        </row>
        <row r="4133">
          <cell r="A4133" t="str">
            <v>4512000001</v>
          </cell>
        </row>
        <row r="4134">
          <cell r="A4134" t="str">
            <v>4512000001</v>
          </cell>
        </row>
        <row r="4135">
          <cell r="A4135" t="str">
            <v>4512000001</v>
          </cell>
        </row>
        <row r="4136">
          <cell r="A4136" t="str">
            <v>4512000001</v>
          </cell>
        </row>
        <row r="4137">
          <cell r="A4137" t="str">
            <v>4512000001</v>
          </cell>
        </row>
        <row r="4138">
          <cell r="A4138" t="str">
            <v>4512000001</v>
          </cell>
        </row>
        <row r="4139">
          <cell r="A4139" t="str">
            <v>4512000001</v>
          </cell>
        </row>
        <row r="4140">
          <cell r="A4140" t="str">
            <v>4512000001</v>
          </cell>
        </row>
        <row r="4141">
          <cell r="A4141" t="str">
            <v>4512000001</v>
          </cell>
        </row>
        <row r="4142">
          <cell r="A4142" t="str">
            <v>4512000001</v>
          </cell>
        </row>
        <row r="4143">
          <cell r="A4143" t="str">
            <v>4512000001</v>
          </cell>
        </row>
        <row r="4144">
          <cell r="A4144" t="str">
            <v>4512000001</v>
          </cell>
        </row>
        <row r="4145">
          <cell r="A4145" t="str">
            <v>4512000001</v>
          </cell>
        </row>
        <row r="4146">
          <cell r="A4146" t="str">
            <v>4512000001</v>
          </cell>
        </row>
        <row r="4147">
          <cell r="A4147" t="str">
            <v>4512000001</v>
          </cell>
        </row>
        <row r="4148">
          <cell r="A4148" t="str">
            <v>4512000001</v>
          </cell>
        </row>
        <row r="4149">
          <cell r="A4149" t="str">
            <v>4512000001</v>
          </cell>
        </row>
        <row r="4150">
          <cell r="A4150" t="str">
            <v>4512000001</v>
          </cell>
        </row>
        <row r="4151">
          <cell r="A4151" t="str">
            <v>4512000001</v>
          </cell>
        </row>
        <row r="4152">
          <cell r="A4152" t="str">
            <v>4512000001</v>
          </cell>
        </row>
        <row r="4153">
          <cell r="A4153" t="str">
            <v>4512000001</v>
          </cell>
        </row>
        <row r="4154">
          <cell r="A4154" t="str">
            <v>4512000001</v>
          </cell>
        </row>
        <row r="4155">
          <cell r="A4155" t="str">
            <v>4512000001</v>
          </cell>
        </row>
        <row r="4156">
          <cell r="A4156" t="str">
            <v>4512000001</v>
          </cell>
        </row>
        <row r="4157">
          <cell r="A4157" t="str">
            <v>4512000001</v>
          </cell>
        </row>
        <row r="4158">
          <cell r="A4158" t="str">
            <v>4512000001</v>
          </cell>
        </row>
        <row r="4159">
          <cell r="A4159" t="str">
            <v>4512000001</v>
          </cell>
        </row>
        <row r="4160">
          <cell r="A4160" t="str">
            <v>4512000001</v>
          </cell>
        </row>
        <row r="4161">
          <cell r="A4161" t="str">
            <v>4512000001</v>
          </cell>
        </row>
        <row r="4162">
          <cell r="A4162" t="str">
            <v>4512000001</v>
          </cell>
        </row>
        <row r="4163">
          <cell r="A4163" t="str">
            <v>4512000001</v>
          </cell>
        </row>
        <row r="4164">
          <cell r="A4164" t="str">
            <v>4512000001</v>
          </cell>
        </row>
        <row r="4165">
          <cell r="A4165" t="str">
            <v>4512000001</v>
          </cell>
        </row>
        <row r="4166">
          <cell r="A4166" t="str">
            <v>4512000001</v>
          </cell>
        </row>
        <row r="4167">
          <cell r="A4167" t="str">
            <v>4512000001</v>
          </cell>
        </row>
        <row r="4168">
          <cell r="A4168" t="str">
            <v>4512000001</v>
          </cell>
        </row>
        <row r="4169">
          <cell r="A4169" t="str">
            <v>4512000001</v>
          </cell>
        </row>
        <row r="4170">
          <cell r="A4170" t="str">
            <v>4512000001</v>
          </cell>
        </row>
        <row r="4171">
          <cell r="A4171" t="str">
            <v>4512000001</v>
          </cell>
        </row>
        <row r="4172">
          <cell r="A4172" t="str">
            <v>4512000001</v>
          </cell>
        </row>
        <row r="4173">
          <cell r="A4173" t="str">
            <v>4512000001</v>
          </cell>
        </row>
        <row r="4174">
          <cell r="A4174" t="str">
            <v>4512000001</v>
          </cell>
        </row>
        <row r="4175">
          <cell r="A4175" t="str">
            <v>4512000001</v>
          </cell>
        </row>
        <row r="4176">
          <cell r="A4176" t="str">
            <v>4512000001</v>
          </cell>
        </row>
        <row r="4177">
          <cell r="A4177" t="str">
            <v>4512000001</v>
          </cell>
        </row>
        <row r="4178">
          <cell r="A4178" t="str">
            <v>4512000001</v>
          </cell>
        </row>
        <row r="4179">
          <cell r="A4179" t="str">
            <v>4512000001</v>
          </cell>
        </row>
        <row r="4180">
          <cell r="A4180" t="str">
            <v>4512000001</v>
          </cell>
        </row>
        <row r="4181">
          <cell r="A4181" t="str">
            <v>4512000001</v>
          </cell>
        </row>
        <row r="4182">
          <cell r="A4182" t="str">
            <v>4512000001</v>
          </cell>
        </row>
        <row r="4183">
          <cell r="A4183" t="str">
            <v>4512000001</v>
          </cell>
        </row>
        <row r="4184">
          <cell r="A4184" t="str">
            <v>4512000001</v>
          </cell>
        </row>
        <row r="4185">
          <cell r="A4185" t="str">
            <v>4512000001</v>
          </cell>
        </row>
        <row r="4186">
          <cell r="A4186" t="str">
            <v>4512000001</v>
          </cell>
        </row>
        <row r="4187">
          <cell r="A4187" t="str">
            <v>4512000001</v>
          </cell>
        </row>
        <row r="4188">
          <cell r="A4188" t="str">
            <v>4512000001</v>
          </cell>
        </row>
        <row r="4189">
          <cell r="A4189" t="str">
            <v>4512000001</v>
          </cell>
        </row>
        <row r="4190">
          <cell r="A4190" t="str">
            <v>4512000001</v>
          </cell>
        </row>
        <row r="4191">
          <cell r="A4191" t="str">
            <v>4512000001</v>
          </cell>
        </row>
        <row r="4192">
          <cell r="A4192" t="str">
            <v>4512000001</v>
          </cell>
        </row>
        <row r="4193">
          <cell r="A4193" t="str">
            <v>4512000001</v>
          </cell>
        </row>
        <row r="4194">
          <cell r="A4194" t="str">
            <v>4512000001</v>
          </cell>
        </row>
        <row r="4195">
          <cell r="A4195" t="str">
            <v>4512000001</v>
          </cell>
        </row>
        <row r="4196">
          <cell r="A4196" t="str">
            <v>4512000001</v>
          </cell>
        </row>
        <row r="4197">
          <cell r="A4197" t="str">
            <v>4512000001</v>
          </cell>
        </row>
        <row r="4198">
          <cell r="A4198" t="str">
            <v>4512000001</v>
          </cell>
        </row>
        <row r="4199">
          <cell r="A4199" t="str">
            <v>4512000001</v>
          </cell>
        </row>
        <row r="4200">
          <cell r="A4200" t="str">
            <v>4512000001</v>
          </cell>
        </row>
        <row r="4201">
          <cell r="A4201" t="str">
            <v>4512000001</v>
          </cell>
        </row>
        <row r="4202">
          <cell r="A4202" t="str">
            <v>4512000001</v>
          </cell>
        </row>
        <row r="4203">
          <cell r="A4203" t="str">
            <v>4512000001</v>
          </cell>
        </row>
        <row r="4204">
          <cell r="A4204" t="str">
            <v>4512000001</v>
          </cell>
        </row>
        <row r="4205">
          <cell r="A4205" t="str">
            <v>4512000001</v>
          </cell>
        </row>
        <row r="4206">
          <cell r="A4206" t="str">
            <v>4512000001</v>
          </cell>
        </row>
        <row r="4207">
          <cell r="A4207" t="str">
            <v>4512000001</v>
          </cell>
        </row>
        <row r="4208">
          <cell r="A4208" t="str">
            <v>4512000001</v>
          </cell>
        </row>
        <row r="4209">
          <cell r="A4209" t="str">
            <v>4512000001</v>
          </cell>
        </row>
        <row r="4210">
          <cell r="A4210" t="str">
            <v>4512000001</v>
          </cell>
        </row>
        <row r="4211">
          <cell r="A4211" t="str">
            <v>4512000001</v>
          </cell>
        </row>
        <row r="4212">
          <cell r="A4212" t="str">
            <v>4512000001</v>
          </cell>
        </row>
        <row r="4213">
          <cell r="A4213" t="str">
            <v>4512000001</v>
          </cell>
        </row>
        <row r="4214">
          <cell r="A4214" t="str">
            <v>4512000001</v>
          </cell>
        </row>
        <row r="4215">
          <cell r="A4215" t="str">
            <v>4512000001</v>
          </cell>
        </row>
        <row r="4216">
          <cell r="A4216" t="str">
            <v>4512000001</v>
          </cell>
        </row>
        <row r="4217">
          <cell r="A4217" t="str">
            <v>4512000001</v>
          </cell>
        </row>
        <row r="4218">
          <cell r="A4218" t="str">
            <v>4512000001</v>
          </cell>
        </row>
        <row r="4219">
          <cell r="A4219" t="str">
            <v>4512000001</v>
          </cell>
        </row>
        <row r="4220">
          <cell r="A4220" t="str">
            <v>4512000001</v>
          </cell>
        </row>
        <row r="4221">
          <cell r="A4221" t="str">
            <v>4512000001</v>
          </cell>
        </row>
        <row r="4222">
          <cell r="A4222" t="str">
            <v>4512000001</v>
          </cell>
        </row>
        <row r="4223">
          <cell r="A4223" t="str">
            <v>4512000001</v>
          </cell>
        </row>
        <row r="4224">
          <cell r="A4224" t="str">
            <v>4512000001</v>
          </cell>
        </row>
        <row r="4225">
          <cell r="A4225" t="str">
            <v>4512000001</v>
          </cell>
        </row>
        <row r="4226">
          <cell r="A4226" t="str">
            <v>4512000001</v>
          </cell>
        </row>
        <row r="4227">
          <cell r="A4227" t="str">
            <v>4512000001</v>
          </cell>
        </row>
        <row r="4228">
          <cell r="A4228" t="str">
            <v>4512000001</v>
          </cell>
        </row>
        <row r="4229">
          <cell r="A4229" t="str">
            <v>4512000001</v>
          </cell>
        </row>
        <row r="4230">
          <cell r="A4230" t="str">
            <v>4512000001</v>
          </cell>
        </row>
        <row r="4231">
          <cell r="A4231" t="str">
            <v>4512000001</v>
          </cell>
        </row>
        <row r="4232">
          <cell r="A4232" t="str">
            <v>4512000001</v>
          </cell>
        </row>
        <row r="4233">
          <cell r="A4233" t="str">
            <v>4512000001</v>
          </cell>
        </row>
        <row r="4234">
          <cell r="A4234" t="str">
            <v>4512000001</v>
          </cell>
        </row>
        <row r="4235">
          <cell r="A4235" t="str">
            <v>4512000001</v>
          </cell>
        </row>
        <row r="4236">
          <cell r="A4236" t="str">
            <v>4512000001</v>
          </cell>
        </row>
        <row r="4237">
          <cell r="A4237" t="str">
            <v>4512000001</v>
          </cell>
        </row>
        <row r="4238">
          <cell r="A4238" t="str">
            <v>4512000001</v>
          </cell>
        </row>
        <row r="4239">
          <cell r="A4239" t="str">
            <v>4512000001</v>
          </cell>
        </row>
        <row r="4240">
          <cell r="A4240" t="str">
            <v>4512000001</v>
          </cell>
        </row>
        <row r="4241">
          <cell r="A4241" t="str">
            <v>4512000001</v>
          </cell>
        </row>
        <row r="4242">
          <cell r="A4242" t="str">
            <v>4512000001</v>
          </cell>
        </row>
        <row r="4243">
          <cell r="A4243" t="str">
            <v>4512000001</v>
          </cell>
        </row>
        <row r="4244">
          <cell r="A4244" t="str">
            <v>4512000001</v>
          </cell>
        </row>
        <row r="4245">
          <cell r="A4245" t="str">
            <v>4512000001</v>
          </cell>
        </row>
        <row r="4246">
          <cell r="A4246" t="str">
            <v>4512000001</v>
          </cell>
        </row>
        <row r="4247">
          <cell r="A4247" t="str">
            <v>4512000001</v>
          </cell>
        </row>
        <row r="4248">
          <cell r="A4248" t="str">
            <v>4512000001</v>
          </cell>
        </row>
        <row r="4249">
          <cell r="A4249" t="str">
            <v>4512000001</v>
          </cell>
        </row>
        <row r="4250">
          <cell r="A4250" t="str">
            <v>4512000001</v>
          </cell>
        </row>
        <row r="4251">
          <cell r="A4251" t="str">
            <v>4512000001</v>
          </cell>
        </row>
        <row r="4252">
          <cell r="A4252" t="str">
            <v>4512000001</v>
          </cell>
        </row>
        <row r="4253">
          <cell r="A4253" t="str">
            <v>4512000001</v>
          </cell>
        </row>
        <row r="4254">
          <cell r="A4254" t="str">
            <v>4512000001</v>
          </cell>
        </row>
        <row r="4255">
          <cell r="A4255" t="str">
            <v>4512000001</v>
          </cell>
        </row>
        <row r="4256">
          <cell r="A4256" t="str">
            <v>4512000001</v>
          </cell>
        </row>
        <row r="4257">
          <cell r="A4257" t="str">
            <v>4512000001</v>
          </cell>
        </row>
        <row r="4258">
          <cell r="A4258" t="str">
            <v>4512000001</v>
          </cell>
        </row>
        <row r="4259">
          <cell r="A4259" t="str">
            <v>4512000001</v>
          </cell>
        </row>
        <row r="4260">
          <cell r="A4260" t="str">
            <v>4512000001</v>
          </cell>
        </row>
        <row r="4261">
          <cell r="A4261" t="str">
            <v>4512000001</v>
          </cell>
        </row>
        <row r="4262">
          <cell r="A4262" t="str">
            <v>4512000001</v>
          </cell>
        </row>
        <row r="4263">
          <cell r="A4263" t="str">
            <v>4512000001</v>
          </cell>
        </row>
        <row r="4264">
          <cell r="A4264" t="str">
            <v>4512000001</v>
          </cell>
        </row>
        <row r="4265">
          <cell r="A4265" t="str">
            <v>4512000001</v>
          </cell>
        </row>
        <row r="4266">
          <cell r="A4266" t="str">
            <v>4512000001</v>
          </cell>
        </row>
        <row r="4267">
          <cell r="A4267" t="str">
            <v>4512000001</v>
          </cell>
        </row>
        <row r="4268">
          <cell r="A4268" t="str">
            <v>4512000001</v>
          </cell>
        </row>
        <row r="4269">
          <cell r="A4269" t="str">
            <v>4512000001</v>
          </cell>
        </row>
        <row r="4270">
          <cell r="A4270" t="str">
            <v>4512000001</v>
          </cell>
        </row>
        <row r="4271">
          <cell r="A4271" t="str">
            <v>4512000001</v>
          </cell>
        </row>
        <row r="4272">
          <cell r="A4272" t="str">
            <v>4512000001</v>
          </cell>
        </row>
        <row r="4273">
          <cell r="A4273" t="str">
            <v>4512000001</v>
          </cell>
        </row>
        <row r="4274">
          <cell r="A4274" t="str">
            <v>4512000001</v>
          </cell>
        </row>
        <row r="4275">
          <cell r="A4275" t="str">
            <v>4512000001</v>
          </cell>
        </row>
        <row r="4276">
          <cell r="A4276" t="str">
            <v>4512000001</v>
          </cell>
        </row>
        <row r="4277">
          <cell r="A4277" t="str">
            <v>4512000001</v>
          </cell>
        </row>
        <row r="4278">
          <cell r="A4278" t="str">
            <v>4512000001</v>
          </cell>
        </row>
        <row r="4279">
          <cell r="A4279" t="str">
            <v>4512000001</v>
          </cell>
        </row>
        <row r="4280">
          <cell r="A4280" t="str">
            <v>4512000001</v>
          </cell>
        </row>
        <row r="4281">
          <cell r="A4281" t="str">
            <v>4512000001</v>
          </cell>
        </row>
        <row r="4282">
          <cell r="A4282" t="str">
            <v>4512000001</v>
          </cell>
        </row>
        <row r="4283">
          <cell r="A4283" t="str">
            <v>4512000001</v>
          </cell>
        </row>
        <row r="4284">
          <cell r="A4284" t="str">
            <v>4512000001</v>
          </cell>
        </row>
        <row r="4285">
          <cell r="A4285" t="str">
            <v>4512000001</v>
          </cell>
        </row>
        <row r="4286">
          <cell r="A4286" t="str">
            <v>4512000001</v>
          </cell>
        </row>
        <row r="4287">
          <cell r="A4287" t="str">
            <v>4512000001</v>
          </cell>
        </row>
        <row r="4288">
          <cell r="A4288" t="str">
            <v>4512000001</v>
          </cell>
        </row>
        <row r="4289">
          <cell r="A4289" t="str">
            <v>4512000001</v>
          </cell>
        </row>
        <row r="4290">
          <cell r="A4290" t="str">
            <v>4512000001</v>
          </cell>
        </row>
        <row r="4291">
          <cell r="A4291" t="str">
            <v>4512000001</v>
          </cell>
        </row>
        <row r="4292">
          <cell r="A4292" t="str">
            <v>4512000001</v>
          </cell>
        </row>
        <row r="4293">
          <cell r="A4293" t="str">
            <v>4512000001</v>
          </cell>
        </row>
        <row r="4294">
          <cell r="A4294" t="str">
            <v>4512000001</v>
          </cell>
        </row>
        <row r="4295">
          <cell r="A4295" t="str">
            <v>4512000001</v>
          </cell>
        </row>
        <row r="4296">
          <cell r="A4296" t="str">
            <v>4512000001</v>
          </cell>
        </row>
        <row r="4297">
          <cell r="A4297" t="str">
            <v>4512000001</v>
          </cell>
        </row>
        <row r="4298">
          <cell r="A4298" t="str">
            <v>4512000001</v>
          </cell>
        </row>
        <row r="4299">
          <cell r="A4299" t="str">
            <v>4512000001</v>
          </cell>
        </row>
        <row r="4300">
          <cell r="A4300" t="str">
            <v>4512000001</v>
          </cell>
        </row>
        <row r="4301">
          <cell r="A4301" t="str">
            <v>4512000001</v>
          </cell>
        </row>
        <row r="4302">
          <cell r="A4302" t="str">
            <v>4512000001</v>
          </cell>
        </row>
        <row r="4303">
          <cell r="A4303" t="str">
            <v>4512000001</v>
          </cell>
        </row>
        <row r="4304">
          <cell r="A4304" t="str">
            <v>4512000001</v>
          </cell>
        </row>
        <row r="4305">
          <cell r="A4305" t="str">
            <v>4512000001</v>
          </cell>
        </row>
        <row r="4306">
          <cell r="A4306" t="str">
            <v>4512000001</v>
          </cell>
        </row>
        <row r="4307">
          <cell r="A4307" t="str">
            <v>4512000001</v>
          </cell>
        </row>
        <row r="4308">
          <cell r="A4308" t="str">
            <v>4512000001</v>
          </cell>
        </row>
        <row r="4309">
          <cell r="A4309" t="str">
            <v>4512000001</v>
          </cell>
        </row>
        <row r="4310">
          <cell r="A4310" t="str">
            <v>4512000001</v>
          </cell>
        </row>
        <row r="4311">
          <cell r="A4311" t="str">
            <v>4512000001</v>
          </cell>
        </row>
        <row r="4312">
          <cell r="A4312" t="str">
            <v>4512000001</v>
          </cell>
        </row>
        <row r="4313">
          <cell r="A4313" t="str">
            <v>4512000001</v>
          </cell>
        </row>
        <row r="4314">
          <cell r="A4314" t="str">
            <v>4512000001</v>
          </cell>
        </row>
        <row r="4315">
          <cell r="A4315" t="str">
            <v>4512000001</v>
          </cell>
        </row>
        <row r="4316">
          <cell r="A4316" t="str">
            <v>4512000001</v>
          </cell>
        </row>
        <row r="4317">
          <cell r="A4317" t="str">
            <v>4512000001</v>
          </cell>
        </row>
        <row r="4318">
          <cell r="A4318" t="str">
            <v>4512000001</v>
          </cell>
        </row>
        <row r="4319">
          <cell r="A4319" t="str">
            <v>4512000001</v>
          </cell>
        </row>
        <row r="4320">
          <cell r="A4320" t="str">
            <v>4512000001</v>
          </cell>
        </row>
        <row r="4321">
          <cell r="A4321" t="str">
            <v>4512000001</v>
          </cell>
        </row>
        <row r="4322">
          <cell r="A4322" t="str">
            <v>4512000001</v>
          </cell>
        </row>
        <row r="4323">
          <cell r="A4323" t="str">
            <v>4512000001</v>
          </cell>
        </row>
        <row r="4324">
          <cell r="A4324" t="str">
            <v>4512000001</v>
          </cell>
        </row>
        <row r="4325">
          <cell r="A4325" t="str">
            <v>4512000001</v>
          </cell>
        </row>
        <row r="4326">
          <cell r="A4326" t="str">
            <v>4512000001</v>
          </cell>
        </row>
        <row r="4327">
          <cell r="A4327" t="str">
            <v>4512000001</v>
          </cell>
        </row>
        <row r="4328">
          <cell r="A4328" t="str">
            <v>4512000001</v>
          </cell>
        </row>
        <row r="4329">
          <cell r="A4329" t="str">
            <v>4512000001</v>
          </cell>
        </row>
        <row r="4330">
          <cell r="A4330" t="str">
            <v>4512000001</v>
          </cell>
        </row>
        <row r="4331">
          <cell r="A4331" t="str">
            <v>4512000001</v>
          </cell>
        </row>
        <row r="4332">
          <cell r="A4332" t="str">
            <v>4512000001</v>
          </cell>
        </row>
        <row r="4333">
          <cell r="A4333" t="str">
            <v>4512000001</v>
          </cell>
        </row>
        <row r="4334">
          <cell r="A4334" t="str">
            <v>4512000001</v>
          </cell>
        </row>
        <row r="4335">
          <cell r="A4335" t="str">
            <v>4512000001</v>
          </cell>
        </row>
        <row r="4336">
          <cell r="A4336" t="str">
            <v>4512000001</v>
          </cell>
        </row>
        <row r="4337">
          <cell r="A4337" t="str">
            <v>4512000001</v>
          </cell>
        </row>
        <row r="4338">
          <cell r="A4338" t="str">
            <v>4512000001</v>
          </cell>
        </row>
        <row r="4339">
          <cell r="A4339" t="str">
            <v>4512000001</v>
          </cell>
        </row>
        <row r="4340">
          <cell r="A4340" t="str">
            <v>4512000001</v>
          </cell>
        </row>
        <row r="4341">
          <cell r="A4341" t="str">
            <v>4512000001</v>
          </cell>
        </row>
        <row r="4342">
          <cell r="A4342" t="str">
            <v>4512000001</v>
          </cell>
        </row>
        <row r="4343">
          <cell r="A4343" t="str">
            <v>4512000001</v>
          </cell>
        </row>
        <row r="4344">
          <cell r="A4344" t="str">
            <v>4512000001</v>
          </cell>
        </row>
        <row r="4345">
          <cell r="A4345" t="str">
            <v>4512000001</v>
          </cell>
        </row>
        <row r="4346">
          <cell r="A4346" t="str">
            <v>4512000001</v>
          </cell>
        </row>
        <row r="4347">
          <cell r="A4347" t="str">
            <v>4512000001</v>
          </cell>
        </row>
        <row r="4348">
          <cell r="A4348" t="str">
            <v>4512000001</v>
          </cell>
        </row>
        <row r="4349">
          <cell r="A4349" t="str">
            <v>4512000001</v>
          </cell>
        </row>
        <row r="4350">
          <cell r="A4350" t="str">
            <v>4512000001</v>
          </cell>
        </row>
        <row r="4351">
          <cell r="A4351" t="str">
            <v>4512000001</v>
          </cell>
        </row>
        <row r="4352">
          <cell r="A4352" t="str">
            <v>4512000001</v>
          </cell>
        </row>
        <row r="4353">
          <cell r="A4353" t="str">
            <v>4512000001</v>
          </cell>
        </row>
        <row r="4354">
          <cell r="A4354" t="str">
            <v>4512000001</v>
          </cell>
        </row>
        <row r="4355">
          <cell r="A4355" t="str">
            <v>4512000001</v>
          </cell>
        </row>
        <row r="4356">
          <cell r="A4356" t="str">
            <v>4512000001</v>
          </cell>
        </row>
        <row r="4357">
          <cell r="A4357" t="str">
            <v>4512000001</v>
          </cell>
        </row>
        <row r="4358">
          <cell r="A4358" t="str">
            <v>4512000001</v>
          </cell>
        </row>
        <row r="4359">
          <cell r="A4359" t="str">
            <v>4512000001</v>
          </cell>
        </row>
        <row r="4360">
          <cell r="A4360" t="str">
            <v>4512000001</v>
          </cell>
        </row>
        <row r="4361">
          <cell r="A4361" t="str">
            <v>4512000001</v>
          </cell>
        </row>
        <row r="4362">
          <cell r="A4362" t="str">
            <v>4512000001</v>
          </cell>
        </row>
        <row r="4363">
          <cell r="A4363" t="str">
            <v>4512000001</v>
          </cell>
        </row>
        <row r="4364">
          <cell r="A4364" t="str">
            <v>4512000001</v>
          </cell>
        </row>
        <row r="4365">
          <cell r="A4365" t="str">
            <v>4512000001</v>
          </cell>
        </row>
        <row r="4366">
          <cell r="A4366" t="str">
            <v>4512000001</v>
          </cell>
        </row>
        <row r="4367">
          <cell r="A4367" t="str">
            <v>4512000001</v>
          </cell>
        </row>
        <row r="4368">
          <cell r="A4368" t="str">
            <v>4512000001</v>
          </cell>
        </row>
        <row r="4369">
          <cell r="A4369" t="str">
            <v>4512000001</v>
          </cell>
        </row>
        <row r="4370">
          <cell r="A4370" t="str">
            <v>4512000001</v>
          </cell>
        </row>
        <row r="4371">
          <cell r="A4371" t="str">
            <v>4512000001</v>
          </cell>
        </row>
        <row r="4372">
          <cell r="A4372" t="str">
            <v>4512000001</v>
          </cell>
        </row>
        <row r="4373">
          <cell r="A4373" t="str">
            <v>4512000001</v>
          </cell>
        </row>
        <row r="4374">
          <cell r="A4374" t="str">
            <v>4512000001</v>
          </cell>
        </row>
        <row r="4375">
          <cell r="A4375" t="str">
            <v>4512000001</v>
          </cell>
        </row>
        <row r="4376">
          <cell r="A4376" t="str">
            <v>4512000001</v>
          </cell>
        </row>
        <row r="4377">
          <cell r="A4377" t="str">
            <v>4512000001</v>
          </cell>
        </row>
        <row r="4378">
          <cell r="A4378" t="str">
            <v>4512000001</v>
          </cell>
        </row>
        <row r="4379">
          <cell r="A4379" t="str">
            <v>4512000001</v>
          </cell>
        </row>
        <row r="4380">
          <cell r="A4380" t="str">
            <v>4512000001</v>
          </cell>
        </row>
        <row r="4381">
          <cell r="A4381" t="str">
            <v>4512000001</v>
          </cell>
        </row>
        <row r="4382">
          <cell r="A4382" t="str">
            <v>4512000001</v>
          </cell>
        </row>
        <row r="4383">
          <cell r="A4383" t="str">
            <v>4512000001</v>
          </cell>
        </row>
        <row r="4384">
          <cell r="A4384" t="str">
            <v>4512000001</v>
          </cell>
        </row>
        <row r="4385">
          <cell r="A4385" t="str">
            <v>4512000001</v>
          </cell>
        </row>
        <row r="4386">
          <cell r="A4386" t="str">
            <v>4512000001</v>
          </cell>
        </row>
        <row r="4387">
          <cell r="A4387" t="str">
            <v>4512000001</v>
          </cell>
        </row>
        <row r="4388">
          <cell r="A4388" t="str">
            <v>4512000001</v>
          </cell>
        </row>
        <row r="4389">
          <cell r="A4389" t="str">
            <v>4512000001</v>
          </cell>
        </row>
        <row r="4390">
          <cell r="A4390" t="str">
            <v>4512000001</v>
          </cell>
        </row>
        <row r="4391">
          <cell r="A4391" t="str">
            <v>4512000001</v>
          </cell>
        </row>
        <row r="4392">
          <cell r="A4392" t="str">
            <v>4512000001</v>
          </cell>
        </row>
        <row r="4393">
          <cell r="A4393" t="str">
            <v>4512000001</v>
          </cell>
        </row>
        <row r="4394">
          <cell r="A4394" t="str">
            <v>4512000001</v>
          </cell>
        </row>
        <row r="4395">
          <cell r="A4395" t="str">
            <v>4512000001</v>
          </cell>
        </row>
        <row r="4396">
          <cell r="A4396" t="str">
            <v>4512000001</v>
          </cell>
        </row>
        <row r="4397">
          <cell r="A4397" t="str">
            <v>4512000001</v>
          </cell>
        </row>
        <row r="4398">
          <cell r="A4398" t="str">
            <v>4512000001</v>
          </cell>
        </row>
        <row r="4399">
          <cell r="A4399" t="str">
            <v>4512000001</v>
          </cell>
        </row>
        <row r="4400">
          <cell r="A4400" t="str">
            <v>4512000001</v>
          </cell>
        </row>
        <row r="4401">
          <cell r="A4401" t="str">
            <v>4512000001</v>
          </cell>
        </row>
        <row r="4402">
          <cell r="A4402" t="str">
            <v>4512000001</v>
          </cell>
        </row>
        <row r="4403">
          <cell r="A4403" t="str">
            <v>4512000001</v>
          </cell>
        </row>
        <row r="4404">
          <cell r="A4404" t="str">
            <v>4512000001</v>
          </cell>
        </row>
        <row r="4405">
          <cell r="A4405" t="str">
            <v>4512000001</v>
          </cell>
        </row>
        <row r="4406">
          <cell r="A4406" t="str">
            <v>4512000001</v>
          </cell>
        </row>
        <row r="4407">
          <cell r="A4407" t="str">
            <v>4512000001</v>
          </cell>
        </row>
        <row r="4408">
          <cell r="A4408" t="str">
            <v>4512000001</v>
          </cell>
        </row>
        <row r="4409">
          <cell r="A4409" t="str">
            <v>4512000001</v>
          </cell>
        </row>
        <row r="4410">
          <cell r="A4410" t="str">
            <v>4512000001</v>
          </cell>
        </row>
        <row r="4411">
          <cell r="A4411" t="str">
            <v>4512000001</v>
          </cell>
        </row>
        <row r="4412">
          <cell r="A4412" t="str">
            <v>4512000001</v>
          </cell>
        </row>
        <row r="4413">
          <cell r="A4413" t="str">
            <v>4512000001</v>
          </cell>
        </row>
        <row r="4414">
          <cell r="A4414" t="str">
            <v>4512000001</v>
          </cell>
        </row>
        <row r="4415">
          <cell r="A4415" t="str">
            <v>4512000001</v>
          </cell>
        </row>
        <row r="4416">
          <cell r="A4416" t="str">
            <v>4512000001</v>
          </cell>
        </row>
        <row r="4417">
          <cell r="A4417" t="str">
            <v>4512000001</v>
          </cell>
        </row>
        <row r="4418">
          <cell r="A4418" t="str">
            <v>4512000001</v>
          </cell>
        </row>
        <row r="4419">
          <cell r="A4419" t="str">
            <v>4512000001</v>
          </cell>
        </row>
        <row r="4420">
          <cell r="A4420" t="str">
            <v>4512000001</v>
          </cell>
        </row>
        <row r="4421">
          <cell r="A4421" t="str">
            <v>4512000001</v>
          </cell>
        </row>
        <row r="4422">
          <cell r="A4422" t="str">
            <v>4512000001</v>
          </cell>
        </row>
        <row r="4423">
          <cell r="A4423" t="str">
            <v>4512000001</v>
          </cell>
        </row>
        <row r="4424">
          <cell r="A4424" t="str">
            <v>4512000001</v>
          </cell>
        </row>
        <row r="4425">
          <cell r="A4425" t="str">
            <v>4512000001</v>
          </cell>
        </row>
        <row r="4426">
          <cell r="A4426" t="str">
            <v>4512000001</v>
          </cell>
        </row>
        <row r="4427">
          <cell r="A4427" t="str">
            <v>4512000001</v>
          </cell>
        </row>
        <row r="4428">
          <cell r="A4428" t="str">
            <v>4512000001</v>
          </cell>
        </row>
        <row r="4429">
          <cell r="A4429" t="str">
            <v>4512000001</v>
          </cell>
        </row>
        <row r="4430">
          <cell r="A4430" t="str">
            <v>4512000001</v>
          </cell>
        </row>
        <row r="4431">
          <cell r="A4431" t="str">
            <v>4512000001</v>
          </cell>
        </row>
        <row r="4432">
          <cell r="A4432" t="str">
            <v>4512000001</v>
          </cell>
        </row>
        <row r="4433">
          <cell r="A4433" t="str">
            <v>4512000001</v>
          </cell>
        </row>
        <row r="4434">
          <cell r="A4434" t="str">
            <v>4512000001</v>
          </cell>
        </row>
        <row r="4435">
          <cell r="A4435" t="str">
            <v>4512000001</v>
          </cell>
        </row>
        <row r="4436">
          <cell r="A4436" t="str">
            <v>4512000001</v>
          </cell>
        </row>
        <row r="4437">
          <cell r="A4437" t="str">
            <v>4512000001</v>
          </cell>
        </row>
        <row r="4438">
          <cell r="A4438" t="str">
            <v>4512000001</v>
          </cell>
        </row>
        <row r="4439">
          <cell r="A4439" t="str">
            <v>4512000001</v>
          </cell>
        </row>
        <row r="4440">
          <cell r="A4440" t="str">
            <v>4512000001</v>
          </cell>
        </row>
        <row r="4441">
          <cell r="A4441" t="str">
            <v>4512000001</v>
          </cell>
        </row>
        <row r="4442">
          <cell r="A4442" t="str">
            <v>4512000001</v>
          </cell>
        </row>
        <row r="4443">
          <cell r="A4443" t="str">
            <v>4512000001</v>
          </cell>
        </row>
        <row r="4444">
          <cell r="A4444" t="str">
            <v>4512000001</v>
          </cell>
        </row>
        <row r="4445">
          <cell r="A4445" t="str">
            <v>4512000001</v>
          </cell>
        </row>
        <row r="4446">
          <cell r="A4446" t="str">
            <v>4512000001</v>
          </cell>
        </row>
        <row r="4447">
          <cell r="A4447" t="str">
            <v>4512000001</v>
          </cell>
        </row>
        <row r="4448">
          <cell r="A4448" t="str">
            <v>4512000001</v>
          </cell>
        </row>
        <row r="4449">
          <cell r="A4449" t="str">
            <v>4512000001</v>
          </cell>
        </row>
        <row r="4450">
          <cell r="A4450" t="str">
            <v>4512000001</v>
          </cell>
        </row>
        <row r="4451">
          <cell r="A4451" t="str">
            <v>4512000001</v>
          </cell>
        </row>
        <row r="4452">
          <cell r="A4452" t="str">
            <v>4512000001</v>
          </cell>
        </row>
        <row r="4453">
          <cell r="A4453" t="str">
            <v>4512000001</v>
          </cell>
        </row>
        <row r="4454">
          <cell r="A4454" t="str">
            <v>4512000001</v>
          </cell>
        </row>
        <row r="4455">
          <cell r="A4455" t="str">
            <v>4512000001</v>
          </cell>
        </row>
        <row r="4456">
          <cell r="A4456" t="str">
            <v>4512000001</v>
          </cell>
        </row>
        <row r="4457">
          <cell r="A4457" t="str">
            <v>4512000001</v>
          </cell>
        </row>
        <row r="4458">
          <cell r="A4458" t="str">
            <v>4512000001</v>
          </cell>
        </row>
        <row r="4459">
          <cell r="A4459" t="str">
            <v>4512000001</v>
          </cell>
        </row>
        <row r="4460">
          <cell r="A4460" t="str">
            <v>4512000001</v>
          </cell>
        </row>
        <row r="4461">
          <cell r="A4461" t="str">
            <v>4512000001</v>
          </cell>
        </row>
        <row r="4462">
          <cell r="A4462" t="str">
            <v>4512000001</v>
          </cell>
        </row>
        <row r="4463">
          <cell r="A4463" t="str">
            <v>4512000001</v>
          </cell>
        </row>
        <row r="4464">
          <cell r="A4464" t="str">
            <v>4512000001</v>
          </cell>
        </row>
        <row r="4465">
          <cell r="A4465" t="str">
            <v>4512000001</v>
          </cell>
        </row>
        <row r="4466">
          <cell r="A4466" t="str">
            <v>4512000001</v>
          </cell>
        </row>
        <row r="4467">
          <cell r="A4467" t="str">
            <v>4512000001</v>
          </cell>
        </row>
        <row r="4468">
          <cell r="A4468" t="str">
            <v>4512000001</v>
          </cell>
        </row>
        <row r="4469">
          <cell r="A4469" t="str">
            <v>4512000001</v>
          </cell>
        </row>
        <row r="4470">
          <cell r="A4470" t="str">
            <v>4512000001</v>
          </cell>
        </row>
        <row r="4471">
          <cell r="A4471" t="str">
            <v>4512000001</v>
          </cell>
        </row>
        <row r="4472">
          <cell r="A4472" t="str">
            <v>4512000001</v>
          </cell>
        </row>
        <row r="4473">
          <cell r="A4473" t="str">
            <v>4512000001</v>
          </cell>
        </row>
        <row r="4474">
          <cell r="A4474" t="str">
            <v>4512000001</v>
          </cell>
        </row>
        <row r="4475">
          <cell r="A4475" t="str">
            <v>4512000001</v>
          </cell>
        </row>
        <row r="4476">
          <cell r="A4476" t="str">
            <v>4512000001</v>
          </cell>
        </row>
        <row r="4477">
          <cell r="A4477" t="str">
            <v>4512000001</v>
          </cell>
        </row>
        <row r="4478">
          <cell r="A4478" t="str">
            <v>4512000001</v>
          </cell>
        </row>
        <row r="4479">
          <cell r="A4479" t="str">
            <v>4512000001</v>
          </cell>
        </row>
        <row r="4480">
          <cell r="A4480" t="str">
            <v>4512000001</v>
          </cell>
        </row>
        <row r="4481">
          <cell r="A4481" t="str">
            <v>4512000001</v>
          </cell>
        </row>
        <row r="4482">
          <cell r="A4482" t="str">
            <v>4512000001</v>
          </cell>
        </row>
        <row r="4483">
          <cell r="A4483" t="str">
            <v>4512000001</v>
          </cell>
        </row>
        <row r="4484">
          <cell r="A4484" t="str">
            <v>4512000001</v>
          </cell>
        </row>
        <row r="4485">
          <cell r="A4485" t="str">
            <v>4512000001</v>
          </cell>
        </row>
        <row r="4486">
          <cell r="A4486" t="str">
            <v>4512000001</v>
          </cell>
        </row>
        <row r="4487">
          <cell r="A4487" t="str">
            <v>4512000001</v>
          </cell>
        </row>
        <row r="4488">
          <cell r="A4488" t="str">
            <v>4512000001</v>
          </cell>
        </row>
        <row r="4489">
          <cell r="A4489" t="str">
            <v>4512000001</v>
          </cell>
        </row>
        <row r="4490">
          <cell r="A4490" t="str">
            <v>4512000001</v>
          </cell>
        </row>
        <row r="4491">
          <cell r="A4491" t="str">
            <v>4512000001</v>
          </cell>
        </row>
        <row r="4492">
          <cell r="A4492" t="str">
            <v>4512000001</v>
          </cell>
        </row>
        <row r="4493">
          <cell r="A4493" t="str">
            <v>4512000001</v>
          </cell>
        </row>
        <row r="4494">
          <cell r="A4494" t="str">
            <v>4512000001</v>
          </cell>
        </row>
        <row r="4495">
          <cell r="A4495" t="str">
            <v>4512000001</v>
          </cell>
        </row>
        <row r="4496">
          <cell r="A4496" t="str">
            <v>4512000001</v>
          </cell>
        </row>
        <row r="4497">
          <cell r="A4497" t="str">
            <v>4512000001</v>
          </cell>
        </row>
        <row r="4498">
          <cell r="A4498" t="str">
            <v>4512000001</v>
          </cell>
        </row>
        <row r="4499">
          <cell r="A4499" t="str">
            <v>4512000001</v>
          </cell>
        </row>
        <row r="4500">
          <cell r="A4500" t="str">
            <v>4512000001</v>
          </cell>
        </row>
        <row r="4501">
          <cell r="A4501" t="str">
            <v>4512000001</v>
          </cell>
        </row>
        <row r="4502">
          <cell r="A4502" t="str">
            <v>4512000001</v>
          </cell>
        </row>
        <row r="4503">
          <cell r="A4503" t="str">
            <v>4512000001</v>
          </cell>
        </row>
        <row r="4504">
          <cell r="A4504" t="str">
            <v>4512000001</v>
          </cell>
        </row>
        <row r="4505">
          <cell r="A4505" t="str">
            <v>4512000001</v>
          </cell>
        </row>
        <row r="4506">
          <cell r="A4506" t="str">
            <v>4512000001</v>
          </cell>
        </row>
        <row r="4507">
          <cell r="A4507" t="str">
            <v>4512000001</v>
          </cell>
        </row>
        <row r="4508">
          <cell r="A4508" t="str">
            <v>4512000001</v>
          </cell>
        </row>
        <row r="4509">
          <cell r="A4509" t="str">
            <v>4512000001</v>
          </cell>
        </row>
        <row r="4510">
          <cell r="A4510" t="str">
            <v>4512000001</v>
          </cell>
        </row>
        <row r="4511">
          <cell r="A4511" t="str">
            <v>4512000001</v>
          </cell>
        </row>
        <row r="4512">
          <cell r="A4512" t="str">
            <v>4512000001</v>
          </cell>
        </row>
        <row r="4513">
          <cell r="A4513" t="str">
            <v>4512000001</v>
          </cell>
        </row>
        <row r="4514">
          <cell r="A4514" t="str">
            <v>4512000001</v>
          </cell>
        </row>
        <row r="4515">
          <cell r="A4515" t="str">
            <v>4512000001</v>
          </cell>
        </row>
        <row r="4516">
          <cell r="A4516" t="str">
            <v>4512000001</v>
          </cell>
        </row>
        <row r="4517">
          <cell r="A4517" t="str">
            <v>4512000001</v>
          </cell>
        </row>
        <row r="4518">
          <cell r="A4518" t="str">
            <v>4512000001</v>
          </cell>
        </row>
        <row r="4519">
          <cell r="A4519" t="str">
            <v>4512000001</v>
          </cell>
        </row>
        <row r="4520">
          <cell r="A4520" t="str">
            <v>4512000001</v>
          </cell>
        </row>
        <row r="4521">
          <cell r="A4521" t="str">
            <v>4512000001</v>
          </cell>
        </row>
        <row r="4522">
          <cell r="A4522" t="str">
            <v>4512000001</v>
          </cell>
        </row>
        <row r="4523">
          <cell r="A4523" t="str">
            <v>4512000001</v>
          </cell>
        </row>
        <row r="4524">
          <cell r="A4524" t="str">
            <v>4512000001</v>
          </cell>
        </row>
        <row r="4525">
          <cell r="A4525" t="str">
            <v>4512000001</v>
          </cell>
        </row>
        <row r="4526">
          <cell r="A4526" t="str">
            <v>4512000001</v>
          </cell>
        </row>
        <row r="4527">
          <cell r="A4527" t="str">
            <v>4512000001</v>
          </cell>
        </row>
        <row r="4528">
          <cell r="A4528" t="str">
            <v>4512000001</v>
          </cell>
        </row>
        <row r="4529">
          <cell r="A4529" t="str">
            <v>4512000001</v>
          </cell>
        </row>
        <row r="4530">
          <cell r="A4530" t="str">
            <v>4512000001</v>
          </cell>
        </row>
        <row r="4531">
          <cell r="A4531" t="str">
            <v>4512000001</v>
          </cell>
        </row>
        <row r="4532">
          <cell r="A4532" t="str">
            <v>4512000001</v>
          </cell>
        </row>
        <row r="4533">
          <cell r="A4533" t="str">
            <v>4512000001</v>
          </cell>
        </row>
        <row r="4534">
          <cell r="A4534" t="str">
            <v>4512000001</v>
          </cell>
        </row>
        <row r="4535">
          <cell r="A4535" t="str">
            <v>4512000001</v>
          </cell>
        </row>
        <row r="4536">
          <cell r="A4536" t="str">
            <v>4512000001</v>
          </cell>
        </row>
        <row r="4537">
          <cell r="A4537" t="str">
            <v>4512000001</v>
          </cell>
        </row>
        <row r="4538">
          <cell r="A4538" t="str">
            <v>4512000001</v>
          </cell>
        </row>
        <row r="4539">
          <cell r="A4539" t="str">
            <v>4512000001</v>
          </cell>
        </row>
        <row r="4540">
          <cell r="A4540" t="str">
            <v>4512000001</v>
          </cell>
        </row>
        <row r="4541">
          <cell r="A4541" t="str">
            <v>4512000001</v>
          </cell>
        </row>
        <row r="4542">
          <cell r="A4542" t="str">
            <v>4512000001</v>
          </cell>
        </row>
        <row r="4543">
          <cell r="A4543" t="str">
            <v>4512000001</v>
          </cell>
        </row>
        <row r="4544">
          <cell r="A4544" t="str">
            <v>4512000001</v>
          </cell>
        </row>
        <row r="4545">
          <cell r="A4545" t="str">
            <v>4512000001</v>
          </cell>
        </row>
        <row r="4546">
          <cell r="A4546" t="str">
            <v>4512000001</v>
          </cell>
        </row>
        <row r="4547">
          <cell r="A4547" t="str">
            <v>4512000001</v>
          </cell>
        </row>
        <row r="4548">
          <cell r="A4548" t="str">
            <v>4512000001</v>
          </cell>
        </row>
        <row r="4549">
          <cell r="A4549" t="str">
            <v>4512000001</v>
          </cell>
        </row>
        <row r="4550">
          <cell r="A4550" t="str">
            <v>4512000001</v>
          </cell>
        </row>
        <row r="4551">
          <cell r="A4551" t="str">
            <v>4512000001</v>
          </cell>
        </row>
        <row r="4552">
          <cell r="A4552" t="str">
            <v>4512000001</v>
          </cell>
        </row>
        <row r="4553">
          <cell r="A4553" t="str">
            <v>4512000001</v>
          </cell>
        </row>
        <row r="4554">
          <cell r="A4554" t="str">
            <v>4512000001</v>
          </cell>
        </row>
        <row r="4555">
          <cell r="A4555" t="str">
            <v>4512000001</v>
          </cell>
        </row>
        <row r="4556">
          <cell r="A4556" t="str">
            <v>4512000001</v>
          </cell>
        </row>
        <row r="4557">
          <cell r="A4557" t="str">
            <v>4512000001</v>
          </cell>
        </row>
        <row r="4558">
          <cell r="A4558" t="str">
            <v>4512000001</v>
          </cell>
        </row>
        <row r="4559">
          <cell r="A4559" t="str">
            <v>4512000001</v>
          </cell>
        </row>
        <row r="4560">
          <cell r="A4560" t="str">
            <v>4512000001</v>
          </cell>
        </row>
        <row r="4561">
          <cell r="A4561" t="str">
            <v>4512000001</v>
          </cell>
        </row>
        <row r="4562">
          <cell r="A4562" t="str">
            <v>4512000001</v>
          </cell>
        </row>
        <row r="4563">
          <cell r="A4563" t="str">
            <v>4512000001</v>
          </cell>
        </row>
        <row r="4564">
          <cell r="A4564" t="str">
            <v>4512000001</v>
          </cell>
        </row>
        <row r="4565">
          <cell r="A4565" t="str">
            <v>4512000001</v>
          </cell>
        </row>
        <row r="4566">
          <cell r="A4566" t="str">
            <v>4512000001</v>
          </cell>
        </row>
        <row r="4567">
          <cell r="A4567" t="str">
            <v>4512000001</v>
          </cell>
        </row>
        <row r="4568">
          <cell r="A4568" t="str">
            <v>4512000001</v>
          </cell>
        </row>
        <row r="4569">
          <cell r="A4569" t="str">
            <v>4512000001</v>
          </cell>
        </row>
        <row r="4570">
          <cell r="A4570" t="str">
            <v>4512000001</v>
          </cell>
        </row>
        <row r="4571">
          <cell r="A4571" t="str">
            <v>4512000001</v>
          </cell>
        </row>
        <row r="4572">
          <cell r="A4572" t="str">
            <v>4512000001</v>
          </cell>
        </row>
        <row r="4573">
          <cell r="A4573" t="str">
            <v>4512000001</v>
          </cell>
        </row>
        <row r="4574">
          <cell r="A4574" t="str">
            <v>4512000001</v>
          </cell>
        </row>
        <row r="4575">
          <cell r="A4575" t="str">
            <v>4512000001</v>
          </cell>
        </row>
        <row r="4576">
          <cell r="A4576" t="str">
            <v>4512000001</v>
          </cell>
        </row>
        <row r="4577">
          <cell r="A4577" t="str">
            <v>4512000001</v>
          </cell>
        </row>
        <row r="4578">
          <cell r="A4578" t="str">
            <v>4512000001</v>
          </cell>
        </row>
        <row r="4579">
          <cell r="A4579" t="str">
            <v>4512000001</v>
          </cell>
        </row>
        <row r="4580">
          <cell r="A4580" t="str">
            <v>4512000001</v>
          </cell>
        </row>
        <row r="4581">
          <cell r="A4581" t="str">
            <v>4512000001</v>
          </cell>
        </row>
        <row r="4582">
          <cell r="A4582" t="str">
            <v>4512000001</v>
          </cell>
        </row>
        <row r="4583">
          <cell r="A4583" t="str">
            <v>4512000001</v>
          </cell>
        </row>
        <row r="4584">
          <cell r="A4584" t="str">
            <v>4512000001</v>
          </cell>
        </row>
        <row r="4585">
          <cell r="A4585" t="str">
            <v>4512000001</v>
          </cell>
        </row>
        <row r="4586">
          <cell r="A4586" t="str">
            <v>4512000001</v>
          </cell>
        </row>
        <row r="4587">
          <cell r="A4587" t="str">
            <v>4512000001</v>
          </cell>
        </row>
        <row r="4588">
          <cell r="A4588" t="str">
            <v>4512000001</v>
          </cell>
        </row>
        <row r="4589">
          <cell r="A4589" t="str">
            <v>4512000001</v>
          </cell>
        </row>
        <row r="4590">
          <cell r="A4590" t="str">
            <v>4512000001</v>
          </cell>
        </row>
        <row r="4591">
          <cell r="A4591" t="str">
            <v>4512000001</v>
          </cell>
        </row>
        <row r="4592">
          <cell r="A4592" t="str">
            <v>4512000001</v>
          </cell>
        </row>
        <row r="4593">
          <cell r="A4593" t="str">
            <v>4512000001</v>
          </cell>
        </row>
        <row r="4594">
          <cell r="A4594" t="str">
            <v>4512000001</v>
          </cell>
        </row>
        <row r="4595">
          <cell r="A4595" t="str">
            <v>4512000001</v>
          </cell>
        </row>
        <row r="4596">
          <cell r="A4596" t="str">
            <v>4512000001</v>
          </cell>
        </row>
        <row r="4597">
          <cell r="A4597" t="str">
            <v>4512000001</v>
          </cell>
        </row>
        <row r="4598">
          <cell r="A4598" t="str">
            <v>4512000001</v>
          </cell>
        </row>
        <row r="4599">
          <cell r="A4599" t="str">
            <v>4512000001</v>
          </cell>
        </row>
        <row r="4600">
          <cell r="A4600" t="str">
            <v>4512000001</v>
          </cell>
        </row>
        <row r="4601">
          <cell r="A4601" t="str">
            <v>4512000001</v>
          </cell>
        </row>
        <row r="4602">
          <cell r="A4602" t="str">
            <v>4512000001</v>
          </cell>
        </row>
        <row r="4603">
          <cell r="A4603" t="str">
            <v>4512000001</v>
          </cell>
        </row>
        <row r="4604">
          <cell r="A4604" t="str">
            <v>4512000001</v>
          </cell>
        </row>
        <row r="4605">
          <cell r="A4605" t="str">
            <v>4512000001</v>
          </cell>
        </row>
        <row r="4606">
          <cell r="A4606" t="str">
            <v>4512000001</v>
          </cell>
        </row>
        <row r="4607">
          <cell r="A4607" t="str">
            <v>4512000001</v>
          </cell>
        </row>
        <row r="4608">
          <cell r="A4608" t="str">
            <v>4512000001</v>
          </cell>
        </row>
        <row r="4609">
          <cell r="A4609" t="str">
            <v>4512000001</v>
          </cell>
        </row>
        <row r="4610">
          <cell r="A4610" t="str">
            <v>4512000001</v>
          </cell>
        </row>
        <row r="4611">
          <cell r="A4611" t="str">
            <v>4512000001</v>
          </cell>
        </row>
        <row r="4612">
          <cell r="A4612" t="str">
            <v>4512000001</v>
          </cell>
        </row>
        <row r="4613">
          <cell r="A4613" t="str">
            <v>4512000001</v>
          </cell>
        </row>
        <row r="4614">
          <cell r="A4614" t="str">
            <v>4512000001</v>
          </cell>
        </row>
        <row r="4615">
          <cell r="A4615" t="str">
            <v>4512000001</v>
          </cell>
        </row>
        <row r="4616">
          <cell r="A4616" t="str">
            <v>4512000001</v>
          </cell>
        </row>
        <row r="4617">
          <cell r="A4617" t="str">
            <v>4512000001</v>
          </cell>
        </row>
        <row r="4618">
          <cell r="A4618" t="str">
            <v>4512000001</v>
          </cell>
        </row>
        <row r="4619">
          <cell r="A4619" t="str">
            <v>4512000001</v>
          </cell>
        </row>
        <row r="4620">
          <cell r="A4620" t="str">
            <v>4512000001</v>
          </cell>
        </row>
        <row r="4621">
          <cell r="A4621" t="str">
            <v>4512000001</v>
          </cell>
        </row>
        <row r="4622">
          <cell r="A4622" t="str">
            <v>4512000001</v>
          </cell>
        </row>
        <row r="4623">
          <cell r="A4623" t="str">
            <v>4512000001</v>
          </cell>
        </row>
        <row r="4624">
          <cell r="A4624" t="str">
            <v>4512000001</v>
          </cell>
        </row>
        <row r="4625">
          <cell r="A4625" t="str">
            <v>4512000001</v>
          </cell>
        </row>
        <row r="4626">
          <cell r="A4626" t="str">
            <v>4512000001</v>
          </cell>
        </row>
        <row r="4627">
          <cell r="A4627" t="str">
            <v>4512000001</v>
          </cell>
        </row>
        <row r="4628">
          <cell r="A4628" t="str">
            <v>4512000001</v>
          </cell>
        </row>
        <row r="4629">
          <cell r="A4629" t="str">
            <v>4512000001</v>
          </cell>
        </row>
        <row r="4630">
          <cell r="A4630" t="str">
            <v>4512000001</v>
          </cell>
        </row>
        <row r="4631">
          <cell r="A4631" t="str">
            <v>4512000001</v>
          </cell>
        </row>
        <row r="4632">
          <cell r="A4632" t="str">
            <v>4512000001</v>
          </cell>
        </row>
        <row r="4633">
          <cell r="A4633" t="str">
            <v>4512000001</v>
          </cell>
        </row>
        <row r="4634">
          <cell r="A4634" t="str">
            <v>4512000001</v>
          </cell>
        </row>
        <row r="4635">
          <cell r="A4635" t="str">
            <v>4512000001</v>
          </cell>
        </row>
        <row r="4636">
          <cell r="A4636" t="str">
            <v>4512000001</v>
          </cell>
        </row>
        <row r="4637">
          <cell r="A4637" t="str">
            <v>4512000001</v>
          </cell>
        </row>
        <row r="4638">
          <cell r="A4638" t="str">
            <v>4512000001</v>
          </cell>
        </row>
        <row r="4639">
          <cell r="A4639" t="str">
            <v>4512000001</v>
          </cell>
        </row>
        <row r="4640">
          <cell r="A4640" t="str">
            <v>4512000001</v>
          </cell>
        </row>
        <row r="4641">
          <cell r="A4641" t="str">
            <v>4512000001</v>
          </cell>
        </row>
        <row r="4642">
          <cell r="A4642" t="str">
            <v>4512000001</v>
          </cell>
        </row>
        <row r="4643">
          <cell r="A4643" t="str">
            <v>4512000001</v>
          </cell>
        </row>
        <row r="4644">
          <cell r="A4644" t="str">
            <v>4512000001</v>
          </cell>
        </row>
        <row r="4645">
          <cell r="A4645" t="str">
            <v>4512000001</v>
          </cell>
        </row>
        <row r="4646">
          <cell r="A4646" t="str">
            <v>4512000001</v>
          </cell>
        </row>
        <row r="4647">
          <cell r="A4647" t="str">
            <v>4512000001</v>
          </cell>
        </row>
        <row r="4648">
          <cell r="A4648" t="str">
            <v>4512000001</v>
          </cell>
        </row>
        <row r="4649">
          <cell r="A4649" t="str">
            <v>4512000001</v>
          </cell>
        </row>
        <row r="4650">
          <cell r="A4650" t="str">
            <v>4512000001</v>
          </cell>
        </row>
        <row r="4651">
          <cell r="A4651" t="str">
            <v>4512000001</v>
          </cell>
        </row>
        <row r="4652">
          <cell r="A4652" t="str">
            <v>4512000001</v>
          </cell>
        </row>
        <row r="4653">
          <cell r="A4653" t="str">
            <v>4512000001</v>
          </cell>
        </row>
        <row r="4654">
          <cell r="A4654" t="str">
            <v>4512000001</v>
          </cell>
        </row>
        <row r="4655">
          <cell r="A4655" t="str">
            <v>4512000001</v>
          </cell>
        </row>
        <row r="4656">
          <cell r="A4656" t="str">
            <v>4512000001</v>
          </cell>
        </row>
        <row r="4657">
          <cell r="A4657" t="str">
            <v>4512000001</v>
          </cell>
        </row>
        <row r="4658">
          <cell r="A4658" t="str">
            <v>4512000001</v>
          </cell>
        </row>
        <row r="4659">
          <cell r="A4659" t="str">
            <v>4512000001</v>
          </cell>
        </row>
        <row r="4660">
          <cell r="A4660" t="str">
            <v>4512000001</v>
          </cell>
        </row>
        <row r="4661">
          <cell r="A4661" t="str">
            <v>4512000001</v>
          </cell>
        </row>
        <row r="4662">
          <cell r="A4662" t="str">
            <v>4512000001</v>
          </cell>
        </row>
        <row r="4663">
          <cell r="A4663" t="str">
            <v>4512000001</v>
          </cell>
        </row>
        <row r="4664">
          <cell r="A4664" t="str">
            <v>4512000001</v>
          </cell>
        </row>
        <row r="4665">
          <cell r="A4665" t="str">
            <v>4512000001</v>
          </cell>
        </row>
        <row r="4666">
          <cell r="A4666" t="str">
            <v>4512000001</v>
          </cell>
        </row>
        <row r="4667">
          <cell r="A4667" t="str">
            <v>4512000001</v>
          </cell>
        </row>
        <row r="4668">
          <cell r="A4668" t="str">
            <v>4512000001</v>
          </cell>
        </row>
        <row r="4669">
          <cell r="A4669" t="str">
            <v>4512000001</v>
          </cell>
        </row>
        <row r="4670">
          <cell r="A4670" t="str">
            <v>4512000001</v>
          </cell>
        </row>
        <row r="4671">
          <cell r="A4671" t="str">
            <v>4512000001</v>
          </cell>
        </row>
        <row r="4672">
          <cell r="A4672" t="str">
            <v>4512000001</v>
          </cell>
        </row>
        <row r="4673">
          <cell r="A4673" t="str">
            <v>4512000001</v>
          </cell>
        </row>
        <row r="4674">
          <cell r="A4674" t="str">
            <v>4512000001</v>
          </cell>
        </row>
        <row r="4675">
          <cell r="A4675" t="str">
            <v>4512000001</v>
          </cell>
        </row>
        <row r="4676">
          <cell r="A4676" t="str">
            <v>4512000001</v>
          </cell>
        </row>
        <row r="4677">
          <cell r="A4677" t="str">
            <v>4512000001</v>
          </cell>
        </row>
        <row r="4678">
          <cell r="A4678" t="str">
            <v>4512000001</v>
          </cell>
        </row>
        <row r="4679">
          <cell r="A4679" t="str">
            <v>4512000001</v>
          </cell>
        </row>
        <row r="4680">
          <cell r="A4680" t="str">
            <v>4512000001</v>
          </cell>
        </row>
        <row r="4681">
          <cell r="A4681" t="str">
            <v>4512000001</v>
          </cell>
        </row>
        <row r="4682">
          <cell r="A4682" t="str">
            <v>4512000001</v>
          </cell>
        </row>
        <row r="4683">
          <cell r="A4683" t="str">
            <v>4512000001</v>
          </cell>
        </row>
        <row r="4684">
          <cell r="A4684" t="str">
            <v>4512000001</v>
          </cell>
        </row>
        <row r="4685">
          <cell r="A4685" t="str">
            <v>4512000001</v>
          </cell>
        </row>
        <row r="4686">
          <cell r="A4686" t="str">
            <v>4512000001</v>
          </cell>
        </row>
        <row r="4687">
          <cell r="A4687" t="str">
            <v>4512000001</v>
          </cell>
        </row>
        <row r="4688">
          <cell r="A4688" t="str">
            <v>4512000001</v>
          </cell>
        </row>
        <row r="4689">
          <cell r="A4689" t="str">
            <v>4512000001</v>
          </cell>
        </row>
        <row r="4690">
          <cell r="A4690" t="str">
            <v>4512000001</v>
          </cell>
        </row>
        <row r="4691">
          <cell r="A4691" t="str">
            <v>4512000001</v>
          </cell>
        </row>
        <row r="4692">
          <cell r="A4692" t="str">
            <v>4512000001</v>
          </cell>
        </row>
        <row r="4693">
          <cell r="A4693" t="str">
            <v>4512000001</v>
          </cell>
        </row>
        <row r="4694">
          <cell r="A4694" t="str">
            <v>4512000001</v>
          </cell>
        </row>
        <row r="4695">
          <cell r="A4695" t="str">
            <v>4512000001</v>
          </cell>
        </row>
        <row r="4696">
          <cell r="A4696" t="str">
            <v>4512000001</v>
          </cell>
        </row>
        <row r="4697">
          <cell r="A4697" t="str">
            <v>4512000001</v>
          </cell>
        </row>
        <row r="4698">
          <cell r="A4698" t="str">
            <v>4512000001</v>
          </cell>
        </row>
        <row r="4699">
          <cell r="A4699" t="str">
            <v>4512000001</v>
          </cell>
        </row>
        <row r="4700">
          <cell r="A4700" t="str">
            <v>4512000001</v>
          </cell>
        </row>
        <row r="4701">
          <cell r="A4701" t="str">
            <v>4512000001</v>
          </cell>
        </row>
        <row r="4702">
          <cell r="A4702" t="str">
            <v>4512000001</v>
          </cell>
        </row>
        <row r="4703">
          <cell r="A4703" t="str">
            <v>4512000001</v>
          </cell>
        </row>
        <row r="4704">
          <cell r="A4704" t="str">
            <v>4512000001</v>
          </cell>
        </row>
        <row r="4705">
          <cell r="A4705" t="str">
            <v>4512000001</v>
          </cell>
        </row>
        <row r="4706">
          <cell r="A4706" t="str">
            <v>4512000001</v>
          </cell>
        </row>
        <row r="4707">
          <cell r="A4707" t="str">
            <v>4512000001</v>
          </cell>
        </row>
        <row r="4708">
          <cell r="A4708" t="str">
            <v>4512000001</v>
          </cell>
        </row>
        <row r="4709">
          <cell r="A4709" t="str">
            <v>4512000001</v>
          </cell>
        </row>
        <row r="4710">
          <cell r="A4710" t="str">
            <v>4512000001</v>
          </cell>
        </row>
        <row r="4711">
          <cell r="A4711" t="str">
            <v>4512000001</v>
          </cell>
        </row>
        <row r="4712">
          <cell r="A4712" t="str">
            <v>4512000001</v>
          </cell>
        </row>
        <row r="4713">
          <cell r="A4713" t="str">
            <v>4512000001</v>
          </cell>
        </row>
        <row r="4714">
          <cell r="A4714" t="str">
            <v>4512000001</v>
          </cell>
        </row>
        <row r="4715">
          <cell r="A4715" t="str">
            <v>4512000001</v>
          </cell>
        </row>
        <row r="4716">
          <cell r="A4716" t="str">
            <v>4512000001</v>
          </cell>
        </row>
        <row r="4717">
          <cell r="A4717" t="str">
            <v>4512000001</v>
          </cell>
        </row>
        <row r="4718">
          <cell r="A4718" t="str">
            <v>4512000001</v>
          </cell>
        </row>
        <row r="4719">
          <cell r="A4719" t="str">
            <v>4512000001</v>
          </cell>
        </row>
        <row r="4720">
          <cell r="A4720" t="str">
            <v>4512000001</v>
          </cell>
        </row>
        <row r="4721">
          <cell r="A4721" t="str">
            <v>4512000001</v>
          </cell>
        </row>
        <row r="4722">
          <cell r="A4722" t="str">
            <v>4512000001</v>
          </cell>
        </row>
        <row r="4723">
          <cell r="A4723" t="str">
            <v>4512000001</v>
          </cell>
        </row>
        <row r="4724">
          <cell r="A4724" t="str">
            <v>4512000001</v>
          </cell>
        </row>
        <row r="4725">
          <cell r="A4725" t="str">
            <v>4512000001</v>
          </cell>
        </row>
        <row r="4726">
          <cell r="A4726" t="str">
            <v>4512000001</v>
          </cell>
        </row>
        <row r="4727">
          <cell r="A4727" t="str">
            <v>4512000001</v>
          </cell>
        </row>
        <row r="4728">
          <cell r="A4728" t="str">
            <v>4512000001</v>
          </cell>
        </row>
        <row r="4729">
          <cell r="A4729" t="str">
            <v>4512000001</v>
          </cell>
        </row>
        <row r="4730">
          <cell r="A4730" t="str">
            <v>4512000001</v>
          </cell>
        </row>
        <row r="4731">
          <cell r="A4731" t="str">
            <v>4512000001</v>
          </cell>
        </row>
        <row r="4732">
          <cell r="A4732" t="str">
            <v>4512000001</v>
          </cell>
        </row>
        <row r="4733">
          <cell r="A4733" t="str">
            <v>4512000001</v>
          </cell>
        </row>
        <row r="4734">
          <cell r="A4734" t="str">
            <v>4512000001</v>
          </cell>
        </row>
        <row r="4735">
          <cell r="A4735" t="str">
            <v>4512000001</v>
          </cell>
        </row>
        <row r="4736">
          <cell r="A4736" t="str">
            <v>4512000001</v>
          </cell>
        </row>
        <row r="4737">
          <cell r="A4737" t="str">
            <v>4512000001</v>
          </cell>
        </row>
        <row r="4738">
          <cell r="A4738" t="str">
            <v>4512000001</v>
          </cell>
        </row>
        <row r="4739">
          <cell r="A4739" t="str">
            <v>4512000001</v>
          </cell>
        </row>
        <row r="4740">
          <cell r="A4740" t="str">
            <v>4512000001</v>
          </cell>
        </row>
        <row r="4741">
          <cell r="A4741" t="str">
            <v>4512000001</v>
          </cell>
        </row>
        <row r="4742">
          <cell r="A4742" t="str">
            <v>4512000001</v>
          </cell>
        </row>
        <row r="4743">
          <cell r="A4743" t="str">
            <v>4512000001</v>
          </cell>
        </row>
        <row r="4744">
          <cell r="A4744" t="str">
            <v>4512000001</v>
          </cell>
        </row>
        <row r="4745">
          <cell r="A4745" t="str">
            <v>4512000001</v>
          </cell>
        </row>
        <row r="4746">
          <cell r="A4746" t="str">
            <v>4512000001</v>
          </cell>
        </row>
        <row r="4747">
          <cell r="A4747" t="str">
            <v>4512000001</v>
          </cell>
        </row>
        <row r="4748">
          <cell r="A4748" t="str">
            <v>4512000001</v>
          </cell>
        </row>
        <row r="4749">
          <cell r="A4749" t="str">
            <v>4512000001</v>
          </cell>
        </row>
        <row r="4750">
          <cell r="A4750" t="str">
            <v>4512000001</v>
          </cell>
        </row>
        <row r="4751">
          <cell r="A4751" t="str">
            <v>4512000001</v>
          </cell>
        </row>
        <row r="4752">
          <cell r="A4752" t="str">
            <v>4512000001</v>
          </cell>
        </row>
        <row r="4753">
          <cell r="A4753" t="str">
            <v>4512000001</v>
          </cell>
        </row>
        <row r="4754">
          <cell r="A4754" t="str">
            <v>4512000001</v>
          </cell>
        </row>
        <row r="4755">
          <cell r="A4755" t="str">
            <v>4512000001</v>
          </cell>
        </row>
        <row r="4756">
          <cell r="A4756" t="str">
            <v>4512000001</v>
          </cell>
        </row>
        <row r="4757">
          <cell r="A4757" t="str">
            <v>4512000001</v>
          </cell>
        </row>
        <row r="4758">
          <cell r="A4758" t="str">
            <v>4512000001</v>
          </cell>
        </row>
        <row r="4759">
          <cell r="A4759" t="str">
            <v>4512000001</v>
          </cell>
        </row>
        <row r="4760">
          <cell r="A4760" t="str">
            <v>4512000001</v>
          </cell>
        </row>
        <row r="4761">
          <cell r="A4761" t="str">
            <v>4512000001</v>
          </cell>
        </row>
        <row r="4762">
          <cell r="A4762" t="str">
            <v>4512000001</v>
          </cell>
        </row>
        <row r="4763">
          <cell r="A4763" t="str">
            <v>4512000001</v>
          </cell>
        </row>
        <row r="4764">
          <cell r="A4764" t="str">
            <v>4512000001</v>
          </cell>
        </row>
        <row r="4765">
          <cell r="A4765" t="str">
            <v>4512000001</v>
          </cell>
        </row>
        <row r="4766">
          <cell r="A4766" t="str">
            <v>4512000001</v>
          </cell>
        </row>
        <row r="4767">
          <cell r="A4767" t="str">
            <v>4512000001</v>
          </cell>
        </row>
        <row r="4768">
          <cell r="A4768" t="str">
            <v>4512000001</v>
          </cell>
        </row>
        <row r="4769">
          <cell r="A4769" t="str">
            <v>4512000001</v>
          </cell>
        </row>
        <row r="4770">
          <cell r="A4770" t="str">
            <v>4512000001</v>
          </cell>
        </row>
        <row r="4771">
          <cell r="A4771" t="str">
            <v>4512000001</v>
          </cell>
        </row>
        <row r="4772">
          <cell r="A4772" t="str">
            <v>4512000001</v>
          </cell>
        </row>
        <row r="4773">
          <cell r="A4773" t="str">
            <v>4512000001</v>
          </cell>
        </row>
        <row r="4774">
          <cell r="A4774" t="str">
            <v>4512000001</v>
          </cell>
        </row>
        <row r="4775">
          <cell r="A4775" t="str">
            <v>4512000001</v>
          </cell>
        </row>
        <row r="4776">
          <cell r="A4776" t="str">
            <v>4512000001</v>
          </cell>
        </row>
        <row r="4777">
          <cell r="A4777" t="str">
            <v>4512000001</v>
          </cell>
        </row>
        <row r="4778">
          <cell r="A4778" t="str">
            <v>4512000001</v>
          </cell>
        </row>
        <row r="4779">
          <cell r="A4779" t="str">
            <v>4512000001</v>
          </cell>
        </row>
        <row r="4780">
          <cell r="A4780" t="str">
            <v>4512000001</v>
          </cell>
        </row>
        <row r="4781">
          <cell r="A4781" t="str">
            <v>4512000001</v>
          </cell>
        </row>
        <row r="4782">
          <cell r="A4782" t="str">
            <v>4512000001</v>
          </cell>
        </row>
        <row r="4783">
          <cell r="A4783" t="str">
            <v>4512000001</v>
          </cell>
        </row>
        <row r="4784">
          <cell r="A4784" t="str">
            <v>4512000001</v>
          </cell>
        </row>
        <row r="4785">
          <cell r="A4785" t="str">
            <v>4512000001</v>
          </cell>
        </row>
        <row r="4786">
          <cell r="A4786" t="str">
            <v>4512000001</v>
          </cell>
        </row>
        <row r="4787">
          <cell r="A4787" t="str">
            <v>4512000001</v>
          </cell>
        </row>
        <row r="4788">
          <cell r="A4788" t="str">
            <v>4512000001</v>
          </cell>
        </row>
        <row r="4789">
          <cell r="A4789" t="str">
            <v>4512000001</v>
          </cell>
        </row>
        <row r="4790">
          <cell r="A4790" t="str">
            <v>4512000001</v>
          </cell>
        </row>
        <row r="4791">
          <cell r="A4791" t="str">
            <v>4512000001</v>
          </cell>
        </row>
        <row r="4792">
          <cell r="A4792" t="str">
            <v>4512000001</v>
          </cell>
        </row>
        <row r="4793">
          <cell r="A4793" t="str">
            <v>4512000001</v>
          </cell>
        </row>
        <row r="4794">
          <cell r="A4794" t="str">
            <v>4512000001</v>
          </cell>
        </row>
        <row r="4795">
          <cell r="A4795" t="str">
            <v>4512000001</v>
          </cell>
        </row>
        <row r="4796">
          <cell r="A4796" t="str">
            <v>4512000001</v>
          </cell>
        </row>
        <row r="4797">
          <cell r="A4797" t="str">
            <v>4512000001</v>
          </cell>
        </row>
        <row r="4798">
          <cell r="A4798" t="str">
            <v>4512000001</v>
          </cell>
        </row>
        <row r="4799">
          <cell r="A4799" t="str">
            <v>4512000001</v>
          </cell>
        </row>
        <row r="4800">
          <cell r="A4800" t="str">
            <v>4512000001</v>
          </cell>
        </row>
        <row r="4801">
          <cell r="A4801" t="str">
            <v>4512000001</v>
          </cell>
        </row>
        <row r="4802">
          <cell r="A4802" t="str">
            <v>4512000001</v>
          </cell>
        </row>
        <row r="4803">
          <cell r="A4803" t="str">
            <v>4512000001</v>
          </cell>
        </row>
        <row r="4804">
          <cell r="A4804" t="str">
            <v>4512000001</v>
          </cell>
        </row>
        <row r="4805">
          <cell r="A4805" t="str">
            <v>4512000001</v>
          </cell>
        </row>
        <row r="4806">
          <cell r="A4806" t="str">
            <v>4512000001</v>
          </cell>
        </row>
        <row r="4807">
          <cell r="A4807" t="str">
            <v>4512000001</v>
          </cell>
        </row>
        <row r="4808">
          <cell r="A4808" t="str">
            <v>4512000001</v>
          </cell>
        </row>
        <row r="4809">
          <cell r="A4809" t="str">
            <v>4512000001</v>
          </cell>
        </row>
        <row r="4810">
          <cell r="A4810" t="str">
            <v>4512000001</v>
          </cell>
        </row>
        <row r="4811">
          <cell r="A4811" t="str">
            <v>4512000001</v>
          </cell>
        </row>
        <row r="4812">
          <cell r="A4812" t="str">
            <v>4512000001</v>
          </cell>
        </row>
        <row r="4813">
          <cell r="A4813" t="str">
            <v>4512000001</v>
          </cell>
        </row>
        <row r="4814">
          <cell r="A4814" t="str">
            <v>4512000001</v>
          </cell>
        </row>
        <row r="4815">
          <cell r="A4815" t="str">
            <v>4512000001</v>
          </cell>
        </row>
        <row r="4816">
          <cell r="A4816" t="str">
            <v>4512000001</v>
          </cell>
        </row>
        <row r="4817">
          <cell r="A4817" t="str">
            <v>4512000001</v>
          </cell>
        </row>
        <row r="4818">
          <cell r="A4818" t="str">
            <v>4512000001</v>
          </cell>
        </row>
        <row r="4819">
          <cell r="A4819" t="str">
            <v>4512000001</v>
          </cell>
        </row>
        <row r="4820">
          <cell r="A4820" t="str">
            <v>4512000001</v>
          </cell>
        </row>
        <row r="4821">
          <cell r="A4821" t="str">
            <v>4512000001</v>
          </cell>
        </row>
        <row r="4822">
          <cell r="A4822" t="str">
            <v>4512000001</v>
          </cell>
        </row>
        <row r="4823">
          <cell r="A4823" t="str">
            <v>4512000001</v>
          </cell>
        </row>
        <row r="4824">
          <cell r="A4824" t="str">
            <v>4512000001</v>
          </cell>
        </row>
        <row r="4825">
          <cell r="A4825" t="str">
            <v>4512000001</v>
          </cell>
        </row>
        <row r="4826">
          <cell r="A4826" t="str">
            <v>4512000001</v>
          </cell>
        </row>
        <row r="4827">
          <cell r="A4827" t="str">
            <v>4512000001</v>
          </cell>
        </row>
        <row r="4828">
          <cell r="A4828" t="str">
            <v>4512000001</v>
          </cell>
        </row>
        <row r="4829">
          <cell r="A4829" t="str">
            <v>4512000001</v>
          </cell>
        </row>
        <row r="4830">
          <cell r="A4830" t="str">
            <v>4512000001</v>
          </cell>
        </row>
        <row r="4831">
          <cell r="A4831" t="str">
            <v>4512000001</v>
          </cell>
        </row>
        <row r="4832">
          <cell r="A4832" t="str">
            <v>4512000001</v>
          </cell>
        </row>
        <row r="4833">
          <cell r="A4833" t="str">
            <v>4512000001</v>
          </cell>
        </row>
        <row r="4834">
          <cell r="A4834" t="str">
            <v>4512000001</v>
          </cell>
        </row>
        <row r="4835">
          <cell r="A4835" t="str">
            <v>4512000001</v>
          </cell>
        </row>
        <row r="4836">
          <cell r="A4836" t="str">
            <v>4512000001</v>
          </cell>
        </row>
        <row r="4837">
          <cell r="A4837" t="str">
            <v>4512000001</v>
          </cell>
        </row>
        <row r="4838">
          <cell r="A4838" t="str">
            <v>4512000001</v>
          </cell>
        </row>
        <row r="4839">
          <cell r="A4839" t="str">
            <v>4512000001</v>
          </cell>
        </row>
        <row r="4840">
          <cell r="A4840" t="str">
            <v>4512000001</v>
          </cell>
        </row>
        <row r="4841">
          <cell r="A4841" t="str">
            <v>4512000001</v>
          </cell>
        </row>
        <row r="4842">
          <cell r="A4842" t="str">
            <v>4512000001</v>
          </cell>
        </row>
        <row r="4843">
          <cell r="A4843" t="str">
            <v>4512000001</v>
          </cell>
        </row>
        <row r="4844">
          <cell r="A4844" t="str">
            <v>4512000001</v>
          </cell>
        </row>
        <row r="4845">
          <cell r="A4845" t="str">
            <v>4512000001</v>
          </cell>
        </row>
        <row r="4846">
          <cell r="A4846" t="str">
            <v>4512000001</v>
          </cell>
        </row>
        <row r="4847">
          <cell r="A4847" t="str">
            <v>4512000001</v>
          </cell>
        </row>
        <row r="4848">
          <cell r="A4848" t="str">
            <v>4512000001</v>
          </cell>
        </row>
        <row r="4849">
          <cell r="A4849" t="str">
            <v>4512000001</v>
          </cell>
        </row>
        <row r="4850">
          <cell r="A4850" t="str">
            <v>4512000001</v>
          </cell>
        </row>
        <row r="4851">
          <cell r="A4851" t="str">
            <v>4512000001</v>
          </cell>
        </row>
        <row r="4852">
          <cell r="A4852" t="str">
            <v>4512000001</v>
          </cell>
        </row>
        <row r="4853">
          <cell r="A4853" t="str">
            <v>4512000001</v>
          </cell>
        </row>
        <row r="4854">
          <cell r="A4854" t="str">
            <v>4512000001</v>
          </cell>
        </row>
        <row r="4855">
          <cell r="A4855" t="str">
            <v>4512000001</v>
          </cell>
        </row>
        <row r="4856">
          <cell r="A4856" t="str">
            <v>4512000001</v>
          </cell>
        </row>
        <row r="4857">
          <cell r="A4857" t="str">
            <v>4512000001</v>
          </cell>
        </row>
        <row r="4858">
          <cell r="A4858" t="str">
            <v>4512000001</v>
          </cell>
        </row>
        <row r="4859">
          <cell r="A4859" t="str">
            <v>4512000001</v>
          </cell>
        </row>
        <row r="4860">
          <cell r="A4860" t="str">
            <v>4512000001</v>
          </cell>
        </row>
        <row r="4861">
          <cell r="A4861" t="str">
            <v>4512000001</v>
          </cell>
        </row>
        <row r="4862">
          <cell r="A4862" t="str">
            <v>4512000001</v>
          </cell>
        </row>
        <row r="4863">
          <cell r="A4863" t="str">
            <v>4512000001</v>
          </cell>
        </row>
        <row r="4864">
          <cell r="A4864" t="str">
            <v>4512000001</v>
          </cell>
        </row>
        <row r="4865">
          <cell r="A4865" t="str">
            <v>4512000001</v>
          </cell>
        </row>
        <row r="4866">
          <cell r="A4866" t="str">
            <v>4512000001</v>
          </cell>
        </row>
        <row r="4867">
          <cell r="A4867" t="str">
            <v>4512000001</v>
          </cell>
        </row>
        <row r="4868">
          <cell r="A4868" t="str">
            <v>4512000001</v>
          </cell>
        </row>
        <row r="4869">
          <cell r="A4869" t="str">
            <v>4512000001</v>
          </cell>
        </row>
        <row r="4870">
          <cell r="A4870" t="str">
            <v>4512000001</v>
          </cell>
        </row>
        <row r="4871">
          <cell r="A4871" t="str">
            <v>4512000001</v>
          </cell>
        </row>
        <row r="4872">
          <cell r="A4872" t="str">
            <v>4512000001</v>
          </cell>
        </row>
        <row r="4873">
          <cell r="A4873" t="str">
            <v>4512000001</v>
          </cell>
        </row>
        <row r="4874">
          <cell r="A4874" t="str">
            <v>4512000001</v>
          </cell>
        </row>
        <row r="4875">
          <cell r="A4875" t="str">
            <v>4512000001</v>
          </cell>
        </row>
        <row r="4876">
          <cell r="A4876" t="str">
            <v>4512000001</v>
          </cell>
        </row>
        <row r="4877">
          <cell r="A4877" t="str">
            <v>4512000001</v>
          </cell>
        </row>
        <row r="4878">
          <cell r="A4878" t="str">
            <v>4512000001</v>
          </cell>
        </row>
        <row r="4879">
          <cell r="A4879" t="str">
            <v>4512000001</v>
          </cell>
        </row>
        <row r="4880">
          <cell r="A4880" t="str">
            <v>4512000001</v>
          </cell>
        </row>
        <row r="4881">
          <cell r="A4881" t="str">
            <v>4512000001</v>
          </cell>
        </row>
        <row r="4882">
          <cell r="A4882" t="str">
            <v>4512000001</v>
          </cell>
        </row>
        <row r="4883">
          <cell r="A4883" t="str">
            <v>4512000001</v>
          </cell>
        </row>
        <row r="4884">
          <cell r="A4884" t="str">
            <v>4512000001</v>
          </cell>
        </row>
        <row r="4885">
          <cell r="A4885" t="str">
            <v>4512000001</v>
          </cell>
        </row>
        <row r="4886">
          <cell r="A4886" t="str">
            <v>4512000001</v>
          </cell>
        </row>
        <row r="4887">
          <cell r="A4887" t="str">
            <v>4512000001</v>
          </cell>
        </row>
        <row r="4888">
          <cell r="A4888" t="str">
            <v>4512000001</v>
          </cell>
        </row>
        <row r="4889">
          <cell r="A4889" t="str">
            <v>4512000001</v>
          </cell>
        </row>
        <row r="4890">
          <cell r="A4890" t="str">
            <v>4512000001</v>
          </cell>
        </row>
        <row r="4891">
          <cell r="A4891" t="str">
            <v>4512000001</v>
          </cell>
        </row>
        <row r="4892">
          <cell r="A4892" t="str">
            <v>4512000001</v>
          </cell>
        </row>
        <row r="4893">
          <cell r="A4893" t="str">
            <v>4512000001</v>
          </cell>
        </row>
        <row r="4894">
          <cell r="A4894" t="str">
            <v>4512000001</v>
          </cell>
        </row>
        <row r="4895">
          <cell r="A4895" t="str">
            <v>4512000001</v>
          </cell>
        </row>
        <row r="4896">
          <cell r="A4896" t="str">
            <v>4512000001</v>
          </cell>
        </row>
        <row r="4897">
          <cell r="A4897" t="str">
            <v>4512000001</v>
          </cell>
        </row>
        <row r="4898">
          <cell r="A4898" t="str">
            <v>4512000001</v>
          </cell>
        </row>
        <row r="4899">
          <cell r="A4899" t="str">
            <v>4512000001</v>
          </cell>
        </row>
        <row r="4900">
          <cell r="A4900" t="str">
            <v>4512000001</v>
          </cell>
        </row>
        <row r="4901">
          <cell r="A4901" t="str">
            <v>4512000001</v>
          </cell>
        </row>
        <row r="4902">
          <cell r="A4902" t="str">
            <v>4512000001</v>
          </cell>
        </row>
        <row r="4903">
          <cell r="A4903" t="str">
            <v>4512000001</v>
          </cell>
        </row>
        <row r="4904">
          <cell r="A4904" t="str">
            <v>4512000001</v>
          </cell>
        </row>
        <row r="4905">
          <cell r="A4905" t="str">
            <v>4512000001</v>
          </cell>
        </row>
        <row r="4906">
          <cell r="A4906" t="str">
            <v>4512000001</v>
          </cell>
        </row>
        <row r="4907">
          <cell r="A4907" t="str">
            <v>4512000001</v>
          </cell>
        </row>
        <row r="4908">
          <cell r="A4908" t="str">
            <v>4512000001</v>
          </cell>
        </row>
        <row r="4909">
          <cell r="A4909" t="str">
            <v>4512000001</v>
          </cell>
        </row>
        <row r="4910">
          <cell r="A4910" t="str">
            <v>4512000001</v>
          </cell>
        </row>
        <row r="4911">
          <cell r="A4911" t="str">
            <v>4512000001</v>
          </cell>
        </row>
        <row r="4912">
          <cell r="A4912" t="str">
            <v>4512000001</v>
          </cell>
        </row>
        <row r="4913">
          <cell r="A4913" t="str">
            <v>4512000001</v>
          </cell>
        </row>
        <row r="4914">
          <cell r="A4914" t="str">
            <v>4512000001</v>
          </cell>
        </row>
        <row r="4915">
          <cell r="A4915" t="str">
            <v>4512000001</v>
          </cell>
        </row>
        <row r="4916">
          <cell r="A4916" t="str">
            <v>4512000001</v>
          </cell>
        </row>
        <row r="4917">
          <cell r="A4917" t="str">
            <v>4512000001</v>
          </cell>
        </row>
        <row r="4918">
          <cell r="A4918" t="str">
            <v>4512000001</v>
          </cell>
        </row>
        <row r="4919">
          <cell r="A4919" t="str">
            <v>4512000001</v>
          </cell>
        </row>
        <row r="4920">
          <cell r="A4920" t="str">
            <v>4512000001</v>
          </cell>
        </row>
        <row r="4921">
          <cell r="A4921" t="str">
            <v>4512000001</v>
          </cell>
        </row>
        <row r="4922">
          <cell r="A4922" t="str">
            <v>4512000001</v>
          </cell>
        </row>
        <row r="4923">
          <cell r="A4923" t="str">
            <v>4512000001</v>
          </cell>
        </row>
        <row r="4924">
          <cell r="A4924" t="str">
            <v>4512000001</v>
          </cell>
        </row>
        <row r="4925">
          <cell r="A4925" t="str">
            <v>4512000001</v>
          </cell>
        </row>
        <row r="4926">
          <cell r="A4926" t="str">
            <v>4512000001</v>
          </cell>
        </row>
        <row r="4927">
          <cell r="A4927" t="str">
            <v>4512000001</v>
          </cell>
        </row>
        <row r="4928">
          <cell r="A4928" t="str">
            <v>4512000001</v>
          </cell>
        </row>
        <row r="4929">
          <cell r="A4929" t="str">
            <v>4512000001</v>
          </cell>
        </row>
        <row r="4930">
          <cell r="A4930" t="str">
            <v>4512000001</v>
          </cell>
        </row>
        <row r="4931">
          <cell r="A4931" t="str">
            <v>4512000001</v>
          </cell>
        </row>
        <row r="4932">
          <cell r="A4932" t="str">
            <v>4512000001</v>
          </cell>
        </row>
        <row r="4933">
          <cell r="A4933" t="str">
            <v>4512000001</v>
          </cell>
        </row>
        <row r="4934">
          <cell r="A4934" t="str">
            <v>4512000001</v>
          </cell>
        </row>
        <row r="4935">
          <cell r="A4935" t="str">
            <v>4512000001</v>
          </cell>
        </row>
        <row r="4936">
          <cell r="A4936" t="str">
            <v>4512000001</v>
          </cell>
        </row>
        <row r="4937">
          <cell r="A4937" t="str">
            <v>4512000001</v>
          </cell>
        </row>
        <row r="4938">
          <cell r="A4938" t="str">
            <v>4512000001</v>
          </cell>
        </row>
        <row r="4939">
          <cell r="A4939" t="str">
            <v>4512000001</v>
          </cell>
        </row>
        <row r="4940">
          <cell r="A4940" t="str">
            <v>4512000001</v>
          </cell>
        </row>
        <row r="4941">
          <cell r="A4941" t="str">
            <v>4512000001</v>
          </cell>
        </row>
        <row r="4942">
          <cell r="A4942" t="str">
            <v>4512000001</v>
          </cell>
        </row>
        <row r="4943">
          <cell r="A4943" t="str">
            <v>4512000001</v>
          </cell>
        </row>
        <row r="4944">
          <cell r="A4944" t="str">
            <v>4512000001</v>
          </cell>
        </row>
        <row r="4945">
          <cell r="A4945" t="str">
            <v>4512000001</v>
          </cell>
        </row>
        <row r="4946">
          <cell r="A4946" t="str">
            <v>4512000001</v>
          </cell>
        </row>
        <row r="4947">
          <cell r="A4947" t="str">
            <v>4512000001</v>
          </cell>
        </row>
        <row r="4948">
          <cell r="A4948" t="str">
            <v>4512000001</v>
          </cell>
        </row>
        <row r="4949">
          <cell r="A4949" t="str">
            <v>4512000001</v>
          </cell>
        </row>
        <row r="4950">
          <cell r="A4950" t="str">
            <v>4512000001</v>
          </cell>
        </row>
        <row r="4951">
          <cell r="A4951" t="str">
            <v>4512000001</v>
          </cell>
        </row>
        <row r="4952">
          <cell r="A4952" t="str">
            <v>4512000001</v>
          </cell>
        </row>
        <row r="4953">
          <cell r="A4953" t="str">
            <v>4512000001</v>
          </cell>
        </row>
        <row r="4954">
          <cell r="A4954" t="str">
            <v>4512000001</v>
          </cell>
        </row>
        <row r="4955">
          <cell r="A4955" t="str">
            <v>4512000001</v>
          </cell>
        </row>
        <row r="4956">
          <cell r="A4956" t="str">
            <v>4512000001</v>
          </cell>
        </row>
        <row r="4957">
          <cell r="A4957" t="str">
            <v>4512000001</v>
          </cell>
        </row>
        <row r="4958">
          <cell r="A4958" t="str">
            <v>4512000001</v>
          </cell>
        </row>
        <row r="4959">
          <cell r="A4959" t="str">
            <v>4512000001</v>
          </cell>
        </row>
        <row r="4960">
          <cell r="A4960" t="str">
            <v>4512000001</v>
          </cell>
        </row>
        <row r="4961">
          <cell r="A4961" t="str">
            <v>4512000001</v>
          </cell>
        </row>
        <row r="4962">
          <cell r="A4962" t="str">
            <v>4512000001</v>
          </cell>
        </row>
        <row r="4963">
          <cell r="A4963" t="str">
            <v>4512000001</v>
          </cell>
        </row>
        <row r="4964">
          <cell r="A4964" t="str">
            <v>4512000001</v>
          </cell>
        </row>
        <row r="4965">
          <cell r="A4965" t="str">
            <v>4512000001</v>
          </cell>
        </row>
        <row r="4966">
          <cell r="A4966" t="str">
            <v>4512000001</v>
          </cell>
        </row>
        <row r="4967">
          <cell r="A4967" t="str">
            <v>4512000001</v>
          </cell>
        </row>
        <row r="4968">
          <cell r="A4968" t="str">
            <v>4512000001</v>
          </cell>
        </row>
        <row r="4969">
          <cell r="A4969" t="str">
            <v>4512000001</v>
          </cell>
        </row>
        <row r="4970">
          <cell r="A4970" t="str">
            <v>4512000001</v>
          </cell>
        </row>
        <row r="4971">
          <cell r="A4971" t="str">
            <v>4512000001</v>
          </cell>
        </row>
        <row r="4972">
          <cell r="A4972" t="str">
            <v>4512000001</v>
          </cell>
        </row>
        <row r="4973">
          <cell r="A4973" t="str">
            <v>4512000001</v>
          </cell>
        </row>
        <row r="4974">
          <cell r="A4974" t="str">
            <v>4512000001</v>
          </cell>
        </row>
        <row r="4975">
          <cell r="A4975" t="str">
            <v>4512000001</v>
          </cell>
        </row>
        <row r="4976">
          <cell r="A4976" t="str">
            <v>4512000001</v>
          </cell>
        </row>
        <row r="4977">
          <cell r="A4977" t="str">
            <v>4512000001</v>
          </cell>
        </row>
        <row r="4978">
          <cell r="A4978" t="str">
            <v>4512000001</v>
          </cell>
        </row>
        <row r="4979">
          <cell r="A4979" t="str">
            <v>4512000001</v>
          </cell>
        </row>
        <row r="4980">
          <cell r="A4980" t="str">
            <v>4512000001</v>
          </cell>
        </row>
        <row r="4981">
          <cell r="A4981" t="str">
            <v>4512000001</v>
          </cell>
        </row>
        <row r="4982">
          <cell r="A4982" t="str">
            <v>4512000001</v>
          </cell>
        </row>
        <row r="4983">
          <cell r="A4983" t="str">
            <v>4512000001</v>
          </cell>
        </row>
        <row r="4984">
          <cell r="A4984" t="str">
            <v>4512000001</v>
          </cell>
        </row>
        <row r="4985">
          <cell r="A4985" t="str">
            <v>4512000001</v>
          </cell>
        </row>
        <row r="4986">
          <cell r="A4986" t="str">
            <v>4512000001</v>
          </cell>
        </row>
        <row r="4987">
          <cell r="A4987" t="str">
            <v>4512000001</v>
          </cell>
        </row>
        <row r="4988">
          <cell r="A4988" t="str">
            <v>4512000001</v>
          </cell>
        </row>
        <row r="4989">
          <cell r="A4989" t="str">
            <v>4512000001</v>
          </cell>
        </row>
        <row r="4990">
          <cell r="A4990" t="str">
            <v>4512000001</v>
          </cell>
        </row>
        <row r="4991">
          <cell r="A4991" t="str">
            <v>4512000001</v>
          </cell>
        </row>
        <row r="4992">
          <cell r="A4992" t="str">
            <v>4512000001</v>
          </cell>
        </row>
        <row r="4993">
          <cell r="A4993" t="str">
            <v>4512000001</v>
          </cell>
        </row>
        <row r="4994">
          <cell r="A4994" t="str">
            <v>4512000001</v>
          </cell>
        </row>
        <row r="4995">
          <cell r="A4995" t="str">
            <v>4512000001</v>
          </cell>
        </row>
        <row r="4996">
          <cell r="A4996" t="str">
            <v>4512000001</v>
          </cell>
        </row>
        <row r="4997">
          <cell r="A4997" t="str">
            <v>4512000001</v>
          </cell>
        </row>
        <row r="4998">
          <cell r="A4998" t="str">
            <v>4512000001</v>
          </cell>
        </row>
        <row r="4999">
          <cell r="A4999" t="str">
            <v>4512000001</v>
          </cell>
        </row>
        <row r="5000">
          <cell r="A5000" t="str">
            <v>4512000001</v>
          </cell>
        </row>
        <row r="5001">
          <cell r="A5001" t="str">
            <v>4512000001</v>
          </cell>
        </row>
        <row r="5002">
          <cell r="A5002" t="str">
            <v>4512000001</v>
          </cell>
        </row>
        <row r="5003">
          <cell r="A5003" t="str">
            <v>4512000001</v>
          </cell>
        </row>
        <row r="5004">
          <cell r="A5004" t="str">
            <v>4512000001</v>
          </cell>
        </row>
        <row r="5005">
          <cell r="A5005" t="str">
            <v>4512000001</v>
          </cell>
        </row>
        <row r="5006">
          <cell r="A5006" t="str">
            <v>4512000001</v>
          </cell>
        </row>
        <row r="5007">
          <cell r="A5007" t="str">
            <v>4512000001</v>
          </cell>
        </row>
        <row r="5008">
          <cell r="A5008" t="str">
            <v>4512000001</v>
          </cell>
        </row>
        <row r="5009">
          <cell r="A5009" t="str">
            <v>4512000001</v>
          </cell>
        </row>
        <row r="5010">
          <cell r="A5010" t="str">
            <v>4512000001</v>
          </cell>
        </row>
        <row r="5011">
          <cell r="A5011" t="str">
            <v>4512000001</v>
          </cell>
        </row>
        <row r="5012">
          <cell r="A5012" t="str">
            <v>4512000001</v>
          </cell>
        </row>
        <row r="5013">
          <cell r="A5013" t="str">
            <v>4512000001</v>
          </cell>
        </row>
        <row r="5014">
          <cell r="A5014" t="str">
            <v>4512000001</v>
          </cell>
        </row>
        <row r="5015">
          <cell r="A5015" t="str">
            <v>4512000001</v>
          </cell>
        </row>
        <row r="5016">
          <cell r="A5016" t="str">
            <v>4512000001</v>
          </cell>
        </row>
        <row r="5017">
          <cell r="A5017" t="str">
            <v>4512000001</v>
          </cell>
        </row>
        <row r="5018">
          <cell r="A5018" t="str">
            <v>4512000001</v>
          </cell>
        </row>
        <row r="5019">
          <cell r="A5019" t="str">
            <v>4512000001</v>
          </cell>
        </row>
        <row r="5020">
          <cell r="A5020" t="str">
            <v>4512000001</v>
          </cell>
        </row>
        <row r="5021">
          <cell r="A5021" t="str">
            <v>4512000001</v>
          </cell>
        </row>
        <row r="5022">
          <cell r="A5022" t="str">
            <v>4512000001</v>
          </cell>
        </row>
        <row r="5023">
          <cell r="A5023" t="str">
            <v>4512000001</v>
          </cell>
        </row>
        <row r="5024">
          <cell r="A5024" t="str">
            <v>4512000001</v>
          </cell>
        </row>
        <row r="5025">
          <cell r="A5025" t="str">
            <v>4512000001</v>
          </cell>
        </row>
        <row r="5026">
          <cell r="A5026" t="str">
            <v>4512000001</v>
          </cell>
        </row>
        <row r="5027">
          <cell r="A5027" t="str">
            <v>4512000001</v>
          </cell>
        </row>
        <row r="5028">
          <cell r="A5028" t="str">
            <v>4512000001</v>
          </cell>
        </row>
        <row r="5029">
          <cell r="A5029" t="str">
            <v>4512000001</v>
          </cell>
        </row>
        <row r="5030">
          <cell r="A5030" t="str">
            <v>4512000001</v>
          </cell>
        </row>
        <row r="5031">
          <cell r="A5031" t="str">
            <v>4512000001</v>
          </cell>
        </row>
        <row r="5032">
          <cell r="A5032" t="str">
            <v>4512000001</v>
          </cell>
        </row>
        <row r="5033">
          <cell r="A5033" t="str">
            <v>4512000001</v>
          </cell>
        </row>
        <row r="5034">
          <cell r="A5034" t="str">
            <v>4512000001</v>
          </cell>
        </row>
        <row r="5035">
          <cell r="A5035" t="str">
            <v>4512000001</v>
          </cell>
        </row>
        <row r="5036">
          <cell r="A5036" t="str">
            <v>4512000001</v>
          </cell>
        </row>
        <row r="5037">
          <cell r="A5037" t="str">
            <v>4512000001</v>
          </cell>
        </row>
        <row r="5038">
          <cell r="A5038" t="str">
            <v>4512000001</v>
          </cell>
        </row>
        <row r="5039">
          <cell r="A5039" t="str">
            <v>4512000001</v>
          </cell>
        </row>
        <row r="5040">
          <cell r="A5040" t="str">
            <v>4512000001</v>
          </cell>
        </row>
        <row r="5041">
          <cell r="A5041" t="str">
            <v>4512000001</v>
          </cell>
        </row>
        <row r="5042">
          <cell r="A5042" t="str">
            <v>4512000001</v>
          </cell>
        </row>
        <row r="5043">
          <cell r="A5043" t="str">
            <v>4512000001</v>
          </cell>
        </row>
        <row r="5044">
          <cell r="A5044" t="str">
            <v>4512000001</v>
          </cell>
        </row>
        <row r="5045">
          <cell r="A5045" t="str">
            <v>4512000001</v>
          </cell>
        </row>
        <row r="5046">
          <cell r="A5046" t="str">
            <v>4512000001</v>
          </cell>
        </row>
        <row r="5047">
          <cell r="A5047" t="str">
            <v>4512000001</v>
          </cell>
        </row>
        <row r="5048">
          <cell r="A5048" t="str">
            <v>4512000001</v>
          </cell>
        </row>
        <row r="5049">
          <cell r="A5049" t="str">
            <v>4512000001</v>
          </cell>
        </row>
        <row r="5050">
          <cell r="A5050" t="str">
            <v>4512000001</v>
          </cell>
        </row>
        <row r="5051">
          <cell r="A5051" t="str">
            <v>4512000001</v>
          </cell>
        </row>
        <row r="5052">
          <cell r="A5052" t="str">
            <v>4512000001</v>
          </cell>
        </row>
        <row r="5053">
          <cell r="A5053" t="str">
            <v>4512000001</v>
          </cell>
        </row>
        <row r="5054">
          <cell r="A5054" t="str">
            <v>4512000001</v>
          </cell>
        </row>
        <row r="5055">
          <cell r="A5055" t="str">
            <v>4512000001</v>
          </cell>
        </row>
        <row r="5056">
          <cell r="A5056" t="str">
            <v>4512000001</v>
          </cell>
        </row>
        <row r="5057">
          <cell r="A5057" t="str">
            <v>4512000001</v>
          </cell>
        </row>
        <row r="5058">
          <cell r="A5058" t="str">
            <v>4512000001</v>
          </cell>
        </row>
        <row r="5059">
          <cell r="A5059" t="str">
            <v>4512000001</v>
          </cell>
        </row>
        <row r="5060">
          <cell r="A5060" t="str">
            <v>4512000001</v>
          </cell>
        </row>
        <row r="5061">
          <cell r="A5061" t="str">
            <v>4512000001</v>
          </cell>
        </row>
        <row r="5062">
          <cell r="A5062" t="str">
            <v>4512000001</v>
          </cell>
        </row>
        <row r="5063">
          <cell r="A5063" t="str">
            <v>4512000001</v>
          </cell>
        </row>
        <row r="5064">
          <cell r="A5064" t="str">
            <v>4512000001</v>
          </cell>
        </row>
        <row r="5065">
          <cell r="A5065" t="str">
            <v>4512000001</v>
          </cell>
        </row>
        <row r="5066">
          <cell r="A5066" t="str">
            <v>4512000001</v>
          </cell>
        </row>
        <row r="5067">
          <cell r="A5067" t="str">
            <v>4512000001</v>
          </cell>
        </row>
        <row r="5068">
          <cell r="A5068" t="str">
            <v>4512000001</v>
          </cell>
        </row>
        <row r="5069">
          <cell r="A5069" t="str">
            <v>4512000001</v>
          </cell>
        </row>
        <row r="5070">
          <cell r="A5070" t="str">
            <v>4512000001</v>
          </cell>
        </row>
        <row r="5071">
          <cell r="A5071" t="str">
            <v>4512000001</v>
          </cell>
        </row>
        <row r="5072">
          <cell r="A5072" t="str">
            <v>4512000001</v>
          </cell>
        </row>
        <row r="5073">
          <cell r="A5073" t="str">
            <v>4512000001</v>
          </cell>
        </row>
        <row r="5074">
          <cell r="A5074" t="str">
            <v>4512000001</v>
          </cell>
        </row>
        <row r="5075">
          <cell r="A5075" t="str">
            <v>4512000001</v>
          </cell>
        </row>
        <row r="5076">
          <cell r="A5076" t="str">
            <v>4512000001</v>
          </cell>
        </row>
        <row r="5077">
          <cell r="A5077" t="str">
            <v>4512000001</v>
          </cell>
        </row>
        <row r="5078">
          <cell r="A5078" t="str">
            <v>4512000001</v>
          </cell>
        </row>
        <row r="5079">
          <cell r="A5079" t="str">
            <v>4512000001</v>
          </cell>
        </row>
        <row r="5080">
          <cell r="A5080" t="str">
            <v>4512000001</v>
          </cell>
        </row>
        <row r="5081">
          <cell r="A5081" t="str">
            <v>4512000001</v>
          </cell>
        </row>
        <row r="5082">
          <cell r="A5082" t="str">
            <v>4512000001</v>
          </cell>
        </row>
        <row r="5083">
          <cell r="A5083" t="str">
            <v>4512000001</v>
          </cell>
        </row>
        <row r="5084">
          <cell r="A5084" t="str">
            <v>4512000001</v>
          </cell>
        </row>
        <row r="5085">
          <cell r="A5085" t="str">
            <v>4512000001</v>
          </cell>
        </row>
        <row r="5086">
          <cell r="A5086" t="str">
            <v>4512000001</v>
          </cell>
        </row>
        <row r="5087">
          <cell r="A5087" t="str">
            <v>4512000001</v>
          </cell>
        </row>
        <row r="5088">
          <cell r="A5088" t="str">
            <v>4512000001</v>
          </cell>
        </row>
        <row r="5089">
          <cell r="A5089" t="str">
            <v>4512000001</v>
          </cell>
        </row>
        <row r="5090">
          <cell r="A5090" t="str">
            <v>4512000001</v>
          </cell>
        </row>
        <row r="5091">
          <cell r="A5091" t="str">
            <v>4512000001</v>
          </cell>
        </row>
        <row r="5092">
          <cell r="A5092" t="str">
            <v>4512000001</v>
          </cell>
        </row>
        <row r="5093">
          <cell r="A5093" t="str">
            <v>4512000001</v>
          </cell>
        </row>
        <row r="5094">
          <cell r="A5094" t="str">
            <v>4512000001</v>
          </cell>
        </row>
        <row r="5095">
          <cell r="A5095" t="str">
            <v>4512000001</v>
          </cell>
        </row>
        <row r="5096">
          <cell r="A5096" t="str">
            <v>4512000001</v>
          </cell>
        </row>
        <row r="5097">
          <cell r="A5097" t="str">
            <v>4512000001</v>
          </cell>
        </row>
        <row r="5098">
          <cell r="A5098" t="str">
            <v>4512000001</v>
          </cell>
        </row>
        <row r="5099">
          <cell r="A5099" t="str">
            <v>4512000001</v>
          </cell>
        </row>
        <row r="5100">
          <cell r="A5100" t="str">
            <v>4512000001</v>
          </cell>
        </row>
        <row r="5101">
          <cell r="A5101" t="str">
            <v>4512000001</v>
          </cell>
        </row>
        <row r="5102">
          <cell r="A5102" t="str">
            <v>4512000001</v>
          </cell>
        </row>
        <row r="5103">
          <cell r="A5103" t="str">
            <v>4512000001</v>
          </cell>
        </row>
        <row r="5104">
          <cell r="A5104" t="str">
            <v>4512000001</v>
          </cell>
        </row>
        <row r="5105">
          <cell r="A5105" t="str">
            <v>4512000001</v>
          </cell>
        </row>
        <row r="5106">
          <cell r="A5106" t="str">
            <v>4512000001</v>
          </cell>
        </row>
        <row r="5107">
          <cell r="A5107" t="str">
            <v>4512000001</v>
          </cell>
        </row>
        <row r="5108">
          <cell r="A5108" t="str">
            <v>4512000001</v>
          </cell>
        </row>
        <row r="5109">
          <cell r="A5109" t="str">
            <v>4512000001</v>
          </cell>
        </row>
        <row r="5110">
          <cell r="A5110" t="str">
            <v>4512000001</v>
          </cell>
        </row>
        <row r="5111">
          <cell r="A5111" t="str">
            <v>4512000001</v>
          </cell>
        </row>
        <row r="5112">
          <cell r="A5112" t="str">
            <v>4512000001</v>
          </cell>
        </row>
        <row r="5113">
          <cell r="A5113" t="str">
            <v>4512000001</v>
          </cell>
        </row>
        <row r="5114">
          <cell r="A5114" t="str">
            <v>4512000001</v>
          </cell>
        </row>
        <row r="5115">
          <cell r="A5115" t="str">
            <v>4512000001</v>
          </cell>
        </row>
        <row r="5116">
          <cell r="A5116" t="str">
            <v>4512000001</v>
          </cell>
        </row>
        <row r="5117">
          <cell r="A5117" t="str">
            <v>4512000001</v>
          </cell>
        </row>
        <row r="5118">
          <cell r="A5118" t="str">
            <v>4512000001</v>
          </cell>
        </row>
        <row r="5119">
          <cell r="A5119" t="str">
            <v>4512000001</v>
          </cell>
        </row>
        <row r="5120">
          <cell r="A5120" t="str">
            <v>4512000001</v>
          </cell>
        </row>
        <row r="5121">
          <cell r="A5121" t="str">
            <v>4512000001</v>
          </cell>
        </row>
        <row r="5122">
          <cell r="A5122" t="str">
            <v>4512000001</v>
          </cell>
        </row>
        <row r="5123">
          <cell r="A5123" t="str">
            <v>4512000001</v>
          </cell>
        </row>
        <row r="5124">
          <cell r="A5124" t="str">
            <v>4512000001</v>
          </cell>
        </row>
        <row r="5125">
          <cell r="A5125" t="str">
            <v>4512000001</v>
          </cell>
        </row>
        <row r="5126">
          <cell r="A5126" t="str">
            <v>4512000001</v>
          </cell>
        </row>
        <row r="5127">
          <cell r="A5127" t="str">
            <v>4512000001</v>
          </cell>
        </row>
        <row r="5128">
          <cell r="A5128" t="str">
            <v>4512000001</v>
          </cell>
        </row>
        <row r="5129">
          <cell r="A5129" t="str">
            <v>4512000001</v>
          </cell>
        </row>
        <row r="5130">
          <cell r="A5130" t="str">
            <v>4512000001</v>
          </cell>
        </row>
        <row r="5131">
          <cell r="A5131" t="str">
            <v>4512000001</v>
          </cell>
        </row>
        <row r="5132">
          <cell r="A5132" t="str">
            <v>4512000001</v>
          </cell>
        </row>
        <row r="5133">
          <cell r="A5133" t="str">
            <v>4512000001</v>
          </cell>
        </row>
        <row r="5134">
          <cell r="A5134" t="str">
            <v>4512000001</v>
          </cell>
        </row>
        <row r="5135">
          <cell r="A5135" t="str">
            <v>4512000001</v>
          </cell>
        </row>
        <row r="5136">
          <cell r="A5136" t="str">
            <v>4512000001</v>
          </cell>
        </row>
        <row r="5137">
          <cell r="A5137" t="str">
            <v>4512000001</v>
          </cell>
        </row>
        <row r="5138">
          <cell r="A5138" t="str">
            <v>4512000001</v>
          </cell>
        </row>
        <row r="5139">
          <cell r="A5139" t="str">
            <v>4512000001</v>
          </cell>
        </row>
        <row r="5140">
          <cell r="A5140" t="str">
            <v>4512000001</v>
          </cell>
        </row>
        <row r="5141">
          <cell r="A5141" t="str">
            <v>4512000001</v>
          </cell>
        </row>
        <row r="5142">
          <cell r="A5142" t="str">
            <v>4512000001</v>
          </cell>
        </row>
        <row r="5143">
          <cell r="A5143" t="str">
            <v>4512000001</v>
          </cell>
        </row>
        <row r="5144">
          <cell r="A5144" t="str">
            <v>4512000001</v>
          </cell>
        </row>
        <row r="5145">
          <cell r="A5145" t="str">
            <v>4512000001</v>
          </cell>
        </row>
        <row r="5146">
          <cell r="A5146" t="str">
            <v>4512000001</v>
          </cell>
        </row>
        <row r="5147">
          <cell r="A5147" t="str">
            <v>4512000001</v>
          </cell>
        </row>
        <row r="5148">
          <cell r="A5148" t="str">
            <v>4512000001</v>
          </cell>
        </row>
        <row r="5149">
          <cell r="A5149" t="str">
            <v>4512000001</v>
          </cell>
        </row>
        <row r="5150">
          <cell r="A5150" t="str">
            <v>4512000001</v>
          </cell>
        </row>
        <row r="5151">
          <cell r="A5151" t="str">
            <v>4512000001</v>
          </cell>
        </row>
        <row r="5152">
          <cell r="A5152" t="str">
            <v>4512000001</v>
          </cell>
        </row>
        <row r="5153">
          <cell r="A5153" t="str">
            <v>4512000001</v>
          </cell>
        </row>
        <row r="5154">
          <cell r="A5154" t="str">
            <v>4512000001</v>
          </cell>
        </row>
        <row r="5155">
          <cell r="A5155" t="str">
            <v>4512000001</v>
          </cell>
        </row>
        <row r="5156">
          <cell r="A5156" t="str">
            <v>4512000001</v>
          </cell>
        </row>
        <row r="5157">
          <cell r="A5157" t="str">
            <v>4512000001</v>
          </cell>
        </row>
        <row r="5158">
          <cell r="A5158" t="str">
            <v>4512000001</v>
          </cell>
        </row>
        <row r="5159">
          <cell r="A5159" t="str">
            <v>4512000001</v>
          </cell>
        </row>
        <row r="5160">
          <cell r="A5160" t="str">
            <v>4512000001</v>
          </cell>
        </row>
        <row r="5161">
          <cell r="A5161" t="str">
            <v>4512000001</v>
          </cell>
        </row>
        <row r="5162">
          <cell r="A5162" t="str">
            <v>4512000001</v>
          </cell>
        </row>
        <row r="5163">
          <cell r="A5163" t="str">
            <v>4512000001</v>
          </cell>
        </row>
        <row r="5164">
          <cell r="A5164" t="str">
            <v>4512000001</v>
          </cell>
        </row>
        <row r="5165">
          <cell r="A5165" t="str">
            <v>4512000001</v>
          </cell>
        </row>
        <row r="5166">
          <cell r="A5166" t="str">
            <v>4512000001</v>
          </cell>
        </row>
        <row r="5167">
          <cell r="A5167" t="str">
            <v>4512000001</v>
          </cell>
        </row>
        <row r="5168">
          <cell r="A5168" t="str">
            <v>4512000001</v>
          </cell>
        </row>
        <row r="5169">
          <cell r="A5169" t="str">
            <v>4512000001</v>
          </cell>
        </row>
        <row r="5170">
          <cell r="A5170" t="str">
            <v>4512000001</v>
          </cell>
        </row>
        <row r="5171">
          <cell r="A5171" t="str">
            <v>4512000001</v>
          </cell>
        </row>
        <row r="5172">
          <cell r="A5172" t="str">
            <v>4512000001</v>
          </cell>
        </row>
        <row r="5173">
          <cell r="A5173" t="str">
            <v>4512000001</v>
          </cell>
        </row>
        <row r="5174">
          <cell r="A5174" t="str">
            <v>4512000001</v>
          </cell>
        </row>
        <row r="5175">
          <cell r="A5175" t="str">
            <v>4512000001</v>
          </cell>
        </row>
        <row r="5176">
          <cell r="A5176" t="str">
            <v>4512000001</v>
          </cell>
        </row>
        <row r="5177">
          <cell r="A5177" t="str">
            <v>4512000001</v>
          </cell>
        </row>
        <row r="5178">
          <cell r="A5178" t="str">
            <v>4512000001</v>
          </cell>
        </row>
        <row r="5179">
          <cell r="A5179" t="str">
            <v>4512000001</v>
          </cell>
        </row>
        <row r="5180">
          <cell r="A5180" t="str">
            <v>4512000001</v>
          </cell>
        </row>
        <row r="5181">
          <cell r="A5181" t="str">
            <v>4512000001</v>
          </cell>
        </row>
        <row r="5182">
          <cell r="A5182" t="str">
            <v>4512000001</v>
          </cell>
        </row>
        <row r="5183">
          <cell r="A5183" t="str">
            <v>4512000001</v>
          </cell>
        </row>
        <row r="5184">
          <cell r="A5184" t="str">
            <v>4512000001</v>
          </cell>
        </row>
        <row r="5185">
          <cell r="A5185" t="str">
            <v>4512000001</v>
          </cell>
        </row>
        <row r="5186">
          <cell r="A5186" t="str">
            <v>4512000001</v>
          </cell>
        </row>
        <row r="5187">
          <cell r="A5187" t="str">
            <v>4512000001</v>
          </cell>
        </row>
        <row r="5188">
          <cell r="A5188" t="str">
            <v>4512000001</v>
          </cell>
        </row>
        <row r="5189">
          <cell r="A5189" t="str">
            <v>4512000001</v>
          </cell>
        </row>
        <row r="5190">
          <cell r="A5190" t="str">
            <v>4512000001</v>
          </cell>
        </row>
        <row r="5191">
          <cell r="A5191" t="str">
            <v>4512000001</v>
          </cell>
        </row>
        <row r="5192">
          <cell r="A5192" t="str">
            <v>4512000001</v>
          </cell>
        </row>
        <row r="5193">
          <cell r="A5193" t="str">
            <v>4512000001</v>
          </cell>
        </row>
        <row r="5194">
          <cell r="A5194" t="str">
            <v>4512000001</v>
          </cell>
        </row>
        <row r="5195">
          <cell r="A5195" t="str">
            <v>4512000001</v>
          </cell>
        </row>
        <row r="5196">
          <cell r="A5196" t="str">
            <v>4512000001</v>
          </cell>
        </row>
        <row r="5197">
          <cell r="A5197" t="str">
            <v>4512000001</v>
          </cell>
        </row>
        <row r="5198">
          <cell r="A5198" t="str">
            <v>4512000001</v>
          </cell>
        </row>
        <row r="5199">
          <cell r="A5199" t="str">
            <v>4512000001</v>
          </cell>
        </row>
        <row r="5200">
          <cell r="A5200" t="str">
            <v>4512000001</v>
          </cell>
        </row>
        <row r="5201">
          <cell r="A5201" t="str">
            <v>4512000001</v>
          </cell>
        </row>
        <row r="5202">
          <cell r="A5202" t="str">
            <v>4512000001</v>
          </cell>
        </row>
        <row r="5203">
          <cell r="A5203" t="str">
            <v>4512000001</v>
          </cell>
        </row>
        <row r="5204">
          <cell r="A5204" t="str">
            <v>4512000001</v>
          </cell>
        </row>
        <row r="5205">
          <cell r="A5205" t="str">
            <v>4512000001</v>
          </cell>
        </row>
        <row r="5206">
          <cell r="A5206" t="str">
            <v>4512000001</v>
          </cell>
        </row>
        <row r="5207">
          <cell r="A5207" t="str">
            <v>4512000001</v>
          </cell>
        </row>
        <row r="5208">
          <cell r="A5208" t="str">
            <v>4512000001</v>
          </cell>
        </row>
        <row r="5209">
          <cell r="A5209" t="str">
            <v>4512000001</v>
          </cell>
        </row>
        <row r="5210">
          <cell r="A5210" t="str">
            <v>4512000001</v>
          </cell>
        </row>
        <row r="5211">
          <cell r="A5211" t="str">
            <v>4512000001</v>
          </cell>
        </row>
        <row r="5212">
          <cell r="A5212" t="str">
            <v>4512000001</v>
          </cell>
        </row>
        <row r="5213">
          <cell r="A5213" t="str">
            <v>4512000001</v>
          </cell>
        </row>
        <row r="5214">
          <cell r="A5214" t="str">
            <v>4512000001</v>
          </cell>
        </row>
        <row r="5215">
          <cell r="A5215" t="str">
            <v>4512000001</v>
          </cell>
        </row>
        <row r="5216">
          <cell r="A5216" t="str">
            <v>4512000001</v>
          </cell>
        </row>
        <row r="5217">
          <cell r="A5217" t="str">
            <v>4512000001</v>
          </cell>
        </row>
        <row r="5218">
          <cell r="A5218" t="str">
            <v>4512000001</v>
          </cell>
        </row>
        <row r="5219">
          <cell r="A5219" t="str">
            <v>4512000001</v>
          </cell>
        </row>
        <row r="5220">
          <cell r="A5220" t="str">
            <v>4512000001</v>
          </cell>
        </row>
        <row r="5221">
          <cell r="A5221" t="str">
            <v>4512000001</v>
          </cell>
        </row>
        <row r="5222">
          <cell r="A5222" t="str">
            <v>4512000001</v>
          </cell>
        </row>
        <row r="5223">
          <cell r="A5223" t="str">
            <v>4512000001</v>
          </cell>
        </row>
        <row r="5224">
          <cell r="A5224" t="str">
            <v>4512000001</v>
          </cell>
        </row>
        <row r="5225">
          <cell r="A5225" t="str">
            <v>4512000001</v>
          </cell>
        </row>
        <row r="5226">
          <cell r="A5226" t="str">
            <v>4512000001</v>
          </cell>
        </row>
        <row r="5227">
          <cell r="A5227" t="str">
            <v>4512000001</v>
          </cell>
        </row>
        <row r="5228">
          <cell r="A5228" t="str">
            <v>4512000001</v>
          </cell>
        </row>
        <row r="5229">
          <cell r="A5229" t="str">
            <v>4512000001</v>
          </cell>
        </row>
        <row r="5230">
          <cell r="A5230" t="str">
            <v>4512000001</v>
          </cell>
        </row>
        <row r="5231">
          <cell r="A5231" t="str">
            <v>4512000001</v>
          </cell>
        </row>
        <row r="5232">
          <cell r="A5232" t="str">
            <v>4512000001</v>
          </cell>
        </row>
        <row r="5233">
          <cell r="A5233" t="str">
            <v>4512000001</v>
          </cell>
        </row>
        <row r="5234">
          <cell r="A5234" t="str">
            <v>4512000001</v>
          </cell>
        </row>
        <row r="5235">
          <cell r="A5235" t="str">
            <v>4512000001</v>
          </cell>
        </row>
        <row r="5236">
          <cell r="A5236" t="str">
            <v>4512000001</v>
          </cell>
        </row>
        <row r="5237">
          <cell r="A5237" t="str">
            <v>4512000001</v>
          </cell>
        </row>
        <row r="5238">
          <cell r="A5238" t="str">
            <v>4512000001</v>
          </cell>
        </row>
        <row r="5239">
          <cell r="A5239" t="str">
            <v>4512000001</v>
          </cell>
        </row>
        <row r="5240">
          <cell r="A5240" t="str">
            <v>4512000001</v>
          </cell>
        </row>
        <row r="5241">
          <cell r="A5241" t="str">
            <v>4512000001</v>
          </cell>
        </row>
        <row r="5242">
          <cell r="A5242" t="str">
            <v>4512000001</v>
          </cell>
        </row>
        <row r="5243">
          <cell r="A5243" t="str">
            <v>4512000001</v>
          </cell>
        </row>
        <row r="5244">
          <cell r="A5244" t="str">
            <v>4512000001</v>
          </cell>
        </row>
        <row r="5245">
          <cell r="A5245" t="str">
            <v>4512000001</v>
          </cell>
        </row>
        <row r="5246">
          <cell r="A5246" t="str">
            <v>4512000001</v>
          </cell>
        </row>
        <row r="5247">
          <cell r="A5247" t="str">
            <v>4512000001</v>
          </cell>
        </row>
        <row r="5248">
          <cell r="A5248" t="str">
            <v>4512000001</v>
          </cell>
        </row>
        <row r="5249">
          <cell r="A5249" t="str">
            <v>4512000001</v>
          </cell>
        </row>
        <row r="5250">
          <cell r="A5250" t="str">
            <v>4512000001</v>
          </cell>
        </row>
        <row r="5251">
          <cell r="A5251" t="str">
            <v>4512000001</v>
          </cell>
        </row>
        <row r="5252">
          <cell r="A5252" t="str">
            <v>4512000001</v>
          </cell>
        </row>
        <row r="5253">
          <cell r="A5253" t="str">
            <v>4512000001</v>
          </cell>
        </row>
        <row r="5254">
          <cell r="A5254" t="str">
            <v>4512000001</v>
          </cell>
        </row>
        <row r="5255">
          <cell r="A5255" t="str">
            <v>4512000001</v>
          </cell>
        </row>
        <row r="5256">
          <cell r="A5256" t="str">
            <v>4512000001</v>
          </cell>
        </row>
        <row r="5257">
          <cell r="A5257" t="str">
            <v>4512000001</v>
          </cell>
        </row>
        <row r="5258">
          <cell r="A5258" t="str">
            <v>4512000001</v>
          </cell>
        </row>
        <row r="5259">
          <cell r="A5259" t="str">
            <v>4512000001</v>
          </cell>
        </row>
        <row r="5260">
          <cell r="A5260" t="str">
            <v>4512000001</v>
          </cell>
        </row>
        <row r="5261">
          <cell r="A5261" t="str">
            <v>4512000001</v>
          </cell>
        </row>
        <row r="5262">
          <cell r="A5262" t="str">
            <v>4512000001</v>
          </cell>
        </row>
        <row r="5263">
          <cell r="A5263" t="str">
            <v>4512000001</v>
          </cell>
        </row>
        <row r="5264">
          <cell r="A5264" t="str">
            <v>4512000001</v>
          </cell>
        </row>
        <row r="5265">
          <cell r="A5265" t="str">
            <v>4512000001</v>
          </cell>
        </row>
        <row r="5266">
          <cell r="A5266" t="str">
            <v>4512000001</v>
          </cell>
        </row>
        <row r="5267">
          <cell r="A5267" t="str">
            <v>4512000001</v>
          </cell>
        </row>
        <row r="5268">
          <cell r="A5268" t="str">
            <v>4512000001</v>
          </cell>
        </row>
        <row r="5269">
          <cell r="A5269" t="str">
            <v>4512000001</v>
          </cell>
        </row>
        <row r="5270">
          <cell r="A5270" t="str">
            <v>4512000001</v>
          </cell>
        </row>
        <row r="5271">
          <cell r="A5271" t="str">
            <v>4512000001</v>
          </cell>
        </row>
        <row r="5272">
          <cell r="A5272" t="str">
            <v>4512000001</v>
          </cell>
        </row>
        <row r="5273">
          <cell r="A5273" t="str">
            <v>4512000001</v>
          </cell>
        </row>
        <row r="5274">
          <cell r="A5274" t="str">
            <v>4512000001</v>
          </cell>
        </row>
        <row r="5275">
          <cell r="A5275" t="str">
            <v>4512000001</v>
          </cell>
        </row>
        <row r="5276">
          <cell r="A5276" t="str">
            <v>4512000001</v>
          </cell>
        </row>
        <row r="5277">
          <cell r="A5277" t="str">
            <v>4512000001</v>
          </cell>
        </row>
        <row r="5278">
          <cell r="A5278" t="str">
            <v>4512000001</v>
          </cell>
        </row>
        <row r="5279">
          <cell r="A5279" t="str">
            <v>4512000001</v>
          </cell>
        </row>
        <row r="5280">
          <cell r="A5280" t="str">
            <v>4512000001</v>
          </cell>
        </row>
        <row r="5281">
          <cell r="A5281" t="str">
            <v>4512000001</v>
          </cell>
        </row>
        <row r="5282">
          <cell r="A5282" t="str">
            <v>4512000001</v>
          </cell>
        </row>
        <row r="5283">
          <cell r="A5283" t="str">
            <v>4512000001</v>
          </cell>
        </row>
        <row r="5284">
          <cell r="A5284" t="str">
            <v>4512000001</v>
          </cell>
        </row>
        <row r="5285">
          <cell r="A5285" t="str">
            <v>4512000001</v>
          </cell>
        </row>
        <row r="5286">
          <cell r="A5286" t="str">
            <v>4512000001</v>
          </cell>
        </row>
        <row r="5287">
          <cell r="A5287" t="str">
            <v>4512000001</v>
          </cell>
        </row>
        <row r="5288">
          <cell r="A5288" t="str">
            <v>4512000001</v>
          </cell>
        </row>
        <row r="5289">
          <cell r="A5289" t="str">
            <v>4512000001</v>
          </cell>
        </row>
        <row r="5290">
          <cell r="A5290" t="str">
            <v>4512000001</v>
          </cell>
        </row>
        <row r="5291">
          <cell r="A5291" t="str">
            <v>4512000001</v>
          </cell>
        </row>
        <row r="5292">
          <cell r="A5292" t="str">
            <v>4512000001</v>
          </cell>
        </row>
        <row r="5293">
          <cell r="A5293" t="str">
            <v>4512000001</v>
          </cell>
        </row>
        <row r="5294">
          <cell r="A5294" t="str">
            <v>4512000001</v>
          </cell>
        </row>
        <row r="5295">
          <cell r="A5295" t="str">
            <v>4512000001</v>
          </cell>
        </row>
        <row r="5296">
          <cell r="A5296" t="str">
            <v>4512000001</v>
          </cell>
        </row>
        <row r="5297">
          <cell r="A5297" t="str">
            <v>4512000001</v>
          </cell>
        </row>
        <row r="5298">
          <cell r="A5298" t="str">
            <v>4512000001</v>
          </cell>
        </row>
        <row r="5299">
          <cell r="A5299" t="str">
            <v>4512000001</v>
          </cell>
        </row>
        <row r="5300">
          <cell r="A5300" t="str">
            <v>4512000001</v>
          </cell>
        </row>
        <row r="5301">
          <cell r="A5301" t="str">
            <v>4512000001</v>
          </cell>
        </row>
        <row r="5302">
          <cell r="A5302" t="str">
            <v>4512000001</v>
          </cell>
        </row>
        <row r="5303">
          <cell r="A5303" t="str">
            <v>4512000001</v>
          </cell>
        </row>
        <row r="5304">
          <cell r="A5304" t="str">
            <v>4512000001</v>
          </cell>
        </row>
        <row r="5305">
          <cell r="A5305" t="str">
            <v>4512000001</v>
          </cell>
        </row>
        <row r="5306">
          <cell r="A5306" t="str">
            <v>4512000001</v>
          </cell>
        </row>
        <row r="5307">
          <cell r="A5307" t="str">
            <v>4512000001</v>
          </cell>
        </row>
        <row r="5308">
          <cell r="A5308" t="str">
            <v>4512000001</v>
          </cell>
        </row>
        <row r="5309">
          <cell r="A5309" t="str">
            <v>4512000001</v>
          </cell>
        </row>
        <row r="5310">
          <cell r="A5310" t="str">
            <v>4512000001</v>
          </cell>
        </row>
        <row r="5311">
          <cell r="A5311" t="str">
            <v>4512000001</v>
          </cell>
        </row>
        <row r="5312">
          <cell r="A5312" t="str">
            <v>4512000001</v>
          </cell>
        </row>
        <row r="5313">
          <cell r="A5313" t="str">
            <v>4512000001</v>
          </cell>
        </row>
        <row r="5314">
          <cell r="A5314" t="str">
            <v>4512000001</v>
          </cell>
        </row>
        <row r="5315">
          <cell r="A5315" t="str">
            <v>4512000001</v>
          </cell>
        </row>
        <row r="5316">
          <cell r="A5316" t="str">
            <v>4512000001</v>
          </cell>
        </row>
        <row r="5317">
          <cell r="A5317" t="str">
            <v>4512000001</v>
          </cell>
        </row>
        <row r="5318">
          <cell r="A5318" t="str">
            <v>4512000001</v>
          </cell>
        </row>
        <row r="5319">
          <cell r="A5319" t="str">
            <v>4512000001</v>
          </cell>
        </row>
        <row r="5320">
          <cell r="A5320" t="str">
            <v>4512000001</v>
          </cell>
        </row>
        <row r="5321">
          <cell r="A5321" t="str">
            <v>4512000001</v>
          </cell>
        </row>
        <row r="5322">
          <cell r="A5322" t="str">
            <v>4512000001</v>
          </cell>
        </row>
        <row r="5323">
          <cell r="A5323" t="str">
            <v>4512000001</v>
          </cell>
        </row>
        <row r="5324">
          <cell r="A5324" t="str">
            <v>4512000001</v>
          </cell>
        </row>
        <row r="5325">
          <cell r="A5325" t="str">
            <v>4512000001</v>
          </cell>
        </row>
        <row r="5326">
          <cell r="A5326" t="str">
            <v>4512000001</v>
          </cell>
        </row>
        <row r="5327">
          <cell r="A5327" t="str">
            <v>4512000001</v>
          </cell>
        </row>
        <row r="5328">
          <cell r="A5328" t="str">
            <v>4512000001</v>
          </cell>
        </row>
        <row r="5329">
          <cell r="A5329" t="str">
            <v>4512000001</v>
          </cell>
        </row>
        <row r="5330">
          <cell r="A5330" t="str">
            <v>4512000001</v>
          </cell>
        </row>
        <row r="5331">
          <cell r="A5331" t="str">
            <v>4512000001</v>
          </cell>
        </row>
        <row r="5332">
          <cell r="A5332" t="str">
            <v>4512000001</v>
          </cell>
        </row>
        <row r="5333">
          <cell r="A5333" t="str">
            <v>4512000001</v>
          </cell>
        </row>
        <row r="5334">
          <cell r="A5334" t="str">
            <v>4512000001</v>
          </cell>
        </row>
        <row r="5335">
          <cell r="A5335" t="str">
            <v>4512000001</v>
          </cell>
        </row>
        <row r="5336">
          <cell r="A5336" t="str">
            <v>4512000001</v>
          </cell>
        </row>
        <row r="5337">
          <cell r="A5337" t="str">
            <v>4512000001</v>
          </cell>
        </row>
        <row r="5338">
          <cell r="A5338" t="str">
            <v>4512000001</v>
          </cell>
        </row>
        <row r="5339">
          <cell r="A5339" t="str">
            <v>4512000001</v>
          </cell>
        </row>
        <row r="5340">
          <cell r="A5340" t="str">
            <v>4512000001</v>
          </cell>
        </row>
        <row r="5341">
          <cell r="A5341" t="str">
            <v>4512000001</v>
          </cell>
        </row>
        <row r="5342">
          <cell r="A5342" t="str">
            <v>4512000001</v>
          </cell>
        </row>
        <row r="5343">
          <cell r="A5343" t="str">
            <v>4512000001</v>
          </cell>
        </row>
        <row r="5344">
          <cell r="A5344" t="str">
            <v>4512000001</v>
          </cell>
        </row>
        <row r="5345">
          <cell r="A5345" t="str">
            <v>4512000001</v>
          </cell>
        </row>
        <row r="5346">
          <cell r="A5346" t="str">
            <v>4512000001</v>
          </cell>
        </row>
        <row r="5347">
          <cell r="A5347" t="str">
            <v>4512000001</v>
          </cell>
        </row>
        <row r="5348">
          <cell r="A5348" t="str">
            <v>4512000001</v>
          </cell>
        </row>
        <row r="5349">
          <cell r="A5349" t="str">
            <v>4512000001</v>
          </cell>
        </row>
        <row r="5350">
          <cell r="A5350" t="str">
            <v>4512000001</v>
          </cell>
        </row>
        <row r="5351">
          <cell r="A5351" t="str">
            <v>4512000001</v>
          </cell>
        </row>
        <row r="5352">
          <cell r="A5352" t="str">
            <v>4512000001</v>
          </cell>
        </row>
        <row r="5353">
          <cell r="A5353" t="str">
            <v>4512000001</v>
          </cell>
        </row>
        <row r="5354">
          <cell r="A5354" t="str">
            <v>4512000001</v>
          </cell>
        </row>
        <row r="5355">
          <cell r="A5355" t="str">
            <v>4512000001</v>
          </cell>
        </row>
        <row r="5356">
          <cell r="A5356" t="str">
            <v>4512000001</v>
          </cell>
        </row>
        <row r="5357">
          <cell r="A5357" t="str">
            <v>4512000001</v>
          </cell>
        </row>
        <row r="5358">
          <cell r="A5358" t="str">
            <v>4512000001</v>
          </cell>
        </row>
        <row r="5359">
          <cell r="A5359" t="str">
            <v>4512000001</v>
          </cell>
        </row>
        <row r="5360">
          <cell r="A5360" t="str">
            <v>4512000001</v>
          </cell>
        </row>
        <row r="5361">
          <cell r="A5361" t="str">
            <v>4512000001</v>
          </cell>
        </row>
        <row r="5362">
          <cell r="A5362" t="str">
            <v>4512000001</v>
          </cell>
        </row>
        <row r="5363">
          <cell r="A5363" t="str">
            <v>4512000001</v>
          </cell>
        </row>
        <row r="5364">
          <cell r="A5364" t="str">
            <v>4512000001</v>
          </cell>
        </row>
        <row r="5365">
          <cell r="A5365" t="str">
            <v>4512000001</v>
          </cell>
        </row>
        <row r="5366">
          <cell r="A5366" t="str">
            <v>4512000001</v>
          </cell>
        </row>
        <row r="5367">
          <cell r="A5367" t="str">
            <v>4512000001</v>
          </cell>
        </row>
        <row r="5368">
          <cell r="A5368" t="str">
            <v>4512000001</v>
          </cell>
        </row>
        <row r="5369">
          <cell r="A5369" t="str">
            <v>4512000001</v>
          </cell>
        </row>
        <row r="5370">
          <cell r="A5370" t="str">
            <v>4512000001</v>
          </cell>
        </row>
        <row r="5371">
          <cell r="A5371" t="str">
            <v>4512000001</v>
          </cell>
        </row>
        <row r="5372">
          <cell r="A5372" t="str">
            <v>4512000001</v>
          </cell>
        </row>
        <row r="5373">
          <cell r="A5373" t="str">
            <v>4512000001</v>
          </cell>
        </row>
        <row r="5374">
          <cell r="A5374" t="str">
            <v>4512000001</v>
          </cell>
        </row>
        <row r="5375">
          <cell r="A5375" t="str">
            <v>4512000001</v>
          </cell>
        </row>
        <row r="5376">
          <cell r="A5376" t="str">
            <v>4512000001</v>
          </cell>
        </row>
        <row r="5377">
          <cell r="A5377" t="str">
            <v>4512000001</v>
          </cell>
        </row>
        <row r="5378">
          <cell r="A5378" t="str">
            <v>4512000001</v>
          </cell>
        </row>
        <row r="5379">
          <cell r="A5379" t="str">
            <v>4512000001</v>
          </cell>
        </row>
        <row r="5380">
          <cell r="A5380" t="str">
            <v>4512000001</v>
          </cell>
        </row>
        <row r="5381">
          <cell r="A5381" t="str">
            <v>4512000001</v>
          </cell>
        </row>
        <row r="5382">
          <cell r="A5382" t="str">
            <v>4512000001</v>
          </cell>
        </row>
        <row r="5383">
          <cell r="A5383" t="str">
            <v>4512000001</v>
          </cell>
        </row>
        <row r="5384">
          <cell r="A5384" t="str">
            <v>4512000001</v>
          </cell>
        </row>
        <row r="5385">
          <cell r="A5385" t="str">
            <v>4512000001</v>
          </cell>
        </row>
        <row r="5386">
          <cell r="A5386" t="str">
            <v>4512000001</v>
          </cell>
        </row>
        <row r="5387">
          <cell r="A5387" t="str">
            <v>4512000001</v>
          </cell>
        </row>
        <row r="5388">
          <cell r="A5388" t="str">
            <v>4512000001</v>
          </cell>
        </row>
        <row r="5389">
          <cell r="A5389" t="str">
            <v>4512000001</v>
          </cell>
        </row>
        <row r="5390">
          <cell r="A5390" t="str">
            <v>4512000001</v>
          </cell>
        </row>
        <row r="5391">
          <cell r="A5391" t="str">
            <v>4512000001</v>
          </cell>
        </row>
        <row r="5392">
          <cell r="A5392" t="str">
            <v>4512000001</v>
          </cell>
        </row>
        <row r="5393">
          <cell r="A5393" t="str">
            <v>4512000001</v>
          </cell>
        </row>
        <row r="5394">
          <cell r="A5394" t="str">
            <v>4512000001</v>
          </cell>
        </row>
        <row r="5395">
          <cell r="A5395" t="str">
            <v>4512000001</v>
          </cell>
        </row>
        <row r="5396">
          <cell r="A5396" t="str">
            <v>4512000001</v>
          </cell>
        </row>
        <row r="5397">
          <cell r="A5397" t="str">
            <v>4512000001</v>
          </cell>
        </row>
        <row r="5398">
          <cell r="A5398" t="str">
            <v>4512000001</v>
          </cell>
        </row>
        <row r="5399">
          <cell r="A5399" t="str">
            <v>4512000001</v>
          </cell>
        </row>
        <row r="5400">
          <cell r="A5400" t="str">
            <v>4512000001</v>
          </cell>
        </row>
        <row r="5401">
          <cell r="A5401" t="str">
            <v>4512000001</v>
          </cell>
        </row>
        <row r="5402">
          <cell r="A5402" t="str">
            <v>4512000001</v>
          </cell>
        </row>
        <row r="5403">
          <cell r="A5403" t="str">
            <v>4512000001</v>
          </cell>
        </row>
        <row r="5404">
          <cell r="A5404" t="str">
            <v>4512000001</v>
          </cell>
        </row>
        <row r="5405">
          <cell r="A5405" t="str">
            <v>4512000001</v>
          </cell>
        </row>
        <row r="5406">
          <cell r="A5406" t="str">
            <v>4512000001</v>
          </cell>
        </row>
        <row r="5407">
          <cell r="A5407" t="str">
            <v>4512000001</v>
          </cell>
        </row>
        <row r="5408">
          <cell r="A5408" t="str">
            <v>4512000001</v>
          </cell>
        </row>
        <row r="5409">
          <cell r="A5409" t="str">
            <v>4512000001</v>
          </cell>
        </row>
        <row r="5410">
          <cell r="A5410" t="str">
            <v>4512000001</v>
          </cell>
        </row>
        <row r="5411">
          <cell r="A5411" t="str">
            <v>4512000001</v>
          </cell>
        </row>
        <row r="5412">
          <cell r="A5412" t="str">
            <v>4512000001</v>
          </cell>
        </row>
        <row r="5413">
          <cell r="A5413" t="str">
            <v>4512000001</v>
          </cell>
        </row>
        <row r="5414">
          <cell r="A5414" t="str">
            <v>4512000001</v>
          </cell>
        </row>
        <row r="5415">
          <cell r="A5415" t="str">
            <v>4512000001</v>
          </cell>
        </row>
        <row r="5416">
          <cell r="A5416" t="str">
            <v>4512000001</v>
          </cell>
        </row>
        <row r="5417">
          <cell r="A5417" t="str">
            <v>4512000001</v>
          </cell>
        </row>
        <row r="5418">
          <cell r="A5418" t="str">
            <v>4512000001</v>
          </cell>
        </row>
        <row r="5419">
          <cell r="A5419" t="str">
            <v>4512000001</v>
          </cell>
        </row>
        <row r="5420">
          <cell r="A5420" t="str">
            <v>4512000001</v>
          </cell>
        </row>
        <row r="5421">
          <cell r="A5421" t="str">
            <v>4512000001</v>
          </cell>
        </row>
        <row r="5422">
          <cell r="A5422" t="str">
            <v>4512000001</v>
          </cell>
        </row>
        <row r="5423">
          <cell r="A5423" t="str">
            <v>4512000001</v>
          </cell>
        </row>
        <row r="5424">
          <cell r="A5424" t="str">
            <v>4512000001</v>
          </cell>
        </row>
        <row r="5425">
          <cell r="A5425" t="str">
            <v>4512000001</v>
          </cell>
        </row>
        <row r="5426">
          <cell r="A5426" t="str">
            <v>4512000001</v>
          </cell>
        </row>
        <row r="5427">
          <cell r="A5427" t="str">
            <v>4512000001</v>
          </cell>
        </row>
        <row r="5428">
          <cell r="A5428" t="str">
            <v>4512000001</v>
          </cell>
        </row>
        <row r="5429">
          <cell r="A5429" t="str">
            <v>4512000001</v>
          </cell>
        </row>
        <row r="5430">
          <cell r="A5430" t="str">
            <v>4512000001</v>
          </cell>
        </row>
        <row r="5431">
          <cell r="A5431" t="str">
            <v>4512000001</v>
          </cell>
        </row>
        <row r="5432">
          <cell r="A5432" t="str">
            <v>4512000001</v>
          </cell>
        </row>
        <row r="5433">
          <cell r="A5433" t="str">
            <v>4512000001</v>
          </cell>
        </row>
        <row r="5434">
          <cell r="A5434" t="str">
            <v>4512000001</v>
          </cell>
        </row>
        <row r="5435">
          <cell r="A5435" t="str">
            <v>4512000001</v>
          </cell>
        </row>
        <row r="5436">
          <cell r="A5436" t="str">
            <v>4512000001</v>
          </cell>
        </row>
        <row r="5437">
          <cell r="A5437" t="str">
            <v>4512000001</v>
          </cell>
        </row>
        <row r="5438">
          <cell r="A5438" t="str">
            <v>4512000001</v>
          </cell>
        </row>
        <row r="5439">
          <cell r="A5439" t="str">
            <v>4512000001</v>
          </cell>
        </row>
        <row r="5440">
          <cell r="A5440" t="str">
            <v>4512000001</v>
          </cell>
        </row>
        <row r="5441">
          <cell r="A5441" t="str">
            <v>4512000001</v>
          </cell>
        </row>
        <row r="5442">
          <cell r="A5442" t="str">
            <v>4512000001</v>
          </cell>
        </row>
        <row r="5443">
          <cell r="A5443" t="str">
            <v>4512000001</v>
          </cell>
        </row>
        <row r="5444">
          <cell r="A5444" t="str">
            <v>4512000001</v>
          </cell>
        </row>
        <row r="5445">
          <cell r="A5445" t="str">
            <v>4512000001</v>
          </cell>
        </row>
        <row r="5446">
          <cell r="A5446" t="str">
            <v>4512000001</v>
          </cell>
        </row>
        <row r="5447">
          <cell r="A5447" t="str">
            <v>4512000001</v>
          </cell>
        </row>
        <row r="5448">
          <cell r="A5448" t="str">
            <v>4512000001</v>
          </cell>
        </row>
        <row r="5449">
          <cell r="A5449" t="str">
            <v>4512000001</v>
          </cell>
        </row>
        <row r="5450">
          <cell r="A5450" t="str">
            <v>4512000001</v>
          </cell>
        </row>
        <row r="5451">
          <cell r="A5451" t="str">
            <v>4512000001</v>
          </cell>
        </row>
        <row r="5452">
          <cell r="A5452" t="str">
            <v>4512000001</v>
          </cell>
        </row>
        <row r="5453">
          <cell r="A5453" t="str">
            <v>4512000001</v>
          </cell>
        </row>
        <row r="5454">
          <cell r="A5454" t="str">
            <v>4512000001</v>
          </cell>
        </row>
        <row r="5455">
          <cell r="A5455" t="str">
            <v>4512000001</v>
          </cell>
        </row>
        <row r="5456">
          <cell r="A5456" t="str">
            <v>4512000001</v>
          </cell>
        </row>
        <row r="5457">
          <cell r="A5457" t="str">
            <v>4512000001</v>
          </cell>
        </row>
        <row r="5458">
          <cell r="A5458" t="str">
            <v>4512000001</v>
          </cell>
        </row>
        <row r="5459">
          <cell r="A5459" t="str">
            <v>4512000001</v>
          </cell>
        </row>
        <row r="5460">
          <cell r="A5460" t="str">
            <v>4512000001</v>
          </cell>
        </row>
        <row r="5461">
          <cell r="A5461" t="str">
            <v>4512000001</v>
          </cell>
        </row>
        <row r="5462">
          <cell r="A5462" t="str">
            <v>4512000001</v>
          </cell>
        </row>
        <row r="5463">
          <cell r="A5463" t="str">
            <v>4512000001</v>
          </cell>
        </row>
        <row r="5464">
          <cell r="A5464" t="str">
            <v>4512000001</v>
          </cell>
        </row>
        <row r="5465">
          <cell r="A5465" t="str">
            <v>4512000001</v>
          </cell>
        </row>
        <row r="5466">
          <cell r="A5466" t="str">
            <v>4512000001</v>
          </cell>
        </row>
        <row r="5467">
          <cell r="A5467" t="str">
            <v>4512000001</v>
          </cell>
        </row>
        <row r="5468">
          <cell r="A5468" t="str">
            <v>4512000001</v>
          </cell>
        </row>
        <row r="5469">
          <cell r="A5469" t="str">
            <v>4512000001</v>
          </cell>
        </row>
        <row r="5470">
          <cell r="A5470" t="str">
            <v>4512000001</v>
          </cell>
        </row>
        <row r="5471">
          <cell r="A5471" t="str">
            <v>4512000001</v>
          </cell>
        </row>
        <row r="5472">
          <cell r="A5472" t="str">
            <v>4512000001</v>
          </cell>
        </row>
        <row r="5473">
          <cell r="A5473" t="str">
            <v>4512000001</v>
          </cell>
        </row>
        <row r="5474">
          <cell r="A5474" t="str">
            <v>4512000001</v>
          </cell>
        </row>
        <row r="5475">
          <cell r="A5475" t="str">
            <v>4512000001</v>
          </cell>
        </row>
        <row r="5476">
          <cell r="A5476" t="str">
            <v>4512000001</v>
          </cell>
        </row>
        <row r="5477">
          <cell r="A5477" t="str">
            <v>4512000001</v>
          </cell>
        </row>
        <row r="5478">
          <cell r="A5478" t="str">
            <v>4512000001</v>
          </cell>
        </row>
        <row r="5479">
          <cell r="A5479" t="str">
            <v>4512000001</v>
          </cell>
        </row>
        <row r="5480">
          <cell r="A5480" t="str">
            <v>4512000001</v>
          </cell>
        </row>
        <row r="5481">
          <cell r="A5481" t="str">
            <v>4512000001</v>
          </cell>
        </row>
        <row r="5482">
          <cell r="A5482" t="str">
            <v>4512000001</v>
          </cell>
        </row>
        <row r="5483">
          <cell r="A5483" t="str">
            <v>4512000001</v>
          </cell>
        </row>
        <row r="5484">
          <cell r="A5484" t="str">
            <v>4512000001</v>
          </cell>
        </row>
        <row r="5485">
          <cell r="A5485" t="str">
            <v>4512000001</v>
          </cell>
        </row>
        <row r="5486">
          <cell r="A5486" t="str">
            <v>4512000001</v>
          </cell>
        </row>
        <row r="5487">
          <cell r="A5487" t="str">
            <v>4512000001</v>
          </cell>
        </row>
        <row r="5488">
          <cell r="A5488" t="str">
            <v>4512000001</v>
          </cell>
        </row>
        <row r="5489">
          <cell r="A5489" t="str">
            <v>4512000001</v>
          </cell>
        </row>
        <row r="5490">
          <cell r="A5490" t="str">
            <v>4512000001</v>
          </cell>
        </row>
        <row r="5491">
          <cell r="A5491" t="str">
            <v>4512000001</v>
          </cell>
        </row>
        <row r="5492">
          <cell r="A5492" t="str">
            <v>4512000001</v>
          </cell>
        </row>
        <row r="5493">
          <cell r="A5493" t="str">
            <v>4512000001</v>
          </cell>
        </row>
        <row r="5494">
          <cell r="A5494" t="str">
            <v>4512000001</v>
          </cell>
        </row>
        <row r="5495">
          <cell r="A5495" t="str">
            <v>4512000001</v>
          </cell>
        </row>
        <row r="5496">
          <cell r="A5496" t="str">
            <v>4512000001</v>
          </cell>
        </row>
        <row r="5497">
          <cell r="A5497" t="str">
            <v>4512000001</v>
          </cell>
        </row>
        <row r="5498">
          <cell r="A5498" t="str">
            <v>4512000001</v>
          </cell>
        </row>
        <row r="5499">
          <cell r="A5499" t="str">
            <v>4512000001</v>
          </cell>
        </row>
        <row r="5500">
          <cell r="A5500" t="str">
            <v>4512000001</v>
          </cell>
        </row>
        <row r="5501">
          <cell r="A5501" t="str">
            <v>4512000001</v>
          </cell>
        </row>
        <row r="5502">
          <cell r="A5502" t="str">
            <v>4512000001</v>
          </cell>
        </row>
        <row r="5503">
          <cell r="A5503" t="str">
            <v>4512000001</v>
          </cell>
        </row>
        <row r="5504">
          <cell r="A5504" t="str">
            <v>4512000001</v>
          </cell>
        </row>
        <row r="5505">
          <cell r="A5505" t="str">
            <v>4512000001</v>
          </cell>
        </row>
        <row r="5506">
          <cell r="A5506" t="str">
            <v>4512000001</v>
          </cell>
        </row>
        <row r="5507">
          <cell r="A5507" t="str">
            <v>4512000001</v>
          </cell>
        </row>
        <row r="5508">
          <cell r="A5508" t="str">
            <v>4512000001</v>
          </cell>
        </row>
        <row r="5509">
          <cell r="A5509" t="str">
            <v>4512000001</v>
          </cell>
        </row>
        <row r="5510">
          <cell r="A5510" t="str">
            <v>4512000001</v>
          </cell>
        </row>
        <row r="5511">
          <cell r="A5511" t="str">
            <v>4512000001</v>
          </cell>
        </row>
        <row r="5512">
          <cell r="A5512" t="str">
            <v>4512000001</v>
          </cell>
        </row>
        <row r="5513">
          <cell r="A5513" t="str">
            <v>4512000001</v>
          </cell>
        </row>
        <row r="5514">
          <cell r="A5514" t="str">
            <v>4512000001</v>
          </cell>
        </row>
        <row r="5515">
          <cell r="A5515" t="str">
            <v>4512000001</v>
          </cell>
        </row>
        <row r="5516">
          <cell r="A5516" t="str">
            <v>4512000001</v>
          </cell>
        </row>
        <row r="5517">
          <cell r="A5517" t="str">
            <v>4512000001</v>
          </cell>
        </row>
        <row r="5518">
          <cell r="A5518" t="str">
            <v>4512000001</v>
          </cell>
        </row>
        <row r="5519">
          <cell r="A5519" t="str">
            <v>4512000001</v>
          </cell>
        </row>
        <row r="5520">
          <cell r="A5520" t="str">
            <v>4512000001</v>
          </cell>
        </row>
        <row r="5521">
          <cell r="A5521" t="str">
            <v>4512000001</v>
          </cell>
        </row>
        <row r="5522">
          <cell r="A5522" t="str">
            <v>4512000001</v>
          </cell>
        </row>
        <row r="5523">
          <cell r="A5523" t="str">
            <v>4512000001</v>
          </cell>
        </row>
        <row r="5524">
          <cell r="A5524" t="str">
            <v>4512000001</v>
          </cell>
        </row>
        <row r="5525">
          <cell r="A5525" t="str">
            <v>4512000001</v>
          </cell>
        </row>
        <row r="5526">
          <cell r="A5526" t="str">
            <v>4512000001</v>
          </cell>
        </row>
        <row r="5527">
          <cell r="A5527" t="str">
            <v>4512000001</v>
          </cell>
        </row>
        <row r="5528">
          <cell r="A5528" t="str">
            <v>4512000001</v>
          </cell>
        </row>
        <row r="5529">
          <cell r="A5529" t="str">
            <v>4512000001</v>
          </cell>
        </row>
        <row r="5530">
          <cell r="A5530" t="str">
            <v>4512000001</v>
          </cell>
        </row>
        <row r="5531">
          <cell r="A5531" t="str">
            <v>4512000001</v>
          </cell>
        </row>
        <row r="5532">
          <cell r="A5532" t="str">
            <v>4512000001</v>
          </cell>
        </row>
        <row r="5533">
          <cell r="A5533" t="str">
            <v>4512000001</v>
          </cell>
        </row>
        <row r="5534">
          <cell r="A5534" t="str">
            <v>4512000001</v>
          </cell>
        </row>
        <row r="5535">
          <cell r="A5535" t="str">
            <v>4512000001</v>
          </cell>
        </row>
        <row r="5536">
          <cell r="A5536" t="str">
            <v>4512000001</v>
          </cell>
        </row>
        <row r="5537">
          <cell r="A5537" t="str">
            <v>4512000001</v>
          </cell>
        </row>
        <row r="5538">
          <cell r="A5538" t="str">
            <v>4512000001</v>
          </cell>
        </row>
        <row r="5539">
          <cell r="A5539" t="str">
            <v>4512000001</v>
          </cell>
        </row>
        <row r="5540">
          <cell r="A5540" t="str">
            <v>4512000001</v>
          </cell>
        </row>
        <row r="5541">
          <cell r="A5541" t="str">
            <v>4512000001</v>
          </cell>
        </row>
        <row r="5542">
          <cell r="A5542" t="str">
            <v>4512000001</v>
          </cell>
        </row>
        <row r="5543">
          <cell r="A5543" t="str">
            <v>4512000001</v>
          </cell>
        </row>
        <row r="5544">
          <cell r="A5544" t="str">
            <v>4512000001</v>
          </cell>
        </row>
        <row r="5545">
          <cell r="A5545" t="str">
            <v>4512000001</v>
          </cell>
        </row>
        <row r="5546">
          <cell r="A5546" t="str">
            <v>4512000001</v>
          </cell>
        </row>
        <row r="5547">
          <cell r="A5547" t="str">
            <v>4512000001</v>
          </cell>
        </row>
        <row r="5548">
          <cell r="A5548" t="str">
            <v>4512000001</v>
          </cell>
        </row>
        <row r="5549">
          <cell r="A5549" t="str">
            <v>4512000001</v>
          </cell>
        </row>
        <row r="5550">
          <cell r="A5550" t="str">
            <v>4512000001</v>
          </cell>
        </row>
        <row r="5551">
          <cell r="A5551" t="str">
            <v>4512000001</v>
          </cell>
        </row>
        <row r="5552">
          <cell r="A5552" t="str">
            <v>4512000001</v>
          </cell>
        </row>
        <row r="5553">
          <cell r="A5553" t="str">
            <v>4512000001</v>
          </cell>
        </row>
        <row r="5554">
          <cell r="A5554" t="str">
            <v>4512000001</v>
          </cell>
        </row>
        <row r="5555">
          <cell r="A5555" t="str">
            <v>4512000001</v>
          </cell>
        </row>
        <row r="5556">
          <cell r="A5556" t="str">
            <v>4512000001</v>
          </cell>
        </row>
        <row r="5557">
          <cell r="A5557" t="str">
            <v>4512000001</v>
          </cell>
        </row>
        <row r="5558">
          <cell r="A5558" t="str">
            <v>4512000001</v>
          </cell>
        </row>
        <row r="5559">
          <cell r="A5559" t="str">
            <v>4512000001</v>
          </cell>
        </row>
        <row r="5560">
          <cell r="A5560" t="str">
            <v>4512000001</v>
          </cell>
        </row>
        <row r="5561">
          <cell r="A5561" t="str">
            <v>4512000001</v>
          </cell>
        </row>
        <row r="5562">
          <cell r="A5562" t="str">
            <v>4512000001</v>
          </cell>
        </row>
        <row r="5563">
          <cell r="A5563" t="str">
            <v>4512000001</v>
          </cell>
        </row>
        <row r="5564">
          <cell r="A5564" t="str">
            <v>4512000001</v>
          </cell>
        </row>
        <row r="5565">
          <cell r="A5565" t="str">
            <v>4512000001</v>
          </cell>
        </row>
        <row r="5566">
          <cell r="A5566" t="str">
            <v>4512000001</v>
          </cell>
        </row>
        <row r="5567">
          <cell r="A5567" t="str">
            <v>4512000001</v>
          </cell>
        </row>
        <row r="5568">
          <cell r="A5568" t="str">
            <v>4512000001</v>
          </cell>
        </row>
        <row r="5569">
          <cell r="A5569" t="str">
            <v>4512000001</v>
          </cell>
        </row>
        <row r="5570">
          <cell r="A5570" t="str">
            <v>4512000001</v>
          </cell>
        </row>
        <row r="5571">
          <cell r="A5571" t="str">
            <v>4512000001</v>
          </cell>
        </row>
        <row r="5572">
          <cell r="A5572" t="str">
            <v>4512000001</v>
          </cell>
        </row>
        <row r="5573">
          <cell r="A5573" t="str">
            <v>4512000001</v>
          </cell>
        </row>
        <row r="5574">
          <cell r="A5574" t="str">
            <v>4512000001</v>
          </cell>
        </row>
        <row r="5575">
          <cell r="A5575" t="str">
            <v>4512000001</v>
          </cell>
        </row>
        <row r="5576">
          <cell r="A5576" t="str">
            <v>4512000001</v>
          </cell>
        </row>
        <row r="5577">
          <cell r="A5577" t="str">
            <v>4512000001</v>
          </cell>
        </row>
        <row r="5578">
          <cell r="A5578" t="str">
            <v>4512000001</v>
          </cell>
        </row>
        <row r="5579">
          <cell r="A5579" t="str">
            <v>4512000001</v>
          </cell>
        </row>
        <row r="5580">
          <cell r="A5580" t="str">
            <v>4512000001</v>
          </cell>
        </row>
        <row r="5581">
          <cell r="A5581" t="str">
            <v>4512000001</v>
          </cell>
        </row>
        <row r="5582">
          <cell r="A5582" t="str">
            <v>4512000001</v>
          </cell>
        </row>
        <row r="5583">
          <cell r="A5583" t="str">
            <v>4512000001</v>
          </cell>
        </row>
        <row r="5584">
          <cell r="A5584" t="str">
            <v>4512000001</v>
          </cell>
        </row>
        <row r="5585">
          <cell r="A5585" t="str">
            <v>4512000001</v>
          </cell>
        </row>
        <row r="5586">
          <cell r="A5586" t="str">
            <v>4512000001</v>
          </cell>
        </row>
        <row r="5587">
          <cell r="A5587" t="str">
            <v>4512000001</v>
          </cell>
        </row>
        <row r="5588">
          <cell r="A5588" t="str">
            <v>4512000001</v>
          </cell>
        </row>
        <row r="5589">
          <cell r="A5589" t="str">
            <v>4512000001</v>
          </cell>
        </row>
        <row r="5590">
          <cell r="A5590" t="str">
            <v>4512000001</v>
          </cell>
        </row>
        <row r="5591">
          <cell r="A5591" t="str">
            <v>4512000001</v>
          </cell>
        </row>
        <row r="5592">
          <cell r="A5592" t="str">
            <v>4512000001</v>
          </cell>
        </row>
        <row r="5593">
          <cell r="A5593" t="str">
            <v>4512000001</v>
          </cell>
        </row>
        <row r="5594">
          <cell r="A5594" t="str">
            <v>4512000001</v>
          </cell>
        </row>
        <row r="5595">
          <cell r="A5595" t="str">
            <v>4512000001</v>
          </cell>
        </row>
        <row r="5596">
          <cell r="A5596" t="str">
            <v>4512000001</v>
          </cell>
        </row>
        <row r="5597">
          <cell r="A5597" t="str">
            <v>4512000001</v>
          </cell>
        </row>
        <row r="5598">
          <cell r="A5598" t="str">
            <v>4512000001</v>
          </cell>
        </row>
        <row r="5599">
          <cell r="A5599" t="str">
            <v>4512000001</v>
          </cell>
        </row>
        <row r="5600">
          <cell r="A5600" t="str">
            <v>4512000001</v>
          </cell>
        </row>
        <row r="5601">
          <cell r="A5601" t="str">
            <v>4512000001</v>
          </cell>
        </row>
        <row r="5602">
          <cell r="A5602" t="str">
            <v>4512000001</v>
          </cell>
        </row>
        <row r="5603">
          <cell r="A5603" t="str">
            <v>4512000001</v>
          </cell>
        </row>
        <row r="5604">
          <cell r="A5604" t="str">
            <v>4512000001</v>
          </cell>
        </row>
        <row r="5605">
          <cell r="A5605" t="str">
            <v>4512000001</v>
          </cell>
        </row>
        <row r="5606">
          <cell r="A5606" t="str">
            <v>4512000001</v>
          </cell>
        </row>
        <row r="5607">
          <cell r="A5607" t="str">
            <v>4512000001</v>
          </cell>
        </row>
        <row r="5608">
          <cell r="A5608" t="str">
            <v>4512000001</v>
          </cell>
        </row>
        <row r="5609">
          <cell r="A5609" t="str">
            <v>4512000001</v>
          </cell>
        </row>
        <row r="5610">
          <cell r="A5610" t="str">
            <v>4512000001</v>
          </cell>
        </row>
        <row r="5611">
          <cell r="A5611" t="str">
            <v>4512000001</v>
          </cell>
        </row>
        <row r="5612">
          <cell r="A5612" t="str">
            <v>4512000001</v>
          </cell>
        </row>
        <row r="5613">
          <cell r="A5613" t="str">
            <v>4512000001</v>
          </cell>
        </row>
        <row r="5614">
          <cell r="A5614" t="str">
            <v>4512000001</v>
          </cell>
        </row>
        <row r="5615">
          <cell r="A5615" t="str">
            <v>4512000001</v>
          </cell>
        </row>
        <row r="5616">
          <cell r="A5616" t="str">
            <v>4512000001</v>
          </cell>
        </row>
        <row r="5617">
          <cell r="A5617" t="str">
            <v>4512000001</v>
          </cell>
        </row>
        <row r="5618">
          <cell r="A5618" t="str">
            <v>4512000001</v>
          </cell>
        </row>
        <row r="5619">
          <cell r="A5619" t="str">
            <v>4512000001</v>
          </cell>
        </row>
        <row r="5620">
          <cell r="A5620" t="str">
            <v>4512000001</v>
          </cell>
        </row>
        <row r="5621">
          <cell r="A5621" t="str">
            <v>4512000001</v>
          </cell>
        </row>
        <row r="5622">
          <cell r="A5622" t="str">
            <v>4512000001</v>
          </cell>
        </row>
        <row r="5623">
          <cell r="A5623" t="str">
            <v>4512000001</v>
          </cell>
        </row>
        <row r="5624">
          <cell r="A5624" t="str">
            <v>4512000001</v>
          </cell>
        </row>
        <row r="5625">
          <cell r="A5625" t="str">
            <v>4512000001</v>
          </cell>
        </row>
        <row r="5626">
          <cell r="A5626" t="str">
            <v>4512000001</v>
          </cell>
        </row>
        <row r="5627">
          <cell r="A5627" t="str">
            <v>4512000001</v>
          </cell>
        </row>
        <row r="5628">
          <cell r="A5628" t="str">
            <v>4512000001</v>
          </cell>
        </row>
        <row r="5629">
          <cell r="A5629" t="str">
            <v>4512000001</v>
          </cell>
        </row>
        <row r="5630">
          <cell r="A5630" t="str">
            <v>4512000001</v>
          </cell>
        </row>
        <row r="5631">
          <cell r="A5631" t="str">
            <v>4512000001</v>
          </cell>
        </row>
        <row r="5632">
          <cell r="A5632" t="str">
            <v>4512000001</v>
          </cell>
        </row>
        <row r="5633">
          <cell r="A5633" t="str">
            <v>4512000001</v>
          </cell>
        </row>
        <row r="5634">
          <cell r="A5634" t="str">
            <v>4512000001</v>
          </cell>
        </row>
        <row r="5635">
          <cell r="A5635" t="str">
            <v>4512000001</v>
          </cell>
        </row>
        <row r="5636">
          <cell r="A5636" t="str">
            <v>4512000001</v>
          </cell>
        </row>
        <row r="5637">
          <cell r="A5637" t="str">
            <v>4512000001</v>
          </cell>
        </row>
        <row r="5638">
          <cell r="A5638" t="str">
            <v>4512000001</v>
          </cell>
        </row>
        <row r="5639">
          <cell r="A5639" t="str">
            <v>4512000001</v>
          </cell>
        </row>
        <row r="5640">
          <cell r="A5640" t="str">
            <v>4512000001</v>
          </cell>
        </row>
        <row r="5641">
          <cell r="A5641" t="str">
            <v>4512000001</v>
          </cell>
        </row>
        <row r="5642">
          <cell r="A5642" t="str">
            <v>4512000001</v>
          </cell>
        </row>
        <row r="5643">
          <cell r="A5643" t="str">
            <v>4512000001</v>
          </cell>
        </row>
        <row r="5644">
          <cell r="A5644" t="str">
            <v>4512000001</v>
          </cell>
        </row>
        <row r="5645">
          <cell r="A5645" t="str">
            <v>4512000001</v>
          </cell>
        </row>
        <row r="5646">
          <cell r="A5646" t="str">
            <v>4512000001</v>
          </cell>
        </row>
        <row r="5647">
          <cell r="A5647" t="str">
            <v>4512000001</v>
          </cell>
        </row>
        <row r="5648">
          <cell r="A5648" t="str">
            <v>4512000001</v>
          </cell>
        </row>
        <row r="5649">
          <cell r="A5649" t="str">
            <v>4512000001</v>
          </cell>
        </row>
        <row r="5650">
          <cell r="A5650" t="str">
            <v>4512000001</v>
          </cell>
        </row>
        <row r="5651">
          <cell r="A5651" t="str">
            <v>4512000001</v>
          </cell>
        </row>
        <row r="5652">
          <cell r="A5652" t="str">
            <v>4512000001</v>
          </cell>
        </row>
        <row r="5653">
          <cell r="A5653" t="str">
            <v>4512000001</v>
          </cell>
        </row>
        <row r="5654">
          <cell r="A5654" t="str">
            <v>4512000001</v>
          </cell>
        </row>
        <row r="5655">
          <cell r="A5655" t="str">
            <v>4512000001</v>
          </cell>
        </row>
        <row r="5656">
          <cell r="A5656" t="str">
            <v>4512000001</v>
          </cell>
        </row>
        <row r="5657">
          <cell r="A5657" t="str">
            <v>4512000001</v>
          </cell>
        </row>
        <row r="5658">
          <cell r="A5658" t="str">
            <v>4512000001</v>
          </cell>
        </row>
        <row r="5659">
          <cell r="A5659" t="str">
            <v>4512000001</v>
          </cell>
        </row>
        <row r="5660">
          <cell r="A5660" t="str">
            <v>4512000001</v>
          </cell>
        </row>
        <row r="5661">
          <cell r="A5661" t="str">
            <v>4512000001</v>
          </cell>
        </row>
        <row r="5662">
          <cell r="A5662" t="str">
            <v>4512000001</v>
          </cell>
        </row>
        <row r="5663">
          <cell r="A5663" t="str">
            <v>4512000001</v>
          </cell>
        </row>
        <row r="5664">
          <cell r="A5664" t="str">
            <v>4512000001</v>
          </cell>
        </row>
        <row r="5665">
          <cell r="A5665" t="str">
            <v>4512000001</v>
          </cell>
        </row>
        <row r="5666">
          <cell r="A5666" t="str">
            <v>4512000001</v>
          </cell>
        </row>
        <row r="5667">
          <cell r="A5667" t="str">
            <v>4512000001</v>
          </cell>
        </row>
        <row r="5668">
          <cell r="A5668" t="str">
            <v>4512000001</v>
          </cell>
        </row>
        <row r="5669">
          <cell r="A5669" t="str">
            <v>4512000001</v>
          </cell>
        </row>
        <row r="5670">
          <cell r="A5670" t="str">
            <v>4512000001</v>
          </cell>
        </row>
        <row r="5671">
          <cell r="A5671" t="str">
            <v>4512000001</v>
          </cell>
        </row>
        <row r="5672">
          <cell r="A5672" t="str">
            <v>4512000001</v>
          </cell>
        </row>
        <row r="5673">
          <cell r="A5673" t="str">
            <v>4512000001</v>
          </cell>
        </row>
        <row r="5674">
          <cell r="A5674" t="str">
            <v>4512000001</v>
          </cell>
        </row>
        <row r="5675">
          <cell r="A5675" t="str">
            <v>4512000001</v>
          </cell>
        </row>
        <row r="5676">
          <cell r="A5676" t="str">
            <v>4512000001</v>
          </cell>
        </row>
        <row r="5677">
          <cell r="A5677" t="str">
            <v>4512000001</v>
          </cell>
        </row>
        <row r="5678">
          <cell r="A5678" t="str">
            <v>4512000001</v>
          </cell>
        </row>
        <row r="5679">
          <cell r="A5679" t="str">
            <v>4512000001</v>
          </cell>
        </row>
        <row r="5680">
          <cell r="A5680" t="str">
            <v>4512000001</v>
          </cell>
        </row>
        <row r="5681">
          <cell r="A5681" t="str">
            <v>4512000001</v>
          </cell>
        </row>
        <row r="5682">
          <cell r="A5682" t="str">
            <v>4512000001</v>
          </cell>
        </row>
        <row r="5683">
          <cell r="A5683" t="str">
            <v>4512000001</v>
          </cell>
        </row>
        <row r="5684">
          <cell r="A5684" t="str">
            <v>4512000001</v>
          </cell>
        </row>
        <row r="5685">
          <cell r="A5685" t="str">
            <v>4512000001</v>
          </cell>
        </row>
        <row r="5686">
          <cell r="A5686" t="str">
            <v>4512000001</v>
          </cell>
        </row>
        <row r="5687">
          <cell r="A5687" t="str">
            <v>4512000001</v>
          </cell>
        </row>
        <row r="5688">
          <cell r="A5688" t="str">
            <v>4512000001</v>
          </cell>
        </row>
        <row r="5689">
          <cell r="A5689" t="str">
            <v>4512000001</v>
          </cell>
        </row>
        <row r="5690">
          <cell r="A5690" t="str">
            <v>4512000001</v>
          </cell>
        </row>
        <row r="5691">
          <cell r="A5691" t="str">
            <v>4512000001</v>
          </cell>
        </row>
        <row r="5692">
          <cell r="A5692" t="str">
            <v>4512000001</v>
          </cell>
        </row>
        <row r="5693">
          <cell r="A5693" t="str">
            <v>4512000001</v>
          </cell>
        </row>
        <row r="5694">
          <cell r="A5694" t="str">
            <v>4512000001</v>
          </cell>
        </row>
        <row r="5695">
          <cell r="A5695" t="str">
            <v>4512000001</v>
          </cell>
        </row>
        <row r="5696">
          <cell r="A5696" t="str">
            <v>4512000001</v>
          </cell>
        </row>
        <row r="5697">
          <cell r="A5697" t="str">
            <v>4512000001</v>
          </cell>
        </row>
        <row r="5698">
          <cell r="A5698" t="str">
            <v>4512000001</v>
          </cell>
        </row>
        <row r="5699">
          <cell r="A5699" t="str">
            <v>4512000001</v>
          </cell>
        </row>
        <row r="5700">
          <cell r="A5700" t="str">
            <v>4512000001</v>
          </cell>
        </row>
        <row r="5701">
          <cell r="A5701" t="str">
            <v>4512000001</v>
          </cell>
        </row>
        <row r="5702">
          <cell r="A5702" t="str">
            <v>4512000001</v>
          </cell>
        </row>
        <row r="5703">
          <cell r="A5703" t="str">
            <v>4512000001</v>
          </cell>
        </row>
        <row r="5704">
          <cell r="A5704" t="str">
            <v>4512000001</v>
          </cell>
        </row>
        <row r="5705">
          <cell r="A5705" t="str">
            <v>4512000001</v>
          </cell>
        </row>
        <row r="5706">
          <cell r="A5706" t="str">
            <v>4512000001</v>
          </cell>
        </row>
        <row r="5707">
          <cell r="A5707" t="str">
            <v>4512000001</v>
          </cell>
        </row>
        <row r="5708">
          <cell r="A5708" t="str">
            <v>4512000001</v>
          </cell>
        </row>
        <row r="5709">
          <cell r="A5709" t="str">
            <v>4512000001</v>
          </cell>
        </row>
        <row r="5710">
          <cell r="A5710" t="str">
            <v>4512000001</v>
          </cell>
        </row>
        <row r="5711">
          <cell r="A5711" t="str">
            <v>4512000001</v>
          </cell>
        </row>
        <row r="5712">
          <cell r="A5712" t="str">
            <v>4512000001</v>
          </cell>
        </row>
        <row r="5713">
          <cell r="A5713" t="str">
            <v>4512000001</v>
          </cell>
        </row>
        <row r="5714">
          <cell r="A5714" t="str">
            <v>4512000001</v>
          </cell>
        </row>
        <row r="5715">
          <cell r="A5715" t="str">
            <v>4512000001</v>
          </cell>
        </row>
        <row r="5716">
          <cell r="A5716" t="str">
            <v>4512000001</v>
          </cell>
        </row>
        <row r="5717">
          <cell r="A5717" t="str">
            <v>4512000001</v>
          </cell>
        </row>
        <row r="5718">
          <cell r="A5718" t="str">
            <v>4512000001</v>
          </cell>
        </row>
        <row r="5719">
          <cell r="A5719" t="str">
            <v>4512000001</v>
          </cell>
        </row>
        <row r="5720">
          <cell r="A5720" t="str">
            <v>4512000001</v>
          </cell>
        </row>
        <row r="5721">
          <cell r="A5721" t="str">
            <v>4512000001</v>
          </cell>
        </row>
        <row r="5722">
          <cell r="A5722" t="str">
            <v>4512000001</v>
          </cell>
        </row>
        <row r="5723">
          <cell r="A5723" t="str">
            <v>4512000001</v>
          </cell>
        </row>
        <row r="5724">
          <cell r="A5724" t="str">
            <v>4512000001</v>
          </cell>
        </row>
        <row r="5725">
          <cell r="A5725" t="str">
            <v>4512000001</v>
          </cell>
        </row>
        <row r="5726">
          <cell r="A5726" t="str">
            <v>4512000001</v>
          </cell>
        </row>
        <row r="5727">
          <cell r="A5727" t="str">
            <v>4512000001</v>
          </cell>
        </row>
        <row r="5728">
          <cell r="A5728" t="str">
            <v>4512000001</v>
          </cell>
        </row>
        <row r="5729">
          <cell r="A5729" t="str">
            <v>4512000001</v>
          </cell>
        </row>
        <row r="5730">
          <cell r="A5730" t="str">
            <v>4512000001</v>
          </cell>
        </row>
        <row r="5731">
          <cell r="A5731" t="str">
            <v>4512000001</v>
          </cell>
        </row>
        <row r="5732">
          <cell r="A5732" t="str">
            <v>4512000001</v>
          </cell>
        </row>
        <row r="5733">
          <cell r="A5733" t="str">
            <v>4512000001</v>
          </cell>
        </row>
        <row r="5734">
          <cell r="A5734" t="str">
            <v>4512000001</v>
          </cell>
        </row>
        <row r="5735">
          <cell r="A5735" t="str">
            <v>4512000001</v>
          </cell>
        </row>
        <row r="5736">
          <cell r="A5736" t="str">
            <v>4512000001</v>
          </cell>
        </row>
        <row r="5737">
          <cell r="A5737" t="str">
            <v>4512000001</v>
          </cell>
        </row>
        <row r="5738">
          <cell r="A5738" t="str">
            <v>4512000001</v>
          </cell>
        </row>
        <row r="5739">
          <cell r="A5739" t="str">
            <v>4512000001</v>
          </cell>
        </row>
        <row r="5740">
          <cell r="A5740" t="str">
            <v>4512000001</v>
          </cell>
        </row>
        <row r="5741">
          <cell r="A5741" t="str">
            <v>4512000001</v>
          </cell>
        </row>
        <row r="5742">
          <cell r="A5742" t="str">
            <v>4512000001</v>
          </cell>
        </row>
        <row r="5743">
          <cell r="A5743" t="str">
            <v>4512000001</v>
          </cell>
        </row>
        <row r="5744">
          <cell r="A5744" t="str">
            <v>4512000001</v>
          </cell>
        </row>
        <row r="5745">
          <cell r="A5745" t="str">
            <v>4512000001</v>
          </cell>
        </row>
        <row r="5746">
          <cell r="A5746" t="str">
            <v>4512000001</v>
          </cell>
        </row>
        <row r="5747">
          <cell r="A5747" t="str">
            <v>4512000001</v>
          </cell>
        </row>
        <row r="5748">
          <cell r="A5748" t="str">
            <v>4512000001</v>
          </cell>
        </row>
        <row r="5749">
          <cell r="A5749" t="str">
            <v>4512000001</v>
          </cell>
        </row>
        <row r="5750">
          <cell r="A5750" t="str">
            <v>4512000001</v>
          </cell>
        </row>
        <row r="5751">
          <cell r="A5751" t="str">
            <v>4512000001</v>
          </cell>
        </row>
        <row r="5752">
          <cell r="A5752" t="str">
            <v>4512000001</v>
          </cell>
        </row>
        <row r="5753">
          <cell r="A5753" t="str">
            <v>4512000001</v>
          </cell>
        </row>
        <row r="5754">
          <cell r="A5754" t="str">
            <v>4512000001</v>
          </cell>
        </row>
        <row r="5755">
          <cell r="A5755" t="str">
            <v>4512000001</v>
          </cell>
        </row>
        <row r="5756">
          <cell r="A5756" t="str">
            <v>4512000001</v>
          </cell>
        </row>
        <row r="5757">
          <cell r="A5757" t="str">
            <v>4512000001</v>
          </cell>
        </row>
        <row r="5758">
          <cell r="A5758" t="str">
            <v>4512000001</v>
          </cell>
        </row>
        <row r="5759">
          <cell r="A5759" t="str">
            <v>4512000001</v>
          </cell>
        </row>
        <row r="5760">
          <cell r="A5760" t="str">
            <v>4512000001</v>
          </cell>
        </row>
        <row r="5761">
          <cell r="A5761" t="str">
            <v>4512000001</v>
          </cell>
        </row>
        <row r="5762">
          <cell r="A5762" t="str">
            <v>4512000001</v>
          </cell>
        </row>
        <row r="5763">
          <cell r="A5763" t="str">
            <v>4512000001</v>
          </cell>
        </row>
        <row r="5764">
          <cell r="A5764" t="str">
            <v>4512000001</v>
          </cell>
        </row>
        <row r="5765">
          <cell r="A5765" t="str">
            <v>4512000001</v>
          </cell>
        </row>
        <row r="5766">
          <cell r="A5766" t="str">
            <v>4512000001</v>
          </cell>
        </row>
        <row r="5767">
          <cell r="A5767" t="str">
            <v>4512000001</v>
          </cell>
        </row>
        <row r="5768">
          <cell r="A5768" t="str">
            <v>4512000001</v>
          </cell>
        </row>
        <row r="5769">
          <cell r="A5769" t="str">
            <v>4512000001</v>
          </cell>
        </row>
        <row r="5770">
          <cell r="A5770" t="str">
            <v>4512000001</v>
          </cell>
        </row>
        <row r="5771">
          <cell r="A5771" t="str">
            <v>4512000001</v>
          </cell>
        </row>
        <row r="5772">
          <cell r="A5772" t="str">
            <v>4512000001</v>
          </cell>
        </row>
        <row r="5773">
          <cell r="A5773" t="str">
            <v>4512000001</v>
          </cell>
        </row>
        <row r="5774">
          <cell r="A5774" t="str">
            <v>4512000001</v>
          </cell>
        </row>
        <row r="5775">
          <cell r="A5775" t="str">
            <v>4512000001</v>
          </cell>
        </row>
        <row r="5776">
          <cell r="A5776" t="str">
            <v>4512000001</v>
          </cell>
        </row>
        <row r="5777">
          <cell r="A5777" t="str">
            <v>4512000001</v>
          </cell>
        </row>
        <row r="5778">
          <cell r="A5778" t="str">
            <v>4512000001</v>
          </cell>
        </row>
        <row r="5779">
          <cell r="A5779" t="str">
            <v>4512000001</v>
          </cell>
        </row>
        <row r="5780">
          <cell r="A5780" t="str">
            <v>4512000001</v>
          </cell>
        </row>
        <row r="5781">
          <cell r="A5781" t="str">
            <v>4512000001</v>
          </cell>
        </row>
        <row r="5782">
          <cell r="A5782" t="str">
            <v>4512000001</v>
          </cell>
        </row>
        <row r="5783">
          <cell r="A5783" t="str">
            <v>4512000001</v>
          </cell>
        </row>
        <row r="5784">
          <cell r="A5784" t="str">
            <v>4512000001</v>
          </cell>
        </row>
        <row r="5785">
          <cell r="A5785" t="str">
            <v>4512000001</v>
          </cell>
        </row>
        <row r="5786">
          <cell r="A5786" t="str">
            <v>4512000001</v>
          </cell>
        </row>
        <row r="5787">
          <cell r="A5787" t="str">
            <v>4512000001</v>
          </cell>
        </row>
        <row r="5788">
          <cell r="A5788" t="str">
            <v>4512000001</v>
          </cell>
        </row>
        <row r="5789">
          <cell r="A5789" t="str">
            <v>4512000001</v>
          </cell>
        </row>
        <row r="5790">
          <cell r="A5790" t="str">
            <v>4512000001</v>
          </cell>
        </row>
        <row r="5791">
          <cell r="A5791" t="str">
            <v>4512000001</v>
          </cell>
        </row>
        <row r="5792">
          <cell r="A5792" t="str">
            <v>4512000001</v>
          </cell>
        </row>
        <row r="5793">
          <cell r="A5793" t="str">
            <v>4512000001</v>
          </cell>
        </row>
        <row r="5794">
          <cell r="A5794" t="str">
            <v>4512000001</v>
          </cell>
        </row>
        <row r="5795">
          <cell r="A5795" t="str">
            <v>4512000001</v>
          </cell>
        </row>
        <row r="5796">
          <cell r="A5796" t="str">
            <v>4512000001</v>
          </cell>
        </row>
        <row r="5797">
          <cell r="A5797" t="str">
            <v>4512000001</v>
          </cell>
        </row>
        <row r="5798">
          <cell r="A5798" t="str">
            <v>4512000001</v>
          </cell>
        </row>
        <row r="5799">
          <cell r="A5799" t="str">
            <v>4512000001</v>
          </cell>
        </row>
        <row r="5800">
          <cell r="A5800" t="str">
            <v>4512000001</v>
          </cell>
        </row>
        <row r="5801">
          <cell r="A5801" t="str">
            <v>4512000001</v>
          </cell>
        </row>
        <row r="5802">
          <cell r="A5802" t="str">
            <v>4512000001</v>
          </cell>
        </row>
        <row r="5803">
          <cell r="A5803" t="str">
            <v>4512000001</v>
          </cell>
        </row>
        <row r="5804">
          <cell r="A5804" t="str">
            <v>4512000001</v>
          </cell>
        </row>
        <row r="5805">
          <cell r="A5805" t="str">
            <v>4512000001</v>
          </cell>
        </row>
        <row r="5806">
          <cell r="A5806" t="str">
            <v>4512000001</v>
          </cell>
        </row>
        <row r="5807">
          <cell r="A5807" t="str">
            <v>4512000001</v>
          </cell>
        </row>
        <row r="5808">
          <cell r="A5808" t="str">
            <v>4512000001</v>
          </cell>
        </row>
        <row r="5809">
          <cell r="A5809" t="str">
            <v>4512000001</v>
          </cell>
        </row>
        <row r="5810">
          <cell r="A5810" t="str">
            <v>4512000001</v>
          </cell>
        </row>
        <row r="5811">
          <cell r="A5811" t="str">
            <v>4512000001</v>
          </cell>
        </row>
        <row r="5812">
          <cell r="A5812" t="str">
            <v>4512000001</v>
          </cell>
        </row>
        <row r="5813">
          <cell r="A5813" t="str">
            <v>4512000001</v>
          </cell>
        </row>
        <row r="5814">
          <cell r="A5814" t="str">
            <v>4512000001</v>
          </cell>
        </row>
        <row r="5815">
          <cell r="A5815" t="str">
            <v>4512000001</v>
          </cell>
        </row>
        <row r="5816">
          <cell r="A5816" t="str">
            <v>4512000001</v>
          </cell>
        </row>
        <row r="5817">
          <cell r="A5817" t="str">
            <v>4512000001</v>
          </cell>
        </row>
        <row r="5818">
          <cell r="A5818" t="str">
            <v>4512000001</v>
          </cell>
        </row>
        <row r="5819">
          <cell r="A5819" t="str">
            <v>4512000001</v>
          </cell>
        </row>
        <row r="5820">
          <cell r="A5820" t="str">
            <v>4512000001</v>
          </cell>
        </row>
        <row r="5821">
          <cell r="A5821" t="str">
            <v>4512000001</v>
          </cell>
        </row>
        <row r="5822">
          <cell r="A5822" t="str">
            <v>4512000001</v>
          </cell>
        </row>
        <row r="5823">
          <cell r="A5823" t="str">
            <v>4512000001</v>
          </cell>
        </row>
        <row r="5824">
          <cell r="A5824" t="str">
            <v>4512000001</v>
          </cell>
        </row>
        <row r="5825">
          <cell r="A5825" t="str">
            <v>4512000001</v>
          </cell>
        </row>
        <row r="5826">
          <cell r="A5826" t="str">
            <v>4512000001</v>
          </cell>
        </row>
        <row r="5827">
          <cell r="A5827" t="str">
            <v>4512000001</v>
          </cell>
        </row>
        <row r="5828">
          <cell r="A5828" t="str">
            <v>4512000001</v>
          </cell>
        </row>
        <row r="5829">
          <cell r="A5829" t="str">
            <v>4512000001</v>
          </cell>
        </row>
        <row r="5830">
          <cell r="A5830" t="str">
            <v>4512000001</v>
          </cell>
        </row>
        <row r="5831">
          <cell r="A5831" t="str">
            <v>4512000001</v>
          </cell>
        </row>
        <row r="5832">
          <cell r="A5832" t="str">
            <v>4512000001</v>
          </cell>
        </row>
        <row r="5833">
          <cell r="A5833" t="str">
            <v>4512000001</v>
          </cell>
        </row>
        <row r="5834">
          <cell r="A5834" t="str">
            <v>4512000001</v>
          </cell>
        </row>
        <row r="5835">
          <cell r="A5835" t="str">
            <v>4512000001</v>
          </cell>
        </row>
        <row r="5836">
          <cell r="A5836" t="str">
            <v>4512000001</v>
          </cell>
        </row>
        <row r="5837">
          <cell r="A5837" t="str">
            <v>4512000001</v>
          </cell>
        </row>
        <row r="5838">
          <cell r="A5838" t="str">
            <v>4512000001</v>
          </cell>
        </row>
        <row r="5839">
          <cell r="A5839" t="str">
            <v>4512000001</v>
          </cell>
        </row>
        <row r="5840">
          <cell r="A5840" t="str">
            <v>4512000001</v>
          </cell>
        </row>
        <row r="5841">
          <cell r="A5841" t="str">
            <v>4512000001</v>
          </cell>
        </row>
        <row r="5842">
          <cell r="A5842" t="str">
            <v>4512000001</v>
          </cell>
        </row>
        <row r="5843">
          <cell r="A5843" t="str">
            <v>4512000001</v>
          </cell>
        </row>
        <row r="5844">
          <cell r="A5844" t="str">
            <v>4512000001</v>
          </cell>
        </row>
        <row r="5845">
          <cell r="A5845" t="str">
            <v>4512000001</v>
          </cell>
        </row>
        <row r="5846">
          <cell r="A5846" t="str">
            <v>4512000001</v>
          </cell>
        </row>
        <row r="5847">
          <cell r="A5847" t="str">
            <v>4512000001</v>
          </cell>
        </row>
        <row r="5848">
          <cell r="A5848" t="str">
            <v>4512000001</v>
          </cell>
        </row>
        <row r="5849">
          <cell r="A5849" t="str">
            <v>4512000001</v>
          </cell>
        </row>
        <row r="5850">
          <cell r="A5850" t="str">
            <v>4512000001</v>
          </cell>
        </row>
        <row r="5851">
          <cell r="A5851" t="str">
            <v>4512000001</v>
          </cell>
        </row>
        <row r="5852">
          <cell r="A5852" t="str">
            <v>4512000001</v>
          </cell>
        </row>
        <row r="5853">
          <cell r="A5853" t="str">
            <v>4512000001</v>
          </cell>
        </row>
        <row r="5854">
          <cell r="A5854" t="str">
            <v>4512000001</v>
          </cell>
        </row>
        <row r="5855">
          <cell r="A5855" t="str">
            <v>4512000001</v>
          </cell>
        </row>
        <row r="5856">
          <cell r="A5856" t="str">
            <v>4512000001</v>
          </cell>
        </row>
        <row r="5857">
          <cell r="A5857" t="str">
            <v>4512000001</v>
          </cell>
        </row>
        <row r="5858">
          <cell r="A5858" t="str">
            <v>4512000001</v>
          </cell>
        </row>
        <row r="5859">
          <cell r="A5859" t="str">
            <v>4512000001</v>
          </cell>
        </row>
        <row r="5860">
          <cell r="A5860" t="str">
            <v>4512000001</v>
          </cell>
        </row>
        <row r="5861">
          <cell r="A5861" t="str">
            <v>4512000001</v>
          </cell>
        </row>
        <row r="5862">
          <cell r="A5862" t="str">
            <v>4512000001</v>
          </cell>
        </row>
        <row r="5863">
          <cell r="A5863" t="str">
            <v>4512000001</v>
          </cell>
        </row>
        <row r="5864">
          <cell r="A5864" t="str">
            <v>4512000001</v>
          </cell>
        </row>
        <row r="5865">
          <cell r="A5865" t="str">
            <v>4512000001</v>
          </cell>
        </row>
        <row r="5866">
          <cell r="A5866" t="str">
            <v>4512000001</v>
          </cell>
        </row>
        <row r="5867">
          <cell r="A5867" t="str">
            <v>4512000001</v>
          </cell>
        </row>
        <row r="5868">
          <cell r="A5868" t="str">
            <v>4512000001</v>
          </cell>
        </row>
        <row r="5869">
          <cell r="A5869" t="str">
            <v>4512000001</v>
          </cell>
        </row>
        <row r="5870">
          <cell r="A5870" t="str">
            <v>4512000001</v>
          </cell>
        </row>
        <row r="5871">
          <cell r="A5871" t="str">
            <v>4512000001</v>
          </cell>
        </row>
        <row r="5872">
          <cell r="A5872" t="str">
            <v>4512000001</v>
          </cell>
        </row>
        <row r="5873">
          <cell r="A5873" t="str">
            <v>4512000001</v>
          </cell>
        </row>
        <row r="5874">
          <cell r="A5874" t="str">
            <v>4512000001</v>
          </cell>
        </row>
        <row r="5875">
          <cell r="A5875" t="str">
            <v>4512000001</v>
          </cell>
        </row>
        <row r="5876">
          <cell r="A5876" t="str">
            <v>4512000001</v>
          </cell>
        </row>
        <row r="5877">
          <cell r="A5877" t="str">
            <v>4512000001</v>
          </cell>
        </row>
        <row r="5878">
          <cell r="A5878" t="str">
            <v>4512000001</v>
          </cell>
        </row>
        <row r="5879">
          <cell r="A5879" t="str">
            <v>4512000001</v>
          </cell>
        </row>
        <row r="5880">
          <cell r="A5880" t="str">
            <v>4512000001</v>
          </cell>
        </row>
        <row r="5881">
          <cell r="A5881" t="str">
            <v>4512000001</v>
          </cell>
        </row>
        <row r="5882">
          <cell r="A5882" t="str">
            <v>4512000001</v>
          </cell>
        </row>
        <row r="5883">
          <cell r="A5883" t="str">
            <v>4512000001</v>
          </cell>
        </row>
        <row r="5884">
          <cell r="A5884" t="str">
            <v>4512000001</v>
          </cell>
        </row>
        <row r="5885">
          <cell r="A5885" t="str">
            <v>4512000001</v>
          </cell>
        </row>
        <row r="5886">
          <cell r="A5886" t="str">
            <v>4512000001</v>
          </cell>
        </row>
        <row r="5887">
          <cell r="A5887" t="str">
            <v>4512000001</v>
          </cell>
        </row>
        <row r="5888">
          <cell r="A5888" t="str">
            <v>4512000001</v>
          </cell>
        </row>
        <row r="5889">
          <cell r="A5889" t="str">
            <v>4512000001</v>
          </cell>
        </row>
        <row r="5890">
          <cell r="A5890" t="str">
            <v>4512000001</v>
          </cell>
        </row>
        <row r="5891">
          <cell r="A5891" t="str">
            <v>4512000001</v>
          </cell>
        </row>
        <row r="5892">
          <cell r="A5892" t="str">
            <v>4512000001</v>
          </cell>
        </row>
        <row r="5893">
          <cell r="A5893" t="str">
            <v>4512000001</v>
          </cell>
        </row>
        <row r="5894">
          <cell r="A5894" t="str">
            <v>4512000001</v>
          </cell>
        </row>
        <row r="5895">
          <cell r="A5895" t="str">
            <v>4512000001</v>
          </cell>
        </row>
        <row r="5896">
          <cell r="A5896" t="str">
            <v>4512000001</v>
          </cell>
        </row>
        <row r="5897">
          <cell r="A5897" t="str">
            <v>4512000001</v>
          </cell>
        </row>
        <row r="5898">
          <cell r="A5898" t="str">
            <v>4512000001</v>
          </cell>
        </row>
        <row r="5899">
          <cell r="A5899" t="str">
            <v>4512000001</v>
          </cell>
        </row>
        <row r="5900">
          <cell r="A5900" t="str">
            <v>4512000001</v>
          </cell>
        </row>
        <row r="5901">
          <cell r="A5901" t="str">
            <v>4512000001</v>
          </cell>
        </row>
        <row r="5902">
          <cell r="A5902" t="str">
            <v>4512000001</v>
          </cell>
        </row>
        <row r="5903">
          <cell r="A5903" t="str">
            <v>4512000001</v>
          </cell>
        </row>
        <row r="5904">
          <cell r="A5904" t="str">
            <v>4512000001</v>
          </cell>
        </row>
        <row r="5905">
          <cell r="A5905" t="str">
            <v>4512000001</v>
          </cell>
        </row>
        <row r="5906">
          <cell r="A5906" t="str">
            <v>4512000001</v>
          </cell>
        </row>
        <row r="5907">
          <cell r="A5907" t="str">
            <v>4512000001</v>
          </cell>
        </row>
        <row r="5908">
          <cell r="A5908" t="str">
            <v>4512000001</v>
          </cell>
        </row>
        <row r="5909">
          <cell r="A5909" t="str">
            <v>4512000001</v>
          </cell>
        </row>
        <row r="5910">
          <cell r="A5910" t="str">
            <v>4512000001</v>
          </cell>
        </row>
        <row r="5911">
          <cell r="A5911" t="str">
            <v>4512000001</v>
          </cell>
        </row>
        <row r="5912">
          <cell r="A5912" t="str">
            <v>4512000001</v>
          </cell>
        </row>
        <row r="5913">
          <cell r="A5913" t="str">
            <v>4512000001</v>
          </cell>
        </row>
        <row r="5914">
          <cell r="A5914" t="str">
            <v>4512000001</v>
          </cell>
        </row>
        <row r="5915">
          <cell r="A5915" t="str">
            <v>4512000001</v>
          </cell>
        </row>
        <row r="5916">
          <cell r="A5916" t="str">
            <v>4512000001</v>
          </cell>
        </row>
        <row r="5917">
          <cell r="A5917" t="str">
            <v>4512000001</v>
          </cell>
        </row>
        <row r="5918">
          <cell r="A5918" t="str">
            <v>4512000001</v>
          </cell>
        </row>
        <row r="5919">
          <cell r="A5919" t="str">
            <v>4512000001</v>
          </cell>
        </row>
        <row r="5920">
          <cell r="A5920" t="str">
            <v>4512000001</v>
          </cell>
        </row>
        <row r="5921">
          <cell r="A5921" t="str">
            <v>4512000001</v>
          </cell>
        </row>
        <row r="5922">
          <cell r="A5922" t="str">
            <v>4512000001</v>
          </cell>
        </row>
        <row r="5923">
          <cell r="A5923" t="str">
            <v>4512000001</v>
          </cell>
        </row>
        <row r="5924">
          <cell r="A5924" t="str">
            <v>4512000001</v>
          </cell>
        </row>
        <row r="5925">
          <cell r="A5925" t="str">
            <v>4512000001</v>
          </cell>
        </row>
        <row r="5926">
          <cell r="A5926" t="str">
            <v>4512000001</v>
          </cell>
        </row>
        <row r="5927">
          <cell r="A5927" t="str">
            <v>4512000001</v>
          </cell>
        </row>
        <row r="5928">
          <cell r="A5928" t="str">
            <v>4512000001</v>
          </cell>
        </row>
        <row r="5929">
          <cell r="A5929" t="str">
            <v>4512000001</v>
          </cell>
        </row>
        <row r="5930">
          <cell r="A5930" t="str">
            <v>4512000001</v>
          </cell>
        </row>
        <row r="5931">
          <cell r="A5931" t="str">
            <v>4512000001</v>
          </cell>
        </row>
        <row r="5932">
          <cell r="A5932" t="str">
            <v>4512000001</v>
          </cell>
        </row>
        <row r="5933">
          <cell r="A5933" t="str">
            <v>4512000001</v>
          </cell>
        </row>
        <row r="5934">
          <cell r="A5934" t="str">
            <v>4512000001</v>
          </cell>
        </row>
        <row r="5935">
          <cell r="A5935" t="str">
            <v>4512000001</v>
          </cell>
        </row>
        <row r="5936">
          <cell r="A5936" t="str">
            <v>4512000001</v>
          </cell>
        </row>
        <row r="5937">
          <cell r="A5937" t="str">
            <v>4512000001</v>
          </cell>
        </row>
        <row r="5938">
          <cell r="A5938" t="str">
            <v>4512000001</v>
          </cell>
        </row>
        <row r="5939">
          <cell r="A5939" t="str">
            <v>4512000001</v>
          </cell>
        </row>
        <row r="5940">
          <cell r="A5940" t="str">
            <v>4512000001</v>
          </cell>
        </row>
        <row r="5941">
          <cell r="A5941" t="str">
            <v>4512000001</v>
          </cell>
        </row>
        <row r="5942">
          <cell r="A5942" t="str">
            <v>4512000001</v>
          </cell>
        </row>
        <row r="5943">
          <cell r="A5943" t="str">
            <v>4512000001</v>
          </cell>
        </row>
        <row r="5944">
          <cell r="A5944" t="str">
            <v>4512000001</v>
          </cell>
        </row>
        <row r="5945">
          <cell r="A5945" t="str">
            <v>4512000001</v>
          </cell>
        </row>
        <row r="5946">
          <cell r="A5946" t="str">
            <v>4512000001</v>
          </cell>
        </row>
        <row r="5947">
          <cell r="A5947" t="str">
            <v>4512000001</v>
          </cell>
        </row>
        <row r="5948">
          <cell r="A5948" t="str">
            <v>4512000001</v>
          </cell>
        </row>
        <row r="5949">
          <cell r="A5949" t="str">
            <v>4512000001</v>
          </cell>
        </row>
        <row r="5950">
          <cell r="A5950" t="str">
            <v>4512000001</v>
          </cell>
        </row>
        <row r="5951">
          <cell r="A5951" t="str">
            <v>4512000001</v>
          </cell>
        </row>
        <row r="5952">
          <cell r="A5952" t="str">
            <v>4512000001</v>
          </cell>
        </row>
        <row r="5953">
          <cell r="A5953" t="str">
            <v>4512000001</v>
          </cell>
        </row>
        <row r="5954">
          <cell r="A5954" t="str">
            <v>4512000001</v>
          </cell>
        </row>
        <row r="5955">
          <cell r="A5955" t="str">
            <v>4512000001</v>
          </cell>
        </row>
        <row r="5956">
          <cell r="A5956" t="str">
            <v>4512000001</v>
          </cell>
        </row>
        <row r="5957">
          <cell r="A5957" t="str">
            <v>4512000001</v>
          </cell>
        </row>
        <row r="5958">
          <cell r="A5958" t="str">
            <v>4512000001</v>
          </cell>
        </row>
        <row r="5959">
          <cell r="A5959" t="str">
            <v>4512000001</v>
          </cell>
        </row>
        <row r="5960">
          <cell r="A5960" t="str">
            <v>4512000001</v>
          </cell>
        </row>
        <row r="5961">
          <cell r="A5961" t="str">
            <v>4512000001</v>
          </cell>
        </row>
        <row r="5962">
          <cell r="A5962" t="str">
            <v>4512000001</v>
          </cell>
        </row>
        <row r="5963">
          <cell r="A5963" t="str">
            <v>4512000001</v>
          </cell>
        </row>
        <row r="5964">
          <cell r="A5964" t="str">
            <v>4512000001</v>
          </cell>
        </row>
        <row r="5965">
          <cell r="A5965" t="str">
            <v>4512000001</v>
          </cell>
        </row>
        <row r="5966">
          <cell r="A5966" t="str">
            <v>4512000001</v>
          </cell>
        </row>
        <row r="5967">
          <cell r="A5967" t="str">
            <v>4512000001</v>
          </cell>
        </row>
        <row r="5968">
          <cell r="A5968" t="str">
            <v>4512000001</v>
          </cell>
        </row>
        <row r="5969">
          <cell r="A5969" t="str">
            <v>4512000001</v>
          </cell>
        </row>
        <row r="5970">
          <cell r="A5970" t="str">
            <v>4512000001</v>
          </cell>
        </row>
        <row r="5971">
          <cell r="A5971" t="str">
            <v>4512000001</v>
          </cell>
        </row>
        <row r="5972">
          <cell r="A5972" t="str">
            <v>4512000001</v>
          </cell>
        </row>
        <row r="5973">
          <cell r="A5973" t="str">
            <v>4512000001</v>
          </cell>
        </row>
        <row r="5974">
          <cell r="A5974" t="str">
            <v>4512000001</v>
          </cell>
        </row>
        <row r="5975">
          <cell r="A5975" t="str">
            <v>4512000001</v>
          </cell>
        </row>
        <row r="5976">
          <cell r="A5976" t="str">
            <v>4512000001</v>
          </cell>
        </row>
        <row r="5977">
          <cell r="A5977" t="str">
            <v>4512000001</v>
          </cell>
        </row>
        <row r="5978">
          <cell r="A5978" t="str">
            <v>4512000001</v>
          </cell>
        </row>
        <row r="5979">
          <cell r="A5979" t="str">
            <v>4512000001</v>
          </cell>
        </row>
        <row r="5980">
          <cell r="A5980" t="str">
            <v>4512000001</v>
          </cell>
        </row>
        <row r="5981">
          <cell r="A5981" t="str">
            <v>4512000001</v>
          </cell>
        </row>
        <row r="5982">
          <cell r="A5982" t="str">
            <v>4512000001</v>
          </cell>
        </row>
        <row r="5983">
          <cell r="A5983" t="str">
            <v>4512000001</v>
          </cell>
        </row>
        <row r="5984">
          <cell r="A5984" t="str">
            <v>4512000001</v>
          </cell>
        </row>
        <row r="5985">
          <cell r="A5985" t="str">
            <v>4512000001</v>
          </cell>
        </row>
        <row r="5986">
          <cell r="A5986" t="str">
            <v>4512000001</v>
          </cell>
        </row>
        <row r="5987">
          <cell r="A5987" t="str">
            <v>4512000001</v>
          </cell>
        </row>
        <row r="5988">
          <cell r="A5988" t="str">
            <v>4512000001</v>
          </cell>
        </row>
        <row r="5989">
          <cell r="A5989" t="str">
            <v>4512000001</v>
          </cell>
        </row>
        <row r="5990">
          <cell r="A5990" t="str">
            <v>4512000001</v>
          </cell>
        </row>
        <row r="5991">
          <cell r="A5991" t="str">
            <v>4512000001</v>
          </cell>
        </row>
        <row r="5992">
          <cell r="A5992" t="str">
            <v>4512000001</v>
          </cell>
        </row>
        <row r="5993">
          <cell r="A5993" t="str">
            <v>4512000001</v>
          </cell>
        </row>
        <row r="5994">
          <cell r="A5994" t="str">
            <v>4512000001</v>
          </cell>
        </row>
        <row r="5995">
          <cell r="A5995" t="str">
            <v>4512000001</v>
          </cell>
        </row>
        <row r="5996">
          <cell r="A5996" t="str">
            <v>4512000001</v>
          </cell>
        </row>
        <row r="5997">
          <cell r="A5997" t="str">
            <v>4512000001</v>
          </cell>
        </row>
        <row r="5998">
          <cell r="A5998" t="str">
            <v>4512000001</v>
          </cell>
        </row>
        <row r="5999">
          <cell r="A5999" t="str">
            <v>4512000001</v>
          </cell>
        </row>
        <row r="6000">
          <cell r="A6000" t="str">
            <v>4512000001</v>
          </cell>
        </row>
        <row r="6001">
          <cell r="A6001" t="str">
            <v>4512000001</v>
          </cell>
        </row>
        <row r="6002">
          <cell r="A6002" t="str">
            <v>4512000001</v>
          </cell>
        </row>
        <row r="6003">
          <cell r="A6003" t="str">
            <v>4512000001</v>
          </cell>
        </row>
        <row r="6004">
          <cell r="A6004" t="str">
            <v>4512000001</v>
          </cell>
        </row>
        <row r="6005">
          <cell r="A6005" t="str">
            <v>4512000001</v>
          </cell>
        </row>
        <row r="6006">
          <cell r="A6006" t="str">
            <v>4512000001</v>
          </cell>
        </row>
        <row r="6007">
          <cell r="A6007" t="str">
            <v>4512000001</v>
          </cell>
        </row>
        <row r="6008">
          <cell r="A6008" t="str">
            <v>4512000001</v>
          </cell>
        </row>
        <row r="6009">
          <cell r="A6009" t="str">
            <v>4512000001</v>
          </cell>
        </row>
        <row r="6010">
          <cell r="A6010" t="str">
            <v>4512000001</v>
          </cell>
        </row>
        <row r="6011">
          <cell r="A6011" t="str">
            <v>4512000001</v>
          </cell>
        </row>
        <row r="6012">
          <cell r="A6012" t="str">
            <v>4512000001</v>
          </cell>
        </row>
        <row r="6013">
          <cell r="A6013" t="str">
            <v>4512000001</v>
          </cell>
        </row>
        <row r="6014">
          <cell r="A6014" t="str">
            <v>4512000001</v>
          </cell>
        </row>
        <row r="6015">
          <cell r="A6015" t="str">
            <v>4512000001</v>
          </cell>
        </row>
        <row r="6016">
          <cell r="A6016" t="str">
            <v>4512000001</v>
          </cell>
        </row>
        <row r="6017">
          <cell r="A6017" t="str">
            <v>4512000001</v>
          </cell>
        </row>
        <row r="6018">
          <cell r="A6018" t="str">
            <v>4512000001</v>
          </cell>
        </row>
        <row r="6019">
          <cell r="A6019" t="str">
            <v>4512000001</v>
          </cell>
        </row>
        <row r="6020">
          <cell r="A6020" t="str">
            <v>4512000001</v>
          </cell>
        </row>
        <row r="6021">
          <cell r="A6021" t="str">
            <v>4512000001</v>
          </cell>
        </row>
        <row r="6022">
          <cell r="A6022" t="str">
            <v>4512000001</v>
          </cell>
        </row>
        <row r="6023">
          <cell r="A6023" t="str">
            <v>4512000001</v>
          </cell>
        </row>
        <row r="6024">
          <cell r="A6024" t="str">
            <v>4512000001</v>
          </cell>
        </row>
        <row r="6025">
          <cell r="A6025" t="str">
            <v>4512000001</v>
          </cell>
        </row>
        <row r="6026">
          <cell r="A6026" t="str">
            <v>4512000001</v>
          </cell>
        </row>
        <row r="6027">
          <cell r="A6027" t="str">
            <v>4512000001</v>
          </cell>
        </row>
        <row r="6028">
          <cell r="A6028" t="str">
            <v>4512000001</v>
          </cell>
        </row>
        <row r="6029">
          <cell r="A6029" t="str">
            <v>4512000001</v>
          </cell>
        </row>
        <row r="6030">
          <cell r="A6030" t="str">
            <v>4512000001</v>
          </cell>
        </row>
        <row r="6031">
          <cell r="A6031" t="str">
            <v>4512000001</v>
          </cell>
        </row>
        <row r="6032">
          <cell r="A6032" t="str">
            <v>4512000001</v>
          </cell>
        </row>
        <row r="6033">
          <cell r="A6033" t="str">
            <v>4512000001</v>
          </cell>
        </row>
        <row r="6034">
          <cell r="A6034" t="str">
            <v>4512000001</v>
          </cell>
        </row>
        <row r="6035">
          <cell r="A6035" t="str">
            <v>4512000001</v>
          </cell>
        </row>
        <row r="6036">
          <cell r="A6036" t="str">
            <v>4512000001</v>
          </cell>
        </row>
        <row r="6037">
          <cell r="A6037" t="str">
            <v>4512000001</v>
          </cell>
        </row>
        <row r="6038">
          <cell r="A6038" t="str">
            <v>4512000001</v>
          </cell>
        </row>
        <row r="6039">
          <cell r="A6039" t="str">
            <v>4512000001</v>
          </cell>
        </row>
        <row r="6040">
          <cell r="A6040" t="str">
            <v>4512000001</v>
          </cell>
        </row>
        <row r="6041">
          <cell r="A6041" t="str">
            <v>4512000001</v>
          </cell>
        </row>
        <row r="6042">
          <cell r="A6042" t="str">
            <v>4512000001</v>
          </cell>
        </row>
        <row r="6043">
          <cell r="A6043" t="str">
            <v>4512000001</v>
          </cell>
        </row>
        <row r="6044">
          <cell r="A6044" t="str">
            <v>4512000001</v>
          </cell>
        </row>
        <row r="6045">
          <cell r="A6045" t="str">
            <v>4512000001</v>
          </cell>
        </row>
        <row r="6046">
          <cell r="A6046" t="str">
            <v>4512000001</v>
          </cell>
        </row>
        <row r="6047">
          <cell r="A6047" t="str">
            <v>4512000001</v>
          </cell>
        </row>
        <row r="6048">
          <cell r="A6048" t="str">
            <v>4512000001</v>
          </cell>
        </row>
        <row r="6049">
          <cell r="A6049" t="str">
            <v>4512000001</v>
          </cell>
        </row>
        <row r="6050">
          <cell r="A6050" t="str">
            <v>4512000001</v>
          </cell>
        </row>
        <row r="6051">
          <cell r="A6051" t="str">
            <v>4512000001</v>
          </cell>
        </row>
        <row r="6052">
          <cell r="A6052" t="str">
            <v>4512000001</v>
          </cell>
        </row>
        <row r="6053">
          <cell r="A6053" t="str">
            <v>4512000001</v>
          </cell>
        </row>
        <row r="6054">
          <cell r="A6054" t="str">
            <v>4512000001</v>
          </cell>
        </row>
        <row r="6055">
          <cell r="A6055" t="str">
            <v>4512000001</v>
          </cell>
        </row>
        <row r="6056">
          <cell r="A6056" t="str">
            <v>4512000001</v>
          </cell>
        </row>
        <row r="6057">
          <cell r="A6057" t="str">
            <v>4512000001</v>
          </cell>
        </row>
        <row r="6058">
          <cell r="A6058" t="str">
            <v>4512000001</v>
          </cell>
        </row>
        <row r="6059">
          <cell r="A6059" t="str">
            <v>4512000001</v>
          </cell>
        </row>
        <row r="6060">
          <cell r="A6060" t="str">
            <v>4512000001</v>
          </cell>
        </row>
        <row r="6061">
          <cell r="A6061" t="str">
            <v>4512000001</v>
          </cell>
        </row>
        <row r="6062">
          <cell r="A6062" t="str">
            <v>4512000001</v>
          </cell>
        </row>
        <row r="6063">
          <cell r="A6063" t="str">
            <v>4512000001</v>
          </cell>
        </row>
        <row r="6064">
          <cell r="A6064" t="str">
            <v>4512000001</v>
          </cell>
        </row>
        <row r="6065">
          <cell r="A6065" t="str">
            <v>4512000001</v>
          </cell>
        </row>
        <row r="6066">
          <cell r="A6066" t="str">
            <v>4512000001</v>
          </cell>
        </row>
        <row r="6067">
          <cell r="A6067" t="str">
            <v>4512000001</v>
          </cell>
        </row>
        <row r="6068">
          <cell r="A6068" t="str">
            <v>4512000001</v>
          </cell>
        </row>
        <row r="6069">
          <cell r="A6069" t="str">
            <v>4512000001</v>
          </cell>
        </row>
        <row r="6070">
          <cell r="A6070" t="str">
            <v>4512000001</v>
          </cell>
        </row>
        <row r="6071">
          <cell r="A6071" t="str">
            <v>4512000001</v>
          </cell>
        </row>
        <row r="6072">
          <cell r="A6072" t="str">
            <v>4512000001</v>
          </cell>
        </row>
        <row r="6073">
          <cell r="A6073" t="str">
            <v>4512000001</v>
          </cell>
        </row>
        <row r="6074">
          <cell r="A6074" t="str">
            <v>4512000001</v>
          </cell>
        </row>
        <row r="6075">
          <cell r="A6075" t="str">
            <v>4512000001</v>
          </cell>
        </row>
        <row r="6076">
          <cell r="A6076" t="str">
            <v>4512000001</v>
          </cell>
        </row>
        <row r="6077">
          <cell r="A6077" t="str">
            <v>4512000001</v>
          </cell>
        </row>
        <row r="6078">
          <cell r="A6078" t="str">
            <v>4512000001</v>
          </cell>
        </row>
        <row r="6079">
          <cell r="A6079" t="str">
            <v>4512000001</v>
          </cell>
        </row>
        <row r="6080">
          <cell r="A6080" t="str">
            <v>4512000001</v>
          </cell>
        </row>
        <row r="6081">
          <cell r="A6081" t="str">
            <v>4512000001</v>
          </cell>
        </row>
        <row r="6082">
          <cell r="A6082" t="str">
            <v>4512000001</v>
          </cell>
        </row>
        <row r="6083">
          <cell r="A6083" t="str">
            <v>4512000001</v>
          </cell>
        </row>
        <row r="6084">
          <cell r="A6084" t="str">
            <v>4512000001</v>
          </cell>
        </row>
        <row r="6085">
          <cell r="A6085" t="str">
            <v>4512000001</v>
          </cell>
        </row>
        <row r="6086">
          <cell r="A6086" t="str">
            <v>4512000001</v>
          </cell>
        </row>
        <row r="6087">
          <cell r="A6087" t="str">
            <v>4512000001</v>
          </cell>
        </row>
        <row r="6088">
          <cell r="A6088" t="str">
            <v>4512000001</v>
          </cell>
        </row>
        <row r="6089">
          <cell r="A6089" t="str">
            <v>4512000001</v>
          </cell>
        </row>
        <row r="6090">
          <cell r="A6090" t="str">
            <v>4512000001</v>
          </cell>
        </row>
        <row r="6091">
          <cell r="A6091" t="str">
            <v>4512000001</v>
          </cell>
        </row>
        <row r="6092">
          <cell r="A6092" t="str">
            <v>4512000001</v>
          </cell>
        </row>
        <row r="6093">
          <cell r="A6093" t="str">
            <v>4512000001</v>
          </cell>
        </row>
        <row r="6094">
          <cell r="A6094" t="str">
            <v>4512000001</v>
          </cell>
        </row>
        <row r="6095">
          <cell r="A6095" t="str">
            <v>4512000001</v>
          </cell>
        </row>
        <row r="6096">
          <cell r="A6096" t="str">
            <v>4512000001</v>
          </cell>
        </row>
        <row r="6097">
          <cell r="A6097" t="str">
            <v>4512000001</v>
          </cell>
        </row>
        <row r="6098">
          <cell r="A6098" t="str">
            <v>4512000001</v>
          </cell>
        </row>
        <row r="6099">
          <cell r="A6099" t="str">
            <v>4512000001</v>
          </cell>
        </row>
        <row r="6100">
          <cell r="A6100" t="str">
            <v>4512000001</v>
          </cell>
        </row>
        <row r="6101">
          <cell r="A6101" t="str">
            <v>4512000001</v>
          </cell>
        </row>
        <row r="6102">
          <cell r="A6102" t="str">
            <v>4512000001</v>
          </cell>
        </row>
        <row r="6103">
          <cell r="A6103" t="str">
            <v>4512000001</v>
          </cell>
        </row>
        <row r="6104">
          <cell r="A6104" t="str">
            <v>4512000001</v>
          </cell>
        </row>
        <row r="6105">
          <cell r="A6105" t="str">
            <v>4512000001</v>
          </cell>
        </row>
        <row r="6106">
          <cell r="A6106" t="str">
            <v>4512000001</v>
          </cell>
        </row>
        <row r="6107">
          <cell r="A6107" t="str">
            <v>4512000001</v>
          </cell>
        </row>
        <row r="6108">
          <cell r="A6108" t="str">
            <v>4512000001</v>
          </cell>
        </row>
        <row r="6109">
          <cell r="A6109" t="str">
            <v>4512000001</v>
          </cell>
        </row>
        <row r="6110">
          <cell r="A6110" t="str">
            <v>4512000001</v>
          </cell>
        </row>
        <row r="6111">
          <cell r="A6111" t="str">
            <v>4512000001</v>
          </cell>
        </row>
        <row r="6112">
          <cell r="A6112" t="str">
            <v>4512000001</v>
          </cell>
        </row>
        <row r="6113">
          <cell r="A6113" t="str">
            <v>4512000001</v>
          </cell>
        </row>
        <row r="6114">
          <cell r="A6114" t="str">
            <v>4512000001</v>
          </cell>
        </row>
        <row r="6115">
          <cell r="A6115" t="str">
            <v>4512000001</v>
          </cell>
        </row>
        <row r="6116">
          <cell r="A6116" t="str">
            <v>4512000001</v>
          </cell>
        </row>
        <row r="6117">
          <cell r="A6117" t="str">
            <v>4512000001</v>
          </cell>
        </row>
        <row r="6118">
          <cell r="A6118" t="str">
            <v>4512000001</v>
          </cell>
        </row>
        <row r="6119">
          <cell r="A6119" t="str">
            <v>4512000001</v>
          </cell>
        </row>
        <row r="6120">
          <cell r="A6120" t="str">
            <v>4512000001</v>
          </cell>
        </row>
        <row r="6121">
          <cell r="A6121" t="str">
            <v>4512000001</v>
          </cell>
        </row>
        <row r="6122">
          <cell r="A6122" t="str">
            <v>4512000001</v>
          </cell>
        </row>
        <row r="6123">
          <cell r="A6123" t="str">
            <v>4512000001</v>
          </cell>
        </row>
        <row r="6124">
          <cell r="A6124" t="str">
            <v>4512000001</v>
          </cell>
        </row>
        <row r="6125">
          <cell r="A6125" t="str">
            <v>4512000001</v>
          </cell>
        </row>
        <row r="6126">
          <cell r="A6126" t="str">
            <v>4512000001</v>
          </cell>
        </row>
        <row r="6127">
          <cell r="A6127" t="str">
            <v>4512000001</v>
          </cell>
        </row>
        <row r="6128">
          <cell r="A6128" t="str">
            <v>4512000001</v>
          </cell>
        </row>
        <row r="6129">
          <cell r="A6129" t="str">
            <v>4512000001</v>
          </cell>
        </row>
        <row r="6130">
          <cell r="A6130" t="str">
            <v>4512000001</v>
          </cell>
        </row>
        <row r="6131">
          <cell r="A6131" t="str">
            <v>4512000001</v>
          </cell>
        </row>
        <row r="6132">
          <cell r="A6132" t="str">
            <v>4512000001</v>
          </cell>
        </row>
        <row r="6133">
          <cell r="A6133" t="str">
            <v>4512000001</v>
          </cell>
        </row>
        <row r="6134">
          <cell r="A6134" t="str">
            <v>4512000001</v>
          </cell>
        </row>
        <row r="6135">
          <cell r="A6135" t="str">
            <v>4512000001</v>
          </cell>
        </row>
        <row r="6136">
          <cell r="A6136" t="str">
            <v>4512000001</v>
          </cell>
        </row>
        <row r="6137">
          <cell r="A6137" t="str">
            <v>4512000001</v>
          </cell>
        </row>
        <row r="6138">
          <cell r="A6138" t="str">
            <v>4512000001</v>
          </cell>
        </row>
        <row r="6139">
          <cell r="A6139" t="str">
            <v>4512000001</v>
          </cell>
        </row>
        <row r="6140">
          <cell r="A6140" t="str">
            <v>4512000001</v>
          </cell>
        </row>
        <row r="6141">
          <cell r="A6141" t="str">
            <v>4512000001</v>
          </cell>
        </row>
        <row r="6142">
          <cell r="A6142" t="str">
            <v>4512000001</v>
          </cell>
        </row>
        <row r="6143">
          <cell r="A6143" t="str">
            <v>4512000001</v>
          </cell>
        </row>
        <row r="6144">
          <cell r="A6144" t="str">
            <v>4512000001</v>
          </cell>
        </row>
        <row r="6145">
          <cell r="A6145" t="str">
            <v>4512000001</v>
          </cell>
        </row>
        <row r="6146">
          <cell r="A6146" t="str">
            <v>4512000001</v>
          </cell>
        </row>
        <row r="6147">
          <cell r="A6147" t="str">
            <v>4512000001</v>
          </cell>
        </row>
        <row r="6148">
          <cell r="A6148" t="str">
            <v>4512000001</v>
          </cell>
        </row>
        <row r="6149">
          <cell r="A6149" t="str">
            <v>4512000001</v>
          </cell>
        </row>
        <row r="6150">
          <cell r="A6150" t="str">
            <v>4512000001</v>
          </cell>
        </row>
        <row r="6151">
          <cell r="A6151" t="str">
            <v>4512000001</v>
          </cell>
        </row>
        <row r="6152">
          <cell r="A6152" t="str">
            <v>4512000001</v>
          </cell>
        </row>
        <row r="6153">
          <cell r="A6153" t="str">
            <v>4512000001</v>
          </cell>
        </row>
        <row r="6154">
          <cell r="A6154" t="str">
            <v>4512000001</v>
          </cell>
        </row>
        <row r="6155">
          <cell r="A6155" t="str">
            <v>4512000001</v>
          </cell>
        </row>
        <row r="6156">
          <cell r="A6156" t="str">
            <v>4512000001</v>
          </cell>
        </row>
        <row r="6157">
          <cell r="A6157" t="str">
            <v>4512000001</v>
          </cell>
        </row>
        <row r="6158">
          <cell r="A6158" t="str">
            <v>4512000001</v>
          </cell>
        </row>
        <row r="6159">
          <cell r="A6159" t="str">
            <v>4512000001</v>
          </cell>
        </row>
        <row r="6160">
          <cell r="A6160" t="str">
            <v>4512000001</v>
          </cell>
        </row>
        <row r="6161">
          <cell r="A6161" t="str">
            <v>4512000001</v>
          </cell>
        </row>
        <row r="6162">
          <cell r="A6162" t="str">
            <v>4512000001</v>
          </cell>
        </row>
        <row r="6163">
          <cell r="A6163" t="str">
            <v>4512000001</v>
          </cell>
        </row>
        <row r="6164">
          <cell r="A6164" t="str">
            <v>4512000001</v>
          </cell>
        </row>
        <row r="6165">
          <cell r="A6165" t="str">
            <v>4512000001</v>
          </cell>
        </row>
        <row r="6166">
          <cell r="A6166" t="str">
            <v>4512000001</v>
          </cell>
        </row>
        <row r="6167">
          <cell r="A6167" t="str">
            <v>4512000001</v>
          </cell>
        </row>
        <row r="6168">
          <cell r="A6168" t="str">
            <v>4512000001</v>
          </cell>
        </row>
        <row r="6169">
          <cell r="A6169" t="str">
            <v>4512000001</v>
          </cell>
        </row>
        <row r="6170">
          <cell r="A6170" t="str">
            <v>4512000001</v>
          </cell>
        </row>
        <row r="6171">
          <cell r="A6171" t="str">
            <v>4512000001</v>
          </cell>
        </row>
        <row r="6172">
          <cell r="A6172" t="str">
            <v>4512000001</v>
          </cell>
        </row>
        <row r="6173">
          <cell r="A6173" t="str">
            <v>4512000001</v>
          </cell>
        </row>
        <row r="6174">
          <cell r="A6174" t="str">
            <v>4512000001</v>
          </cell>
        </row>
        <row r="6175">
          <cell r="A6175" t="str">
            <v>4512000001</v>
          </cell>
        </row>
        <row r="6176">
          <cell r="A6176" t="str">
            <v>4512000001</v>
          </cell>
        </row>
        <row r="6177">
          <cell r="A6177" t="str">
            <v>4512000001</v>
          </cell>
        </row>
        <row r="6178">
          <cell r="A6178" t="str">
            <v>4512000001</v>
          </cell>
        </row>
        <row r="6179">
          <cell r="A6179" t="str">
            <v>4512000001</v>
          </cell>
        </row>
        <row r="6180">
          <cell r="A6180" t="str">
            <v>4512000001</v>
          </cell>
        </row>
        <row r="6181">
          <cell r="A6181" t="str">
            <v>4512000001</v>
          </cell>
        </row>
        <row r="6182">
          <cell r="A6182" t="str">
            <v>4512000001</v>
          </cell>
        </row>
        <row r="6183">
          <cell r="A6183" t="str">
            <v>4512000001</v>
          </cell>
        </row>
        <row r="6184">
          <cell r="A6184" t="str">
            <v>4512000001</v>
          </cell>
        </row>
        <row r="6185">
          <cell r="A6185" t="str">
            <v>4512000001</v>
          </cell>
        </row>
        <row r="6186">
          <cell r="A6186" t="str">
            <v>4512000001</v>
          </cell>
        </row>
        <row r="6187">
          <cell r="A6187" t="str">
            <v>4512000001</v>
          </cell>
        </row>
        <row r="6188">
          <cell r="A6188" t="str">
            <v>4512000001</v>
          </cell>
        </row>
        <row r="6189">
          <cell r="A6189" t="str">
            <v>4512000001</v>
          </cell>
        </row>
        <row r="6190">
          <cell r="A6190" t="str">
            <v>4512000001</v>
          </cell>
        </row>
        <row r="6191">
          <cell r="A6191" t="str">
            <v>4512000001</v>
          </cell>
        </row>
        <row r="6192">
          <cell r="A6192" t="str">
            <v>4512000001</v>
          </cell>
        </row>
        <row r="6193">
          <cell r="A6193" t="str">
            <v>4512000001</v>
          </cell>
        </row>
        <row r="6194">
          <cell r="A6194" t="str">
            <v>4512000001</v>
          </cell>
        </row>
        <row r="6195">
          <cell r="A6195" t="str">
            <v>4512000001</v>
          </cell>
        </row>
        <row r="6196">
          <cell r="A6196" t="str">
            <v>4512000001</v>
          </cell>
        </row>
        <row r="6197">
          <cell r="A6197" t="str">
            <v>4512000001</v>
          </cell>
        </row>
        <row r="6198">
          <cell r="A6198" t="str">
            <v>4512000001</v>
          </cell>
        </row>
        <row r="6199">
          <cell r="A6199" t="str">
            <v>4512000001</v>
          </cell>
        </row>
        <row r="6200">
          <cell r="A6200" t="str">
            <v>4512000001</v>
          </cell>
        </row>
        <row r="6201">
          <cell r="A6201" t="str">
            <v>4512000001</v>
          </cell>
        </row>
        <row r="6202">
          <cell r="A6202" t="str">
            <v>4512000001</v>
          </cell>
        </row>
        <row r="6203">
          <cell r="A6203" t="str">
            <v>4512000001</v>
          </cell>
        </row>
        <row r="6204">
          <cell r="A6204" t="str">
            <v>4512000001</v>
          </cell>
        </row>
        <row r="6205">
          <cell r="A6205" t="str">
            <v>4512000001</v>
          </cell>
        </row>
        <row r="6206">
          <cell r="A6206" t="str">
            <v>4512000001</v>
          </cell>
        </row>
        <row r="6207">
          <cell r="A6207" t="str">
            <v>4512000001</v>
          </cell>
        </row>
        <row r="6208">
          <cell r="A6208" t="str">
            <v>4512000001</v>
          </cell>
        </row>
        <row r="6209">
          <cell r="A6209" t="str">
            <v>4512000001</v>
          </cell>
        </row>
        <row r="6210">
          <cell r="A6210" t="str">
            <v>4512000001</v>
          </cell>
        </row>
        <row r="6211">
          <cell r="A6211" t="str">
            <v>4512000001</v>
          </cell>
        </row>
        <row r="6212">
          <cell r="A6212" t="str">
            <v>4512000001</v>
          </cell>
        </row>
        <row r="6213">
          <cell r="A6213" t="str">
            <v>4512000001</v>
          </cell>
        </row>
        <row r="6214">
          <cell r="A6214" t="str">
            <v>4512000001</v>
          </cell>
        </row>
        <row r="6215">
          <cell r="A6215" t="str">
            <v>4512000001</v>
          </cell>
        </row>
        <row r="6216">
          <cell r="A6216" t="str">
            <v>4512000001</v>
          </cell>
        </row>
        <row r="6217">
          <cell r="A6217" t="str">
            <v>4512000001</v>
          </cell>
        </row>
        <row r="6218">
          <cell r="A6218" t="str">
            <v>4512000001</v>
          </cell>
        </row>
        <row r="6219">
          <cell r="A6219" t="str">
            <v>4512000001</v>
          </cell>
        </row>
        <row r="6220">
          <cell r="A6220" t="str">
            <v>4512000001</v>
          </cell>
        </row>
        <row r="6221">
          <cell r="A6221" t="str">
            <v>4512000001</v>
          </cell>
        </row>
        <row r="6222">
          <cell r="A6222" t="str">
            <v>4512000001</v>
          </cell>
        </row>
        <row r="6223">
          <cell r="A6223" t="str">
            <v>4512000001</v>
          </cell>
        </row>
        <row r="6224">
          <cell r="A6224" t="str">
            <v>4512000001</v>
          </cell>
        </row>
        <row r="6225">
          <cell r="A6225" t="str">
            <v>4512000001</v>
          </cell>
        </row>
        <row r="6226">
          <cell r="A6226" t="str">
            <v>4512000001</v>
          </cell>
        </row>
        <row r="6227">
          <cell r="A6227" t="str">
            <v>4512000001</v>
          </cell>
        </row>
        <row r="6228">
          <cell r="A6228" t="str">
            <v>4512000001</v>
          </cell>
        </row>
        <row r="6229">
          <cell r="A6229" t="str">
            <v>4512000001</v>
          </cell>
        </row>
        <row r="6230">
          <cell r="A6230" t="str">
            <v>4512000001</v>
          </cell>
        </row>
        <row r="6231">
          <cell r="A6231" t="str">
            <v>4512000001</v>
          </cell>
        </row>
        <row r="6232">
          <cell r="A6232" t="str">
            <v>4512000001</v>
          </cell>
        </row>
        <row r="6233">
          <cell r="A6233" t="str">
            <v>4512000001</v>
          </cell>
        </row>
        <row r="6234">
          <cell r="A6234" t="str">
            <v>4512000001</v>
          </cell>
        </row>
        <row r="6235">
          <cell r="A6235" t="str">
            <v>4512000001</v>
          </cell>
        </row>
        <row r="6236">
          <cell r="A6236" t="str">
            <v>4512000001</v>
          </cell>
        </row>
        <row r="6237">
          <cell r="A6237" t="str">
            <v>4512000001</v>
          </cell>
        </row>
        <row r="6238">
          <cell r="A6238" t="str">
            <v>4512000001</v>
          </cell>
        </row>
        <row r="6239">
          <cell r="A6239" t="str">
            <v>4512000001</v>
          </cell>
        </row>
        <row r="6240">
          <cell r="A6240" t="str">
            <v>4512000001</v>
          </cell>
        </row>
        <row r="6241">
          <cell r="A6241" t="str">
            <v>4512000001</v>
          </cell>
        </row>
        <row r="6242">
          <cell r="A6242" t="str">
            <v>4512000001</v>
          </cell>
        </row>
        <row r="6243">
          <cell r="A6243" t="str">
            <v>4512000001</v>
          </cell>
        </row>
        <row r="6244">
          <cell r="A6244" t="str">
            <v>4512000001</v>
          </cell>
        </row>
        <row r="6245">
          <cell r="A6245" t="str">
            <v>4512000001</v>
          </cell>
        </row>
        <row r="6246">
          <cell r="A6246" t="str">
            <v>4512000001</v>
          </cell>
        </row>
        <row r="6247">
          <cell r="A6247" t="str">
            <v>4512000001</v>
          </cell>
        </row>
        <row r="6248">
          <cell r="A6248" t="str">
            <v>4512000001</v>
          </cell>
        </row>
        <row r="6249">
          <cell r="A6249" t="str">
            <v>4512000001</v>
          </cell>
        </row>
        <row r="6250">
          <cell r="A6250" t="str">
            <v>4512000001</v>
          </cell>
        </row>
        <row r="6251">
          <cell r="A6251" t="str">
            <v>4512000001</v>
          </cell>
        </row>
        <row r="6252">
          <cell r="A6252" t="str">
            <v>4512000001</v>
          </cell>
        </row>
        <row r="6253">
          <cell r="A6253" t="str">
            <v>4512000001</v>
          </cell>
        </row>
        <row r="6254">
          <cell r="A6254" t="str">
            <v>4512000001</v>
          </cell>
        </row>
        <row r="6255">
          <cell r="A6255" t="str">
            <v>4512000001</v>
          </cell>
        </row>
        <row r="6256">
          <cell r="A6256" t="str">
            <v>4512000001</v>
          </cell>
        </row>
        <row r="6257">
          <cell r="A6257" t="str">
            <v>4512000001</v>
          </cell>
        </row>
        <row r="6258">
          <cell r="A6258" t="str">
            <v>4512000001</v>
          </cell>
        </row>
        <row r="6259">
          <cell r="A6259" t="str">
            <v>4512000001</v>
          </cell>
        </row>
        <row r="6260">
          <cell r="A6260" t="str">
            <v>4512000001</v>
          </cell>
        </row>
        <row r="6261">
          <cell r="A6261" t="str">
            <v>4512000001</v>
          </cell>
        </row>
        <row r="6262">
          <cell r="A6262" t="str">
            <v>4512000001</v>
          </cell>
        </row>
        <row r="6263">
          <cell r="A6263" t="str">
            <v>4512000001</v>
          </cell>
        </row>
        <row r="6264">
          <cell r="A6264" t="str">
            <v>4512000001</v>
          </cell>
        </row>
        <row r="6265">
          <cell r="A6265" t="str">
            <v>4512000001</v>
          </cell>
        </row>
        <row r="6266">
          <cell r="A6266" t="str">
            <v>4512000001</v>
          </cell>
        </row>
        <row r="6267">
          <cell r="A6267" t="str">
            <v>4512000001</v>
          </cell>
        </row>
        <row r="6268">
          <cell r="A6268" t="str">
            <v>4512000001</v>
          </cell>
        </row>
        <row r="6269">
          <cell r="A6269" t="str">
            <v>4512000001</v>
          </cell>
        </row>
        <row r="6270">
          <cell r="A6270" t="str">
            <v>4512000001</v>
          </cell>
        </row>
        <row r="6271">
          <cell r="A6271" t="str">
            <v>4512000001</v>
          </cell>
        </row>
        <row r="6272">
          <cell r="A6272" t="str">
            <v>4512000001</v>
          </cell>
        </row>
        <row r="6273">
          <cell r="A6273" t="str">
            <v>4512000001</v>
          </cell>
        </row>
        <row r="6274">
          <cell r="A6274" t="str">
            <v>4512000001</v>
          </cell>
        </row>
        <row r="6275">
          <cell r="A6275" t="str">
            <v>4512000001</v>
          </cell>
        </row>
        <row r="6276">
          <cell r="A6276" t="str">
            <v>4512000001</v>
          </cell>
        </row>
        <row r="6277">
          <cell r="A6277" t="str">
            <v>4512000001</v>
          </cell>
        </row>
        <row r="6278">
          <cell r="A6278" t="str">
            <v>4512000001</v>
          </cell>
        </row>
        <row r="6279">
          <cell r="A6279" t="str">
            <v>4512000001</v>
          </cell>
        </row>
        <row r="6280">
          <cell r="A6280" t="str">
            <v>4512000001</v>
          </cell>
        </row>
        <row r="6281">
          <cell r="A6281" t="str">
            <v>4512000001</v>
          </cell>
        </row>
        <row r="6282">
          <cell r="A6282" t="str">
            <v>4512000001</v>
          </cell>
        </row>
        <row r="6283">
          <cell r="A6283" t="str">
            <v>4512000001</v>
          </cell>
        </row>
        <row r="6284">
          <cell r="A6284" t="str">
            <v>4512000001</v>
          </cell>
        </row>
        <row r="6285">
          <cell r="A6285" t="str">
            <v>4512000001</v>
          </cell>
        </row>
        <row r="6286">
          <cell r="A6286" t="str">
            <v>4512000001</v>
          </cell>
        </row>
        <row r="6287">
          <cell r="A6287" t="str">
            <v>4512000001</v>
          </cell>
        </row>
        <row r="6288">
          <cell r="A6288" t="str">
            <v>4512000001</v>
          </cell>
        </row>
        <row r="6289">
          <cell r="A6289" t="str">
            <v>4512000001</v>
          </cell>
        </row>
        <row r="6290">
          <cell r="A6290" t="str">
            <v>4512000001</v>
          </cell>
        </row>
        <row r="6291">
          <cell r="A6291" t="str">
            <v>4512000001</v>
          </cell>
        </row>
        <row r="6292">
          <cell r="A6292" t="str">
            <v>4512000001</v>
          </cell>
        </row>
        <row r="6293">
          <cell r="A6293" t="str">
            <v>4512000001</v>
          </cell>
        </row>
        <row r="6294">
          <cell r="A6294" t="str">
            <v>4512000001</v>
          </cell>
        </row>
        <row r="6295">
          <cell r="A6295" t="str">
            <v>4512000001</v>
          </cell>
        </row>
        <row r="6296">
          <cell r="A6296" t="str">
            <v>4512000001</v>
          </cell>
        </row>
        <row r="6297">
          <cell r="A6297" t="str">
            <v>4512000001</v>
          </cell>
        </row>
        <row r="6298">
          <cell r="A6298" t="str">
            <v>4512000001</v>
          </cell>
        </row>
        <row r="6299">
          <cell r="A6299" t="str">
            <v>4512000001</v>
          </cell>
        </row>
        <row r="6300">
          <cell r="A6300" t="str">
            <v>4512000001</v>
          </cell>
        </row>
        <row r="6301">
          <cell r="A6301" t="str">
            <v>4512000001</v>
          </cell>
        </row>
        <row r="6302">
          <cell r="A6302" t="str">
            <v>4512000001</v>
          </cell>
        </row>
        <row r="6303">
          <cell r="A6303" t="str">
            <v>4512000001</v>
          </cell>
        </row>
        <row r="6304">
          <cell r="A6304" t="str">
            <v>4512000001</v>
          </cell>
        </row>
        <row r="6305">
          <cell r="A6305" t="str">
            <v>4512000001</v>
          </cell>
        </row>
        <row r="6306">
          <cell r="A6306" t="str">
            <v>4512000001</v>
          </cell>
        </row>
        <row r="6307">
          <cell r="A6307" t="str">
            <v>4512000001</v>
          </cell>
        </row>
        <row r="6308">
          <cell r="A6308" t="str">
            <v>4512000001</v>
          </cell>
        </row>
        <row r="6309">
          <cell r="A6309" t="str">
            <v>4512000001</v>
          </cell>
        </row>
        <row r="6310">
          <cell r="A6310" t="str">
            <v>4512000001</v>
          </cell>
        </row>
        <row r="6311">
          <cell r="A6311" t="str">
            <v>4512000001</v>
          </cell>
        </row>
        <row r="6312">
          <cell r="A6312" t="str">
            <v>4512000001</v>
          </cell>
        </row>
        <row r="6313">
          <cell r="A6313" t="str">
            <v>4512000001</v>
          </cell>
        </row>
        <row r="6314">
          <cell r="A6314" t="str">
            <v>4512000001</v>
          </cell>
        </row>
        <row r="6315">
          <cell r="A6315" t="str">
            <v>4512000001</v>
          </cell>
        </row>
        <row r="6316">
          <cell r="A6316" t="str">
            <v>4512000001</v>
          </cell>
        </row>
        <row r="6317">
          <cell r="A6317" t="str">
            <v>4512000001</v>
          </cell>
        </row>
        <row r="6318">
          <cell r="A6318" t="str">
            <v>4512000001</v>
          </cell>
        </row>
        <row r="6319">
          <cell r="A6319" t="str">
            <v>4512000001</v>
          </cell>
        </row>
        <row r="6320">
          <cell r="A6320" t="str">
            <v>4512000001</v>
          </cell>
        </row>
        <row r="6321">
          <cell r="A6321" t="str">
            <v>4512000001</v>
          </cell>
        </row>
        <row r="6322">
          <cell r="A6322" t="str">
            <v>4512000001</v>
          </cell>
        </row>
        <row r="6323">
          <cell r="A6323" t="str">
            <v>4512000001</v>
          </cell>
        </row>
        <row r="6324">
          <cell r="A6324" t="str">
            <v>4512000001</v>
          </cell>
        </row>
        <row r="6325">
          <cell r="A6325" t="str">
            <v>4512000001</v>
          </cell>
        </row>
        <row r="6326">
          <cell r="A6326" t="str">
            <v>4512000001</v>
          </cell>
        </row>
        <row r="6327">
          <cell r="A6327" t="str">
            <v>4512000001</v>
          </cell>
        </row>
        <row r="6328">
          <cell r="A6328" t="str">
            <v>4512000001</v>
          </cell>
        </row>
        <row r="6329">
          <cell r="A6329" t="str">
            <v>4512000001</v>
          </cell>
        </row>
        <row r="6330">
          <cell r="A6330" t="str">
            <v>4512000001</v>
          </cell>
        </row>
        <row r="6331">
          <cell r="A6331" t="str">
            <v>4512000001</v>
          </cell>
        </row>
        <row r="6332">
          <cell r="A6332" t="str">
            <v>4512000001</v>
          </cell>
        </row>
        <row r="6333">
          <cell r="A6333" t="str">
            <v>4512000001</v>
          </cell>
        </row>
        <row r="6334">
          <cell r="A6334" t="str">
            <v>4512000001</v>
          </cell>
        </row>
        <row r="6335">
          <cell r="A6335" t="str">
            <v>4512000001</v>
          </cell>
        </row>
        <row r="6336">
          <cell r="A6336" t="str">
            <v>4512000001</v>
          </cell>
        </row>
        <row r="6337">
          <cell r="A6337" t="str">
            <v>4512000001</v>
          </cell>
        </row>
        <row r="6338">
          <cell r="A6338" t="str">
            <v>4512000001</v>
          </cell>
        </row>
        <row r="6339">
          <cell r="A6339" t="str">
            <v>4512000001</v>
          </cell>
        </row>
        <row r="6340">
          <cell r="A6340" t="str">
            <v>4512000001</v>
          </cell>
        </row>
        <row r="6341">
          <cell r="A6341" t="str">
            <v>4512000001</v>
          </cell>
        </row>
        <row r="6342">
          <cell r="A6342" t="str">
            <v>4512000001</v>
          </cell>
        </row>
        <row r="6343">
          <cell r="A6343" t="str">
            <v>4512000001</v>
          </cell>
        </row>
        <row r="6344">
          <cell r="A6344" t="str">
            <v>4512000001</v>
          </cell>
        </row>
        <row r="6345">
          <cell r="A6345" t="str">
            <v>4512000001</v>
          </cell>
        </row>
        <row r="6346">
          <cell r="A6346" t="str">
            <v>4512000001</v>
          </cell>
        </row>
        <row r="6347">
          <cell r="A6347" t="str">
            <v>4512000001</v>
          </cell>
        </row>
        <row r="6348">
          <cell r="A6348" t="str">
            <v>4512000001</v>
          </cell>
        </row>
        <row r="6349">
          <cell r="A6349" t="str">
            <v>4512000001</v>
          </cell>
        </row>
        <row r="6350">
          <cell r="A6350" t="str">
            <v>4512000001</v>
          </cell>
        </row>
        <row r="6351">
          <cell r="A6351" t="str">
            <v>4512000001</v>
          </cell>
        </row>
        <row r="6352">
          <cell r="A6352" t="str">
            <v>4512000001</v>
          </cell>
        </row>
        <row r="6353">
          <cell r="A6353" t="str">
            <v>4512000001</v>
          </cell>
        </row>
        <row r="6354">
          <cell r="A6354" t="str">
            <v>4512000001</v>
          </cell>
        </row>
        <row r="6355">
          <cell r="A6355" t="str">
            <v>4512000001</v>
          </cell>
        </row>
        <row r="6356">
          <cell r="A6356" t="str">
            <v>4512000001</v>
          </cell>
        </row>
        <row r="6357">
          <cell r="A6357" t="str">
            <v>4512000001</v>
          </cell>
        </row>
        <row r="6358">
          <cell r="A6358" t="str">
            <v>4512000001</v>
          </cell>
        </row>
        <row r="6359">
          <cell r="A6359" t="str">
            <v>4512000001</v>
          </cell>
        </row>
        <row r="6360">
          <cell r="A6360" t="str">
            <v>4512000001</v>
          </cell>
        </row>
        <row r="6361">
          <cell r="A6361" t="str">
            <v>4512000001</v>
          </cell>
        </row>
        <row r="6362">
          <cell r="A6362" t="str">
            <v>4512000001</v>
          </cell>
        </row>
        <row r="6363">
          <cell r="A6363" t="str">
            <v>4512000001</v>
          </cell>
        </row>
        <row r="6364">
          <cell r="A6364" t="str">
            <v>4512000001</v>
          </cell>
        </row>
        <row r="6365">
          <cell r="A6365" t="str">
            <v>4512000001</v>
          </cell>
        </row>
        <row r="6366">
          <cell r="A6366" t="str">
            <v>4512000001</v>
          </cell>
        </row>
        <row r="6367">
          <cell r="A6367" t="str">
            <v>4512000001</v>
          </cell>
        </row>
        <row r="6368">
          <cell r="A6368" t="str">
            <v>4512000001</v>
          </cell>
        </row>
        <row r="6369">
          <cell r="A6369" t="str">
            <v>4512000001</v>
          </cell>
        </row>
        <row r="6370">
          <cell r="A6370" t="str">
            <v>4512000001</v>
          </cell>
        </row>
        <row r="6371">
          <cell r="A6371" t="str">
            <v>4512000001</v>
          </cell>
        </row>
        <row r="6372">
          <cell r="A6372" t="str">
            <v>4512000001</v>
          </cell>
        </row>
        <row r="6373">
          <cell r="A6373" t="str">
            <v>4512000001</v>
          </cell>
        </row>
        <row r="6374">
          <cell r="A6374" t="str">
            <v>4512000001</v>
          </cell>
        </row>
        <row r="6375">
          <cell r="A6375" t="str">
            <v>4512000001</v>
          </cell>
        </row>
        <row r="6376">
          <cell r="A6376" t="str">
            <v>4512000001</v>
          </cell>
        </row>
        <row r="6377">
          <cell r="A6377" t="str">
            <v>4512000001</v>
          </cell>
        </row>
        <row r="6378">
          <cell r="A6378" t="str">
            <v>4512000001</v>
          </cell>
        </row>
        <row r="6379">
          <cell r="A6379" t="str">
            <v>4512000001</v>
          </cell>
        </row>
        <row r="6380">
          <cell r="A6380" t="str">
            <v>4512000001</v>
          </cell>
        </row>
        <row r="6381">
          <cell r="A6381" t="str">
            <v>4512000001</v>
          </cell>
        </row>
        <row r="6382">
          <cell r="A6382" t="str">
            <v>4512000001</v>
          </cell>
        </row>
        <row r="6383">
          <cell r="A6383" t="str">
            <v>4512000001</v>
          </cell>
        </row>
        <row r="6384">
          <cell r="A6384" t="str">
            <v>4512000001</v>
          </cell>
        </row>
        <row r="6385">
          <cell r="A6385" t="str">
            <v>4512000001</v>
          </cell>
        </row>
        <row r="6386">
          <cell r="A6386" t="str">
            <v>4512000001</v>
          </cell>
        </row>
        <row r="6387">
          <cell r="A6387" t="str">
            <v>4512000002</v>
          </cell>
        </row>
        <row r="6388">
          <cell r="A6388" t="str">
            <v>4512000002</v>
          </cell>
        </row>
        <row r="6389">
          <cell r="A6389" t="str">
            <v>4512000002</v>
          </cell>
        </row>
        <row r="6390">
          <cell r="A6390" t="str">
            <v>4512000002</v>
          </cell>
        </row>
        <row r="6391">
          <cell r="A6391" t="str">
            <v>4512000002</v>
          </cell>
        </row>
        <row r="6392">
          <cell r="A6392" t="str">
            <v>4512000002</v>
          </cell>
        </row>
        <row r="6393">
          <cell r="A6393" t="str">
            <v>4512000002</v>
          </cell>
        </row>
        <row r="6394">
          <cell r="A6394" t="str">
            <v>4512000002</v>
          </cell>
        </row>
        <row r="6395">
          <cell r="A6395" t="str">
            <v>4512000002</v>
          </cell>
        </row>
        <row r="6396">
          <cell r="A6396" t="str">
            <v>4512000002</v>
          </cell>
        </row>
        <row r="6397">
          <cell r="A6397" t="str">
            <v>4512000002</v>
          </cell>
        </row>
        <row r="6398">
          <cell r="A6398" t="str">
            <v>4512000002</v>
          </cell>
        </row>
        <row r="6399">
          <cell r="A6399" t="str">
            <v>4512000002</v>
          </cell>
        </row>
        <row r="6400">
          <cell r="A6400" t="str">
            <v>4512000002</v>
          </cell>
        </row>
        <row r="6401">
          <cell r="A6401" t="str">
            <v>4512000002</v>
          </cell>
        </row>
        <row r="6402">
          <cell r="A6402" t="str">
            <v>4512000002</v>
          </cell>
        </row>
        <row r="6403">
          <cell r="A6403" t="str">
            <v>4512000002</v>
          </cell>
        </row>
        <row r="6404">
          <cell r="A6404" t="str">
            <v>4512000002</v>
          </cell>
        </row>
        <row r="6405">
          <cell r="A6405" t="str">
            <v>4512000002</v>
          </cell>
        </row>
        <row r="6406">
          <cell r="A6406" t="str">
            <v>4512000002</v>
          </cell>
        </row>
        <row r="6407">
          <cell r="A6407" t="str">
            <v>4512000002</v>
          </cell>
        </row>
        <row r="6408">
          <cell r="A6408" t="str">
            <v>4512000002</v>
          </cell>
        </row>
        <row r="6409">
          <cell r="A6409" t="str">
            <v>4512000002</v>
          </cell>
        </row>
        <row r="6410">
          <cell r="A6410" t="str">
            <v>4512000002</v>
          </cell>
        </row>
        <row r="6411">
          <cell r="A6411" t="str">
            <v>4512000002</v>
          </cell>
        </row>
        <row r="6412">
          <cell r="A6412" t="str">
            <v>4512000002</v>
          </cell>
        </row>
        <row r="6413">
          <cell r="A6413" t="str">
            <v>4512000002</v>
          </cell>
        </row>
        <row r="6414">
          <cell r="A6414" t="str">
            <v>4512000002</v>
          </cell>
        </row>
        <row r="6415">
          <cell r="A6415" t="str">
            <v>4512000002</v>
          </cell>
        </row>
        <row r="6416">
          <cell r="A6416" t="str">
            <v>4512000002</v>
          </cell>
        </row>
        <row r="6417">
          <cell r="A6417" t="str">
            <v>4512000002</v>
          </cell>
        </row>
        <row r="6418">
          <cell r="A6418" t="str">
            <v>4512000002</v>
          </cell>
        </row>
        <row r="6419">
          <cell r="A6419" t="str">
            <v>4512000002</v>
          </cell>
        </row>
        <row r="6420">
          <cell r="A6420" t="str">
            <v>4512000002</v>
          </cell>
        </row>
        <row r="6421">
          <cell r="A6421" t="str">
            <v>4512000002</v>
          </cell>
        </row>
        <row r="6422">
          <cell r="A6422" t="str">
            <v>4512000002</v>
          </cell>
        </row>
        <row r="6423">
          <cell r="A6423" t="str">
            <v>4512000002</v>
          </cell>
        </row>
        <row r="6424">
          <cell r="A6424" t="str">
            <v>4512000002</v>
          </cell>
        </row>
        <row r="6425">
          <cell r="A6425" t="str">
            <v>4512000002</v>
          </cell>
        </row>
        <row r="6426">
          <cell r="A6426" t="str">
            <v>4512000002</v>
          </cell>
        </row>
        <row r="6427">
          <cell r="A6427" t="str">
            <v>4512000002</v>
          </cell>
        </row>
        <row r="6428">
          <cell r="A6428" t="str">
            <v>4512000002</v>
          </cell>
        </row>
        <row r="6429">
          <cell r="A6429" t="str">
            <v>4512000002</v>
          </cell>
        </row>
        <row r="6430">
          <cell r="A6430" t="str">
            <v>4512000002</v>
          </cell>
        </row>
        <row r="6431">
          <cell r="A6431" t="str">
            <v>4512000002</v>
          </cell>
        </row>
        <row r="6432">
          <cell r="A6432" t="str">
            <v>4512000002</v>
          </cell>
        </row>
        <row r="6433">
          <cell r="A6433" t="str">
            <v>4512000002</v>
          </cell>
        </row>
        <row r="6434">
          <cell r="A6434" t="str">
            <v>4512000002</v>
          </cell>
        </row>
        <row r="6435">
          <cell r="A6435" t="str">
            <v>4512000002</v>
          </cell>
        </row>
        <row r="6436">
          <cell r="A6436" t="str">
            <v>4512000002</v>
          </cell>
        </row>
        <row r="6437">
          <cell r="A6437" t="str">
            <v>4512000002</v>
          </cell>
        </row>
        <row r="6438">
          <cell r="A6438" t="str">
            <v>4512000002</v>
          </cell>
        </row>
        <row r="6439">
          <cell r="A6439" t="str">
            <v>4512000002</v>
          </cell>
        </row>
        <row r="6440">
          <cell r="A6440" t="str">
            <v>4512000002</v>
          </cell>
        </row>
        <row r="6441">
          <cell r="A6441" t="str">
            <v>4512000002</v>
          </cell>
        </row>
        <row r="6442">
          <cell r="A6442" t="str">
            <v>4512000002</v>
          </cell>
        </row>
        <row r="6443">
          <cell r="A6443" t="str">
            <v>4512000002</v>
          </cell>
        </row>
        <row r="6444">
          <cell r="A6444" t="str">
            <v>4512000002</v>
          </cell>
        </row>
        <row r="6445">
          <cell r="A6445" t="str">
            <v>4512000002</v>
          </cell>
        </row>
        <row r="6446">
          <cell r="A6446" t="str">
            <v>4512000002</v>
          </cell>
        </row>
        <row r="6447">
          <cell r="A6447" t="str">
            <v>4512000002</v>
          </cell>
        </row>
        <row r="6448">
          <cell r="A6448" t="str">
            <v>4512000002</v>
          </cell>
        </row>
        <row r="6449">
          <cell r="A6449" t="str">
            <v>4512000002</v>
          </cell>
        </row>
        <row r="6450">
          <cell r="A6450" t="str">
            <v>4512000002</v>
          </cell>
        </row>
        <row r="6451">
          <cell r="A6451" t="str">
            <v>4512000002</v>
          </cell>
        </row>
        <row r="6452">
          <cell r="A6452" t="str">
            <v>4512000002</v>
          </cell>
        </row>
        <row r="6453">
          <cell r="A6453" t="str">
            <v>4512000002</v>
          </cell>
        </row>
        <row r="6454">
          <cell r="A6454" t="str">
            <v>4512000002</v>
          </cell>
        </row>
        <row r="6455">
          <cell r="A6455" t="str">
            <v>4512000002</v>
          </cell>
        </row>
        <row r="6456">
          <cell r="A6456" t="str">
            <v>4512000002</v>
          </cell>
        </row>
        <row r="6457">
          <cell r="A6457" t="str">
            <v>4512000002</v>
          </cell>
        </row>
        <row r="6458">
          <cell r="A6458" t="str">
            <v>4512000002</v>
          </cell>
        </row>
        <row r="6459">
          <cell r="A6459" t="str">
            <v>4512000002</v>
          </cell>
        </row>
        <row r="6460">
          <cell r="A6460" t="str">
            <v>4512000002</v>
          </cell>
        </row>
        <row r="6461">
          <cell r="A6461" t="str">
            <v>4512000002</v>
          </cell>
        </row>
        <row r="6462">
          <cell r="A6462" t="str">
            <v>4512000002</v>
          </cell>
        </row>
        <row r="6463">
          <cell r="A6463" t="str">
            <v>4512000002</v>
          </cell>
        </row>
        <row r="6464">
          <cell r="A6464" t="str">
            <v>4512000002</v>
          </cell>
        </row>
        <row r="6465">
          <cell r="A6465" t="str">
            <v>4512000002</v>
          </cell>
        </row>
        <row r="6466">
          <cell r="A6466" t="str">
            <v>4512000002</v>
          </cell>
        </row>
        <row r="6467">
          <cell r="A6467" t="str">
            <v>4512000002</v>
          </cell>
        </row>
        <row r="6468">
          <cell r="A6468" t="str">
            <v>4512000002</v>
          </cell>
        </row>
        <row r="6469">
          <cell r="A6469" t="str">
            <v>4512000003</v>
          </cell>
        </row>
        <row r="6470">
          <cell r="A6470" t="str">
            <v>4512000003</v>
          </cell>
        </row>
        <row r="6471">
          <cell r="A6471" t="str">
            <v>4512000003</v>
          </cell>
        </row>
        <row r="6472">
          <cell r="A6472" t="str">
            <v>4512000003</v>
          </cell>
        </row>
        <row r="6473">
          <cell r="A6473" t="str">
            <v>4512000003</v>
          </cell>
        </row>
        <row r="6474">
          <cell r="A6474" t="str">
            <v>4512000003</v>
          </cell>
        </row>
        <row r="6475">
          <cell r="A6475" t="str">
            <v>4512000003</v>
          </cell>
        </row>
        <row r="6476">
          <cell r="A6476" t="str">
            <v>4512000003</v>
          </cell>
        </row>
        <row r="6477">
          <cell r="A6477" t="str">
            <v>4512000003</v>
          </cell>
        </row>
        <row r="6478">
          <cell r="A6478" t="str">
            <v>4512000003</v>
          </cell>
        </row>
        <row r="6479">
          <cell r="A6479" t="str">
            <v>4512000003</v>
          </cell>
        </row>
        <row r="6480">
          <cell r="A6480" t="str">
            <v>4512000003</v>
          </cell>
        </row>
        <row r="6481">
          <cell r="A6481" t="str">
            <v>4512000003</v>
          </cell>
        </row>
        <row r="6482">
          <cell r="A6482" t="str">
            <v>4512000003</v>
          </cell>
        </row>
        <row r="6483">
          <cell r="A6483" t="str">
            <v>4512000003</v>
          </cell>
        </row>
        <row r="6484">
          <cell r="A6484" t="str">
            <v>4512000003</v>
          </cell>
        </row>
        <row r="6485">
          <cell r="A6485" t="str">
            <v>4512000003</v>
          </cell>
        </row>
        <row r="6486">
          <cell r="A6486" t="str">
            <v>4512000003</v>
          </cell>
        </row>
        <row r="6487">
          <cell r="A6487" t="str">
            <v>4512000003</v>
          </cell>
        </row>
        <row r="6488">
          <cell r="A6488" t="str">
            <v>4512000003</v>
          </cell>
        </row>
        <row r="6489">
          <cell r="A6489" t="str">
            <v>4512000003</v>
          </cell>
        </row>
        <row r="6490">
          <cell r="A6490" t="str">
            <v>4512000003</v>
          </cell>
        </row>
        <row r="6491">
          <cell r="A6491" t="str">
            <v>4512000003</v>
          </cell>
        </row>
        <row r="6492">
          <cell r="A6492" t="str">
            <v>4512000003</v>
          </cell>
        </row>
        <row r="6493">
          <cell r="A6493" t="str">
            <v>4512000003</v>
          </cell>
        </row>
        <row r="6494">
          <cell r="A6494" t="str">
            <v>4512000003</v>
          </cell>
        </row>
        <row r="6495">
          <cell r="A6495" t="str">
            <v>4512000003</v>
          </cell>
        </row>
        <row r="6496">
          <cell r="A6496" t="str">
            <v>4512000003</v>
          </cell>
        </row>
        <row r="6497">
          <cell r="A6497" t="str">
            <v>4512000003</v>
          </cell>
        </row>
        <row r="6498">
          <cell r="A6498" t="str">
            <v>4512000003</v>
          </cell>
        </row>
        <row r="6499">
          <cell r="A6499" t="str">
            <v>4512000003</v>
          </cell>
        </row>
        <row r="6500">
          <cell r="A6500" t="str">
            <v>4512000003</v>
          </cell>
        </row>
        <row r="6501">
          <cell r="A6501" t="str">
            <v>4512000003</v>
          </cell>
        </row>
        <row r="6502">
          <cell r="A6502" t="str">
            <v>4512000003</v>
          </cell>
        </row>
        <row r="6503">
          <cell r="A6503" t="str">
            <v>4512000003</v>
          </cell>
        </row>
        <row r="6504">
          <cell r="A6504" t="str">
            <v>4512000003</v>
          </cell>
        </row>
        <row r="6505">
          <cell r="A6505" t="str">
            <v>4512000003</v>
          </cell>
        </row>
        <row r="6506">
          <cell r="A6506" t="str">
            <v>4512000003</v>
          </cell>
        </row>
        <row r="6507">
          <cell r="A6507" t="str">
            <v>4512000003</v>
          </cell>
        </row>
        <row r="6508">
          <cell r="A6508" t="str">
            <v>4512000003</v>
          </cell>
        </row>
        <row r="6509">
          <cell r="A6509" t="str">
            <v>4512000003</v>
          </cell>
        </row>
        <row r="6510">
          <cell r="A6510" t="str">
            <v>4512000003</v>
          </cell>
        </row>
        <row r="6511">
          <cell r="A6511" t="str">
            <v>4512000003</v>
          </cell>
        </row>
        <row r="6512">
          <cell r="A6512" t="str">
            <v>4512000003</v>
          </cell>
        </row>
        <row r="6513">
          <cell r="A6513" t="str">
            <v>4512000003</v>
          </cell>
        </row>
        <row r="6514">
          <cell r="A6514" t="str">
            <v>4512000003</v>
          </cell>
        </row>
        <row r="6515">
          <cell r="A6515" t="str">
            <v>4512000003</v>
          </cell>
        </row>
        <row r="6516">
          <cell r="A6516" t="str">
            <v>4512000003</v>
          </cell>
        </row>
        <row r="6517">
          <cell r="A6517" t="str">
            <v>4512000003</v>
          </cell>
        </row>
        <row r="6518">
          <cell r="A6518" t="str">
            <v>4512000003</v>
          </cell>
        </row>
        <row r="6519">
          <cell r="A6519" t="str">
            <v>4512000003</v>
          </cell>
        </row>
        <row r="6520">
          <cell r="A6520" t="str">
            <v>4512000003</v>
          </cell>
        </row>
        <row r="6521">
          <cell r="A6521" t="str">
            <v>4512000003</v>
          </cell>
        </row>
        <row r="6522">
          <cell r="A6522" t="str">
            <v>4512000003</v>
          </cell>
        </row>
        <row r="6523">
          <cell r="A6523" t="str">
            <v>4512000003</v>
          </cell>
        </row>
        <row r="6524">
          <cell r="A6524" t="str">
            <v>4512000003</v>
          </cell>
        </row>
        <row r="6525">
          <cell r="A6525" t="str">
            <v>4512000003</v>
          </cell>
        </row>
        <row r="6526">
          <cell r="A6526" t="str">
            <v>4512000003</v>
          </cell>
        </row>
        <row r="6527">
          <cell r="A6527" t="str">
            <v>4512000003</v>
          </cell>
        </row>
        <row r="6528">
          <cell r="A6528" t="str">
            <v>4512000003</v>
          </cell>
        </row>
        <row r="6529">
          <cell r="A6529" t="str">
            <v>4512000003</v>
          </cell>
        </row>
        <row r="6530">
          <cell r="A6530" t="str">
            <v>4512000003</v>
          </cell>
        </row>
        <row r="6531">
          <cell r="A6531" t="str">
            <v>4512000003</v>
          </cell>
        </row>
        <row r="6532">
          <cell r="A6532" t="str">
            <v>4512000003</v>
          </cell>
        </row>
        <row r="6533">
          <cell r="A6533" t="str">
            <v>4512000003</v>
          </cell>
        </row>
        <row r="6534">
          <cell r="A6534" t="str">
            <v>4512000003</v>
          </cell>
        </row>
        <row r="6535">
          <cell r="A6535" t="str">
            <v>4512000003</v>
          </cell>
        </row>
        <row r="6536">
          <cell r="A6536" t="str">
            <v>4512000003</v>
          </cell>
        </row>
        <row r="6537">
          <cell r="A6537" t="str">
            <v>4512000003</v>
          </cell>
        </row>
        <row r="6538">
          <cell r="A6538" t="str">
            <v>4512000003</v>
          </cell>
        </row>
        <row r="6539">
          <cell r="A6539" t="str">
            <v>4512000003</v>
          </cell>
        </row>
        <row r="6540">
          <cell r="A6540" t="str">
            <v>4512000003</v>
          </cell>
        </row>
        <row r="6541">
          <cell r="A6541" t="str">
            <v>4512000003</v>
          </cell>
        </row>
        <row r="6542">
          <cell r="A6542" t="str">
            <v>4512000003</v>
          </cell>
        </row>
        <row r="6543">
          <cell r="A6543" t="str">
            <v>4512000003</v>
          </cell>
        </row>
        <row r="6544">
          <cell r="A6544" t="str">
            <v>4512000003</v>
          </cell>
        </row>
        <row r="6545">
          <cell r="A6545" t="str">
            <v>4512000003</v>
          </cell>
        </row>
        <row r="6546">
          <cell r="A6546" t="str">
            <v>4512000003</v>
          </cell>
        </row>
        <row r="6547">
          <cell r="A6547" t="str">
            <v>4512000003</v>
          </cell>
        </row>
        <row r="6548">
          <cell r="A6548" t="str">
            <v>4512000003</v>
          </cell>
        </row>
        <row r="6549">
          <cell r="A6549" t="str">
            <v>4512000003</v>
          </cell>
        </row>
        <row r="6550">
          <cell r="A6550" t="str">
            <v>4512000003</v>
          </cell>
        </row>
        <row r="6551">
          <cell r="A6551" t="str">
            <v>4512000003</v>
          </cell>
        </row>
        <row r="6552">
          <cell r="A6552" t="str">
            <v>4512000003</v>
          </cell>
        </row>
        <row r="6553">
          <cell r="A6553" t="str">
            <v>4512000003</v>
          </cell>
        </row>
        <row r="6554">
          <cell r="A6554" t="str">
            <v>4512000003</v>
          </cell>
        </row>
        <row r="6555">
          <cell r="A6555" t="str">
            <v>4512000003</v>
          </cell>
        </row>
        <row r="6556">
          <cell r="A6556" t="str">
            <v>4512000003</v>
          </cell>
        </row>
        <row r="6557">
          <cell r="A6557" t="str">
            <v>4512000003</v>
          </cell>
        </row>
        <row r="6558">
          <cell r="A6558" t="str">
            <v>4512000003</v>
          </cell>
        </row>
        <row r="6559">
          <cell r="A6559" t="str">
            <v>4512000003</v>
          </cell>
        </row>
        <row r="6560">
          <cell r="A6560" t="str">
            <v>4512000003</v>
          </cell>
        </row>
        <row r="6561">
          <cell r="A6561" t="str">
            <v>4512000003</v>
          </cell>
        </row>
        <row r="6562">
          <cell r="A6562" t="str">
            <v>4512000003</v>
          </cell>
        </row>
        <row r="6563">
          <cell r="A6563" t="str">
            <v>4512000003</v>
          </cell>
        </row>
        <row r="6564">
          <cell r="A6564" t="str">
            <v>4512000003</v>
          </cell>
        </row>
        <row r="6565">
          <cell r="A6565" t="str">
            <v>4512000003</v>
          </cell>
        </row>
        <row r="6566">
          <cell r="A6566" t="str">
            <v>4512000003</v>
          </cell>
        </row>
        <row r="6567">
          <cell r="A6567" t="str">
            <v>4512000003</v>
          </cell>
        </row>
        <row r="6568">
          <cell r="A6568" t="str">
            <v>4512000003</v>
          </cell>
        </row>
        <row r="6569">
          <cell r="A6569" t="str">
            <v>4512000003</v>
          </cell>
        </row>
        <row r="6570">
          <cell r="A6570" t="str">
            <v>4512000003</v>
          </cell>
        </row>
        <row r="6571">
          <cell r="A6571" t="str">
            <v>4512000003</v>
          </cell>
        </row>
        <row r="6572">
          <cell r="A6572" t="str">
            <v>4512000003</v>
          </cell>
        </row>
        <row r="6573">
          <cell r="A6573" t="str">
            <v>4512000003</v>
          </cell>
        </row>
        <row r="6574">
          <cell r="A6574" t="str">
            <v>4512000003</v>
          </cell>
        </row>
        <row r="6575">
          <cell r="A6575" t="str">
            <v>4512000003</v>
          </cell>
        </row>
        <row r="6576">
          <cell r="A6576" t="str">
            <v>4512000003</v>
          </cell>
        </row>
        <row r="6577">
          <cell r="A6577" t="str">
            <v>4512000003</v>
          </cell>
        </row>
        <row r="6578">
          <cell r="A6578" t="str">
            <v>4512000003</v>
          </cell>
        </row>
        <row r="6579">
          <cell r="A6579" t="str">
            <v>4512000003</v>
          </cell>
        </row>
        <row r="6580">
          <cell r="A6580" t="str">
            <v>4512000003</v>
          </cell>
        </row>
        <row r="6581">
          <cell r="A6581" t="str">
            <v>4512000003</v>
          </cell>
        </row>
        <row r="6582">
          <cell r="A6582" t="str">
            <v>4512000003</v>
          </cell>
        </row>
        <row r="6583">
          <cell r="A6583" t="str">
            <v>4512000003</v>
          </cell>
        </row>
        <row r="6584">
          <cell r="A6584" t="str">
            <v>4512000003</v>
          </cell>
        </row>
        <row r="6585">
          <cell r="A6585" t="str">
            <v>4512000003</v>
          </cell>
        </row>
        <row r="6586">
          <cell r="A6586" t="str">
            <v>4512000003</v>
          </cell>
        </row>
        <row r="6587">
          <cell r="A6587" t="str">
            <v>4512000003</v>
          </cell>
        </row>
        <row r="6588">
          <cell r="A6588" t="str">
            <v>4512000003</v>
          </cell>
        </row>
        <row r="6589">
          <cell r="A6589" t="str">
            <v>4512000003</v>
          </cell>
        </row>
        <row r="6590">
          <cell r="A6590" t="str">
            <v>4512000003</v>
          </cell>
        </row>
        <row r="6591">
          <cell r="A6591" t="str">
            <v>4512000003</v>
          </cell>
        </row>
        <row r="6592">
          <cell r="A6592" t="str">
            <v>4512000003</v>
          </cell>
        </row>
        <row r="6593">
          <cell r="A6593" t="str">
            <v>4512000003</v>
          </cell>
        </row>
        <row r="6594">
          <cell r="A6594" t="str">
            <v>4512000003</v>
          </cell>
        </row>
        <row r="6595">
          <cell r="A6595" t="str">
            <v>4512000003</v>
          </cell>
        </row>
        <row r="6596">
          <cell r="A6596" t="str">
            <v>4512000003</v>
          </cell>
        </row>
        <row r="6597">
          <cell r="A6597" t="str">
            <v>4512000003</v>
          </cell>
        </row>
        <row r="6598">
          <cell r="A6598" t="str">
            <v>4512000003</v>
          </cell>
        </row>
        <row r="6599">
          <cell r="A6599" t="str">
            <v>4512000003</v>
          </cell>
        </row>
        <row r="6600">
          <cell r="A6600" t="str">
            <v>4512000003</v>
          </cell>
        </row>
        <row r="6601">
          <cell r="A6601" t="str">
            <v>4512000003</v>
          </cell>
        </row>
        <row r="6602">
          <cell r="A6602" t="str">
            <v>4512000003</v>
          </cell>
        </row>
        <row r="6603">
          <cell r="A6603" t="str">
            <v>4512000003</v>
          </cell>
        </row>
        <row r="6604">
          <cell r="A6604" t="str">
            <v>4512000003</v>
          </cell>
        </row>
        <row r="6605">
          <cell r="A6605" t="str">
            <v>4512000003</v>
          </cell>
        </row>
        <row r="6606">
          <cell r="A6606" t="str">
            <v>4512000003</v>
          </cell>
        </row>
        <row r="6607">
          <cell r="A6607" t="str">
            <v>4512000003</v>
          </cell>
        </row>
        <row r="6608">
          <cell r="A6608" t="str">
            <v>4512000003</v>
          </cell>
        </row>
        <row r="6609">
          <cell r="A6609" t="str">
            <v>4512000003</v>
          </cell>
        </row>
        <row r="6610">
          <cell r="A6610" t="str">
            <v>4512000003</v>
          </cell>
        </row>
        <row r="6611">
          <cell r="A6611" t="str">
            <v>4512000003</v>
          </cell>
        </row>
        <row r="6612">
          <cell r="A6612" t="str">
            <v>4512000003</v>
          </cell>
        </row>
        <row r="6613">
          <cell r="A6613" t="str">
            <v>4512000003</v>
          </cell>
        </row>
        <row r="6614">
          <cell r="A6614" t="str">
            <v>4512000003</v>
          </cell>
        </row>
        <row r="6615">
          <cell r="A6615" t="str">
            <v>4512000003</v>
          </cell>
        </row>
        <row r="6616">
          <cell r="A6616" t="str">
            <v>4512000003</v>
          </cell>
        </row>
        <row r="6617">
          <cell r="A6617" t="str">
            <v>4512000003</v>
          </cell>
        </row>
        <row r="6618">
          <cell r="A6618" t="str">
            <v>4512000003</v>
          </cell>
        </row>
        <row r="6619">
          <cell r="A6619" t="str">
            <v>4512000003</v>
          </cell>
        </row>
        <row r="6620">
          <cell r="A6620" t="str">
            <v>4512000003</v>
          </cell>
        </row>
        <row r="6621">
          <cell r="A6621" t="str">
            <v>4512000003</v>
          </cell>
        </row>
        <row r="6622">
          <cell r="A6622" t="str">
            <v>4512000003</v>
          </cell>
        </row>
        <row r="6623">
          <cell r="A6623" t="str">
            <v>4512000003</v>
          </cell>
        </row>
        <row r="6624">
          <cell r="A6624" t="str">
            <v>4512000003</v>
          </cell>
        </row>
        <row r="6625">
          <cell r="A6625" t="str">
            <v>4512000003</v>
          </cell>
        </row>
        <row r="6626">
          <cell r="A6626" t="str">
            <v>4512000003</v>
          </cell>
        </row>
        <row r="6627">
          <cell r="A6627" t="str">
            <v>4512000003</v>
          </cell>
        </row>
        <row r="6628">
          <cell r="A6628" t="str">
            <v>4512000003</v>
          </cell>
        </row>
        <row r="6629">
          <cell r="A6629" t="str">
            <v>4512000003</v>
          </cell>
        </row>
        <row r="6630">
          <cell r="A6630" t="str">
            <v>4512000003</v>
          </cell>
        </row>
        <row r="6631">
          <cell r="A6631" t="str">
            <v>4512000003</v>
          </cell>
        </row>
        <row r="6632">
          <cell r="A6632" t="str">
            <v>4512000003</v>
          </cell>
        </row>
        <row r="6633">
          <cell r="A6633" t="str">
            <v>4512000003</v>
          </cell>
        </row>
        <row r="6634">
          <cell r="A6634" t="str">
            <v>4512000003</v>
          </cell>
        </row>
        <row r="6635">
          <cell r="A6635" t="str">
            <v>4512000003</v>
          </cell>
        </row>
        <row r="6636">
          <cell r="A6636" t="str">
            <v>4512000003</v>
          </cell>
        </row>
        <row r="6637">
          <cell r="A6637" t="str">
            <v>4512000003</v>
          </cell>
        </row>
        <row r="6638">
          <cell r="A6638" t="str">
            <v>4512000003</v>
          </cell>
        </row>
        <row r="6639">
          <cell r="A6639" t="str">
            <v>4512000003</v>
          </cell>
        </row>
        <row r="6640">
          <cell r="A6640" t="str">
            <v>4512000003</v>
          </cell>
        </row>
        <row r="6641">
          <cell r="A6641" t="str">
            <v>4512000003</v>
          </cell>
        </row>
        <row r="6642">
          <cell r="A6642" t="str">
            <v>4512000003</v>
          </cell>
        </row>
        <row r="6643">
          <cell r="A6643" t="str">
            <v>4512000003</v>
          </cell>
        </row>
        <row r="6644">
          <cell r="A6644" t="str">
            <v>4512000003</v>
          </cell>
        </row>
        <row r="6645">
          <cell r="A6645" t="str">
            <v>4512000003</v>
          </cell>
        </row>
        <row r="6646">
          <cell r="A6646" t="str">
            <v>4512000003</v>
          </cell>
        </row>
        <row r="6647">
          <cell r="A6647" t="str">
            <v>4512000003</v>
          </cell>
        </row>
        <row r="6648">
          <cell r="A6648" t="str">
            <v>4512000003</v>
          </cell>
        </row>
        <row r="6649">
          <cell r="A6649" t="str">
            <v>4512000003</v>
          </cell>
        </row>
        <row r="6650">
          <cell r="A6650" t="str">
            <v>4512000003</v>
          </cell>
        </row>
        <row r="6651">
          <cell r="A6651" t="str">
            <v>4512000003</v>
          </cell>
        </row>
        <row r="6652">
          <cell r="A6652" t="str">
            <v>4512000003</v>
          </cell>
        </row>
        <row r="6653">
          <cell r="A6653" t="str">
            <v>4512000003</v>
          </cell>
        </row>
        <row r="6654">
          <cell r="A6654" t="str">
            <v>4512000003</v>
          </cell>
        </row>
        <row r="6655">
          <cell r="A6655" t="str">
            <v>4512000003</v>
          </cell>
        </row>
        <row r="6656">
          <cell r="A6656" t="str">
            <v>4512000003</v>
          </cell>
        </row>
        <row r="6657">
          <cell r="A6657" t="str">
            <v>4512000003</v>
          </cell>
        </row>
        <row r="6658">
          <cell r="A6658" t="str">
            <v>4512000003</v>
          </cell>
        </row>
        <row r="6659">
          <cell r="A6659" t="str">
            <v>4512000003</v>
          </cell>
        </row>
        <row r="6660">
          <cell r="A6660" t="str">
            <v>4512000003</v>
          </cell>
        </row>
        <row r="6661">
          <cell r="A6661" t="str">
            <v>4512000003</v>
          </cell>
        </row>
        <row r="6662">
          <cell r="A6662" t="str">
            <v>4512000003</v>
          </cell>
        </row>
        <row r="6663">
          <cell r="A6663" t="str">
            <v>4512000003</v>
          </cell>
        </row>
        <row r="6664">
          <cell r="A6664" t="str">
            <v>4512000003</v>
          </cell>
        </row>
        <row r="6665">
          <cell r="A6665" t="str">
            <v>4512000003</v>
          </cell>
        </row>
        <row r="6666">
          <cell r="A6666" t="str">
            <v>4512000003</v>
          </cell>
        </row>
        <row r="6667">
          <cell r="A6667" t="str">
            <v>4512000003</v>
          </cell>
        </row>
        <row r="6668">
          <cell r="A6668" t="str">
            <v>4512000003</v>
          </cell>
        </row>
        <row r="6669">
          <cell r="A6669" t="str">
            <v>4512000003</v>
          </cell>
        </row>
        <row r="6670">
          <cell r="A6670" t="str">
            <v>4512000003</v>
          </cell>
        </row>
        <row r="6671">
          <cell r="A6671" t="str">
            <v>4512000003</v>
          </cell>
        </row>
        <row r="6672">
          <cell r="A6672" t="str">
            <v>4512000003</v>
          </cell>
        </row>
        <row r="6673">
          <cell r="A6673" t="str">
            <v>4512000003</v>
          </cell>
        </row>
        <row r="6674">
          <cell r="A6674" t="str">
            <v>4512000003</v>
          </cell>
        </row>
        <row r="6675">
          <cell r="A6675" t="str">
            <v>4512000003</v>
          </cell>
        </row>
        <row r="6676">
          <cell r="A6676" t="str">
            <v>4512000003</v>
          </cell>
        </row>
        <row r="6677">
          <cell r="A6677" t="str">
            <v>4512000003</v>
          </cell>
        </row>
        <row r="6678">
          <cell r="A6678" t="str">
            <v>4512000003</v>
          </cell>
        </row>
        <row r="6679">
          <cell r="A6679" t="str">
            <v>4512000003</v>
          </cell>
        </row>
        <row r="6680">
          <cell r="A6680" t="str">
            <v>4512000003</v>
          </cell>
        </row>
        <row r="6681">
          <cell r="A6681" t="str">
            <v>4512000003</v>
          </cell>
        </row>
        <row r="6682">
          <cell r="A6682" t="str">
            <v>4512000003</v>
          </cell>
        </row>
        <row r="6683">
          <cell r="A6683" t="str">
            <v>4512000003</v>
          </cell>
        </row>
        <row r="6684">
          <cell r="A6684" t="str">
            <v>4512000003</v>
          </cell>
        </row>
        <row r="6685">
          <cell r="A6685" t="str">
            <v>4512000003</v>
          </cell>
        </row>
        <row r="6686">
          <cell r="A6686" t="str">
            <v>4512000003</v>
          </cell>
        </row>
        <row r="6687">
          <cell r="A6687" t="str">
            <v>4512000003</v>
          </cell>
        </row>
        <row r="6688">
          <cell r="A6688" t="str">
            <v>4512000003</v>
          </cell>
        </row>
        <row r="6689">
          <cell r="A6689" t="str">
            <v>4512000003</v>
          </cell>
        </row>
        <row r="6690">
          <cell r="A6690" t="str">
            <v>4512000003</v>
          </cell>
        </row>
        <row r="6691">
          <cell r="A6691" t="str">
            <v>4512000003</v>
          </cell>
        </row>
        <row r="6692">
          <cell r="A6692" t="str">
            <v>4512000003</v>
          </cell>
        </row>
        <row r="6693">
          <cell r="A6693" t="str">
            <v>4512000003</v>
          </cell>
        </row>
        <row r="6694">
          <cell r="A6694" t="str">
            <v>4512000003</v>
          </cell>
        </row>
        <row r="6695">
          <cell r="A6695" t="str">
            <v>4512000003</v>
          </cell>
        </row>
        <row r="6696">
          <cell r="A6696" t="str">
            <v>4512000003</v>
          </cell>
        </row>
        <row r="6697">
          <cell r="A6697" t="str">
            <v>4512000003</v>
          </cell>
        </row>
        <row r="6698">
          <cell r="A6698" t="str">
            <v>4512000003</v>
          </cell>
        </row>
        <row r="6699">
          <cell r="A6699" t="str">
            <v>4512000003</v>
          </cell>
        </row>
        <row r="6700">
          <cell r="A6700" t="str">
            <v>4512000003</v>
          </cell>
        </row>
        <row r="6701">
          <cell r="A6701" t="str">
            <v>4512000003</v>
          </cell>
        </row>
        <row r="6702">
          <cell r="A6702" t="str">
            <v>4512000003</v>
          </cell>
        </row>
        <row r="6703">
          <cell r="A6703" t="str">
            <v>4512000003</v>
          </cell>
        </row>
        <row r="6704">
          <cell r="A6704" t="str">
            <v>4512000003</v>
          </cell>
        </row>
        <row r="6705">
          <cell r="A6705" t="str">
            <v>4512000003</v>
          </cell>
        </row>
        <row r="6706">
          <cell r="A6706" t="str">
            <v>4512000003</v>
          </cell>
        </row>
        <row r="6707">
          <cell r="A6707" t="str">
            <v>4512000003</v>
          </cell>
        </row>
        <row r="6708">
          <cell r="A6708" t="str">
            <v>4512000003</v>
          </cell>
        </row>
        <row r="6709">
          <cell r="A6709" t="str">
            <v>4512000003</v>
          </cell>
        </row>
        <row r="6710">
          <cell r="A6710" t="str">
            <v>4512000003</v>
          </cell>
        </row>
        <row r="6711">
          <cell r="A6711" t="str">
            <v>4512000003</v>
          </cell>
        </row>
        <row r="6712">
          <cell r="A6712" t="str">
            <v>4512000003</v>
          </cell>
        </row>
        <row r="6713">
          <cell r="A6713" t="str">
            <v>4512000003</v>
          </cell>
        </row>
        <row r="6714">
          <cell r="A6714" t="str">
            <v>4512000003</v>
          </cell>
        </row>
        <row r="6715">
          <cell r="A6715" t="str">
            <v>4512000003</v>
          </cell>
        </row>
        <row r="6716">
          <cell r="A6716" t="str">
            <v>4512000003</v>
          </cell>
        </row>
        <row r="6717">
          <cell r="A6717" t="str">
            <v>4512000003</v>
          </cell>
        </row>
        <row r="6718">
          <cell r="A6718" t="str">
            <v>4512000003</v>
          </cell>
        </row>
        <row r="6719">
          <cell r="A6719" t="str">
            <v>4512000003</v>
          </cell>
        </row>
        <row r="6720">
          <cell r="A6720" t="str">
            <v>4512000003</v>
          </cell>
        </row>
        <row r="6721">
          <cell r="A6721" t="str">
            <v>4512000003</v>
          </cell>
        </row>
        <row r="6722">
          <cell r="A6722" t="str">
            <v>4512000003</v>
          </cell>
        </row>
        <row r="6723">
          <cell r="A6723" t="str">
            <v>4512000003</v>
          </cell>
        </row>
        <row r="6724">
          <cell r="A6724" t="str">
            <v>4512000003</v>
          </cell>
        </row>
        <row r="6725">
          <cell r="A6725" t="str">
            <v>4512000003</v>
          </cell>
        </row>
        <row r="6726">
          <cell r="A6726" t="str">
            <v>4512000003</v>
          </cell>
        </row>
        <row r="6727">
          <cell r="A6727" t="str">
            <v>4512000003</v>
          </cell>
        </row>
        <row r="6728">
          <cell r="A6728" t="str">
            <v>4512000003</v>
          </cell>
        </row>
        <row r="6729">
          <cell r="A6729" t="str">
            <v>4512000003</v>
          </cell>
        </row>
        <row r="6730">
          <cell r="A6730" t="str">
            <v>4512000003</v>
          </cell>
        </row>
        <row r="6731">
          <cell r="A6731" t="str">
            <v>4512000003</v>
          </cell>
        </row>
        <row r="6732">
          <cell r="A6732" t="str">
            <v>4512000003</v>
          </cell>
        </row>
        <row r="6733">
          <cell r="A6733" t="str">
            <v>4512000003</v>
          </cell>
        </row>
        <row r="6734">
          <cell r="A6734" t="str">
            <v>4512000003</v>
          </cell>
        </row>
        <row r="6735">
          <cell r="A6735" t="str">
            <v>4512000003</v>
          </cell>
        </row>
        <row r="6736">
          <cell r="A6736" t="str">
            <v>4512000003</v>
          </cell>
        </row>
        <row r="6737">
          <cell r="A6737" t="str">
            <v>4512000003</v>
          </cell>
        </row>
        <row r="6738">
          <cell r="A6738" t="str">
            <v>4512000003</v>
          </cell>
        </row>
        <row r="6739">
          <cell r="A6739" t="str">
            <v>4512000003</v>
          </cell>
        </row>
        <row r="6740">
          <cell r="A6740" t="str">
            <v>4512000003</v>
          </cell>
        </row>
        <row r="6741">
          <cell r="A6741" t="str">
            <v>4512000003</v>
          </cell>
        </row>
        <row r="6742">
          <cell r="A6742" t="str">
            <v>4512000003</v>
          </cell>
        </row>
        <row r="6743">
          <cell r="A6743" t="str">
            <v>4512000003</v>
          </cell>
        </row>
        <row r="6744">
          <cell r="A6744" t="str">
            <v>4512000003</v>
          </cell>
        </row>
        <row r="6745">
          <cell r="A6745" t="str">
            <v>4512000003</v>
          </cell>
        </row>
        <row r="6746">
          <cell r="A6746" t="str">
            <v>4512000003</v>
          </cell>
        </row>
        <row r="6747">
          <cell r="A6747" t="str">
            <v>4512000003</v>
          </cell>
        </row>
        <row r="6748">
          <cell r="A6748" t="str">
            <v>4512000003</v>
          </cell>
        </row>
        <row r="6749">
          <cell r="A6749" t="str">
            <v>4512000003</v>
          </cell>
        </row>
        <row r="6750">
          <cell r="A6750" t="str">
            <v>4512000003</v>
          </cell>
        </row>
        <row r="6751">
          <cell r="A6751" t="str">
            <v>4512000003</v>
          </cell>
        </row>
        <row r="6752">
          <cell r="A6752" t="str">
            <v>4512000003</v>
          </cell>
        </row>
        <row r="6753">
          <cell r="A6753" t="str">
            <v>4512000003</v>
          </cell>
        </row>
        <row r="6754">
          <cell r="A6754" t="str">
            <v>4512000003</v>
          </cell>
        </row>
        <row r="6755">
          <cell r="A6755" t="str">
            <v>4512000003</v>
          </cell>
        </row>
        <row r="6756">
          <cell r="A6756" t="str">
            <v>4512000003</v>
          </cell>
        </row>
        <row r="6757">
          <cell r="A6757" t="str">
            <v>4512000003</v>
          </cell>
        </row>
        <row r="6758">
          <cell r="A6758" t="str">
            <v>4512000003</v>
          </cell>
        </row>
        <row r="6759">
          <cell r="A6759" t="str">
            <v>4512000003</v>
          </cell>
        </row>
        <row r="6760">
          <cell r="A6760" t="str">
            <v>4512000003</v>
          </cell>
        </row>
        <row r="6761">
          <cell r="A6761" t="str">
            <v>4512000003</v>
          </cell>
        </row>
        <row r="6762">
          <cell r="A6762" t="str">
            <v>4512000003</v>
          </cell>
        </row>
        <row r="6763">
          <cell r="A6763" t="str">
            <v>4512000003</v>
          </cell>
        </row>
        <row r="6764">
          <cell r="A6764" t="str">
            <v>4512000003</v>
          </cell>
        </row>
        <row r="6765">
          <cell r="A6765" t="str">
            <v>4512000003</v>
          </cell>
        </row>
        <row r="6766">
          <cell r="A6766" t="str">
            <v>4512000003</v>
          </cell>
        </row>
        <row r="6767">
          <cell r="A6767" t="str">
            <v>4512000003</v>
          </cell>
        </row>
        <row r="6768">
          <cell r="A6768" t="str">
            <v>4512000003</v>
          </cell>
        </row>
        <row r="6769">
          <cell r="A6769" t="str">
            <v>4512000003</v>
          </cell>
        </row>
        <row r="6770">
          <cell r="A6770" t="str">
            <v>4512000003</v>
          </cell>
        </row>
        <row r="6771">
          <cell r="A6771" t="str">
            <v>4512000003</v>
          </cell>
        </row>
        <row r="6772">
          <cell r="A6772" t="str">
            <v>4512000003</v>
          </cell>
        </row>
        <row r="6773">
          <cell r="A6773" t="str">
            <v>4512000003</v>
          </cell>
        </row>
        <row r="6774">
          <cell r="A6774" t="str">
            <v>4512000003</v>
          </cell>
        </row>
        <row r="6775">
          <cell r="A6775" t="str">
            <v>4512000003</v>
          </cell>
        </row>
        <row r="6776">
          <cell r="A6776" t="str">
            <v>4512000003</v>
          </cell>
        </row>
        <row r="6777">
          <cell r="A6777" t="str">
            <v>4512000003</v>
          </cell>
        </row>
        <row r="6778">
          <cell r="A6778" t="str">
            <v>4512000003</v>
          </cell>
        </row>
        <row r="6779">
          <cell r="A6779" t="str">
            <v>4512000003</v>
          </cell>
        </row>
        <row r="6780">
          <cell r="A6780" t="str">
            <v>4512000003</v>
          </cell>
        </row>
        <row r="6781">
          <cell r="A6781" t="str">
            <v>4512000003</v>
          </cell>
        </row>
        <row r="6782">
          <cell r="A6782" t="str">
            <v>4512000003</v>
          </cell>
        </row>
        <row r="6783">
          <cell r="A6783" t="str">
            <v>4512000003</v>
          </cell>
        </row>
        <row r="6784">
          <cell r="A6784" t="str">
            <v>4512000003</v>
          </cell>
        </row>
        <row r="6785">
          <cell r="A6785" t="str">
            <v>4512000003</v>
          </cell>
        </row>
        <row r="6786">
          <cell r="A6786" t="str">
            <v>4512000003</v>
          </cell>
        </row>
        <row r="6787">
          <cell r="A6787" t="str">
            <v>4512000003</v>
          </cell>
        </row>
        <row r="6788">
          <cell r="A6788" t="str">
            <v>4512000003</v>
          </cell>
        </row>
        <row r="6789">
          <cell r="A6789" t="str">
            <v>4512000003</v>
          </cell>
        </row>
        <row r="6790">
          <cell r="A6790" t="str">
            <v>4512000003</v>
          </cell>
        </row>
        <row r="6791">
          <cell r="A6791" t="str">
            <v>4512000003</v>
          </cell>
        </row>
        <row r="6792">
          <cell r="A6792" t="str">
            <v>4512000003</v>
          </cell>
        </row>
        <row r="6793">
          <cell r="A6793" t="str">
            <v>4512000003</v>
          </cell>
        </row>
        <row r="6794">
          <cell r="A6794" t="str">
            <v>4512000003</v>
          </cell>
        </row>
        <row r="6795">
          <cell r="A6795" t="str">
            <v>4512000003</v>
          </cell>
        </row>
        <row r="6796">
          <cell r="A6796" t="str">
            <v>4512000003</v>
          </cell>
        </row>
        <row r="6797">
          <cell r="A6797" t="str">
            <v>4512000003</v>
          </cell>
        </row>
        <row r="6798">
          <cell r="A6798" t="str">
            <v>4512000003</v>
          </cell>
        </row>
        <row r="6799">
          <cell r="A6799" t="str">
            <v>4512000003</v>
          </cell>
        </row>
        <row r="6800">
          <cell r="A6800" t="str">
            <v>4512000003</v>
          </cell>
        </row>
        <row r="6801">
          <cell r="A6801" t="str">
            <v>4512000003</v>
          </cell>
        </row>
        <row r="6802">
          <cell r="A6802" t="str">
            <v>4512000003</v>
          </cell>
        </row>
        <row r="6803">
          <cell r="A6803" t="str">
            <v>4512000003</v>
          </cell>
        </row>
        <row r="6804">
          <cell r="A6804" t="str">
            <v>4512000003</v>
          </cell>
        </row>
        <row r="6805">
          <cell r="A6805" t="str">
            <v>4512000003</v>
          </cell>
        </row>
        <row r="6806">
          <cell r="A6806" t="str">
            <v>4512000003</v>
          </cell>
        </row>
        <row r="6807">
          <cell r="A6807" t="str">
            <v>4512000003</v>
          </cell>
        </row>
        <row r="6808">
          <cell r="A6808" t="str">
            <v>4512000003</v>
          </cell>
        </row>
        <row r="6809">
          <cell r="A6809" t="str">
            <v>4512000003</v>
          </cell>
        </row>
        <row r="6810">
          <cell r="A6810" t="str">
            <v>4512000003</v>
          </cell>
        </row>
        <row r="6811">
          <cell r="A6811" t="str">
            <v>4512000003</v>
          </cell>
        </row>
        <row r="6812">
          <cell r="A6812" t="str">
            <v>4512000003</v>
          </cell>
        </row>
        <row r="6813">
          <cell r="A6813" t="str">
            <v>4512000003</v>
          </cell>
        </row>
        <row r="6814">
          <cell r="A6814" t="str">
            <v>4512000003</v>
          </cell>
        </row>
        <row r="6815">
          <cell r="A6815" t="str">
            <v>4512000003</v>
          </cell>
        </row>
        <row r="6816">
          <cell r="A6816" t="str">
            <v>4512000003</v>
          </cell>
        </row>
        <row r="6817">
          <cell r="A6817" t="str">
            <v>4512000003</v>
          </cell>
        </row>
        <row r="6818">
          <cell r="A6818" t="str">
            <v>4512000003</v>
          </cell>
        </row>
        <row r="6819">
          <cell r="A6819" t="str">
            <v>4512000003</v>
          </cell>
        </row>
        <row r="6820">
          <cell r="A6820" t="str">
            <v>4512000003</v>
          </cell>
        </row>
        <row r="6821">
          <cell r="A6821" t="str">
            <v>4512000003</v>
          </cell>
        </row>
        <row r="6822">
          <cell r="A6822" t="str">
            <v>4512000003</v>
          </cell>
        </row>
        <row r="6823">
          <cell r="A6823" t="str">
            <v>4512000003</v>
          </cell>
        </row>
        <row r="6824">
          <cell r="A6824" t="str">
            <v>4512000003</v>
          </cell>
        </row>
        <row r="6825">
          <cell r="A6825" t="str">
            <v>4512000003</v>
          </cell>
        </row>
        <row r="6826">
          <cell r="A6826" t="str">
            <v>4512000003</v>
          </cell>
        </row>
        <row r="6827">
          <cell r="A6827" t="str">
            <v>4512000003</v>
          </cell>
        </row>
        <row r="6828">
          <cell r="A6828" t="str">
            <v>4512000003</v>
          </cell>
        </row>
        <row r="6829">
          <cell r="A6829" t="str">
            <v>4512000003</v>
          </cell>
        </row>
        <row r="6830">
          <cell r="A6830" t="str">
            <v>4512000003</v>
          </cell>
        </row>
        <row r="6831">
          <cell r="A6831" t="str">
            <v>4512000003</v>
          </cell>
        </row>
        <row r="6832">
          <cell r="A6832" t="str">
            <v>4512000003</v>
          </cell>
        </row>
        <row r="6833">
          <cell r="A6833" t="str">
            <v>4512000003</v>
          </cell>
        </row>
        <row r="6834">
          <cell r="A6834" t="str">
            <v>4512000003</v>
          </cell>
        </row>
        <row r="6835">
          <cell r="A6835" t="str">
            <v>4512000003</v>
          </cell>
        </row>
        <row r="6836">
          <cell r="A6836" t="str">
            <v>4512000003</v>
          </cell>
        </row>
        <row r="6837">
          <cell r="A6837" t="str">
            <v>4512000003</v>
          </cell>
        </row>
        <row r="6838">
          <cell r="A6838" t="str">
            <v>4512000003</v>
          </cell>
        </row>
        <row r="6839">
          <cell r="A6839" t="str">
            <v>4512000003</v>
          </cell>
        </row>
        <row r="6840">
          <cell r="A6840" t="str">
            <v>4512000003</v>
          </cell>
        </row>
        <row r="6841">
          <cell r="A6841" t="str">
            <v>4512000003</v>
          </cell>
        </row>
        <row r="6842">
          <cell r="A6842" t="str">
            <v>4512000003</v>
          </cell>
        </row>
        <row r="6843">
          <cell r="A6843" t="str">
            <v>4512000003</v>
          </cell>
        </row>
        <row r="6844">
          <cell r="A6844" t="str">
            <v>4512000003</v>
          </cell>
        </row>
        <row r="6845">
          <cell r="A6845" t="str">
            <v>4512000003</v>
          </cell>
        </row>
        <row r="6846">
          <cell r="A6846" t="str">
            <v>4512000003</v>
          </cell>
        </row>
        <row r="6847">
          <cell r="A6847" t="str">
            <v>4512000003</v>
          </cell>
        </row>
        <row r="6848">
          <cell r="A6848" t="str">
            <v>4512000003</v>
          </cell>
        </row>
        <row r="6849">
          <cell r="A6849" t="str">
            <v>4512000003</v>
          </cell>
        </row>
        <row r="6850">
          <cell r="A6850" t="str">
            <v>4512000003</v>
          </cell>
        </row>
        <row r="6851">
          <cell r="A6851" t="str">
            <v>4512000003</v>
          </cell>
        </row>
        <row r="6852">
          <cell r="A6852" t="str">
            <v>4512000003</v>
          </cell>
        </row>
        <row r="6853">
          <cell r="A6853" t="str">
            <v>4512000003</v>
          </cell>
        </row>
        <row r="6854">
          <cell r="A6854" t="str">
            <v>4512000003</v>
          </cell>
        </row>
        <row r="6855">
          <cell r="A6855" t="str">
            <v>4512000003</v>
          </cell>
        </row>
        <row r="6856">
          <cell r="A6856" t="str">
            <v>4512000003</v>
          </cell>
        </row>
        <row r="6857">
          <cell r="A6857" t="str">
            <v>4512000003</v>
          </cell>
        </row>
        <row r="6858">
          <cell r="A6858" t="str">
            <v>4512000003</v>
          </cell>
        </row>
        <row r="6859">
          <cell r="A6859" t="str">
            <v>4512000003</v>
          </cell>
        </row>
        <row r="6860">
          <cell r="A6860" t="str">
            <v>4512000003</v>
          </cell>
        </row>
        <row r="6861">
          <cell r="A6861" t="str">
            <v>4512000003</v>
          </cell>
        </row>
        <row r="6862">
          <cell r="A6862" t="str">
            <v>4512000003</v>
          </cell>
        </row>
        <row r="6863">
          <cell r="A6863" t="str">
            <v>4512000003</v>
          </cell>
        </row>
        <row r="6864">
          <cell r="A6864" t="str">
            <v>4512000003</v>
          </cell>
        </row>
        <row r="6865">
          <cell r="A6865" t="str">
            <v>4512000003</v>
          </cell>
        </row>
        <row r="6866">
          <cell r="A6866" t="str">
            <v>4512000003</v>
          </cell>
        </row>
        <row r="6867">
          <cell r="A6867" t="str">
            <v>4512000003</v>
          </cell>
        </row>
        <row r="6868">
          <cell r="A6868" t="str">
            <v>4512000003</v>
          </cell>
        </row>
        <row r="6869">
          <cell r="A6869" t="str">
            <v>4512000003</v>
          </cell>
        </row>
        <row r="6870">
          <cell r="A6870" t="str">
            <v>4512000003</v>
          </cell>
        </row>
        <row r="6871">
          <cell r="A6871" t="str">
            <v>4512000003</v>
          </cell>
        </row>
        <row r="6872">
          <cell r="A6872" t="str">
            <v>4512000003</v>
          </cell>
        </row>
        <row r="6873">
          <cell r="A6873" t="str">
            <v>4512000003</v>
          </cell>
        </row>
        <row r="6874">
          <cell r="A6874" t="str">
            <v>4512000003</v>
          </cell>
        </row>
        <row r="6875">
          <cell r="A6875" t="str">
            <v>4512000003</v>
          </cell>
        </row>
        <row r="6876">
          <cell r="A6876" t="str">
            <v>4512000003</v>
          </cell>
        </row>
        <row r="6877">
          <cell r="A6877" t="str">
            <v>4512000003</v>
          </cell>
        </row>
        <row r="6878">
          <cell r="A6878" t="str">
            <v>4512000003</v>
          </cell>
        </row>
        <row r="6879">
          <cell r="A6879" t="str">
            <v>4512000003</v>
          </cell>
        </row>
        <row r="6880">
          <cell r="A6880" t="str">
            <v>4512000003</v>
          </cell>
        </row>
        <row r="6881">
          <cell r="A6881" t="str">
            <v>4512000003</v>
          </cell>
        </row>
        <row r="6882">
          <cell r="A6882" t="str">
            <v>4512000003</v>
          </cell>
        </row>
        <row r="6883">
          <cell r="A6883" t="str">
            <v>4512000003</v>
          </cell>
        </row>
        <row r="6884">
          <cell r="A6884" t="str">
            <v>4512000003</v>
          </cell>
        </row>
        <row r="6885">
          <cell r="A6885" t="str">
            <v>4512000003</v>
          </cell>
        </row>
        <row r="6886">
          <cell r="A6886" t="str">
            <v>4512000003</v>
          </cell>
        </row>
        <row r="6887">
          <cell r="A6887" t="str">
            <v>4512000003</v>
          </cell>
        </row>
        <row r="6888">
          <cell r="A6888" t="str">
            <v>4512000003</v>
          </cell>
        </row>
        <row r="6889">
          <cell r="A6889" t="str">
            <v>4512000003</v>
          </cell>
        </row>
        <row r="6890">
          <cell r="A6890" t="str">
            <v>4512000003</v>
          </cell>
        </row>
        <row r="6891">
          <cell r="A6891" t="str">
            <v>4512000003</v>
          </cell>
        </row>
        <row r="6892">
          <cell r="A6892" t="str">
            <v>4512000003</v>
          </cell>
        </row>
        <row r="6893">
          <cell r="A6893" t="str">
            <v>4512000003</v>
          </cell>
        </row>
        <row r="6894">
          <cell r="A6894" t="str">
            <v>4512000003</v>
          </cell>
        </row>
        <row r="6895">
          <cell r="A6895" t="str">
            <v>4512000003</v>
          </cell>
        </row>
        <row r="6896">
          <cell r="A6896" t="str">
            <v>4512000003</v>
          </cell>
        </row>
        <row r="6897">
          <cell r="A6897" t="str">
            <v>4512000003</v>
          </cell>
        </row>
        <row r="6898">
          <cell r="A6898" t="str">
            <v>4512000003</v>
          </cell>
        </row>
        <row r="6899">
          <cell r="A6899" t="str">
            <v>4512000003</v>
          </cell>
        </row>
        <row r="6900">
          <cell r="A6900" t="str">
            <v>4512000003</v>
          </cell>
        </row>
        <row r="6901">
          <cell r="A6901" t="str">
            <v>4512000003</v>
          </cell>
        </row>
        <row r="6902">
          <cell r="A6902" t="str">
            <v>4512000003</v>
          </cell>
        </row>
        <row r="6903">
          <cell r="A6903" t="str">
            <v>4512000003</v>
          </cell>
        </row>
        <row r="6904">
          <cell r="A6904" t="str">
            <v>4512000003</v>
          </cell>
        </row>
        <row r="6905">
          <cell r="A6905" t="str">
            <v>4512000003</v>
          </cell>
        </row>
        <row r="6906">
          <cell r="A6906" t="str">
            <v>4512000003</v>
          </cell>
        </row>
        <row r="6907">
          <cell r="A6907" t="str">
            <v>4512000003</v>
          </cell>
        </row>
        <row r="6908">
          <cell r="A6908" t="str">
            <v>4512000003</v>
          </cell>
        </row>
        <row r="6909">
          <cell r="A6909" t="str">
            <v>4512000003</v>
          </cell>
        </row>
        <row r="6910">
          <cell r="A6910" t="str">
            <v>4512000003</v>
          </cell>
        </row>
        <row r="6911">
          <cell r="A6911" t="str">
            <v>4512000003</v>
          </cell>
        </row>
        <row r="6912">
          <cell r="A6912" t="str">
            <v>4512000003</v>
          </cell>
        </row>
        <row r="6913">
          <cell r="A6913" t="str">
            <v>4512000003</v>
          </cell>
        </row>
        <row r="6914">
          <cell r="A6914" t="str">
            <v>4512000003</v>
          </cell>
        </row>
        <row r="6915">
          <cell r="A6915" t="str">
            <v>4512000003</v>
          </cell>
        </row>
        <row r="6916">
          <cell r="A6916" t="str">
            <v>4512000003</v>
          </cell>
        </row>
        <row r="6917">
          <cell r="A6917" t="str">
            <v>4512000003</v>
          </cell>
        </row>
        <row r="6918">
          <cell r="A6918" t="str">
            <v>4512000003</v>
          </cell>
        </row>
        <row r="6919">
          <cell r="A6919" t="str">
            <v>4512000003</v>
          </cell>
        </row>
        <row r="6920">
          <cell r="A6920" t="str">
            <v>4512000003</v>
          </cell>
        </row>
        <row r="6921">
          <cell r="A6921" t="str">
            <v>4512000003</v>
          </cell>
        </row>
        <row r="6922">
          <cell r="A6922" t="str">
            <v>4512000003</v>
          </cell>
        </row>
        <row r="6923">
          <cell r="A6923" t="str">
            <v>4512000003</v>
          </cell>
        </row>
        <row r="6924">
          <cell r="A6924" t="str">
            <v>4512000003</v>
          </cell>
        </row>
        <row r="6925">
          <cell r="A6925" t="str">
            <v>4512000003</v>
          </cell>
        </row>
        <row r="6926">
          <cell r="A6926" t="str">
            <v>4512000003</v>
          </cell>
        </row>
        <row r="6927">
          <cell r="A6927" t="str">
            <v>4512000003</v>
          </cell>
        </row>
        <row r="6928">
          <cell r="A6928" t="str">
            <v>4512000003</v>
          </cell>
        </row>
        <row r="6929">
          <cell r="A6929" t="str">
            <v>4512000003</v>
          </cell>
        </row>
        <row r="6930">
          <cell r="A6930" t="str">
            <v>4512000003</v>
          </cell>
        </row>
        <row r="6931">
          <cell r="A6931" t="str">
            <v>4512000003</v>
          </cell>
        </row>
        <row r="6932">
          <cell r="A6932" t="str">
            <v>4512000003</v>
          </cell>
        </row>
        <row r="6933">
          <cell r="A6933" t="str">
            <v>4512000003</v>
          </cell>
        </row>
        <row r="6934">
          <cell r="A6934" t="str">
            <v>4512000003</v>
          </cell>
        </row>
        <row r="6935">
          <cell r="A6935" t="str">
            <v>4512000003</v>
          </cell>
        </row>
        <row r="6936">
          <cell r="A6936" t="str">
            <v>4512000003</v>
          </cell>
        </row>
        <row r="6937">
          <cell r="A6937" t="str">
            <v>4512000003</v>
          </cell>
        </row>
        <row r="6938">
          <cell r="A6938" t="str">
            <v>4512000003</v>
          </cell>
        </row>
        <row r="6939">
          <cell r="A6939" t="str">
            <v>4512000003</v>
          </cell>
        </row>
        <row r="6940">
          <cell r="A6940" t="str">
            <v>4512000003</v>
          </cell>
        </row>
        <row r="6941">
          <cell r="A6941" t="str">
            <v>4512000003</v>
          </cell>
        </row>
        <row r="6942">
          <cell r="A6942" t="str">
            <v>4512000003</v>
          </cell>
        </row>
        <row r="6943">
          <cell r="A6943" t="str">
            <v>4512000003</v>
          </cell>
        </row>
        <row r="6944">
          <cell r="A6944" t="str">
            <v>4512000003</v>
          </cell>
        </row>
        <row r="6945">
          <cell r="A6945" t="str">
            <v>4512000003</v>
          </cell>
        </row>
        <row r="6946">
          <cell r="A6946" t="str">
            <v>4512000003</v>
          </cell>
        </row>
        <row r="6947">
          <cell r="A6947" t="str">
            <v>4512000003</v>
          </cell>
        </row>
        <row r="6948">
          <cell r="A6948" t="str">
            <v>4512000003</v>
          </cell>
        </row>
        <row r="6949">
          <cell r="A6949" t="str">
            <v>4512000003</v>
          </cell>
        </row>
        <row r="6950">
          <cell r="A6950" t="str">
            <v>4512000003</v>
          </cell>
        </row>
        <row r="6951">
          <cell r="A6951" t="str">
            <v>4512000003</v>
          </cell>
        </row>
        <row r="6952">
          <cell r="A6952" t="str">
            <v>4512000003</v>
          </cell>
        </row>
        <row r="6953">
          <cell r="A6953" t="str">
            <v>4512000003</v>
          </cell>
        </row>
        <row r="6954">
          <cell r="A6954" t="str">
            <v>4512000003</v>
          </cell>
        </row>
        <row r="6955">
          <cell r="A6955" t="str">
            <v>4512000003</v>
          </cell>
        </row>
        <row r="6956">
          <cell r="A6956" t="str">
            <v>4512000003</v>
          </cell>
        </row>
        <row r="6957">
          <cell r="A6957" t="str">
            <v>4512000003</v>
          </cell>
        </row>
        <row r="6958">
          <cell r="A6958" t="str">
            <v>4512000003</v>
          </cell>
        </row>
        <row r="6959">
          <cell r="A6959" t="str">
            <v>4512000003</v>
          </cell>
        </row>
        <row r="6960">
          <cell r="A6960" t="str">
            <v>4512000003</v>
          </cell>
        </row>
        <row r="6961">
          <cell r="A6961" t="str">
            <v>4512000003</v>
          </cell>
        </row>
        <row r="6962">
          <cell r="A6962" t="str">
            <v>4512000003</v>
          </cell>
        </row>
        <row r="6963">
          <cell r="A6963" t="str">
            <v>4512000003</v>
          </cell>
        </row>
        <row r="6964">
          <cell r="A6964" t="str">
            <v>4512000003</v>
          </cell>
        </row>
        <row r="6965">
          <cell r="A6965" t="str">
            <v>4512000003</v>
          </cell>
        </row>
        <row r="6966">
          <cell r="A6966" t="str">
            <v>4512000003</v>
          </cell>
        </row>
        <row r="6967">
          <cell r="A6967" t="str">
            <v>4512000003</v>
          </cell>
        </row>
        <row r="6968">
          <cell r="A6968" t="str">
            <v>4512000003</v>
          </cell>
        </row>
        <row r="6969">
          <cell r="A6969" t="str">
            <v>4512000003</v>
          </cell>
        </row>
        <row r="6970">
          <cell r="A6970" t="str">
            <v>4512000003</v>
          </cell>
        </row>
        <row r="6971">
          <cell r="A6971" t="str">
            <v>4512000003</v>
          </cell>
        </row>
        <row r="6972">
          <cell r="A6972" t="str">
            <v>4512000003</v>
          </cell>
        </row>
        <row r="6973">
          <cell r="A6973" t="str">
            <v>4512000003</v>
          </cell>
        </row>
        <row r="6974">
          <cell r="A6974" t="str">
            <v>4512000003</v>
          </cell>
        </row>
        <row r="6975">
          <cell r="A6975" t="str">
            <v>4512000003</v>
          </cell>
        </row>
        <row r="6976">
          <cell r="A6976" t="str">
            <v>4512000003</v>
          </cell>
        </row>
        <row r="6977">
          <cell r="A6977" t="str">
            <v>4512000003</v>
          </cell>
        </row>
        <row r="6978">
          <cell r="A6978" t="str">
            <v>4512000003</v>
          </cell>
        </row>
        <row r="6979">
          <cell r="A6979" t="str">
            <v>4512000003</v>
          </cell>
        </row>
        <row r="6980">
          <cell r="A6980" t="str">
            <v>4512000003</v>
          </cell>
        </row>
        <row r="6981">
          <cell r="A6981" t="str">
            <v>4512000003</v>
          </cell>
        </row>
        <row r="6982">
          <cell r="A6982" t="str">
            <v>4512000003</v>
          </cell>
        </row>
        <row r="6983">
          <cell r="A6983" t="str">
            <v>4512000003</v>
          </cell>
        </row>
        <row r="6984">
          <cell r="A6984" t="str">
            <v>4512000003</v>
          </cell>
        </row>
        <row r="6985">
          <cell r="A6985" t="str">
            <v>4512000003</v>
          </cell>
        </row>
        <row r="6986">
          <cell r="A6986" t="str">
            <v>4512000003</v>
          </cell>
        </row>
        <row r="6987">
          <cell r="A6987" t="str">
            <v>4512000003</v>
          </cell>
        </row>
        <row r="6988">
          <cell r="A6988" t="str">
            <v>4512000003</v>
          </cell>
        </row>
        <row r="6989">
          <cell r="A6989" t="str">
            <v>4512000003</v>
          </cell>
        </row>
        <row r="6990">
          <cell r="A6990" t="str">
            <v>4512000003</v>
          </cell>
        </row>
        <row r="6991">
          <cell r="A6991" t="str">
            <v>4512000003</v>
          </cell>
        </row>
        <row r="6992">
          <cell r="A6992" t="str">
            <v>4512000003</v>
          </cell>
        </row>
        <row r="6993">
          <cell r="A6993" t="str">
            <v>4512000003</v>
          </cell>
        </row>
        <row r="6994">
          <cell r="A6994" t="str">
            <v>4512000003</v>
          </cell>
        </row>
        <row r="6995">
          <cell r="A6995" t="str">
            <v>4512000003</v>
          </cell>
        </row>
        <row r="6996">
          <cell r="A6996" t="str">
            <v>4512000003</v>
          </cell>
        </row>
        <row r="6997">
          <cell r="A6997" t="str">
            <v>4512000003</v>
          </cell>
        </row>
        <row r="6998">
          <cell r="A6998" t="str">
            <v>4512000003</v>
          </cell>
        </row>
        <row r="6999">
          <cell r="A6999" t="str">
            <v>4512000003</v>
          </cell>
        </row>
        <row r="7000">
          <cell r="A7000" t="str">
            <v>4512000003</v>
          </cell>
        </row>
        <row r="7001">
          <cell r="A7001" t="str">
            <v>4512000003</v>
          </cell>
        </row>
        <row r="7002">
          <cell r="A7002" t="str">
            <v>4512000003</v>
          </cell>
        </row>
        <row r="7003">
          <cell r="A7003" t="str">
            <v>4512000003</v>
          </cell>
        </row>
        <row r="7004">
          <cell r="A7004" t="str">
            <v>4512000003</v>
          </cell>
        </row>
        <row r="7005">
          <cell r="A7005" t="str">
            <v>4512000003</v>
          </cell>
        </row>
        <row r="7006">
          <cell r="A7006" t="str">
            <v>4512000003</v>
          </cell>
        </row>
        <row r="7007">
          <cell r="A7007" t="str">
            <v>4512000003</v>
          </cell>
        </row>
        <row r="7008">
          <cell r="A7008" t="str">
            <v>4512000003</v>
          </cell>
        </row>
        <row r="7009">
          <cell r="A7009" t="str">
            <v>4512000003</v>
          </cell>
        </row>
        <row r="7010">
          <cell r="A7010" t="str">
            <v>4512000003</v>
          </cell>
        </row>
        <row r="7011">
          <cell r="A7011" t="str">
            <v>4512000003</v>
          </cell>
        </row>
        <row r="7012">
          <cell r="A7012" t="str">
            <v>4512000003</v>
          </cell>
        </row>
        <row r="7013">
          <cell r="A7013" t="str">
            <v>4512000003</v>
          </cell>
        </row>
        <row r="7014">
          <cell r="A7014" t="str">
            <v>4512000003</v>
          </cell>
        </row>
        <row r="7015">
          <cell r="A7015" t="str">
            <v>4512000003</v>
          </cell>
        </row>
        <row r="7016">
          <cell r="A7016" t="str">
            <v>4512000003</v>
          </cell>
        </row>
        <row r="7017">
          <cell r="A7017" t="str">
            <v>4512000003</v>
          </cell>
        </row>
        <row r="7018">
          <cell r="A7018" t="str">
            <v>4512000003</v>
          </cell>
        </row>
        <row r="7019">
          <cell r="A7019" t="str">
            <v>4512000003</v>
          </cell>
        </row>
        <row r="7020">
          <cell r="A7020" t="str">
            <v>4512000003</v>
          </cell>
        </row>
        <row r="7021">
          <cell r="A7021" t="str">
            <v>4512000003</v>
          </cell>
        </row>
        <row r="7022">
          <cell r="A7022" t="str">
            <v>4512000003</v>
          </cell>
        </row>
        <row r="7023">
          <cell r="A7023" t="str">
            <v>4512000003</v>
          </cell>
        </row>
        <row r="7024">
          <cell r="A7024" t="str">
            <v>4512000003</v>
          </cell>
        </row>
        <row r="7025">
          <cell r="A7025" t="str">
            <v>4512000003</v>
          </cell>
        </row>
        <row r="7026">
          <cell r="A7026" t="str">
            <v>4512000003</v>
          </cell>
        </row>
        <row r="7027">
          <cell r="A7027" t="str">
            <v>4512000003</v>
          </cell>
        </row>
        <row r="7028">
          <cell r="A7028" t="str">
            <v>4512000003</v>
          </cell>
        </row>
        <row r="7029">
          <cell r="A7029" t="str">
            <v>4512000003</v>
          </cell>
        </row>
        <row r="7030">
          <cell r="A7030" t="str">
            <v>4512000003</v>
          </cell>
        </row>
        <row r="7031">
          <cell r="A7031" t="str">
            <v>4512000003</v>
          </cell>
        </row>
        <row r="7032">
          <cell r="A7032" t="str">
            <v>4512000003</v>
          </cell>
        </row>
        <row r="7033">
          <cell r="A7033" t="str">
            <v>4512000003</v>
          </cell>
        </row>
        <row r="7034">
          <cell r="A7034" t="str">
            <v>4512000003</v>
          </cell>
        </row>
        <row r="7035">
          <cell r="A7035" t="str">
            <v>4512000003</v>
          </cell>
        </row>
        <row r="7036">
          <cell r="A7036" t="str">
            <v>4512000003</v>
          </cell>
        </row>
        <row r="7037">
          <cell r="A7037" t="str">
            <v>4512000003</v>
          </cell>
        </row>
        <row r="7038">
          <cell r="A7038" t="str">
            <v>4512000003</v>
          </cell>
        </row>
        <row r="7039">
          <cell r="A7039" t="str">
            <v>4512000003</v>
          </cell>
        </row>
        <row r="7040">
          <cell r="A7040" t="str">
            <v>4512000003</v>
          </cell>
        </row>
        <row r="7041">
          <cell r="A7041" t="str">
            <v>4512000003</v>
          </cell>
        </row>
        <row r="7042">
          <cell r="A7042" t="str">
            <v>4512000003</v>
          </cell>
        </row>
        <row r="7043">
          <cell r="A7043" t="str">
            <v>4512000003</v>
          </cell>
        </row>
        <row r="7044">
          <cell r="A7044" t="str">
            <v>4512000003</v>
          </cell>
        </row>
        <row r="7045">
          <cell r="A7045" t="str">
            <v>4512000003</v>
          </cell>
        </row>
        <row r="7046">
          <cell r="A7046" t="str">
            <v>4512000003</v>
          </cell>
        </row>
        <row r="7047">
          <cell r="A7047" t="str">
            <v>4512000003</v>
          </cell>
        </row>
        <row r="7048">
          <cell r="A7048" t="str">
            <v>4512000003</v>
          </cell>
        </row>
        <row r="7049">
          <cell r="A7049" t="str">
            <v>4512000003</v>
          </cell>
        </row>
        <row r="7050">
          <cell r="A7050" t="str">
            <v>4512000003</v>
          </cell>
        </row>
        <row r="7051">
          <cell r="A7051" t="str">
            <v>4512000003</v>
          </cell>
        </row>
        <row r="7052">
          <cell r="A7052" t="str">
            <v>4512000003</v>
          </cell>
        </row>
        <row r="7053">
          <cell r="A7053" t="str">
            <v>4512000003</v>
          </cell>
        </row>
        <row r="7054">
          <cell r="A7054" t="str">
            <v>4512000003</v>
          </cell>
        </row>
        <row r="7055">
          <cell r="A7055" t="str">
            <v>4512000003</v>
          </cell>
        </row>
        <row r="7056">
          <cell r="A7056" t="str">
            <v>4512000003</v>
          </cell>
        </row>
        <row r="7057">
          <cell r="A7057" t="str">
            <v>4512000003</v>
          </cell>
        </row>
        <row r="7058">
          <cell r="A7058" t="str">
            <v>4512000003</v>
          </cell>
        </row>
        <row r="7059">
          <cell r="A7059" t="str">
            <v>4512000003</v>
          </cell>
        </row>
        <row r="7060">
          <cell r="A7060" t="str">
            <v>4512000003</v>
          </cell>
        </row>
        <row r="7061">
          <cell r="A7061" t="str">
            <v>4512000003</v>
          </cell>
        </row>
        <row r="7062">
          <cell r="A7062" t="str">
            <v>4512000003</v>
          </cell>
        </row>
        <row r="7063">
          <cell r="A7063" t="str">
            <v>4512000003</v>
          </cell>
        </row>
        <row r="7064">
          <cell r="A7064" t="str">
            <v>4512000003</v>
          </cell>
        </row>
        <row r="7065">
          <cell r="A7065" t="str">
            <v>4512000003</v>
          </cell>
        </row>
        <row r="7066">
          <cell r="A7066" t="str">
            <v>4512000003</v>
          </cell>
        </row>
        <row r="7067">
          <cell r="A7067" t="str">
            <v>4512000003</v>
          </cell>
        </row>
        <row r="7068">
          <cell r="A7068" t="str">
            <v>4512000003</v>
          </cell>
        </row>
        <row r="7069">
          <cell r="A7069" t="str">
            <v>4512000003</v>
          </cell>
        </row>
        <row r="7070">
          <cell r="A7070" t="str">
            <v>4512000003</v>
          </cell>
        </row>
        <row r="7071">
          <cell r="A7071" t="str">
            <v>4512000003</v>
          </cell>
        </row>
        <row r="7072">
          <cell r="A7072" t="str">
            <v>4512000003</v>
          </cell>
        </row>
        <row r="7073">
          <cell r="A7073" t="str">
            <v>4512000003</v>
          </cell>
        </row>
        <row r="7074">
          <cell r="A7074" t="str">
            <v>4512000003</v>
          </cell>
        </row>
        <row r="7075">
          <cell r="A7075" t="str">
            <v>4512000003</v>
          </cell>
        </row>
        <row r="7076">
          <cell r="A7076" t="str">
            <v>4512000003</v>
          </cell>
        </row>
        <row r="7077">
          <cell r="A7077" t="str">
            <v>4512000003</v>
          </cell>
        </row>
        <row r="7078">
          <cell r="A7078" t="str">
            <v>4512000003</v>
          </cell>
        </row>
        <row r="7079">
          <cell r="A7079" t="str">
            <v>4512000003</v>
          </cell>
        </row>
        <row r="7080">
          <cell r="A7080" t="str">
            <v>4512000003</v>
          </cell>
        </row>
        <row r="7081">
          <cell r="A7081" t="str">
            <v>4512000003</v>
          </cell>
        </row>
        <row r="7082">
          <cell r="A7082" t="str">
            <v>4512000003</v>
          </cell>
        </row>
        <row r="7083">
          <cell r="A7083" t="str">
            <v>4512000003</v>
          </cell>
        </row>
        <row r="7084">
          <cell r="A7084" t="str">
            <v>4512000003</v>
          </cell>
        </row>
        <row r="7085">
          <cell r="A7085" t="str">
            <v>4512000003</v>
          </cell>
        </row>
        <row r="7086">
          <cell r="A7086" t="str">
            <v>4512000003</v>
          </cell>
        </row>
        <row r="7087">
          <cell r="A7087" t="str">
            <v>4512000003</v>
          </cell>
        </row>
        <row r="7088">
          <cell r="A7088" t="str">
            <v>4512000003</v>
          </cell>
        </row>
        <row r="7089">
          <cell r="A7089" t="str">
            <v>4512000003</v>
          </cell>
        </row>
        <row r="7090">
          <cell r="A7090" t="str">
            <v>4512000003</v>
          </cell>
        </row>
        <row r="7091">
          <cell r="A7091" t="str">
            <v>4512000003</v>
          </cell>
        </row>
        <row r="7092">
          <cell r="A7092" t="str">
            <v>4512000003</v>
          </cell>
        </row>
        <row r="7093">
          <cell r="A7093" t="str">
            <v>4512000003</v>
          </cell>
        </row>
        <row r="7094">
          <cell r="A7094" t="str">
            <v>4512000003</v>
          </cell>
        </row>
        <row r="7095">
          <cell r="A7095" t="str">
            <v>4512000003</v>
          </cell>
        </row>
        <row r="7096">
          <cell r="A7096" t="str">
            <v>4512000003</v>
          </cell>
        </row>
        <row r="7097">
          <cell r="A7097" t="str">
            <v>4512000003</v>
          </cell>
        </row>
        <row r="7098">
          <cell r="A7098" t="str">
            <v>4512000003</v>
          </cell>
        </row>
        <row r="7099">
          <cell r="A7099" t="str">
            <v>4512000003</v>
          </cell>
        </row>
        <row r="7100">
          <cell r="A7100" t="str">
            <v>4512000003</v>
          </cell>
        </row>
        <row r="7101">
          <cell r="A7101" t="str">
            <v>4512000003</v>
          </cell>
        </row>
        <row r="7102">
          <cell r="A7102" t="str">
            <v>4512000003</v>
          </cell>
        </row>
        <row r="7103">
          <cell r="A7103" t="str">
            <v>4512000003</v>
          </cell>
        </row>
        <row r="7104">
          <cell r="A7104" t="str">
            <v>4512000003</v>
          </cell>
        </row>
        <row r="7105">
          <cell r="A7105" t="str">
            <v>4512000003</v>
          </cell>
        </row>
        <row r="7106">
          <cell r="A7106" t="str">
            <v>4512000003</v>
          </cell>
        </row>
        <row r="7107">
          <cell r="A7107" t="str">
            <v>4512000003</v>
          </cell>
        </row>
        <row r="7108">
          <cell r="A7108" t="str">
            <v>4512000003</v>
          </cell>
        </row>
        <row r="7109">
          <cell r="A7109" t="str">
            <v>4512000003</v>
          </cell>
        </row>
        <row r="7110">
          <cell r="A7110" t="str">
            <v>4512000003</v>
          </cell>
        </row>
        <row r="7111">
          <cell r="A7111" t="str">
            <v>4512000003</v>
          </cell>
        </row>
        <row r="7112">
          <cell r="A7112" t="str">
            <v>4512000003</v>
          </cell>
        </row>
        <row r="7113">
          <cell r="A7113" t="str">
            <v>4512000003</v>
          </cell>
        </row>
        <row r="7114">
          <cell r="A7114" t="str">
            <v>4512000003</v>
          </cell>
        </row>
        <row r="7115">
          <cell r="A7115" t="str">
            <v>4512000003</v>
          </cell>
        </row>
        <row r="7116">
          <cell r="A7116" t="str">
            <v>4512000003</v>
          </cell>
        </row>
        <row r="7117">
          <cell r="A7117" t="str">
            <v>4512000003</v>
          </cell>
        </row>
        <row r="7118">
          <cell r="A7118" t="str">
            <v>4512000003</v>
          </cell>
        </row>
        <row r="7119">
          <cell r="A7119" t="str">
            <v>4512000003</v>
          </cell>
        </row>
        <row r="7120">
          <cell r="A7120" t="str">
            <v>4512000003</v>
          </cell>
        </row>
        <row r="7121">
          <cell r="A7121" t="str">
            <v>4512000003</v>
          </cell>
        </row>
        <row r="7122">
          <cell r="A7122" t="str">
            <v>4512000003</v>
          </cell>
        </row>
        <row r="7123">
          <cell r="A7123" t="str">
            <v>4512000003</v>
          </cell>
        </row>
        <row r="7124">
          <cell r="A7124" t="str">
            <v>4512000003</v>
          </cell>
        </row>
        <row r="7125">
          <cell r="A7125" t="str">
            <v>4512000003</v>
          </cell>
        </row>
        <row r="7126">
          <cell r="A7126" t="str">
            <v>4512000003</v>
          </cell>
        </row>
        <row r="7127">
          <cell r="A7127" t="str">
            <v>4512000003</v>
          </cell>
        </row>
        <row r="7128">
          <cell r="A7128" t="str">
            <v>4512000003</v>
          </cell>
        </row>
        <row r="7129">
          <cell r="A7129" t="str">
            <v>4512000003</v>
          </cell>
        </row>
        <row r="7130">
          <cell r="A7130" t="str">
            <v>4512000003</v>
          </cell>
        </row>
        <row r="7131">
          <cell r="A7131" t="str">
            <v>4512000003</v>
          </cell>
        </row>
        <row r="7132">
          <cell r="A7132" t="str">
            <v>4512000003</v>
          </cell>
        </row>
        <row r="7133">
          <cell r="A7133" t="str">
            <v>4512000003</v>
          </cell>
        </row>
        <row r="7134">
          <cell r="A7134" t="str">
            <v>4512000003</v>
          </cell>
        </row>
        <row r="7135">
          <cell r="A7135" t="str">
            <v>4512000003</v>
          </cell>
        </row>
        <row r="7136">
          <cell r="A7136" t="str">
            <v>4512000003</v>
          </cell>
        </row>
        <row r="7137">
          <cell r="A7137" t="str">
            <v>4512000003</v>
          </cell>
        </row>
        <row r="7138">
          <cell r="A7138" t="str">
            <v>4512000003</v>
          </cell>
        </row>
        <row r="7139">
          <cell r="A7139" t="str">
            <v>4512000003</v>
          </cell>
        </row>
        <row r="7140">
          <cell r="A7140" t="str">
            <v>4512000003</v>
          </cell>
        </row>
        <row r="7141">
          <cell r="A7141" t="str">
            <v>4512000003</v>
          </cell>
        </row>
        <row r="7142">
          <cell r="A7142" t="str">
            <v>4512000003</v>
          </cell>
        </row>
        <row r="7143">
          <cell r="A7143" t="str">
            <v>4512000003</v>
          </cell>
        </row>
        <row r="7144">
          <cell r="A7144" t="str">
            <v>4512000003</v>
          </cell>
        </row>
        <row r="7145">
          <cell r="A7145" t="str">
            <v>4512000003</v>
          </cell>
        </row>
        <row r="7146">
          <cell r="A7146" t="str">
            <v>4512000003</v>
          </cell>
        </row>
        <row r="7147">
          <cell r="A7147" t="str">
            <v>4512000003</v>
          </cell>
        </row>
        <row r="7148">
          <cell r="A7148" t="str">
            <v>4512000003</v>
          </cell>
        </row>
        <row r="7149">
          <cell r="A7149" t="str">
            <v>4512000003</v>
          </cell>
        </row>
        <row r="7150">
          <cell r="A7150" t="str">
            <v>4512000003</v>
          </cell>
        </row>
        <row r="7151">
          <cell r="A7151" t="str">
            <v>4512000003</v>
          </cell>
        </row>
        <row r="7152">
          <cell r="A7152" t="str">
            <v>4512000003</v>
          </cell>
        </row>
        <row r="7153">
          <cell r="A7153" t="str">
            <v>4512000003</v>
          </cell>
        </row>
        <row r="7154">
          <cell r="A7154" t="str">
            <v>4512000003</v>
          </cell>
        </row>
        <row r="7155">
          <cell r="A7155" t="str">
            <v>4512000003</v>
          </cell>
        </row>
        <row r="7156">
          <cell r="A7156" t="str">
            <v>4512000003</v>
          </cell>
        </row>
        <row r="7157">
          <cell r="A7157" t="str">
            <v>4512000003</v>
          </cell>
        </row>
        <row r="7158">
          <cell r="A7158" t="str">
            <v>4512000003</v>
          </cell>
        </row>
        <row r="7159">
          <cell r="A7159" t="str">
            <v>4512000003</v>
          </cell>
        </row>
        <row r="7160">
          <cell r="A7160" t="str">
            <v>4512000003</v>
          </cell>
        </row>
        <row r="7161">
          <cell r="A7161" t="str">
            <v>4512000003</v>
          </cell>
        </row>
        <row r="7162">
          <cell r="A7162" t="str">
            <v>4512000003</v>
          </cell>
        </row>
        <row r="7163">
          <cell r="A7163" t="str">
            <v>4512000003</v>
          </cell>
        </row>
        <row r="7164">
          <cell r="A7164" t="str">
            <v>4512000003</v>
          </cell>
        </row>
        <row r="7165">
          <cell r="A7165" t="str">
            <v>4512000003</v>
          </cell>
        </row>
        <row r="7166">
          <cell r="A7166" t="str">
            <v>4512000003</v>
          </cell>
        </row>
        <row r="7167">
          <cell r="A7167" t="str">
            <v>4512000003</v>
          </cell>
        </row>
        <row r="7168">
          <cell r="A7168" t="str">
            <v>4512000003</v>
          </cell>
        </row>
        <row r="7169">
          <cell r="A7169" t="str">
            <v>4512000003</v>
          </cell>
        </row>
        <row r="7170">
          <cell r="A7170" t="str">
            <v>4512000003</v>
          </cell>
        </row>
        <row r="7171">
          <cell r="A7171" t="str">
            <v>4512000003</v>
          </cell>
        </row>
        <row r="7172">
          <cell r="A7172" t="str">
            <v>4512000003</v>
          </cell>
        </row>
        <row r="7173">
          <cell r="A7173" t="str">
            <v>4512000003</v>
          </cell>
        </row>
        <row r="7174">
          <cell r="A7174" t="str">
            <v>4512000003</v>
          </cell>
        </row>
        <row r="7175">
          <cell r="A7175" t="str">
            <v>4512000003</v>
          </cell>
        </row>
        <row r="7176">
          <cell r="A7176" t="str">
            <v>4512000003</v>
          </cell>
        </row>
        <row r="7177">
          <cell r="A7177" t="str">
            <v>4512000003</v>
          </cell>
        </row>
        <row r="7178">
          <cell r="A7178" t="str">
            <v>4512000003</v>
          </cell>
        </row>
        <row r="7179">
          <cell r="A7179" t="str">
            <v>4512000003</v>
          </cell>
        </row>
        <row r="7180">
          <cell r="A7180" t="str">
            <v>4512000003</v>
          </cell>
        </row>
        <row r="7181">
          <cell r="A7181" t="str">
            <v>4512000003</v>
          </cell>
        </row>
        <row r="7182">
          <cell r="A7182" t="str">
            <v>4512000003</v>
          </cell>
        </row>
        <row r="7183">
          <cell r="A7183" t="str">
            <v>4512000003</v>
          </cell>
        </row>
        <row r="7184">
          <cell r="A7184" t="str">
            <v>4512000003</v>
          </cell>
        </row>
        <row r="7185">
          <cell r="A7185" t="str">
            <v>4512000003</v>
          </cell>
        </row>
        <row r="7186">
          <cell r="A7186" t="str">
            <v>4512000003</v>
          </cell>
        </row>
        <row r="7187">
          <cell r="A7187" t="str">
            <v>4512000003</v>
          </cell>
        </row>
        <row r="7188">
          <cell r="A7188" t="str">
            <v>4512000003</v>
          </cell>
        </row>
        <row r="7189">
          <cell r="A7189" t="str">
            <v>4512000003</v>
          </cell>
        </row>
        <row r="7190">
          <cell r="A7190" t="str">
            <v>4512000003</v>
          </cell>
        </row>
        <row r="7191">
          <cell r="A7191" t="str">
            <v>4512000003</v>
          </cell>
        </row>
        <row r="7192">
          <cell r="A7192" t="str">
            <v>4512000003</v>
          </cell>
        </row>
        <row r="7193">
          <cell r="A7193" t="str">
            <v>4512000003</v>
          </cell>
        </row>
        <row r="7194">
          <cell r="A7194" t="str">
            <v>4512000003</v>
          </cell>
        </row>
        <row r="7195">
          <cell r="A7195" t="str">
            <v>4512000003</v>
          </cell>
        </row>
        <row r="7196">
          <cell r="A7196" t="str">
            <v>4512000003</v>
          </cell>
        </row>
        <row r="7197">
          <cell r="A7197" t="str">
            <v>4512000003</v>
          </cell>
        </row>
        <row r="7198">
          <cell r="A7198" t="str">
            <v>4512000003</v>
          </cell>
        </row>
        <row r="7199">
          <cell r="A7199" t="str">
            <v>4512000003</v>
          </cell>
        </row>
        <row r="7200">
          <cell r="A7200" t="str">
            <v>4512000003</v>
          </cell>
        </row>
        <row r="7201">
          <cell r="A7201" t="str">
            <v>4512000003</v>
          </cell>
        </row>
        <row r="7202">
          <cell r="A7202" t="str">
            <v>4512000003</v>
          </cell>
        </row>
        <row r="7203">
          <cell r="A7203" t="str">
            <v>4512000003</v>
          </cell>
        </row>
        <row r="7204">
          <cell r="A7204" t="str">
            <v>4512000003</v>
          </cell>
        </row>
        <row r="7205">
          <cell r="A7205" t="str">
            <v>4512000003</v>
          </cell>
        </row>
        <row r="7206">
          <cell r="A7206" t="str">
            <v>4512000003</v>
          </cell>
        </row>
        <row r="7207">
          <cell r="A7207" t="str">
            <v>4512000003</v>
          </cell>
        </row>
        <row r="7208">
          <cell r="A7208" t="str">
            <v>4512000003</v>
          </cell>
        </row>
        <row r="7209">
          <cell r="A7209" t="str">
            <v>4512000003</v>
          </cell>
        </row>
        <row r="7210">
          <cell r="A7210" t="str">
            <v>4512000003</v>
          </cell>
        </row>
        <row r="7211">
          <cell r="A7211" t="str">
            <v>4512000003</v>
          </cell>
        </row>
        <row r="7212">
          <cell r="A7212" t="str">
            <v>4512000003</v>
          </cell>
        </row>
        <row r="7213">
          <cell r="A7213" t="str">
            <v>4512000003</v>
          </cell>
        </row>
        <row r="7214">
          <cell r="A7214" t="str">
            <v>4512000003</v>
          </cell>
        </row>
        <row r="7215">
          <cell r="A7215" t="str">
            <v>4512000003</v>
          </cell>
        </row>
        <row r="7216">
          <cell r="A7216" t="str">
            <v>4512000003</v>
          </cell>
        </row>
        <row r="7217">
          <cell r="A7217" t="str">
            <v>4512000003</v>
          </cell>
        </row>
        <row r="7218">
          <cell r="A7218" t="str">
            <v>4512000003</v>
          </cell>
        </row>
        <row r="7219">
          <cell r="A7219" t="str">
            <v>4512000003</v>
          </cell>
        </row>
        <row r="7220">
          <cell r="A7220" t="str">
            <v>4512000003</v>
          </cell>
        </row>
        <row r="7221">
          <cell r="A7221" t="str">
            <v>4512000003</v>
          </cell>
        </row>
        <row r="7222">
          <cell r="A7222" t="str">
            <v>4512000003</v>
          </cell>
        </row>
        <row r="7223">
          <cell r="A7223" t="str">
            <v>4512000003</v>
          </cell>
        </row>
        <row r="7224">
          <cell r="A7224" t="str">
            <v>4512000003</v>
          </cell>
        </row>
        <row r="7225">
          <cell r="A7225" t="str">
            <v>4512000003</v>
          </cell>
        </row>
        <row r="7226">
          <cell r="A7226" t="str">
            <v>4512000003</v>
          </cell>
        </row>
        <row r="7227">
          <cell r="A7227" t="str">
            <v>4512000003</v>
          </cell>
        </row>
        <row r="7228">
          <cell r="A7228" t="str">
            <v>4512000003</v>
          </cell>
        </row>
        <row r="7229">
          <cell r="A7229" t="str">
            <v>4512000003</v>
          </cell>
        </row>
        <row r="7230">
          <cell r="A7230" t="str">
            <v>4512000003</v>
          </cell>
        </row>
        <row r="7231">
          <cell r="A7231" t="str">
            <v>4512000003</v>
          </cell>
        </row>
        <row r="7232">
          <cell r="A7232" t="str">
            <v>4512000003</v>
          </cell>
        </row>
        <row r="7233">
          <cell r="A7233" t="str">
            <v>4512000003</v>
          </cell>
        </row>
        <row r="7234">
          <cell r="A7234" t="str">
            <v>4512000003</v>
          </cell>
        </row>
        <row r="7235">
          <cell r="A7235" t="str">
            <v>4512000003</v>
          </cell>
        </row>
        <row r="7236">
          <cell r="A7236" t="str">
            <v>4512000003</v>
          </cell>
        </row>
        <row r="7237">
          <cell r="A7237" t="str">
            <v>4512000003</v>
          </cell>
        </row>
        <row r="7238">
          <cell r="A7238" t="str">
            <v>4512000003</v>
          </cell>
        </row>
        <row r="7239">
          <cell r="A7239" t="str">
            <v>4512000003</v>
          </cell>
        </row>
        <row r="7240">
          <cell r="A7240" t="str">
            <v>4512000003</v>
          </cell>
        </row>
        <row r="7241">
          <cell r="A7241" t="str">
            <v>4512000003</v>
          </cell>
        </row>
        <row r="7242">
          <cell r="A7242" t="str">
            <v>4512000003</v>
          </cell>
        </row>
        <row r="7243">
          <cell r="A7243" t="str">
            <v>4512000003</v>
          </cell>
        </row>
        <row r="7244">
          <cell r="A7244" t="str">
            <v>4512000003</v>
          </cell>
        </row>
        <row r="7245">
          <cell r="A7245" t="str">
            <v>4512000003</v>
          </cell>
        </row>
        <row r="7246">
          <cell r="A7246" t="str">
            <v>4512000003</v>
          </cell>
        </row>
        <row r="7247">
          <cell r="A7247" t="str">
            <v>4512000003</v>
          </cell>
        </row>
        <row r="7248">
          <cell r="A7248" t="str">
            <v>4512000003</v>
          </cell>
        </row>
        <row r="7249">
          <cell r="A7249" t="str">
            <v>4512000003</v>
          </cell>
        </row>
        <row r="7250">
          <cell r="A7250" t="str">
            <v>4512000003</v>
          </cell>
        </row>
        <row r="7251">
          <cell r="A7251" t="str">
            <v>4512000003</v>
          </cell>
        </row>
        <row r="7252">
          <cell r="A7252" t="str">
            <v>4512000003</v>
          </cell>
        </row>
        <row r="7253">
          <cell r="A7253" t="str">
            <v>4512000003</v>
          </cell>
        </row>
        <row r="7254">
          <cell r="A7254" t="str">
            <v>4512000003</v>
          </cell>
        </row>
        <row r="7255">
          <cell r="A7255" t="str">
            <v>4512000003</v>
          </cell>
        </row>
        <row r="7256">
          <cell r="A7256" t="str">
            <v>4512000003</v>
          </cell>
        </row>
        <row r="7257">
          <cell r="A7257" t="str">
            <v>4512000003</v>
          </cell>
        </row>
        <row r="7258">
          <cell r="A7258" t="str">
            <v>4512000003</v>
          </cell>
        </row>
        <row r="7259">
          <cell r="A7259" t="str">
            <v>4512000003</v>
          </cell>
        </row>
        <row r="7260">
          <cell r="A7260" t="str">
            <v>4512000003</v>
          </cell>
        </row>
        <row r="7261">
          <cell r="A7261" t="str">
            <v>4512000003</v>
          </cell>
        </row>
        <row r="7262">
          <cell r="A7262" t="str">
            <v>4512000003</v>
          </cell>
        </row>
        <row r="7263">
          <cell r="A7263" t="str">
            <v>4512000003</v>
          </cell>
        </row>
        <row r="7264">
          <cell r="A7264" t="str">
            <v>4512000003</v>
          </cell>
        </row>
        <row r="7265">
          <cell r="A7265" t="str">
            <v>4512000003</v>
          </cell>
        </row>
        <row r="7266">
          <cell r="A7266" t="str">
            <v>4512000003</v>
          </cell>
        </row>
        <row r="7267">
          <cell r="A7267" t="str">
            <v>4512000003</v>
          </cell>
        </row>
        <row r="7268">
          <cell r="A7268" t="str">
            <v>4512000003</v>
          </cell>
        </row>
        <row r="7269">
          <cell r="A7269" t="str">
            <v>4512000003</v>
          </cell>
        </row>
        <row r="7270">
          <cell r="A7270" t="str">
            <v>4512000003</v>
          </cell>
        </row>
        <row r="7271">
          <cell r="A7271" t="str">
            <v>4512000003</v>
          </cell>
        </row>
        <row r="7272">
          <cell r="A7272" t="str">
            <v>4512000003</v>
          </cell>
        </row>
        <row r="7273">
          <cell r="A7273" t="str">
            <v>4512000003</v>
          </cell>
        </row>
        <row r="7274">
          <cell r="A7274" t="str">
            <v>4512000003</v>
          </cell>
        </row>
        <row r="7275">
          <cell r="A7275" t="str">
            <v>4512000003</v>
          </cell>
        </row>
        <row r="7276">
          <cell r="A7276" t="str">
            <v>4512000003</v>
          </cell>
        </row>
        <row r="7277">
          <cell r="A7277" t="str">
            <v>4512000003</v>
          </cell>
        </row>
        <row r="7278">
          <cell r="A7278" t="str">
            <v>4512000003</v>
          </cell>
        </row>
        <row r="7279">
          <cell r="A7279" t="str">
            <v>4512000003</v>
          </cell>
        </row>
        <row r="7280">
          <cell r="A7280" t="str">
            <v>4512000003</v>
          </cell>
        </row>
        <row r="7281">
          <cell r="A7281" t="str">
            <v>4512000003</v>
          </cell>
        </row>
        <row r="7282">
          <cell r="A7282" t="str">
            <v>4512000003</v>
          </cell>
        </row>
        <row r="7283">
          <cell r="A7283" t="str">
            <v>4512000003</v>
          </cell>
        </row>
        <row r="7284">
          <cell r="A7284" t="str">
            <v>4512000003</v>
          </cell>
        </row>
        <row r="7285">
          <cell r="A7285" t="str">
            <v>4512000003</v>
          </cell>
        </row>
        <row r="7286">
          <cell r="A7286" t="str">
            <v>4512000003</v>
          </cell>
        </row>
        <row r="7287">
          <cell r="A7287" t="str">
            <v>4512000003</v>
          </cell>
        </row>
        <row r="7288">
          <cell r="A7288" t="str">
            <v>4512000003</v>
          </cell>
        </row>
        <row r="7289">
          <cell r="A7289" t="str">
            <v>4512000003</v>
          </cell>
        </row>
        <row r="7290">
          <cell r="A7290" t="str">
            <v>4512000003</v>
          </cell>
        </row>
        <row r="7291">
          <cell r="A7291" t="str">
            <v>4512000003</v>
          </cell>
        </row>
        <row r="7292">
          <cell r="A7292" t="str">
            <v>4512000003</v>
          </cell>
        </row>
        <row r="7293">
          <cell r="A7293" t="str">
            <v>4512000003</v>
          </cell>
        </row>
        <row r="7294">
          <cell r="A7294" t="str">
            <v>4512000003</v>
          </cell>
        </row>
        <row r="7295">
          <cell r="A7295" t="str">
            <v>4512000003</v>
          </cell>
        </row>
        <row r="7296">
          <cell r="A7296" t="str">
            <v>4512000003</v>
          </cell>
        </row>
        <row r="7297">
          <cell r="A7297" t="str">
            <v>4512000003</v>
          </cell>
        </row>
        <row r="7298">
          <cell r="A7298" t="str">
            <v>4512000003</v>
          </cell>
        </row>
        <row r="7299">
          <cell r="A7299" t="str">
            <v>4512000003</v>
          </cell>
        </row>
        <row r="7300">
          <cell r="A7300" t="str">
            <v>4512000003</v>
          </cell>
        </row>
        <row r="7301">
          <cell r="A7301" t="str">
            <v>4512000003</v>
          </cell>
        </row>
        <row r="7302">
          <cell r="A7302" t="str">
            <v>4512000003</v>
          </cell>
        </row>
        <row r="7303">
          <cell r="A7303" t="str">
            <v>4512000003</v>
          </cell>
        </row>
        <row r="7304">
          <cell r="A7304" t="str">
            <v>4512000003</v>
          </cell>
        </row>
        <row r="7305">
          <cell r="A7305" t="str">
            <v>4512000003</v>
          </cell>
        </row>
        <row r="7306">
          <cell r="A7306" t="str">
            <v>4512000003</v>
          </cell>
        </row>
        <row r="7307">
          <cell r="A7307" t="str">
            <v>4512000003</v>
          </cell>
        </row>
        <row r="7308">
          <cell r="A7308" t="str">
            <v>4512000003</v>
          </cell>
        </row>
        <row r="7309">
          <cell r="A7309" t="str">
            <v>4512000003</v>
          </cell>
        </row>
        <row r="7310">
          <cell r="A7310" t="str">
            <v>4512000003</v>
          </cell>
        </row>
        <row r="7311">
          <cell r="A7311" t="str">
            <v>4512000003</v>
          </cell>
        </row>
        <row r="7312">
          <cell r="A7312" t="str">
            <v>4512000003</v>
          </cell>
        </row>
        <row r="7313">
          <cell r="A7313" t="str">
            <v>4512000003</v>
          </cell>
        </row>
        <row r="7314">
          <cell r="A7314" t="str">
            <v>4512000003</v>
          </cell>
        </row>
        <row r="7315">
          <cell r="A7315" t="str">
            <v>4512000003</v>
          </cell>
        </row>
        <row r="7316">
          <cell r="A7316" t="str">
            <v>4512000003</v>
          </cell>
        </row>
        <row r="7317">
          <cell r="A7317" t="str">
            <v>4512000003</v>
          </cell>
        </row>
        <row r="7318">
          <cell r="A7318" t="str">
            <v>4512000003</v>
          </cell>
        </row>
        <row r="7319">
          <cell r="A7319" t="str">
            <v>4512000003</v>
          </cell>
        </row>
        <row r="7320">
          <cell r="A7320" t="str">
            <v>4512000003</v>
          </cell>
        </row>
        <row r="7321">
          <cell r="A7321" t="str">
            <v>4512000003</v>
          </cell>
        </row>
        <row r="7322">
          <cell r="A7322" t="str">
            <v>4512000003</v>
          </cell>
        </row>
        <row r="7323">
          <cell r="A7323" t="str">
            <v>4512000003</v>
          </cell>
        </row>
        <row r="7324">
          <cell r="A7324" t="str">
            <v>4512000003</v>
          </cell>
        </row>
        <row r="7325">
          <cell r="A7325" t="str">
            <v>4512000003</v>
          </cell>
        </row>
        <row r="7326">
          <cell r="A7326" t="str">
            <v>4512000003</v>
          </cell>
        </row>
        <row r="7327">
          <cell r="A7327" t="str">
            <v>4512000003</v>
          </cell>
        </row>
        <row r="7328">
          <cell r="A7328" t="str">
            <v>4512000003</v>
          </cell>
        </row>
        <row r="7329">
          <cell r="A7329" t="str">
            <v>4512000003</v>
          </cell>
        </row>
        <row r="7330">
          <cell r="A7330" t="str">
            <v>4512000003</v>
          </cell>
        </row>
        <row r="7331">
          <cell r="A7331" t="str">
            <v>4512000003</v>
          </cell>
        </row>
        <row r="7332">
          <cell r="A7332" t="str">
            <v>4512000003</v>
          </cell>
        </row>
        <row r="7333">
          <cell r="A7333" t="str">
            <v>4512000003</v>
          </cell>
        </row>
        <row r="7334">
          <cell r="A7334" t="str">
            <v>4512000003</v>
          </cell>
        </row>
        <row r="7335">
          <cell r="A7335" t="str">
            <v>4512000003</v>
          </cell>
        </row>
        <row r="7336">
          <cell r="A7336" t="str">
            <v>4512000003</v>
          </cell>
        </row>
        <row r="7337">
          <cell r="A7337" t="str">
            <v>4512000003</v>
          </cell>
        </row>
        <row r="7338">
          <cell r="A7338" t="str">
            <v>4512000003</v>
          </cell>
        </row>
        <row r="7339">
          <cell r="A7339" t="str">
            <v>4512000003</v>
          </cell>
        </row>
        <row r="7340">
          <cell r="A7340" t="str">
            <v>4512000003</v>
          </cell>
        </row>
        <row r="7341">
          <cell r="A7341" t="str">
            <v>4512000003</v>
          </cell>
        </row>
        <row r="7342">
          <cell r="A7342" t="str">
            <v>4512000003</v>
          </cell>
        </row>
        <row r="7343">
          <cell r="A7343" t="str">
            <v>4512000003</v>
          </cell>
        </row>
        <row r="7344">
          <cell r="A7344" t="str">
            <v>4512000003</v>
          </cell>
        </row>
        <row r="7345">
          <cell r="A7345" t="str">
            <v>4512000003</v>
          </cell>
        </row>
        <row r="7346">
          <cell r="A7346" t="str">
            <v>4512000003</v>
          </cell>
        </row>
        <row r="7347">
          <cell r="A7347" t="str">
            <v>4512000003</v>
          </cell>
        </row>
        <row r="7348">
          <cell r="A7348" t="str">
            <v>4512000003</v>
          </cell>
        </row>
        <row r="7349">
          <cell r="A7349" t="str">
            <v>4512000003</v>
          </cell>
        </row>
        <row r="7350">
          <cell r="A7350" t="str">
            <v>4512000003</v>
          </cell>
        </row>
        <row r="7351">
          <cell r="A7351" t="str">
            <v>4512000003</v>
          </cell>
        </row>
        <row r="7352">
          <cell r="A7352" t="str">
            <v>4512000003</v>
          </cell>
        </row>
        <row r="7353">
          <cell r="A7353" t="str">
            <v>4512000003</v>
          </cell>
        </row>
        <row r="7354">
          <cell r="A7354" t="str">
            <v>4512000003</v>
          </cell>
        </row>
        <row r="7355">
          <cell r="A7355" t="str">
            <v>4512000003</v>
          </cell>
        </row>
        <row r="7356">
          <cell r="A7356" t="str">
            <v>4512000003</v>
          </cell>
        </row>
        <row r="7357">
          <cell r="A7357" t="str">
            <v>4512000003</v>
          </cell>
        </row>
        <row r="7358">
          <cell r="A7358" t="str">
            <v>4512000003</v>
          </cell>
        </row>
        <row r="7359">
          <cell r="A7359" t="str">
            <v>4512000003</v>
          </cell>
        </row>
        <row r="7360">
          <cell r="A7360" t="str">
            <v>4512000003</v>
          </cell>
        </row>
        <row r="7361">
          <cell r="A7361" t="str">
            <v>4512000003</v>
          </cell>
        </row>
        <row r="7362">
          <cell r="A7362" t="str">
            <v>4512000003</v>
          </cell>
        </row>
        <row r="7363">
          <cell r="A7363" t="str">
            <v>4512000003</v>
          </cell>
        </row>
        <row r="7364">
          <cell r="A7364" t="str">
            <v>4512000003</v>
          </cell>
        </row>
        <row r="7365">
          <cell r="A7365" t="str">
            <v>4512000003</v>
          </cell>
        </row>
        <row r="7366">
          <cell r="A7366" t="str">
            <v>4512000003</v>
          </cell>
        </row>
        <row r="7367">
          <cell r="A7367" t="str">
            <v>4512000003</v>
          </cell>
        </row>
        <row r="7368">
          <cell r="A7368" t="str">
            <v>4512000003</v>
          </cell>
        </row>
        <row r="7369">
          <cell r="A7369" t="str">
            <v>4512000003</v>
          </cell>
        </row>
        <row r="7370">
          <cell r="A7370" t="str">
            <v>4512000003</v>
          </cell>
        </row>
        <row r="7371">
          <cell r="A7371" t="str">
            <v>4512000003</v>
          </cell>
        </row>
        <row r="7372">
          <cell r="A7372" t="str">
            <v>4512000003</v>
          </cell>
        </row>
        <row r="7373">
          <cell r="A7373" t="str">
            <v>4512000003</v>
          </cell>
        </row>
        <row r="7374">
          <cell r="A7374" t="str">
            <v>4512000003</v>
          </cell>
        </row>
        <row r="7375">
          <cell r="A7375" t="str">
            <v>4512000003</v>
          </cell>
        </row>
        <row r="7376">
          <cell r="A7376" t="str">
            <v>4512000003</v>
          </cell>
        </row>
        <row r="7377">
          <cell r="A7377" t="str">
            <v>4512000003</v>
          </cell>
        </row>
        <row r="7378">
          <cell r="A7378" t="str">
            <v>4512000003</v>
          </cell>
        </row>
        <row r="7379">
          <cell r="A7379" t="str">
            <v>4512000003</v>
          </cell>
        </row>
        <row r="7380">
          <cell r="A7380" t="str">
            <v>4512000003</v>
          </cell>
        </row>
        <row r="7381">
          <cell r="A7381" t="str">
            <v>4512000003</v>
          </cell>
        </row>
        <row r="7382">
          <cell r="A7382" t="str">
            <v>4512000003</v>
          </cell>
        </row>
        <row r="7383">
          <cell r="A7383" t="str">
            <v>4512000003</v>
          </cell>
        </row>
        <row r="7384">
          <cell r="A7384" t="str">
            <v>4512000003</v>
          </cell>
        </row>
        <row r="7385">
          <cell r="A7385" t="str">
            <v>4512000003</v>
          </cell>
        </row>
        <row r="7386">
          <cell r="A7386" t="str">
            <v>4512000003</v>
          </cell>
        </row>
        <row r="7387">
          <cell r="A7387" t="str">
            <v>4512000003</v>
          </cell>
        </row>
        <row r="7388">
          <cell r="A7388" t="str">
            <v>4512000003</v>
          </cell>
        </row>
        <row r="7389">
          <cell r="A7389" t="str">
            <v>4512000003</v>
          </cell>
        </row>
        <row r="7390">
          <cell r="A7390" t="str">
            <v>4512000003</v>
          </cell>
        </row>
        <row r="7391">
          <cell r="A7391" t="str">
            <v>4512000003</v>
          </cell>
        </row>
        <row r="7392">
          <cell r="A7392" t="str">
            <v>4512000003</v>
          </cell>
        </row>
        <row r="7393">
          <cell r="A7393" t="str">
            <v>4512000003</v>
          </cell>
        </row>
        <row r="7394">
          <cell r="A7394" t="str">
            <v>4512000003</v>
          </cell>
        </row>
        <row r="7395">
          <cell r="A7395" t="str">
            <v>4512000003</v>
          </cell>
        </row>
        <row r="7396">
          <cell r="A7396" t="str">
            <v>4512000003</v>
          </cell>
        </row>
        <row r="7397">
          <cell r="A7397" t="str">
            <v>4512000003</v>
          </cell>
        </row>
        <row r="7398">
          <cell r="A7398" t="str">
            <v>4512000003</v>
          </cell>
        </row>
        <row r="7399">
          <cell r="A7399" t="str">
            <v>4512000003</v>
          </cell>
        </row>
        <row r="7400">
          <cell r="A7400" t="str">
            <v>4512000003</v>
          </cell>
        </row>
        <row r="7401">
          <cell r="A7401" t="str">
            <v>4512000003</v>
          </cell>
        </row>
        <row r="7402">
          <cell r="A7402" t="str">
            <v>4512000003</v>
          </cell>
        </row>
        <row r="7403">
          <cell r="A7403" t="str">
            <v>4512000003</v>
          </cell>
        </row>
        <row r="7404">
          <cell r="A7404" t="str">
            <v>4512000003</v>
          </cell>
        </row>
        <row r="7405">
          <cell r="A7405" t="str">
            <v>4512000003</v>
          </cell>
        </row>
        <row r="7406">
          <cell r="A7406" t="str">
            <v>4512000003</v>
          </cell>
        </row>
        <row r="7407">
          <cell r="A7407" t="str">
            <v>4512000003</v>
          </cell>
        </row>
        <row r="7408">
          <cell r="A7408" t="str">
            <v>4512000003</v>
          </cell>
        </row>
        <row r="7409">
          <cell r="A7409" t="str">
            <v>4512000003</v>
          </cell>
        </row>
        <row r="7410">
          <cell r="A7410" t="str">
            <v>4512000003</v>
          </cell>
        </row>
        <row r="7411">
          <cell r="A7411" t="str">
            <v>4512000003</v>
          </cell>
        </row>
        <row r="7412">
          <cell r="A7412" t="str">
            <v>4512000003</v>
          </cell>
        </row>
        <row r="7413">
          <cell r="A7413" t="str">
            <v>4512000003</v>
          </cell>
        </row>
        <row r="7414">
          <cell r="A7414" t="str">
            <v>4512000003</v>
          </cell>
        </row>
        <row r="7415">
          <cell r="A7415" t="str">
            <v>4512000003</v>
          </cell>
        </row>
        <row r="7416">
          <cell r="A7416" t="str">
            <v>4512000003</v>
          </cell>
        </row>
        <row r="7417">
          <cell r="A7417" t="str">
            <v>4512000003</v>
          </cell>
        </row>
        <row r="7418">
          <cell r="A7418" t="str">
            <v>4512000003</v>
          </cell>
        </row>
        <row r="7419">
          <cell r="A7419" t="str">
            <v>4512000003</v>
          </cell>
        </row>
        <row r="7420">
          <cell r="A7420" t="str">
            <v>4512000003</v>
          </cell>
        </row>
        <row r="7421">
          <cell r="A7421" t="str">
            <v>4512000003</v>
          </cell>
        </row>
        <row r="7422">
          <cell r="A7422" t="str">
            <v>4512000003</v>
          </cell>
        </row>
        <row r="7423">
          <cell r="A7423" t="str">
            <v>4512000003</v>
          </cell>
        </row>
        <row r="7424">
          <cell r="A7424" t="str">
            <v>4512000003</v>
          </cell>
        </row>
        <row r="7425">
          <cell r="A7425" t="str">
            <v>4512000003</v>
          </cell>
        </row>
        <row r="7426">
          <cell r="A7426" t="str">
            <v>4512000003</v>
          </cell>
        </row>
        <row r="7427">
          <cell r="A7427" t="str">
            <v>4512000003</v>
          </cell>
        </row>
        <row r="7428">
          <cell r="A7428" t="str">
            <v>4512000003</v>
          </cell>
        </row>
        <row r="7429">
          <cell r="A7429" t="str">
            <v>4512000003</v>
          </cell>
        </row>
        <row r="7430">
          <cell r="A7430" t="str">
            <v>4512000003</v>
          </cell>
        </row>
        <row r="7431">
          <cell r="A7431" t="str">
            <v>4512000003</v>
          </cell>
        </row>
        <row r="7432">
          <cell r="A7432" t="str">
            <v>4512000003</v>
          </cell>
        </row>
        <row r="7433">
          <cell r="A7433" t="str">
            <v>4512000003</v>
          </cell>
        </row>
        <row r="7434">
          <cell r="A7434" t="str">
            <v>4512000003</v>
          </cell>
        </row>
        <row r="7435">
          <cell r="A7435" t="str">
            <v>4512000003</v>
          </cell>
        </row>
        <row r="7436">
          <cell r="A7436" t="str">
            <v>4512000003</v>
          </cell>
        </row>
        <row r="7437">
          <cell r="A7437" t="str">
            <v>4512000003</v>
          </cell>
        </row>
        <row r="7438">
          <cell r="A7438" t="str">
            <v>4512000003</v>
          </cell>
        </row>
        <row r="7439">
          <cell r="A7439" t="str">
            <v>4512000003</v>
          </cell>
        </row>
        <row r="7440">
          <cell r="A7440" t="str">
            <v>4512000003</v>
          </cell>
        </row>
        <row r="7441">
          <cell r="A7441" t="str">
            <v>4512000003</v>
          </cell>
        </row>
        <row r="7442">
          <cell r="A7442" t="str">
            <v>4512000003</v>
          </cell>
        </row>
        <row r="7443">
          <cell r="A7443" t="str">
            <v>4512000003</v>
          </cell>
        </row>
        <row r="7444">
          <cell r="A7444" t="str">
            <v>4512000003</v>
          </cell>
        </row>
        <row r="7445">
          <cell r="A7445" t="str">
            <v>4512000003</v>
          </cell>
        </row>
        <row r="7446">
          <cell r="A7446" t="str">
            <v>4512000003</v>
          </cell>
        </row>
        <row r="7447">
          <cell r="A7447" t="str">
            <v>4512000003</v>
          </cell>
        </row>
        <row r="7448">
          <cell r="A7448" t="str">
            <v>4512000003</v>
          </cell>
        </row>
        <row r="7449">
          <cell r="A7449" t="str">
            <v>4512000003</v>
          </cell>
        </row>
        <row r="7450">
          <cell r="A7450" t="str">
            <v>4512000003</v>
          </cell>
        </row>
        <row r="7451">
          <cell r="A7451" t="str">
            <v>4512000003</v>
          </cell>
        </row>
        <row r="7452">
          <cell r="A7452" t="str">
            <v>4512000003</v>
          </cell>
        </row>
        <row r="7453">
          <cell r="A7453" t="str">
            <v>4512000003</v>
          </cell>
        </row>
        <row r="7454">
          <cell r="A7454" t="str">
            <v>4512000003</v>
          </cell>
        </row>
        <row r="7455">
          <cell r="A7455" t="str">
            <v>4512000003</v>
          </cell>
        </row>
        <row r="7456">
          <cell r="A7456" t="str">
            <v>4512000003</v>
          </cell>
        </row>
        <row r="7457">
          <cell r="A7457" t="str">
            <v>4512000003</v>
          </cell>
        </row>
        <row r="7458">
          <cell r="A7458" t="str">
            <v>4512000003</v>
          </cell>
        </row>
        <row r="7459">
          <cell r="A7459" t="str">
            <v>4512000003</v>
          </cell>
        </row>
        <row r="7460">
          <cell r="A7460" t="str">
            <v>4512000003</v>
          </cell>
        </row>
        <row r="7461">
          <cell r="A7461" t="str">
            <v>4512000003</v>
          </cell>
        </row>
        <row r="7462">
          <cell r="A7462" t="str">
            <v>4512000003</v>
          </cell>
        </row>
        <row r="7463">
          <cell r="A7463" t="str">
            <v>4512000003</v>
          </cell>
        </row>
        <row r="7464">
          <cell r="A7464" t="str">
            <v>4512000003</v>
          </cell>
        </row>
        <row r="7465">
          <cell r="A7465" t="str">
            <v>4512000003</v>
          </cell>
        </row>
        <row r="7466">
          <cell r="A7466" t="str">
            <v>4512000003</v>
          </cell>
        </row>
        <row r="7467">
          <cell r="A7467" t="str">
            <v>4512000003</v>
          </cell>
        </row>
        <row r="7468">
          <cell r="A7468" t="str">
            <v>4512000003</v>
          </cell>
        </row>
        <row r="7469">
          <cell r="A7469" t="str">
            <v>4512000003</v>
          </cell>
        </row>
        <row r="7470">
          <cell r="A7470" t="str">
            <v>4512000003</v>
          </cell>
        </row>
        <row r="7471">
          <cell r="A7471" t="str">
            <v>4512000003</v>
          </cell>
        </row>
        <row r="7472">
          <cell r="A7472" t="str">
            <v>4512000003</v>
          </cell>
        </row>
        <row r="7473">
          <cell r="A7473" t="str">
            <v>4512000003</v>
          </cell>
        </row>
        <row r="7474">
          <cell r="A7474" t="str">
            <v>4512000003</v>
          </cell>
        </row>
        <row r="7475">
          <cell r="A7475" t="str">
            <v>4512000003</v>
          </cell>
        </row>
        <row r="7476">
          <cell r="A7476" t="str">
            <v>4512000003</v>
          </cell>
        </row>
        <row r="7477">
          <cell r="A7477" t="str">
            <v>4512000003</v>
          </cell>
        </row>
        <row r="7478">
          <cell r="A7478" t="str">
            <v>4512000003</v>
          </cell>
        </row>
        <row r="7479">
          <cell r="A7479" t="str">
            <v>4512000003</v>
          </cell>
        </row>
        <row r="7480">
          <cell r="A7480" t="str">
            <v>4512000003</v>
          </cell>
        </row>
        <row r="7481">
          <cell r="A7481" t="str">
            <v>4512000003</v>
          </cell>
        </row>
        <row r="7482">
          <cell r="A7482" t="str">
            <v>4512000003</v>
          </cell>
        </row>
        <row r="7483">
          <cell r="A7483" t="str">
            <v>4512000003</v>
          </cell>
        </row>
        <row r="7484">
          <cell r="A7484" t="str">
            <v>4512000003</v>
          </cell>
        </row>
        <row r="7485">
          <cell r="A7485" t="str">
            <v>4512000003</v>
          </cell>
        </row>
        <row r="7486">
          <cell r="A7486" t="str">
            <v>4512000003</v>
          </cell>
        </row>
        <row r="7487">
          <cell r="A7487" t="str">
            <v>4512000003</v>
          </cell>
        </row>
        <row r="7488">
          <cell r="A7488" t="str">
            <v>4512000003</v>
          </cell>
        </row>
        <row r="7489">
          <cell r="A7489" t="str">
            <v>4512000003</v>
          </cell>
        </row>
        <row r="7490">
          <cell r="A7490" t="str">
            <v>4512000003</v>
          </cell>
        </row>
        <row r="7491">
          <cell r="A7491" t="str">
            <v>4512000003</v>
          </cell>
        </row>
        <row r="7492">
          <cell r="A7492" t="str">
            <v>4512000003</v>
          </cell>
        </row>
        <row r="7493">
          <cell r="A7493" t="str">
            <v>4512000003</v>
          </cell>
        </row>
        <row r="7494">
          <cell r="A7494" t="str">
            <v>4512000003</v>
          </cell>
        </row>
        <row r="7495">
          <cell r="A7495" t="str">
            <v>4512000003</v>
          </cell>
        </row>
        <row r="7496">
          <cell r="A7496" t="str">
            <v>4512000003</v>
          </cell>
        </row>
        <row r="7497">
          <cell r="A7497" t="str">
            <v>4512000003</v>
          </cell>
        </row>
        <row r="7498">
          <cell r="A7498" t="str">
            <v>4512000003</v>
          </cell>
        </row>
        <row r="7499">
          <cell r="A7499" t="str">
            <v>4512000003</v>
          </cell>
        </row>
        <row r="7500">
          <cell r="A7500" t="str">
            <v>4512000003</v>
          </cell>
        </row>
        <row r="7501">
          <cell r="A7501" t="str">
            <v>4512000003</v>
          </cell>
        </row>
        <row r="7502">
          <cell r="A7502" t="str">
            <v>4512000003</v>
          </cell>
        </row>
        <row r="7503">
          <cell r="A7503" t="str">
            <v>4512000003</v>
          </cell>
        </row>
        <row r="7504">
          <cell r="A7504" t="str">
            <v>4512000003</v>
          </cell>
        </row>
        <row r="7505">
          <cell r="A7505" t="str">
            <v>4512000003</v>
          </cell>
        </row>
        <row r="7506">
          <cell r="A7506" t="str">
            <v>4512000003</v>
          </cell>
        </row>
        <row r="7507">
          <cell r="A7507" t="str">
            <v>4512000003</v>
          </cell>
        </row>
        <row r="7508">
          <cell r="A7508" t="str">
            <v>4512000003</v>
          </cell>
        </row>
        <row r="7509">
          <cell r="A7509" t="str">
            <v>4512000003</v>
          </cell>
        </row>
        <row r="7510">
          <cell r="A7510" t="str">
            <v>4512000003</v>
          </cell>
        </row>
        <row r="7511">
          <cell r="A7511" t="str">
            <v>4512000003</v>
          </cell>
        </row>
        <row r="7512">
          <cell r="A7512" t="str">
            <v>4512000003</v>
          </cell>
        </row>
        <row r="7513">
          <cell r="A7513" t="str">
            <v>4512000003</v>
          </cell>
        </row>
        <row r="7514">
          <cell r="A7514" t="str">
            <v>4512000003</v>
          </cell>
        </row>
        <row r="7515">
          <cell r="A7515" t="str">
            <v>4512000003</v>
          </cell>
        </row>
        <row r="7516">
          <cell r="A7516" t="str">
            <v>4512000003</v>
          </cell>
        </row>
        <row r="7517">
          <cell r="A7517" t="str">
            <v>4512000003</v>
          </cell>
        </row>
        <row r="7518">
          <cell r="A7518" t="str">
            <v>4512000003</v>
          </cell>
        </row>
        <row r="7519">
          <cell r="A7519" t="str">
            <v>4512000003</v>
          </cell>
        </row>
        <row r="7520">
          <cell r="A7520" t="str">
            <v>4512000003</v>
          </cell>
        </row>
        <row r="7521">
          <cell r="A7521" t="str">
            <v>4512000003</v>
          </cell>
        </row>
        <row r="7522">
          <cell r="A7522" t="str">
            <v>4512000003</v>
          </cell>
        </row>
        <row r="7523">
          <cell r="A7523" t="str">
            <v>4512000003</v>
          </cell>
        </row>
        <row r="7524">
          <cell r="A7524" t="str">
            <v>4512000003</v>
          </cell>
        </row>
        <row r="7525">
          <cell r="A7525" t="str">
            <v>4512000003</v>
          </cell>
        </row>
        <row r="7526">
          <cell r="A7526" t="str">
            <v>4512000003</v>
          </cell>
        </row>
        <row r="7527">
          <cell r="A7527" t="str">
            <v>4512000003</v>
          </cell>
        </row>
        <row r="7528">
          <cell r="A7528" t="str">
            <v>4512000003</v>
          </cell>
        </row>
        <row r="7529">
          <cell r="A7529" t="str">
            <v>4512000003</v>
          </cell>
        </row>
        <row r="7530">
          <cell r="A7530" t="str">
            <v>4512000003</v>
          </cell>
        </row>
        <row r="7531">
          <cell r="A7531" t="str">
            <v>4512000003</v>
          </cell>
        </row>
        <row r="7532">
          <cell r="A7532" t="str">
            <v>4512000003</v>
          </cell>
        </row>
        <row r="7533">
          <cell r="A7533" t="str">
            <v>4512000003</v>
          </cell>
        </row>
        <row r="7534">
          <cell r="A7534" t="str">
            <v>4512000003</v>
          </cell>
        </row>
        <row r="7535">
          <cell r="A7535" t="str">
            <v>4512000003</v>
          </cell>
        </row>
        <row r="7536">
          <cell r="A7536" t="str">
            <v>4512000003</v>
          </cell>
        </row>
        <row r="7537">
          <cell r="A7537" t="str">
            <v>4512000003</v>
          </cell>
        </row>
        <row r="7538">
          <cell r="A7538" t="str">
            <v>4512000003</v>
          </cell>
        </row>
        <row r="7539">
          <cell r="A7539" t="str">
            <v>4512000003</v>
          </cell>
        </row>
        <row r="7540">
          <cell r="A7540" t="str">
            <v>4512000003</v>
          </cell>
        </row>
        <row r="7541">
          <cell r="A7541" t="str">
            <v>4512000003</v>
          </cell>
        </row>
        <row r="7542">
          <cell r="A7542" t="str">
            <v>4512000003</v>
          </cell>
        </row>
        <row r="7543">
          <cell r="A7543" t="str">
            <v>4512000003</v>
          </cell>
        </row>
        <row r="7544">
          <cell r="A7544" t="str">
            <v>4512000003</v>
          </cell>
        </row>
        <row r="7545">
          <cell r="A7545" t="str">
            <v>4512000003</v>
          </cell>
        </row>
        <row r="7546">
          <cell r="A7546" t="str">
            <v>4512000003</v>
          </cell>
        </row>
        <row r="7547">
          <cell r="A7547" t="str">
            <v>4512000003</v>
          </cell>
        </row>
        <row r="7548">
          <cell r="A7548" t="str">
            <v>4512000003</v>
          </cell>
        </row>
        <row r="7549">
          <cell r="A7549" t="str">
            <v>4512000003</v>
          </cell>
        </row>
        <row r="7550">
          <cell r="A7550" t="str">
            <v>4512000003</v>
          </cell>
        </row>
        <row r="7551">
          <cell r="A7551" t="str">
            <v>4512000003</v>
          </cell>
        </row>
        <row r="7552">
          <cell r="A7552" t="str">
            <v>4512000003</v>
          </cell>
        </row>
        <row r="7553">
          <cell r="A7553" t="str">
            <v>4512000003</v>
          </cell>
        </row>
        <row r="7554">
          <cell r="A7554" t="str">
            <v>4512000003</v>
          </cell>
        </row>
        <row r="7555">
          <cell r="A7555" t="str">
            <v>4512000003</v>
          </cell>
        </row>
        <row r="7556">
          <cell r="A7556" t="str">
            <v>4512000003</v>
          </cell>
        </row>
        <row r="7557">
          <cell r="A7557" t="str">
            <v>4512000003</v>
          </cell>
        </row>
        <row r="7558">
          <cell r="A7558" t="str">
            <v>4512000003</v>
          </cell>
        </row>
        <row r="7559">
          <cell r="A7559" t="str">
            <v>4512000003</v>
          </cell>
        </row>
        <row r="7560">
          <cell r="A7560" t="str">
            <v>4512000003</v>
          </cell>
        </row>
        <row r="7561">
          <cell r="A7561" t="str">
            <v>4512000003</v>
          </cell>
        </row>
        <row r="7562">
          <cell r="A7562" t="str">
            <v>4512000003</v>
          </cell>
        </row>
        <row r="7563">
          <cell r="A7563" t="str">
            <v>4512000003</v>
          </cell>
        </row>
        <row r="7564">
          <cell r="A7564" t="str">
            <v>4512000003</v>
          </cell>
        </row>
        <row r="7565">
          <cell r="A7565" t="str">
            <v>4512000003</v>
          </cell>
        </row>
        <row r="7566">
          <cell r="A7566" t="str">
            <v>4512000003</v>
          </cell>
        </row>
        <row r="7567">
          <cell r="A7567" t="str">
            <v>4512000003</v>
          </cell>
        </row>
        <row r="7568">
          <cell r="A7568" t="str">
            <v>4512000003</v>
          </cell>
        </row>
        <row r="7569">
          <cell r="A7569" t="str">
            <v>4512000003</v>
          </cell>
        </row>
        <row r="7570">
          <cell r="A7570" t="str">
            <v>4512000003</v>
          </cell>
        </row>
        <row r="7571">
          <cell r="A7571" t="str">
            <v>4512000003</v>
          </cell>
        </row>
        <row r="7572">
          <cell r="A7572" t="str">
            <v>4512000003</v>
          </cell>
        </row>
        <row r="7573">
          <cell r="A7573" t="str">
            <v>4512000003</v>
          </cell>
        </row>
        <row r="7574">
          <cell r="A7574" t="str">
            <v>4512000003</v>
          </cell>
        </row>
        <row r="7575">
          <cell r="A7575" t="str">
            <v>4512000003</v>
          </cell>
        </row>
        <row r="7576">
          <cell r="A7576" t="str">
            <v>4512000003</v>
          </cell>
        </row>
        <row r="7577">
          <cell r="A7577" t="str">
            <v>4512000003</v>
          </cell>
        </row>
        <row r="7578">
          <cell r="A7578" t="str">
            <v>4512000003</v>
          </cell>
        </row>
        <row r="7579">
          <cell r="A7579" t="str">
            <v>4512000003</v>
          </cell>
        </row>
        <row r="7580">
          <cell r="A7580" t="str">
            <v>4512000003</v>
          </cell>
        </row>
        <row r="7581">
          <cell r="A7581" t="str">
            <v>4512000003</v>
          </cell>
        </row>
        <row r="7582">
          <cell r="A7582" t="str">
            <v>4512000003</v>
          </cell>
        </row>
        <row r="7583">
          <cell r="A7583" t="str">
            <v>4512000003</v>
          </cell>
        </row>
        <row r="7584">
          <cell r="A7584" t="str">
            <v>4512000003</v>
          </cell>
        </row>
        <row r="7585">
          <cell r="A7585" t="str">
            <v>4512000003</v>
          </cell>
        </row>
        <row r="7586">
          <cell r="A7586" t="str">
            <v>4512000003</v>
          </cell>
        </row>
        <row r="7587">
          <cell r="A7587" t="str">
            <v>4512000003</v>
          </cell>
        </row>
        <row r="7588">
          <cell r="A7588" t="str">
            <v>4512000003</v>
          </cell>
        </row>
        <row r="7589">
          <cell r="A7589" t="str">
            <v>4512000003</v>
          </cell>
        </row>
        <row r="7590">
          <cell r="A7590" t="str">
            <v>4512000003</v>
          </cell>
        </row>
        <row r="7591">
          <cell r="A7591" t="str">
            <v>4512000003</v>
          </cell>
        </row>
        <row r="7592">
          <cell r="A7592" t="str">
            <v>4512000003</v>
          </cell>
        </row>
        <row r="7593">
          <cell r="A7593" t="str">
            <v>4512000003</v>
          </cell>
        </row>
        <row r="7594">
          <cell r="A7594" t="str">
            <v>4512000003</v>
          </cell>
        </row>
        <row r="7595">
          <cell r="A7595" t="str">
            <v>4512000003</v>
          </cell>
        </row>
        <row r="7596">
          <cell r="A7596" t="str">
            <v>4512000003</v>
          </cell>
        </row>
        <row r="7597">
          <cell r="A7597" t="str">
            <v>4512000003</v>
          </cell>
        </row>
        <row r="7598">
          <cell r="A7598" t="str">
            <v>4512000003</v>
          </cell>
        </row>
        <row r="7599">
          <cell r="A7599" t="str">
            <v>4512000003</v>
          </cell>
        </row>
        <row r="7600">
          <cell r="A7600" t="str">
            <v>4512000003</v>
          </cell>
        </row>
        <row r="7601">
          <cell r="A7601" t="str">
            <v>4512000003</v>
          </cell>
        </row>
        <row r="7602">
          <cell r="A7602" t="str">
            <v>4512000003</v>
          </cell>
        </row>
        <row r="7603">
          <cell r="A7603" t="str">
            <v>4512000003</v>
          </cell>
        </row>
        <row r="7604">
          <cell r="A7604" t="str">
            <v>4512000003</v>
          </cell>
        </row>
        <row r="7605">
          <cell r="A7605" t="str">
            <v>4512000003</v>
          </cell>
        </row>
        <row r="7606">
          <cell r="A7606" t="str">
            <v>4512000003</v>
          </cell>
        </row>
        <row r="7607">
          <cell r="A7607" t="str">
            <v>4512000003</v>
          </cell>
        </row>
        <row r="7608">
          <cell r="A7608" t="str">
            <v>4512000003</v>
          </cell>
        </row>
        <row r="7609">
          <cell r="A7609" t="str">
            <v>4512000003</v>
          </cell>
        </row>
        <row r="7610">
          <cell r="A7610" t="str">
            <v>4512000003</v>
          </cell>
        </row>
        <row r="7611">
          <cell r="A7611" t="str">
            <v>4512000003</v>
          </cell>
        </row>
        <row r="7612">
          <cell r="A7612" t="str">
            <v>4512000003</v>
          </cell>
        </row>
        <row r="7613">
          <cell r="A7613" t="str">
            <v>4512000003</v>
          </cell>
        </row>
        <row r="7614">
          <cell r="A7614" t="str">
            <v>4512000003</v>
          </cell>
        </row>
        <row r="7615">
          <cell r="A7615" t="str">
            <v>4512000003</v>
          </cell>
        </row>
        <row r="7616">
          <cell r="A7616" t="str">
            <v>4512000003</v>
          </cell>
        </row>
        <row r="7617">
          <cell r="A7617" t="str">
            <v>4512000003</v>
          </cell>
        </row>
        <row r="7618">
          <cell r="A7618" t="str">
            <v>4512000003</v>
          </cell>
        </row>
        <row r="7619">
          <cell r="A7619" t="str">
            <v>4512000003</v>
          </cell>
        </row>
        <row r="7620">
          <cell r="A7620" t="str">
            <v>4512000003</v>
          </cell>
        </row>
        <row r="7621">
          <cell r="A7621" t="str">
            <v>4512000003</v>
          </cell>
        </row>
        <row r="7622">
          <cell r="A7622" t="str">
            <v>4512000003</v>
          </cell>
        </row>
        <row r="7623">
          <cell r="A7623" t="str">
            <v>4512000003</v>
          </cell>
        </row>
        <row r="7624">
          <cell r="A7624" t="str">
            <v>4512000003</v>
          </cell>
        </row>
        <row r="7625">
          <cell r="A7625" t="str">
            <v>4512000003</v>
          </cell>
        </row>
        <row r="7626">
          <cell r="A7626" t="str">
            <v>4512000003</v>
          </cell>
        </row>
        <row r="7627">
          <cell r="A7627" t="str">
            <v>4512000003</v>
          </cell>
        </row>
        <row r="7628">
          <cell r="A7628" t="str">
            <v>4512000003</v>
          </cell>
        </row>
        <row r="7629">
          <cell r="A7629" t="str">
            <v>4512000003</v>
          </cell>
        </row>
        <row r="7630">
          <cell r="A7630" t="str">
            <v>4512000003</v>
          </cell>
        </row>
        <row r="7631">
          <cell r="A7631" t="str">
            <v>4512000003</v>
          </cell>
        </row>
        <row r="7632">
          <cell r="A7632" t="str">
            <v>4512000003</v>
          </cell>
        </row>
        <row r="7633">
          <cell r="A7633" t="str">
            <v>4512000003</v>
          </cell>
        </row>
        <row r="7634">
          <cell r="A7634" t="str">
            <v>4512000003</v>
          </cell>
        </row>
        <row r="7635">
          <cell r="A7635" t="str">
            <v>4512000003</v>
          </cell>
        </row>
        <row r="7636">
          <cell r="A7636" t="str">
            <v>4512000003</v>
          </cell>
        </row>
        <row r="7637">
          <cell r="A7637" t="str">
            <v>4512000003</v>
          </cell>
        </row>
        <row r="7638">
          <cell r="A7638" t="str">
            <v>4512000003</v>
          </cell>
        </row>
        <row r="7639">
          <cell r="A7639" t="str">
            <v>4512000003</v>
          </cell>
        </row>
        <row r="7640">
          <cell r="A7640" t="str">
            <v>4512000003</v>
          </cell>
        </row>
        <row r="7641">
          <cell r="A7641" t="str">
            <v>4512000003</v>
          </cell>
        </row>
        <row r="7642">
          <cell r="A7642" t="str">
            <v>4512000003</v>
          </cell>
        </row>
        <row r="7643">
          <cell r="A7643" t="str">
            <v>4512000003</v>
          </cell>
        </row>
        <row r="7644">
          <cell r="A7644" t="str">
            <v>4512000003</v>
          </cell>
        </row>
        <row r="7645">
          <cell r="A7645" t="str">
            <v>4512000003</v>
          </cell>
        </row>
        <row r="7646">
          <cell r="A7646" t="str">
            <v>4512000003</v>
          </cell>
        </row>
        <row r="7647">
          <cell r="A7647" t="str">
            <v>4512000003</v>
          </cell>
        </row>
        <row r="7648">
          <cell r="A7648" t="str">
            <v>4512000003</v>
          </cell>
        </row>
        <row r="7649">
          <cell r="A7649" t="str">
            <v>4512000003</v>
          </cell>
        </row>
        <row r="7650">
          <cell r="A7650" t="str">
            <v>4512000003</v>
          </cell>
        </row>
        <row r="7651">
          <cell r="A7651" t="str">
            <v>4512000003</v>
          </cell>
        </row>
        <row r="7652">
          <cell r="A7652" t="str">
            <v>4512000003</v>
          </cell>
        </row>
        <row r="7653">
          <cell r="A7653" t="str">
            <v>4512000003</v>
          </cell>
        </row>
        <row r="7654">
          <cell r="A7654" t="str">
            <v>4512000003</v>
          </cell>
        </row>
        <row r="7655">
          <cell r="A7655" t="str">
            <v>4512000003</v>
          </cell>
        </row>
        <row r="7656">
          <cell r="A7656" t="str">
            <v>4512000003</v>
          </cell>
        </row>
        <row r="7657">
          <cell r="A7657" t="str">
            <v>4512000003</v>
          </cell>
        </row>
        <row r="7658">
          <cell r="A7658" t="str">
            <v>4512000003</v>
          </cell>
        </row>
        <row r="7659">
          <cell r="A7659" t="str">
            <v>4512000003</v>
          </cell>
        </row>
        <row r="7660">
          <cell r="A7660" t="str">
            <v>4512000003</v>
          </cell>
        </row>
        <row r="7661">
          <cell r="A7661" t="str">
            <v>4512000003</v>
          </cell>
        </row>
        <row r="7662">
          <cell r="A7662" t="str">
            <v>4512000003</v>
          </cell>
        </row>
        <row r="7663">
          <cell r="A7663" t="str">
            <v>4512000003</v>
          </cell>
        </row>
        <row r="7664">
          <cell r="A7664" t="str">
            <v>4512000003</v>
          </cell>
        </row>
        <row r="7665">
          <cell r="A7665" t="str">
            <v>4512000003</v>
          </cell>
        </row>
        <row r="7666">
          <cell r="A7666" t="str">
            <v>4512000003</v>
          </cell>
        </row>
        <row r="7667">
          <cell r="A7667" t="str">
            <v>4512000003</v>
          </cell>
        </row>
        <row r="7668">
          <cell r="A7668" t="str">
            <v>4512000003</v>
          </cell>
        </row>
        <row r="7669">
          <cell r="A7669" t="str">
            <v>4512000003</v>
          </cell>
        </row>
        <row r="7670">
          <cell r="A7670" t="str">
            <v>4512000003</v>
          </cell>
        </row>
        <row r="7671">
          <cell r="A7671" t="str">
            <v>4512000003</v>
          </cell>
        </row>
        <row r="7672">
          <cell r="A7672" t="str">
            <v>4512000003</v>
          </cell>
        </row>
        <row r="7673">
          <cell r="A7673" t="str">
            <v>4512000003</v>
          </cell>
        </row>
        <row r="7674">
          <cell r="A7674" t="str">
            <v>4512000003</v>
          </cell>
        </row>
        <row r="7675">
          <cell r="A7675" t="str">
            <v>4512000003</v>
          </cell>
        </row>
        <row r="7676">
          <cell r="A7676" t="str">
            <v>4512000003</v>
          </cell>
        </row>
        <row r="7677">
          <cell r="A7677" t="str">
            <v>4512000003</v>
          </cell>
        </row>
        <row r="7678">
          <cell r="A7678" t="str">
            <v>4512000003</v>
          </cell>
        </row>
        <row r="7679">
          <cell r="A7679" t="str">
            <v>4512000003</v>
          </cell>
        </row>
        <row r="7680">
          <cell r="A7680" t="str">
            <v>4512000003</v>
          </cell>
        </row>
        <row r="7681">
          <cell r="A7681" t="str">
            <v>4512000003</v>
          </cell>
        </row>
        <row r="7682">
          <cell r="A7682" t="str">
            <v>4512000003</v>
          </cell>
        </row>
        <row r="7683">
          <cell r="A7683" t="str">
            <v>4512000003</v>
          </cell>
        </row>
        <row r="7684">
          <cell r="A7684" t="str">
            <v>4512000003</v>
          </cell>
        </row>
        <row r="7685">
          <cell r="A7685" t="str">
            <v>4512000003</v>
          </cell>
        </row>
        <row r="7686">
          <cell r="A7686" t="str">
            <v>4512000003</v>
          </cell>
        </row>
        <row r="7687">
          <cell r="A7687" t="str">
            <v>4512000003</v>
          </cell>
        </row>
        <row r="7688">
          <cell r="A7688" t="str">
            <v>4512000003</v>
          </cell>
        </row>
        <row r="7689">
          <cell r="A7689" t="str">
            <v>4512000003</v>
          </cell>
        </row>
        <row r="7690">
          <cell r="A7690" t="str">
            <v>4512000003</v>
          </cell>
        </row>
        <row r="7691">
          <cell r="A7691" t="str">
            <v>4512000003</v>
          </cell>
        </row>
        <row r="7692">
          <cell r="A7692" t="str">
            <v>4512000003</v>
          </cell>
        </row>
        <row r="7693">
          <cell r="A7693" t="str">
            <v>4512000003</v>
          </cell>
        </row>
        <row r="7694">
          <cell r="A7694" t="str">
            <v>4512000003</v>
          </cell>
        </row>
        <row r="7695">
          <cell r="A7695" t="str">
            <v>4512000003</v>
          </cell>
        </row>
        <row r="7696">
          <cell r="A7696" t="str">
            <v>4512000003</v>
          </cell>
        </row>
        <row r="7697">
          <cell r="A7697" t="str">
            <v>4512000003</v>
          </cell>
        </row>
        <row r="7698">
          <cell r="A7698" t="str">
            <v>4512000003</v>
          </cell>
        </row>
        <row r="7699">
          <cell r="A7699" t="str">
            <v>4512000003</v>
          </cell>
        </row>
        <row r="7700">
          <cell r="A7700" t="str">
            <v>4512000003</v>
          </cell>
        </row>
        <row r="7701">
          <cell r="A7701" t="str">
            <v>4512000003</v>
          </cell>
        </row>
        <row r="7702">
          <cell r="A7702" t="str">
            <v>4512000003</v>
          </cell>
        </row>
        <row r="7703">
          <cell r="A7703" t="str">
            <v>4512000003</v>
          </cell>
        </row>
        <row r="7704">
          <cell r="A7704" t="str">
            <v>4512000003</v>
          </cell>
        </row>
        <row r="7705">
          <cell r="A7705" t="str">
            <v>4512000003</v>
          </cell>
        </row>
        <row r="7706">
          <cell r="A7706" t="str">
            <v>4512000003</v>
          </cell>
        </row>
        <row r="7707">
          <cell r="A7707" t="str">
            <v>4512000003</v>
          </cell>
        </row>
        <row r="7708">
          <cell r="A7708" t="str">
            <v>4512000003</v>
          </cell>
        </row>
        <row r="7709">
          <cell r="A7709" t="str">
            <v>4512000003</v>
          </cell>
        </row>
        <row r="7710">
          <cell r="A7710" t="str">
            <v>4512000003</v>
          </cell>
        </row>
        <row r="7711">
          <cell r="A7711" t="str">
            <v>4512000003</v>
          </cell>
        </row>
        <row r="7712">
          <cell r="A7712" t="str">
            <v>4512000003</v>
          </cell>
        </row>
        <row r="7713">
          <cell r="A7713" t="str">
            <v>4512000003</v>
          </cell>
        </row>
        <row r="7714">
          <cell r="A7714" t="str">
            <v>4512000003</v>
          </cell>
        </row>
        <row r="7715">
          <cell r="A7715" t="str">
            <v>4512000003</v>
          </cell>
        </row>
        <row r="7716">
          <cell r="A7716" t="str">
            <v>4512000003</v>
          </cell>
        </row>
        <row r="7717">
          <cell r="A7717" t="str">
            <v>4512000003</v>
          </cell>
        </row>
        <row r="7718">
          <cell r="A7718" t="str">
            <v>4512000003</v>
          </cell>
        </row>
        <row r="7719">
          <cell r="A7719" t="str">
            <v>4512000003</v>
          </cell>
        </row>
        <row r="7720">
          <cell r="A7720" t="str">
            <v>4512000003</v>
          </cell>
        </row>
        <row r="7721">
          <cell r="A7721" t="str">
            <v>4512000003</v>
          </cell>
        </row>
        <row r="7722">
          <cell r="A7722" t="str">
            <v>4512000003</v>
          </cell>
        </row>
        <row r="7723">
          <cell r="A7723" t="str">
            <v>4512000003</v>
          </cell>
        </row>
        <row r="7724">
          <cell r="A7724" t="str">
            <v>4512000003</v>
          </cell>
        </row>
        <row r="7725">
          <cell r="A7725" t="str">
            <v>4512000003</v>
          </cell>
        </row>
        <row r="7726">
          <cell r="A7726" t="str">
            <v>4512000003</v>
          </cell>
        </row>
        <row r="7727">
          <cell r="A7727" t="str">
            <v>4512000003</v>
          </cell>
        </row>
        <row r="7728">
          <cell r="A7728" t="str">
            <v>4512000003</v>
          </cell>
        </row>
        <row r="7729">
          <cell r="A7729" t="str">
            <v>4512000003</v>
          </cell>
        </row>
        <row r="7730">
          <cell r="A7730" t="str">
            <v>4512000003</v>
          </cell>
        </row>
        <row r="7731">
          <cell r="A7731" t="str">
            <v>4512000003</v>
          </cell>
        </row>
        <row r="7732">
          <cell r="A7732" t="str">
            <v>4512000003</v>
          </cell>
        </row>
        <row r="7733">
          <cell r="A7733" t="str">
            <v>4512000003</v>
          </cell>
        </row>
        <row r="7734">
          <cell r="A7734" t="str">
            <v>4512000003</v>
          </cell>
        </row>
        <row r="7735">
          <cell r="A7735" t="str">
            <v>4512000003</v>
          </cell>
        </row>
        <row r="7736">
          <cell r="A7736" t="str">
            <v>4512000003</v>
          </cell>
        </row>
        <row r="7737">
          <cell r="A7737" t="str">
            <v>4512000003</v>
          </cell>
        </row>
        <row r="7738">
          <cell r="A7738" t="str">
            <v>4512000003</v>
          </cell>
        </row>
        <row r="7739">
          <cell r="A7739" t="str">
            <v>4512000003</v>
          </cell>
        </row>
        <row r="7740">
          <cell r="A7740" t="str">
            <v>4512000003</v>
          </cell>
        </row>
        <row r="7741">
          <cell r="A7741" t="str">
            <v>4512000003</v>
          </cell>
        </row>
        <row r="7742">
          <cell r="A7742" t="str">
            <v>4512000003</v>
          </cell>
        </row>
        <row r="7743">
          <cell r="A7743" t="str">
            <v>4512000003</v>
          </cell>
        </row>
        <row r="7744">
          <cell r="A7744" t="str">
            <v>4512000003</v>
          </cell>
        </row>
        <row r="7745">
          <cell r="A7745" t="str">
            <v>4512000003</v>
          </cell>
        </row>
        <row r="7746">
          <cell r="A7746" t="str">
            <v>4512000003</v>
          </cell>
        </row>
        <row r="7747">
          <cell r="A7747" t="str">
            <v>4512000003</v>
          </cell>
        </row>
        <row r="7748">
          <cell r="A7748" t="str">
            <v>4512000003</v>
          </cell>
        </row>
        <row r="7749">
          <cell r="A7749" t="str">
            <v>4512000003</v>
          </cell>
        </row>
        <row r="7750">
          <cell r="A7750" t="str">
            <v>4512000003</v>
          </cell>
        </row>
        <row r="7751">
          <cell r="A7751" t="str">
            <v>4512000003</v>
          </cell>
        </row>
        <row r="7752">
          <cell r="A7752" t="str">
            <v>4512000003</v>
          </cell>
        </row>
        <row r="7753">
          <cell r="A7753" t="str">
            <v>4512000003</v>
          </cell>
        </row>
        <row r="7754">
          <cell r="A7754" t="str">
            <v>4512000003</v>
          </cell>
        </row>
        <row r="7755">
          <cell r="A7755" t="str">
            <v>4512000003</v>
          </cell>
        </row>
        <row r="7756">
          <cell r="A7756" t="str">
            <v>4512000003</v>
          </cell>
        </row>
        <row r="7757">
          <cell r="A7757" t="str">
            <v>4512000003</v>
          </cell>
        </row>
        <row r="7758">
          <cell r="A7758" t="str">
            <v>4512000003</v>
          </cell>
        </row>
        <row r="7759">
          <cell r="A7759" t="str">
            <v>4512000003</v>
          </cell>
        </row>
        <row r="7760">
          <cell r="A7760" t="str">
            <v>4512000003</v>
          </cell>
        </row>
        <row r="7761">
          <cell r="A7761" t="str">
            <v>4512000003</v>
          </cell>
        </row>
        <row r="7762">
          <cell r="A7762" t="str">
            <v>4512000003</v>
          </cell>
        </row>
        <row r="7763">
          <cell r="A7763" t="str">
            <v>4512000003</v>
          </cell>
        </row>
        <row r="7764">
          <cell r="A7764" t="str">
            <v>4512000003</v>
          </cell>
        </row>
        <row r="7765">
          <cell r="A7765" t="str">
            <v>4512000003</v>
          </cell>
        </row>
        <row r="7766">
          <cell r="A7766" t="str">
            <v>4512000003</v>
          </cell>
        </row>
        <row r="7767">
          <cell r="A7767" t="str">
            <v>4512000003</v>
          </cell>
        </row>
        <row r="7768">
          <cell r="A7768" t="str">
            <v>4512000003</v>
          </cell>
        </row>
        <row r="7769">
          <cell r="A7769" t="str">
            <v>4512000003</v>
          </cell>
        </row>
        <row r="7770">
          <cell r="A7770" t="str">
            <v>4512000003</v>
          </cell>
        </row>
        <row r="7771">
          <cell r="A7771" t="str">
            <v>4512000003</v>
          </cell>
        </row>
        <row r="7772">
          <cell r="A7772" t="str">
            <v>4512000003</v>
          </cell>
        </row>
        <row r="7773">
          <cell r="A7773" t="str">
            <v>4512000003</v>
          </cell>
        </row>
        <row r="7774">
          <cell r="A7774" t="str">
            <v>4512000003</v>
          </cell>
        </row>
        <row r="7775">
          <cell r="A7775" t="str">
            <v>4512000003</v>
          </cell>
        </row>
        <row r="7776">
          <cell r="A7776" t="str">
            <v>4512000003</v>
          </cell>
        </row>
        <row r="7777">
          <cell r="A7777" t="str">
            <v>4512000003</v>
          </cell>
        </row>
        <row r="7778">
          <cell r="A7778" t="str">
            <v>4512000003</v>
          </cell>
        </row>
        <row r="7779">
          <cell r="A7779" t="str">
            <v>4512000003</v>
          </cell>
        </row>
        <row r="7780">
          <cell r="A7780" t="str">
            <v>4512000003</v>
          </cell>
        </row>
        <row r="7781">
          <cell r="A7781" t="str">
            <v>4512000003</v>
          </cell>
        </row>
        <row r="7782">
          <cell r="A7782" t="str">
            <v>4512000003</v>
          </cell>
        </row>
        <row r="7783">
          <cell r="A7783" t="str">
            <v>4512000003</v>
          </cell>
        </row>
        <row r="7784">
          <cell r="A7784" t="str">
            <v>4512000003</v>
          </cell>
        </row>
        <row r="7785">
          <cell r="A7785" t="str">
            <v>4512000003</v>
          </cell>
        </row>
        <row r="7786">
          <cell r="A7786" t="str">
            <v>4512000003</v>
          </cell>
        </row>
        <row r="7787">
          <cell r="A7787" t="str">
            <v>4512000003</v>
          </cell>
        </row>
        <row r="7788">
          <cell r="A7788" t="str">
            <v>4512000003</v>
          </cell>
        </row>
        <row r="7789">
          <cell r="A7789" t="str">
            <v>4512000003</v>
          </cell>
        </row>
        <row r="7790">
          <cell r="A7790" t="str">
            <v>4512000003</v>
          </cell>
        </row>
        <row r="7791">
          <cell r="A7791" t="str">
            <v>4512000003</v>
          </cell>
        </row>
        <row r="7792">
          <cell r="A7792" t="str">
            <v>4512000003</v>
          </cell>
        </row>
        <row r="7793">
          <cell r="A7793" t="str">
            <v>4512000003</v>
          </cell>
        </row>
        <row r="7794">
          <cell r="A7794" t="str">
            <v>4512000003</v>
          </cell>
        </row>
        <row r="7795">
          <cell r="A7795" t="str">
            <v>4512000003</v>
          </cell>
        </row>
        <row r="7796">
          <cell r="A7796" t="str">
            <v>4512000003</v>
          </cell>
        </row>
        <row r="7797">
          <cell r="A7797" t="str">
            <v>4512000003</v>
          </cell>
        </row>
        <row r="7798">
          <cell r="A7798" t="str">
            <v>4512000003</v>
          </cell>
        </row>
        <row r="7799">
          <cell r="A7799" t="str">
            <v>4512000003</v>
          </cell>
        </row>
        <row r="7800">
          <cell r="A7800" t="str">
            <v>4512000003</v>
          </cell>
        </row>
        <row r="7801">
          <cell r="A7801" t="str">
            <v>4512000003</v>
          </cell>
        </row>
        <row r="7802">
          <cell r="A7802" t="str">
            <v>4512000003</v>
          </cell>
        </row>
        <row r="7803">
          <cell r="A7803" t="str">
            <v>4512000003</v>
          </cell>
        </row>
        <row r="7804">
          <cell r="A7804" t="str">
            <v>4512000003</v>
          </cell>
        </row>
        <row r="7805">
          <cell r="A7805" t="str">
            <v>4512000003</v>
          </cell>
        </row>
        <row r="7806">
          <cell r="A7806" t="str">
            <v>4512000003</v>
          </cell>
        </row>
        <row r="7807">
          <cell r="A7807" t="str">
            <v>4512000003</v>
          </cell>
        </row>
        <row r="7808">
          <cell r="A7808" t="str">
            <v>4512000003</v>
          </cell>
        </row>
        <row r="7809">
          <cell r="A7809" t="str">
            <v>4512000003</v>
          </cell>
        </row>
        <row r="7810">
          <cell r="A7810" t="str">
            <v>4512000003</v>
          </cell>
        </row>
        <row r="7811">
          <cell r="A7811" t="str">
            <v>4512000003</v>
          </cell>
        </row>
        <row r="7812">
          <cell r="A7812" t="str">
            <v>4512000003</v>
          </cell>
        </row>
        <row r="7813">
          <cell r="A7813" t="str">
            <v>4512000003</v>
          </cell>
        </row>
        <row r="7814">
          <cell r="A7814" t="str">
            <v>4512000003</v>
          </cell>
        </row>
        <row r="7815">
          <cell r="A7815" t="str">
            <v>4512000003</v>
          </cell>
        </row>
        <row r="7816">
          <cell r="A7816" t="str">
            <v>4512000003</v>
          </cell>
        </row>
        <row r="7817">
          <cell r="A7817" t="str">
            <v>4512000003</v>
          </cell>
        </row>
        <row r="7818">
          <cell r="A7818" t="str">
            <v>4512000003</v>
          </cell>
        </row>
        <row r="7819">
          <cell r="A7819" t="str">
            <v>4512000003</v>
          </cell>
        </row>
        <row r="7820">
          <cell r="A7820" t="str">
            <v>4512000003</v>
          </cell>
        </row>
        <row r="7821">
          <cell r="A7821" t="str">
            <v>4512000003</v>
          </cell>
        </row>
        <row r="7822">
          <cell r="A7822" t="str">
            <v>4512000003</v>
          </cell>
        </row>
        <row r="7823">
          <cell r="A7823" t="str">
            <v>4512000003</v>
          </cell>
        </row>
        <row r="7824">
          <cell r="A7824" t="str">
            <v>4512000003</v>
          </cell>
        </row>
        <row r="7825">
          <cell r="A7825" t="str">
            <v>4512000003</v>
          </cell>
        </row>
        <row r="7826">
          <cell r="A7826" t="str">
            <v>4512000003</v>
          </cell>
        </row>
        <row r="7827">
          <cell r="A7827" t="str">
            <v>4512000003</v>
          </cell>
        </row>
        <row r="7828">
          <cell r="A7828" t="str">
            <v>4512000003</v>
          </cell>
        </row>
        <row r="7829">
          <cell r="A7829" t="str">
            <v>4512000003</v>
          </cell>
        </row>
        <row r="7830">
          <cell r="A7830" t="str">
            <v>4512000003</v>
          </cell>
        </row>
        <row r="7831">
          <cell r="A7831" t="str">
            <v>4512000003</v>
          </cell>
        </row>
        <row r="7832">
          <cell r="A7832" t="str">
            <v>4512000003</v>
          </cell>
        </row>
        <row r="7833">
          <cell r="A7833" t="str">
            <v>4512000003</v>
          </cell>
        </row>
        <row r="7834">
          <cell r="A7834" t="str">
            <v>4512000003</v>
          </cell>
        </row>
        <row r="7835">
          <cell r="A7835" t="str">
            <v>4512000003</v>
          </cell>
        </row>
        <row r="7836">
          <cell r="A7836" t="str">
            <v>4512000003</v>
          </cell>
        </row>
        <row r="7837">
          <cell r="A7837" t="str">
            <v>4512000003</v>
          </cell>
        </row>
        <row r="7838">
          <cell r="A7838" t="str">
            <v>4512000003</v>
          </cell>
        </row>
        <row r="7839">
          <cell r="A7839" t="str">
            <v>4512000003</v>
          </cell>
        </row>
        <row r="7840">
          <cell r="A7840" t="str">
            <v>4512000003</v>
          </cell>
        </row>
        <row r="7841">
          <cell r="A7841" t="str">
            <v>4512000003</v>
          </cell>
        </row>
        <row r="7842">
          <cell r="A7842" t="str">
            <v>4512000003</v>
          </cell>
        </row>
        <row r="7843">
          <cell r="A7843" t="str">
            <v>4512000003</v>
          </cell>
        </row>
        <row r="7844">
          <cell r="A7844" t="str">
            <v>4512000003</v>
          </cell>
        </row>
        <row r="7845">
          <cell r="A7845" t="str">
            <v>4512000003</v>
          </cell>
        </row>
        <row r="7846">
          <cell r="A7846" t="str">
            <v>4512000003</v>
          </cell>
        </row>
        <row r="7847">
          <cell r="A7847" t="str">
            <v>4512000003</v>
          </cell>
        </row>
        <row r="7848">
          <cell r="A7848" t="str">
            <v>4512000003</v>
          </cell>
        </row>
        <row r="7849">
          <cell r="A7849" t="str">
            <v>4512000003</v>
          </cell>
        </row>
        <row r="7850">
          <cell r="A7850" t="str">
            <v>4512000003</v>
          </cell>
        </row>
        <row r="7851">
          <cell r="A7851" t="str">
            <v>4512000003</v>
          </cell>
        </row>
        <row r="7852">
          <cell r="A7852" t="str">
            <v>4512000003</v>
          </cell>
        </row>
        <row r="7853">
          <cell r="A7853" t="str">
            <v>4512000003</v>
          </cell>
        </row>
        <row r="7854">
          <cell r="A7854" t="str">
            <v>4512000003</v>
          </cell>
        </row>
        <row r="7855">
          <cell r="A7855" t="str">
            <v>4512000003</v>
          </cell>
        </row>
        <row r="7856">
          <cell r="A7856" t="str">
            <v>4512000003</v>
          </cell>
        </row>
        <row r="7857">
          <cell r="A7857" t="str">
            <v>4512000003</v>
          </cell>
        </row>
        <row r="7858">
          <cell r="A7858" t="str">
            <v>4512000003</v>
          </cell>
        </row>
        <row r="7859">
          <cell r="A7859" t="str">
            <v>4512000003</v>
          </cell>
        </row>
        <row r="7860">
          <cell r="A7860" t="str">
            <v>4512000003</v>
          </cell>
        </row>
        <row r="7861">
          <cell r="A7861" t="str">
            <v>4512000003</v>
          </cell>
        </row>
        <row r="7862">
          <cell r="A7862" t="str">
            <v>4512000003</v>
          </cell>
        </row>
        <row r="7863">
          <cell r="A7863" t="str">
            <v>4512000003</v>
          </cell>
        </row>
        <row r="7864">
          <cell r="A7864" t="str">
            <v>4512000003</v>
          </cell>
        </row>
        <row r="7865">
          <cell r="A7865" t="str">
            <v>4512000003</v>
          </cell>
        </row>
        <row r="7866">
          <cell r="A7866" t="str">
            <v>4512000003</v>
          </cell>
        </row>
        <row r="7867">
          <cell r="A7867" t="str">
            <v>4512000003</v>
          </cell>
        </row>
        <row r="7868">
          <cell r="A7868" t="str">
            <v>4512000003</v>
          </cell>
        </row>
        <row r="7869">
          <cell r="A7869" t="str">
            <v>4512000003</v>
          </cell>
        </row>
        <row r="7870">
          <cell r="A7870" t="str">
            <v>4512000003</v>
          </cell>
        </row>
        <row r="7871">
          <cell r="A7871" t="str">
            <v>4512000003</v>
          </cell>
        </row>
        <row r="7872">
          <cell r="A7872" t="str">
            <v>4512000003</v>
          </cell>
        </row>
        <row r="7873">
          <cell r="A7873" t="str">
            <v>4512000003</v>
          </cell>
        </row>
        <row r="7874">
          <cell r="A7874" t="str">
            <v>4512000003</v>
          </cell>
        </row>
        <row r="7875">
          <cell r="A7875" t="str">
            <v>4512000003</v>
          </cell>
        </row>
        <row r="7876">
          <cell r="A7876" t="str">
            <v>4512000003</v>
          </cell>
        </row>
        <row r="7877">
          <cell r="A7877" t="str">
            <v>4512000003</v>
          </cell>
        </row>
        <row r="7878">
          <cell r="A7878" t="str">
            <v>4512000003</v>
          </cell>
        </row>
        <row r="7879">
          <cell r="A7879" t="str">
            <v>4512000003</v>
          </cell>
        </row>
        <row r="7880">
          <cell r="A7880" t="str">
            <v>4512000003</v>
          </cell>
        </row>
        <row r="7881">
          <cell r="A7881" t="str">
            <v>4512000003</v>
          </cell>
        </row>
        <row r="7882">
          <cell r="A7882" t="str">
            <v>4512000003</v>
          </cell>
        </row>
        <row r="7883">
          <cell r="A7883" t="str">
            <v>4512000003</v>
          </cell>
        </row>
        <row r="7884">
          <cell r="A7884" t="str">
            <v>4512000003</v>
          </cell>
        </row>
        <row r="7885">
          <cell r="A7885" t="str">
            <v>4512000003</v>
          </cell>
        </row>
        <row r="7886">
          <cell r="A7886" t="str">
            <v>4512000003</v>
          </cell>
        </row>
        <row r="7887">
          <cell r="A7887" t="str">
            <v>4512000003</v>
          </cell>
        </row>
        <row r="7888">
          <cell r="A7888" t="str">
            <v>4512000003</v>
          </cell>
        </row>
        <row r="7889">
          <cell r="A7889" t="str">
            <v>4512000003</v>
          </cell>
        </row>
        <row r="7890">
          <cell r="A7890" t="str">
            <v>4512000003</v>
          </cell>
        </row>
        <row r="7891">
          <cell r="A7891" t="str">
            <v>4512000003</v>
          </cell>
        </row>
        <row r="7892">
          <cell r="A7892" t="str">
            <v>4512000003</v>
          </cell>
        </row>
        <row r="7893">
          <cell r="A7893" t="str">
            <v>4512000003</v>
          </cell>
        </row>
        <row r="7894">
          <cell r="A7894" t="str">
            <v>4512000003</v>
          </cell>
        </row>
        <row r="7895">
          <cell r="A7895" t="str">
            <v>4512000003</v>
          </cell>
        </row>
        <row r="7896">
          <cell r="A7896" t="str">
            <v>4512000003</v>
          </cell>
        </row>
        <row r="7897">
          <cell r="A7897" t="str">
            <v>4512000003</v>
          </cell>
        </row>
        <row r="7898">
          <cell r="A7898" t="str">
            <v>4512000003</v>
          </cell>
        </row>
        <row r="7899">
          <cell r="A7899" t="str">
            <v>4512000003</v>
          </cell>
        </row>
        <row r="7900">
          <cell r="A7900" t="str">
            <v>4512000003</v>
          </cell>
        </row>
        <row r="7901">
          <cell r="A7901" t="str">
            <v>4512000003</v>
          </cell>
        </row>
        <row r="7902">
          <cell r="A7902" t="str">
            <v>4512000003</v>
          </cell>
        </row>
        <row r="7903">
          <cell r="A7903" t="str">
            <v>4512000003</v>
          </cell>
        </row>
        <row r="7904">
          <cell r="A7904" t="str">
            <v>4512000003</v>
          </cell>
        </row>
        <row r="7905">
          <cell r="A7905" t="str">
            <v>4512000003</v>
          </cell>
        </row>
        <row r="7906">
          <cell r="A7906" t="str">
            <v>4512000003</v>
          </cell>
        </row>
        <row r="7907">
          <cell r="A7907" t="str">
            <v>4512000003</v>
          </cell>
        </row>
        <row r="7908">
          <cell r="A7908" t="str">
            <v>4512000003</v>
          </cell>
        </row>
        <row r="7909">
          <cell r="A7909" t="str">
            <v>4512000003</v>
          </cell>
        </row>
        <row r="7910">
          <cell r="A7910" t="str">
            <v>4512000003</v>
          </cell>
        </row>
        <row r="7911">
          <cell r="A7911" t="str">
            <v>4512000003</v>
          </cell>
        </row>
        <row r="7912">
          <cell r="A7912" t="str">
            <v>4512000003</v>
          </cell>
        </row>
        <row r="7913">
          <cell r="A7913" t="str">
            <v>4512000003</v>
          </cell>
        </row>
        <row r="7914">
          <cell r="A7914" t="str">
            <v>4512000003</v>
          </cell>
        </row>
        <row r="7915">
          <cell r="A7915" t="str">
            <v>4512000003</v>
          </cell>
        </row>
        <row r="7916">
          <cell r="A7916" t="str">
            <v>4512000003</v>
          </cell>
        </row>
        <row r="7917">
          <cell r="A7917" t="str">
            <v>4512000003</v>
          </cell>
        </row>
        <row r="7918">
          <cell r="A7918" t="str">
            <v>4512000003</v>
          </cell>
        </row>
        <row r="7919">
          <cell r="A7919" t="str">
            <v>4512000003</v>
          </cell>
        </row>
        <row r="7920">
          <cell r="A7920" t="str">
            <v>4512000003</v>
          </cell>
        </row>
        <row r="7921">
          <cell r="A7921" t="str">
            <v>4512000003</v>
          </cell>
        </row>
        <row r="7922">
          <cell r="A7922" t="str">
            <v>4512000003</v>
          </cell>
        </row>
        <row r="7923">
          <cell r="A7923" t="str">
            <v>4512000003</v>
          </cell>
        </row>
        <row r="7924">
          <cell r="A7924" t="str">
            <v>4512000003</v>
          </cell>
        </row>
        <row r="7925">
          <cell r="A7925" t="str">
            <v>4512000003</v>
          </cell>
        </row>
        <row r="7926">
          <cell r="A7926" t="str">
            <v>4512000003</v>
          </cell>
        </row>
        <row r="7927">
          <cell r="A7927" t="str">
            <v>4512000003</v>
          </cell>
        </row>
        <row r="7928">
          <cell r="A7928" t="str">
            <v>4512000003</v>
          </cell>
        </row>
        <row r="7929">
          <cell r="A7929" t="str">
            <v>4512000003</v>
          </cell>
        </row>
        <row r="7930">
          <cell r="A7930" t="str">
            <v>4512000003</v>
          </cell>
        </row>
        <row r="7931">
          <cell r="A7931" t="str">
            <v>4512000003</v>
          </cell>
        </row>
        <row r="7932">
          <cell r="A7932" t="str">
            <v>4512000003</v>
          </cell>
        </row>
        <row r="7933">
          <cell r="A7933" t="str">
            <v>4512000003</v>
          </cell>
        </row>
        <row r="7934">
          <cell r="A7934" t="str">
            <v>4512000003</v>
          </cell>
        </row>
        <row r="7935">
          <cell r="A7935" t="str">
            <v>4512000003</v>
          </cell>
        </row>
        <row r="7936">
          <cell r="A7936" t="str">
            <v>4512000003</v>
          </cell>
        </row>
        <row r="7937">
          <cell r="A7937" t="str">
            <v>4512000003</v>
          </cell>
        </row>
        <row r="7938">
          <cell r="A7938" t="str">
            <v>4512000003</v>
          </cell>
        </row>
        <row r="7939">
          <cell r="A7939" t="str">
            <v>4512000003</v>
          </cell>
        </row>
        <row r="7940">
          <cell r="A7940" t="str">
            <v>4512000003</v>
          </cell>
        </row>
        <row r="7941">
          <cell r="A7941" t="str">
            <v>4512000003</v>
          </cell>
        </row>
        <row r="7942">
          <cell r="A7942" t="str">
            <v>4512000003</v>
          </cell>
        </row>
        <row r="7943">
          <cell r="A7943" t="str">
            <v>4512000003</v>
          </cell>
        </row>
        <row r="7944">
          <cell r="A7944" t="str">
            <v>4512000003</v>
          </cell>
        </row>
        <row r="7945">
          <cell r="A7945" t="str">
            <v>4512000003</v>
          </cell>
        </row>
        <row r="7946">
          <cell r="A7946" t="str">
            <v>4512000003</v>
          </cell>
        </row>
        <row r="7947">
          <cell r="A7947" t="str">
            <v>4512000003</v>
          </cell>
        </row>
        <row r="7948">
          <cell r="A7948" t="str">
            <v>4512000003</v>
          </cell>
        </row>
        <row r="7949">
          <cell r="A7949" t="str">
            <v>4512000003</v>
          </cell>
        </row>
        <row r="7950">
          <cell r="A7950" t="str">
            <v>4512000003</v>
          </cell>
        </row>
        <row r="7951">
          <cell r="A7951" t="str">
            <v>4512000003</v>
          </cell>
        </row>
        <row r="7952">
          <cell r="A7952" t="str">
            <v>4512000003</v>
          </cell>
        </row>
        <row r="7953">
          <cell r="A7953" t="str">
            <v>4512000003</v>
          </cell>
        </row>
        <row r="7954">
          <cell r="A7954" t="str">
            <v>4512000003</v>
          </cell>
        </row>
        <row r="7955">
          <cell r="A7955" t="str">
            <v>4512000003</v>
          </cell>
        </row>
        <row r="7956">
          <cell r="A7956" t="str">
            <v>4512000003</v>
          </cell>
        </row>
        <row r="7957">
          <cell r="A7957" t="str">
            <v>4512000003</v>
          </cell>
        </row>
        <row r="7958">
          <cell r="A7958" t="str">
            <v>4512000003</v>
          </cell>
        </row>
        <row r="7959">
          <cell r="A7959" t="str">
            <v>4512000003</v>
          </cell>
        </row>
        <row r="7960">
          <cell r="A7960" t="str">
            <v>4512000003</v>
          </cell>
        </row>
        <row r="7961">
          <cell r="A7961" t="str">
            <v>4512000003</v>
          </cell>
        </row>
        <row r="7962">
          <cell r="A7962" t="str">
            <v>4512000003</v>
          </cell>
        </row>
        <row r="7963">
          <cell r="A7963" t="str">
            <v>4512000003</v>
          </cell>
        </row>
        <row r="7964">
          <cell r="A7964" t="str">
            <v>4512000003</v>
          </cell>
        </row>
        <row r="7965">
          <cell r="A7965" t="str">
            <v>4512000003</v>
          </cell>
        </row>
        <row r="7966">
          <cell r="A7966" t="str">
            <v>4512000003</v>
          </cell>
        </row>
        <row r="7967">
          <cell r="A7967" t="str">
            <v>4512000003</v>
          </cell>
        </row>
        <row r="7968">
          <cell r="A7968" t="str">
            <v>4512000003</v>
          </cell>
        </row>
        <row r="7969">
          <cell r="A7969" t="str">
            <v>4512000003</v>
          </cell>
        </row>
        <row r="7970">
          <cell r="A7970" t="str">
            <v>4512000003</v>
          </cell>
        </row>
        <row r="7971">
          <cell r="A7971" t="str">
            <v>4512000003</v>
          </cell>
        </row>
        <row r="7972">
          <cell r="A7972" t="str">
            <v>4512000003</v>
          </cell>
        </row>
        <row r="7973">
          <cell r="A7973" t="str">
            <v>4512000003</v>
          </cell>
        </row>
        <row r="7974">
          <cell r="A7974" t="str">
            <v>4512000003</v>
          </cell>
        </row>
        <row r="7975">
          <cell r="A7975" t="str">
            <v>4512000003</v>
          </cell>
        </row>
        <row r="7976">
          <cell r="A7976" t="str">
            <v>4512000003</v>
          </cell>
        </row>
        <row r="7977">
          <cell r="A7977" t="str">
            <v>4512000003</v>
          </cell>
        </row>
        <row r="7978">
          <cell r="A7978" t="str">
            <v>4512000003</v>
          </cell>
        </row>
        <row r="7979">
          <cell r="A7979" t="str">
            <v>4512000003</v>
          </cell>
        </row>
        <row r="7980">
          <cell r="A7980" t="str">
            <v>4512000003</v>
          </cell>
        </row>
        <row r="7981">
          <cell r="A7981" t="str">
            <v>4512000003</v>
          </cell>
        </row>
        <row r="7982">
          <cell r="A7982" t="str">
            <v>4512000003</v>
          </cell>
        </row>
        <row r="7983">
          <cell r="A7983" t="str">
            <v>4512000003</v>
          </cell>
        </row>
        <row r="7984">
          <cell r="A7984" t="str">
            <v>4512000003</v>
          </cell>
        </row>
        <row r="7985">
          <cell r="A7985" t="str">
            <v>4512000003</v>
          </cell>
        </row>
        <row r="7986">
          <cell r="A7986" t="str">
            <v>4512000003</v>
          </cell>
        </row>
        <row r="7987">
          <cell r="A7987" t="str">
            <v>4512000003</v>
          </cell>
        </row>
        <row r="7988">
          <cell r="A7988" t="str">
            <v>4512000003</v>
          </cell>
        </row>
        <row r="7989">
          <cell r="A7989" t="str">
            <v>4512000003</v>
          </cell>
        </row>
        <row r="7990">
          <cell r="A7990" t="str">
            <v>4512000003</v>
          </cell>
        </row>
        <row r="7991">
          <cell r="A7991" t="str">
            <v>4512000003</v>
          </cell>
        </row>
        <row r="7992">
          <cell r="A7992" t="str">
            <v>4512000003</v>
          </cell>
        </row>
        <row r="7993">
          <cell r="A7993" t="str">
            <v>4512000003</v>
          </cell>
        </row>
        <row r="7994">
          <cell r="A7994" t="str">
            <v>4512000003</v>
          </cell>
        </row>
        <row r="7995">
          <cell r="A7995" t="str">
            <v>4512000003</v>
          </cell>
        </row>
        <row r="7996">
          <cell r="A7996" t="str">
            <v>4512000003</v>
          </cell>
        </row>
        <row r="7997">
          <cell r="A7997" t="str">
            <v>4512000003</v>
          </cell>
        </row>
        <row r="7998">
          <cell r="A7998" t="str">
            <v>4512000003</v>
          </cell>
        </row>
        <row r="7999">
          <cell r="A7999" t="str">
            <v>4512000003</v>
          </cell>
        </row>
        <row r="8000">
          <cell r="A8000" t="str">
            <v>4512000003</v>
          </cell>
        </row>
        <row r="8001">
          <cell r="A8001" t="str">
            <v>4512000003</v>
          </cell>
        </row>
        <row r="8002">
          <cell r="A8002" t="str">
            <v>4512000003</v>
          </cell>
        </row>
        <row r="8003">
          <cell r="A8003" t="str">
            <v>4512000003</v>
          </cell>
        </row>
        <row r="8004">
          <cell r="A8004" t="str">
            <v>4512000003</v>
          </cell>
        </row>
        <row r="8005">
          <cell r="A8005" t="str">
            <v>4512000003</v>
          </cell>
        </row>
        <row r="8006">
          <cell r="A8006" t="str">
            <v>4512000003</v>
          </cell>
        </row>
        <row r="8007">
          <cell r="A8007" t="str">
            <v>4512000003</v>
          </cell>
        </row>
        <row r="8008">
          <cell r="A8008" t="str">
            <v>4512000003</v>
          </cell>
        </row>
        <row r="8009">
          <cell r="A8009" t="str">
            <v>4512000003</v>
          </cell>
        </row>
        <row r="8010">
          <cell r="A8010" t="str">
            <v>4512000003</v>
          </cell>
        </row>
        <row r="8011">
          <cell r="A8011" t="str">
            <v>4512000003</v>
          </cell>
        </row>
        <row r="8012">
          <cell r="A8012" t="str">
            <v>4512000003</v>
          </cell>
        </row>
        <row r="8013">
          <cell r="A8013" t="str">
            <v>4512000003</v>
          </cell>
        </row>
        <row r="8014">
          <cell r="A8014" t="str">
            <v>4512000003</v>
          </cell>
        </row>
        <row r="8015">
          <cell r="A8015" t="str">
            <v>4512000003</v>
          </cell>
        </row>
        <row r="8016">
          <cell r="A8016" t="str">
            <v>4512000003</v>
          </cell>
        </row>
        <row r="8017">
          <cell r="A8017" t="str">
            <v>4512000003</v>
          </cell>
        </row>
        <row r="8018">
          <cell r="A8018" t="str">
            <v>4512000003</v>
          </cell>
        </row>
        <row r="8019">
          <cell r="A8019" t="str">
            <v>4512000003</v>
          </cell>
        </row>
        <row r="8020">
          <cell r="A8020" t="str">
            <v>4512000003</v>
          </cell>
        </row>
        <row r="8021">
          <cell r="A8021" t="str">
            <v>4512000003</v>
          </cell>
        </row>
        <row r="8022">
          <cell r="A8022" t="str">
            <v>4512000003</v>
          </cell>
        </row>
        <row r="8023">
          <cell r="A8023" t="str">
            <v>4512000003</v>
          </cell>
        </row>
        <row r="8024">
          <cell r="A8024" t="str">
            <v>4512000003</v>
          </cell>
        </row>
        <row r="8025">
          <cell r="A8025" t="str">
            <v>4512000003</v>
          </cell>
        </row>
        <row r="8026">
          <cell r="A8026" t="str">
            <v>4512000003</v>
          </cell>
        </row>
        <row r="8027">
          <cell r="A8027" t="str">
            <v>4512000003</v>
          </cell>
        </row>
        <row r="8028">
          <cell r="A8028" t="str">
            <v>4512000003</v>
          </cell>
        </row>
        <row r="8029">
          <cell r="A8029" t="str">
            <v>4512000003</v>
          </cell>
        </row>
        <row r="8030">
          <cell r="A8030" t="str">
            <v>4512000003</v>
          </cell>
        </row>
        <row r="8031">
          <cell r="A8031" t="str">
            <v>4512000003</v>
          </cell>
        </row>
        <row r="8032">
          <cell r="A8032" t="str">
            <v>4512000003</v>
          </cell>
        </row>
        <row r="8033">
          <cell r="A8033" t="str">
            <v>4512000003</v>
          </cell>
        </row>
        <row r="8034">
          <cell r="A8034" t="str">
            <v>4512000003</v>
          </cell>
        </row>
        <row r="8035">
          <cell r="A8035" t="str">
            <v>4512000003</v>
          </cell>
        </row>
        <row r="8036">
          <cell r="A8036" t="str">
            <v>4512000003</v>
          </cell>
        </row>
        <row r="8037">
          <cell r="A8037" t="str">
            <v>4512000003</v>
          </cell>
        </row>
        <row r="8038">
          <cell r="A8038" t="str">
            <v>4512000003</v>
          </cell>
        </row>
        <row r="8039">
          <cell r="A8039" t="str">
            <v>4512000003</v>
          </cell>
        </row>
        <row r="8040">
          <cell r="A8040" t="str">
            <v>4512000003</v>
          </cell>
        </row>
        <row r="8041">
          <cell r="A8041" t="str">
            <v>4512000003</v>
          </cell>
        </row>
        <row r="8042">
          <cell r="A8042" t="str">
            <v>4512000003</v>
          </cell>
        </row>
        <row r="8043">
          <cell r="A8043" t="str">
            <v>4512000003</v>
          </cell>
        </row>
        <row r="8044">
          <cell r="A8044" t="str">
            <v>4512000003</v>
          </cell>
        </row>
        <row r="8045">
          <cell r="A8045" t="str">
            <v>4512000003</v>
          </cell>
        </row>
        <row r="8046">
          <cell r="A8046" t="str">
            <v>4512000003</v>
          </cell>
        </row>
        <row r="8047">
          <cell r="A8047" t="str">
            <v>4512000003</v>
          </cell>
        </row>
        <row r="8048">
          <cell r="A8048" t="str">
            <v>4512000003</v>
          </cell>
        </row>
        <row r="8049">
          <cell r="A8049" t="str">
            <v>4512000003</v>
          </cell>
        </row>
        <row r="8050">
          <cell r="A8050" t="str">
            <v>4512000003</v>
          </cell>
        </row>
        <row r="8051">
          <cell r="A8051" t="str">
            <v>4512000003</v>
          </cell>
        </row>
        <row r="8052">
          <cell r="A8052" t="str">
            <v>4512000003</v>
          </cell>
        </row>
        <row r="8053">
          <cell r="A8053" t="str">
            <v>4512000003</v>
          </cell>
        </row>
        <row r="8054">
          <cell r="A8054" t="str">
            <v>4512000003</v>
          </cell>
        </row>
        <row r="8055">
          <cell r="A8055" t="str">
            <v>4512000003</v>
          </cell>
        </row>
        <row r="8056">
          <cell r="A8056" t="str">
            <v>4512000003</v>
          </cell>
        </row>
        <row r="8057">
          <cell r="A8057" t="str">
            <v>4512000003</v>
          </cell>
        </row>
        <row r="8058">
          <cell r="A8058" t="str">
            <v>4512000003</v>
          </cell>
        </row>
        <row r="8059">
          <cell r="A8059" t="str">
            <v>4512000003</v>
          </cell>
        </row>
        <row r="8060">
          <cell r="A8060" t="str">
            <v>4512000003</v>
          </cell>
        </row>
        <row r="8061">
          <cell r="A8061" t="str">
            <v>4512000003</v>
          </cell>
        </row>
        <row r="8062">
          <cell r="A8062" t="str">
            <v>4512000003</v>
          </cell>
        </row>
        <row r="8063">
          <cell r="A8063" t="str">
            <v>4512000003</v>
          </cell>
        </row>
        <row r="8064">
          <cell r="A8064" t="str">
            <v>4512000003</v>
          </cell>
        </row>
        <row r="8065">
          <cell r="A8065" t="str">
            <v>4512000003</v>
          </cell>
        </row>
        <row r="8066">
          <cell r="A8066" t="str">
            <v>4512000003</v>
          </cell>
        </row>
        <row r="8067">
          <cell r="A8067" t="str">
            <v>4512000003</v>
          </cell>
        </row>
        <row r="8068">
          <cell r="A8068" t="str">
            <v>4512000003</v>
          </cell>
        </row>
        <row r="8069">
          <cell r="A8069" t="str">
            <v>4512000003</v>
          </cell>
        </row>
        <row r="8070">
          <cell r="A8070" t="str">
            <v>4512000003</v>
          </cell>
        </row>
        <row r="8071">
          <cell r="A8071" t="str">
            <v>4512000003</v>
          </cell>
        </row>
        <row r="8072">
          <cell r="A8072" t="str">
            <v>4512000003</v>
          </cell>
        </row>
        <row r="8073">
          <cell r="A8073" t="str">
            <v>4512000003</v>
          </cell>
        </row>
        <row r="8074">
          <cell r="A8074" t="str">
            <v>4512000003</v>
          </cell>
        </row>
        <row r="8075">
          <cell r="A8075" t="str">
            <v>4512000003</v>
          </cell>
        </row>
        <row r="8076">
          <cell r="A8076" t="str">
            <v>4512000003</v>
          </cell>
        </row>
        <row r="8077">
          <cell r="A8077" t="str">
            <v>4512000003</v>
          </cell>
        </row>
        <row r="8078">
          <cell r="A8078" t="str">
            <v>4512000003</v>
          </cell>
        </row>
        <row r="8079">
          <cell r="A8079" t="str">
            <v>4512000003</v>
          </cell>
        </row>
        <row r="8080">
          <cell r="A8080" t="str">
            <v>4512000003</v>
          </cell>
        </row>
        <row r="8081">
          <cell r="A8081" t="str">
            <v>4512000003</v>
          </cell>
        </row>
        <row r="8082">
          <cell r="A8082" t="str">
            <v>4512000003</v>
          </cell>
        </row>
        <row r="8083">
          <cell r="A8083" t="str">
            <v>4512000003</v>
          </cell>
        </row>
        <row r="8084">
          <cell r="A8084" t="str">
            <v>4512000003</v>
          </cell>
        </row>
        <row r="8085">
          <cell r="A8085" t="str">
            <v>4512000003</v>
          </cell>
        </row>
        <row r="8086">
          <cell r="A8086" t="str">
            <v>4512000003</v>
          </cell>
        </row>
        <row r="8087">
          <cell r="A8087" t="str">
            <v>4512000003</v>
          </cell>
        </row>
        <row r="8088">
          <cell r="A8088" t="str">
            <v>4512000003</v>
          </cell>
        </row>
        <row r="8089">
          <cell r="A8089" t="str">
            <v>4512000003</v>
          </cell>
        </row>
        <row r="8090">
          <cell r="A8090" t="str">
            <v>4512000003</v>
          </cell>
        </row>
        <row r="8091">
          <cell r="A8091" t="str">
            <v>4512000003</v>
          </cell>
        </row>
        <row r="8092">
          <cell r="A8092" t="str">
            <v>4512000003</v>
          </cell>
        </row>
        <row r="8093">
          <cell r="A8093" t="str">
            <v>4512000003</v>
          </cell>
        </row>
        <row r="8094">
          <cell r="A8094" t="str">
            <v>4512000003</v>
          </cell>
        </row>
        <row r="8095">
          <cell r="A8095" t="str">
            <v>4512000003</v>
          </cell>
        </row>
        <row r="8096">
          <cell r="A8096" t="str">
            <v>4512000003</v>
          </cell>
        </row>
        <row r="8097">
          <cell r="A8097" t="str">
            <v>4512000003</v>
          </cell>
        </row>
        <row r="8098">
          <cell r="A8098" t="str">
            <v>4512000003</v>
          </cell>
        </row>
        <row r="8099">
          <cell r="A8099" t="str">
            <v>4512000003</v>
          </cell>
        </row>
        <row r="8100">
          <cell r="A8100" t="str">
            <v>4512000003</v>
          </cell>
        </row>
        <row r="8101">
          <cell r="A8101" t="str">
            <v>4512000003</v>
          </cell>
        </row>
        <row r="8102">
          <cell r="A8102" t="str">
            <v>4512000003</v>
          </cell>
        </row>
        <row r="8103">
          <cell r="A8103" t="str">
            <v>4512000003</v>
          </cell>
        </row>
        <row r="8104">
          <cell r="A8104" t="str">
            <v>4512000003</v>
          </cell>
        </row>
        <row r="8105">
          <cell r="A8105" t="str">
            <v>4512000003</v>
          </cell>
        </row>
        <row r="8106">
          <cell r="A8106" t="str">
            <v>4512000003</v>
          </cell>
        </row>
        <row r="8107">
          <cell r="A8107" t="str">
            <v>4512000003</v>
          </cell>
        </row>
        <row r="8108">
          <cell r="A8108" t="str">
            <v>4512000003</v>
          </cell>
        </row>
        <row r="8109">
          <cell r="A8109" t="str">
            <v>4512000003</v>
          </cell>
        </row>
        <row r="8110">
          <cell r="A8110" t="str">
            <v>4512000003</v>
          </cell>
        </row>
        <row r="8111">
          <cell r="A8111" t="str">
            <v>4512000003</v>
          </cell>
        </row>
        <row r="8112">
          <cell r="A8112" t="str">
            <v>4512000003</v>
          </cell>
        </row>
        <row r="8113">
          <cell r="A8113" t="str">
            <v>4512000003</v>
          </cell>
        </row>
        <row r="8114">
          <cell r="A8114" t="str">
            <v>4512000003</v>
          </cell>
        </row>
        <row r="8115">
          <cell r="A8115" t="str">
            <v>4512000003</v>
          </cell>
        </row>
        <row r="8116">
          <cell r="A8116" t="str">
            <v>4512000003</v>
          </cell>
        </row>
        <row r="8117">
          <cell r="A8117" t="str">
            <v>4512000003</v>
          </cell>
        </row>
        <row r="8118">
          <cell r="A8118" t="str">
            <v>4512000003</v>
          </cell>
        </row>
        <row r="8119">
          <cell r="A8119" t="str">
            <v>4512000003</v>
          </cell>
        </row>
        <row r="8120">
          <cell r="A8120" t="str">
            <v>4512000003</v>
          </cell>
        </row>
        <row r="8121">
          <cell r="A8121" t="str">
            <v>4512000003</v>
          </cell>
        </row>
        <row r="8122">
          <cell r="A8122" t="str">
            <v>4512000003</v>
          </cell>
        </row>
        <row r="8123">
          <cell r="A8123" t="str">
            <v>4512000003</v>
          </cell>
        </row>
        <row r="8124">
          <cell r="A8124" t="str">
            <v>4512000003</v>
          </cell>
        </row>
        <row r="8125">
          <cell r="A8125" t="str">
            <v>4512000003</v>
          </cell>
        </row>
        <row r="8126">
          <cell r="A8126" t="str">
            <v>4512000003</v>
          </cell>
        </row>
        <row r="8127">
          <cell r="A8127" t="str">
            <v>4512000003</v>
          </cell>
        </row>
        <row r="8128">
          <cell r="A8128" t="str">
            <v>4512000003</v>
          </cell>
        </row>
        <row r="8129">
          <cell r="A8129" t="str">
            <v>4512000003</v>
          </cell>
        </row>
        <row r="8130">
          <cell r="A8130" t="str">
            <v>4512000003</v>
          </cell>
        </row>
        <row r="8131">
          <cell r="A8131" t="str">
            <v>4512000003</v>
          </cell>
        </row>
        <row r="8132">
          <cell r="A8132" t="str">
            <v>4512000003</v>
          </cell>
        </row>
        <row r="8133">
          <cell r="A8133" t="str">
            <v>4512000003</v>
          </cell>
        </row>
        <row r="8134">
          <cell r="A8134" t="str">
            <v>4512000003</v>
          </cell>
        </row>
        <row r="8135">
          <cell r="A8135" t="str">
            <v>4512000003</v>
          </cell>
        </row>
        <row r="8136">
          <cell r="A8136" t="str">
            <v>4512000003</v>
          </cell>
        </row>
        <row r="8137">
          <cell r="A8137" t="str">
            <v>4512000003</v>
          </cell>
        </row>
        <row r="8138">
          <cell r="A8138" t="str">
            <v>4512000003</v>
          </cell>
        </row>
        <row r="8139">
          <cell r="A8139" t="str">
            <v>4512000003</v>
          </cell>
        </row>
        <row r="8140">
          <cell r="A8140" t="str">
            <v>4512000003</v>
          </cell>
        </row>
        <row r="8141">
          <cell r="A8141" t="str">
            <v>4512000003</v>
          </cell>
        </row>
        <row r="8142">
          <cell r="A8142" t="str">
            <v>4512000003</v>
          </cell>
        </row>
        <row r="8143">
          <cell r="A8143" t="str">
            <v>4512000003</v>
          </cell>
        </row>
        <row r="8144">
          <cell r="A8144" t="str">
            <v>4512000003</v>
          </cell>
        </row>
        <row r="8145">
          <cell r="A8145" t="str">
            <v>4512000003</v>
          </cell>
        </row>
        <row r="8146">
          <cell r="A8146" t="str">
            <v>4512000003</v>
          </cell>
        </row>
        <row r="8147">
          <cell r="A8147" t="str">
            <v>4512000003</v>
          </cell>
        </row>
        <row r="8148">
          <cell r="A8148" t="str">
            <v>4512000003</v>
          </cell>
        </row>
        <row r="8149">
          <cell r="A8149" t="str">
            <v>4512000003</v>
          </cell>
        </row>
        <row r="8150">
          <cell r="A8150" t="str">
            <v>4512000003</v>
          </cell>
        </row>
        <row r="8151">
          <cell r="A8151" t="str">
            <v>4512000003</v>
          </cell>
        </row>
        <row r="8152">
          <cell r="A8152" t="str">
            <v>4512000003</v>
          </cell>
        </row>
        <row r="8153">
          <cell r="A8153" t="str">
            <v>4512000003</v>
          </cell>
        </row>
        <row r="8154">
          <cell r="A8154" t="str">
            <v>4512000003</v>
          </cell>
        </row>
        <row r="8155">
          <cell r="A8155" t="str">
            <v>4512000003</v>
          </cell>
        </row>
        <row r="8156">
          <cell r="A8156" t="str">
            <v>4512000003</v>
          </cell>
        </row>
        <row r="8157">
          <cell r="A8157" t="str">
            <v>4512000003</v>
          </cell>
        </row>
        <row r="8158">
          <cell r="A8158" t="str">
            <v>4512000003</v>
          </cell>
        </row>
        <row r="8159">
          <cell r="A8159" t="str">
            <v>4512000003</v>
          </cell>
        </row>
        <row r="8160">
          <cell r="A8160" t="str">
            <v>4512000003</v>
          </cell>
        </row>
        <row r="8161">
          <cell r="A8161" t="str">
            <v>4512000003</v>
          </cell>
        </row>
        <row r="8162">
          <cell r="A8162" t="str">
            <v>4512000003</v>
          </cell>
        </row>
        <row r="8163">
          <cell r="A8163" t="str">
            <v>4512000003</v>
          </cell>
        </row>
        <row r="8164">
          <cell r="A8164" t="str">
            <v>4512000003</v>
          </cell>
        </row>
        <row r="8165">
          <cell r="A8165" t="str">
            <v>4512000003</v>
          </cell>
        </row>
        <row r="8166">
          <cell r="A8166" t="str">
            <v>4512000003</v>
          </cell>
        </row>
        <row r="8167">
          <cell r="A8167" t="str">
            <v>4512000003</v>
          </cell>
        </row>
        <row r="8168">
          <cell r="A8168" t="str">
            <v>4512000003</v>
          </cell>
        </row>
        <row r="8169">
          <cell r="A8169" t="str">
            <v>4512000003</v>
          </cell>
        </row>
        <row r="8170">
          <cell r="A8170" t="str">
            <v>4512000003</v>
          </cell>
        </row>
        <row r="8171">
          <cell r="A8171" t="str">
            <v>4512000003</v>
          </cell>
        </row>
        <row r="8172">
          <cell r="A8172" t="str">
            <v>4512000003</v>
          </cell>
        </row>
        <row r="8173">
          <cell r="A8173" t="str">
            <v>4512000003</v>
          </cell>
        </row>
        <row r="8174">
          <cell r="A8174" t="str">
            <v>4512000003</v>
          </cell>
        </row>
        <row r="8175">
          <cell r="A8175" t="str">
            <v>4512000003</v>
          </cell>
        </row>
        <row r="8176">
          <cell r="A8176" t="str">
            <v>4512000003</v>
          </cell>
        </row>
        <row r="8177">
          <cell r="A8177" t="str">
            <v>4512000003</v>
          </cell>
        </row>
        <row r="8178">
          <cell r="A8178" t="str">
            <v>4512000003</v>
          </cell>
        </row>
        <row r="8179">
          <cell r="A8179" t="str">
            <v>4512000003</v>
          </cell>
        </row>
        <row r="8180">
          <cell r="A8180" t="str">
            <v>4512000003</v>
          </cell>
        </row>
        <row r="8181">
          <cell r="A8181" t="str">
            <v>4512000003</v>
          </cell>
        </row>
        <row r="8182">
          <cell r="A8182" t="str">
            <v>4512000003</v>
          </cell>
        </row>
        <row r="8183">
          <cell r="A8183" t="str">
            <v>4512000003</v>
          </cell>
        </row>
        <row r="8184">
          <cell r="A8184" t="str">
            <v>4512000003</v>
          </cell>
        </row>
        <row r="8185">
          <cell r="A8185" t="str">
            <v>4512000003</v>
          </cell>
        </row>
        <row r="8186">
          <cell r="A8186" t="str">
            <v>4512000003</v>
          </cell>
        </row>
        <row r="8187">
          <cell r="A8187" t="str">
            <v>4512000003</v>
          </cell>
        </row>
        <row r="8188">
          <cell r="A8188" t="str">
            <v>4512000003</v>
          </cell>
        </row>
        <row r="8189">
          <cell r="A8189" t="str">
            <v>4512000003</v>
          </cell>
        </row>
        <row r="8190">
          <cell r="A8190" t="str">
            <v>4512000003</v>
          </cell>
        </row>
        <row r="8191">
          <cell r="A8191" t="str">
            <v>4512000003</v>
          </cell>
        </row>
        <row r="8192">
          <cell r="A8192" t="str">
            <v>4512000003</v>
          </cell>
        </row>
        <row r="8193">
          <cell r="A8193" t="str">
            <v>4512000003</v>
          </cell>
        </row>
        <row r="8194">
          <cell r="A8194" t="str">
            <v>4512000003</v>
          </cell>
        </row>
        <row r="8195">
          <cell r="A8195" t="str">
            <v>4512000003</v>
          </cell>
        </row>
        <row r="8196">
          <cell r="A8196" t="str">
            <v>4512000003</v>
          </cell>
        </row>
        <row r="8197">
          <cell r="A8197" t="str">
            <v>4512000003</v>
          </cell>
        </row>
        <row r="8198">
          <cell r="A8198" t="str">
            <v>4512000003</v>
          </cell>
        </row>
        <row r="8199">
          <cell r="A8199" t="str">
            <v>4512000003</v>
          </cell>
        </row>
        <row r="8200">
          <cell r="A8200" t="str">
            <v>4512000003</v>
          </cell>
        </row>
        <row r="8201">
          <cell r="A8201" t="str">
            <v>4512000003</v>
          </cell>
        </row>
        <row r="8202">
          <cell r="A8202" t="str">
            <v>4512000003</v>
          </cell>
        </row>
        <row r="8203">
          <cell r="A8203" t="str">
            <v>4512000003</v>
          </cell>
        </row>
        <row r="8204">
          <cell r="A8204" t="str">
            <v>4512000003</v>
          </cell>
        </row>
        <row r="8205">
          <cell r="A8205" t="str">
            <v>4512000003</v>
          </cell>
        </row>
        <row r="8206">
          <cell r="A8206" t="str">
            <v>4512000003</v>
          </cell>
        </row>
        <row r="8207">
          <cell r="A8207" t="str">
            <v>4512000003</v>
          </cell>
        </row>
        <row r="8208">
          <cell r="A8208" t="str">
            <v>4512000003</v>
          </cell>
        </row>
        <row r="8209">
          <cell r="A8209" t="str">
            <v>4512000003</v>
          </cell>
        </row>
        <row r="8210">
          <cell r="A8210" t="str">
            <v>4512000003</v>
          </cell>
        </row>
        <row r="8211">
          <cell r="A8211" t="str">
            <v>4512000003</v>
          </cell>
        </row>
        <row r="8212">
          <cell r="A8212" t="str">
            <v>4512000003</v>
          </cell>
        </row>
        <row r="8213">
          <cell r="A8213" t="str">
            <v>4512000003</v>
          </cell>
        </row>
        <row r="8214">
          <cell r="A8214" t="str">
            <v>4512000003</v>
          </cell>
        </row>
        <row r="8215">
          <cell r="A8215" t="str">
            <v>4512000003</v>
          </cell>
        </row>
        <row r="8216">
          <cell r="A8216" t="str">
            <v>4512000003</v>
          </cell>
        </row>
        <row r="8217">
          <cell r="A8217" t="str">
            <v>4512000003</v>
          </cell>
        </row>
        <row r="8218">
          <cell r="A8218" t="str">
            <v>4512000003</v>
          </cell>
        </row>
        <row r="8219">
          <cell r="A8219" t="str">
            <v>4512000003</v>
          </cell>
        </row>
        <row r="8220">
          <cell r="A8220" t="str">
            <v>4512000003</v>
          </cell>
        </row>
        <row r="8221">
          <cell r="A8221" t="str">
            <v>4512000003</v>
          </cell>
        </row>
        <row r="8222">
          <cell r="A8222" t="str">
            <v>4512000003</v>
          </cell>
        </row>
        <row r="8223">
          <cell r="A8223" t="str">
            <v>4512000003</v>
          </cell>
        </row>
        <row r="8224">
          <cell r="A8224" t="str">
            <v>4512000003</v>
          </cell>
        </row>
        <row r="8225">
          <cell r="A8225" t="str">
            <v>4512000003</v>
          </cell>
        </row>
        <row r="8226">
          <cell r="A8226" t="str">
            <v>4512000003</v>
          </cell>
        </row>
        <row r="8227">
          <cell r="A8227" t="str">
            <v>4512000003</v>
          </cell>
        </row>
        <row r="8228">
          <cell r="A8228" t="str">
            <v>4512000003</v>
          </cell>
        </row>
        <row r="8229">
          <cell r="A8229" t="str">
            <v>4512000003</v>
          </cell>
        </row>
        <row r="8230">
          <cell r="A8230" t="str">
            <v>4512000003</v>
          </cell>
        </row>
        <row r="8231">
          <cell r="A8231" t="str">
            <v>4512000003</v>
          </cell>
        </row>
        <row r="8232">
          <cell r="A8232" t="str">
            <v>4512000003</v>
          </cell>
        </row>
        <row r="8233">
          <cell r="A8233" t="str">
            <v>4512000003</v>
          </cell>
        </row>
        <row r="8234">
          <cell r="A8234" t="str">
            <v>4512000003</v>
          </cell>
        </row>
        <row r="8235">
          <cell r="A8235" t="str">
            <v>4512000003</v>
          </cell>
        </row>
        <row r="8236">
          <cell r="A8236" t="str">
            <v>4512000003</v>
          </cell>
        </row>
        <row r="8237">
          <cell r="A8237" t="str">
            <v>4512000003</v>
          </cell>
        </row>
        <row r="8238">
          <cell r="A8238" t="str">
            <v>4512000003</v>
          </cell>
        </row>
        <row r="8239">
          <cell r="A8239" t="str">
            <v>4512000003</v>
          </cell>
        </row>
        <row r="8240">
          <cell r="A8240" t="str">
            <v>4512000003</v>
          </cell>
        </row>
        <row r="8241">
          <cell r="A8241" t="str">
            <v>4512000003</v>
          </cell>
        </row>
        <row r="8242">
          <cell r="A8242" t="str">
            <v>4512000003</v>
          </cell>
        </row>
        <row r="8243">
          <cell r="A8243" t="str">
            <v>4512000003</v>
          </cell>
        </row>
        <row r="8244">
          <cell r="A8244" t="str">
            <v>4512000003</v>
          </cell>
        </row>
        <row r="8245">
          <cell r="A8245" t="str">
            <v>4512000003</v>
          </cell>
        </row>
        <row r="8246">
          <cell r="A8246" t="str">
            <v>4512000003</v>
          </cell>
        </row>
        <row r="8247">
          <cell r="A8247" t="str">
            <v>4512000003</v>
          </cell>
        </row>
        <row r="8248">
          <cell r="A8248" t="str">
            <v>4512000003</v>
          </cell>
        </row>
        <row r="8249">
          <cell r="A8249" t="str">
            <v>4512000003</v>
          </cell>
        </row>
        <row r="8250">
          <cell r="A8250" t="str">
            <v>4512000003</v>
          </cell>
        </row>
        <row r="8251">
          <cell r="A8251" t="str">
            <v>4512000003</v>
          </cell>
        </row>
        <row r="8252">
          <cell r="A8252" t="str">
            <v>4512000003</v>
          </cell>
        </row>
        <row r="8253">
          <cell r="A8253" t="str">
            <v>4512000003</v>
          </cell>
        </row>
        <row r="8254">
          <cell r="A8254" t="str">
            <v>4512000003</v>
          </cell>
        </row>
        <row r="8255">
          <cell r="A8255" t="str">
            <v>4512000003</v>
          </cell>
        </row>
        <row r="8256">
          <cell r="A8256" t="str">
            <v>4512000003</v>
          </cell>
        </row>
        <row r="8257">
          <cell r="A8257" t="str">
            <v>4512000003</v>
          </cell>
        </row>
        <row r="8258">
          <cell r="A8258" t="str">
            <v>4512000003</v>
          </cell>
        </row>
        <row r="8259">
          <cell r="A8259" t="str">
            <v>4512000003</v>
          </cell>
        </row>
        <row r="8260">
          <cell r="A8260" t="str">
            <v>4512000003</v>
          </cell>
        </row>
        <row r="8261">
          <cell r="A8261" t="str">
            <v>4512000003</v>
          </cell>
        </row>
        <row r="8262">
          <cell r="A8262" t="str">
            <v>4512000003</v>
          </cell>
        </row>
        <row r="8263">
          <cell r="A8263" t="str">
            <v>4512000003</v>
          </cell>
        </row>
        <row r="8264">
          <cell r="A8264" t="str">
            <v>4512000003</v>
          </cell>
        </row>
        <row r="8265">
          <cell r="A8265" t="str">
            <v>4512000003</v>
          </cell>
        </row>
        <row r="8266">
          <cell r="A8266" t="str">
            <v>4512000003</v>
          </cell>
        </row>
        <row r="8267">
          <cell r="A8267" t="str">
            <v>4512000003</v>
          </cell>
        </row>
        <row r="8268">
          <cell r="A8268" t="str">
            <v>4512000003</v>
          </cell>
        </row>
        <row r="8269">
          <cell r="A8269" t="str">
            <v>4512000003</v>
          </cell>
        </row>
        <row r="8270">
          <cell r="A8270" t="str">
            <v>4512000003</v>
          </cell>
        </row>
        <row r="8271">
          <cell r="A8271" t="str">
            <v>4512000003</v>
          </cell>
        </row>
        <row r="8272">
          <cell r="A8272" t="str">
            <v>4512000003</v>
          </cell>
        </row>
        <row r="8273">
          <cell r="A8273" t="str">
            <v>4512000003</v>
          </cell>
        </row>
        <row r="8274">
          <cell r="A8274" t="str">
            <v>4512000003</v>
          </cell>
        </row>
        <row r="8275">
          <cell r="A8275" t="str">
            <v>4512000003</v>
          </cell>
        </row>
        <row r="8276">
          <cell r="A8276" t="str">
            <v>4512000003</v>
          </cell>
        </row>
        <row r="8277">
          <cell r="A8277" t="str">
            <v>4512000003</v>
          </cell>
        </row>
        <row r="8278">
          <cell r="A8278" t="str">
            <v>4512000003</v>
          </cell>
        </row>
        <row r="8279">
          <cell r="A8279" t="str">
            <v>4512000003</v>
          </cell>
        </row>
        <row r="8280">
          <cell r="A8280" t="str">
            <v>4512000003</v>
          </cell>
        </row>
        <row r="8281">
          <cell r="A8281" t="str">
            <v>4512000003</v>
          </cell>
        </row>
        <row r="8282">
          <cell r="A8282" t="str">
            <v>4512000003</v>
          </cell>
        </row>
        <row r="8283">
          <cell r="A8283" t="str">
            <v>4512000003</v>
          </cell>
        </row>
        <row r="8284">
          <cell r="A8284" t="str">
            <v>4512000003</v>
          </cell>
        </row>
        <row r="8285">
          <cell r="A8285" t="str">
            <v>4512000003</v>
          </cell>
        </row>
        <row r="8286">
          <cell r="A8286" t="str">
            <v>4512000003</v>
          </cell>
        </row>
        <row r="8287">
          <cell r="A8287" t="str">
            <v>4512000003</v>
          </cell>
        </row>
        <row r="8288">
          <cell r="A8288" t="str">
            <v>4512000003</v>
          </cell>
        </row>
        <row r="8289">
          <cell r="A8289" t="str">
            <v>4512000003</v>
          </cell>
        </row>
        <row r="8290">
          <cell r="A8290" t="str">
            <v>4512000003</v>
          </cell>
        </row>
        <row r="8291">
          <cell r="A8291" t="str">
            <v>4512000003</v>
          </cell>
        </row>
        <row r="8292">
          <cell r="A8292" t="str">
            <v>4512000003</v>
          </cell>
        </row>
        <row r="8293">
          <cell r="A8293" t="str">
            <v>4512000003</v>
          </cell>
        </row>
        <row r="8294">
          <cell r="A8294" t="str">
            <v>4512000003</v>
          </cell>
        </row>
        <row r="8295">
          <cell r="A8295" t="str">
            <v>4512000003</v>
          </cell>
        </row>
        <row r="8296">
          <cell r="A8296" t="str">
            <v>4512000003</v>
          </cell>
        </row>
        <row r="8297">
          <cell r="A8297" t="str">
            <v>4512000003</v>
          </cell>
        </row>
        <row r="8298">
          <cell r="A8298" t="str">
            <v>4512000003</v>
          </cell>
        </row>
        <row r="8299">
          <cell r="A8299" t="str">
            <v>4512000003</v>
          </cell>
        </row>
        <row r="8300">
          <cell r="A8300" t="str">
            <v>4512000003</v>
          </cell>
        </row>
        <row r="8301">
          <cell r="A8301" t="str">
            <v>4512000003</v>
          </cell>
        </row>
        <row r="8302">
          <cell r="A8302" t="str">
            <v>4512000003</v>
          </cell>
        </row>
        <row r="8303">
          <cell r="A8303" t="str">
            <v>4512000003</v>
          </cell>
        </row>
        <row r="8304">
          <cell r="A8304" t="str">
            <v>4512000003</v>
          </cell>
        </row>
        <row r="8305">
          <cell r="A8305" t="str">
            <v>4512000003</v>
          </cell>
        </row>
        <row r="8306">
          <cell r="A8306" t="str">
            <v>4512000003</v>
          </cell>
        </row>
        <row r="8307">
          <cell r="A8307" t="str">
            <v>4512000003</v>
          </cell>
        </row>
        <row r="8308">
          <cell r="A8308" t="str">
            <v>4512000003</v>
          </cell>
        </row>
        <row r="8309">
          <cell r="A8309" t="str">
            <v>4512000003</v>
          </cell>
        </row>
        <row r="8310">
          <cell r="A8310" t="str">
            <v>4512000003</v>
          </cell>
        </row>
        <row r="8311">
          <cell r="A8311" t="str">
            <v>4512000003</v>
          </cell>
        </row>
        <row r="8312">
          <cell r="A8312" t="str">
            <v>4512000003</v>
          </cell>
        </row>
        <row r="8313">
          <cell r="A8313" t="str">
            <v>4512000003</v>
          </cell>
        </row>
        <row r="8314">
          <cell r="A8314" t="str">
            <v>4512000003</v>
          </cell>
        </row>
        <row r="8315">
          <cell r="A8315" t="str">
            <v>4512000003</v>
          </cell>
        </row>
        <row r="8316">
          <cell r="A8316" t="str">
            <v>4512000003</v>
          </cell>
        </row>
        <row r="8317">
          <cell r="A8317" t="str">
            <v>4512000003</v>
          </cell>
        </row>
        <row r="8318">
          <cell r="A8318" t="str">
            <v>4512000003</v>
          </cell>
        </row>
        <row r="8319">
          <cell r="A8319" t="str">
            <v>4512000003</v>
          </cell>
        </row>
        <row r="8320">
          <cell r="A8320" t="str">
            <v>4512000003</v>
          </cell>
        </row>
        <row r="8321">
          <cell r="A8321" t="str">
            <v>4512000003</v>
          </cell>
        </row>
        <row r="8322">
          <cell r="A8322" t="str">
            <v>4512000003</v>
          </cell>
        </row>
        <row r="8323">
          <cell r="A8323" t="str">
            <v>4512000003</v>
          </cell>
        </row>
        <row r="8324">
          <cell r="A8324" t="str">
            <v>4512000003</v>
          </cell>
        </row>
        <row r="8325">
          <cell r="A8325" t="str">
            <v>4512000003</v>
          </cell>
        </row>
        <row r="8326">
          <cell r="A8326" t="str">
            <v>4512000003</v>
          </cell>
        </row>
        <row r="8327">
          <cell r="A8327" t="str">
            <v>4512000003</v>
          </cell>
        </row>
        <row r="8328">
          <cell r="A8328" t="str">
            <v>4512000003</v>
          </cell>
        </row>
        <row r="8329">
          <cell r="A8329" t="str">
            <v>4512000003</v>
          </cell>
        </row>
        <row r="8330">
          <cell r="A8330" t="str">
            <v>4512000003</v>
          </cell>
        </row>
        <row r="8331">
          <cell r="A8331" t="str">
            <v>4512000003</v>
          </cell>
        </row>
        <row r="8332">
          <cell r="A8332" t="str">
            <v>4512000003</v>
          </cell>
        </row>
        <row r="8333">
          <cell r="A8333" t="str">
            <v>4512000003</v>
          </cell>
        </row>
        <row r="8334">
          <cell r="A8334" t="str">
            <v>4512000003</v>
          </cell>
        </row>
        <row r="8335">
          <cell r="A8335" t="str">
            <v>4512000003</v>
          </cell>
        </row>
        <row r="8336">
          <cell r="A8336" t="str">
            <v>4512000003</v>
          </cell>
        </row>
        <row r="8337">
          <cell r="A8337" t="str">
            <v>4512000003</v>
          </cell>
        </row>
        <row r="8338">
          <cell r="A8338" t="str">
            <v>4512000003</v>
          </cell>
        </row>
        <row r="8339">
          <cell r="A8339" t="str">
            <v>4512000003</v>
          </cell>
        </row>
        <row r="8340">
          <cell r="A8340" t="str">
            <v>4512000003</v>
          </cell>
        </row>
        <row r="8341">
          <cell r="A8341" t="str">
            <v>4512000003</v>
          </cell>
        </row>
        <row r="8342">
          <cell r="A8342" t="str">
            <v>4512000003</v>
          </cell>
        </row>
        <row r="8343">
          <cell r="A8343" t="str">
            <v>4512000003</v>
          </cell>
        </row>
        <row r="8344">
          <cell r="A8344" t="str">
            <v>4512000003</v>
          </cell>
        </row>
        <row r="8345">
          <cell r="A8345" t="str">
            <v>4512000003</v>
          </cell>
        </row>
        <row r="8346">
          <cell r="A8346" t="str">
            <v>4512000003</v>
          </cell>
        </row>
        <row r="8347">
          <cell r="A8347" t="str">
            <v>4512000003</v>
          </cell>
        </row>
        <row r="8348">
          <cell r="A8348" t="str">
            <v>4512000003</v>
          </cell>
        </row>
        <row r="8349">
          <cell r="A8349" t="str">
            <v>4512000003</v>
          </cell>
        </row>
        <row r="8350">
          <cell r="A8350" t="str">
            <v>4512000003</v>
          </cell>
        </row>
        <row r="8351">
          <cell r="A8351" t="str">
            <v>4512000003</v>
          </cell>
        </row>
        <row r="8352">
          <cell r="A8352" t="str">
            <v>4512000003</v>
          </cell>
        </row>
        <row r="8353">
          <cell r="A8353" t="str">
            <v>4512000003</v>
          </cell>
        </row>
        <row r="8354">
          <cell r="A8354" t="str">
            <v>4512000003</v>
          </cell>
        </row>
        <row r="8355">
          <cell r="A8355" t="str">
            <v>4512000003</v>
          </cell>
        </row>
        <row r="8356">
          <cell r="A8356" t="str">
            <v>4512000003</v>
          </cell>
        </row>
        <row r="8357">
          <cell r="A8357" t="str">
            <v>4512000003</v>
          </cell>
        </row>
        <row r="8358">
          <cell r="A8358" t="str">
            <v>4512000003</v>
          </cell>
        </row>
        <row r="8359">
          <cell r="A8359" t="str">
            <v>4512000003</v>
          </cell>
        </row>
        <row r="8360">
          <cell r="A8360" t="str">
            <v>4512000003</v>
          </cell>
        </row>
        <row r="8361">
          <cell r="A8361" t="str">
            <v>4512000003</v>
          </cell>
        </row>
        <row r="8362">
          <cell r="A8362" t="str">
            <v>4512000003</v>
          </cell>
        </row>
        <row r="8363">
          <cell r="A8363" t="str">
            <v>4512000003</v>
          </cell>
        </row>
        <row r="8364">
          <cell r="A8364" t="str">
            <v>4512000003</v>
          </cell>
        </row>
        <row r="8365">
          <cell r="A8365" t="str">
            <v>4512000003</v>
          </cell>
        </row>
        <row r="8366">
          <cell r="A8366" t="str">
            <v>4512000003</v>
          </cell>
        </row>
        <row r="8367">
          <cell r="A8367" t="str">
            <v>4512000003</v>
          </cell>
        </row>
        <row r="8368">
          <cell r="A8368" t="str">
            <v>4512000003</v>
          </cell>
        </row>
        <row r="8369">
          <cell r="A8369" t="str">
            <v>4512000003</v>
          </cell>
        </row>
        <row r="8370">
          <cell r="A8370" t="str">
            <v>4512000003</v>
          </cell>
        </row>
        <row r="8371">
          <cell r="A8371" t="str">
            <v>4512000003</v>
          </cell>
        </row>
        <row r="8372">
          <cell r="A8372" t="str">
            <v>4512000003</v>
          </cell>
        </row>
        <row r="8373">
          <cell r="A8373" t="str">
            <v>4512000003</v>
          </cell>
        </row>
        <row r="8374">
          <cell r="A8374" t="str">
            <v>4512000003</v>
          </cell>
        </row>
        <row r="8375">
          <cell r="A8375" t="str">
            <v>4512000003</v>
          </cell>
        </row>
        <row r="8376">
          <cell r="A8376" t="str">
            <v>4512000003</v>
          </cell>
        </row>
        <row r="8377">
          <cell r="A8377" t="str">
            <v>4512000003</v>
          </cell>
        </row>
        <row r="8378">
          <cell r="A8378" t="str">
            <v>4512000003</v>
          </cell>
        </row>
        <row r="8379">
          <cell r="A8379" t="str">
            <v>4512000003</v>
          </cell>
        </row>
        <row r="8380">
          <cell r="A8380" t="str">
            <v>4512000003</v>
          </cell>
        </row>
        <row r="8381">
          <cell r="A8381" t="str">
            <v>4512000003</v>
          </cell>
        </row>
        <row r="8382">
          <cell r="A8382" t="str">
            <v>4512000003</v>
          </cell>
        </row>
        <row r="8383">
          <cell r="A8383" t="str">
            <v>4512000003</v>
          </cell>
        </row>
        <row r="8384">
          <cell r="A8384" t="str">
            <v>4512000003</v>
          </cell>
        </row>
        <row r="8385">
          <cell r="A8385" t="str">
            <v>4512000003</v>
          </cell>
        </row>
        <row r="8386">
          <cell r="A8386" t="str">
            <v>4512000003</v>
          </cell>
        </row>
        <row r="8387">
          <cell r="A8387" t="str">
            <v>4512000003</v>
          </cell>
        </row>
        <row r="8388">
          <cell r="A8388" t="str">
            <v>4512000003</v>
          </cell>
        </row>
        <row r="8389">
          <cell r="A8389" t="str">
            <v>4512000003</v>
          </cell>
        </row>
        <row r="8390">
          <cell r="A8390" t="str">
            <v>4512000003</v>
          </cell>
        </row>
        <row r="8391">
          <cell r="A8391" t="str">
            <v>4512000003</v>
          </cell>
        </row>
        <row r="8392">
          <cell r="A8392" t="str">
            <v>4512000003</v>
          </cell>
        </row>
        <row r="8393">
          <cell r="A8393" t="str">
            <v>4512000003</v>
          </cell>
        </row>
        <row r="8394">
          <cell r="A8394" t="str">
            <v>4512000003</v>
          </cell>
        </row>
        <row r="8395">
          <cell r="A8395" t="str">
            <v>4512000003</v>
          </cell>
        </row>
        <row r="8396">
          <cell r="A8396" t="str">
            <v>4512000003</v>
          </cell>
        </row>
        <row r="8397">
          <cell r="A8397" t="str">
            <v>4512000003</v>
          </cell>
        </row>
        <row r="8398">
          <cell r="A8398" t="str">
            <v>4512000003</v>
          </cell>
        </row>
        <row r="8399">
          <cell r="A8399" t="str">
            <v>4512000003</v>
          </cell>
        </row>
        <row r="8400">
          <cell r="A8400" t="str">
            <v>4512000003</v>
          </cell>
        </row>
        <row r="8401">
          <cell r="A8401" t="str">
            <v>4512000003</v>
          </cell>
        </row>
        <row r="8402">
          <cell r="A8402" t="str">
            <v>4512000003</v>
          </cell>
        </row>
        <row r="8403">
          <cell r="A8403" t="str">
            <v>4512000003</v>
          </cell>
        </row>
        <row r="8404">
          <cell r="A8404" t="str">
            <v>4512000003</v>
          </cell>
        </row>
        <row r="8405">
          <cell r="A8405" t="str">
            <v>4512000003</v>
          </cell>
        </row>
        <row r="8406">
          <cell r="A8406" t="str">
            <v>4512000003</v>
          </cell>
        </row>
        <row r="8407">
          <cell r="A8407" t="str">
            <v>4512000003</v>
          </cell>
        </row>
        <row r="8408">
          <cell r="A8408" t="str">
            <v>4512000003</v>
          </cell>
        </row>
        <row r="8409">
          <cell r="A8409" t="str">
            <v>4512000003</v>
          </cell>
        </row>
        <row r="8410">
          <cell r="A8410" t="str">
            <v>4512000003</v>
          </cell>
        </row>
        <row r="8411">
          <cell r="A8411" t="str">
            <v>4512000003</v>
          </cell>
        </row>
        <row r="8412">
          <cell r="A8412" t="str">
            <v>4512000003</v>
          </cell>
        </row>
        <row r="8413">
          <cell r="A8413" t="str">
            <v>4512000003</v>
          </cell>
        </row>
        <row r="8414">
          <cell r="A8414" t="str">
            <v>4512000003</v>
          </cell>
        </row>
        <row r="8415">
          <cell r="A8415" t="str">
            <v>4512000003</v>
          </cell>
        </row>
        <row r="8416">
          <cell r="A8416" t="str">
            <v>4512000003</v>
          </cell>
        </row>
        <row r="8417">
          <cell r="A8417" t="str">
            <v>4512000003</v>
          </cell>
        </row>
        <row r="8418">
          <cell r="A8418" t="str">
            <v>4512000003</v>
          </cell>
        </row>
        <row r="8419">
          <cell r="A8419" t="str">
            <v>4512000003</v>
          </cell>
        </row>
        <row r="8420">
          <cell r="A8420" t="str">
            <v>4512000003</v>
          </cell>
        </row>
        <row r="8421">
          <cell r="A8421" t="str">
            <v>4512000003</v>
          </cell>
        </row>
        <row r="8422">
          <cell r="A8422" t="str">
            <v>4512000003</v>
          </cell>
        </row>
        <row r="8423">
          <cell r="A8423" t="str">
            <v>4512000003</v>
          </cell>
        </row>
        <row r="8424">
          <cell r="A8424" t="str">
            <v>4512000003</v>
          </cell>
        </row>
        <row r="8425">
          <cell r="A8425" t="str">
            <v>4512000003</v>
          </cell>
        </row>
        <row r="8426">
          <cell r="A8426" t="str">
            <v>4512000003</v>
          </cell>
        </row>
        <row r="8427">
          <cell r="A8427" t="str">
            <v>4512000003</v>
          </cell>
        </row>
        <row r="8428">
          <cell r="A8428" t="str">
            <v>4512000003</v>
          </cell>
        </row>
        <row r="8429">
          <cell r="A8429" t="str">
            <v>4512000003</v>
          </cell>
        </row>
        <row r="8430">
          <cell r="A8430" t="str">
            <v>4512000003</v>
          </cell>
        </row>
        <row r="8431">
          <cell r="A8431" t="str">
            <v>4512000003</v>
          </cell>
        </row>
        <row r="8432">
          <cell r="A8432" t="str">
            <v>4512000003</v>
          </cell>
        </row>
        <row r="8433">
          <cell r="A8433" t="str">
            <v>4512000003</v>
          </cell>
        </row>
        <row r="8434">
          <cell r="A8434" t="str">
            <v>4512000003</v>
          </cell>
        </row>
        <row r="8435">
          <cell r="A8435" t="str">
            <v>4512000003</v>
          </cell>
        </row>
        <row r="8436">
          <cell r="A8436" t="str">
            <v>4512000003</v>
          </cell>
        </row>
        <row r="8437">
          <cell r="A8437" t="str">
            <v>4512000003</v>
          </cell>
        </row>
        <row r="8438">
          <cell r="A8438" t="str">
            <v>4512000003</v>
          </cell>
        </row>
        <row r="8439">
          <cell r="A8439" t="str">
            <v>4512000003</v>
          </cell>
        </row>
        <row r="8440">
          <cell r="A8440" t="str">
            <v>4512000003</v>
          </cell>
        </row>
        <row r="8441">
          <cell r="A8441" t="str">
            <v>4512000003</v>
          </cell>
        </row>
        <row r="8442">
          <cell r="A8442" t="str">
            <v>4512000003</v>
          </cell>
        </row>
        <row r="8443">
          <cell r="A8443" t="str">
            <v>4512000003</v>
          </cell>
        </row>
        <row r="8444">
          <cell r="A8444" t="str">
            <v>4512000003</v>
          </cell>
        </row>
        <row r="8445">
          <cell r="A8445" t="str">
            <v>4512000003</v>
          </cell>
        </row>
        <row r="8446">
          <cell r="A8446" t="str">
            <v>4512000003</v>
          </cell>
        </row>
        <row r="8447">
          <cell r="A8447" t="str">
            <v>4512000003</v>
          </cell>
        </row>
        <row r="8448">
          <cell r="A8448" t="str">
            <v>4512000003</v>
          </cell>
        </row>
        <row r="8449">
          <cell r="A8449" t="str">
            <v>4512000003</v>
          </cell>
        </row>
        <row r="8450">
          <cell r="A8450" t="str">
            <v>4512000003</v>
          </cell>
        </row>
        <row r="8451">
          <cell r="A8451" t="str">
            <v>4512000003</v>
          </cell>
        </row>
        <row r="8452">
          <cell r="A8452" t="str">
            <v>4512000003</v>
          </cell>
        </row>
        <row r="8453">
          <cell r="A8453" t="str">
            <v>4512000003</v>
          </cell>
        </row>
        <row r="8454">
          <cell r="A8454" t="str">
            <v>4512000003</v>
          </cell>
        </row>
        <row r="8455">
          <cell r="A8455" t="str">
            <v>4512000003</v>
          </cell>
        </row>
        <row r="8456">
          <cell r="A8456" t="str">
            <v>4512000003</v>
          </cell>
        </row>
        <row r="8457">
          <cell r="A8457" t="str">
            <v>4512000003</v>
          </cell>
        </row>
        <row r="8458">
          <cell r="A8458" t="str">
            <v>4512000003</v>
          </cell>
        </row>
        <row r="8459">
          <cell r="A8459" t="str">
            <v>4512000003</v>
          </cell>
        </row>
        <row r="8460">
          <cell r="A8460" t="str">
            <v>4512000003</v>
          </cell>
        </row>
        <row r="8461">
          <cell r="A8461" t="str">
            <v>4512000003</v>
          </cell>
        </row>
        <row r="8462">
          <cell r="A8462" t="str">
            <v>4512000003</v>
          </cell>
        </row>
        <row r="8463">
          <cell r="A8463" t="str">
            <v>4512000003</v>
          </cell>
        </row>
        <row r="8464">
          <cell r="A8464" t="str">
            <v>4512000003</v>
          </cell>
        </row>
        <row r="8465">
          <cell r="A8465" t="str">
            <v>4512000003</v>
          </cell>
        </row>
        <row r="8466">
          <cell r="A8466" t="str">
            <v>4512000003</v>
          </cell>
        </row>
        <row r="8467">
          <cell r="A8467" t="str">
            <v>4512000003</v>
          </cell>
        </row>
        <row r="8468">
          <cell r="A8468" t="str">
            <v>4512000003</v>
          </cell>
        </row>
        <row r="8469">
          <cell r="A8469" t="str">
            <v>4512000003</v>
          </cell>
        </row>
        <row r="8470">
          <cell r="A8470" t="str">
            <v>4512000003</v>
          </cell>
        </row>
        <row r="8471">
          <cell r="A8471" t="str">
            <v>4512000003</v>
          </cell>
        </row>
        <row r="8472">
          <cell r="A8472" t="str">
            <v>4512000003</v>
          </cell>
        </row>
        <row r="8473">
          <cell r="A8473" t="str">
            <v>4512000003</v>
          </cell>
        </row>
        <row r="8474">
          <cell r="A8474" t="str">
            <v>4512000003</v>
          </cell>
        </row>
        <row r="8475">
          <cell r="A8475" t="str">
            <v>4512000003</v>
          </cell>
        </row>
        <row r="8476">
          <cell r="A8476" t="str">
            <v>4512000003</v>
          </cell>
        </row>
        <row r="8477">
          <cell r="A8477" t="str">
            <v>4512000003</v>
          </cell>
        </row>
        <row r="8478">
          <cell r="A8478" t="str">
            <v>4512000003</v>
          </cell>
        </row>
        <row r="8479">
          <cell r="A8479" t="str">
            <v>4512000003</v>
          </cell>
        </row>
        <row r="8480">
          <cell r="A8480" t="str">
            <v>4512000003</v>
          </cell>
        </row>
        <row r="8481">
          <cell r="A8481" t="str">
            <v>4512000003</v>
          </cell>
        </row>
        <row r="8482">
          <cell r="A8482" t="str">
            <v>4512000003</v>
          </cell>
        </row>
        <row r="8483">
          <cell r="A8483" t="str">
            <v>4512000003</v>
          </cell>
        </row>
        <row r="8484">
          <cell r="A8484" t="str">
            <v>4512000003</v>
          </cell>
        </row>
        <row r="8485">
          <cell r="A8485" t="str">
            <v>4512000003</v>
          </cell>
        </row>
        <row r="8486">
          <cell r="A8486" t="str">
            <v>4512000003</v>
          </cell>
        </row>
        <row r="8487">
          <cell r="A8487" t="str">
            <v>4512000003</v>
          </cell>
        </row>
        <row r="8488">
          <cell r="A8488" t="str">
            <v>4512000003</v>
          </cell>
        </row>
        <row r="8489">
          <cell r="A8489" t="str">
            <v>4512000003</v>
          </cell>
        </row>
        <row r="8490">
          <cell r="A8490" t="str">
            <v>4512000003</v>
          </cell>
        </row>
        <row r="8491">
          <cell r="A8491" t="str">
            <v>4512000003</v>
          </cell>
        </row>
        <row r="8492">
          <cell r="A8492" t="str">
            <v>4512000003</v>
          </cell>
        </row>
        <row r="8493">
          <cell r="A8493" t="str">
            <v>4512000003</v>
          </cell>
        </row>
        <row r="8494">
          <cell r="A8494" t="str">
            <v>4512000003</v>
          </cell>
        </row>
        <row r="8495">
          <cell r="A8495" t="str">
            <v>4512000003</v>
          </cell>
        </row>
        <row r="8496">
          <cell r="A8496" t="str">
            <v>4512000003</v>
          </cell>
        </row>
        <row r="8497">
          <cell r="A8497" t="str">
            <v>4512000003</v>
          </cell>
        </row>
        <row r="8498">
          <cell r="A8498" t="str">
            <v>4512000003</v>
          </cell>
        </row>
        <row r="8499">
          <cell r="A8499" t="str">
            <v>4512000003</v>
          </cell>
        </row>
        <row r="8500">
          <cell r="A8500" t="str">
            <v>4512000003</v>
          </cell>
        </row>
        <row r="8501">
          <cell r="A8501" t="str">
            <v>4512000003</v>
          </cell>
        </row>
        <row r="8502">
          <cell r="A8502" t="str">
            <v>4512000003</v>
          </cell>
        </row>
        <row r="8503">
          <cell r="A8503" t="str">
            <v>4512000003</v>
          </cell>
        </row>
        <row r="8504">
          <cell r="A8504" t="str">
            <v>4512000003</v>
          </cell>
        </row>
        <row r="8505">
          <cell r="A8505" t="str">
            <v>4512000003</v>
          </cell>
        </row>
        <row r="8506">
          <cell r="A8506" t="str">
            <v>4512000003</v>
          </cell>
        </row>
        <row r="8507">
          <cell r="A8507" t="str">
            <v>4512000003</v>
          </cell>
        </row>
        <row r="8508">
          <cell r="A8508" t="str">
            <v>4512000003</v>
          </cell>
        </row>
        <row r="8509">
          <cell r="A8509" t="str">
            <v>4512000003</v>
          </cell>
        </row>
        <row r="8510">
          <cell r="A8510" t="str">
            <v>4512000003</v>
          </cell>
        </row>
        <row r="8511">
          <cell r="A8511" t="str">
            <v>4512000003</v>
          </cell>
        </row>
        <row r="8512">
          <cell r="A8512" t="str">
            <v>4512000003</v>
          </cell>
        </row>
        <row r="8513">
          <cell r="A8513" t="str">
            <v>4512000003</v>
          </cell>
        </row>
        <row r="8514">
          <cell r="A8514" t="str">
            <v>4512000003</v>
          </cell>
        </row>
        <row r="8515">
          <cell r="A8515" t="str">
            <v>4512000003</v>
          </cell>
        </row>
        <row r="8516">
          <cell r="A8516" t="str">
            <v>4512000003</v>
          </cell>
        </row>
        <row r="8517">
          <cell r="A8517" t="str">
            <v>4512000003</v>
          </cell>
        </row>
        <row r="8518">
          <cell r="A8518" t="str">
            <v>4512000003</v>
          </cell>
        </row>
        <row r="8519">
          <cell r="A8519" t="str">
            <v>4512000003</v>
          </cell>
        </row>
        <row r="8520">
          <cell r="A8520" t="str">
            <v>4512000003</v>
          </cell>
        </row>
        <row r="8521">
          <cell r="A8521" t="str">
            <v>4512000003</v>
          </cell>
        </row>
        <row r="8522">
          <cell r="A8522" t="str">
            <v>4512000003</v>
          </cell>
        </row>
        <row r="8523">
          <cell r="A8523" t="str">
            <v>4512000003</v>
          </cell>
        </row>
        <row r="8524">
          <cell r="A8524" t="str">
            <v>4512000003</v>
          </cell>
        </row>
        <row r="8525">
          <cell r="A8525" t="str">
            <v>4512000003</v>
          </cell>
        </row>
        <row r="8526">
          <cell r="A8526" t="str">
            <v>4512000003</v>
          </cell>
        </row>
        <row r="8527">
          <cell r="A8527" t="str">
            <v>4512000003</v>
          </cell>
        </row>
        <row r="8528">
          <cell r="A8528" t="str">
            <v>4512000003</v>
          </cell>
        </row>
        <row r="8529">
          <cell r="A8529" t="str">
            <v>4512000003</v>
          </cell>
        </row>
        <row r="8530">
          <cell r="A8530" t="str">
            <v>4512000003</v>
          </cell>
        </row>
        <row r="8531">
          <cell r="A8531" t="str">
            <v>4512000003</v>
          </cell>
        </row>
        <row r="8532">
          <cell r="A8532" t="str">
            <v>4512000003</v>
          </cell>
        </row>
        <row r="8533">
          <cell r="A8533" t="str">
            <v>4512000003</v>
          </cell>
        </row>
        <row r="8534">
          <cell r="A8534" t="str">
            <v>4512000003</v>
          </cell>
        </row>
        <row r="8535">
          <cell r="A8535" t="str">
            <v>4512000003</v>
          </cell>
        </row>
        <row r="8536">
          <cell r="A8536" t="str">
            <v>4512000003</v>
          </cell>
        </row>
        <row r="8537">
          <cell r="A8537" t="str">
            <v>4512000003</v>
          </cell>
        </row>
        <row r="8538">
          <cell r="A8538" t="str">
            <v>4512000003</v>
          </cell>
        </row>
        <row r="8539">
          <cell r="A8539" t="str">
            <v>4512000003</v>
          </cell>
        </row>
        <row r="8540">
          <cell r="A8540" t="str">
            <v>4512000003</v>
          </cell>
        </row>
        <row r="8541">
          <cell r="A8541" t="str">
            <v>4512000003</v>
          </cell>
        </row>
        <row r="8542">
          <cell r="A8542" t="str">
            <v>4512000003</v>
          </cell>
        </row>
        <row r="8543">
          <cell r="A8543" t="str">
            <v>4512000003</v>
          </cell>
        </row>
        <row r="8544">
          <cell r="A8544" t="str">
            <v>4512000003</v>
          </cell>
        </row>
        <row r="8545">
          <cell r="A8545" t="str">
            <v>4512000003</v>
          </cell>
        </row>
        <row r="8546">
          <cell r="A8546" t="str">
            <v>4512000003</v>
          </cell>
        </row>
        <row r="8547">
          <cell r="A8547" t="str">
            <v>4512000003</v>
          </cell>
        </row>
        <row r="8548">
          <cell r="A8548" t="str">
            <v>4512000003</v>
          </cell>
        </row>
        <row r="8549">
          <cell r="A8549" t="str">
            <v>4512000003</v>
          </cell>
        </row>
        <row r="8550">
          <cell r="A8550" t="str">
            <v>4512000003</v>
          </cell>
        </row>
        <row r="8551">
          <cell r="A8551" t="str">
            <v>4512000003</v>
          </cell>
        </row>
        <row r="8552">
          <cell r="A8552" t="str">
            <v>4512000003</v>
          </cell>
        </row>
        <row r="8553">
          <cell r="A8553" t="str">
            <v>4512000003</v>
          </cell>
        </row>
        <row r="8554">
          <cell r="A8554" t="str">
            <v>4512000003</v>
          </cell>
        </row>
        <row r="8555">
          <cell r="A8555" t="str">
            <v>4512000003</v>
          </cell>
        </row>
        <row r="8556">
          <cell r="A8556" t="str">
            <v>4512000003</v>
          </cell>
        </row>
        <row r="8557">
          <cell r="A8557" t="str">
            <v>4512000003</v>
          </cell>
        </row>
        <row r="8558">
          <cell r="A8558" t="str">
            <v>4512000003</v>
          </cell>
        </row>
        <row r="8559">
          <cell r="A8559" t="str">
            <v>4512000003</v>
          </cell>
        </row>
        <row r="8560">
          <cell r="A8560" t="str">
            <v>4512000003</v>
          </cell>
        </row>
        <row r="8561">
          <cell r="A8561" t="str">
            <v>4512000003</v>
          </cell>
        </row>
        <row r="8562">
          <cell r="A8562" t="str">
            <v>4512000003</v>
          </cell>
        </row>
        <row r="8563">
          <cell r="A8563" t="str">
            <v>4512000003</v>
          </cell>
        </row>
        <row r="8564">
          <cell r="A8564" t="str">
            <v>4512000003</v>
          </cell>
        </row>
        <row r="8565">
          <cell r="A8565" t="str">
            <v>4512000003</v>
          </cell>
        </row>
        <row r="8566">
          <cell r="A8566" t="str">
            <v>4512000003</v>
          </cell>
        </row>
        <row r="8567">
          <cell r="A8567" t="str">
            <v>4512000003</v>
          </cell>
        </row>
        <row r="8568">
          <cell r="A8568" t="str">
            <v>4512000003</v>
          </cell>
        </row>
        <row r="8569">
          <cell r="A8569" t="str">
            <v>4512000003</v>
          </cell>
        </row>
        <row r="8570">
          <cell r="A8570" t="str">
            <v>4512000003</v>
          </cell>
        </row>
        <row r="8571">
          <cell r="A8571" t="str">
            <v>4512000003</v>
          </cell>
        </row>
        <row r="8572">
          <cell r="A8572" t="str">
            <v>4512000003</v>
          </cell>
        </row>
        <row r="8573">
          <cell r="A8573" t="str">
            <v>4512000003</v>
          </cell>
        </row>
        <row r="8574">
          <cell r="A8574" t="str">
            <v>4512000003</v>
          </cell>
        </row>
        <row r="8575">
          <cell r="A8575" t="str">
            <v>4512000003</v>
          </cell>
        </row>
        <row r="8576">
          <cell r="A8576" t="str">
            <v>4512000003</v>
          </cell>
        </row>
        <row r="8577">
          <cell r="A8577" t="str">
            <v>4512000003</v>
          </cell>
        </row>
        <row r="8578">
          <cell r="A8578" t="str">
            <v>4512000003</v>
          </cell>
        </row>
        <row r="8579">
          <cell r="A8579" t="str">
            <v>4512000003</v>
          </cell>
        </row>
        <row r="8580">
          <cell r="A8580" t="str">
            <v>4512000003</v>
          </cell>
        </row>
        <row r="8581">
          <cell r="A8581" t="str">
            <v>4512000003</v>
          </cell>
        </row>
        <row r="8582">
          <cell r="A8582" t="str">
            <v>4512000003</v>
          </cell>
        </row>
        <row r="8583">
          <cell r="A8583" t="str">
            <v>4512000003</v>
          </cell>
        </row>
        <row r="8584">
          <cell r="A8584" t="str">
            <v>4512000003</v>
          </cell>
        </row>
        <row r="8585">
          <cell r="A8585" t="str">
            <v>4512000003</v>
          </cell>
        </row>
        <row r="8586">
          <cell r="A8586" t="str">
            <v>4512000003</v>
          </cell>
        </row>
        <row r="8587">
          <cell r="A8587" t="str">
            <v>4512000003</v>
          </cell>
        </row>
        <row r="8588">
          <cell r="A8588" t="str">
            <v>4512000003</v>
          </cell>
        </row>
        <row r="8589">
          <cell r="A8589" t="str">
            <v>4512000003</v>
          </cell>
        </row>
        <row r="8590">
          <cell r="A8590" t="str">
            <v>4512000003</v>
          </cell>
        </row>
        <row r="8591">
          <cell r="A8591" t="str">
            <v>4512000003</v>
          </cell>
        </row>
        <row r="8592">
          <cell r="A8592" t="str">
            <v>4512000003</v>
          </cell>
        </row>
        <row r="8593">
          <cell r="A8593" t="str">
            <v>4512000003</v>
          </cell>
        </row>
        <row r="8594">
          <cell r="A8594" t="str">
            <v>4512000003</v>
          </cell>
        </row>
        <row r="8595">
          <cell r="A8595" t="str">
            <v>4512000003</v>
          </cell>
        </row>
        <row r="8596">
          <cell r="A8596" t="str">
            <v>4512000003</v>
          </cell>
        </row>
        <row r="8597">
          <cell r="A8597" t="str">
            <v>4512000003</v>
          </cell>
        </row>
        <row r="8598">
          <cell r="A8598" t="str">
            <v>4512000003</v>
          </cell>
        </row>
        <row r="8599">
          <cell r="A8599" t="str">
            <v>4512000003</v>
          </cell>
        </row>
        <row r="8600">
          <cell r="A8600" t="str">
            <v>4512000003</v>
          </cell>
        </row>
        <row r="8601">
          <cell r="A8601" t="str">
            <v>4512000003</v>
          </cell>
        </row>
        <row r="8602">
          <cell r="A8602" t="str">
            <v>4512000003</v>
          </cell>
        </row>
        <row r="8603">
          <cell r="A8603" t="str">
            <v>4512000003</v>
          </cell>
        </row>
        <row r="8604">
          <cell r="A8604" t="str">
            <v>4512000003</v>
          </cell>
        </row>
        <row r="8605">
          <cell r="A8605" t="str">
            <v>4512000003</v>
          </cell>
        </row>
        <row r="8606">
          <cell r="A8606" t="str">
            <v>4512000003</v>
          </cell>
        </row>
        <row r="8607">
          <cell r="A8607" t="str">
            <v>4512000003</v>
          </cell>
        </row>
        <row r="8608">
          <cell r="A8608" t="str">
            <v>4512000003</v>
          </cell>
        </row>
        <row r="8609">
          <cell r="A8609" t="str">
            <v>4512000003</v>
          </cell>
        </row>
        <row r="8610">
          <cell r="A8610" t="str">
            <v>4512000003</v>
          </cell>
        </row>
        <row r="8611">
          <cell r="A8611" t="str">
            <v>4512000003</v>
          </cell>
        </row>
        <row r="8612">
          <cell r="A8612" t="str">
            <v>4512000003</v>
          </cell>
        </row>
        <row r="8613">
          <cell r="A8613" t="str">
            <v>4512000003</v>
          </cell>
        </row>
        <row r="8614">
          <cell r="A8614" t="str">
            <v>4512000003</v>
          </cell>
        </row>
        <row r="8615">
          <cell r="A8615" t="str">
            <v>4512000003</v>
          </cell>
        </row>
        <row r="8616">
          <cell r="A8616" t="str">
            <v>4512000003</v>
          </cell>
        </row>
        <row r="8617">
          <cell r="A8617" t="str">
            <v>4512000003</v>
          </cell>
        </row>
        <row r="8618">
          <cell r="A8618" t="str">
            <v>4512000003</v>
          </cell>
        </row>
        <row r="8619">
          <cell r="A8619" t="str">
            <v>4512000003</v>
          </cell>
        </row>
        <row r="8620">
          <cell r="A8620" t="str">
            <v>4512000003</v>
          </cell>
        </row>
        <row r="8621">
          <cell r="A8621" t="str">
            <v>4512000003</v>
          </cell>
        </row>
        <row r="8622">
          <cell r="A8622" t="str">
            <v>4512000003</v>
          </cell>
        </row>
        <row r="8623">
          <cell r="A8623" t="str">
            <v>4512000003</v>
          </cell>
        </row>
        <row r="8624">
          <cell r="A8624" t="str">
            <v>4512000003</v>
          </cell>
        </row>
        <row r="8625">
          <cell r="A8625" t="str">
            <v>4512000003</v>
          </cell>
        </row>
        <row r="8626">
          <cell r="A8626" t="str">
            <v>4512000003</v>
          </cell>
        </row>
        <row r="8627">
          <cell r="A8627" t="str">
            <v>4512000003</v>
          </cell>
        </row>
        <row r="8628">
          <cell r="A8628" t="str">
            <v>4512000003</v>
          </cell>
        </row>
        <row r="8629">
          <cell r="A8629" t="str">
            <v>4512000003</v>
          </cell>
        </row>
        <row r="8630">
          <cell r="A8630" t="str">
            <v>4512000003</v>
          </cell>
        </row>
        <row r="8631">
          <cell r="A8631" t="str">
            <v>4512000003</v>
          </cell>
        </row>
        <row r="8632">
          <cell r="A8632" t="str">
            <v>4512000003</v>
          </cell>
        </row>
        <row r="8633">
          <cell r="A8633" t="str">
            <v>4512000003</v>
          </cell>
        </row>
        <row r="8634">
          <cell r="A8634" t="str">
            <v>4512000003</v>
          </cell>
        </row>
        <row r="8635">
          <cell r="A8635" t="str">
            <v>4512000003</v>
          </cell>
        </row>
        <row r="8636">
          <cell r="A8636" t="str">
            <v>4512000003</v>
          </cell>
        </row>
        <row r="8637">
          <cell r="A8637" t="str">
            <v>4512000003</v>
          </cell>
        </row>
        <row r="8638">
          <cell r="A8638" t="str">
            <v>4512000003</v>
          </cell>
        </row>
        <row r="8639">
          <cell r="A8639" t="str">
            <v>4512000003</v>
          </cell>
        </row>
        <row r="8640">
          <cell r="A8640" t="str">
            <v>4512000003</v>
          </cell>
        </row>
        <row r="8641">
          <cell r="A8641" t="str">
            <v>4512000003</v>
          </cell>
        </row>
        <row r="8642">
          <cell r="A8642" t="str">
            <v>4512000003</v>
          </cell>
        </row>
        <row r="8643">
          <cell r="A8643" t="str">
            <v>4512000003</v>
          </cell>
        </row>
        <row r="8644">
          <cell r="A8644" t="str">
            <v>4512000003</v>
          </cell>
        </row>
        <row r="8645">
          <cell r="A8645" t="str">
            <v>4512000003</v>
          </cell>
        </row>
        <row r="8646">
          <cell r="A8646" t="str">
            <v>4512000003</v>
          </cell>
        </row>
        <row r="8647">
          <cell r="A8647" t="str">
            <v>4512000003</v>
          </cell>
        </row>
        <row r="8648">
          <cell r="A8648" t="str">
            <v>4512000003</v>
          </cell>
        </row>
        <row r="8649">
          <cell r="A8649" t="str">
            <v>4512000003</v>
          </cell>
        </row>
        <row r="8650">
          <cell r="A8650" t="str">
            <v>4512000003</v>
          </cell>
        </row>
        <row r="8651">
          <cell r="A8651" t="str">
            <v>4512000003</v>
          </cell>
        </row>
        <row r="8652">
          <cell r="A8652" t="str">
            <v>4512000003</v>
          </cell>
        </row>
        <row r="8653">
          <cell r="A8653" t="str">
            <v>4512000003</v>
          </cell>
        </row>
        <row r="8654">
          <cell r="A8654" t="str">
            <v>4512000003</v>
          </cell>
        </row>
        <row r="8655">
          <cell r="A8655" t="str">
            <v>4512000003</v>
          </cell>
        </row>
        <row r="8656">
          <cell r="A8656" t="str">
            <v>4512000003</v>
          </cell>
        </row>
        <row r="8657">
          <cell r="A8657" t="str">
            <v>4512000003</v>
          </cell>
        </row>
        <row r="8658">
          <cell r="A8658" t="str">
            <v>4512000003</v>
          </cell>
        </row>
        <row r="8659">
          <cell r="A8659" t="str">
            <v>4512000003</v>
          </cell>
        </row>
        <row r="8660">
          <cell r="A8660" t="str">
            <v>4512000003</v>
          </cell>
        </row>
        <row r="8661">
          <cell r="A8661" t="str">
            <v>4512000003</v>
          </cell>
        </row>
        <row r="8662">
          <cell r="A8662" t="str">
            <v>4512000003</v>
          </cell>
        </row>
        <row r="8663">
          <cell r="A8663" t="str">
            <v>4512000003</v>
          </cell>
        </row>
        <row r="8664">
          <cell r="A8664" t="str">
            <v>4512000003</v>
          </cell>
        </row>
        <row r="8665">
          <cell r="A8665" t="str">
            <v>4512000003</v>
          </cell>
        </row>
        <row r="8666">
          <cell r="A8666" t="str">
            <v>4512000003</v>
          </cell>
        </row>
        <row r="8667">
          <cell r="A8667" t="str">
            <v>4512000003</v>
          </cell>
        </row>
        <row r="8668">
          <cell r="A8668" t="str">
            <v>4512000003</v>
          </cell>
        </row>
        <row r="8669">
          <cell r="A8669" t="str">
            <v>4512000003</v>
          </cell>
        </row>
        <row r="8670">
          <cell r="A8670" t="str">
            <v>4512000003</v>
          </cell>
        </row>
        <row r="8671">
          <cell r="A8671" t="str">
            <v>4512000003</v>
          </cell>
        </row>
        <row r="8672">
          <cell r="A8672" t="str">
            <v>4512000003</v>
          </cell>
        </row>
        <row r="8673">
          <cell r="A8673" t="str">
            <v>4512000003</v>
          </cell>
        </row>
        <row r="8674">
          <cell r="A8674" t="str">
            <v>4512000003</v>
          </cell>
        </row>
        <row r="8675">
          <cell r="A8675" t="str">
            <v>4512000003</v>
          </cell>
        </row>
        <row r="8676">
          <cell r="A8676" t="str">
            <v>4512000003</v>
          </cell>
        </row>
        <row r="8677">
          <cell r="A8677" t="str">
            <v>4512000003</v>
          </cell>
        </row>
        <row r="8678">
          <cell r="A8678" t="str">
            <v>4512000003</v>
          </cell>
        </row>
        <row r="8679">
          <cell r="A8679" t="str">
            <v>4512000003</v>
          </cell>
        </row>
        <row r="8680">
          <cell r="A8680" t="str">
            <v>4512000003</v>
          </cell>
        </row>
        <row r="8681">
          <cell r="A8681" t="str">
            <v>4512000003</v>
          </cell>
        </row>
        <row r="8682">
          <cell r="A8682" t="str">
            <v>4512000003</v>
          </cell>
        </row>
        <row r="8683">
          <cell r="A8683" t="str">
            <v>4512000003</v>
          </cell>
        </row>
        <row r="8684">
          <cell r="A8684" t="str">
            <v>4512000003</v>
          </cell>
        </row>
        <row r="8685">
          <cell r="A8685" t="str">
            <v>4512000003</v>
          </cell>
        </row>
        <row r="8686">
          <cell r="A8686" t="str">
            <v>4512000003</v>
          </cell>
        </row>
        <row r="8687">
          <cell r="A8687" t="str">
            <v>4512000003</v>
          </cell>
        </row>
        <row r="8688">
          <cell r="A8688" t="str">
            <v>4512000003</v>
          </cell>
        </row>
        <row r="8689">
          <cell r="A8689" t="str">
            <v>4512000003</v>
          </cell>
        </row>
        <row r="8690">
          <cell r="A8690" t="str">
            <v>4512000003</v>
          </cell>
        </row>
        <row r="8691">
          <cell r="A8691" t="str">
            <v>4512000003</v>
          </cell>
        </row>
        <row r="8692">
          <cell r="A8692" t="str">
            <v>4512000003</v>
          </cell>
        </row>
        <row r="8693">
          <cell r="A8693" t="str">
            <v>4512000003</v>
          </cell>
        </row>
        <row r="8694">
          <cell r="A8694" t="str">
            <v>4512000003</v>
          </cell>
        </row>
        <row r="8695">
          <cell r="A8695" t="str">
            <v>4512000003</v>
          </cell>
        </row>
        <row r="8696">
          <cell r="A8696" t="str">
            <v>4512000003</v>
          </cell>
        </row>
        <row r="8697">
          <cell r="A8697" t="str">
            <v>4512000003</v>
          </cell>
        </row>
        <row r="8698">
          <cell r="A8698" t="str">
            <v>4512000003</v>
          </cell>
        </row>
        <row r="8699">
          <cell r="A8699" t="str">
            <v>4512000003</v>
          </cell>
        </row>
        <row r="8700">
          <cell r="A8700" t="str">
            <v>4512000003</v>
          </cell>
        </row>
        <row r="8701">
          <cell r="A8701" t="str">
            <v>4512000003</v>
          </cell>
        </row>
        <row r="8702">
          <cell r="A8702" t="str">
            <v>4512000003</v>
          </cell>
        </row>
        <row r="8703">
          <cell r="A8703" t="str">
            <v>4512000003</v>
          </cell>
        </row>
        <row r="8704">
          <cell r="A8704" t="str">
            <v>4512000003</v>
          </cell>
        </row>
        <row r="8705">
          <cell r="A8705" t="str">
            <v>4512000003</v>
          </cell>
        </row>
        <row r="8706">
          <cell r="A8706" t="str">
            <v>4512000003</v>
          </cell>
        </row>
        <row r="8707">
          <cell r="A8707" t="str">
            <v>4512000003</v>
          </cell>
        </row>
        <row r="8708">
          <cell r="A8708" t="str">
            <v>4512000003</v>
          </cell>
        </row>
        <row r="8709">
          <cell r="A8709" t="str">
            <v>4512000003</v>
          </cell>
        </row>
        <row r="8710">
          <cell r="A8710" t="str">
            <v>4512000003</v>
          </cell>
        </row>
        <row r="8711">
          <cell r="A8711" t="str">
            <v>4512000003</v>
          </cell>
        </row>
        <row r="8712">
          <cell r="A8712" t="str">
            <v>4512000003</v>
          </cell>
        </row>
        <row r="8713">
          <cell r="A8713" t="str">
            <v>4512000003</v>
          </cell>
        </row>
        <row r="8714">
          <cell r="A8714" t="str">
            <v>4512000003</v>
          </cell>
        </row>
        <row r="8715">
          <cell r="A8715" t="str">
            <v>4512000003</v>
          </cell>
        </row>
        <row r="8716">
          <cell r="A8716" t="str">
            <v>4512000003</v>
          </cell>
        </row>
        <row r="8717">
          <cell r="A8717" t="str">
            <v>4512000003</v>
          </cell>
        </row>
        <row r="8718">
          <cell r="A8718" t="str">
            <v>4512000003</v>
          </cell>
        </row>
        <row r="8719">
          <cell r="A8719" t="str">
            <v>4512000003</v>
          </cell>
        </row>
        <row r="8720">
          <cell r="A8720" t="str">
            <v>4512000003</v>
          </cell>
        </row>
        <row r="8721">
          <cell r="A8721" t="str">
            <v>4512000003</v>
          </cell>
        </row>
        <row r="8722">
          <cell r="A8722" t="str">
            <v>4512000003</v>
          </cell>
        </row>
        <row r="8723">
          <cell r="A8723" t="str">
            <v>4512000003</v>
          </cell>
        </row>
        <row r="8724">
          <cell r="A8724" t="str">
            <v>4512000003</v>
          </cell>
        </row>
        <row r="8725">
          <cell r="A8725" t="str">
            <v>4512000003</v>
          </cell>
        </row>
        <row r="8726">
          <cell r="A8726" t="str">
            <v>4512000003</v>
          </cell>
        </row>
        <row r="8727">
          <cell r="A8727" t="str">
            <v>4512000003</v>
          </cell>
        </row>
        <row r="8728">
          <cell r="A8728" t="str">
            <v>4512000003</v>
          </cell>
        </row>
        <row r="8729">
          <cell r="A8729" t="str">
            <v>4512000003</v>
          </cell>
        </row>
        <row r="8730">
          <cell r="A8730" t="str">
            <v>4512000003</v>
          </cell>
        </row>
        <row r="8731">
          <cell r="A8731" t="str">
            <v>4512000003</v>
          </cell>
        </row>
        <row r="8732">
          <cell r="A8732" t="str">
            <v>4512000003</v>
          </cell>
        </row>
        <row r="8733">
          <cell r="A8733" t="str">
            <v>4512000003</v>
          </cell>
        </row>
        <row r="8734">
          <cell r="A8734" t="str">
            <v>4512000003</v>
          </cell>
        </row>
        <row r="8735">
          <cell r="A8735" t="str">
            <v>4512000003</v>
          </cell>
        </row>
        <row r="8736">
          <cell r="A8736" t="str">
            <v>4512000003</v>
          </cell>
        </row>
        <row r="8737">
          <cell r="A8737" t="str">
            <v>4512000003</v>
          </cell>
        </row>
        <row r="8738">
          <cell r="A8738" t="str">
            <v>4512000003</v>
          </cell>
        </row>
        <row r="8739">
          <cell r="A8739" t="str">
            <v>4512000003</v>
          </cell>
        </row>
        <row r="8740">
          <cell r="A8740" t="str">
            <v>4512000003</v>
          </cell>
        </row>
        <row r="8741">
          <cell r="A8741" t="str">
            <v>4512000003</v>
          </cell>
        </row>
        <row r="8742">
          <cell r="A8742" t="str">
            <v>4512000003</v>
          </cell>
        </row>
        <row r="8743">
          <cell r="A8743" t="str">
            <v>4512000003</v>
          </cell>
        </row>
        <row r="8744">
          <cell r="A8744" t="str">
            <v>4512000003</v>
          </cell>
        </row>
        <row r="8745">
          <cell r="A8745" t="str">
            <v>4512000003</v>
          </cell>
        </row>
        <row r="8746">
          <cell r="A8746" t="str">
            <v>4512000003</v>
          </cell>
        </row>
        <row r="8747">
          <cell r="A8747" t="str">
            <v>4512000003</v>
          </cell>
        </row>
        <row r="8748">
          <cell r="A8748" t="str">
            <v>4512000003</v>
          </cell>
        </row>
        <row r="8749">
          <cell r="A8749" t="str">
            <v>4512000003</v>
          </cell>
        </row>
        <row r="8750">
          <cell r="A8750" t="str">
            <v>4512000003</v>
          </cell>
        </row>
        <row r="8751">
          <cell r="A8751" t="str">
            <v>4512000003</v>
          </cell>
        </row>
        <row r="8752">
          <cell r="A8752" t="str">
            <v>4512000003</v>
          </cell>
        </row>
        <row r="8753">
          <cell r="A8753" t="str">
            <v>4512000003</v>
          </cell>
        </row>
        <row r="8754">
          <cell r="A8754" t="str">
            <v>4512000003</v>
          </cell>
        </row>
        <row r="8755">
          <cell r="A8755" t="str">
            <v>4512000003</v>
          </cell>
        </row>
        <row r="8756">
          <cell r="A8756" t="str">
            <v>4512000003</v>
          </cell>
        </row>
        <row r="8757">
          <cell r="A8757" t="str">
            <v>4512000003</v>
          </cell>
        </row>
        <row r="8758">
          <cell r="A8758" t="str">
            <v>4512000003</v>
          </cell>
        </row>
        <row r="8759">
          <cell r="A8759" t="str">
            <v>4512000003</v>
          </cell>
        </row>
        <row r="8760">
          <cell r="A8760" t="str">
            <v>4512000003</v>
          </cell>
        </row>
        <row r="8761">
          <cell r="A8761" t="str">
            <v>4512000003</v>
          </cell>
        </row>
        <row r="8762">
          <cell r="A8762" t="str">
            <v>4512000003</v>
          </cell>
        </row>
        <row r="8763">
          <cell r="A8763" t="str">
            <v>4512000003</v>
          </cell>
        </row>
        <row r="8764">
          <cell r="A8764" t="str">
            <v>4512000003</v>
          </cell>
        </row>
        <row r="8765">
          <cell r="A8765" t="str">
            <v>4512000003</v>
          </cell>
        </row>
        <row r="8766">
          <cell r="A8766" t="str">
            <v>4512000003</v>
          </cell>
        </row>
        <row r="8767">
          <cell r="A8767" t="str">
            <v>4512000003</v>
          </cell>
        </row>
        <row r="8768">
          <cell r="A8768" t="str">
            <v>4512000003</v>
          </cell>
        </row>
        <row r="8769">
          <cell r="A8769" t="str">
            <v>4512000003</v>
          </cell>
        </row>
        <row r="8770">
          <cell r="A8770" t="str">
            <v>4512000003</v>
          </cell>
        </row>
        <row r="8771">
          <cell r="A8771" t="str">
            <v>4512000003</v>
          </cell>
        </row>
        <row r="8772">
          <cell r="A8772" t="str">
            <v>4512000003</v>
          </cell>
        </row>
        <row r="8773">
          <cell r="A8773" t="str">
            <v>4512000003</v>
          </cell>
        </row>
        <row r="8774">
          <cell r="A8774" t="str">
            <v>4512000003</v>
          </cell>
        </row>
        <row r="8775">
          <cell r="A8775" t="str">
            <v>4512000003</v>
          </cell>
        </row>
        <row r="8776">
          <cell r="A8776" t="str">
            <v>4512000003</v>
          </cell>
        </row>
        <row r="8777">
          <cell r="A8777" t="str">
            <v>4512000003</v>
          </cell>
        </row>
        <row r="8778">
          <cell r="A8778" t="str">
            <v>4512000003</v>
          </cell>
        </row>
        <row r="8779">
          <cell r="A8779" t="str">
            <v>4512000003</v>
          </cell>
        </row>
        <row r="8780">
          <cell r="A8780" t="str">
            <v>4512000003</v>
          </cell>
        </row>
        <row r="8781">
          <cell r="A8781" t="str">
            <v>4512000003</v>
          </cell>
        </row>
        <row r="8782">
          <cell r="A8782" t="str">
            <v>4512000003</v>
          </cell>
        </row>
        <row r="8783">
          <cell r="A8783" t="str">
            <v>4512000003</v>
          </cell>
        </row>
        <row r="8784">
          <cell r="A8784" t="str">
            <v>4512000003</v>
          </cell>
        </row>
        <row r="8785">
          <cell r="A8785" t="str">
            <v>4512000003</v>
          </cell>
        </row>
        <row r="8786">
          <cell r="A8786" t="str">
            <v>4512000003</v>
          </cell>
        </row>
        <row r="8787">
          <cell r="A8787" t="str">
            <v>4512000003</v>
          </cell>
        </row>
        <row r="8788">
          <cell r="A8788" t="str">
            <v>4512000003</v>
          </cell>
        </row>
        <row r="8789">
          <cell r="A8789" t="str">
            <v>4512000003</v>
          </cell>
        </row>
        <row r="8790">
          <cell r="A8790" t="str">
            <v>4512000003</v>
          </cell>
        </row>
        <row r="8791">
          <cell r="A8791" t="str">
            <v>4512000003</v>
          </cell>
        </row>
        <row r="8792">
          <cell r="A8792" t="str">
            <v>4512000003</v>
          </cell>
        </row>
        <row r="8793">
          <cell r="A8793" t="str">
            <v>4512000003</v>
          </cell>
        </row>
        <row r="8794">
          <cell r="A8794" t="str">
            <v>4512000003</v>
          </cell>
        </row>
        <row r="8795">
          <cell r="A8795" t="str">
            <v>4512000003</v>
          </cell>
        </row>
        <row r="8796">
          <cell r="A8796" t="str">
            <v>4512000003</v>
          </cell>
        </row>
        <row r="8797">
          <cell r="A8797" t="str">
            <v>4512000003</v>
          </cell>
        </row>
        <row r="8798">
          <cell r="A8798" t="str">
            <v>4512000003</v>
          </cell>
        </row>
        <row r="8799">
          <cell r="A8799" t="str">
            <v>4512000003</v>
          </cell>
        </row>
        <row r="8800">
          <cell r="A8800" t="str">
            <v>4512000003</v>
          </cell>
        </row>
        <row r="8801">
          <cell r="A8801" t="str">
            <v>4512000003</v>
          </cell>
        </row>
        <row r="8802">
          <cell r="A8802" t="str">
            <v>4512000003</v>
          </cell>
        </row>
        <row r="8803">
          <cell r="A8803" t="str">
            <v>4512000003</v>
          </cell>
        </row>
        <row r="8804">
          <cell r="A8804" t="str">
            <v>4512000003</v>
          </cell>
        </row>
        <row r="8805">
          <cell r="A8805" t="str">
            <v>4512000003</v>
          </cell>
        </row>
        <row r="8806">
          <cell r="A8806" t="str">
            <v>4512000003</v>
          </cell>
        </row>
        <row r="8807">
          <cell r="A8807" t="str">
            <v>4512000003</v>
          </cell>
        </row>
        <row r="8808">
          <cell r="A8808" t="str">
            <v>4512000003</v>
          </cell>
        </row>
        <row r="8809">
          <cell r="A8809" t="str">
            <v>4512000003</v>
          </cell>
        </row>
        <row r="8810">
          <cell r="A8810" t="str">
            <v>4512000003</v>
          </cell>
        </row>
        <row r="8811">
          <cell r="A8811" t="str">
            <v>4512000003</v>
          </cell>
        </row>
        <row r="8812">
          <cell r="A8812" t="str">
            <v>4512000003</v>
          </cell>
        </row>
        <row r="8813">
          <cell r="A8813" t="str">
            <v>4512000003</v>
          </cell>
        </row>
        <row r="8814">
          <cell r="A8814" t="str">
            <v>4512000003</v>
          </cell>
        </row>
        <row r="8815">
          <cell r="A8815" t="str">
            <v>4512000003</v>
          </cell>
        </row>
        <row r="8816">
          <cell r="A8816" t="str">
            <v>4512000003</v>
          </cell>
        </row>
        <row r="8817">
          <cell r="A8817" t="str">
            <v>4512000003</v>
          </cell>
        </row>
        <row r="8818">
          <cell r="A8818" t="str">
            <v>4512000003</v>
          </cell>
        </row>
        <row r="8819">
          <cell r="A8819" t="str">
            <v>4512000003</v>
          </cell>
        </row>
        <row r="8820">
          <cell r="A8820" t="str">
            <v>4512000003</v>
          </cell>
        </row>
        <row r="8821">
          <cell r="A8821" t="str">
            <v>4512000003</v>
          </cell>
        </row>
        <row r="8822">
          <cell r="A8822" t="str">
            <v>4512000003</v>
          </cell>
        </row>
        <row r="8823">
          <cell r="A8823" t="str">
            <v>4512000003</v>
          </cell>
        </row>
        <row r="8824">
          <cell r="A8824" t="str">
            <v>4512000003</v>
          </cell>
        </row>
        <row r="8825">
          <cell r="A8825" t="str">
            <v>4512000003</v>
          </cell>
        </row>
        <row r="8826">
          <cell r="A8826" t="str">
            <v>4512000003</v>
          </cell>
        </row>
        <row r="8827">
          <cell r="A8827" t="str">
            <v>4512000003</v>
          </cell>
        </row>
        <row r="8828">
          <cell r="A8828" t="str">
            <v>4512000003</v>
          </cell>
        </row>
        <row r="8829">
          <cell r="A8829" t="str">
            <v>4512000003</v>
          </cell>
        </row>
        <row r="8830">
          <cell r="A8830" t="str">
            <v>4512000003</v>
          </cell>
        </row>
        <row r="8831">
          <cell r="A8831" t="str">
            <v>4512000003</v>
          </cell>
        </row>
        <row r="8832">
          <cell r="A8832" t="str">
            <v>4512000003</v>
          </cell>
        </row>
        <row r="8833">
          <cell r="A8833" t="str">
            <v>4512000003</v>
          </cell>
        </row>
        <row r="8834">
          <cell r="A8834" t="str">
            <v>4512000003</v>
          </cell>
        </row>
        <row r="8835">
          <cell r="A8835" t="str">
            <v>4512000003</v>
          </cell>
        </row>
        <row r="8836">
          <cell r="A8836" t="str">
            <v>4512000003</v>
          </cell>
        </row>
        <row r="8837">
          <cell r="A8837" t="str">
            <v>4512000003</v>
          </cell>
        </row>
        <row r="8838">
          <cell r="A8838" t="str">
            <v>4512000003</v>
          </cell>
        </row>
        <row r="8839">
          <cell r="A8839" t="str">
            <v>4512000003</v>
          </cell>
        </row>
        <row r="8840">
          <cell r="A8840" t="str">
            <v>4512000003</v>
          </cell>
        </row>
        <row r="8841">
          <cell r="A8841" t="str">
            <v>4512000003</v>
          </cell>
        </row>
        <row r="8842">
          <cell r="A8842" t="str">
            <v>4512000003</v>
          </cell>
        </row>
        <row r="8843">
          <cell r="A8843" t="str">
            <v>4512000003</v>
          </cell>
        </row>
        <row r="8844">
          <cell r="A8844" t="str">
            <v>4512000003</v>
          </cell>
        </row>
        <row r="8845">
          <cell r="A8845" t="str">
            <v>4512000003</v>
          </cell>
        </row>
        <row r="8846">
          <cell r="A8846" t="str">
            <v>4512000003</v>
          </cell>
        </row>
        <row r="8847">
          <cell r="A8847" t="str">
            <v>4512000003</v>
          </cell>
        </row>
        <row r="8848">
          <cell r="A8848" t="str">
            <v>4512000003</v>
          </cell>
        </row>
        <row r="8849">
          <cell r="A8849" t="str">
            <v>4512000003</v>
          </cell>
        </row>
        <row r="8850">
          <cell r="A8850" t="str">
            <v>4512000003</v>
          </cell>
        </row>
        <row r="8851">
          <cell r="A8851" t="str">
            <v>4512000003</v>
          </cell>
        </row>
        <row r="8852">
          <cell r="A8852" t="str">
            <v>4512000003</v>
          </cell>
        </row>
        <row r="8853">
          <cell r="A8853" t="str">
            <v>4512000003</v>
          </cell>
        </row>
        <row r="8854">
          <cell r="A8854" t="str">
            <v>4512000003</v>
          </cell>
        </row>
        <row r="8855">
          <cell r="A8855" t="str">
            <v>4512000003</v>
          </cell>
        </row>
        <row r="8856">
          <cell r="A8856" t="str">
            <v>4512000003</v>
          </cell>
        </row>
        <row r="8857">
          <cell r="A8857" t="str">
            <v>4512000003</v>
          </cell>
        </row>
        <row r="8858">
          <cell r="A8858" t="str">
            <v>4512000003</v>
          </cell>
        </row>
        <row r="8859">
          <cell r="A8859" t="str">
            <v>4512000003</v>
          </cell>
        </row>
        <row r="8860">
          <cell r="A8860" t="str">
            <v>4512000003</v>
          </cell>
        </row>
        <row r="8861">
          <cell r="A8861" t="str">
            <v>4512000003</v>
          </cell>
        </row>
        <row r="8862">
          <cell r="A8862" t="str">
            <v>4512000003</v>
          </cell>
        </row>
        <row r="8863">
          <cell r="A8863" t="str">
            <v>4512000003</v>
          </cell>
        </row>
        <row r="8864">
          <cell r="A8864" t="str">
            <v>4512000003</v>
          </cell>
        </row>
        <row r="8865">
          <cell r="A8865" t="str">
            <v>4512000003</v>
          </cell>
        </row>
        <row r="8866">
          <cell r="A8866" t="str">
            <v>4512000003</v>
          </cell>
        </row>
        <row r="8867">
          <cell r="A8867" t="str">
            <v>4512000003</v>
          </cell>
        </row>
        <row r="8868">
          <cell r="A8868" t="str">
            <v>4512000003</v>
          </cell>
        </row>
        <row r="8869">
          <cell r="A8869" t="str">
            <v>4512000003</v>
          </cell>
        </row>
        <row r="8870">
          <cell r="A8870" t="str">
            <v>4512000003</v>
          </cell>
        </row>
        <row r="8871">
          <cell r="A8871" t="str">
            <v>4512000003</v>
          </cell>
        </row>
        <row r="8872">
          <cell r="A8872" t="str">
            <v>4512000003</v>
          </cell>
        </row>
        <row r="8873">
          <cell r="A8873" t="str">
            <v>4512000003</v>
          </cell>
        </row>
        <row r="8874">
          <cell r="A8874" t="str">
            <v>4512000003</v>
          </cell>
        </row>
        <row r="8875">
          <cell r="A8875" t="str">
            <v>4512000003</v>
          </cell>
        </row>
        <row r="8876">
          <cell r="A8876" t="str">
            <v>4512000003</v>
          </cell>
        </row>
        <row r="8877">
          <cell r="A8877" t="str">
            <v>4512000003</v>
          </cell>
        </row>
        <row r="8878">
          <cell r="A8878" t="str">
            <v>4512000003</v>
          </cell>
        </row>
        <row r="8879">
          <cell r="A8879" t="str">
            <v>4512000003</v>
          </cell>
        </row>
        <row r="8880">
          <cell r="A8880" t="str">
            <v>4512000003</v>
          </cell>
        </row>
        <row r="8881">
          <cell r="A8881" t="str">
            <v>4512000003</v>
          </cell>
        </row>
        <row r="8882">
          <cell r="A8882" t="str">
            <v>4512000003</v>
          </cell>
        </row>
        <row r="8883">
          <cell r="A8883" t="str">
            <v>4512000003</v>
          </cell>
        </row>
        <row r="8884">
          <cell r="A8884" t="str">
            <v>4512000003</v>
          </cell>
        </row>
        <row r="8885">
          <cell r="A8885" t="str">
            <v>4512000003</v>
          </cell>
        </row>
        <row r="8886">
          <cell r="A8886" t="str">
            <v>4512000003</v>
          </cell>
        </row>
        <row r="8887">
          <cell r="A8887" t="str">
            <v>4512000003</v>
          </cell>
        </row>
        <row r="8888">
          <cell r="A8888" t="str">
            <v>4512000003</v>
          </cell>
        </row>
        <row r="8889">
          <cell r="A8889" t="str">
            <v>4512000003</v>
          </cell>
        </row>
        <row r="8890">
          <cell r="A8890" t="str">
            <v>4512000003</v>
          </cell>
        </row>
        <row r="8891">
          <cell r="A8891" t="str">
            <v>4512000003</v>
          </cell>
        </row>
        <row r="8892">
          <cell r="A8892" t="str">
            <v>4512000003</v>
          </cell>
        </row>
        <row r="8893">
          <cell r="A8893" t="str">
            <v>4512000003</v>
          </cell>
        </row>
        <row r="8894">
          <cell r="A8894" t="str">
            <v>4512000003</v>
          </cell>
        </row>
        <row r="8895">
          <cell r="A8895" t="str">
            <v>4512000003</v>
          </cell>
        </row>
        <row r="8896">
          <cell r="A8896" t="str">
            <v>4512000003</v>
          </cell>
        </row>
        <row r="8897">
          <cell r="A8897" t="str">
            <v>4512000003</v>
          </cell>
        </row>
        <row r="8898">
          <cell r="A8898" t="str">
            <v>4512000003</v>
          </cell>
        </row>
        <row r="8899">
          <cell r="A8899" t="str">
            <v>4512000003</v>
          </cell>
        </row>
        <row r="8900">
          <cell r="A8900" t="str">
            <v>4512000003</v>
          </cell>
        </row>
        <row r="8901">
          <cell r="A8901" t="str">
            <v>4512000003</v>
          </cell>
        </row>
        <row r="8902">
          <cell r="A8902" t="str">
            <v>4512000003</v>
          </cell>
        </row>
        <row r="8903">
          <cell r="A8903" t="str">
            <v>4512000003</v>
          </cell>
        </row>
        <row r="8904">
          <cell r="A8904" t="str">
            <v>4512000003</v>
          </cell>
        </row>
        <row r="8905">
          <cell r="A8905" t="str">
            <v>4512000003</v>
          </cell>
        </row>
        <row r="8906">
          <cell r="A8906" t="str">
            <v>4512000003</v>
          </cell>
        </row>
        <row r="8907">
          <cell r="A8907" t="str">
            <v>4512000003</v>
          </cell>
        </row>
        <row r="8908">
          <cell r="A8908" t="str">
            <v>4512000003</v>
          </cell>
        </row>
        <row r="8909">
          <cell r="A8909" t="str">
            <v>4512000003</v>
          </cell>
        </row>
        <row r="8910">
          <cell r="A8910" t="str">
            <v>4512000003</v>
          </cell>
        </row>
        <row r="8911">
          <cell r="A8911" t="str">
            <v>4512000003</v>
          </cell>
        </row>
        <row r="8912">
          <cell r="A8912" t="str">
            <v>4512000003</v>
          </cell>
        </row>
        <row r="8913">
          <cell r="A8913" t="str">
            <v>4512000003</v>
          </cell>
        </row>
        <row r="8914">
          <cell r="A8914" t="str">
            <v>4512000003</v>
          </cell>
        </row>
        <row r="8915">
          <cell r="A8915" t="str">
            <v>4512000003</v>
          </cell>
        </row>
        <row r="8916">
          <cell r="A8916" t="str">
            <v>4512000003</v>
          </cell>
        </row>
        <row r="8917">
          <cell r="A8917" t="str">
            <v>4512000003</v>
          </cell>
        </row>
        <row r="8918">
          <cell r="A8918" t="str">
            <v>4512000003</v>
          </cell>
        </row>
        <row r="8919">
          <cell r="A8919" t="str">
            <v>4512000003</v>
          </cell>
        </row>
        <row r="8920">
          <cell r="A8920" t="str">
            <v>4512000003</v>
          </cell>
        </row>
        <row r="8921">
          <cell r="A8921" t="str">
            <v>4512000003</v>
          </cell>
        </row>
        <row r="8922">
          <cell r="A8922" t="str">
            <v>4512000003</v>
          </cell>
        </row>
        <row r="8923">
          <cell r="A8923" t="str">
            <v>4512000003</v>
          </cell>
        </row>
        <row r="8924">
          <cell r="A8924" t="str">
            <v>4512000003</v>
          </cell>
        </row>
        <row r="8925">
          <cell r="A8925" t="str">
            <v>4512000003</v>
          </cell>
        </row>
        <row r="8926">
          <cell r="A8926" t="str">
            <v>4512000003</v>
          </cell>
        </row>
        <row r="8927">
          <cell r="A8927" t="str">
            <v>4512000003</v>
          </cell>
        </row>
        <row r="8928">
          <cell r="A8928" t="str">
            <v>4512000003</v>
          </cell>
        </row>
        <row r="8929">
          <cell r="A8929" t="str">
            <v>4512000003</v>
          </cell>
        </row>
        <row r="8930">
          <cell r="A8930" t="str">
            <v>4512000003</v>
          </cell>
        </row>
        <row r="8931">
          <cell r="A8931" t="str">
            <v>4512000003</v>
          </cell>
        </row>
        <row r="8932">
          <cell r="A8932" t="str">
            <v>4512000003</v>
          </cell>
        </row>
        <row r="8933">
          <cell r="A8933" t="str">
            <v>4512000003</v>
          </cell>
        </row>
        <row r="8934">
          <cell r="A8934" t="str">
            <v>4512000003</v>
          </cell>
        </row>
        <row r="8935">
          <cell r="A8935" t="str">
            <v>4512000003</v>
          </cell>
        </row>
        <row r="8936">
          <cell r="A8936" t="str">
            <v>4512000003</v>
          </cell>
        </row>
        <row r="8937">
          <cell r="A8937" t="str">
            <v>4512000003</v>
          </cell>
        </row>
        <row r="8938">
          <cell r="A8938" t="str">
            <v>4512000003</v>
          </cell>
        </row>
        <row r="8939">
          <cell r="A8939" t="str">
            <v>4512000003</v>
          </cell>
        </row>
        <row r="8940">
          <cell r="A8940" t="str">
            <v>4512000003</v>
          </cell>
        </row>
        <row r="8941">
          <cell r="A8941" t="str">
            <v>4512000003</v>
          </cell>
        </row>
        <row r="8942">
          <cell r="A8942" t="str">
            <v>4512000003</v>
          </cell>
        </row>
        <row r="8943">
          <cell r="A8943" t="str">
            <v>4512000003</v>
          </cell>
        </row>
        <row r="8944">
          <cell r="A8944" t="str">
            <v>4512000003</v>
          </cell>
        </row>
        <row r="8945">
          <cell r="A8945" t="str">
            <v>4512000003</v>
          </cell>
        </row>
        <row r="8946">
          <cell r="A8946" t="str">
            <v>4512000003</v>
          </cell>
        </row>
        <row r="8947">
          <cell r="A8947" t="str">
            <v>4512000003</v>
          </cell>
        </row>
        <row r="8948">
          <cell r="A8948" t="str">
            <v>4512000003</v>
          </cell>
        </row>
        <row r="8949">
          <cell r="A8949" t="str">
            <v>4512000003</v>
          </cell>
        </row>
        <row r="8950">
          <cell r="A8950" t="str">
            <v>4512000003</v>
          </cell>
        </row>
        <row r="8951">
          <cell r="A8951" t="str">
            <v>4512000003</v>
          </cell>
        </row>
        <row r="8952">
          <cell r="A8952" t="str">
            <v>4512000003</v>
          </cell>
        </row>
        <row r="8953">
          <cell r="A8953" t="str">
            <v>4512000003</v>
          </cell>
        </row>
        <row r="8954">
          <cell r="A8954" t="str">
            <v>4512000003</v>
          </cell>
        </row>
        <row r="8955">
          <cell r="A8955" t="str">
            <v>4512000003</v>
          </cell>
        </row>
        <row r="8956">
          <cell r="A8956" t="str">
            <v>4512000003</v>
          </cell>
        </row>
        <row r="8957">
          <cell r="A8957" t="str">
            <v>4512000003</v>
          </cell>
        </row>
        <row r="8958">
          <cell r="A8958" t="str">
            <v>4512000003</v>
          </cell>
        </row>
        <row r="8959">
          <cell r="A8959" t="str">
            <v>4512000003</v>
          </cell>
        </row>
        <row r="8960">
          <cell r="A8960" t="str">
            <v>4512000003</v>
          </cell>
        </row>
        <row r="8961">
          <cell r="A8961" t="str">
            <v>4512000003</v>
          </cell>
        </row>
        <row r="8962">
          <cell r="A8962" t="str">
            <v>4512000003</v>
          </cell>
        </row>
        <row r="8963">
          <cell r="A8963" t="str">
            <v>4512000003</v>
          </cell>
        </row>
        <row r="8964">
          <cell r="A8964" t="str">
            <v>4512000003</v>
          </cell>
        </row>
        <row r="8965">
          <cell r="A8965" t="str">
            <v>4512000003</v>
          </cell>
        </row>
        <row r="8966">
          <cell r="A8966" t="str">
            <v>4512000003</v>
          </cell>
        </row>
        <row r="8967">
          <cell r="A8967" t="str">
            <v>4512000003</v>
          </cell>
        </row>
        <row r="8968">
          <cell r="A8968" t="str">
            <v>4512000003</v>
          </cell>
        </row>
        <row r="8969">
          <cell r="A8969" t="str">
            <v>4512000003</v>
          </cell>
        </row>
        <row r="8970">
          <cell r="A8970" t="str">
            <v>4512000003</v>
          </cell>
        </row>
        <row r="8971">
          <cell r="A8971" t="str">
            <v>4512000003</v>
          </cell>
        </row>
        <row r="8972">
          <cell r="A8972" t="str">
            <v>4512000003</v>
          </cell>
        </row>
        <row r="8973">
          <cell r="A8973" t="str">
            <v>4512000003</v>
          </cell>
        </row>
        <row r="8974">
          <cell r="A8974" t="str">
            <v>4512000003</v>
          </cell>
        </row>
        <row r="8975">
          <cell r="A8975" t="str">
            <v>4512000003</v>
          </cell>
        </row>
        <row r="8976">
          <cell r="A8976" t="str">
            <v>4512000003</v>
          </cell>
        </row>
        <row r="8977">
          <cell r="A8977" t="str">
            <v>4512000003</v>
          </cell>
        </row>
        <row r="8978">
          <cell r="A8978" t="str">
            <v>4512000003</v>
          </cell>
        </row>
        <row r="8979">
          <cell r="A8979" t="str">
            <v>4512000003</v>
          </cell>
        </row>
        <row r="8980">
          <cell r="A8980" t="str">
            <v>4512000003</v>
          </cell>
        </row>
        <row r="8981">
          <cell r="A8981" t="str">
            <v>4512000003</v>
          </cell>
        </row>
        <row r="8982">
          <cell r="A8982" t="str">
            <v>4512000003</v>
          </cell>
        </row>
        <row r="8983">
          <cell r="A8983" t="str">
            <v>4512000003</v>
          </cell>
        </row>
        <row r="8984">
          <cell r="A8984" t="str">
            <v>4512000003</v>
          </cell>
        </row>
        <row r="8985">
          <cell r="A8985" t="str">
            <v>4512000003</v>
          </cell>
        </row>
        <row r="8986">
          <cell r="A8986" t="str">
            <v>4512000003</v>
          </cell>
        </row>
        <row r="8987">
          <cell r="A8987" t="str">
            <v>4512000003</v>
          </cell>
        </row>
        <row r="8988">
          <cell r="A8988" t="str">
            <v>4512000003</v>
          </cell>
        </row>
        <row r="8989">
          <cell r="A8989" t="str">
            <v>4512000003</v>
          </cell>
        </row>
        <row r="8990">
          <cell r="A8990" t="str">
            <v>4512000003</v>
          </cell>
        </row>
        <row r="8991">
          <cell r="A8991" t="str">
            <v>4512000003</v>
          </cell>
        </row>
        <row r="8992">
          <cell r="A8992" t="str">
            <v>4512000003</v>
          </cell>
        </row>
        <row r="8993">
          <cell r="A8993" t="str">
            <v>4512000003</v>
          </cell>
        </row>
        <row r="8994">
          <cell r="A8994" t="str">
            <v>4512000003</v>
          </cell>
        </row>
        <row r="8995">
          <cell r="A8995" t="str">
            <v>4512000003</v>
          </cell>
        </row>
        <row r="8996">
          <cell r="A8996" t="str">
            <v>4512000003</v>
          </cell>
        </row>
        <row r="8997">
          <cell r="A8997" t="str">
            <v>4512000003</v>
          </cell>
        </row>
        <row r="8998">
          <cell r="A8998" t="str">
            <v>4512000003</v>
          </cell>
        </row>
        <row r="8999">
          <cell r="A8999" t="str">
            <v>4512000003</v>
          </cell>
        </row>
        <row r="9000">
          <cell r="A9000" t="str">
            <v>4512000003</v>
          </cell>
        </row>
        <row r="9001">
          <cell r="A9001" t="str">
            <v>4512000003</v>
          </cell>
        </row>
        <row r="9002">
          <cell r="A9002" t="str">
            <v>4512000003</v>
          </cell>
        </row>
        <row r="9003">
          <cell r="A9003" t="str">
            <v>4512000003</v>
          </cell>
        </row>
        <row r="9004">
          <cell r="A9004" t="str">
            <v>4512000003</v>
          </cell>
        </row>
        <row r="9005">
          <cell r="A9005" t="str">
            <v>4512000003</v>
          </cell>
        </row>
        <row r="9006">
          <cell r="A9006" t="str">
            <v>4512000003</v>
          </cell>
        </row>
        <row r="9007">
          <cell r="A9007" t="str">
            <v>4512000003</v>
          </cell>
        </row>
        <row r="9008">
          <cell r="A9008" t="str">
            <v>4512000003</v>
          </cell>
        </row>
        <row r="9009">
          <cell r="A9009" t="str">
            <v>4512000003</v>
          </cell>
        </row>
        <row r="9010">
          <cell r="A9010" t="str">
            <v>4512000003</v>
          </cell>
        </row>
        <row r="9011">
          <cell r="A9011" t="str">
            <v>4512000003</v>
          </cell>
        </row>
        <row r="9012">
          <cell r="A9012" t="str">
            <v>4512000003</v>
          </cell>
        </row>
        <row r="9013">
          <cell r="A9013" t="str">
            <v>4512000003</v>
          </cell>
        </row>
        <row r="9014">
          <cell r="A9014" t="str">
            <v>4512000003</v>
          </cell>
        </row>
        <row r="9015">
          <cell r="A9015" t="str">
            <v>4512000003</v>
          </cell>
        </row>
        <row r="9016">
          <cell r="A9016" t="str">
            <v>4512000003</v>
          </cell>
        </row>
        <row r="9017">
          <cell r="A9017" t="str">
            <v>4512000003</v>
          </cell>
        </row>
        <row r="9018">
          <cell r="A9018" t="str">
            <v>4512000003</v>
          </cell>
        </row>
        <row r="9019">
          <cell r="A9019" t="str">
            <v>4512000003</v>
          </cell>
        </row>
        <row r="9020">
          <cell r="A9020" t="str">
            <v>4512000003</v>
          </cell>
        </row>
        <row r="9021">
          <cell r="A9021" t="str">
            <v>4512000003</v>
          </cell>
        </row>
        <row r="9022">
          <cell r="A9022" t="str">
            <v>4512000003</v>
          </cell>
        </row>
        <row r="9023">
          <cell r="A9023" t="str">
            <v>4512000003</v>
          </cell>
        </row>
        <row r="9024">
          <cell r="A9024" t="str">
            <v>4512000003</v>
          </cell>
        </row>
        <row r="9025">
          <cell r="A9025" t="str">
            <v>4512000003</v>
          </cell>
        </row>
        <row r="9026">
          <cell r="A9026" t="str">
            <v>4512000003</v>
          </cell>
        </row>
        <row r="9027">
          <cell r="A9027" t="str">
            <v>4512000003</v>
          </cell>
        </row>
        <row r="9028">
          <cell r="A9028" t="str">
            <v>4512000003</v>
          </cell>
        </row>
        <row r="9029">
          <cell r="A9029" t="str">
            <v>4512000003</v>
          </cell>
        </row>
        <row r="9030">
          <cell r="A9030" t="str">
            <v>4512000003</v>
          </cell>
        </row>
        <row r="9031">
          <cell r="A9031" t="str">
            <v>4512000003</v>
          </cell>
        </row>
        <row r="9032">
          <cell r="A9032" t="str">
            <v>4512000003</v>
          </cell>
        </row>
        <row r="9033">
          <cell r="A9033" t="str">
            <v>4512000003</v>
          </cell>
        </row>
        <row r="9034">
          <cell r="A9034" t="str">
            <v>4512000003</v>
          </cell>
        </row>
        <row r="9035">
          <cell r="A9035" t="str">
            <v>4512000003</v>
          </cell>
        </row>
        <row r="9036">
          <cell r="A9036" t="str">
            <v>4512000003</v>
          </cell>
        </row>
        <row r="9037">
          <cell r="A9037" t="str">
            <v>4512000003</v>
          </cell>
        </row>
        <row r="9038">
          <cell r="A9038" t="str">
            <v>4512000003</v>
          </cell>
        </row>
        <row r="9039">
          <cell r="A9039" t="str">
            <v>4512000003</v>
          </cell>
        </row>
        <row r="9040">
          <cell r="A9040" t="str">
            <v>4512000003</v>
          </cell>
        </row>
        <row r="9041">
          <cell r="A9041" t="str">
            <v>4512000003</v>
          </cell>
        </row>
        <row r="9042">
          <cell r="A9042" t="str">
            <v>4512000003</v>
          </cell>
        </row>
        <row r="9043">
          <cell r="A9043" t="str">
            <v>4512000003</v>
          </cell>
        </row>
        <row r="9044">
          <cell r="A9044" t="str">
            <v>4512000003</v>
          </cell>
        </row>
        <row r="9045">
          <cell r="A9045" t="str">
            <v>4512000003</v>
          </cell>
        </row>
        <row r="9046">
          <cell r="A9046" t="str">
            <v>4512000003</v>
          </cell>
        </row>
        <row r="9047">
          <cell r="A9047" t="str">
            <v>4512000003</v>
          </cell>
        </row>
        <row r="9048">
          <cell r="A9048" t="str">
            <v>4512000003</v>
          </cell>
        </row>
        <row r="9049">
          <cell r="A9049" t="str">
            <v>4512000003</v>
          </cell>
        </row>
        <row r="9050">
          <cell r="A9050" t="str">
            <v>4512000003</v>
          </cell>
        </row>
        <row r="9051">
          <cell r="A9051" t="str">
            <v>4512000003</v>
          </cell>
        </row>
        <row r="9052">
          <cell r="A9052" t="str">
            <v>4512000003</v>
          </cell>
        </row>
        <row r="9053">
          <cell r="A9053" t="str">
            <v>4512000003</v>
          </cell>
        </row>
        <row r="9054">
          <cell r="A9054" t="str">
            <v>4512000003</v>
          </cell>
        </row>
        <row r="9055">
          <cell r="A9055" t="str">
            <v>4512000003</v>
          </cell>
        </row>
        <row r="9056">
          <cell r="A9056" t="str">
            <v>4512000003</v>
          </cell>
        </row>
        <row r="9057">
          <cell r="A9057" t="str">
            <v>4512000003</v>
          </cell>
        </row>
        <row r="9058">
          <cell r="A9058" t="str">
            <v>4512000003</v>
          </cell>
        </row>
        <row r="9059">
          <cell r="A9059" t="str">
            <v>4512000003</v>
          </cell>
        </row>
        <row r="9060">
          <cell r="A9060" t="str">
            <v>4512000003</v>
          </cell>
        </row>
        <row r="9061">
          <cell r="A9061" t="str">
            <v>4512000003</v>
          </cell>
        </row>
        <row r="9062">
          <cell r="A9062" t="str">
            <v>4512000003</v>
          </cell>
        </row>
        <row r="9063">
          <cell r="A9063" t="str">
            <v>4512000003</v>
          </cell>
        </row>
        <row r="9064">
          <cell r="A9064" t="str">
            <v>4512000003</v>
          </cell>
        </row>
        <row r="9065">
          <cell r="A9065" t="str">
            <v>4512000003</v>
          </cell>
        </row>
        <row r="9066">
          <cell r="A9066" t="str">
            <v>4512000003</v>
          </cell>
        </row>
        <row r="9067">
          <cell r="A9067" t="str">
            <v>4512000003</v>
          </cell>
        </row>
        <row r="9068">
          <cell r="A9068" t="str">
            <v>4512000003</v>
          </cell>
        </row>
        <row r="9069">
          <cell r="A9069" t="str">
            <v>4512000003</v>
          </cell>
        </row>
        <row r="9070">
          <cell r="A9070" t="str">
            <v>4512000003</v>
          </cell>
        </row>
        <row r="9071">
          <cell r="A9071" t="str">
            <v>4512000003</v>
          </cell>
        </row>
        <row r="9072">
          <cell r="A9072" t="str">
            <v>4512000003</v>
          </cell>
        </row>
        <row r="9073">
          <cell r="A9073" t="str">
            <v>4512000003</v>
          </cell>
        </row>
        <row r="9074">
          <cell r="A9074" t="str">
            <v>4512000003</v>
          </cell>
        </row>
        <row r="9075">
          <cell r="A9075" t="str">
            <v>4512000003</v>
          </cell>
        </row>
        <row r="9076">
          <cell r="A9076" t="str">
            <v>4512000003</v>
          </cell>
        </row>
        <row r="9077">
          <cell r="A9077" t="str">
            <v>4512000003</v>
          </cell>
        </row>
        <row r="9078">
          <cell r="A9078" t="str">
            <v>4512000003</v>
          </cell>
        </row>
        <row r="9079">
          <cell r="A9079" t="str">
            <v>4512000003</v>
          </cell>
        </row>
        <row r="9080">
          <cell r="A9080" t="str">
            <v>4512000003</v>
          </cell>
        </row>
        <row r="9081">
          <cell r="A9081" t="str">
            <v>4512000003</v>
          </cell>
        </row>
        <row r="9082">
          <cell r="A9082" t="str">
            <v>4512000003</v>
          </cell>
        </row>
        <row r="9083">
          <cell r="A9083" t="str">
            <v>4512000003</v>
          </cell>
        </row>
        <row r="9084">
          <cell r="A9084" t="str">
            <v>4512000003</v>
          </cell>
        </row>
        <row r="9085">
          <cell r="A9085" t="str">
            <v>4512000003</v>
          </cell>
        </row>
        <row r="9086">
          <cell r="A9086" t="str">
            <v>4512000003</v>
          </cell>
        </row>
        <row r="9087">
          <cell r="A9087" t="str">
            <v>4512000003</v>
          </cell>
        </row>
        <row r="9088">
          <cell r="A9088" t="str">
            <v>4512000003</v>
          </cell>
        </row>
        <row r="9089">
          <cell r="A9089" t="str">
            <v>4512000003</v>
          </cell>
        </row>
        <row r="9090">
          <cell r="A9090" t="str">
            <v>4512000003</v>
          </cell>
        </row>
        <row r="9091">
          <cell r="A9091" t="str">
            <v>4512000003</v>
          </cell>
        </row>
        <row r="9092">
          <cell r="A9092" t="str">
            <v>4512000003</v>
          </cell>
        </row>
        <row r="9093">
          <cell r="A9093" t="str">
            <v>4512000003</v>
          </cell>
        </row>
        <row r="9094">
          <cell r="A9094" t="str">
            <v>4512000003</v>
          </cell>
        </row>
        <row r="9095">
          <cell r="A9095" t="str">
            <v>4512000003</v>
          </cell>
        </row>
        <row r="9096">
          <cell r="A9096" t="str">
            <v>4512000003</v>
          </cell>
        </row>
        <row r="9097">
          <cell r="A9097" t="str">
            <v>4512000003</v>
          </cell>
        </row>
        <row r="9098">
          <cell r="A9098" t="str">
            <v>4512000003</v>
          </cell>
        </row>
        <row r="9099">
          <cell r="A9099" t="str">
            <v>4512000003</v>
          </cell>
        </row>
        <row r="9100">
          <cell r="A9100" t="str">
            <v>4512000003</v>
          </cell>
        </row>
        <row r="9101">
          <cell r="A9101" t="str">
            <v>4512000003</v>
          </cell>
        </row>
        <row r="9102">
          <cell r="A9102" t="str">
            <v>4512000003</v>
          </cell>
        </row>
        <row r="9103">
          <cell r="A9103" t="str">
            <v>4512000003</v>
          </cell>
        </row>
        <row r="9104">
          <cell r="A9104" t="str">
            <v>4512000003</v>
          </cell>
        </row>
        <row r="9105">
          <cell r="A9105" t="str">
            <v>4512000003</v>
          </cell>
        </row>
        <row r="9106">
          <cell r="A9106" t="str">
            <v>4512000003</v>
          </cell>
        </row>
        <row r="9107">
          <cell r="A9107" t="str">
            <v>4512000003</v>
          </cell>
        </row>
        <row r="9108">
          <cell r="A9108" t="str">
            <v>4512000003</v>
          </cell>
        </row>
        <row r="9109">
          <cell r="A9109" t="str">
            <v>4512000003</v>
          </cell>
        </row>
        <row r="9110">
          <cell r="A9110" t="str">
            <v>4512000003</v>
          </cell>
        </row>
        <row r="9111">
          <cell r="A9111" t="str">
            <v>4512000003</v>
          </cell>
        </row>
        <row r="9112">
          <cell r="A9112" t="str">
            <v>4512000003</v>
          </cell>
        </row>
        <row r="9113">
          <cell r="A9113" t="str">
            <v>4512000003</v>
          </cell>
        </row>
        <row r="9114">
          <cell r="A9114" t="str">
            <v>4512000003</v>
          </cell>
        </row>
        <row r="9115">
          <cell r="A9115" t="str">
            <v>4512000003</v>
          </cell>
        </row>
        <row r="9116">
          <cell r="A9116" t="str">
            <v>4512000003</v>
          </cell>
        </row>
        <row r="9117">
          <cell r="A9117" t="str">
            <v>4512000003</v>
          </cell>
        </row>
        <row r="9118">
          <cell r="A9118" t="str">
            <v>4512000003</v>
          </cell>
        </row>
        <row r="9119">
          <cell r="A9119" t="str">
            <v>4512000003</v>
          </cell>
        </row>
        <row r="9120">
          <cell r="A9120" t="str">
            <v>4512000003</v>
          </cell>
        </row>
        <row r="9121">
          <cell r="A9121" t="str">
            <v>4512000003</v>
          </cell>
        </row>
        <row r="9122">
          <cell r="A9122" t="str">
            <v>4512000003</v>
          </cell>
        </row>
        <row r="9123">
          <cell r="A9123" t="str">
            <v>4512000003</v>
          </cell>
        </row>
        <row r="9124">
          <cell r="A9124" t="str">
            <v>4512000003</v>
          </cell>
        </row>
        <row r="9125">
          <cell r="A9125" t="str">
            <v>4512000003</v>
          </cell>
        </row>
        <row r="9126">
          <cell r="A9126" t="str">
            <v>4512000003</v>
          </cell>
        </row>
        <row r="9127">
          <cell r="A9127" t="str">
            <v>4512000003</v>
          </cell>
        </row>
        <row r="9128">
          <cell r="A9128" t="str">
            <v>4512000003</v>
          </cell>
        </row>
        <row r="9129">
          <cell r="A9129" t="str">
            <v>4512000003</v>
          </cell>
        </row>
        <row r="9130">
          <cell r="A9130" t="str">
            <v>4512000003</v>
          </cell>
        </row>
        <row r="9131">
          <cell r="A9131" t="str">
            <v>4512000003</v>
          </cell>
        </row>
        <row r="9132">
          <cell r="A9132" t="str">
            <v>4512000003</v>
          </cell>
        </row>
        <row r="9133">
          <cell r="A9133" t="str">
            <v>4512000003</v>
          </cell>
        </row>
        <row r="9134">
          <cell r="A9134" t="str">
            <v>4512000003</v>
          </cell>
        </row>
        <row r="9135">
          <cell r="A9135" t="str">
            <v>4512000003</v>
          </cell>
        </row>
        <row r="9136">
          <cell r="A9136" t="str">
            <v>4512000003</v>
          </cell>
        </row>
        <row r="9137">
          <cell r="A9137" t="str">
            <v>4512000003</v>
          </cell>
        </row>
        <row r="9138">
          <cell r="A9138" t="str">
            <v>4512000003</v>
          </cell>
        </row>
        <row r="9139">
          <cell r="A9139" t="str">
            <v>4512000003</v>
          </cell>
        </row>
        <row r="9140">
          <cell r="A9140" t="str">
            <v>4512000003</v>
          </cell>
        </row>
        <row r="9141">
          <cell r="A9141" t="str">
            <v>4512000003</v>
          </cell>
        </row>
        <row r="9142">
          <cell r="A9142" t="str">
            <v>4512000003</v>
          </cell>
        </row>
        <row r="9143">
          <cell r="A9143" t="str">
            <v>4512000003</v>
          </cell>
        </row>
        <row r="9144">
          <cell r="A9144" t="str">
            <v>4512000003</v>
          </cell>
        </row>
        <row r="9145">
          <cell r="A9145" t="str">
            <v>4512000003</v>
          </cell>
        </row>
        <row r="9146">
          <cell r="A9146" t="str">
            <v>4512000003</v>
          </cell>
        </row>
        <row r="9147">
          <cell r="A9147" t="str">
            <v>4512000003</v>
          </cell>
        </row>
        <row r="9148">
          <cell r="A9148" t="str">
            <v>4512000003</v>
          </cell>
        </row>
        <row r="9149">
          <cell r="A9149" t="str">
            <v>4512000003</v>
          </cell>
        </row>
        <row r="9150">
          <cell r="A9150" t="str">
            <v>4512000003</v>
          </cell>
        </row>
        <row r="9151">
          <cell r="A9151" t="str">
            <v>4512000003</v>
          </cell>
        </row>
        <row r="9152">
          <cell r="A9152" t="str">
            <v>4512000003</v>
          </cell>
        </row>
        <row r="9153">
          <cell r="A9153" t="str">
            <v>4512000003</v>
          </cell>
        </row>
        <row r="9154">
          <cell r="A9154" t="str">
            <v>4512000003</v>
          </cell>
        </row>
        <row r="9155">
          <cell r="A9155" t="str">
            <v>4512000003</v>
          </cell>
        </row>
        <row r="9156">
          <cell r="A9156" t="str">
            <v>4512000003</v>
          </cell>
        </row>
        <row r="9157">
          <cell r="A9157" t="str">
            <v>4512000003</v>
          </cell>
        </row>
        <row r="9158">
          <cell r="A9158" t="str">
            <v>4512000003</v>
          </cell>
        </row>
        <row r="9159">
          <cell r="A9159" t="str">
            <v>4512000003</v>
          </cell>
        </row>
        <row r="9160">
          <cell r="A9160" t="str">
            <v>4512000003</v>
          </cell>
        </row>
        <row r="9161">
          <cell r="A9161" t="str">
            <v>4512000003</v>
          </cell>
        </row>
        <row r="9162">
          <cell r="A9162" t="str">
            <v>4512000003</v>
          </cell>
        </row>
        <row r="9163">
          <cell r="A9163" t="str">
            <v>4512000003</v>
          </cell>
        </row>
        <row r="9164">
          <cell r="A9164" t="str">
            <v>4512000003</v>
          </cell>
        </row>
        <row r="9165">
          <cell r="A9165" t="str">
            <v>4512000003</v>
          </cell>
        </row>
        <row r="9166">
          <cell r="A9166" t="str">
            <v>4512000003</v>
          </cell>
        </row>
        <row r="9167">
          <cell r="A9167" t="str">
            <v>4512000003</v>
          </cell>
        </row>
        <row r="9168">
          <cell r="A9168" t="str">
            <v>4512000003</v>
          </cell>
        </row>
        <row r="9169">
          <cell r="A9169" t="str">
            <v>4512000003</v>
          </cell>
        </row>
        <row r="9170">
          <cell r="A9170" t="str">
            <v>4512000003</v>
          </cell>
        </row>
        <row r="9171">
          <cell r="A9171" t="str">
            <v>4512000003</v>
          </cell>
        </row>
        <row r="9172">
          <cell r="A9172" t="str">
            <v>4512000003</v>
          </cell>
        </row>
        <row r="9173">
          <cell r="A9173" t="str">
            <v>4512000003</v>
          </cell>
        </row>
        <row r="9174">
          <cell r="A9174" t="str">
            <v>4512000003</v>
          </cell>
        </row>
        <row r="9175">
          <cell r="A9175" t="str">
            <v>4512000003</v>
          </cell>
        </row>
        <row r="9176">
          <cell r="A9176" t="str">
            <v>4512000003</v>
          </cell>
        </row>
        <row r="9177">
          <cell r="A9177" t="str">
            <v>4512000003</v>
          </cell>
        </row>
        <row r="9178">
          <cell r="A9178" t="str">
            <v>4512000003</v>
          </cell>
        </row>
        <row r="9179">
          <cell r="A9179" t="str">
            <v>4512000003</v>
          </cell>
        </row>
        <row r="9180">
          <cell r="A9180" t="str">
            <v>4512000003</v>
          </cell>
        </row>
        <row r="9181">
          <cell r="A9181" t="str">
            <v>4512000003</v>
          </cell>
        </row>
        <row r="9182">
          <cell r="A9182" t="str">
            <v>4512000003</v>
          </cell>
        </row>
        <row r="9183">
          <cell r="A9183" t="str">
            <v>4512000003</v>
          </cell>
        </row>
        <row r="9184">
          <cell r="A9184" t="str">
            <v>4512000003</v>
          </cell>
        </row>
        <row r="9185">
          <cell r="A9185" t="str">
            <v>4512000003</v>
          </cell>
        </row>
        <row r="9186">
          <cell r="A9186" t="str">
            <v>4512000003</v>
          </cell>
        </row>
        <row r="9187">
          <cell r="A9187" t="str">
            <v>4512000003</v>
          </cell>
        </row>
        <row r="9188">
          <cell r="A9188" t="str">
            <v>4512000003</v>
          </cell>
        </row>
        <row r="9189">
          <cell r="A9189" t="str">
            <v>4512000003</v>
          </cell>
        </row>
        <row r="9190">
          <cell r="A9190" t="str">
            <v>4512000003</v>
          </cell>
        </row>
        <row r="9191">
          <cell r="A9191" t="str">
            <v>4512000003</v>
          </cell>
        </row>
        <row r="9192">
          <cell r="A9192" t="str">
            <v>4512000003</v>
          </cell>
        </row>
        <row r="9193">
          <cell r="A9193" t="str">
            <v>4512000003</v>
          </cell>
        </row>
        <row r="9194">
          <cell r="A9194" t="str">
            <v>4512000003</v>
          </cell>
        </row>
        <row r="9195">
          <cell r="A9195" t="str">
            <v>4512000003</v>
          </cell>
        </row>
        <row r="9196">
          <cell r="A9196" t="str">
            <v>4512000003</v>
          </cell>
        </row>
        <row r="9197">
          <cell r="A9197" t="str">
            <v>4512000003</v>
          </cell>
        </row>
        <row r="9198">
          <cell r="A9198" t="str">
            <v>4512000003</v>
          </cell>
        </row>
        <row r="9199">
          <cell r="A9199" t="str">
            <v>4512000003</v>
          </cell>
        </row>
        <row r="9200">
          <cell r="A9200" t="str">
            <v>4512000003</v>
          </cell>
        </row>
        <row r="9201">
          <cell r="A9201" t="str">
            <v>4512000003</v>
          </cell>
        </row>
        <row r="9202">
          <cell r="A9202" t="str">
            <v>4512000003</v>
          </cell>
        </row>
        <row r="9203">
          <cell r="A9203" t="str">
            <v>4512000003</v>
          </cell>
        </row>
        <row r="9204">
          <cell r="A9204" t="str">
            <v>4512000003</v>
          </cell>
        </row>
        <row r="9205">
          <cell r="A9205" t="str">
            <v>4512000003</v>
          </cell>
        </row>
        <row r="9206">
          <cell r="A9206" t="str">
            <v>4512000003</v>
          </cell>
        </row>
        <row r="9207">
          <cell r="A9207" t="str">
            <v>4512000003</v>
          </cell>
        </row>
        <row r="9208">
          <cell r="A9208" t="str">
            <v>4512000003</v>
          </cell>
        </row>
        <row r="9209">
          <cell r="A9209" t="str">
            <v>4512000003</v>
          </cell>
        </row>
        <row r="9210">
          <cell r="A9210" t="str">
            <v>4512000003</v>
          </cell>
        </row>
        <row r="9211">
          <cell r="A9211" t="str">
            <v>4512000003</v>
          </cell>
        </row>
        <row r="9212">
          <cell r="A9212" t="str">
            <v>4512000003</v>
          </cell>
        </row>
        <row r="9213">
          <cell r="A9213" t="str">
            <v>4512000003</v>
          </cell>
        </row>
        <row r="9214">
          <cell r="A9214" t="str">
            <v>4512000003</v>
          </cell>
        </row>
        <row r="9215">
          <cell r="A9215" t="str">
            <v>4512000003</v>
          </cell>
        </row>
        <row r="9216">
          <cell r="A9216" t="str">
            <v>4512000003</v>
          </cell>
        </row>
        <row r="9217">
          <cell r="A9217" t="str">
            <v>4512000003</v>
          </cell>
        </row>
        <row r="9218">
          <cell r="A9218" t="str">
            <v>4512000003</v>
          </cell>
        </row>
        <row r="9219">
          <cell r="A9219" t="str">
            <v>4512000003</v>
          </cell>
        </row>
        <row r="9220">
          <cell r="A9220" t="str">
            <v>4512000003</v>
          </cell>
        </row>
        <row r="9221">
          <cell r="A9221" t="str">
            <v>4512000003</v>
          </cell>
        </row>
        <row r="9222">
          <cell r="A9222" t="str">
            <v>4512000003</v>
          </cell>
        </row>
        <row r="9223">
          <cell r="A9223" t="str">
            <v>4512000003</v>
          </cell>
        </row>
        <row r="9224">
          <cell r="A9224" t="str">
            <v>4512000003</v>
          </cell>
        </row>
        <row r="9225">
          <cell r="A9225" t="str">
            <v>4512000003</v>
          </cell>
        </row>
        <row r="9226">
          <cell r="A9226" t="str">
            <v>4512000003</v>
          </cell>
        </row>
        <row r="9227">
          <cell r="A9227" t="str">
            <v>4512000003</v>
          </cell>
        </row>
        <row r="9228">
          <cell r="A9228" t="str">
            <v>4512000003</v>
          </cell>
        </row>
        <row r="9229">
          <cell r="A9229" t="str">
            <v>4512000003</v>
          </cell>
        </row>
        <row r="9230">
          <cell r="A9230" t="str">
            <v>4512000003</v>
          </cell>
        </row>
        <row r="9231">
          <cell r="A9231" t="str">
            <v>4512000003</v>
          </cell>
        </row>
        <row r="9232">
          <cell r="A9232" t="str">
            <v>4512000003</v>
          </cell>
        </row>
        <row r="9233">
          <cell r="A9233" t="str">
            <v>4512000003</v>
          </cell>
        </row>
        <row r="9234">
          <cell r="A9234" t="str">
            <v>4512000003</v>
          </cell>
        </row>
        <row r="9235">
          <cell r="A9235" t="str">
            <v>4512000003</v>
          </cell>
        </row>
        <row r="9236">
          <cell r="A9236" t="str">
            <v>4512000003</v>
          </cell>
        </row>
        <row r="9237">
          <cell r="A9237" t="str">
            <v>4512000003</v>
          </cell>
        </row>
        <row r="9238">
          <cell r="A9238" t="str">
            <v>4512000003</v>
          </cell>
        </row>
        <row r="9239">
          <cell r="A9239" t="str">
            <v>4512000003</v>
          </cell>
        </row>
        <row r="9240">
          <cell r="A9240" t="str">
            <v>4512000003</v>
          </cell>
        </row>
        <row r="9241">
          <cell r="A9241" t="str">
            <v>4512000003</v>
          </cell>
        </row>
        <row r="9242">
          <cell r="A9242" t="str">
            <v>4512000003</v>
          </cell>
        </row>
        <row r="9243">
          <cell r="A9243" t="str">
            <v>4512000003</v>
          </cell>
        </row>
        <row r="9244">
          <cell r="A9244" t="str">
            <v>4512000003</v>
          </cell>
        </row>
        <row r="9245">
          <cell r="A9245" t="str">
            <v>4512000003</v>
          </cell>
        </row>
        <row r="9246">
          <cell r="A9246" t="str">
            <v>4512000003</v>
          </cell>
        </row>
        <row r="9247">
          <cell r="A9247" t="str">
            <v>4512000003</v>
          </cell>
        </row>
        <row r="9248">
          <cell r="A9248" t="str">
            <v>4512000003</v>
          </cell>
        </row>
        <row r="9249">
          <cell r="A9249" t="str">
            <v>4512000003</v>
          </cell>
        </row>
        <row r="9250">
          <cell r="A9250" t="str">
            <v>4512000003</v>
          </cell>
        </row>
        <row r="9251">
          <cell r="A9251" t="str">
            <v>4512000003</v>
          </cell>
        </row>
        <row r="9252">
          <cell r="A9252" t="str">
            <v>4512000003</v>
          </cell>
        </row>
        <row r="9253">
          <cell r="A9253" t="str">
            <v>4512000003</v>
          </cell>
        </row>
        <row r="9254">
          <cell r="A9254" t="str">
            <v>4512000003</v>
          </cell>
        </row>
        <row r="9255">
          <cell r="A9255" t="str">
            <v>4512000003</v>
          </cell>
        </row>
        <row r="9256">
          <cell r="A9256" t="str">
            <v>4512000003</v>
          </cell>
        </row>
        <row r="9257">
          <cell r="A9257" t="str">
            <v>4512000003</v>
          </cell>
        </row>
        <row r="9258">
          <cell r="A9258" t="str">
            <v>4512000003</v>
          </cell>
        </row>
        <row r="9259">
          <cell r="A9259" t="str">
            <v>4512000003</v>
          </cell>
        </row>
        <row r="9260">
          <cell r="A9260" t="str">
            <v>4512000003</v>
          </cell>
        </row>
        <row r="9261">
          <cell r="A9261" t="str">
            <v>4512000003</v>
          </cell>
        </row>
        <row r="9262">
          <cell r="A9262" t="str">
            <v>4512000003</v>
          </cell>
        </row>
        <row r="9263">
          <cell r="A9263" t="str">
            <v>4512000003</v>
          </cell>
        </row>
        <row r="9264">
          <cell r="A9264" t="str">
            <v>4512000003</v>
          </cell>
        </row>
        <row r="9265">
          <cell r="A9265" t="str">
            <v>4512000003</v>
          </cell>
        </row>
        <row r="9266">
          <cell r="A9266" t="str">
            <v>4512000003</v>
          </cell>
        </row>
        <row r="9267">
          <cell r="A9267" t="str">
            <v>4512000003</v>
          </cell>
        </row>
        <row r="9268">
          <cell r="A9268" t="str">
            <v>4512000003</v>
          </cell>
        </row>
        <row r="9269">
          <cell r="A9269" t="str">
            <v>4512000003</v>
          </cell>
        </row>
        <row r="9270">
          <cell r="A9270" t="str">
            <v>4512000003</v>
          </cell>
        </row>
        <row r="9271">
          <cell r="A9271" t="str">
            <v>4512000003</v>
          </cell>
        </row>
        <row r="9272">
          <cell r="A9272" t="str">
            <v>4512000003</v>
          </cell>
        </row>
        <row r="9273">
          <cell r="A9273" t="str">
            <v>4512000003</v>
          </cell>
        </row>
        <row r="9274">
          <cell r="A9274" t="str">
            <v>4512000003</v>
          </cell>
        </row>
        <row r="9275">
          <cell r="A9275" t="str">
            <v>4512000003</v>
          </cell>
        </row>
        <row r="9276">
          <cell r="A9276" t="str">
            <v>4512000003</v>
          </cell>
        </row>
        <row r="9277">
          <cell r="A9277" t="str">
            <v>4512000003</v>
          </cell>
        </row>
        <row r="9278">
          <cell r="A9278" t="str">
            <v>4512000003</v>
          </cell>
        </row>
        <row r="9279">
          <cell r="A9279" t="str">
            <v>4512000003</v>
          </cell>
        </row>
        <row r="9280">
          <cell r="A9280" t="str">
            <v>4512000003</v>
          </cell>
        </row>
        <row r="9281">
          <cell r="A9281" t="str">
            <v>4512000003</v>
          </cell>
        </row>
        <row r="9282">
          <cell r="A9282" t="str">
            <v>4512000003</v>
          </cell>
        </row>
        <row r="9283">
          <cell r="A9283" t="str">
            <v>4512000003</v>
          </cell>
        </row>
        <row r="9284">
          <cell r="A9284" t="str">
            <v>4512000003</v>
          </cell>
        </row>
        <row r="9285">
          <cell r="A9285" t="str">
            <v>4512000003</v>
          </cell>
        </row>
        <row r="9286">
          <cell r="A9286" t="str">
            <v>4512000003</v>
          </cell>
        </row>
        <row r="9287">
          <cell r="A9287" t="str">
            <v>4512000003</v>
          </cell>
        </row>
        <row r="9288">
          <cell r="A9288" t="str">
            <v>4512000003</v>
          </cell>
        </row>
        <row r="9289">
          <cell r="A9289" t="str">
            <v>4512000003</v>
          </cell>
        </row>
        <row r="9290">
          <cell r="A9290" t="str">
            <v>4512000003</v>
          </cell>
        </row>
        <row r="9291">
          <cell r="A9291" t="str">
            <v>4512000003</v>
          </cell>
        </row>
        <row r="9292">
          <cell r="A9292" t="str">
            <v>4512000003</v>
          </cell>
        </row>
        <row r="9293">
          <cell r="A9293" t="str">
            <v>4512000003</v>
          </cell>
        </row>
        <row r="9294">
          <cell r="A9294" t="str">
            <v>4512000003</v>
          </cell>
        </row>
        <row r="9295">
          <cell r="A9295" t="str">
            <v>4512000003</v>
          </cell>
        </row>
        <row r="9296">
          <cell r="A9296" t="str">
            <v>4512000003</v>
          </cell>
        </row>
        <row r="9297">
          <cell r="A9297" t="str">
            <v>4512000003</v>
          </cell>
        </row>
        <row r="9298">
          <cell r="A9298" t="str">
            <v>4512000003</v>
          </cell>
        </row>
        <row r="9299">
          <cell r="A9299" t="str">
            <v>4512000003</v>
          </cell>
        </row>
        <row r="9300">
          <cell r="A9300" t="str">
            <v>4512000003</v>
          </cell>
        </row>
        <row r="9301">
          <cell r="A9301" t="str">
            <v>4512000003</v>
          </cell>
        </row>
        <row r="9302">
          <cell r="A9302" t="str">
            <v>4512000003</v>
          </cell>
        </row>
        <row r="9303">
          <cell r="A9303" t="str">
            <v>4512000003</v>
          </cell>
        </row>
        <row r="9304">
          <cell r="A9304" t="str">
            <v>4512000003</v>
          </cell>
        </row>
        <row r="9305">
          <cell r="A9305" t="str">
            <v>4512000003</v>
          </cell>
        </row>
        <row r="9306">
          <cell r="A9306" t="str">
            <v>4512000003</v>
          </cell>
        </row>
        <row r="9307">
          <cell r="A9307" t="str">
            <v>4512000003</v>
          </cell>
        </row>
        <row r="9308">
          <cell r="A9308" t="str">
            <v>4512000003</v>
          </cell>
        </row>
        <row r="9309">
          <cell r="A9309" t="str">
            <v>4512000003</v>
          </cell>
        </row>
        <row r="9310">
          <cell r="A9310" t="str">
            <v>4512000003</v>
          </cell>
        </row>
        <row r="9311">
          <cell r="A9311" t="str">
            <v>4512000003</v>
          </cell>
        </row>
        <row r="9312">
          <cell r="A9312" t="str">
            <v>4512000003</v>
          </cell>
        </row>
        <row r="9313">
          <cell r="A9313" t="str">
            <v>4512000003</v>
          </cell>
        </row>
        <row r="9314">
          <cell r="A9314" t="str">
            <v>4512000003</v>
          </cell>
        </row>
        <row r="9315">
          <cell r="A9315" t="str">
            <v>4512000003</v>
          </cell>
        </row>
        <row r="9316">
          <cell r="A9316" t="str">
            <v>4512000003</v>
          </cell>
        </row>
        <row r="9317">
          <cell r="A9317" t="str">
            <v>4512000003</v>
          </cell>
        </row>
        <row r="9318">
          <cell r="A9318" t="str">
            <v>4512000003</v>
          </cell>
        </row>
        <row r="9319">
          <cell r="A9319" t="str">
            <v>4512000003</v>
          </cell>
        </row>
        <row r="9320">
          <cell r="A9320" t="str">
            <v>4512000003</v>
          </cell>
        </row>
        <row r="9321">
          <cell r="A9321" t="str">
            <v>4512000003</v>
          </cell>
        </row>
        <row r="9322">
          <cell r="A9322" t="str">
            <v>4512000003</v>
          </cell>
        </row>
        <row r="9323">
          <cell r="A9323" t="str">
            <v>4512000003</v>
          </cell>
        </row>
        <row r="9324">
          <cell r="A9324" t="str">
            <v>4512000003</v>
          </cell>
        </row>
        <row r="9325">
          <cell r="A9325" t="str">
            <v>4512000003</v>
          </cell>
        </row>
        <row r="9326">
          <cell r="A9326" t="str">
            <v>4512000003</v>
          </cell>
        </row>
        <row r="9327">
          <cell r="A9327" t="str">
            <v>4512000003</v>
          </cell>
        </row>
        <row r="9328">
          <cell r="A9328" t="str">
            <v>4512000003</v>
          </cell>
        </row>
        <row r="9329">
          <cell r="A9329" t="str">
            <v>4512000003</v>
          </cell>
        </row>
        <row r="9330">
          <cell r="A9330" t="str">
            <v>4512000003</v>
          </cell>
        </row>
        <row r="9331">
          <cell r="A9331" t="str">
            <v>4512000003</v>
          </cell>
        </row>
        <row r="9332">
          <cell r="A9332" t="str">
            <v>4512000003</v>
          </cell>
        </row>
        <row r="9333">
          <cell r="A9333" t="str">
            <v>4512000003</v>
          </cell>
        </row>
        <row r="9334">
          <cell r="A9334" t="str">
            <v>4512000003</v>
          </cell>
        </row>
        <row r="9335">
          <cell r="A9335" t="str">
            <v>4512000003</v>
          </cell>
        </row>
        <row r="9336">
          <cell r="A9336" t="str">
            <v>4512000003</v>
          </cell>
        </row>
        <row r="9337">
          <cell r="A9337" t="str">
            <v>4512000003</v>
          </cell>
        </row>
        <row r="9338">
          <cell r="A9338" t="str">
            <v>4512000003</v>
          </cell>
        </row>
        <row r="9339">
          <cell r="A9339" t="str">
            <v>4512000003</v>
          </cell>
        </row>
        <row r="9340">
          <cell r="A9340" t="str">
            <v>4512000003</v>
          </cell>
        </row>
        <row r="9341">
          <cell r="A9341" t="str">
            <v>4512000003</v>
          </cell>
        </row>
        <row r="9342">
          <cell r="A9342" t="str">
            <v>4512000003</v>
          </cell>
        </row>
        <row r="9343">
          <cell r="A9343" t="str">
            <v>4512000003</v>
          </cell>
        </row>
        <row r="9344">
          <cell r="A9344" t="str">
            <v>4512000003</v>
          </cell>
        </row>
        <row r="9345">
          <cell r="A9345" t="str">
            <v>4512000003</v>
          </cell>
        </row>
        <row r="9346">
          <cell r="A9346" t="str">
            <v>4512000003</v>
          </cell>
        </row>
        <row r="9347">
          <cell r="A9347" t="str">
            <v>4512000003</v>
          </cell>
        </row>
        <row r="9348">
          <cell r="A9348" t="str">
            <v>4512000003</v>
          </cell>
        </row>
        <row r="9349">
          <cell r="A9349" t="str">
            <v>4512000003</v>
          </cell>
        </row>
        <row r="9350">
          <cell r="A9350" t="str">
            <v>4512000003</v>
          </cell>
        </row>
        <row r="9351">
          <cell r="A9351" t="str">
            <v>4512000003</v>
          </cell>
        </row>
        <row r="9352">
          <cell r="A9352" t="str">
            <v>4512000003</v>
          </cell>
        </row>
        <row r="9353">
          <cell r="A9353" t="str">
            <v>4512000003</v>
          </cell>
        </row>
        <row r="9354">
          <cell r="A9354" t="str">
            <v>4512000003</v>
          </cell>
        </row>
        <row r="9355">
          <cell r="A9355" t="str">
            <v>4512000003</v>
          </cell>
        </row>
        <row r="9356">
          <cell r="A9356" t="str">
            <v>4512000003</v>
          </cell>
        </row>
        <row r="9357">
          <cell r="A9357" t="str">
            <v>4512000003</v>
          </cell>
        </row>
        <row r="9358">
          <cell r="A9358" t="str">
            <v>4512000003</v>
          </cell>
        </row>
        <row r="9359">
          <cell r="A9359" t="str">
            <v>4512000003</v>
          </cell>
        </row>
        <row r="9360">
          <cell r="A9360" t="str">
            <v>4512000003</v>
          </cell>
        </row>
        <row r="9361">
          <cell r="A9361" t="str">
            <v>4512000003</v>
          </cell>
        </row>
        <row r="9362">
          <cell r="A9362" t="str">
            <v>4512000003</v>
          </cell>
        </row>
        <row r="9363">
          <cell r="A9363" t="str">
            <v>4512000003</v>
          </cell>
        </row>
        <row r="9364">
          <cell r="A9364" t="str">
            <v>4512000003</v>
          </cell>
        </row>
        <row r="9365">
          <cell r="A9365" t="str">
            <v>4512000003</v>
          </cell>
        </row>
        <row r="9366">
          <cell r="A9366" t="str">
            <v>4512000003</v>
          </cell>
        </row>
        <row r="9367">
          <cell r="A9367" t="str">
            <v>4512000003</v>
          </cell>
        </row>
        <row r="9368">
          <cell r="A9368" t="str">
            <v>4512000003</v>
          </cell>
        </row>
        <row r="9369">
          <cell r="A9369" t="str">
            <v>4512000003</v>
          </cell>
        </row>
        <row r="9370">
          <cell r="A9370" t="str">
            <v>4512000003</v>
          </cell>
        </row>
        <row r="9371">
          <cell r="A9371" t="str">
            <v>4512000003</v>
          </cell>
        </row>
        <row r="9372">
          <cell r="A9372" t="str">
            <v>4512000003</v>
          </cell>
        </row>
        <row r="9373">
          <cell r="A9373" t="str">
            <v>4512000003</v>
          </cell>
        </row>
        <row r="9374">
          <cell r="A9374" t="str">
            <v>4512000003</v>
          </cell>
        </row>
        <row r="9375">
          <cell r="A9375" t="str">
            <v>4512000003</v>
          </cell>
        </row>
        <row r="9376">
          <cell r="A9376" t="str">
            <v>4512000003</v>
          </cell>
        </row>
        <row r="9377">
          <cell r="A9377" t="str">
            <v>4512000003</v>
          </cell>
        </row>
        <row r="9378">
          <cell r="A9378" t="str">
            <v>4512000003</v>
          </cell>
        </row>
        <row r="9379">
          <cell r="A9379" t="str">
            <v>4512000003</v>
          </cell>
        </row>
        <row r="9380">
          <cell r="A9380" t="str">
            <v>4512000003</v>
          </cell>
        </row>
        <row r="9381">
          <cell r="A9381" t="str">
            <v>4512000003</v>
          </cell>
        </row>
        <row r="9382">
          <cell r="A9382" t="str">
            <v>4512000003</v>
          </cell>
        </row>
        <row r="9383">
          <cell r="A9383" t="str">
            <v>4512000003</v>
          </cell>
        </row>
        <row r="9384">
          <cell r="A9384" t="str">
            <v>4512000003</v>
          </cell>
        </row>
        <row r="9385">
          <cell r="A9385" t="str">
            <v>4512000003</v>
          </cell>
        </row>
        <row r="9386">
          <cell r="A9386" t="str">
            <v>4512000003</v>
          </cell>
        </row>
        <row r="9387">
          <cell r="A9387" t="str">
            <v>4512000003</v>
          </cell>
        </row>
        <row r="9388">
          <cell r="A9388" t="str">
            <v>4512000003</v>
          </cell>
        </row>
        <row r="9389">
          <cell r="A9389" t="str">
            <v>4512000003</v>
          </cell>
        </row>
        <row r="9390">
          <cell r="A9390" t="str">
            <v>4512000003</v>
          </cell>
        </row>
        <row r="9391">
          <cell r="A9391" t="str">
            <v>4512000003</v>
          </cell>
        </row>
        <row r="9392">
          <cell r="A9392" t="str">
            <v>4512000003</v>
          </cell>
        </row>
        <row r="9393">
          <cell r="A9393" t="str">
            <v>4512000003</v>
          </cell>
        </row>
        <row r="9394">
          <cell r="A9394" t="str">
            <v>4512000003</v>
          </cell>
        </row>
        <row r="9395">
          <cell r="A9395" t="str">
            <v>4512000003</v>
          </cell>
        </row>
        <row r="9396">
          <cell r="A9396" t="str">
            <v>4512000003</v>
          </cell>
        </row>
        <row r="9397">
          <cell r="A9397" t="str">
            <v>4512000003</v>
          </cell>
        </row>
        <row r="9398">
          <cell r="A9398" t="str">
            <v>4512000003</v>
          </cell>
        </row>
        <row r="9399">
          <cell r="A9399" t="str">
            <v>4512000003</v>
          </cell>
        </row>
        <row r="9400">
          <cell r="A9400" t="str">
            <v>4512000003</v>
          </cell>
        </row>
        <row r="9401">
          <cell r="A9401" t="str">
            <v>4512000003</v>
          </cell>
        </row>
        <row r="9402">
          <cell r="A9402" t="str">
            <v>4512000003</v>
          </cell>
        </row>
        <row r="9403">
          <cell r="A9403" t="str">
            <v>4512000003</v>
          </cell>
        </row>
        <row r="9404">
          <cell r="A9404" t="str">
            <v>4512000003</v>
          </cell>
        </row>
        <row r="9405">
          <cell r="A9405" t="str">
            <v>4512000003</v>
          </cell>
        </row>
        <row r="9406">
          <cell r="A9406" t="str">
            <v>4512000003</v>
          </cell>
        </row>
        <row r="9407">
          <cell r="A9407" t="str">
            <v>4512000003</v>
          </cell>
        </row>
        <row r="9408">
          <cell r="A9408" t="str">
            <v>4512000003</v>
          </cell>
        </row>
        <row r="9409">
          <cell r="A9409" t="str">
            <v>4512000003</v>
          </cell>
        </row>
        <row r="9410">
          <cell r="A9410" t="str">
            <v>4512000003</v>
          </cell>
        </row>
        <row r="9411">
          <cell r="A9411" t="str">
            <v>4512000003</v>
          </cell>
        </row>
        <row r="9412">
          <cell r="A9412" t="str">
            <v>4512000003</v>
          </cell>
        </row>
        <row r="9413">
          <cell r="A9413" t="str">
            <v>4512000003</v>
          </cell>
        </row>
        <row r="9414">
          <cell r="A9414" t="str">
            <v>4512000004</v>
          </cell>
        </row>
        <row r="9415">
          <cell r="A9415" t="str">
            <v>4512000004</v>
          </cell>
        </row>
        <row r="9416">
          <cell r="A9416" t="str">
            <v>4512000004</v>
          </cell>
        </row>
        <row r="9417">
          <cell r="A9417" t="str">
            <v>4512000004</v>
          </cell>
        </row>
        <row r="9418">
          <cell r="A9418" t="str">
            <v>4512000004</v>
          </cell>
        </row>
        <row r="9419">
          <cell r="A9419" t="str">
            <v>4512000004</v>
          </cell>
        </row>
        <row r="9420">
          <cell r="A9420" t="str">
            <v>4512000004</v>
          </cell>
        </row>
        <row r="9421">
          <cell r="A9421" t="str">
            <v>4512000004</v>
          </cell>
        </row>
        <row r="9422">
          <cell r="A9422" t="str">
            <v>4512000004</v>
          </cell>
        </row>
        <row r="9423">
          <cell r="A9423" t="str">
            <v>4512000004</v>
          </cell>
        </row>
        <row r="9424">
          <cell r="A9424" t="str">
            <v>4512000004</v>
          </cell>
        </row>
        <row r="9425">
          <cell r="A9425" t="str">
            <v>4512000004</v>
          </cell>
        </row>
        <row r="9426">
          <cell r="A9426" t="str">
            <v>4512000004</v>
          </cell>
        </row>
        <row r="9427">
          <cell r="A9427" t="str">
            <v>4512000004</v>
          </cell>
        </row>
        <row r="9428">
          <cell r="A9428" t="str">
            <v>4512000004</v>
          </cell>
        </row>
        <row r="9429">
          <cell r="A9429" t="str">
            <v>4512000004</v>
          </cell>
        </row>
        <row r="9430">
          <cell r="A9430" t="str">
            <v>4512000004</v>
          </cell>
        </row>
        <row r="9431">
          <cell r="A9431" t="str">
            <v>4512000004</v>
          </cell>
        </row>
        <row r="9432">
          <cell r="A9432" t="str">
            <v>4512000004</v>
          </cell>
        </row>
        <row r="9433">
          <cell r="A9433" t="str">
            <v>4512000004</v>
          </cell>
        </row>
        <row r="9434">
          <cell r="A9434" t="str">
            <v>4512000004</v>
          </cell>
        </row>
        <row r="9435">
          <cell r="A9435" t="str">
            <v>4512000004</v>
          </cell>
        </row>
        <row r="9436">
          <cell r="A9436" t="str">
            <v>4512000004</v>
          </cell>
        </row>
        <row r="9437">
          <cell r="A9437" t="str">
            <v>4512000004</v>
          </cell>
        </row>
        <row r="9438">
          <cell r="A9438" t="str">
            <v>4512000004</v>
          </cell>
        </row>
        <row r="9439">
          <cell r="A9439" t="str">
            <v>4512000004</v>
          </cell>
        </row>
        <row r="9440">
          <cell r="A9440" t="str">
            <v>4512000004</v>
          </cell>
        </row>
        <row r="9441">
          <cell r="A9441" t="str">
            <v>4512000004</v>
          </cell>
        </row>
        <row r="9442">
          <cell r="A9442" t="str">
            <v>4512000004</v>
          </cell>
        </row>
        <row r="9443">
          <cell r="A9443" t="str">
            <v>4512000004</v>
          </cell>
        </row>
        <row r="9444">
          <cell r="A9444" t="str">
            <v>4512000004</v>
          </cell>
        </row>
        <row r="9445">
          <cell r="A9445" t="str">
            <v>4512000004</v>
          </cell>
        </row>
        <row r="9446">
          <cell r="A9446" t="str">
            <v>4512000004</v>
          </cell>
        </row>
        <row r="9447">
          <cell r="A9447" t="str">
            <v>4512000004</v>
          </cell>
        </row>
        <row r="9448">
          <cell r="A9448" t="str">
            <v>4512000004</v>
          </cell>
        </row>
        <row r="9449">
          <cell r="A9449" t="str">
            <v>4512000004</v>
          </cell>
        </row>
        <row r="9450">
          <cell r="A9450" t="str">
            <v>4512000004</v>
          </cell>
        </row>
        <row r="9451">
          <cell r="A9451" t="str">
            <v>4512000004</v>
          </cell>
        </row>
        <row r="9452">
          <cell r="A9452" t="str">
            <v>4512000004</v>
          </cell>
        </row>
        <row r="9453">
          <cell r="A9453" t="str">
            <v>4512000004</v>
          </cell>
        </row>
        <row r="9454">
          <cell r="A9454" t="str">
            <v>4512000004</v>
          </cell>
        </row>
        <row r="9455">
          <cell r="A9455" t="str">
            <v>4512000004</v>
          </cell>
        </row>
        <row r="9456">
          <cell r="A9456" t="str">
            <v>4512000004</v>
          </cell>
        </row>
        <row r="9457">
          <cell r="A9457" t="str">
            <v>4512000004</v>
          </cell>
        </row>
        <row r="9458">
          <cell r="A9458" t="str">
            <v>4512000004</v>
          </cell>
        </row>
        <row r="9459">
          <cell r="A9459" t="str">
            <v>4512000004</v>
          </cell>
        </row>
        <row r="9460">
          <cell r="A9460" t="str">
            <v>4512000004</v>
          </cell>
        </row>
        <row r="9461">
          <cell r="A9461" t="str">
            <v>4512000004</v>
          </cell>
        </row>
        <row r="9462">
          <cell r="A9462" t="str">
            <v>4512000004</v>
          </cell>
        </row>
        <row r="9463">
          <cell r="A9463" t="str">
            <v>4512000004</v>
          </cell>
        </row>
        <row r="9464">
          <cell r="A9464" t="str">
            <v>4512000004</v>
          </cell>
        </row>
        <row r="9465">
          <cell r="A9465" t="str">
            <v>4512000004</v>
          </cell>
        </row>
        <row r="9466">
          <cell r="A9466" t="str">
            <v>4512000004</v>
          </cell>
        </row>
        <row r="9467">
          <cell r="A9467" t="str">
            <v>4512000004</v>
          </cell>
        </row>
        <row r="9468">
          <cell r="A9468" t="str">
            <v>4512000004</v>
          </cell>
        </row>
        <row r="9469">
          <cell r="A9469" t="str">
            <v>4512000004</v>
          </cell>
        </row>
        <row r="9470">
          <cell r="A9470" t="str">
            <v>4512000004</v>
          </cell>
        </row>
        <row r="9471">
          <cell r="A9471" t="str">
            <v>4512000004</v>
          </cell>
        </row>
        <row r="9472">
          <cell r="A9472" t="str">
            <v>4512000004</v>
          </cell>
        </row>
        <row r="9473">
          <cell r="A9473" t="str">
            <v>4512000004</v>
          </cell>
        </row>
        <row r="9474">
          <cell r="A9474" t="str">
            <v>4512000004</v>
          </cell>
        </row>
        <row r="9475">
          <cell r="A9475" t="str">
            <v>4512000004</v>
          </cell>
        </row>
        <row r="9476">
          <cell r="A9476" t="str">
            <v>4512000004</v>
          </cell>
        </row>
        <row r="9477">
          <cell r="A9477" t="str">
            <v>4512000004</v>
          </cell>
        </row>
        <row r="9478">
          <cell r="A9478" t="str">
            <v>4512000004</v>
          </cell>
        </row>
        <row r="9479">
          <cell r="A9479" t="str">
            <v>4512000004</v>
          </cell>
        </row>
        <row r="9480">
          <cell r="A9480" t="str">
            <v>4512000004</v>
          </cell>
        </row>
        <row r="9481">
          <cell r="A9481" t="str">
            <v>4512000004</v>
          </cell>
        </row>
        <row r="9482">
          <cell r="A9482" t="str">
            <v>4512000004</v>
          </cell>
        </row>
        <row r="9483">
          <cell r="A9483" t="str">
            <v>4512000004</v>
          </cell>
        </row>
        <row r="9484">
          <cell r="A9484" t="str">
            <v>4512000004</v>
          </cell>
        </row>
        <row r="9485">
          <cell r="A9485" t="str">
            <v>4512000004</v>
          </cell>
        </row>
        <row r="9486">
          <cell r="A9486" t="str">
            <v>4512000004</v>
          </cell>
        </row>
        <row r="9487">
          <cell r="A9487" t="str">
            <v>4512000004</v>
          </cell>
        </row>
        <row r="9488">
          <cell r="A9488" t="str">
            <v>4512000004</v>
          </cell>
        </row>
        <row r="9489">
          <cell r="A9489" t="str">
            <v>4512000004</v>
          </cell>
        </row>
        <row r="9490">
          <cell r="A9490" t="str">
            <v>4512000004</v>
          </cell>
        </row>
        <row r="9491">
          <cell r="A9491" t="str">
            <v>4512000004</v>
          </cell>
        </row>
        <row r="9492">
          <cell r="A9492" t="str">
            <v>4512000004</v>
          </cell>
        </row>
        <row r="9493">
          <cell r="A9493" t="str">
            <v>4512000004</v>
          </cell>
        </row>
        <row r="9494">
          <cell r="A9494" t="str">
            <v>4512000004</v>
          </cell>
        </row>
        <row r="9495">
          <cell r="A9495" t="str">
            <v>4512000004</v>
          </cell>
        </row>
        <row r="9496">
          <cell r="A9496" t="str">
            <v>4512000004</v>
          </cell>
        </row>
        <row r="9497">
          <cell r="A9497" t="str">
            <v>4512000004</v>
          </cell>
        </row>
        <row r="9498">
          <cell r="A9498" t="str">
            <v>4512000004</v>
          </cell>
        </row>
        <row r="9499">
          <cell r="A9499" t="str">
            <v>4512000004</v>
          </cell>
        </row>
        <row r="9500">
          <cell r="A9500" t="str">
            <v>4512000004</v>
          </cell>
        </row>
        <row r="9501">
          <cell r="A9501" t="str">
            <v>4512000004</v>
          </cell>
        </row>
        <row r="9502">
          <cell r="A9502" t="str">
            <v>4512000004</v>
          </cell>
        </row>
        <row r="9503">
          <cell r="A9503" t="str">
            <v>4512000004</v>
          </cell>
        </row>
        <row r="9504">
          <cell r="A9504" t="str">
            <v>4512000004</v>
          </cell>
        </row>
        <row r="9505">
          <cell r="A9505" t="str">
            <v>4512000004</v>
          </cell>
        </row>
        <row r="9506">
          <cell r="A9506" t="str">
            <v>4512000004</v>
          </cell>
        </row>
        <row r="9507">
          <cell r="A9507" t="str">
            <v>4512000004</v>
          </cell>
        </row>
        <row r="9508">
          <cell r="A9508" t="str">
            <v>4512000004</v>
          </cell>
        </row>
        <row r="9509">
          <cell r="A9509" t="str">
            <v>4512000004</v>
          </cell>
        </row>
        <row r="9510">
          <cell r="A9510" t="str">
            <v>4512000004</v>
          </cell>
        </row>
        <row r="9511">
          <cell r="A9511" t="str">
            <v>4512000004</v>
          </cell>
        </row>
        <row r="9512">
          <cell r="A9512" t="str">
            <v>4512000004</v>
          </cell>
        </row>
        <row r="9513">
          <cell r="A9513" t="str">
            <v>4512000004</v>
          </cell>
        </row>
        <row r="9514">
          <cell r="A9514" t="str">
            <v>4512000004</v>
          </cell>
        </row>
        <row r="9515">
          <cell r="A9515" t="str">
            <v>4512000004</v>
          </cell>
        </row>
        <row r="9516">
          <cell r="A9516" t="str">
            <v>4512000004</v>
          </cell>
        </row>
        <row r="9517">
          <cell r="A9517" t="str">
            <v>4512000004</v>
          </cell>
        </row>
        <row r="9518">
          <cell r="A9518" t="str">
            <v>4512000004</v>
          </cell>
        </row>
        <row r="9519">
          <cell r="A9519" t="str">
            <v>4512000004</v>
          </cell>
        </row>
        <row r="9520">
          <cell r="A9520" t="str">
            <v>4512000004</v>
          </cell>
        </row>
        <row r="9521">
          <cell r="A9521" t="str">
            <v>4512000004</v>
          </cell>
        </row>
        <row r="9522">
          <cell r="A9522" t="str">
            <v>4512000004</v>
          </cell>
        </row>
        <row r="9523">
          <cell r="A9523" t="str">
            <v>4512000004</v>
          </cell>
        </row>
        <row r="9524">
          <cell r="A9524" t="str">
            <v>4512000004</v>
          </cell>
        </row>
        <row r="9525">
          <cell r="A9525" t="str">
            <v>4512000004</v>
          </cell>
        </row>
        <row r="9526">
          <cell r="A9526" t="str">
            <v>4512000004</v>
          </cell>
        </row>
        <row r="9527">
          <cell r="A9527" t="str">
            <v>4512000004</v>
          </cell>
        </row>
        <row r="9528">
          <cell r="A9528" t="str">
            <v>4512000004</v>
          </cell>
        </row>
        <row r="9529">
          <cell r="A9529" t="str">
            <v>4512000004</v>
          </cell>
        </row>
        <row r="9530">
          <cell r="A9530" t="str">
            <v>4512000004</v>
          </cell>
        </row>
        <row r="9531">
          <cell r="A9531" t="str">
            <v>4512000004</v>
          </cell>
        </row>
        <row r="9532">
          <cell r="A9532" t="str">
            <v>4512000004</v>
          </cell>
        </row>
        <row r="9533">
          <cell r="A9533" t="str">
            <v>4512000004</v>
          </cell>
        </row>
        <row r="9534">
          <cell r="A9534" t="str">
            <v>4512000004</v>
          </cell>
        </row>
        <row r="9535">
          <cell r="A9535" t="str">
            <v>4512000004</v>
          </cell>
        </row>
        <row r="9536">
          <cell r="A9536" t="str">
            <v>4512000004</v>
          </cell>
        </row>
        <row r="9537">
          <cell r="A9537" t="str">
            <v>4512000004</v>
          </cell>
        </row>
        <row r="9538">
          <cell r="A9538" t="str">
            <v>4512000004</v>
          </cell>
        </row>
        <row r="9539">
          <cell r="A9539" t="str">
            <v>4512000004</v>
          </cell>
        </row>
        <row r="9540">
          <cell r="A9540" t="str">
            <v>4512000004</v>
          </cell>
        </row>
        <row r="9541">
          <cell r="A9541" t="str">
            <v>4512000004</v>
          </cell>
        </row>
        <row r="9542">
          <cell r="A9542" t="str">
            <v>4512000004</v>
          </cell>
        </row>
        <row r="9543">
          <cell r="A9543" t="str">
            <v>4512000004</v>
          </cell>
        </row>
        <row r="9544">
          <cell r="A9544" t="str">
            <v>4512000004</v>
          </cell>
        </row>
        <row r="9545">
          <cell r="A9545" t="str">
            <v>4512000004</v>
          </cell>
        </row>
        <row r="9546">
          <cell r="A9546" t="str">
            <v>4512000004</v>
          </cell>
        </row>
        <row r="9547">
          <cell r="A9547" t="str">
            <v>4512000004</v>
          </cell>
        </row>
        <row r="9548">
          <cell r="A9548" t="str">
            <v>4512000004</v>
          </cell>
        </row>
        <row r="9549">
          <cell r="A9549" t="str">
            <v>4512000004</v>
          </cell>
        </row>
        <row r="9550">
          <cell r="A9550" t="str">
            <v>4512000004</v>
          </cell>
        </row>
        <row r="9551">
          <cell r="A9551" t="str">
            <v>4512000004</v>
          </cell>
        </row>
        <row r="9552">
          <cell r="A9552" t="str">
            <v>4512000004</v>
          </cell>
        </row>
        <row r="9553">
          <cell r="A9553" t="str">
            <v>4512000004</v>
          </cell>
        </row>
        <row r="9554">
          <cell r="A9554" t="str">
            <v>4512000004</v>
          </cell>
        </row>
        <row r="9555">
          <cell r="A9555" t="str">
            <v>4512000004</v>
          </cell>
        </row>
        <row r="9556">
          <cell r="A9556" t="str">
            <v>4512000004</v>
          </cell>
        </row>
        <row r="9557">
          <cell r="A9557" t="str">
            <v>4512000004</v>
          </cell>
        </row>
        <row r="9558">
          <cell r="A9558" t="str">
            <v>4512000004</v>
          </cell>
        </row>
        <row r="9559">
          <cell r="A9559" t="str">
            <v>4512000004</v>
          </cell>
        </row>
        <row r="9560">
          <cell r="A9560" t="str">
            <v>4512000004</v>
          </cell>
        </row>
        <row r="9561">
          <cell r="A9561" t="str">
            <v>4512000004</v>
          </cell>
        </row>
        <row r="9562">
          <cell r="A9562" t="str">
            <v>4512000004</v>
          </cell>
        </row>
        <row r="9563">
          <cell r="A9563" t="str">
            <v>4512000004</v>
          </cell>
        </row>
        <row r="9564">
          <cell r="A9564" t="str">
            <v>4512000004</v>
          </cell>
        </row>
        <row r="9565">
          <cell r="A9565" t="str">
            <v>4512000004</v>
          </cell>
        </row>
        <row r="9566">
          <cell r="A9566" t="str">
            <v>4512000004</v>
          </cell>
        </row>
        <row r="9567">
          <cell r="A9567" t="str">
            <v>4512000004</v>
          </cell>
        </row>
        <row r="9568">
          <cell r="A9568" t="str">
            <v>4512000004</v>
          </cell>
        </row>
        <row r="9569">
          <cell r="A9569" t="str">
            <v>4512000004</v>
          </cell>
        </row>
        <row r="9570">
          <cell r="A9570" t="str">
            <v>4512000004</v>
          </cell>
        </row>
        <row r="9571">
          <cell r="A9571" t="str">
            <v>4512000004</v>
          </cell>
        </row>
        <row r="9572">
          <cell r="A9572" t="str">
            <v>4512000004</v>
          </cell>
        </row>
        <row r="9573">
          <cell r="A9573" t="str">
            <v>4512000004</v>
          </cell>
        </row>
        <row r="9574">
          <cell r="A9574" t="str">
            <v>4512000004</v>
          </cell>
        </row>
        <row r="9575">
          <cell r="A9575" t="str">
            <v>4512000004</v>
          </cell>
        </row>
        <row r="9576">
          <cell r="A9576" t="str">
            <v>4512000004</v>
          </cell>
        </row>
        <row r="9577">
          <cell r="A9577" t="str">
            <v>4512000004</v>
          </cell>
        </row>
        <row r="9578">
          <cell r="A9578" t="str">
            <v>4512000004</v>
          </cell>
        </row>
        <row r="9579">
          <cell r="A9579" t="str">
            <v>4512000004</v>
          </cell>
        </row>
        <row r="9580">
          <cell r="A9580" t="str">
            <v>4512000004</v>
          </cell>
        </row>
        <row r="9581">
          <cell r="A9581" t="str">
            <v>4512000004</v>
          </cell>
        </row>
        <row r="9582">
          <cell r="A9582" t="str">
            <v>4512000004</v>
          </cell>
        </row>
        <row r="9583">
          <cell r="A9583" t="str">
            <v>4512000004</v>
          </cell>
        </row>
        <row r="9584">
          <cell r="A9584" t="str">
            <v>4512000004</v>
          </cell>
        </row>
        <row r="9585">
          <cell r="A9585" t="str">
            <v>4512000004</v>
          </cell>
        </row>
        <row r="9586">
          <cell r="A9586" t="str">
            <v>4512000004</v>
          </cell>
        </row>
        <row r="9587">
          <cell r="A9587" t="str">
            <v>4512000004</v>
          </cell>
        </row>
        <row r="9588">
          <cell r="A9588" t="str">
            <v>4512000004</v>
          </cell>
        </row>
        <row r="9589">
          <cell r="A9589" t="str">
            <v>4512000004</v>
          </cell>
        </row>
        <row r="9590">
          <cell r="A9590" t="str">
            <v>4512000004</v>
          </cell>
        </row>
        <row r="9591">
          <cell r="A9591" t="str">
            <v>4512000004</v>
          </cell>
        </row>
        <row r="9592">
          <cell r="A9592" t="str">
            <v>4512000004</v>
          </cell>
        </row>
        <row r="9593">
          <cell r="A9593" t="str">
            <v>4512000004</v>
          </cell>
        </row>
        <row r="9594">
          <cell r="A9594" t="str">
            <v>4512000004</v>
          </cell>
        </row>
        <row r="9595">
          <cell r="A9595" t="str">
            <v>4512000004</v>
          </cell>
        </row>
        <row r="9596">
          <cell r="A9596" t="str">
            <v>4512000004</v>
          </cell>
        </row>
        <row r="9597">
          <cell r="A9597" t="str">
            <v>4512000004</v>
          </cell>
        </row>
        <row r="9598">
          <cell r="A9598" t="str">
            <v>4512000004</v>
          </cell>
        </row>
        <row r="9599">
          <cell r="A9599" t="str">
            <v>4512000004</v>
          </cell>
        </row>
        <row r="9600">
          <cell r="A9600" t="str">
            <v>4512000004</v>
          </cell>
        </row>
        <row r="9601">
          <cell r="A9601" t="str">
            <v>4512000004</v>
          </cell>
        </row>
        <row r="9602">
          <cell r="A9602" t="str">
            <v>4512000004</v>
          </cell>
        </row>
        <row r="9603">
          <cell r="A9603" t="str">
            <v>4512000004</v>
          </cell>
        </row>
        <row r="9604">
          <cell r="A9604" t="str">
            <v>4512000004</v>
          </cell>
        </row>
        <row r="9605">
          <cell r="A9605" t="str">
            <v>4512000004</v>
          </cell>
        </row>
        <row r="9606">
          <cell r="A9606" t="str">
            <v>4512000004</v>
          </cell>
        </row>
        <row r="9607">
          <cell r="A9607" t="str">
            <v>4512000004</v>
          </cell>
        </row>
        <row r="9608">
          <cell r="A9608" t="str">
            <v>4512000004</v>
          </cell>
        </row>
        <row r="9609">
          <cell r="A9609" t="str">
            <v>4512000004</v>
          </cell>
        </row>
        <row r="9610">
          <cell r="A9610" t="str">
            <v>4512000004</v>
          </cell>
        </row>
        <row r="9611">
          <cell r="A9611" t="str">
            <v>4512000004</v>
          </cell>
        </row>
        <row r="9612">
          <cell r="A9612" t="str">
            <v>4512000004</v>
          </cell>
        </row>
        <row r="9613">
          <cell r="A9613" t="str">
            <v>4512000004</v>
          </cell>
        </row>
        <row r="9614">
          <cell r="A9614" t="str">
            <v>4512000004</v>
          </cell>
        </row>
        <row r="9615">
          <cell r="A9615" t="str">
            <v>4512000004</v>
          </cell>
        </row>
        <row r="9616">
          <cell r="A9616" t="str">
            <v>4512000004</v>
          </cell>
        </row>
        <row r="9617">
          <cell r="A9617" t="str">
            <v>4512000004</v>
          </cell>
        </row>
        <row r="9618">
          <cell r="A9618" t="str">
            <v>4512000004</v>
          </cell>
        </row>
        <row r="9619">
          <cell r="A9619" t="str">
            <v>4512000004</v>
          </cell>
        </row>
        <row r="9620">
          <cell r="A9620" t="str">
            <v>4512000004</v>
          </cell>
        </row>
        <row r="9621">
          <cell r="A9621" t="str">
            <v>4512000004</v>
          </cell>
        </row>
        <row r="9622">
          <cell r="A9622" t="str">
            <v>4512000004</v>
          </cell>
        </row>
        <row r="9623">
          <cell r="A9623" t="str">
            <v>4512000004</v>
          </cell>
        </row>
        <row r="9624">
          <cell r="A9624" t="str">
            <v>4512000004</v>
          </cell>
        </row>
        <row r="9625">
          <cell r="A9625" t="str">
            <v>4512000004</v>
          </cell>
        </row>
        <row r="9626">
          <cell r="A9626" t="str">
            <v>4512000004</v>
          </cell>
        </row>
        <row r="9627">
          <cell r="A9627" t="str">
            <v>4512000004</v>
          </cell>
        </row>
        <row r="9628">
          <cell r="A9628" t="str">
            <v>4512000004</v>
          </cell>
        </row>
        <row r="9629">
          <cell r="A9629" t="str">
            <v>4512000004</v>
          </cell>
        </row>
        <row r="9630">
          <cell r="A9630" t="str">
            <v>4512000004</v>
          </cell>
        </row>
        <row r="9631">
          <cell r="A9631" t="str">
            <v>4512000004</v>
          </cell>
        </row>
        <row r="9632">
          <cell r="A9632" t="str">
            <v>4512000004</v>
          </cell>
        </row>
        <row r="9633">
          <cell r="A9633" t="str">
            <v>4512000004</v>
          </cell>
        </row>
        <row r="9634">
          <cell r="A9634" t="str">
            <v>4512000004</v>
          </cell>
        </row>
        <row r="9635">
          <cell r="A9635" t="str">
            <v>4512000004</v>
          </cell>
        </row>
        <row r="9636">
          <cell r="A9636" t="str">
            <v>4512000004</v>
          </cell>
        </row>
        <row r="9637">
          <cell r="A9637" t="str">
            <v>4512000004</v>
          </cell>
        </row>
        <row r="9638">
          <cell r="A9638" t="str">
            <v>4512000004</v>
          </cell>
        </row>
        <row r="9639">
          <cell r="A9639" t="str">
            <v>4512000004</v>
          </cell>
        </row>
        <row r="9640">
          <cell r="A9640" t="str">
            <v>4512000004</v>
          </cell>
        </row>
        <row r="9641">
          <cell r="A9641" t="str">
            <v>4512000004</v>
          </cell>
        </row>
        <row r="9642">
          <cell r="A9642" t="str">
            <v>4512000004</v>
          </cell>
        </row>
        <row r="9643">
          <cell r="A9643" t="str">
            <v>4512000004</v>
          </cell>
        </row>
        <row r="9644">
          <cell r="A9644" t="str">
            <v>4512000004</v>
          </cell>
        </row>
        <row r="9645">
          <cell r="A9645" t="str">
            <v>4512000004</v>
          </cell>
        </row>
        <row r="9646">
          <cell r="A9646" t="str">
            <v>4512000004</v>
          </cell>
        </row>
        <row r="9647">
          <cell r="A9647" t="str">
            <v>4512000004</v>
          </cell>
        </row>
        <row r="9648">
          <cell r="A9648" t="str">
            <v>4512000004</v>
          </cell>
        </row>
        <row r="9649">
          <cell r="A9649" t="str">
            <v>4512000004</v>
          </cell>
        </row>
        <row r="9650">
          <cell r="A9650" t="str">
            <v>4512000004</v>
          </cell>
        </row>
        <row r="9651">
          <cell r="A9651" t="str">
            <v>4512000004</v>
          </cell>
        </row>
        <row r="9652">
          <cell r="A9652" t="str">
            <v>4512000004</v>
          </cell>
        </row>
        <row r="9653">
          <cell r="A9653" t="str">
            <v>4512000004</v>
          </cell>
        </row>
        <row r="9654">
          <cell r="A9654" t="str">
            <v>4512000004</v>
          </cell>
        </row>
        <row r="9655">
          <cell r="A9655" t="str">
            <v>4512000004</v>
          </cell>
        </row>
        <row r="9656">
          <cell r="A9656" t="str">
            <v>4512000004</v>
          </cell>
        </row>
        <row r="9657">
          <cell r="A9657" t="str">
            <v>4512000004</v>
          </cell>
        </row>
        <row r="9658">
          <cell r="A9658" t="str">
            <v>4512000004</v>
          </cell>
        </row>
        <row r="9659">
          <cell r="A9659" t="str">
            <v>4512000004</v>
          </cell>
        </row>
        <row r="9660">
          <cell r="A9660" t="str">
            <v>4512000004</v>
          </cell>
        </row>
        <row r="9661">
          <cell r="A9661" t="str">
            <v>4512000004</v>
          </cell>
        </row>
        <row r="9662">
          <cell r="A9662" t="str">
            <v>4512000004</v>
          </cell>
        </row>
        <row r="9663">
          <cell r="A9663" t="str">
            <v>4512000004</v>
          </cell>
        </row>
        <row r="9664">
          <cell r="A9664" t="str">
            <v>4512000004</v>
          </cell>
        </row>
        <row r="9665">
          <cell r="A9665" t="str">
            <v>4512000004</v>
          </cell>
        </row>
        <row r="9666">
          <cell r="A9666" t="str">
            <v>4512000004</v>
          </cell>
        </row>
        <row r="9667">
          <cell r="A9667" t="str">
            <v>4512000004</v>
          </cell>
        </row>
        <row r="9668">
          <cell r="A9668" t="str">
            <v>4512000004</v>
          </cell>
        </row>
        <row r="9669">
          <cell r="A9669" t="str">
            <v>4512000004</v>
          </cell>
        </row>
        <row r="9670">
          <cell r="A9670" t="str">
            <v>4512000004</v>
          </cell>
        </row>
        <row r="9671">
          <cell r="A9671" t="str">
            <v>4512000004</v>
          </cell>
        </row>
        <row r="9672">
          <cell r="A9672" t="str">
            <v>4512000004</v>
          </cell>
        </row>
        <row r="9673">
          <cell r="A9673" t="str">
            <v>4512000004</v>
          </cell>
        </row>
        <row r="9674">
          <cell r="A9674" t="str">
            <v>4512000004</v>
          </cell>
        </row>
        <row r="9675">
          <cell r="A9675" t="str">
            <v>4512000004</v>
          </cell>
        </row>
        <row r="9676">
          <cell r="A9676" t="str">
            <v>4512000004</v>
          </cell>
        </row>
        <row r="9677">
          <cell r="A9677" t="str">
            <v>4512000004</v>
          </cell>
        </row>
        <row r="9678">
          <cell r="A9678" t="str">
            <v>4512000004</v>
          </cell>
        </row>
        <row r="9679">
          <cell r="A9679" t="str">
            <v>4512000004</v>
          </cell>
        </row>
        <row r="9680">
          <cell r="A9680" t="str">
            <v>4512000004</v>
          </cell>
        </row>
        <row r="9681">
          <cell r="A9681" t="str">
            <v>4512000004</v>
          </cell>
        </row>
        <row r="9682">
          <cell r="A9682" t="str">
            <v>4512000004</v>
          </cell>
        </row>
        <row r="9683">
          <cell r="A9683" t="str">
            <v>4512000004</v>
          </cell>
        </row>
        <row r="9684">
          <cell r="A9684" t="str">
            <v>4512000004</v>
          </cell>
        </row>
        <row r="9685">
          <cell r="A9685" t="str">
            <v>4512000004</v>
          </cell>
        </row>
        <row r="9686">
          <cell r="A9686" t="str">
            <v>4512000004</v>
          </cell>
        </row>
        <row r="9687">
          <cell r="A9687" t="str">
            <v>4512000004</v>
          </cell>
        </row>
        <row r="9688">
          <cell r="A9688" t="str">
            <v>4512000004</v>
          </cell>
        </row>
        <row r="9689">
          <cell r="A9689" t="str">
            <v>4512000004</v>
          </cell>
        </row>
        <row r="9690">
          <cell r="A9690" t="str">
            <v>4512000004</v>
          </cell>
        </row>
        <row r="9691">
          <cell r="A9691" t="str">
            <v>4512000004</v>
          </cell>
        </row>
        <row r="9692">
          <cell r="A9692" t="str">
            <v>4512000004</v>
          </cell>
        </row>
        <row r="9693">
          <cell r="A9693" t="str">
            <v>4512000004</v>
          </cell>
        </row>
        <row r="9694">
          <cell r="A9694" t="str">
            <v>4512000004</v>
          </cell>
        </row>
        <row r="9695">
          <cell r="A9695" t="str">
            <v>4512000004</v>
          </cell>
        </row>
        <row r="9696">
          <cell r="A9696" t="str">
            <v>4512000004</v>
          </cell>
        </row>
        <row r="9697">
          <cell r="A9697" t="str">
            <v>4512000004</v>
          </cell>
        </row>
        <row r="9698">
          <cell r="A9698" t="str">
            <v>4512000004</v>
          </cell>
        </row>
        <row r="9699">
          <cell r="A9699" t="str">
            <v>4512000004</v>
          </cell>
        </row>
        <row r="9700">
          <cell r="A9700" t="str">
            <v>4512000004</v>
          </cell>
        </row>
        <row r="9701">
          <cell r="A9701" t="str">
            <v>4512000004</v>
          </cell>
        </row>
        <row r="9702">
          <cell r="A9702" t="str">
            <v>4512000004</v>
          </cell>
        </row>
        <row r="9703">
          <cell r="A9703" t="str">
            <v>4512000004</v>
          </cell>
        </row>
        <row r="9704">
          <cell r="A9704" t="str">
            <v>4512000004</v>
          </cell>
        </row>
        <row r="9705">
          <cell r="A9705" t="str">
            <v>4512000004</v>
          </cell>
        </row>
        <row r="9706">
          <cell r="A9706" t="str">
            <v>4512000004</v>
          </cell>
        </row>
        <row r="9707">
          <cell r="A9707" t="str">
            <v>4512000004</v>
          </cell>
        </row>
        <row r="9708">
          <cell r="A9708" t="str">
            <v>4512000004</v>
          </cell>
        </row>
        <row r="9709">
          <cell r="A9709" t="str">
            <v>4512000004</v>
          </cell>
        </row>
        <row r="9710">
          <cell r="A9710" t="str">
            <v>4512000004</v>
          </cell>
        </row>
        <row r="9711">
          <cell r="A9711" t="str">
            <v>4512000004</v>
          </cell>
        </row>
        <row r="9712">
          <cell r="A9712" t="str">
            <v>4512000004</v>
          </cell>
        </row>
        <row r="9713">
          <cell r="A9713" t="str">
            <v>4512000004</v>
          </cell>
        </row>
        <row r="9714">
          <cell r="A9714" t="str">
            <v>4512000004</v>
          </cell>
        </row>
        <row r="9715">
          <cell r="A9715" t="str">
            <v>4512000004</v>
          </cell>
        </row>
        <row r="9716">
          <cell r="A9716" t="str">
            <v>4512000004</v>
          </cell>
        </row>
        <row r="9717">
          <cell r="A9717" t="str">
            <v>4512000004</v>
          </cell>
        </row>
        <row r="9718">
          <cell r="A9718" t="str">
            <v>4512000004</v>
          </cell>
        </row>
        <row r="9719">
          <cell r="A9719" t="str">
            <v>4512000004</v>
          </cell>
        </row>
        <row r="9720">
          <cell r="A9720" t="str">
            <v>4512000004</v>
          </cell>
        </row>
        <row r="9721">
          <cell r="A9721" t="str">
            <v>4512000004</v>
          </cell>
        </row>
        <row r="9722">
          <cell r="A9722" t="str">
            <v>4512000004</v>
          </cell>
        </row>
        <row r="9723">
          <cell r="A9723" t="str">
            <v>4512000004</v>
          </cell>
        </row>
        <row r="9724">
          <cell r="A9724" t="str">
            <v>4512000004</v>
          </cell>
        </row>
        <row r="9725">
          <cell r="A9725" t="str">
            <v>4512000004</v>
          </cell>
        </row>
        <row r="9726">
          <cell r="A9726" t="str">
            <v>4512000004</v>
          </cell>
        </row>
        <row r="9727">
          <cell r="A9727" t="str">
            <v>4512000004</v>
          </cell>
        </row>
        <row r="9728">
          <cell r="A9728" t="str">
            <v>4512000004</v>
          </cell>
        </row>
        <row r="9729">
          <cell r="A9729" t="str">
            <v>4512000004</v>
          </cell>
        </row>
        <row r="9730">
          <cell r="A9730" t="str">
            <v>4512000004</v>
          </cell>
        </row>
        <row r="9731">
          <cell r="A9731" t="str">
            <v>4512000004</v>
          </cell>
        </row>
        <row r="9732">
          <cell r="A9732" t="str">
            <v>4512000004</v>
          </cell>
        </row>
        <row r="9733">
          <cell r="A9733" t="str">
            <v>4512000004</v>
          </cell>
        </row>
        <row r="9734">
          <cell r="A9734" t="str">
            <v>4512000004</v>
          </cell>
        </row>
        <row r="9735">
          <cell r="A9735" t="str">
            <v>4512000004</v>
          </cell>
        </row>
        <row r="9736">
          <cell r="A9736" t="str">
            <v>4512000004</v>
          </cell>
        </row>
        <row r="9737">
          <cell r="A9737" t="str">
            <v>4512000004</v>
          </cell>
        </row>
        <row r="9738">
          <cell r="A9738" t="str">
            <v>4512000004</v>
          </cell>
        </row>
        <row r="9739">
          <cell r="A9739" t="str">
            <v>4512000004</v>
          </cell>
        </row>
        <row r="9740">
          <cell r="A9740" t="str">
            <v>4512000004</v>
          </cell>
        </row>
        <row r="9741">
          <cell r="A9741" t="str">
            <v>4512000004</v>
          </cell>
        </row>
        <row r="9742">
          <cell r="A9742" t="str">
            <v>4512000004</v>
          </cell>
        </row>
        <row r="9743">
          <cell r="A9743" t="str">
            <v>4512000004</v>
          </cell>
        </row>
        <row r="9744">
          <cell r="A9744" t="str">
            <v>4512000004</v>
          </cell>
        </row>
        <row r="9745">
          <cell r="A9745" t="str">
            <v>4512000004</v>
          </cell>
        </row>
        <row r="9746">
          <cell r="A9746" t="str">
            <v>4512000004</v>
          </cell>
        </row>
        <row r="9747">
          <cell r="A9747" t="str">
            <v>4512000004</v>
          </cell>
        </row>
        <row r="9748">
          <cell r="A9748" t="str">
            <v>4512000004</v>
          </cell>
        </row>
        <row r="9749">
          <cell r="A9749" t="str">
            <v>4512000004</v>
          </cell>
        </row>
        <row r="9750">
          <cell r="A9750" t="str">
            <v>4512000004</v>
          </cell>
        </row>
        <row r="9751">
          <cell r="A9751" t="str">
            <v>4512000004</v>
          </cell>
        </row>
        <row r="9752">
          <cell r="A9752" t="str">
            <v>4512000004</v>
          </cell>
        </row>
        <row r="9753">
          <cell r="A9753" t="str">
            <v>4512000004</v>
          </cell>
        </row>
        <row r="9754">
          <cell r="A9754" t="str">
            <v>4512000004</v>
          </cell>
        </row>
        <row r="9755">
          <cell r="A9755" t="str">
            <v>4512000004</v>
          </cell>
        </row>
        <row r="9756">
          <cell r="A9756" t="str">
            <v>4512000004</v>
          </cell>
        </row>
        <row r="9757">
          <cell r="A9757" t="str">
            <v>4512000004</v>
          </cell>
        </row>
        <row r="9758">
          <cell r="A9758" t="str">
            <v>4512000004</v>
          </cell>
        </row>
        <row r="9759">
          <cell r="A9759" t="str">
            <v>4512000004</v>
          </cell>
        </row>
        <row r="9760">
          <cell r="A9760" t="str">
            <v>4512000004</v>
          </cell>
        </row>
        <row r="9761">
          <cell r="A9761" t="str">
            <v>4512000004</v>
          </cell>
        </row>
        <row r="9762">
          <cell r="A9762" t="str">
            <v>4512000004</v>
          </cell>
        </row>
        <row r="9763">
          <cell r="A9763" t="str">
            <v>4512000004</v>
          </cell>
        </row>
        <row r="9764">
          <cell r="A9764" t="str">
            <v>4512000004</v>
          </cell>
        </row>
        <row r="9765">
          <cell r="A9765" t="str">
            <v>4512000004</v>
          </cell>
        </row>
        <row r="9766">
          <cell r="A9766" t="str">
            <v>4512000004</v>
          </cell>
        </row>
        <row r="9767">
          <cell r="A9767" t="str">
            <v>4512000004</v>
          </cell>
        </row>
        <row r="9768">
          <cell r="A9768" t="str">
            <v>4512000004</v>
          </cell>
        </row>
        <row r="9769">
          <cell r="A9769" t="str">
            <v>4512000004</v>
          </cell>
        </row>
        <row r="9770">
          <cell r="A9770" t="str">
            <v>4512000004</v>
          </cell>
        </row>
        <row r="9771">
          <cell r="A9771" t="str">
            <v>4512000004</v>
          </cell>
        </row>
        <row r="9772">
          <cell r="A9772" t="str">
            <v>4512000004</v>
          </cell>
        </row>
        <row r="9773">
          <cell r="A9773" t="str">
            <v>4512000004</v>
          </cell>
        </row>
        <row r="9774">
          <cell r="A9774" t="str">
            <v>4512000004</v>
          </cell>
        </row>
        <row r="9775">
          <cell r="A9775" t="str">
            <v>4512000004</v>
          </cell>
        </row>
        <row r="9776">
          <cell r="A9776" t="str">
            <v>4512000004</v>
          </cell>
        </row>
        <row r="9777">
          <cell r="A9777" t="str">
            <v>4512000004</v>
          </cell>
        </row>
        <row r="9778">
          <cell r="A9778" t="str">
            <v>4512000004</v>
          </cell>
        </row>
        <row r="9779">
          <cell r="A9779" t="str">
            <v>4512000004</v>
          </cell>
        </row>
        <row r="9780">
          <cell r="A9780" t="str">
            <v>4512000004</v>
          </cell>
        </row>
        <row r="9781">
          <cell r="A9781" t="str">
            <v>4512000004</v>
          </cell>
        </row>
        <row r="9782">
          <cell r="A9782" t="str">
            <v>4512000004</v>
          </cell>
        </row>
        <row r="9783">
          <cell r="A9783" t="str">
            <v>4512000004</v>
          </cell>
        </row>
        <row r="9784">
          <cell r="A9784" t="str">
            <v>4512000004</v>
          </cell>
        </row>
        <row r="9785">
          <cell r="A9785" t="str">
            <v>4512000004</v>
          </cell>
        </row>
        <row r="9786">
          <cell r="A9786" t="str">
            <v>4512000004</v>
          </cell>
        </row>
        <row r="9787">
          <cell r="A9787" t="str">
            <v>4512000004</v>
          </cell>
        </row>
        <row r="9788">
          <cell r="A9788" t="str">
            <v>4512000004</v>
          </cell>
        </row>
        <row r="9789">
          <cell r="A9789" t="str">
            <v>4512000004</v>
          </cell>
        </row>
        <row r="9790">
          <cell r="A9790" t="str">
            <v>4512000004</v>
          </cell>
        </row>
        <row r="9791">
          <cell r="A9791" t="str">
            <v>4512000004</v>
          </cell>
        </row>
        <row r="9792">
          <cell r="A9792" t="str">
            <v>4512000004</v>
          </cell>
        </row>
        <row r="9793">
          <cell r="A9793" t="str">
            <v>4512000004</v>
          </cell>
        </row>
        <row r="9794">
          <cell r="A9794" t="str">
            <v>4512000004</v>
          </cell>
        </row>
        <row r="9795">
          <cell r="A9795" t="str">
            <v>4512000004</v>
          </cell>
        </row>
        <row r="9796">
          <cell r="A9796" t="str">
            <v>4512000004</v>
          </cell>
        </row>
        <row r="9797">
          <cell r="A9797" t="str">
            <v>4512000004</v>
          </cell>
        </row>
        <row r="9798">
          <cell r="A9798" t="str">
            <v>4512000004</v>
          </cell>
        </row>
        <row r="9799">
          <cell r="A9799" t="str">
            <v>4512000004</v>
          </cell>
        </row>
        <row r="9800">
          <cell r="A9800" t="str">
            <v>4512000004</v>
          </cell>
        </row>
        <row r="9801">
          <cell r="A9801" t="str">
            <v>4512000004</v>
          </cell>
        </row>
        <row r="9802">
          <cell r="A9802" t="str">
            <v>4512000004</v>
          </cell>
        </row>
        <row r="9803">
          <cell r="A9803" t="str">
            <v>4512000004</v>
          </cell>
        </row>
        <row r="9804">
          <cell r="A9804" t="str">
            <v>4512000004</v>
          </cell>
        </row>
        <row r="9805">
          <cell r="A9805" t="str">
            <v>4512000004</v>
          </cell>
        </row>
        <row r="9806">
          <cell r="A9806" t="str">
            <v>4512000004</v>
          </cell>
        </row>
        <row r="9807">
          <cell r="A9807" t="str">
            <v>4512000004</v>
          </cell>
        </row>
        <row r="9808">
          <cell r="A9808" t="str">
            <v>4512000004</v>
          </cell>
        </row>
        <row r="9809">
          <cell r="A9809" t="str">
            <v>4512000004</v>
          </cell>
        </row>
        <row r="9810">
          <cell r="A9810" t="str">
            <v>4512000004</v>
          </cell>
        </row>
        <row r="9811">
          <cell r="A9811" t="str">
            <v>4512000004</v>
          </cell>
        </row>
        <row r="9812">
          <cell r="A9812" t="str">
            <v>4512000004</v>
          </cell>
        </row>
        <row r="9813">
          <cell r="A9813" t="str">
            <v>4512000004</v>
          </cell>
        </row>
        <row r="9814">
          <cell r="A9814" t="str">
            <v>4512000004</v>
          </cell>
        </row>
        <row r="9815">
          <cell r="A9815" t="str">
            <v>4512000004</v>
          </cell>
        </row>
        <row r="9816">
          <cell r="A9816" t="str">
            <v>4512000004</v>
          </cell>
        </row>
        <row r="9817">
          <cell r="A9817" t="str">
            <v>4512000004</v>
          </cell>
        </row>
        <row r="9818">
          <cell r="A9818" t="str">
            <v>4512000004</v>
          </cell>
        </row>
        <row r="9819">
          <cell r="A9819" t="str">
            <v>4512000004</v>
          </cell>
        </row>
        <row r="9820">
          <cell r="A9820" t="str">
            <v>4512000004</v>
          </cell>
        </row>
        <row r="9821">
          <cell r="A9821" t="str">
            <v>4512000004</v>
          </cell>
        </row>
        <row r="9822">
          <cell r="A9822" t="str">
            <v>4512000004</v>
          </cell>
        </row>
        <row r="9823">
          <cell r="A9823" t="str">
            <v>4512000004</v>
          </cell>
        </row>
        <row r="9824">
          <cell r="A9824" t="str">
            <v>4512000004</v>
          </cell>
        </row>
        <row r="9825">
          <cell r="A9825" t="str">
            <v>4512000004</v>
          </cell>
        </row>
        <row r="9826">
          <cell r="A9826" t="str">
            <v>4512000004</v>
          </cell>
        </row>
        <row r="9827">
          <cell r="A9827" t="str">
            <v>4512000004</v>
          </cell>
        </row>
        <row r="9828">
          <cell r="A9828" t="str">
            <v>4512000004</v>
          </cell>
        </row>
        <row r="9829">
          <cell r="A9829" t="str">
            <v>4512000004</v>
          </cell>
        </row>
        <row r="9830">
          <cell r="A9830" t="str">
            <v>4512000004</v>
          </cell>
        </row>
        <row r="9831">
          <cell r="A9831" t="str">
            <v>4512000004</v>
          </cell>
        </row>
        <row r="9832">
          <cell r="A9832" t="str">
            <v>4512000004</v>
          </cell>
        </row>
        <row r="9833">
          <cell r="A9833" t="str">
            <v>4512000004</v>
          </cell>
        </row>
        <row r="9834">
          <cell r="A9834" t="str">
            <v>4512000004</v>
          </cell>
        </row>
        <row r="9835">
          <cell r="A9835" t="str">
            <v>4512000004</v>
          </cell>
        </row>
        <row r="9836">
          <cell r="A9836" t="str">
            <v>4512000004</v>
          </cell>
        </row>
        <row r="9837">
          <cell r="A9837" t="str">
            <v>4512000004</v>
          </cell>
        </row>
        <row r="9838">
          <cell r="A9838" t="str">
            <v>4512000004</v>
          </cell>
        </row>
        <row r="9839">
          <cell r="A9839" t="str">
            <v>4512000004</v>
          </cell>
        </row>
        <row r="9840">
          <cell r="A9840" t="str">
            <v>4512000004</v>
          </cell>
        </row>
        <row r="9841">
          <cell r="A9841" t="str">
            <v>4512000004</v>
          </cell>
        </row>
        <row r="9842">
          <cell r="A9842" t="str">
            <v>4512000004</v>
          </cell>
        </row>
        <row r="9843">
          <cell r="A9843" t="str">
            <v>4512000004</v>
          </cell>
        </row>
        <row r="9844">
          <cell r="A9844" t="str">
            <v>4512000004</v>
          </cell>
        </row>
        <row r="9845">
          <cell r="A9845" t="str">
            <v>4512000004</v>
          </cell>
        </row>
        <row r="9846">
          <cell r="A9846" t="str">
            <v>4512000004</v>
          </cell>
        </row>
        <row r="9847">
          <cell r="A9847" t="str">
            <v>4512000004</v>
          </cell>
        </row>
        <row r="9848">
          <cell r="A9848" t="str">
            <v>4512000004</v>
          </cell>
        </row>
        <row r="9849">
          <cell r="A9849" t="str">
            <v>4512000004</v>
          </cell>
        </row>
        <row r="9850">
          <cell r="A9850" t="str">
            <v>4512000004</v>
          </cell>
        </row>
        <row r="9851">
          <cell r="A9851" t="str">
            <v>4512000004</v>
          </cell>
        </row>
        <row r="9852">
          <cell r="A9852" t="str">
            <v>4512000004</v>
          </cell>
        </row>
        <row r="9853">
          <cell r="A9853" t="str">
            <v>4512000004</v>
          </cell>
        </row>
        <row r="9854">
          <cell r="A9854" t="str">
            <v>4512000004</v>
          </cell>
        </row>
        <row r="9855">
          <cell r="A9855" t="str">
            <v>4512000004</v>
          </cell>
        </row>
        <row r="9856">
          <cell r="A9856" t="str">
            <v>4512000004</v>
          </cell>
        </row>
        <row r="9857">
          <cell r="A9857" t="str">
            <v>4512000004</v>
          </cell>
        </row>
        <row r="9858">
          <cell r="A9858" t="str">
            <v>4512000004</v>
          </cell>
        </row>
        <row r="9859">
          <cell r="A9859" t="str">
            <v>4512000004</v>
          </cell>
        </row>
        <row r="9860">
          <cell r="A9860" t="str">
            <v>4512000004</v>
          </cell>
        </row>
        <row r="9861">
          <cell r="A9861" t="str">
            <v>4512000004</v>
          </cell>
        </row>
        <row r="9862">
          <cell r="A9862" t="str">
            <v>4512000004</v>
          </cell>
        </row>
        <row r="9863">
          <cell r="A9863" t="str">
            <v>4512000004</v>
          </cell>
        </row>
        <row r="9864">
          <cell r="A9864" t="str">
            <v>4512000004</v>
          </cell>
        </row>
        <row r="9865">
          <cell r="A9865" t="str">
            <v>4512000004</v>
          </cell>
        </row>
        <row r="9866">
          <cell r="A9866" t="str">
            <v>4512000004</v>
          </cell>
        </row>
        <row r="9867">
          <cell r="A9867" t="str">
            <v>4512000004</v>
          </cell>
        </row>
        <row r="9868">
          <cell r="A9868" t="str">
            <v>4512000004</v>
          </cell>
        </row>
        <row r="9869">
          <cell r="A9869" t="str">
            <v>4512000004</v>
          </cell>
        </row>
        <row r="9870">
          <cell r="A9870" t="str">
            <v>4512000004</v>
          </cell>
        </row>
        <row r="9871">
          <cell r="A9871" t="str">
            <v>4512000004</v>
          </cell>
        </row>
        <row r="9872">
          <cell r="A9872" t="str">
            <v>4512000004</v>
          </cell>
        </row>
        <row r="9873">
          <cell r="A9873" t="str">
            <v>4512000004</v>
          </cell>
        </row>
        <row r="9874">
          <cell r="A9874" t="str">
            <v>4512000004</v>
          </cell>
        </row>
        <row r="9875">
          <cell r="A9875" t="str">
            <v>4512000004</v>
          </cell>
        </row>
        <row r="9876">
          <cell r="A9876" t="str">
            <v>4512000004</v>
          </cell>
        </row>
        <row r="9877">
          <cell r="A9877" t="str">
            <v>4512000004</v>
          </cell>
        </row>
        <row r="9878">
          <cell r="A9878" t="str">
            <v>4512000004</v>
          </cell>
        </row>
        <row r="9879">
          <cell r="A9879" t="str">
            <v>4512000004</v>
          </cell>
        </row>
        <row r="9880">
          <cell r="A9880" t="str">
            <v>4512000004</v>
          </cell>
        </row>
        <row r="9881">
          <cell r="A9881" t="str">
            <v>4512000004</v>
          </cell>
        </row>
        <row r="9882">
          <cell r="A9882" t="str">
            <v>4512000004</v>
          </cell>
        </row>
        <row r="9883">
          <cell r="A9883" t="str">
            <v>4512000004</v>
          </cell>
        </row>
        <row r="9884">
          <cell r="A9884" t="str">
            <v>4512000004</v>
          </cell>
        </row>
        <row r="9885">
          <cell r="A9885" t="str">
            <v>4512000004</v>
          </cell>
        </row>
        <row r="9886">
          <cell r="A9886" t="str">
            <v>4512000004</v>
          </cell>
        </row>
        <row r="9887">
          <cell r="A9887" t="str">
            <v>4512000004</v>
          </cell>
        </row>
        <row r="9888">
          <cell r="A9888" t="str">
            <v>4512000004</v>
          </cell>
        </row>
        <row r="9889">
          <cell r="A9889" t="str">
            <v>4512000004</v>
          </cell>
        </row>
        <row r="9890">
          <cell r="A9890" t="str">
            <v>4512000004</v>
          </cell>
        </row>
        <row r="9891">
          <cell r="A9891" t="str">
            <v>4512000004</v>
          </cell>
        </row>
        <row r="9892">
          <cell r="A9892" t="str">
            <v>4512000004</v>
          </cell>
        </row>
        <row r="9893">
          <cell r="A9893" t="str">
            <v>4512000004</v>
          </cell>
        </row>
        <row r="9894">
          <cell r="A9894" t="str">
            <v>4512000004</v>
          </cell>
        </row>
        <row r="9895">
          <cell r="A9895" t="str">
            <v>4512000004</v>
          </cell>
        </row>
        <row r="9896">
          <cell r="A9896" t="str">
            <v>4512000004</v>
          </cell>
        </row>
        <row r="9897">
          <cell r="A9897" t="str">
            <v>4512000004</v>
          </cell>
        </row>
        <row r="9898">
          <cell r="A9898" t="str">
            <v>4512000004</v>
          </cell>
        </row>
        <row r="9899">
          <cell r="A9899" t="str">
            <v>4512000004</v>
          </cell>
        </row>
        <row r="9900">
          <cell r="A9900" t="str">
            <v>4512000004</v>
          </cell>
        </row>
        <row r="9901">
          <cell r="A9901" t="str">
            <v>4512000004</v>
          </cell>
        </row>
        <row r="9902">
          <cell r="A9902" t="str">
            <v>4512000004</v>
          </cell>
        </row>
        <row r="9903">
          <cell r="A9903" t="str">
            <v>4512000004</v>
          </cell>
        </row>
        <row r="9904">
          <cell r="A9904" t="str">
            <v>4512000004</v>
          </cell>
        </row>
        <row r="9905">
          <cell r="A9905" t="str">
            <v>4512000004</v>
          </cell>
        </row>
        <row r="9906">
          <cell r="A9906" t="str">
            <v>4512000004</v>
          </cell>
        </row>
        <row r="9907">
          <cell r="A9907" t="str">
            <v>4512000004</v>
          </cell>
        </row>
        <row r="9908">
          <cell r="A9908" t="str">
            <v>4512000004</v>
          </cell>
        </row>
        <row r="9909">
          <cell r="A9909" t="str">
            <v>4512000004</v>
          </cell>
        </row>
        <row r="9910">
          <cell r="A9910" t="str">
            <v>4512000004</v>
          </cell>
        </row>
        <row r="9911">
          <cell r="A9911" t="str">
            <v>4512000004</v>
          </cell>
        </row>
        <row r="9912">
          <cell r="A9912" t="str">
            <v>4512000004</v>
          </cell>
        </row>
        <row r="9913">
          <cell r="A9913" t="str">
            <v>4512000004</v>
          </cell>
        </row>
        <row r="9914">
          <cell r="A9914" t="str">
            <v>4512000004</v>
          </cell>
        </row>
        <row r="9915">
          <cell r="A9915" t="str">
            <v>4512000004</v>
          </cell>
        </row>
        <row r="9916">
          <cell r="A9916" t="str">
            <v>4512000004</v>
          </cell>
        </row>
        <row r="9917">
          <cell r="A9917" t="str">
            <v>4512000004</v>
          </cell>
        </row>
        <row r="9918">
          <cell r="A9918" t="str">
            <v>4512000004</v>
          </cell>
        </row>
        <row r="9919">
          <cell r="A9919" t="str">
            <v>4512000004</v>
          </cell>
        </row>
        <row r="9920">
          <cell r="A9920" t="str">
            <v>4512000004</v>
          </cell>
        </row>
        <row r="9921">
          <cell r="A9921" t="str">
            <v>4512000004</v>
          </cell>
        </row>
        <row r="9922">
          <cell r="A9922" t="str">
            <v>4512000004</v>
          </cell>
        </row>
        <row r="9923">
          <cell r="A9923" t="str">
            <v>4512000004</v>
          </cell>
        </row>
        <row r="9924">
          <cell r="A9924" t="str">
            <v>4512000004</v>
          </cell>
        </row>
        <row r="9925">
          <cell r="A9925" t="str">
            <v>4512000004</v>
          </cell>
        </row>
        <row r="9926">
          <cell r="A9926" t="str">
            <v>4512000004</v>
          </cell>
        </row>
        <row r="9927">
          <cell r="A9927" t="str">
            <v>4512000004</v>
          </cell>
        </row>
        <row r="9928">
          <cell r="A9928" t="str">
            <v>4512000004</v>
          </cell>
        </row>
        <row r="9929">
          <cell r="A9929" t="str">
            <v>4512000004</v>
          </cell>
        </row>
        <row r="9930">
          <cell r="A9930" t="str">
            <v>4512000004</v>
          </cell>
        </row>
        <row r="9931">
          <cell r="A9931" t="str">
            <v>4512000004</v>
          </cell>
        </row>
        <row r="9932">
          <cell r="A9932" t="str">
            <v>4512000004</v>
          </cell>
        </row>
        <row r="9933">
          <cell r="A9933" t="str">
            <v>4512000004</v>
          </cell>
        </row>
        <row r="9934">
          <cell r="A9934" t="str">
            <v>4512000004</v>
          </cell>
        </row>
        <row r="9935">
          <cell r="A9935" t="str">
            <v>4512000004</v>
          </cell>
        </row>
        <row r="9936">
          <cell r="A9936" t="str">
            <v>4512000004</v>
          </cell>
        </row>
        <row r="9937">
          <cell r="A9937" t="str">
            <v>4512000004</v>
          </cell>
        </row>
        <row r="9938">
          <cell r="A9938" t="str">
            <v>4512000004</v>
          </cell>
        </row>
        <row r="9939">
          <cell r="A9939" t="str">
            <v>4512000004</v>
          </cell>
        </row>
        <row r="9940">
          <cell r="A9940" t="str">
            <v>4512000004</v>
          </cell>
        </row>
        <row r="9941">
          <cell r="A9941" t="str">
            <v>4512000004</v>
          </cell>
        </row>
        <row r="9942">
          <cell r="A9942" t="str">
            <v>4512000004</v>
          </cell>
        </row>
        <row r="9943">
          <cell r="A9943" t="str">
            <v>4512000004</v>
          </cell>
        </row>
        <row r="9944">
          <cell r="A9944" t="str">
            <v>4512000004</v>
          </cell>
        </row>
        <row r="9945">
          <cell r="A9945" t="str">
            <v>4512000004</v>
          </cell>
        </row>
        <row r="9946">
          <cell r="A9946" t="str">
            <v>4512000004</v>
          </cell>
        </row>
        <row r="9947">
          <cell r="A9947" t="str">
            <v>4512000004</v>
          </cell>
        </row>
        <row r="9948">
          <cell r="A9948" t="str">
            <v>4512000004</v>
          </cell>
        </row>
        <row r="9949">
          <cell r="A9949" t="str">
            <v>4512000004</v>
          </cell>
        </row>
        <row r="9950">
          <cell r="A9950" t="str">
            <v>4512000004</v>
          </cell>
        </row>
        <row r="9951">
          <cell r="A9951" t="str">
            <v>4512000004</v>
          </cell>
        </row>
        <row r="9952">
          <cell r="A9952" t="str">
            <v>4512000004</v>
          </cell>
        </row>
        <row r="9953">
          <cell r="A9953" t="str">
            <v>4512000004</v>
          </cell>
        </row>
        <row r="9954">
          <cell r="A9954" t="str">
            <v>4512000004</v>
          </cell>
        </row>
        <row r="9955">
          <cell r="A9955" t="str">
            <v>4512000004</v>
          </cell>
        </row>
        <row r="9956">
          <cell r="A9956" t="str">
            <v>4512000004</v>
          </cell>
        </row>
        <row r="9957">
          <cell r="A9957" t="str">
            <v>4512000004</v>
          </cell>
        </row>
        <row r="9958">
          <cell r="A9958" t="str">
            <v>4512000004</v>
          </cell>
        </row>
        <row r="9959">
          <cell r="A9959" t="str">
            <v>4512000004</v>
          </cell>
        </row>
        <row r="9960">
          <cell r="A9960" t="str">
            <v>4512000004</v>
          </cell>
        </row>
        <row r="9961">
          <cell r="A9961" t="str">
            <v>4512000004</v>
          </cell>
        </row>
        <row r="9962">
          <cell r="A9962" t="str">
            <v>4512000004</v>
          </cell>
        </row>
        <row r="9963">
          <cell r="A9963" t="str">
            <v>4512000004</v>
          </cell>
        </row>
        <row r="9964">
          <cell r="A9964" t="str">
            <v>4512000004</v>
          </cell>
        </row>
        <row r="9965">
          <cell r="A9965" t="str">
            <v>4512000004</v>
          </cell>
        </row>
        <row r="9966">
          <cell r="A9966" t="str">
            <v>4512000004</v>
          </cell>
        </row>
        <row r="9967">
          <cell r="A9967" t="str">
            <v>4512000004</v>
          </cell>
        </row>
        <row r="9968">
          <cell r="A9968" t="str">
            <v>4512000004</v>
          </cell>
        </row>
        <row r="9969">
          <cell r="A9969" t="str">
            <v>4512000004</v>
          </cell>
        </row>
        <row r="9970">
          <cell r="A9970" t="str">
            <v>4512000004</v>
          </cell>
        </row>
        <row r="9971">
          <cell r="A9971" t="str">
            <v>4512000004</v>
          </cell>
        </row>
        <row r="9972">
          <cell r="A9972" t="str">
            <v>4512000004</v>
          </cell>
        </row>
        <row r="9973">
          <cell r="A9973" t="str">
            <v>4512000004</v>
          </cell>
        </row>
        <row r="9974">
          <cell r="A9974" t="str">
            <v>4512000004</v>
          </cell>
        </row>
        <row r="9975">
          <cell r="A9975" t="str">
            <v>4512000004</v>
          </cell>
        </row>
        <row r="9976">
          <cell r="A9976" t="str">
            <v>4512000004</v>
          </cell>
        </row>
        <row r="9977">
          <cell r="A9977" t="str">
            <v>4512000004</v>
          </cell>
        </row>
        <row r="9978">
          <cell r="A9978" t="str">
            <v>4512000004</v>
          </cell>
        </row>
        <row r="9979">
          <cell r="A9979" t="str">
            <v>4512000004</v>
          </cell>
        </row>
        <row r="9980">
          <cell r="A9980" t="str">
            <v>4512000004</v>
          </cell>
        </row>
        <row r="9981">
          <cell r="A9981" t="str">
            <v>4512000004</v>
          </cell>
        </row>
        <row r="9982">
          <cell r="A9982" t="str">
            <v>4512000004</v>
          </cell>
        </row>
        <row r="9983">
          <cell r="A9983" t="str">
            <v>4512000004</v>
          </cell>
        </row>
        <row r="9984">
          <cell r="A9984" t="str">
            <v>4512000004</v>
          </cell>
        </row>
        <row r="9985">
          <cell r="A9985" t="str">
            <v>4512000004</v>
          </cell>
        </row>
        <row r="9986">
          <cell r="A9986" t="str">
            <v>4512000004</v>
          </cell>
        </row>
        <row r="9987">
          <cell r="A9987" t="str">
            <v>4512000004</v>
          </cell>
        </row>
        <row r="9988">
          <cell r="A9988" t="str">
            <v>4512000004</v>
          </cell>
        </row>
        <row r="9989">
          <cell r="A9989" t="str">
            <v>4512000004</v>
          </cell>
        </row>
        <row r="9990">
          <cell r="A9990" t="str">
            <v>4512000004</v>
          </cell>
        </row>
        <row r="9991">
          <cell r="A9991" t="str">
            <v>4512000004</v>
          </cell>
        </row>
        <row r="9992">
          <cell r="A9992" t="str">
            <v>4512000004</v>
          </cell>
        </row>
        <row r="9993">
          <cell r="A9993" t="str">
            <v>4512000004</v>
          </cell>
        </row>
        <row r="9994">
          <cell r="A9994" t="str">
            <v>4512000004</v>
          </cell>
        </row>
        <row r="9995">
          <cell r="A9995" t="str">
            <v>4512000004</v>
          </cell>
        </row>
        <row r="9996">
          <cell r="A9996" t="str">
            <v>4512000004</v>
          </cell>
        </row>
        <row r="9997">
          <cell r="A9997" t="str">
            <v>4512000004</v>
          </cell>
        </row>
        <row r="9998">
          <cell r="A9998" t="str">
            <v>4512000004</v>
          </cell>
        </row>
        <row r="9999">
          <cell r="A9999" t="str">
            <v>4512000004</v>
          </cell>
        </row>
        <row r="10000">
          <cell r="A10000" t="str">
            <v>4512000004</v>
          </cell>
        </row>
        <row r="10001">
          <cell r="A10001" t="str">
            <v>4512000004</v>
          </cell>
        </row>
        <row r="10002">
          <cell r="A10002" t="str">
            <v>4512000004</v>
          </cell>
        </row>
        <row r="10003">
          <cell r="A10003" t="str">
            <v>4512000004</v>
          </cell>
        </row>
        <row r="10004">
          <cell r="A10004" t="str">
            <v>4512000004</v>
          </cell>
        </row>
        <row r="10005">
          <cell r="A10005" t="str">
            <v>4512000004</v>
          </cell>
        </row>
        <row r="10006">
          <cell r="A10006" t="str">
            <v>4512000004</v>
          </cell>
        </row>
        <row r="10007">
          <cell r="A10007" t="str">
            <v>4512000004</v>
          </cell>
        </row>
        <row r="10008">
          <cell r="A10008" t="str">
            <v>4512000004</v>
          </cell>
        </row>
        <row r="10009">
          <cell r="A10009" t="str">
            <v>4512000004</v>
          </cell>
        </row>
        <row r="10010">
          <cell r="A10010" t="str">
            <v>4512000004</v>
          </cell>
        </row>
        <row r="10011">
          <cell r="A10011" t="str">
            <v>4512000004</v>
          </cell>
        </row>
        <row r="10012">
          <cell r="A10012" t="str">
            <v>4512000004</v>
          </cell>
        </row>
        <row r="10013">
          <cell r="A10013" t="str">
            <v>4512000004</v>
          </cell>
        </row>
        <row r="10014">
          <cell r="A10014" t="str">
            <v>4512000004</v>
          </cell>
        </row>
        <row r="10015">
          <cell r="A10015" t="str">
            <v>4512000004</v>
          </cell>
        </row>
        <row r="10016">
          <cell r="A10016" t="str">
            <v>4512000004</v>
          </cell>
        </row>
        <row r="10017">
          <cell r="A10017" t="str">
            <v>4512000004</v>
          </cell>
        </row>
        <row r="10018">
          <cell r="A10018" t="str">
            <v>4512000004</v>
          </cell>
        </row>
        <row r="10019">
          <cell r="A10019" t="str">
            <v>4512000004</v>
          </cell>
        </row>
        <row r="10020">
          <cell r="A10020" t="str">
            <v>4512000004</v>
          </cell>
        </row>
        <row r="10021">
          <cell r="A10021" t="str">
            <v>4512000004</v>
          </cell>
        </row>
        <row r="10022">
          <cell r="A10022" t="str">
            <v>4512000004</v>
          </cell>
        </row>
        <row r="10023">
          <cell r="A10023" t="str">
            <v>4512000004</v>
          </cell>
        </row>
        <row r="10024">
          <cell r="A10024" t="str">
            <v>4512000004</v>
          </cell>
        </row>
        <row r="10025">
          <cell r="A10025" t="str">
            <v>4512000004</v>
          </cell>
        </row>
        <row r="10026">
          <cell r="A10026" t="str">
            <v>4512000004</v>
          </cell>
        </row>
        <row r="10027">
          <cell r="A10027" t="str">
            <v>4512000004</v>
          </cell>
        </row>
        <row r="10028">
          <cell r="A10028" t="str">
            <v>4512000004</v>
          </cell>
        </row>
        <row r="10029">
          <cell r="A10029" t="str">
            <v>4512000004</v>
          </cell>
        </row>
        <row r="10030">
          <cell r="A10030" t="str">
            <v>4512000004</v>
          </cell>
        </row>
        <row r="10031">
          <cell r="A10031" t="str">
            <v>4512000004</v>
          </cell>
        </row>
        <row r="10032">
          <cell r="A10032" t="str">
            <v>4512000004</v>
          </cell>
        </row>
        <row r="10033">
          <cell r="A10033" t="str">
            <v>4512000004</v>
          </cell>
        </row>
        <row r="10034">
          <cell r="A10034" t="str">
            <v>4512000004</v>
          </cell>
        </row>
        <row r="10035">
          <cell r="A10035" t="str">
            <v>4512000004</v>
          </cell>
        </row>
        <row r="10036">
          <cell r="A10036" t="str">
            <v>4512000004</v>
          </cell>
        </row>
        <row r="10037">
          <cell r="A10037" t="str">
            <v>4512000004</v>
          </cell>
        </row>
        <row r="10038">
          <cell r="A10038" t="str">
            <v>4512000004</v>
          </cell>
        </row>
        <row r="10039">
          <cell r="A10039" t="str">
            <v>4512000004</v>
          </cell>
        </row>
        <row r="10040">
          <cell r="A10040" t="str">
            <v>4512000004</v>
          </cell>
        </row>
        <row r="10041">
          <cell r="A10041" t="str">
            <v>4512000004</v>
          </cell>
        </row>
        <row r="10042">
          <cell r="A10042" t="str">
            <v>4512000004</v>
          </cell>
        </row>
        <row r="10043">
          <cell r="A10043" t="str">
            <v>4512000004</v>
          </cell>
        </row>
        <row r="10044">
          <cell r="A10044" t="str">
            <v>4512000004</v>
          </cell>
        </row>
        <row r="10045">
          <cell r="A10045" t="str">
            <v>4512000004</v>
          </cell>
        </row>
        <row r="10046">
          <cell r="A10046" t="str">
            <v>4512000004</v>
          </cell>
        </row>
        <row r="10047">
          <cell r="A10047" t="str">
            <v>4512000004</v>
          </cell>
        </row>
        <row r="10048">
          <cell r="A10048" t="str">
            <v>4512000004</v>
          </cell>
        </row>
        <row r="10049">
          <cell r="A10049" t="str">
            <v>4512000004</v>
          </cell>
        </row>
        <row r="10050">
          <cell r="A10050" t="str">
            <v>4512000004</v>
          </cell>
        </row>
        <row r="10051">
          <cell r="A10051" t="str">
            <v>4512000004</v>
          </cell>
        </row>
        <row r="10052">
          <cell r="A10052" t="str">
            <v>4512000004</v>
          </cell>
        </row>
        <row r="10053">
          <cell r="A10053" t="str">
            <v>4512000004</v>
          </cell>
        </row>
        <row r="10054">
          <cell r="A10054" t="str">
            <v>4512000004</v>
          </cell>
        </row>
        <row r="10055">
          <cell r="A10055" t="str">
            <v>4512000004</v>
          </cell>
        </row>
        <row r="10056">
          <cell r="A10056" t="str">
            <v>4512000004</v>
          </cell>
        </row>
        <row r="10057">
          <cell r="A10057" t="str">
            <v>4512000004</v>
          </cell>
        </row>
        <row r="10058">
          <cell r="A10058" t="str">
            <v>4512000004</v>
          </cell>
        </row>
        <row r="10059">
          <cell r="A10059" t="str">
            <v>4512000004</v>
          </cell>
        </row>
        <row r="10060">
          <cell r="A10060" t="str">
            <v>4512000004</v>
          </cell>
        </row>
        <row r="10061">
          <cell r="A10061" t="str">
            <v>4512000004</v>
          </cell>
        </row>
        <row r="10062">
          <cell r="A10062" t="str">
            <v>4512000004</v>
          </cell>
        </row>
        <row r="10063">
          <cell r="A10063" t="str">
            <v>4512000004</v>
          </cell>
        </row>
        <row r="10064">
          <cell r="A10064" t="str">
            <v>4512000004</v>
          </cell>
        </row>
        <row r="10065">
          <cell r="A10065" t="str">
            <v>4512000004</v>
          </cell>
        </row>
        <row r="10066">
          <cell r="A10066" t="str">
            <v>4512000004</v>
          </cell>
        </row>
        <row r="10067">
          <cell r="A10067" t="str">
            <v>4512000004</v>
          </cell>
        </row>
        <row r="10068">
          <cell r="A10068" t="str">
            <v>4512000004</v>
          </cell>
        </row>
        <row r="10069">
          <cell r="A10069" t="str">
            <v>4512000004</v>
          </cell>
        </row>
        <row r="10070">
          <cell r="A10070" t="str">
            <v>4512000004</v>
          </cell>
        </row>
        <row r="10071">
          <cell r="A10071" t="str">
            <v>4512000004</v>
          </cell>
        </row>
        <row r="10072">
          <cell r="A10072" t="str">
            <v>4512000004</v>
          </cell>
        </row>
        <row r="10073">
          <cell r="A10073" t="str">
            <v>4512000004</v>
          </cell>
        </row>
        <row r="10074">
          <cell r="A10074" t="str">
            <v>4512000004</v>
          </cell>
        </row>
        <row r="10075">
          <cell r="A10075" t="str">
            <v>4512000004</v>
          </cell>
        </row>
        <row r="10076">
          <cell r="A10076" t="str">
            <v>4512000004</v>
          </cell>
        </row>
        <row r="10077">
          <cell r="A10077" t="str">
            <v>4512000004</v>
          </cell>
        </row>
        <row r="10078">
          <cell r="A10078" t="str">
            <v>4512000004</v>
          </cell>
        </row>
        <row r="10079">
          <cell r="A10079" t="str">
            <v>4512000004</v>
          </cell>
        </row>
        <row r="10080">
          <cell r="A10080" t="str">
            <v>4512000004</v>
          </cell>
        </row>
        <row r="10081">
          <cell r="A10081" t="str">
            <v>4512000004</v>
          </cell>
        </row>
        <row r="10082">
          <cell r="A10082" t="str">
            <v>4512000004</v>
          </cell>
        </row>
        <row r="10083">
          <cell r="A10083" t="str">
            <v>4512000004</v>
          </cell>
        </row>
        <row r="10084">
          <cell r="A10084" t="str">
            <v>4512000004</v>
          </cell>
        </row>
        <row r="10085">
          <cell r="A10085" t="str">
            <v>4512000004</v>
          </cell>
        </row>
        <row r="10086">
          <cell r="A10086" t="str">
            <v>4512000004</v>
          </cell>
        </row>
        <row r="10087">
          <cell r="A10087" t="str">
            <v>4512000004</v>
          </cell>
        </row>
        <row r="10088">
          <cell r="A10088" t="str">
            <v>4512000004</v>
          </cell>
        </row>
        <row r="10089">
          <cell r="A10089" t="str">
            <v>4512000004</v>
          </cell>
        </row>
        <row r="10090">
          <cell r="A10090" t="str">
            <v>4512000004</v>
          </cell>
        </row>
        <row r="10091">
          <cell r="A10091" t="str">
            <v>4512000004</v>
          </cell>
        </row>
        <row r="10092">
          <cell r="A10092" t="str">
            <v>4512000004</v>
          </cell>
        </row>
        <row r="10093">
          <cell r="A10093" t="str">
            <v>4512000004</v>
          </cell>
        </row>
        <row r="10094">
          <cell r="A10094" t="str">
            <v>4512000004</v>
          </cell>
        </row>
        <row r="10095">
          <cell r="A10095" t="str">
            <v>4512000004</v>
          </cell>
        </row>
        <row r="10096">
          <cell r="A10096" t="str">
            <v>4512000004</v>
          </cell>
        </row>
        <row r="10097">
          <cell r="A10097" t="str">
            <v>4512000004</v>
          </cell>
        </row>
        <row r="10098">
          <cell r="A10098" t="str">
            <v>4512000004</v>
          </cell>
        </row>
        <row r="10099">
          <cell r="A10099" t="str">
            <v>4512000004</v>
          </cell>
        </row>
        <row r="10100">
          <cell r="A10100" t="str">
            <v>4512000004</v>
          </cell>
        </row>
        <row r="10101">
          <cell r="A10101" t="str">
            <v>4512000004</v>
          </cell>
        </row>
        <row r="10102">
          <cell r="A10102" t="str">
            <v>4512000004</v>
          </cell>
        </row>
        <row r="10103">
          <cell r="A10103" t="str">
            <v>4512000004</v>
          </cell>
        </row>
        <row r="10104">
          <cell r="A10104" t="str">
            <v>4512000004</v>
          </cell>
        </row>
        <row r="10105">
          <cell r="A10105" t="str">
            <v>4512000004</v>
          </cell>
        </row>
        <row r="10106">
          <cell r="A10106" t="str">
            <v>4512000004</v>
          </cell>
        </row>
        <row r="10107">
          <cell r="A10107" t="str">
            <v>4512000004</v>
          </cell>
        </row>
        <row r="10108">
          <cell r="A10108" t="str">
            <v>4512000004</v>
          </cell>
        </row>
        <row r="10109">
          <cell r="A10109" t="str">
            <v>4512000004</v>
          </cell>
        </row>
        <row r="10110">
          <cell r="A10110" t="str">
            <v>4512000004</v>
          </cell>
        </row>
        <row r="10111">
          <cell r="A10111" t="str">
            <v>4512000004</v>
          </cell>
        </row>
        <row r="10112">
          <cell r="A10112" t="str">
            <v>4512000004</v>
          </cell>
        </row>
        <row r="10113">
          <cell r="A10113" t="str">
            <v>4512000004</v>
          </cell>
        </row>
        <row r="10114">
          <cell r="A10114" t="str">
            <v>4512000004</v>
          </cell>
        </row>
        <row r="10115">
          <cell r="A10115" t="str">
            <v>4512000004</v>
          </cell>
        </row>
        <row r="10116">
          <cell r="A10116" t="str">
            <v>4512000004</v>
          </cell>
        </row>
        <row r="10117">
          <cell r="A10117" t="str">
            <v>4512000004</v>
          </cell>
        </row>
        <row r="10118">
          <cell r="A10118" t="str">
            <v>4512000004</v>
          </cell>
        </row>
        <row r="10119">
          <cell r="A10119" t="str">
            <v>4512000004</v>
          </cell>
        </row>
        <row r="10120">
          <cell r="A10120" t="str">
            <v>4512000004</v>
          </cell>
        </row>
        <row r="10121">
          <cell r="A10121" t="str">
            <v>4512000004</v>
          </cell>
        </row>
        <row r="10122">
          <cell r="A10122" t="str">
            <v>4512000004</v>
          </cell>
        </row>
        <row r="10123">
          <cell r="A10123" t="str">
            <v>4512000004</v>
          </cell>
        </row>
        <row r="10124">
          <cell r="A10124" t="str">
            <v>4512000004</v>
          </cell>
        </row>
        <row r="10125">
          <cell r="A10125" t="str">
            <v>4512000004</v>
          </cell>
        </row>
        <row r="10126">
          <cell r="A10126" t="str">
            <v>4512000004</v>
          </cell>
        </row>
        <row r="10127">
          <cell r="A10127" t="str">
            <v>4512000004</v>
          </cell>
        </row>
        <row r="10128">
          <cell r="A10128" t="str">
            <v>4512000004</v>
          </cell>
        </row>
        <row r="10129">
          <cell r="A10129" t="str">
            <v>4512000004</v>
          </cell>
        </row>
        <row r="10130">
          <cell r="A10130" t="str">
            <v>4512000004</v>
          </cell>
        </row>
        <row r="10131">
          <cell r="A10131" t="str">
            <v>4512000004</v>
          </cell>
        </row>
        <row r="10132">
          <cell r="A10132" t="str">
            <v>4512000004</v>
          </cell>
        </row>
        <row r="10133">
          <cell r="A10133" t="str">
            <v>4512000004</v>
          </cell>
        </row>
        <row r="10134">
          <cell r="A10134" t="str">
            <v>4512000004</v>
          </cell>
        </row>
        <row r="10135">
          <cell r="A10135" t="str">
            <v>4512000004</v>
          </cell>
        </row>
        <row r="10136">
          <cell r="A10136" t="str">
            <v>4512000004</v>
          </cell>
        </row>
        <row r="10137">
          <cell r="A10137" t="str">
            <v>4512000004</v>
          </cell>
        </row>
        <row r="10138">
          <cell r="A10138" t="str">
            <v>4512000004</v>
          </cell>
        </row>
        <row r="10139">
          <cell r="A10139" t="str">
            <v>4512000004</v>
          </cell>
        </row>
        <row r="10140">
          <cell r="A10140" t="str">
            <v>4512000004</v>
          </cell>
        </row>
        <row r="10141">
          <cell r="A10141" t="str">
            <v>4512000004</v>
          </cell>
        </row>
        <row r="10142">
          <cell r="A10142" t="str">
            <v>4512000004</v>
          </cell>
        </row>
        <row r="10143">
          <cell r="A10143" t="str">
            <v>4512000004</v>
          </cell>
        </row>
        <row r="10144">
          <cell r="A10144" t="str">
            <v>4512000004</v>
          </cell>
        </row>
        <row r="10145">
          <cell r="A10145" t="str">
            <v>4512000004</v>
          </cell>
        </row>
        <row r="10146">
          <cell r="A10146" t="str">
            <v>4512000004</v>
          </cell>
        </row>
        <row r="10147">
          <cell r="A10147" t="str">
            <v>4512000004</v>
          </cell>
        </row>
        <row r="10148">
          <cell r="A10148" t="str">
            <v>4512000004</v>
          </cell>
        </row>
        <row r="10149">
          <cell r="A10149" t="str">
            <v>4512000004</v>
          </cell>
        </row>
        <row r="10150">
          <cell r="A10150" t="str">
            <v>4512000004</v>
          </cell>
        </row>
        <row r="10151">
          <cell r="A10151" t="str">
            <v>4512000004</v>
          </cell>
        </row>
        <row r="10152">
          <cell r="A10152" t="str">
            <v>4512000004</v>
          </cell>
        </row>
        <row r="10153">
          <cell r="A10153" t="str">
            <v>4512000004</v>
          </cell>
        </row>
        <row r="10154">
          <cell r="A10154" t="str">
            <v>4512000004</v>
          </cell>
        </row>
        <row r="10155">
          <cell r="A10155" t="str">
            <v>4512000004</v>
          </cell>
        </row>
        <row r="10156">
          <cell r="A10156" t="str">
            <v>4512000004</v>
          </cell>
        </row>
        <row r="10157">
          <cell r="A10157" t="str">
            <v>4512000004</v>
          </cell>
        </row>
        <row r="10158">
          <cell r="A10158" t="str">
            <v>4512000004</v>
          </cell>
        </row>
        <row r="10159">
          <cell r="A10159" t="str">
            <v>4512000004</v>
          </cell>
        </row>
        <row r="10160">
          <cell r="A10160" t="str">
            <v>4512000004</v>
          </cell>
        </row>
        <row r="10161">
          <cell r="A10161" t="str">
            <v>4512000004</v>
          </cell>
        </row>
        <row r="10162">
          <cell r="A10162" t="str">
            <v>4512000004</v>
          </cell>
        </row>
        <row r="10163">
          <cell r="A10163" t="str">
            <v>4512000004</v>
          </cell>
        </row>
        <row r="10164">
          <cell r="A10164" t="str">
            <v>4512000004</v>
          </cell>
        </row>
        <row r="10165">
          <cell r="A10165" t="str">
            <v>4512000004</v>
          </cell>
        </row>
        <row r="10166">
          <cell r="A10166" t="str">
            <v>4512000004</v>
          </cell>
        </row>
        <row r="10167">
          <cell r="A10167" t="str">
            <v>4512000004</v>
          </cell>
        </row>
        <row r="10168">
          <cell r="A10168" t="str">
            <v>4512000004</v>
          </cell>
        </row>
        <row r="10169">
          <cell r="A10169" t="str">
            <v>4512000004</v>
          </cell>
        </row>
        <row r="10170">
          <cell r="A10170" t="str">
            <v>4512000004</v>
          </cell>
        </row>
        <row r="10171">
          <cell r="A10171" t="str">
            <v>4512000004</v>
          </cell>
        </row>
        <row r="10172">
          <cell r="A10172" t="str">
            <v>4512000004</v>
          </cell>
        </row>
        <row r="10173">
          <cell r="A10173" t="str">
            <v>4512000004</v>
          </cell>
        </row>
        <row r="10174">
          <cell r="A10174" t="str">
            <v>4512000004</v>
          </cell>
        </row>
        <row r="10175">
          <cell r="A10175" t="str">
            <v>4512000004</v>
          </cell>
        </row>
        <row r="10176">
          <cell r="A10176" t="str">
            <v>4512000004</v>
          </cell>
        </row>
        <row r="10177">
          <cell r="A10177" t="str">
            <v>4512000004</v>
          </cell>
        </row>
        <row r="10178">
          <cell r="A10178" t="str">
            <v>4512000004</v>
          </cell>
        </row>
        <row r="10179">
          <cell r="A10179" t="str">
            <v>4512000004</v>
          </cell>
        </row>
        <row r="10180">
          <cell r="A10180" t="str">
            <v>4512000004</v>
          </cell>
        </row>
        <row r="10181">
          <cell r="A10181" t="str">
            <v>4512000004</v>
          </cell>
        </row>
        <row r="10182">
          <cell r="A10182" t="str">
            <v>4512000004</v>
          </cell>
        </row>
        <row r="10183">
          <cell r="A10183" t="str">
            <v>4512000004</v>
          </cell>
        </row>
        <row r="10184">
          <cell r="A10184" t="str">
            <v>4512000004</v>
          </cell>
        </row>
        <row r="10185">
          <cell r="A10185" t="str">
            <v>4512000004</v>
          </cell>
        </row>
        <row r="10186">
          <cell r="A10186" t="str">
            <v>4512000004</v>
          </cell>
        </row>
        <row r="10187">
          <cell r="A10187" t="str">
            <v>4512000004</v>
          </cell>
        </row>
        <row r="10188">
          <cell r="A10188" t="str">
            <v>4512000004</v>
          </cell>
        </row>
        <row r="10189">
          <cell r="A10189" t="str">
            <v>4512000004</v>
          </cell>
        </row>
        <row r="10190">
          <cell r="A10190" t="str">
            <v>4512000004</v>
          </cell>
        </row>
        <row r="10191">
          <cell r="A10191" t="str">
            <v>4512000004</v>
          </cell>
        </row>
        <row r="10192">
          <cell r="A10192" t="str">
            <v>4512000004</v>
          </cell>
        </row>
        <row r="10193">
          <cell r="A10193" t="str">
            <v>4512000004</v>
          </cell>
        </row>
        <row r="10194">
          <cell r="A10194" t="str">
            <v>4512000004</v>
          </cell>
        </row>
        <row r="10195">
          <cell r="A10195" t="str">
            <v>4512000004</v>
          </cell>
        </row>
        <row r="10196">
          <cell r="A10196" t="str">
            <v>4512000004</v>
          </cell>
        </row>
        <row r="10197">
          <cell r="A10197" t="str">
            <v>4512000004</v>
          </cell>
        </row>
        <row r="10198">
          <cell r="A10198" t="str">
            <v>4512000004</v>
          </cell>
        </row>
        <row r="10199">
          <cell r="A10199" t="str">
            <v>4512000004</v>
          </cell>
        </row>
        <row r="10200">
          <cell r="A10200" t="str">
            <v>4512000004</v>
          </cell>
        </row>
        <row r="10201">
          <cell r="A10201" t="str">
            <v>4512000004</v>
          </cell>
        </row>
        <row r="10202">
          <cell r="A10202" t="str">
            <v>4512000004</v>
          </cell>
        </row>
        <row r="10203">
          <cell r="A10203" t="str">
            <v>4512000004</v>
          </cell>
        </row>
        <row r="10204">
          <cell r="A10204" t="str">
            <v>4512000004</v>
          </cell>
        </row>
        <row r="10205">
          <cell r="A10205" t="str">
            <v>4512000004</v>
          </cell>
        </row>
        <row r="10206">
          <cell r="A10206" t="str">
            <v>4512000004</v>
          </cell>
        </row>
        <row r="10207">
          <cell r="A10207" t="str">
            <v>4512000004</v>
          </cell>
        </row>
        <row r="10208">
          <cell r="A10208" t="str">
            <v>4512000004</v>
          </cell>
        </row>
        <row r="10209">
          <cell r="A10209" t="str">
            <v>4512000004</v>
          </cell>
        </row>
        <row r="10210">
          <cell r="A10210" t="str">
            <v>4512000004</v>
          </cell>
        </row>
        <row r="10211">
          <cell r="A10211" t="str">
            <v>4512000004</v>
          </cell>
        </row>
        <row r="10212">
          <cell r="A10212" t="str">
            <v>4512000004</v>
          </cell>
        </row>
        <row r="10213">
          <cell r="A10213" t="str">
            <v>4512000004</v>
          </cell>
        </row>
        <row r="10214">
          <cell r="A10214" t="str">
            <v>4512000004</v>
          </cell>
        </row>
        <row r="10215">
          <cell r="A10215" t="str">
            <v>4512000004</v>
          </cell>
        </row>
        <row r="10216">
          <cell r="A10216" t="str">
            <v>4512000004</v>
          </cell>
        </row>
        <row r="10217">
          <cell r="A10217" t="str">
            <v>4512000004</v>
          </cell>
        </row>
        <row r="10218">
          <cell r="A10218" t="str">
            <v>4512000004</v>
          </cell>
        </row>
        <row r="10219">
          <cell r="A10219" t="str">
            <v>4512000004</v>
          </cell>
        </row>
        <row r="10220">
          <cell r="A10220" t="str">
            <v>4512000004</v>
          </cell>
        </row>
        <row r="10221">
          <cell r="A10221" t="str">
            <v>4512000004</v>
          </cell>
        </row>
        <row r="10222">
          <cell r="A10222" t="str">
            <v>4512000004</v>
          </cell>
        </row>
        <row r="10223">
          <cell r="A10223" t="str">
            <v>4512000004</v>
          </cell>
        </row>
        <row r="10224">
          <cell r="A10224" t="str">
            <v>4512000004</v>
          </cell>
        </row>
        <row r="10225">
          <cell r="A10225" t="str">
            <v>4512000004</v>
          </cell>
        </row>
        <row r="10226">
          <cell r="A10226" t="str">
            <v>4512000004</v>
          </cell>
        </row>
        <row r="10227">
          <cell r="A10227" t="str">
            <v>4512000004</v>
          </cell>
        </row>
        <row r="10228">
          <cell r="A10228" t="str">
            <v>4512000004</v>
          </cell>
        </row>
        <row r="10229">
          <cell r="A10229" t="str">
            <v>4512000004</v>
          </cell>
        </row>
        <row r="10230">
          <cell r="A10230" t="str">
            <v>4512000004</v>
          </cell>
        </row>
        <row r="10231">
          <cell r="A10231" t="str">
            <v>4512000004</v>
          </cell>
        </row>
        <row r="10232">
          <cell r="A10232" t="str">
            <v>4512000004</v>
          </cell>
        </row>
        <row r="10233">
          <cell r="A10233" t="str">
            <v>4512000004</v>
          </cell>
        </row>
        <row r="10234">
          <cell r="A10234" t="str">
            <v>4512000004</v>
          </cell>
        </row>
        <row r="10235">
          <cell r="A10235" t="str">
            <v>4512000004</v>
          </cell>
        </row>
        <row r="10236">
          <cell r="A10236" t="str">
            <v>4512000004</v>
          </cell>
        </row>
        <row r="10237">
          <cell r="A10237" t="str">
            <v>4512000004</v>
          </cell>
        </row>
        <row r="10238">
          <cell r="A10238" t="str">
            <v>4512000004</v>
          </cell>
        </row>
        <row r="10239">
          <cell r="A10239" t="str">
            <v>4512000004</v>
          </cell>
        </row>
        <row r="10240">
          <cell r="A10240" t="str">
            <v>4512000004</v>
          </cell>
        </row>
        <row r="10241">
          <cell r="A10241" t="str">
            <v>4512000004</v>
          </cell>
        </row>
        <row r="10242">
          <cell r="A10242" t="str">
            <v>4512000004</v>
          </cell>
        </row>
        <row r="10243">
          <cell r="A10243" t="str">
            <v>4512000004</v>
          </cell>
        </row>
        <row r="10244">
          <cell r="A10244" t="str">
            <v>4512000004</v>
          </cell>
        </row>
        <row r="10245">
          <cell r="A10245" t="str">
            <v>4512000004</v>
          </cell>
        </row>
        <row r="10246">
          <cell r="A10246" t="str">
            <v>4512000004</v>
          </cell>
        </row>
        <row r="10247">
          <cell r="A10247" t="str">
            <v>4512000004</v>
          </cell>
        </row>
        <row r="10248">
          <cell r="A10248" t="str">
            <v>4512000004</v>
          </cell>
        </row>
        <row r="10249">
          <cell r="A10249" t="str">
            <v>4512000004</v>
          </cell>
        </row>
        <row r="10250">
          <cell r="A10250" t="str">
            <v>4512000004</v>
          </cell>
        </row>
        <row r="10251">
          <cell r="A10251" t="str">
            <v>4512000004</v>
          </cell>
        </row>
        <row r="10252">
          <cell r="A10252" t="str">
            <v>4512000004</v>
          </cell>
        </row>
        <row r="10253">
          <cell r="A10253" t="str">
            <v>4512000004</v>
          </cell>
        </row>
        <row r="10254">
          <cell r="A10254" t="str">
            <v>4512000004</v>
          </cell>
        </row>
        <row r="10255">
          <cell r="A10255" t="str">
            <v>4512000004</v>
          </cell>
        </row>
        <row r="10256">
          <cell r="A10256" t="str">
            <v>4512000004</v>
          </cell>
        </row>
        <row r="10257">
          <cell r="A10257" t="str">
            <v>4512000004</v>
          </cell>
        </row>
        <row r="10258">
          <cell r="A10258" t="str">
            <v>4512000004</v>
          </cell>
        </row>
        <row r="10259">
          <cell r="A10259" t="str">
            <v>4512000004</v>
          </cell>
        </row>
        <row r="10260">
          <cell r="A10260" t="str">
            <v>4512000004</v>
          </cell>
        </row>
        <row r="10261">
          <cell r="A10261" t="str">
            <v>4512000004</v>
          </cell>
        </row>
        <row r="10262">
          <cell r="A10262" t="str">
            <v>4512000004</v>
          </cell>
        </row>
        <row r="10263">
          <cell r="A10263" t="str">
            <v>4512000004</v>
          </cell>
        </row>
        <row r="10264">
          <cell r="A10264" t="str">
            <v>4512000004</v>
          </cell>
        </row>
        <row r="10265">
          <cell r="A10265" t="str">
            <v>4512000004</v>
          </cell>
        </row>
        <row r="10266">
          <cell r="A10266" t="str">
            <v>4512000004</v>
          </cell>
        </row>
        <row r="10267">
          <cell r="A10267" t="str">
            <v>4512000004</v>
          </cell>
        </row>
        <row r="10268">
          <cell r="A10268" t="str">
            <v>4512000004</v>
          </cell>
        </row>
        <row r="10269">
          <cell r="A10269" t="str">
            <v>4512000004</v>
          </cell>
        </row>
        <row r="10270">
          <cell r="A10270" t="str">
            <v>4512000004</v>
          </cell>
        </row>
        <row r="10271">
          <cell r="A10271" t="str">
            <v>4512000004</v>
          </cell>
        </row>
        <row r="10272">
          <cell r="A10272" t="str">
            <v>4512000004</v>
          </cell>
        </row>
        <row r="10273">
          <cell r="A10273" t="str">
            <v>4512000004</v>
          </cell>
        </row>
        <row r="10274">
          <cell r="A10274" t="str">
            <v>4512000004</v>
          </cell>
        </row>
        <row r="10275">
          <cell r="A10275" t="str">
            <v>4512000004</v>
          </cell>
        </row>
        <row r="10276">
          <cell r="A10276" t="str">
            <v>4512000004</v>
          </cell>
        </row>
        <row r="10277">
          <cell r="A10277" t="str">
            <v>4512000004</v>
          </cell>
        </row>
        <row r="10278">
          <cell r="A10278" t="str">
            <v>4512000004</v>
          </cell>
        </row>
        <row r="10279">
          <cell r="A10279" t="str">
            <v>4512000004</v>
          </cell>
        </row>
        <row r="10280">
          <cell r="A10280" t="str">
            <v>4512000004</v>
          </cell>
        </row>
        <row r="10281">
          <cell r="A10281" t="str">
            <v>4512000004</v>
          </cell>
        </row>
        <row r="10282">
          <cell r="A10282" t="str">
            <v>4512000004</v>
          </cell>
        </row>
        <row r="10283">
          <cell r="A10283" t="str">
            <v>4512000004</v>
          </cell>
        </row>
        <row r="10284">
          <cell r="A10284" t="str">
            <v>4512000004</v>
          </cell>
        </row>
        <row r="10285">
          <cell r="A10285" t="str">
            <v>4512000004</v>
          </cell>
        </row>
        <row r="10286">
          <cell r="A10286" t="str">
            <v>4512000004</v>
          </cell>
        </row>
        <row r="10287">
          <cell r="A10287" t="str">
            <v>4512000004</v>
          </cell>
        </row>
        <row r="10288">
          <cell r="A10288" t="str">
            <v>4512000004</v>
          </cell>
        </row>
        <row r="10289">
          <cell r="A10289" t="str">
            <v>4512000004</v>
          </cell>
        </row>
        <row r="10290">
          <cell r="A10290" t="str">
            <v>4512000004</v>
          </cell>
        </row>
        <row r="10291">
          <cell r="A10291" t="str">
            <v>4512000004</v>
          </cell>
        </row>
        <row r="10292">
          <cell r="A10292" t="str">
            <v>4512000004</v>
          </cell>
        </row>
        <row r="10293">
          <cell r="A10293" t="str">
            <v>4512000004</v>
          </cell>
        </row>
        <row r="10294">
          <cell r="A10294" t="str">
            <v>4512000004</v>
          </cell>
        </row>
        <row r="10295">
          <cell r="A10295" t="str">
            <v>4512000004</v>
          </cell>
        </row>
        <row r="10296">
          <cell r="A10296" t="str">
            <v>4512000004</v>
          </cell>
        </row>
        <row r="10297">
          <cell r="A10297" t="str">
            <v>4512000004</v>
          </cell>
        </row>
        <row r="10298">
          <cell r="A10298" t="str">
            <v>4512000004</v>
          </cell>
        </row>
        <row r="10299">
          <cell r="A10299" t="str">
            <v>4512000004</v>
          </cell>
        </row>
        <row r="10300">
          <cell r="A10300" t="str">
            <v>4512000004</v>
          </cell>
        </row>
        <row r="10301">
          <cell r="A10301" t="str">
            <v>4512000004</v>
          </cell>
        </row>
        <row r="10302">
          <cell r="A10302" t="str">
            <v>4512000004</v>
          </cell>
        </row>
        <row r="10303">
          <cell r="A10303" t="str">
            <v>4512000004</v>
          </cell>
        </row>
        <row r="10304">
          <cell r="A10304" t="str">
            <v>4512000004</v>
          </cell>
        </row>
        <row r="10305">
          <cell r="A10305" t="str">
            <v>4512000004</v>
          </cell>
        </row>
        <row r="10306">
          <cell r="A10306" t="str">
            <v>4512000004</v>
          </cell>
        </row>
        <row r="10307">
          <cell r="A10307" t="str">
            <v>4512000004</v>
          </cell>
        </row>
        <row r="10308">
          <cell r="A10308" t="str">
            <v>4512000004</v>
          </cell>
        </row>
        <row r="10309">
          <cell r="A10309" t="str">
            <v>4512000004</v>
          </cell>
        </row>
        <row r="10310">
          <cell r="A10310" t="str">
            <v>4512000004</v>
          </cell>
        </row>
        <row r="10311">
          <cell r="A10311" t="str">
            <v>4512000004</v>
          </cell>
        </row>
        <row r="10312">
          <cell r="A10312" t="str">
            <v>4512000004</v>
          </cell>
        </row>
        <row r="10313">
          <cell r="A10313" t="str">
            <v>4512000004</v>
          </cell>
        </row>
        <row r="10314">
          <cell r="A10314" t="str">
            <v>4512000004</v>
          </cell>
        </row>
        <row r="10315">
          <cell r="A10315" t="str">
            <v>4512000004</v>
          </cell>
        </row>
        <row r="10316">
          <cell r="A10316" t="str">
            <v>4512000004</v>
          </cell>
        </row>
        <row r="10317">
          <cell r="A10317" t="str">
            <v>4512000004</v>
          </cell>
        </row>
        <row r="10318">
          <cell r="A10318" t="str">
            <v>4512000004</v>
          </cell>
        </row>
        <row r="10319">
          <cell r="A10319" t="str">
            <v>4512000004</v>
          </cell>
        </row>
        <row r="10320">
          <cell r="A10320" t="str">
            <v>4512000004</v>
          </cell>
        </row>
        <row r="10321">
          <cell r="A10321" t="str">
            <v>4512000004</v>
          </cell>
        </row>
        <row r="10322">
          <cell r="A10322" t="str">
            <v>4512000004</v>
          </cell>
        </row>
        <row r="10323">
          <cell r="A10323" t="str">
            <v>4512000004</v>
          </cell>
        </row>
        <row r="10324">
          <cell r="A10324" t="str">
            <v>4512000004</v>
          </cell>
        </row>
        <row r="10325">
          <cell r="A10325" t="str">
            <v>4512000004</v>
          </cell>
        </row>
        <row r="10326">
          <cell r="A10326" t="str">
            <v>4512000004</v>
          </cell>
        </row>
        <row r="10327">
          <cell r="A10327" t="str">
            <v>4512000004</v>
          </cell>
        </row>
        <row r="10328">
          <cell r="A10328" t="str">
            <v>4512000004</v>
          </cell>
        </row>
        <row r="10329">
          <cell r="A10329" t="str">
            <v>4512000004</v>
          </cell>
        </row>
        <row r="10330">
          <cell r="A10330" t="str">
            <v>4512000004</v>
          </cell>
        </row>
        <row r="10331">
          <cell r="A10331" t="str">
            <v>4512000004</v>
          </cell>
        </row>
        <row r="10332">
          <cell r="A10332" t="str">
            <v>4512000004</v>
          </cell>
        </row>
        <row r="10333">
          <cell r="A10333" t="str">
            <v>4512000004</v>
          </cell>
        </row>
        <row r="10334">
          <cell r="A10334" t="str">
            <v>4512000004</v>
          </cell>
        </row>
        <row r="10335">
          <cell r="A10335" t="str">
            <v>4512000004</v>
          </cell>
        </row>
        <row r="10336">
          <cell r="A10336" t="str">
            <v>4512000004</v>
          </cell>
        </row>
        <row r="10337">
          <cell r="A10337" t="str">
            <v>4512000004</v>
          </cell>
        </row>
        <row r="10338">
          <cell r="A10338" t="str">
            <v>4512000004</v>
          </cell>
        </row>
        <row r="10339">
          <cell r="A10339" t="str">
            <v>4512000004</v>
          </cell>
        </row>
        <row r="10340">
          <cell r="A10340" t="str">
            <v>4512000004</v>
          </cell>
        </row>
        <row r="10341">
          <cell r="A10341" t="str">
            <v>4512000004</v>
          </cell>
        </row>
        <row r="10342">
          <cell r="A10342" t="str">
            <v>4512000004</v>
          </cell>
        </row>
        <row r="10343">
          <cell r="A10343" t="str">
            <v>4512000004</v>
          </cell>
        </row>
        <row r="10344">
          <cell r="A10344" t="str">
            <v>4512000004</v>
          </cell>
        </row>
        <row r="10345">
          <cell r="A10345" t="str">
            <v>4512000004</v>
          </cell>
        </row>
        <row r="10346">
          <cell r="A10346" t="str">
            <v>4512000004</v>
          </cell>
        </row>
        <row r="10347">
          <cell r="A10347" t="str">
            <v>4512000004</v>
          </cell>
        </row>
        <row r="10348">
          <cell r="A10348" t="str">
            <v>4512000004</v>
          </cell>
        </row>
        <row r="10349">
          <cell r="A10349" t="str">
            <v>4512000004</v>
          </cell>
        </row>
        <row r="10350">
          <cell r="A10350" t="str">
            <v>4512000004</v>
          </cell>
        </row>
        <row r="10351">
          <cell r="A10351" t="str">
            <v>4512000004</v>
          </cell>
        </row>
        <row r="10352">
          <cell r="A10352" t="str">
            <v>4512000004</v>
          </cell>
        </row>
        <row r="10353">
          <cell r="A10353" t="str">
            <v>4512000004</v>
          </cell>
        </row>
        <row r="10354">
          <cell r="A10354" t="str">
            <v>4512000004</v>
          </cell>
        </row>
        <row r="10355">
          <cell r="A10355" t="str">
            <v>4512000004</v>
          </cell>
        </row>
        <row r="10356">
          <cell r="A10356" t="str">
            <v>4512000004</v>
          </cell>
        </row>
        <row r="10357">
          <cell r="A10357" t="str">
            <v>4512000004</v>
          </cell>
        </row>
        <row r="10358">
          <cell r="A10358" t="str">
            <v>4512000004</v>
          </cell>
        </row>
        <row r="10359">
          <cell r="A10359" t="str">
            <v>4512000004</v>
          </cell>
        </row>
        <row r="10360">
          <cell r="A10360" t="str">
            <v>4512000004</v>
          </cell>
        </row>
        <row r="10361">
          <cell r="A10361" t="str">
            <v>4512000004</v>
          </cell>
        </row>
        <row r="10362">
          <cell r="A10362" t="str">
            <v>4512000004</v>
          </cell>
        </row>
        <row r="10363">
          <cell r="A10363" t="str">
            <v>4512000004</v>
          </cell>
        </row>
        <row r="10364">
          <cell r="A10364" t="str">
            <v>4512000004</v>
          </cell>
        </row>
        <row r="10365">
          <cell r="A10365" t="str">
            <v>4512000004</v>
          </cell>
        </row>
        <row r="10366">
          <cell r="A10366" t="str">
            <v>4512000004</v>
          </cell>
        </row>
        <row r="10367">
          <cell r="A10367" t="str">
            <v>4512000004</v>
          </cell>
        </row>
        <row r="10368">
          <cell r="A10368" t="str">
            <v>4512000004</v>
          </cell>
        </row>
        <row r="10369">
          <cell r="A10369" t="str">
            <v>4512000004</v>
          </cell>
        </row>
        <row r="10370">
          <cell r="A10370" t="str">
            <v>4512000004</v>
          </cell>
        </row>
        <row r="10371">
          <cell r="A10371" t="str">
            <v>4512000004</v>
          </cell>
        </row>
        <row r="10372">
          <cell r="A10372" t="str">
            <v>4512000004</v>
          </cell>
        </row>
        <row r="10373">
          <cell r="A10373" t="str">
            <v>4512000004</v>
          </cell>
        </row>
        <row r="10374">
          <cell r="A10374" t="str">
            <v>4512000004</v>
          </cell>
        </row>
        <row r="10375">
          <cell r="A10375" t="str">
            <v>4512000004</v>
          </cell>
        </row>
        <row r="10376">
          <cell r="A10376" t="str">
            <v>4512000004</v>
          </cell>
        </row>
        <row r="10377">
          <cell r="A10377" t="str">
            <v>4512000004</v>
          </cell>
        </row>
        <row r="10378">
          <cell r="A10378" t="str">
            <v>4512000004</v>
          </cell>
        </row>
        <row r="10379">
          <cell r="A10379" t="str">
            <v>4512000004</v>
          </cell>
        </row>
        <row r="10380">
          <cell r="A10380" t="str">
            <v>4512000004</v>
          </cell>
        </row>
        <row r="10381">
          <cell r="A10381" t="str">
            <v>4512000004</v>
          </cell>
        </row>
        <row r="10382">
          <cell r="A10382" t="str">
            <v>4512000004</v>
          </cell>
        </row>
        <row r="10383">
          <cell r="A10383" t="str">
            <v>4512000004</v>
          </cell>
        </row>
        <row r="10384">
          <cell r="A10384" t="str">
            <v>4512000004</v>
          </cell>
        </row>
        <row r="10385">
          <cell r="A10385" t="str">
            <v>4512000004</v>
          </cell>
        </row>
        <row r="10386">
          <cell r="A10386" t="str">
            <v>4512000004</v>
          </cell>
        </row>
        <row r="10387">
          <cell r="A10387" t="str">
            <v>4512000004</v>
          </cell>
        </row>
        <row r="10388">
          <cell r="A10388" t="str">
            <v>4512000004</v>
          </cell>
        </row>
        <row r="10389">
          <cell r="A10389" t="str">
            <v>4512000004</v>
          </cell>
        </row>
        <row r="10390">
          <cell r="A10390" t="str">
            <v>4512000004</v>
          </cell>
        </row>
        <row r="10391">
          <cell r="A10391" t="str">
            <v>4512000004</v>
          </cell>
        </row>
        <row r="10392">
          <cell r="A10392" t="str">
            <v>4512000004</v>
          </cell>
        </row>
        <row r="10393">
          <cell r="A10393" t="str">
            <v>4512000004</v>
          </cell>
        </row>
        <row r="10394">
          <cell r="A10394" t="str">
            <v>4512000004</v>
          </cell>
        </row>
        <row r="10395">
          <cell r="A10395" t="str">
            <v>4512000004</v>
          </cell>
        </row>
        <row r="10396">
          <cell r="A10396" t="str">
            <v>4512000004</v>
          </cell>
        </row>
        <row r="10397">
          <cell r="A10397" t="str">
            <v>4512000004</v>
          </cell>
        </row>
        <row r="10398">
          <cell r="A10398" t="str">
            <v>4512000004</v>
          </cell>
        </row>
        <row r="10399">
          <cell r="A10399" t="str">
            <v>4512000004</v>
          </cell>
        </row>
        <row r="10400">
          <cell r="A10400" t="str">
            <v>4512000004</v>
          </cell>
        </row>
        <row r="10401">
          <cell r="A10401" t="str">
            <v>4512000004</v>
          </cell>
        </row>
        <row r="10402">
          <cell r="A10402" t="str">
            <v>4512000004</v>
          </cell>
        </row>
        <row r="10403">
          <cell r="A10403" t="str">
            <v>4512000004</v>
          </cell>
        </row>
        <row r="10404">
          <cell r="A10404" t="str">
            <v>4512000004</v>
          </cell>
        </row>
        <row r="10405">
          <cell r="A10405" t="str">
            <v>4512000004</v>
          </cell>
        </row>
        <row r="10406">
          <cell r="A10406" t="str">
            <v>4512000004</v>
          </cell>
        </row>
        <row r="10407">
          <cell r="A10407" t="str">
            <v>4512000004</v>
          </cell>
        </row>
        <row r="10408">
          <cell r="A10408" t="str">
            <v>4512000004</v>
          </cell>
        </row>
        <row r="10409">
          <cell r="A10409" t="str">
            <v>4512000004</v>
          </cell>
        </row>
        <row r="10410">
          <cell r="A10410" t="str">
            <v>4512000004</v>
          </cell>
        </row>
        <row r="10411">
          <cell r="A10411" t="str">
            <v>4512000004</v>
          </cell>
        </row>
        <row r="10412">
          <cell r="A10412" t="str">
            <v>4512000004</v>
          </cell>
        </row>
        <row r="10413">
          <cell r="A10413" t="str">
            <v>4512000004</v>
          </cell>
        </row>
        <row r="10414">
          <cell r="A10414" t="str">
            <v>4512000004</v>
          </cell>
        </row>
        <row r="10415">
          <cell r="A10415" t="str">
            <v>4512000004</v>
          </cell>
        </row>
        <row r="10416">
          <cell r="A10416" t="str">
            <v>4512000004</v>
          </cell>
        </row>
        <row r="10417">
          <cell r="A10417" t="str">
            <v>4512000004</v>
          </cell>
        </row>
        <row r="10418">
          <cell r="A10418" t="str">
            <v>4512000004</v>
          </cell>
        </row>
        <row r="10419">
          <cell r="A10419" t="str">
            <v>4512000004</v>
          </cell>
        </row>
        <row r="10420">
          <cell r="A10420" t="str">
            <v>4512000004</v>
          </cell>
        </row>
        <row r="10421">
          <cell r="A10421" t="str">
            <v>4512000004</v>
          </cell>
        </row>
        <row r="10422">
          <cell r="A10422" t="str">
            <v>4512000004</v>
          </cell>
        </row>
        <row r="10423">
          <cell r="A10423" t="str">
            <v>4512000004</v>
          </cell>
        </row>
        <row r="10424">
          <cell r="A10424" t="str">
            <v>4512000004</v>
          </cell>
        </row>
        <row r="10425">
          <cell r="A10425" t="str">
            <v>4512000004</v>
          </cell>
        </row>
        <row r="10426">
          <cell r="A10426" t="str">
            <v>4512000004</v>
          </cell>
        </row>
        <row r="10427">
          <cell r="A10427" t="str">
            <v>4512000004</v>
          </cell>
        </row>
        <row r="10428">
          <cell r="A10428" t="str">
            <v>4512000004</v>
          </cell>
        </row>
        <row r="10429">
          <cell r="A10429" t="str">
            <v>4512000004</v>
          </cell>
        </row>
        <row r="10430">
          <cell r="A10430" t="str">
            <v>4512000004</v>
          </cell>
        </row>
        <row r="10431">
          <cell r="A10431" t="str">
            <v>4512000004</v>
          </cell>
        </row>
        <row r="10432">
          <cell r="A10432" t="str">
            <v>4512000004</v>
          </cell>
        </row>
        <row r="10433">
          <cell r="A10433" t="str">
            <v>4512000004</v>
          </cell>
        </row>
        <row r="10434">
          <cell r="A10434" t="str">
            <v>4512000004</v>
          </cell>
        </row>
        <row r="10435">
          <cell r="A10435" t="str">
            <v>4512000004</v>
          </cell>
        </row>
        <row r="10436">
          <cell r="A10436" t="str">
            <v>4512000004</v>
          </cell>
        </row>
        <row r="10437">
          <cell r="A10437" t="str">
            <v>4512000004</v>
          </cell>
        </row>
        <row r="10438">
          <cell r="A10438" t="str">
            <v>4512000004</v>
          </cell>
        </row>
        <row r="10439">
          <cell r="A10439" t="str">
            <v>4512000004</v>
          </cell>
        </row>
        <row r="10440">
          <cell r="A10440" t="str">
            <v>4512000004</v>
          </cell>
        </row>
        <row r="10441">
          <cell r="A10441" t="str">
            <v>4512000004</v>
          </cell>
        </row>
        <row r="10442">
          <cell r="A10442" t="str">
            <v>4512000004</v>
          </cell>
        </row>
        <row r="10443">
          <cell r="A10443" t="str">
            <v>4512000004</v>
          </cell>
        </row>
        <row r="10444">
          <cell r="A10444" t="str">
            <v>4512000004</v>
          </cell>
        </row>
        <row r="10445">
          <cell r="A10445" t="str">
            <v>4512000004</v>
          </cell>
        </row>
        <row r="10446">
          <cell r="A10446" t="str">
            <v>4512000004</v>
          </cell>
        </row>
        <row r="10447">
          <cell r="A10447" t="str">
            <v>4512000004</v>
          </cell>
        </row>
        <row r="10448">
          <cell r="A10448" t="str">
            <v>4512000004</v>
          </cell>
        </row>
        <row r="10449">
          <cell r="A10449" t="str">
            <v>4512000004</v>
          </cell>
        </row>
        <row r="10450">
          <cell r="A10450" t="str">
            <v>4512000004</v>
          </cell>
        </row>
        <row r="10451">
          <cell r="A10451" t="str">
            <v>4512000004</v>
          </cell>
        </row>
        <row r="10452">
          <cell r="A10452" t="str">
            <v>4512000004</v>
          </cell>
        </row>
        <row r="10453">
          <cell r="A10453" t="str">
            <v>4512000004</v>
          </cell>
        </row>
        <row r="10454">
          <cell r="A10454" t="str">
            <v>4512000004</v>
          </cell>
        </row>
        <row r="10455">
          <cell r="A10455" t="str">
            <v>4512000004</v>
          </cell>
        </row>
        <row r="10456">
          <cell r="A10456" t="str">
            <v>4512000004</v>
          </cell>
        </row>
        <row r="10457">
          <cell r="A10457" t="str">
            <v>4512000004</v>
          </cell>
        </row>
        <row r="10458">
          <cell r="A10458" t="str">
            <v>4512000004</v>
          </cell>
        </row>
        <row r="10459">
          <cell r="A10459" t="str">
            <v>4512000004</v>
          </cell>
        </row>
        <row r="10460">
          <cell r="A10460" t="str">
            <v>4512000004</v>
          </cell>
        </row>
        <row r="10461">
          <cell r="A10461" t="str">
            <v>4512000004</v>
          </cell>
        </row>
        <row r="10462">
          <cell r="A10462" t="str">
            <v>4512000004</v>
          </cell>
        </row>
        <row r="10463">
          <cell r="A10463" t="str">
            <v>4512000004</v>
          </cell>
        </row>
        <row r="10464">
          <cell r="A10464" t="str">
            <v>4512000004</v>
          </cell>
        </row>
        <row r="10465">
          <cell r="A10465" t="str">
            <v>4512000004</v>
          </cell>
        </row>
        <row r="10466">
          <cell r="A10466" t="str">
            <v>4512000004</v>
          </cell>
        </row>
        <row r="10467">
          <cell r="A10467" t="str">
            <v>4512000004</v>
          </cell>
        </row>
        <row r="10468">
          <cell r="A10468" t="str">
            <v>4512000004</v>
          </cell>
        </row>
        <row r="10469">
          <cell r="A10469" t="str">
            <v>4512000004</v>
          </cell>
        </row>
        <row r="10470">
          <cell r="A10470" t="str">
            <v>4512000004</v>
          </cell>
        </row>
        <row r="10471">
          <cell r="A10471" t="str">
            <v>4512000004</v>
          </cell>
        </row>
        <row r="10472">
          <cell r="A10472" t="str">
            <v>4512000004</v>
          </cell>
        </row>
        <row r="10473">
          <cell r="A10473" t="str">
            <v>4512000004</v>
          </cell>
        </row>
        <row r="10474">
          <cell r="A10474" t="str">
            <v>4512000004</v>
          </cell>
        </row>
        <row r="10475">
          <cell r="A10475" t="str">
            <v>4512000004</v>
          </cell>
        </row>
        <row r="10476">
          <cell r="A10476" t="str">
            <v>4512000004</v>
          </cell>
        </row>
        <row r="10477">
          <cell r="A10477" t="str">
            <v>4512000004</v>
          </cell>
        </row>
        <row r="10478">
          <cell r="A10478" t="str">
            <v>4512000004</v>
          </cell>
        </row>
        <row r="10479">
          <cell r="A10479" t="str">
            <v>4512000004</v>
          </cell>
        </row>
        <row r="10480">
          <cell r="A10480" t="str">
            <v>4512000004</v>
          </cell>
        </row>
        <row r="10481">
          <cell r="A10481" t="str">
            <v>4512000004</v>
          </cell>
        </row>
        <row r="10482">
          <cell r="A10482" t="str">
            <v>4512000004</v>
          </cell>
        </row>
        <row r="10483">
          <cell r="A10483" t="str">
            <v>4512000004</v>
          </cell>
        </row>
        <row r="10484">
          <cell r="A10484" t="str">
            <v>4512000004</v>
          </cell>
        </row>
        <row r="10485">
          <cell r="A10485" t="str">
            <v>4512000004</v>
          </cell>
        </row>
        <row r="10486">
          <cell r="A10486" t="str">
            <v>4512000004</v>
          </cell>
        </row>
        <row r="10487">
          <cell r="A10487" t="str">
            <v>4512000004</v>
          </cell>
        </row>
        <row r="10488">
          <cell r="A10488" t="str">
            <v>4512000004</v>
          </cell>
        </row>
        <row r="10489">
          <cell r="A10489" t="str">
            <v>4512000004</v>
          </cell>
        </row>
        <row r="10490">
          <cell r="A10490" t="str">
            <v>4512000004</v>
          </cell>
        </row>
        <row r="10491">
          <cell r="A10491" t="str">
            <v>4512000004</v>
          </cell>
        </row>
        <row r="10492">
          <cell r="A10492" t="str">
            <v>4512000004</v>
          </cell>
        </row>
        <row r="10493">
          <cell r="A10493" t="str">
            <v>4512000004</v>
          </cell>
        </row>
        <row r="10494">
          <cell r="A10494" t="str">
            <v>4512000004</v>
          </cell>
        </row>
        <row r="10495">
          <cell r="A10495" t="str">
            <v>4512000004</v>
          </cell>
        </row>
        <row r="10496">
          <cell r="A10496" t="str">
            <v>4512000004</v>
          </cell>
        </row>
        <row r="10497">
          <cell r="A10497" t="str">
            <v>4512000004</v>
          </cell>
        </row>
        <row r="10498">
          <cell r="A10498" t="str">
            <v>4512000004</v>
          </cell>
        </row>
        <row r="10499">
          <cell r="A10499" t="str">
            <v>4512000004</v>
          </cell>
        </row>
        <row r="10500">
          <cell r="A10500" t="str">
            <v>4512000004</v>
          </cell>
        </row>
        <row r="10501">
          <cell r="A10501" t="str">
            <v>4512000004</v>
          </cell>
        </row>
        <row r="10502">
          <cell r="A10502" t="str">
            <v>4512000004</v>
          </cell>
        </row>
        <row r="10503">
          <cell r="A10503" t="str">
            <v>4512000004</v>
          </cell>
        </row>
        <row r="10504">
          <cell r="A10504" t="str">
            <v>4512000004</v>
          </cell>
        </row>
        <row r="10505">
          <cell r="A10505" t="str">
            <v>4512000004</v>
          </cell>
        </row>
        <row r="10506">
          <cell r="A10506" t="str">
            <v>4512000004</v>
          </cell>
        </row>
        <row r="10507">
          <cell r="A10507" t="str">
            <v>4512000004</v>
          </cell>
        </row>
        <row r="10508">
          <cell r="A10508" t="str">
            <v>4512000004</v>
          </cell>
        </row>
        <row r="10509">
          <cell r="A10509" t="str">
            <v>4512000004</v>
          </cell>
        </row>
        <row r="10510">
          <cell r="A10510" t="str">
            <v>4512000004</v>
          </cell>
        </row>
        <row r="10511">
          <cell r="A10511" t="str">
            <v>4512000004</v>
          </cell>
        </row>
        <row r="10512">
          <cell r="A10512" t="str">
            <v>4512000004</v>
          </cell>
        </row>
        <row r="10513">
          <cell r="A10513" t="str">
            <v>4512000004</v>
          </cell>
        </row>
        <row r="10514">
          <cell r="A10514" t="str">
            <v>4512000004</v>
          </cell>
        </row>
        <row r="10515">
          <cell r="A10515" t="str">
            <v>4512000004</v>
          </cell>
        </row>
        <row r="10516">
          <cell r="A10516" t="str">
            <v>4512000004</v>
          </cell>
        </row>
        <row r="10517">
          <cell r="A10517" t="str">
            <v>4512000004</v>
          </cell>
        </row>
        <row r="10518">
          <cell r="A10518" t="str">
            <v>4512000004</v>
          </cell>
        </row>
        <row r="10519">
          <cell r="A10519" t="str">
            <v>4512000004</v>
          </cell>
        </row>
        <row r="10520">
          <cell r="A10520" t="str">
            <v>4512000004</v>
          </cell>
        </row>
        <row r="10521">
          <cell r="A10521" t="str">
            <v>4512000004</v>
          </cell>
        </row>
        <row r="10522">
          <cell r="A10522" t="str">
            <v>4512000004</v>
          </cell>
        </row>
        <row r="10523">
          <cell r="A10523" t="str">
            <v>4512000004</v>
          </cell>
        </row>
        <row r="10524">
          <cell r="A10524" t="str">
            <v>4512000004</v>
          </cell>
        </row>
        <row r="10525">
          <cell r="A10525" t="str">
            <v>4512000004</v>
          </cell>
        </row>
        <row r="10526">
          <cell r="A10526" t="str">
            <v>4512000004</v>
          </cell>
        </row>
        <row r="10527">
          <cell r="A10527" t="str">
            <v>4512000004</v>
          </cell>
        </row>
        <row r="10528">
          <cell r="A10528" t="str">
            <v>4512000004</v>
          </cell>
        </row>
        <row r="10529">
          <cell r="A10529" t="str">
            <v>4512000004</v>
          </cell>
        </row>
        <row r="10530">
          <cell r="A10530" t="str">
            <v>4512000004</v>
          </cell>
        </row>
        <row r="10531">
          <cell r="A10531" t="str">
            <v>4512000004</v>
          </cell>
        </row>
        <row r="10532">
          <cell r="A10532" t="str">
            <v>4512000004</v>
          </cell>
        </row>
        <row r="10533">
          <cell r="A10533" t="str">
            <v>4512000004</v>
          </cell>
        </row>
        <row r="10534">
          <cell r="A10534" t="str">
            <v>4512000004</v>
          </cell>
        </row>
        <row r="10535">
          <cell r="A10535" t="str">
            <v>4512000004</v>
          </cell>
        </row>
        <row r="10536">
          <cell r="A10536" t="str">
            <v>4512000004</v>
          </cell>
        </row>
        <row r="10537">
          <cell r="A10537" t="str">
            <v>4512000004</v>
          </cell>
        </row>
        <row r="10538">
          <cell r="A10538" t="str">
            <v>4512000004</v>
          </cell>
        </row>
        <row r="10539">
          <cell r="A10539" t="str">
            <v>4512000004</v>
          </cell>
        </row>
        <row r="10540">
          <cell r="A10540" t="str">
            <v>4512000004</v>
          </cell>
        </row>
        <row r="10541">
          <cell r="A10541" t="str">
            <v>4512000004</v>
          </cell>
        </row>
        <row r="10542">
          <cell r="A10542" t="str">
            <v>4512000004</v>
          </cell>
        </row>
        <row r="10543">
          <cell r="A10543" t="str">
            <v>4512000004</v>
          </cell>
        </row>
        <row r="10544">
          <cell r="A10544" t="str">
            <v>4512000004</v>
          </cell>
        </row>
        <row r="10545">
          <cell r="A10545" t="str">
            <v>4512000004</v>
          </cell>
        </row>
        <row r="10546">
          <cell r="A10546" t="str">
            <v>4512000004</v>
          </cell>
        </row>
        <row r="10547">
          <cell r="A10547" t="str">
            <v>4512000004</v>
          </cell>
        </row>
        <row r="10548">
          <cell r="A10548" t="str">
            <v>4512000004</v>
          </cell>
        </row>
        <row r="10549">
          <cell r="A10549" t="str">
            <v>4512000004</v>
          </cell>
        </row>
        <row r="10550">
          <cell r="A10550" t="str">
            <v>4512000004</v>
          </cell>
        </row>
        <row r="10551">
          <cell r="A10551" t="str">
            <v>4512000004</v>
          </cell>
        </row>
        <row r="10552">
          <cell r="A10552" t="str">
            <v>4512000004</v>
          </cell>
        </row>
        <row r="10553">
          <cell r="A10553" t="str">
            <v>4512000004</v>
          </cell>
        </row>
        <row r="10554">
          <cell r="A10554" t="str">
            <v>4512000004</v>
          </cell>
        </row>
        <row r="10555">
          <cell r="A10555" t="str">
            <v>4512000004</v>
          </cell>
        </row>
        <row r="10556">
          <cell r="A10556" t="str">
            <v>4512000004</v>
          </cell>
        </row>
        <row r="10557">
          <cell r="A10557" t="str">
            <v>4512000004</v>
          </cell>
        </row>
        <row r="10558">
          <cell r="A10558" t="str">
            <v>4512000004</v>
          </cell>
        </row>
        <row r="10559">
          <cell r="A10559" t="str">
            <v>4512000004</v>
          </cell>
        </row>
        <row r="10560">
          <cell r="A10560" t="str">
            <v>4512000004</v>
          </cell>
        </row>
        <row r="10561">
          <cell r="A10561" t="str">
            <v>4512000004</v>
          </cell>
        </row>
        <row r="10562">
          <cell r="A10562" t="str">
            <v>4512000004</v>
          </cell>
        </row>
        <row r="10563">
          <cell r="A10563" t="str">
            <v>4512000004</v>
          </cell>
        </row>
        <row r="10564">
          <cell r="A10564" t="str">
            <v>4512000004</v>
          </cell>
        </row>
        <row r="10565">
          <cell r="A10565" t="str">
            <v>4512000004</v>
          </cell>
        </row>
        <row r="10566">
          <cell r="A10566" t="str">
            <v>4512000004</v>
          </cell>
        </row>
        <row r="10567">
          <cell r="A10567" t="str">
            <v>4512000004</v>
          </cell>
        </row>
        <row r="10568">
          <cell r="A10568" t="str">
            <v>4512000004</v>
          </cell>
        </row>
        <row r="10569">
          <cell r="A10569" t="str">
            <v>4512000004</v>
          </cell>
        </row>
        <row r="10570">
          <cell r="A10570" t="str">
            <v>4512000004</v>
          </cell>
        </row>
        <row r="10571">
          <cell r="A10571" t="str">
            <v>4512000004</v>
          </cell>
        </row>
        <row r="10572">
          <cell r="A10572" t="str">
            <v>4512000004</v>
          </cell>
        </row>
        <row r="10573">
          <cell r="A10573" t="str">
            <v>4512000004</v>
          </cell>
        </row>
        <row r="10574">
          <cell r="A10574" t="str">
            <v>4512000004</v>
          </cell>
        </row>
        <row r="10575">
          <cell r="A10575" t="str">
            <v>4512000004</v>
          </cell>
        </row>
        <row r="10576">
          <cell r="A10576" t="str">
            <v>4512000004</v>
          </cell>
        </row>
        <row r="10577">
          <cell r="A10577" t="str">
            <v>4512000004</v>
          </cell>
        </row>
        <row r="10578">
          <cell r="A10578" t="str">
            <v>4512000004</v>
          </cell>
        </row>
        <row r="10579">
          <cell r="A10579" t="str">
            <v>4512000004</v>
          </cell>
        </row>
        <row r="10580">
          <cell r="A10580" t="str">
            <v>4512000004</v>
          </cell>
        </row>
        <row r="10581">
          <cell r="A10581" t="str">
            <v>4512000004</v>
          </cell>
        </row>
        <row r="10582">
          <cell r="A10582" t="str">
            <v>4512000004</v>
          </cell>
        </row>
        <row r="10583">
          <cell r="A10583" t="str">
            <v>4512000004</v>
          </cell>
        </row>
        <row r="10584">
          <cell r="A10584" t="str">
            <v>4512000004</v>
          </cell>
        </row>
        <row r="10585">
          <cell r="A10585" t="str">
            <v>4512000004</v>
          </cell>
        </row>
        <row r="10586">
          <cell r="A10586" t="str">
            <v>4512000004</v>
          </cell>
        </row>
        <row r="10587">
          <cell r="A10587" t="str">
            <v>4512000004</v>
          </cell>
        </row>
        <row r="10588">
          <cell r="A10588" t="str">
            <v>4512000004</v>
          </cell>
        </row>
        <row r="10589">
          <cell r="A10589" t="str">
            <v>4512000004</v>
          </cell>
        </row>
        <row r="10590">
          <cell r="A10590" t="str">
            <v>4512000004</v>
          </cell>
        </row>
        <row r="10591">
          <cell r="A10591" t="str">
            <v>4512000004</v>
          </cell>
        </row>
        <row r="10592">
          <cell r="A10592" t="str">
            <v>4512000004</v>
          </cell>
        </row>
        <row r="10593">
          <cell r="A10593" t="str">
            <v>4512000004</v>
          </cell>
        </row>
        <row r="10594">
          <cell r="A10594" t="str">
            <v>4512000004</v>
          </cell>
        </row>
        <row r="10595">
          <cell r="A10595" t="str">
            <v>4512000004</v>
          </cell>
        </row>
        <row r="10596">
          <cell r="A10596" t="str">
            <v>4512000004</v>
          </cell>
        </row>
        <row r="10597">
          <cell r="A10597" t="str">
            <v>4512000004</v>
          </cell>
        </row>
        <row r="10598">
          <cell r="A10598" t="str">
            <v>4512000004</v>
          </cell>
        </row>
        <row r="10599">
          <cell r="A10599" t="str">
            <v>4512000004</v>
          </cell>
        </row>
        <row r="10600">
          <cell r="A10600" t="str">
            <v>4512000004</v>
          </cell>
        </row>
        <row r="10601">
          <cell r="A10601" t="str">
            <v>4512000004</v>
          </cell>
        </row>
        <row r="10602">
          <cell r="A10602" t="str">
            <v>4512000004</v>
          </cell>
        </row>
        <row r="10603">
          <cell r="A10603" t="str">
            <v>4512000004</v>
          </cell>
        </row>
        <row r="10604">
          <cell r="A10604" t="str">
            <v>4512000004</v>
          </cell>
        </row>
        <row r="10605">
          <cell r="A10605" t="str">
            <v>4512000004</v>
          </cell>
        </row>
        <row r="10606">
          <cell r="A10606" t="str">
            <v>4512000004</v>
          </cell>
        </row>
        <row r="10607">
          <cell r="A10607" t="str">
            <v>4512000004</v>
          </cell>
        </row>
        <row r="10608">
          <cell r="A10608" t="str">
            <v>4512000004</v>
          </cell>
        </row>
        <row r="10609">
          <cell r="A10609" t="str">
            <v>4512000004</v>
          </cell>
        </row>
        <row r="10610">
          <cell r="A10610" t="str">
            <v>4512000004</v>
          </cell>
        </row>
        <row r="10611">
          <cell r="A10611" t="str">
            <v>4512000004</v>
          </cell>
        </row>
        <row r="10612">
          <cell r="A10612" t="str">
            <v>4512000004</v>
          </cell>
        </row>
        <row r="10613">
          <cell r="A10613" t="str">
            <v>4512000004</v>
          </cell>
        </row>
        <row r="10614">
          <cell r="A10614" t="str">
            <v>4512000004</v>
          </cell>
        </row>
        <row r="10615">
          <cell r="A10615" t="str">
            <v>4512000004</v>
          </cell>
        </row>
        <row r="10616">
          <cell r="A10616" t="str">
            <v>4512000004</v>
          </cell>
        </row>
        <row r="10617">
          <cell r="A10617" t="str">
            <v>4512000004</v>
          </cell>
        </row>
        <row r="10618">
          <cell r="A10618" t="str">
            <v>4512000004</v>
          </cell>
        </row>
        <row r="10619">
          <cell r="A10619" t="str">
            <v>4512000004</v>
          </cell>
        </row>
        <row r="10620">
          <cell r="A10620" t="str">
            <v>4512000004</v>
          </cell>
        </row>
        <row r="10621">
          <cell r="A10621" t="str">
            <v>4512000004</v>
          </cell>
        </row>
        <row r="10622">
          <cell r="A10622" t="str">
            <v>4512000004</v>
          </cell>
        </row>
        <row r="10623">
          <cell r="A10623" t="str">
            <v>4512000004</v>
          </cell>
        </row>
        <row r="10624">
          <cell r="A10624" t="str">
            <v>4512000004</v>
          </cell>
        </row>
        <row r="10625">
          <cell r="A10625" t="str">
            <v>4512000004</v>
          </cell>
        </row>
        <row r="10626">
          <cell r="A10626" t="str">
            <v>4512000004</v>
          </cell>
        </row>
        <row r="10627">
          <cell r="A10627" t="str">
            <v>4512000004</v>
          </cell>
        </row>
        <row r="10628">
          <cell r="A10628" t="str">
            <v>4512000004</v>
          </cell>
        </row>
        <row r="10629">
          <cell r="A10629" t="str">
            <v>4512000004</v>
          </cell>
        </row>
        <row r="10630">
          <cell r="A10630" t="str">
            <v>4512000004</v>
          </cell>
        </row>
        <row r="10631">
          <cell r="A10631" t="str">
            <v>4512000004</v>
          </cell>
        </row>
        <row r="10632">
          <cell r="A10632" t="str">
            <v>4512000004</v>
          </cell>
        </row>
        <row r="10633">
          <cell r="A10633" t="str">
            <v>4512000004</v>
          </cell>
        </row>
        <row r="10634">
          <cell r="A10634" t="str">
            <v>4512000004</v>
          </cell>
        </row>
        <row r="10635">
          <cell r="A10635" t="str">
            <v>4512000004</v>
          </cell>
        </row>
        <row r="10636">
          <cell r="A10636" t="str">
            <v>4512000004</v>
          </cell>
        </row>
        <row r="10637">
          <cell r="A10637" t="str">
            <v>4512000004</v>
          </cell>
        </row>
        <row r="10638">
          <cell r="A10638" t="str">
            <v>4512000004</v>
          </cell>
        </row>
        <row r="10639">
          <cell r="A10639" t="str">
            <v>4512000004</v>
          </cell>
        </row>
        <row r="10640">
          <cell r="A10640" t="str">
            <v>4512000004</v>
          </cell>
        </row>
        <row r="10641">
          <cell r="A10641" t="str">
            <v>4512000004</v>
          </cell>
        </row>
        <row r="10642">
          <cell r="A10642" t="str">
            <v>4512000004</v>
          </cell>
        </row>
        <row r="10643">
          <cell r="A10643" t="str">
            <v>4512000004</v>
          </cell>
        </row>
        <row r="10644">
          <cell r="A10644" t="str">
            <v>4512000004</v>
          </cell>
        </row>
        <row r="10645">
          <cell r="A10645" t="str">
            <v>4512000004</v>
          </cell>
        </row>
        <row r="10646">
          <cell r="A10646" t="str">
            <v>4512000004</v>
          </cell>
        </row>
        <row r="10647">
          <cell r="A10647" t="str">
            <v>4512000004</v>
          </cell>
        </row>
        <row r="10648">
          <cell r="A10648" t="str">
            <v>4512000004</v>
          </cell>
        </row>
        <row r="10649">
          <cell r="A10649" t="str">
            <v>4512000004</v>
          </cell>
        </row>
        <row r="10650">
          <cell r="A10650" t="str">
            <v>4512000004</v>
          </cell>
        </row>
        <row r="10651">
          <cell r="A10651" t="str">
            <v>4512000004</v>
          </cell>
        </row>
        <row r="10652">
          <cell r="A10652" t="str">
            <v>4512000004</v>
          </cell>
        </row>
        <row r="10653">
          <cell r="A10653" t="str">
            <v>4512000004</v>
          </cell>
        </row>
        <row r="10654">
          <cell r="A10654" t="str">
            <v>4512000004</v>
          </cell>
        </row>
        <row r="10655">
          <cell r="A10655" t="str">
            <v>4512000004</v>
          </cell>
        </row>
        <row r="10656">
          <cell r="A10656" t="str">
            <v>4512000004</v>
          </cell>
        </row>
        <row r="10657">
          <cell r="A10657" t="str">
            <v>4512000004</v>
          </cell>
        </row>
        <row r="10658">
          <cell r="A10658" t="str">
            <v>4512000004</v>
          </cell>
        </row>
        <row r="10659">
          <cell r="A10659" t="str">
            <v>4512000004</v>
          </cell>
        </row>
        <row r="10660">
          <cell r="A10660" t="str">
            <v>4512000004</v>
          </cell>
        </row>
        <row r="10661">
          <cell r="A10661" t="str">
            <v>4512000004</v>
          </cell>
        </row>
        <row r="10662">
          <cell r="A10662" t="str">
            <v>4512000004</v>
          </cell>
        </row>
        <row r="10663">
          <cell r="A10663" t="str">
            <v>4512000004</v>
          </cell>
        </row>
        <row r="10664">
          <cell r="A10664" t="str">
            <v>4512000004</v>
          </cell>
        </row>
        <row r="10665">
          <cell r="A10665" t="str">
            <v>4512000004</v>
          </cell>
        </row>
        <row r="10666">
          <cell r="A10666" t="str">
            <v>4512000004</v>
          </cell>
        </row>
        <row r="10667">
          <cell r="A10667" t="str">
            <v>4512000004</v>
          </cell>
        </row>
        <row r="10668">
          <cell r="A10668" t="str">
            <v>4512000004</v>
          </cell>
        </row>
        <row r="10669">
          <cell r="A10669" t="str">
            <v>4512000004</v>
          </cell>
        </row>
        <row r="10670">
          <cell r="A10670" t="str">
            <v>4512000004</v>
          </cell>
        </row>
        <row r="10671">
          <cell r="A10671" t="str">
            <v>4512000004</v>
          </cell>
        </row>
        <row r="10672">
          <cell r="A10672" t="str">
            <v>4512000004</v>
          </cell>
        </row>
        <row r="10673">
          <cell r="A10673" t="str">
            <v>4512000004</v>
          </cell>
        </row>
        <row r="10674">
          <cell r="A10674" t="str">
            <v>4512000004</v>
          </cell>
        </row>
        <row r="10675">
          <cell r="A10675" t="str">
            <v>4512000004</v>
          </cell>
        </row>
        <row r="10676">
          <cell r="A10676" t="str">
            <v>4512000004</v>
          </cell>
        </row>
        <row r="10677">
          <cell r="A10677" t="str">
            <v>4512000004</v>
          </cell>
        </row>
        <row r="10678">
          <cell r="A10678" t="str">
            <v>4512000004</v>
          </cell>
        </row>
        <row r="10679">
          <cell r="A10679" t="str">
            <v>4512000004</v>
          </cell>
        </row>
        <row r="10680">
          <cell r="A10680" t="str">
            <v>4512000004</v>
          </cell>
        </row>
        <row r="10681">
          <cell r="A10681" t="str">
            <v>4512000004</v>
          </cell>
        </row>
        <row r="10682">
          <cell r="A10682" t="str">
            <v>4512000004</v>
          </cell>
        </row>
        <row r="10683">
          <cell r="A10683" t="str">
            <v>4512000004</v>
          </cell>
        </row>
        <row r="10684">
          <cell r="A10684" t="str">
            <v>4512000004</v>
          </cell>
        </row>
        <row r="10685">
          <cell r="A10685" t="str">
            <v>4512000004</v>
          </cell>
        </row>
        <row r="10686">
          <cell r="A10686" t="str">
            <v>4512000004</v>
          </cell>
        </row>
        <row r="10687">
          <cell r="A10687" t="str">
            <v>4512000004</v>
          </cell>
        </row>
        <row r="10688">
          <cell r="A10688" t="str">
            <v>4512000004</v>
          </cell>
        </row>
        <row r="10689">
          <cell r="A10689" t="str">
            <v>4512000004</v>
          </cell>
        </row>
        <row r="10690">
          <cell r="A10690" t="str">
            <v>4512000004</v>
          </cell>
        </row>
        <row r="10691">
          <cell r="A10691" t="str">
            <v>4512000004</v>
          </cell>
        </row>
        <row r="10692">
          <cell r="A10692" t="str">
            <v>4512000004</v>
          </cell>
        </row>
        <row r="10693">
          <cell r="A10693" t="str">
            <v>4512000004</v>
          </cell>
        </row>
        <row r="10694">
          <cell r="A10694" t="str">
            <v>4512000004</v>
          </cell>
        </row>
        <row r="10695">
          <cell r="A10695" t="str">
            <v>4512000004</v>
          </cell>
        </row>
        <row r="10696">
          <cell r="A10696" t="str">
            <v>4512000004</v>
          </cell>
        </row>
        <row r="10697">
          <cell r="A10697" t="str">
            <v>4512000004</v>
          </cell>
        </row>
        <row r="10698">
          <cell r="A10698" t="str">
            <v>4512000004</v>
          </cell>
        </row>
        <row r="10699">
          <cell r="A10699" t="str">
            <v>4512000004</v>
          </cell>
        </row>
        <row r="10700">
          <cell r="A10700" t="str">
            <v>4512000004</v>
          </cell>
        </row>
        <row r="10701">
          <cell r="A10701" t="str">
            <v>4512000004</v>
          </cell>
        </row>
        <row r="10702">
          <cell r="A10702" t="str">
            <v>4512000004</v>
          </cell>
        </row>
        <row r="10703">
          <cell r="A10703" t="str">
            <v>4512000004</v>
          </cell>
        </row>
        <row r="10704">
          <cell r="A10704" t="str">
            <v>4512000004</v>
          </cell>
        </row>
        <row r="10705">
          <cell r="A10705" t="str">
            <v>4512000004</v>
          </cell>
        </row>
        <row r="10706">
          <cell r="A10706" t="str">
            <v>4512000004</v>
          </cell>
        </row>
        <row r="10707">
          <cell r="A10707" t="str">
            <v>4512000004</v>
          </cell>
        </row>
        <row r="10708">
          <cell r="A10708" t="str">
            <v>4512000004</v>
          </cell>
        </row>
        <row r="10709">
          <cell r="A10709" t="str">
            <v>4512000004</v>
          </cell>
        </row>
        <row r="10710">
          <cell r="A10710" t="str">
            <v>4512000004</v>
          </cell>
        </row>
        <row r="10711">
          <cell r="A10711" t="str">
            <v>4512000004</v>
          </cell>
        </row>
        <row r="10712">
          <cell r="A10712" t="str">
            <v>4512000004</v>
          </cell>
        </row>
        <row r="10713">
          <cell r="A10713" t="str">
            <v>4512000004</v>
          </cell>
        </row>
        <row r="10714">
          <cell r="A10714" t="str">
            <v>4512000004</v>
          </cell>
        </row>
        <row r="10715">
          <cell r="A10715" t="str">
            <v>4512000004</v>
          </cell>
        </row>
        <row r="10716">
          <cell r="A10716" t="str">
            <v>4512000004</v>
          </cell>
        </row>
        <row r="10717">
          <cell r="A10717" t="str">
            <v>4512000004</v>
          </cell>
        </row>
        <row r="10718">
          <cell r="A10718" t="str">
            <v>4512000004</v>
          </cell>
        </row>
        <row r="10719">
          <cell r="A10719" t="str">
            <v>4512000004</v>
          </cell>
        </row>
        <row r="10720">
          <cell r="A10720" t="str">
            <v>4512000004</v>
          </cell>
        </row>
        <row r="10721">
          <cell r="A10721" t="str">
            <v>4519000001</v>
          </cell>
        </row>
        <row r="10722">
          <cell r="A10722" t="str">
            <v>4519000002</v>
          </cell>
        </row>
        <row r="10723">
          <cell r="A10723" t="str">
            <v>4519000002</v>
          </cell>
        </row>
        <row r="10724">
          <cell r="A10724" t="str">
            <v>4519000002</v>
          </cell>
        </row>
        <row r="10725">
          <cell r="A10725" t="str">
            <v>4519000002</v>
          </cell>
        </row>
        <row r="10726">
          <cell r="A10726" t="str">
            <v>4519000002</v>
          </cell>
        </row>
        <row r="10727">
          <cell r="A10727" t="str">
            <v>4519000002</v>
          </cell>
        </row>
        <row r="10728">
          <cell r="A10728" t="str">
            <v>4519000002</v>
          </cell>
        </row>
        <row r="10729">
          <cell r="A10729" t="str">
            <v>4519000002</v>
          </cell>
        </row>
        <row r="10730">
          <cell r="A10730" t="str">
            <v>4519000002</v>
          </cell>
        </row>
        <row r="10731">
          <cell r="A10731" t="str">
            <v>4519000002</v>
          </cell>
        </row>
        <row r="10732">
          <cell r="A10732" t="str">
            <v>4519000002</v>
          </cell>
        </row>
        <row r="10733">
          <cell r="A10733" t="str">
            <v>4519000002</v>
          </cell>
        </row>
        <row r="10734">
          <cell r="A10734" t="str">
            <v>4519000002</v>
          </cell>
        </row>
        <row r="10735">
          <cell r="A10735" t="str">
            <v>4519000002</v>
          </cell>
        </row>
        <row r="10736">
          <cell r="A10736" t="str">
            <v>4519000002</v>
          </cell>
        </row>
        <row r="10737">
          <cell r="A10737" t="str">
            <v>4519000002</v>
          </cell>
        </row>
        <row r="10738">
          <cell r="A10738" t="str">
            <v>4519000002</v>
          </cell>
        </row>
        <row r="10739">
          <cell r="A10739" t="str">
            <v>4519000002</v>
          </cell>
        </row>
        <row r="10740">
          <cell r="A10740" t="str">
            <v>4519000002</v>
          </cell>
        </row>
        <row r="10741">
          <cell r="A10741" t="str">
            <v>4519000002</v>
          </cell>
        </row>
        <row r="10742">
          <cell r="A10742" t="str">
            <v>4519000002</v>
          </cell>
        </row>
        <row r="10743">
          <cell r="A10743" t="str">
            <v>4519000002</v>
          </cell>
        </row>
        <row r="10744">
          <cell r="A10744" t="str">
            <v>4519000002</v>
          </cell>
        </row>
        <row r="10745">
          <cell r="A10745" t="str">
            <v>4519000002</v>
          </cell>
        </row>
        <row r="10746">
          <cell r="A10746" t="str">
            <v>4519000002</v>
          </cell>
        </row>
        <row r="10747">
          <cell r="A10747" t="str">
            <v>4519000002</v>
          </cell>
        </row>
        <row r="10748">
          <cell r="A10748" t="str">
            <v>4519000002</v>
          </cell>
        </row>
        <row r="10749">
          <cell r="A10749" t="str">
            <v>4519000002</v>
          </cell>
        </row>
        <row r="10750">
          <cell r="A10750" t="str">
            <v>4519000002</v>
          </cell>
        </row>
        <row r="10751">
          <cell r="A10751" t="str">
            <v>4519000002</v>
          </cell>
        </row>
        <row r="10752">
          <cell r="A10752" t="str">
            <v>4519000002</v>
          </cell>
        </row>
        <row r="10753">
          <cell r="A10753" t="str">
            <v>4519000002</v>
          </cell>
        </row>
        <row r="10754">
          <cell r="A10754" t="str">
            <v>4519000002</v>
          </cell>
        </row>
        <row r="10755">
          <cell r="A10755" t="str">
            <v>4519000002</v>
          </cell>
        </row>
        <row r="10756">
          <cell r="A10756" t="str">
            <v>4519000002</v>
          </cell>
        </row>
        <row r="10757">
          <cell r="A10757" t="str">
            <v>4519000002</v>
          </cell>
        </row>
        <row r="10758">
          <cell r="A10758" t="str">
            <v>4519000002</v>
          </cell>
        </row>
        <row r="10759">
          <cell r="A10759" t="str">
            <v>4519000002</v>
          </cell>
        </row>
        <row r="10760">
          <cell r="A10760" t="str">
            <v>4519000002</v>
          </cell>
        </row>
        <row r="10761">
          <cell r="A10761" t="str">
            <v>4519000002</v>
          </cell>
        </row>
        <row r="10762">
          <cell r="A10762" t="str">
            <v>4519000002</v>
          </cell>
        </row>
        <row r="10763">
          <cell r="A10763" t="str">
            <v>4519000002</v>
          </cell>
        </row>
        <row r="10764">
          <cell r="A10764" t="str">
            <v>4519000002</v>
          </cell>
        </row>
        <row r="10765">
          <cell r="A10765" t="str">
            <v>4519000002</v>
          </cell>
        </row>
        <row r="10766">
          <cell r="A10766" t="str">
            <v>4519000002</v>
          </cell>
        </row>
        <row r="10767">
          <cell r="A10767" t="str">
            <v>4519000002</v>
          </cell>
        </row>
        <row r="10768">
          <cell r="A10768" t="str">
            <v>4519000002</v>
          </cell>
        </row>
        <row r="10769">
          <cell r="A10769" t="str">
            <v>4519000002</v>
          </cell>
        </row>
        <row r="10770">
          <cell r="A10770" t="str">
            <v>4519000002</v>
          </cell>
        </row>
        <row r="10771">
          <cell r="A10771" t="str">
            <v>4519000002</v>
          </cell>
        </row>
        <row r="10772">
          <cell r="A10772" t="str">
            <v>4519000002</v>
          </cell>
        </row>
        <row r="10773">
          <cell r="A10773" t="str">
            <v>4519000002</v>
          </cell>
        </row>
        <row r="10774">
          <cell r="A10774" t="str">
            <v>4519000002</v>
          </cell>
        </row>
        <row r="10775">
          <cell r="A10775" t="str">
            <v>4519000002</v>
          </cell>
        </row>
        <row r="10776">
          <cell r="A10776" t="str">
            <v>4519000002</v>
          </cell>
        </row>
        <row r="10777">
          <cell r="A10777" t="str">
            <v>4519000002</v>
          </cell>
        </row>
        <row r="10778">
          <cell r="A10778" t="str">
            <v>4519000002</v>
          </cell>
        </row>
        <row r="10779">
          <cell r="A10779" t="str">
            <v>4519000002</v>
          </cell>
        </row>
        <row r="10780">
          <cell r="A10780" t="str">
            <v>4519000002</v>
          </cell>
        </row>
        <row r="10781">
          <cell r="A10781" t="str">
            <v>4519000002</v>
          </cell>
        </row>
        <row r="10782">
          <cell r="A10782" t="str">
            <v>4519000002</v>
          </cell>
        </row>
        <row r="10783">
          <cell r="A10783" t="str">
            <v>4519000002</v>
          </cell>
        </row>
        <row r="10784">
          <cell r="A10784" t="str">
            <v>4519000002</v>
          </cell>
        </row>
        <row r="10785">
          <cell r="A10785" t="str">
            <v>4519000002</v>
          </cell>
        </row>
        <row r="10786">
          <cell r="A10786" t="str">
            <v>4519000002</v>
          </cell>
        </row>
        <row r="10787">
          <cell r="A10787" t="str">
            <v>4519000002</v>
          </cell>
        </row>
        <row r="10788">
          <cell r="A10788" t="str">
            <v>4519000002</v>
          </cell>
        </row>
        <row r="10789">
          <cell r="A10789" t="str">
            <v>4519000002</v>
          </cell>
        </row>
        <row r="10790">
          <cell r="A10790" t="str">
            <v>4519000002</v>
          </cell>
        </row>
        <row r="10791">
          <cell r="A10791" t="str">
            <v>4519000002</v>
          </cell>
        </row>
        <row r="10792">
          <cell r="A10792" t="str">
            <v>4519000002</v>
          </cell>
        </row>
        <row r="10793">
          <cell r="A10793" t="str">
            <v>4519000002</v>
          </cell>
        </row>
        <row r="10794">
          <cell r="A10794" t="str">
            <v>4519000002</v>
          </cell>
        </row>
        <row r="10795">
          <cell r="A10795" t="str">
            <v>4519000002</v>
          </cell>
        </row>
        <row r="10796">
          <cell r="A10796" t="str">
            <v>4519000002</v>
          </cell>
        </row>
        <row r="10797">
          <cell r="A10797" t="str">
            <v>4519000002</v>
          </cell>
        </row>
        <row r="10798">
          <cell r="A10798" t="str">
            <v>4519000002</v>
          </cell>
        </row>
        <row r="10799">
          <cell r="A10799" t="str">
            <v>4519000002</v>
          </cell>
        </row>
        <row r="10800">
          <cell r="A10800" t="str">
            <v>4519000002</v>
          </cell>
        </row>
        <row r="10801">
          <cell r="A10801" t="str">
            <v>4519000002</v>
          </cell>
        </row>
        <row r="10802">
          <cell r="A10802" t="str">
            <v>4519000002</v>
          </cell>
        </row>
        <row r="10803">
          <cell r="A10803" t="str">
            <v>4519000002</v>
          </cell>
        </row>
        <row r="10804">
          <cell r="A10804" t="str">
            <v>4519000002</v>
          </cell>
        </row>
        <row r="10805">
          <cell r="A10805" t="str">
            <v>4519000002</v>
          </cell>
        </row>
        <row r="10806">
          <cell r="A10806" t="str">
            <v>4519000002</v>
          </cell>
        </row>
        <row r="10807">
          <cell r="A10807" t="str">
            <v>4519000002</v>
          </cell>
        </row>
        <row r="10808">
          <cell r="A10808" t="str">
            <v>4519000002</v>
          </cell>
        </row>
        <row r="10809">
          <cell r="A10809" t="str">
            <v>4519000002</v>
          </cell>
        </row>
        <row r="10810">
          <cell r="A10810" t="str">
            <v>4519000002</v>
          </cell>
        </row>
        <row r="10811">
          <cell r="A10811" t="str">
            <v>4519000002</v>
          </cell>
        </row>
        <row r="10812">
          <cell r="A10812" t="str">
            <v>4519000002</v>
          </cell>
        </row>
        <row r="10813">
          <cell r="A10813" t="str">
            <v>4519000002</v>
          </cell>
        </row>
        <row r="10814">
          <cell r="A10814" t="str">
            <v>4519000002</v>
          </cell>
        </row>
        <row r="10815">
          <cell r="A10815" t="str">
            <v>4519000002</v>
          </cell>
        </row>
        <row r="10816">
          <cell r="A10816" t="str">
            <v>4519000002</v>
          </cell>
        </row>
        <row r="10817">
          <cell r="A10817" t="str">
            <v>4519000002</v>
          </cell>
        </row>
        <row r="10818">
          <cell r="A10818" t="str">
            <v>4519000002</v>
          </cell>
        </row>
        <row r="10819">
          <cell r="A10819" t="str">
            <v>4519000002</v>
          </cell>
        </row>
        <row r="10820">
          <cell r="A10820" t="str">
            <v>4519000002</v>
          </cell>
        </row>
        <row r="10821">
          <cell r="A10821" t="str">
            <v>4519000002</v>
          </cell>
        </row>
        <row r="10822">
          <cell r="A10822" t="str">
            <v>4519000002</v>
          </cell>
        </row>
        <row r="10823">
          <cell r="A10823" t="str">
            <v>4519000002</v>
          </cell>
        </row>
        <row r="10824">
          <cell r="A10824" t="str">
            <v>4519000002</v>
          </cell>
        </row>
        <row r="10825">
          <cell r="A10825" t="str">
            <v>4519000002</v>
          </cell>
        </row>
        <row r="10826">
          <cell r="A10826" t="str">
            <v>4519000002</v>
          </cell>
        </row>
        <row r="10827">
          <cell r="A10827" t="str">
            <v>4519000002</v>
          </cell>
        </row>
        <row r="10828">
          <cell r="A10828" t="str">
            <v>4519000002</v>
          </cell>
        </row>
        <row r="10829">
          <cell r="A10829" t="str">
            <v>4519000002</v>
          </cell>
        </row>
        <row r="10830">
          <cell r="A10830" t="str">
            <v>4519000002</v>
          </cell>
        </row>
        <row r="10831">
          <cell r="A10831" t="str">
            <v>4519000002</v>
          </cell>
        </row>
        <row r="10832">
          <cell r="A10832" t="str">
            <v>4519000002</v>
          </cell>
        </row>
        <row r="10833">
          <cell r="A10833" t="str">
            <v>4519000002</v>
          </cell>
        </row>
        <row r="10834">
          <cell r="A10834" t="str">
            <v>4519000002</v>
          </cell>
        </row>
        <row r="10835">
          <cell r="A10835" t="str">
            <v>4519000002</v>
          </cell>
        </row>
        <row r="10836">
          <cell r="A10836" t="str">
            <v>4519000002</v>
          </cell>
        </row>
        <row r="10837">
          <cell r="A10837" t="str">
            <v>4519000002</v>
          </cell>
        </row>
        <row r="10838">
          <cell r="A10838" t="str">
            <v>4519000002</v>
          </cell>
        </row>
        <row r="10839">
          <cell r="A10839" t="str">
            <v>4519000002</v>
          </cell>
        </row>
        <row r="10840">
          <cell r="A10840" t="str">
            <v>4519000002</v>
          </cell>
        </row>
        <row r="10841">
          <cell r="A10841" t="str">
            <v>4519000002</v>
          </cell>
        </row>
        <row r="10842">
          <cell r="A10842" t="str">
            <v>4519000002</v>
          </cell>
        </row>
        <row r="10843">
          <cell r="A10843" t="str">
            <v>4519000002</v>
          </cell>
        </row>
        <row r="10844">
          <cell r="A10844" t="str">
            <v>4519000002</v>
          </cell>
        </row>
        <row r="10845">
          <cell r="A10845" t="str">
            <v>4519000002</v>
          </cell>
        </row>
        <row r="10846">
          <cell r="A10846" t="str">
            <v>4519000002</v>
          </cell>
        </row>
        <row r="10847">
          <cell r="A10847" t="str">
            <v>4519000002</v>
          </cell>
        </row>
        <row r="10848">
          <cell r="A10848" t="str">
            <v>4519000002</v>
          </cell>
        </row>
        <row r="10849">
          <cell r="A10849" t="str">
            <v>4519000002</v>
          </cell>
        </row>
        <row r="10850">
          <cell r="A10850" t="str">
            <v>4519000002</v>
          </cell>
        </row>
        <row r="10851">
          <cell r="A10851" t="str">
            <v>4519000002</v>
          </cell>
        </row>
        <row r="10852">
          <cell r="A10852" t="str">
            <v>4519000002</v>
          </cell>
        </row>
        <row r="10853">
          <cell r="A10853" t="str">
            <v>4519000002</v>
          </cell>
        </row>
        <row r="10854">
          <cell r="A10854" t="str">
            <v>4519000002</v>
          </cell>
        </row>
        <row r="10855">
          <cell r="A10855" t="str">
            <v>4519000002</v>
          </cell>
        </row>
        <row r="10856">
          <cell r="A10856" t="str">
            <v>4519000002</v>
          </cell>
        </row>
        <row r="10857">
          <cell r="A10857" t="str">
            <v>4519000002</v>
          </cell>
        </row>
        <row r="10858">
          <cell r="A10858" t="str">
            <v>4519000002</v>
          </cell>
        </row>
        <row r="10859">
          <cell r="A10859" t="str">
            <v>4519000002</v>
          </cell>
        </row>
        <row r="10860">
          <cell r="A10860" t="str">
            <v>4519000002</v>
          </cell>
        </row>
        <row r="10861">
          <cell r="A10861" t="str">
            <v>4519000002</v>
          </cell>
        </row>
        <row r="10862">
          <cell r="A10862" t="str">
            <v>4519000002</v>
          </cell>
        </row>
        <row r="10863">
          <cell r="A10863" t="str">
            <v>4519000002</v>
          </cell>
        </row>
        <row r="10864">
          <cell r="A10864" t="str">
            <v>4519000002</v>
          </cell>
        </row>
        <row r="10865">
          <cell r="A10865" t="str">
            <v>4519000002</v>
          </cell>
        </row>
        <row r="10866">
          <cell r="A10866" t="str">
            <v>4519000002</v>
          </cell>
        </row>
        <row r="10867">
          <cell r="A10867" t="str">
            <v>4519000002</v>
          </cell>
        </row>
        <row r="10868">
          <cell r="A10868" t="str">
            <v>4519000002</v>
          </cell>
        </row>
        <row r="10869">
          <cell r="A10869" t="str">
            <v>4519000002</v>
          </cell>
        </row>
        <row r="10870">
          <cell r="A10870" t="str">
            <v>4519000002</v>
          </cell>
        </row>
        <row r="10871">
          <cell r="A10871" t="str">
            <v>4519000002</v>
          </cell>
        </row>
        <row r="10872">
          <cell r="A10872" t="str">
            <v>4519000002</v>
          </cell>
        </row>
        <row r="10873">
          <cell r="A10873" t="str">
            <v>4519000002</v>
          </cell>
        </row>
        <row r="10874">
          <cell r="A10874" t="str">
            <v>4519000002</v>
          </cell>
        </row>
        <row r="10875">
          <cell r="A10875" t="str">
            <v>4519000002</v>
          </cell>
        </row>
        <row r="10876">
          <cell r="A10876" t="str">
            <v>4519000002</v>
          </cell>
        </row>
        <row r="10877">
          <cell r="A10877" t="str">
            <v>4519000002</v>
          </cell>
        </row>
        <row r="10878">
          <cell r="A10878" t="str">
            <v>4519000002</v>
          </cell>
        </row>
        <row r="10879">
          <cell r="A10879" t="str">
            <v>4519000002</v>
          </cell>
        </row>
        <row r="10880">
          <cell r="A10880" t="str">
            <v>4519000002</v>
          </cell>
        </row>
        <row r="10881">
          <cell r="A10881" t="str">
            <v>4519000002</v>
          </cell>
        </row>
        <row r="10882">
          <cell r="A10882" t="str">
            <v>4519000002</v>
          </cell>
        </row>
        <row r="10883">
          <cell r="A10883" t="str">
            <v>4519000002</v>
          </cell>
        </row>
        <row r="10884">
          <cell r="A10884" t="str">
            <v>4519000002</v>
          </cell>
        </row>
        <row r="10885">
          <cell r="A10885" t="str">
            <v>4519000002</v>
          </cell>
        </row>
        <row r="10886">
          <cell r="A10886" t="str">
            <v>4519000002</v>
          </cell>
        </row>
        <row r="10887">
          <cell r="A10887" t="str">
            <v>4519000002</v>
          </cell>
        </row>
        <row r="10888">
          <cell r="A10888" t="str">
            <v>4519000002</v>
          </cell>
        </row>
        <row r="10889">
          <cell r="A10889" t="str">
            <v>4519000002</v>
          </cell>
        </row>
        <row r="10890">
          <cell r="A10890" t="str">
            <v>4519000002</v>
          </cell>
        </row>
        <row r="10891">
          <cell r="A10891" t="str">
            <v>4519000002</v>
          </cell>
        </row>
        <row r="10892">
          <cell r="A10892" t="str">
            <v>4519000002</v>
          </cell>
        </row>
        <row r="10893">
          <cell r="A10893" t="str">
            <v>4519000002</v>
          </cell>
        </row>
        <row r="10894">
          <cell r="A10894" t="str">
            <v>4519000002</v>
          </cell>
        </row>
        <row r="10895">
          <cell r="A10895" t="str">
            <v>4519000002</v>
          </cell>
        </row>
        <row r="10896">
          <cell r="A10896" t="str">
            <v>4519000002</v>
          </cell>
        </row>
        <row r="10897">
          <cell r="A10897" t="str">
            <v>4519000002</v>
          </cell>
        </row>
        <row r="10898">
          <cell r="A10898" t="str">
            <v>4519000002</v>
          </cell>
        </row>
        <row r="10899">
          <cell r="A10899" t="str">
            <v>4519000002</v>
          </cell>
        </row>
        <row r="10900">
          <cell r="A10900" t="str">
            <v>4519000002</v>
          </cell>
        </row>
        <row r="10901">
          <cell r="A10901" t="str">
            <v>4519000002</v>
          </cell>
        </row>
        <row r="10902">
          <cell r="A10902" t="str">
            <v>4519000002</v>
          </cell>
        </row>
        <row r="10903">
          <cell r="A10903" t="str">
            <v>4519000002</v>
          </cell>
        </row>
        <row r="10904">
          <cell r="A10904" t="str">
            <v>4519000002</v>
          </cell>
        </row>
        <row r="10905">
          <cell r="A10905" t="str">
            <v>4519000002</v>
          </cell>
        </row>
        <row r="10906">
          <cell r="A10906" t="str">
            <v>4519000002</v>
          </cell>
        </row>
        <row r="10907">
          <cell r="A10907" t="str">
            <v>4519000002</v>
          </cell>
        </row>
        <row r="10908">
          <cell r="A10908" t="str">
            <v>4519000002</v>
          </cell>
        </row>
        <row r="10909">
          <cell r="A10909" t="str">
            <v>4519000002</v>
          </cell>
        </row>
        <row r="10910">
          <cell r="A10910" t="str">
            <v>4519000002</v>
          </cell>
        </row>
        <row r="10911">
          <cell r="A10911" t="str">
            <v>4519000002</v>
          </cell>
        </row>
        <row r="10912">
          <cell r="A10912" t="str">
            <v>4519000002</v>
          </cell>
        </row>
        <row r="10913">
          <cell r="A10913" t="str">
            <v>4519000002</v>
          </cell>
        </row>
        <row r="10914">
          <cell r="A10914" t="str">
            <v>4519000002</v>
          </cell>
        </row>
        <row r="10915">
          <cell r="A10915" t="str">
            <v>4519000002</v>
          </cell>
        </row>
        <row r="10916">
          <cell r="A10916" t="str">
            <v>4519000002</v>
          </cell>
        </row>
        <row r="10917">
          <cell r="A10917" t="str">
            <v>4519000002</v>
          </cell>
        </row>
        <row r="10918">
          <cell r="A10918" t="str">
            <v>4519000002</v>
          </cell>
        </row>
        <row r="10919">
          <cell r="A10919" t="str">
            <v>4519000002</v>
          </cell>
        </row>
        <row r="10920">
          <cell r="A10920" t="str">
            <v>4519000002</v>
          </cell>
        </row>
        <row r="10921">
          <cell r="A10921" t="str">
            <v>4519000002</v>
          </cell>
        </row>
        <row r="10922">
          <cell r="A10922" t="str">
            <v>4519000002</v>
          </cell>
        </row>
        <row r="10923">
          <cell r="A10923" t="str">
            <v>4519000002</v>
          </cell>
        </row>
        <row r="10924">
          <cell r="A10924" t="str">
            <v>4519000002</v>
          </cell>
        </row>
        <row r="10925">
          <cell r="A10925" t="str">
            <v>4519000002</v>
          </cell>
        </row>
        <row r="10926">
          <cell r="A10926" t="str">
            <v>4519000002</v>
          </cell>
        </row>
        <row r="10927">
          <cell r="A10927" t="str">
            <v>4519000002</v>
          </cell>
        </row>
        <row r="10928">
          <cell r="A10928" t="str">
            <v>4519000002</v>
          </cell>
        </row>
        <row r="10929">
          <cell r="A10929" t="str">
            <v>4519000002</v>
          </cell>
        </row>
        <row r="10930">
          <cell r="A10930" t="str">
            <v>4519000002</v>
          </cell>
        </row>
        <row r="10931">
          <cell r="A10931" t="str">
            <v>4519000002</v>
          </cell>
        </row>
        <row r="10932">
          <cell r="A10932" t="str">
            <v>4519000002</v>
          </cell>
        </row>
        <row r="10933">
          <cell r="A10933" t="str">
            <v>4519000002</v>
          </cell>
        </row>
        <row r="10934">
          <cell r="A10934" t="str">
            <v>4519000002</v>
          </cell>
        </row>
        <row r="10935">
          <cell r="A10935" t="str">
            <v>4519000002</v>
          </cell>
        </row>
        <row r="10936">
          <cell r="A10936" t="str">
            <v>4519000002</v>
          </cell>
        </row>
        <row r="10937">
          <cell r="A10937" t="str">
            <v>4519000002</v>
          </cell>
        </row>
        <row r="10938">
          <cell r="A10938" t="str">
            <v>4519000002</v>
          </cell>
        </row>
        <row r="10939">
          <cell r="A10939" t="str">
            <v>4519000002</v>
          </cell>
        </row>
        <row r="10940">
          <cell r="A10940" t="str">
            <v>4519000002</v>
          </cell>
        </row>
        <row r="10941">
          <cell r="A10941" t="str">
            <v>4519000002</v>
          </cell>
        </row>
        <row r="10942">
          <cell r="A10942" t="str">
            <v>4519000002</v>
          </cell>
        </row>
        <row r="10943">
          <cell r="A10943" t="str">
            <v>4519000002</v>
          </cell>
        </row>
        <row r="10944">
          <cell r="A10944" t="str">
            <v>4519000002</v>
          </cell>
        </row>
        <row r="10945">
          <cell r="A10945" t="str">
            <v>4519000002</v>
          </cell>
        </row>
        <row r="10946">
          <cell r="A10946" t="str">
            <v>4519000002</v>
          </cell>
        </row>
        <row r="10947">
          <cell r="A10947" t="str">
            <v>4519000002</v>
          </cell>
        </row>
        <row r="10948">
          <cell r="A10948" t="str">
            <v>4519000002</v>
          </cell>
        </row>
        <row r="10949">
          <cell r="A10949" t="str">
            <v>4519000002</v>
          </cell>
        </row>
        <row r="10950">
          <cell r="A10950" t="str">
            <v>4519000002</v>
          </cell>
        </row>
        <row r="10951">
          <cell r="A10951" t="str">
            <v>4519000002</v>
          </cell>
        </row>
        <row r="10952">
          <cell r="A10952" t="str">
            <v>4519000002</v>
          </cell>
        </row>
        <row r="10953">
          <cell r="A10953" t="str">
            <v>4519000002</v>
          </cell>
        </row>
        <row r="10954">
          <cell r="A10954" t="str">
            <v>4519000002</v>
          </cell>
        </row>
        <row r="10955">
          <cell r="A10955" t="str">
            <v>4519000002</v>
          </cell>
        </row>
        <row r="10956">
          <cell r="A10956" t="str">
            <v>4519000002</v>
          </cell>
        </row>
        <row r="10957">
          <cell r="A10957" t="str">
            <v>4519000002</v>
          </cell>
        </row>
        <row r="10958">
          <cell r="A10958" t="str">
            <v>4519000002</v>
          </cell>
        </row>
        <row r="10959">
          <cell r="A10959" t="str">
            <v>4519000002</v>
          </cell>
        </row>
        <row r="10960">
          <cell r="A10960" t="str">
            <v>4519000002</v>
          </cell>
        </row>
        <row r="10961">
          <cell r="A10961" t="str">
            <v>4519000002</v>
          </cell>
        </row>
        <row r="10962">
          <cell r="A10962" t="str">
            <v>4519000002</v>
          </cell>
        </row>
        <row r="10963">
          <cell r="A10963" t="str">
            <v>4519000002</v>
          </cell>
        </row>
        <row r="10964">
          <cell r="A10964" t="str">
            <v>4519000002</v>
          </cell>
        </row>
        <row r="10965">
          <cell r="A10965" t="str">
            <v>4519000002</v>
          </cell>
        </row>
        <row r="10966">
          <cell r="A10966" t="str">
            <v>4519000002</v>
          </cell>
        </row>
        <row r="10967">
          <cell r="A10967" t="str">
            <v>4519000002</v>
          </cell>
        </row>
        <row r="10968">
          <cell r="A10968" t="str">
            <v>4519000002</v>
          </cell>
        </row>
        <row r="10969">
          <cell r="A10969" t="str">
            <v>4519000002</v>
          </cell>
        </row>
        <row r="10970">
          <cell r="A10970" t="str">
            <v>4519000002</v>
          </cell>
        </row>
        <row r="10971">
          <cell r="A10971" t="str">
            <v>4519000002</v>
          </cell>
        </row>
        <row r="10972">
          <cell r="A10972" t="str">
            <v>4519000002</v>
          </cell>
        </row>
        <row r="10973">
          <cell r="A10973" t="str">
            <v>4519000002</v>
          </cell>
        </row>
        <row r="10974">
          <cell r="A10974" t="str">
            <v>4519000002</v>
          </cell>
        </row>
        <row r="10975">
          <cell r="A10975" t="str">
            <v>4519000002</v>
          </cell>
        </row>
        <row r="10976">
          <cell r="A10976" t="str">
            <v>4519000002</v>
          </cell>
        </row>
        <row r="10977">
          <cell r="A10977" t="str">
            <v>4519000002</v>
          </cell>
        </row>
        <row r="10978">
          <cell r="A10978" t="str">
            <v>4519000002</v>
          </cell>
        </row>
        <row r="10979">
          <cell r="A10979" t="str">
            <v>4519000002</v>
          </cell>
        </row>
        <row r="10980">
          <cell r="A10980" t="str">
            <v>4519000002</v>
          </cell>
        </row>
        <row r="10981">
          <cell r="A10981" t="str">
            <v>4519000002</v>
          </cell>
        </row>
        <row r="10982">
          <cell r="A10982" t="str">
            <v>4519000002</v>
          </cell>
        </row>
        <row r="10983">
          <cell r="A10983" t="str">
            <v>4519000002</v>
          </cell>
        </row>
        <row r="10984">
          <cell r="A10984" t="str">
            <v>4519000002</v>
          </cell>
        </row>
        <row r="10985">
          <cell r="A10985" t="str">
            <v>4519000002</v>
          </cell>
        </row>
        <row r="10986">
          <cell r="A10986" t="str">
            <v>4519000002</v>
          </cell>
        </row>
        <row r="10987">
          <cell r="A10987" t="str">
            <v>4519000002</v>
          </cell>
        </row>
        <row r="10988">
          <cell r="A10988" t="str">
            <v>4519000002</v>
          </cell>
        </row>
        <row r="10989">
          <cell r="A10989" t="str">
            <v>4519000002</v>
          </cell>
        </row>
        <row r="10990">
          <cell r="A10990" t="str">
            <v>4519000002</v>
          </cell>
        </row>
        <row r="10991">
          <cell r="A10991" t="str">
            <v>4519000002</v>
          </cell>
        </row>
        <row r="10992">
          <cell r="A10992" t="str">
            <v>4519000002</v>
          </cell>
        </row>
        <row r="10993">
          <cell r="A10993" t="str">
            <v>4519000002</v>
          </cell>
        </row>
        <row r="10994">
          <cell r="A10994" t="str">
            <v>4519000002</v>
          </cell>
        </row>
        <row r="10995">
          <cell r="A10995" t="str">
            <v>4519000002</v>
          </cell>
        </row>
        <row r="10996">
          <cell r="A10996" t="str">
            <v>4519000002</v>
          </cell>
        </row>
        <row r="10997">
          <cell r="A10997" t="str">
            <v>4519000002</v>
          </cell>
        </row>
        <row r="10998">
          <cell r="A10998" t="str">
            <v>4519000002</v>
          </cell>
        </row>
        <row r="10999">
          <cell r="A10999" t="str">
            <v>4519000002</v>
          </cell>
        </row>
        <row r="11000">
          <cell r="A11000" t="str">
            <v>4519000002</v>
          </cell>
        </row>
        <row r="11001">
          <cell r="A11001" t="str">
            <v>4519000002</v>
          </cell>
        </row>
        <row r="11002">
          <cell r="A11002" t="str">
            <v>4519000002</v>
          </cell>
        </row>
        <row r="11003">
          <cell r="A11003" t="str">
            <v>4519000002</v>
          </cell>
        </row>
        <row r="11004">
          <cell r="A11004" t="str">
            <v>4519000002</v>
          </cell>
        </row>
        <row r="11005">
          <cell r="A11005" t="str">
            <v>4519000002</v>
          </cell>
        </row>
        <row r="11006">
          <cell r="A11006" t="str">
            <v>4519000002</v>
          </cell>
        </row>
        <row r="11007">
          <cell r="A11007" t="str">
            <v>4519000002</v>
          </cell>
        </row>
        <row r="11008">
          <cell r="A11008" t="str">
            <v>4519000002</v>
          </cell>
        </row>
        <row r="11009">
          <cell r="A11009" t="str">
            <v>4519000002</v>
          </cell>
        </row>
        <row r="11010">
          <cell r="A11010" t="str">
            <v>4519000002</v>
          </cell>
        </row>
        <row r="11011">
          <cell r="A11011" t="str">
            <v>4519000002</v>
          </cell>
        </row>
        <row r="11012">
          <cell r="A11012" t="str">
            <v>4519000002</v>
          </cell>
        </row>
        <row r="11013">
          <cell r="A11013" t="str">
            <v>4519000002</v>
          </cell>
        </row>
        <row r="11014">
          <cell r="A11014" t="str">
            <v>4519000002</v>
          </cell>
        </row>
        <row r="11015">
          <cell r="A11015" t="str">
            <v>4519000002</v>
          </cell>
        </row>
        <row r="11016">
          <cell r="A11016" t="str">
            <v>4519000002</v>
          </cell>
        </row>
        <row r="11017">
          <cell r="A11017" t="str">
            <v>4519000002</v>
          </cell>
        </row>
        <row r="11018">
          <cell r="A11018" t="str">
            <v>4519000002</v>
          </cell>
        </row>
        <row r="11019">
          <cell r="A11019" t="str">
            <v>4519000002</v>
          </cell>
        </row>
        <row r="11020">
          <cell r="A11020" t="str">
            <v>4519000002</v>
          </cell>
        </row>
        <row r="11021">
          <cell r="A11021" t="str">
            <v>4519000002</v>
          </cell>
        </row>
        <row r="11022">
          <cell r="A11022" t="str">
            <v>4519000002</v>
          </cell>
        </row>
        <row r="11023">
          <cell r="A11023" t="str">
            <v>4519000002</v>
          </cell>
        </row>
        <row r="11024">
          <cell r="A11024" t="str">
            <v>4519000002</v>
          </cell>
        </row>
        <row r="11025">
          <cell r="A11025" t="str">
            <v>4519000002</v>
          </cell>
        </row>
        <row r="11026">
          <cell r="A11026" t="str">
            <v>4519000002</v>
          </cell>
        </row>
        <row r="11027">
          <cell r="A11027" t="str">
            <v>4519000002</v>
          </cell>
        </row>
        <row r="11028">
          <cell r="A11028" t="str">
            <v>4519000002</v>
          </cell>
        </row>
        <row r="11029">
          <cell r="A11029" t="str">
            <v>4519000002</v>
          </cell>
        </row>
        <row r="11030">
          <cell r="A11030" t="str">
            <v>4519000002</v>
          </cell>
        </row>
        <row r="11031">
          <cell r="A11031" t="str">
            <v>4521000001</v>
          </cell>
        </row>
        <row r="11032">
          <cell r="A11032" t="str">
            <v>4521000001</v>
          </cell>
        </row>
        <row r="11033">
          <cell r="A11033" t="str">
            <v>4521000001</v>
          </cell>
        </row>
        <row r="11034">
          <cell r="A11034" t="str">
            <v>4521000001</v>
          </cell>
        </row>
        <row r="11035">
          <cell r="A11035" t="str">
            <v>4521000001</v>
          </cell>
        </row>
        <row r="11036">
          <cell r="A11036" t="str">
            <v>4521000001</v>
          </cell>
        </row>
        <row r="11037">
          <cell r="A11037" t="str">
            <v>4521000001</v>
          </cell>
        </row>
        <row r="11038">
          <cell r="A11038" t="str">
            <v>4521000001</v>
          </cell>
        </row>
        <row r="11039">
          <cell r="A11039" t="str">
            <v>4521000001</v>
          </cell>
        </row>
        <row r="11040">
          <cell r="A11040" t="str">
            <v>4521000001</v>
          </cell>
        </row>
        <row r="11041">
          <cell r="A11041" t="str">
            <v>4521000001</v>
          </cell>
        </row>
        <row r="11042">
          <cell r="A11042" t="str">
            <v>4521000001</v>
          </cell>
        </row>
        <row r="11043">
          <cell r="A11043" t="str">
            <v>4521000001</v>
          </cell>
        </row>
        <row r="11044">
          <cell r="A11044" t="str">
            <v>4521000001</v>
          </cell>
        </row>
        <row r="11045">
          <cell r="A11045" t="str">
            <v>4521000001</v>
          </cell>
        </row>
        <row r="11046">
          <cell r="A11046" t="str">
            <v>4521000001</v>
          </cell>
        </row>
        <row r="11047">
          <cell r="A11047" t="str">
            <v>4521000001</v>
          </cell>
        </row>
        <row r="11048">
          <cell r="A11048" t="str">
            <v>4521000001</v>
          </cell>
        </row>
        <row r="11049">
          <cell r="A11049" t="str">
            <v>4521000001</v>
          </cell>
        </row>
        <row r="11050">
          <cell r="A11050" t="str">
            <v>4521000001</v>
          </cell>
        </row>
        <row r="11051">
          <cell r="A11051" t="str">
            <v>4521000001</v>
          </cell>
        </row>
        <row r="11052">
          <cell r="A11052" t="str">
            <v>4521000001</v>
          </cell>
        </row>
        <row r="11053">
          <cell r="A11053" t="str">
            <v>4521000001</v>
          </cell>
        </row>
        <row r="11054">
          <cell r="A11054" t="str">
            <v>4521000001</v>
          </cell>
        </row>
        <row r="11055">
          <cell r="A11055" t="str">
            <v>4521000001</v>
          </cell>
        </row>
        <row r="11056">
          <cell r="A11056" t="str">
            <v>4521000001</v>
          </cell>
        </row>
        <row r="11057">
          <cell r="A11057" t="str">
            <v>4521000001</v>
          </cell>
        </row>
        <row r="11058">
          <cell r="A11058" t="str">
            <v>4521000001</v>
          </cell>
        </row>
        <row r="11059">
          <cell r="A11059" t="str">
            <v>4521000001</v>
          </cell>
        </row>
        <row r="11060">
          <cell r="A11060" t="str">
            <v>4521000001</v>
          </cell>
        </row>
        <row r="11061">
          <cell r="A11061" t="str">
            <v>4521000001</v>
          </cell>
        </row>
        <row r="11062">
          <cell r="A11062" t="str">
            <v>4521000001</v>
          </cell>
        </row>
        <row r="11063">
          <cell r="A11063" t="str">
            <v>4521000001</v>
          </cell>
        </row>
        <row r="11064">
          <cell r="A11064" t="str">
            <v>4521000001</v>
          </cell>
        </row>
        <row r="11065">
          <cell r="A11065" t="str">
            <v>4521000001</v>
          </cell>
        </row>
        <row r="11066">
          <cell r="A11066" t="str">
            <v>4521000001</v>
          </cell>
        </row>
        <row r="11067">
          <cell r="A11067" t="str">
            <v>4521000001</v>
          </cell>
        </row>
        <row r="11068">
          <cell r="A11068" t="str">
            <v>4521000001</v>
          </cell>
        </row>
        <row r="11069">
          <cell r="A11069" t="str">
            <v>4521000001</v>
          </cell>
        </row>
        <row r="11070">
          <cell r="A11070" t="str">
            <v>4521000001</v>
          </cell>
        </row>
        <row r="11071">
          <cell r="A11071" t="str">
            <v>4521000001</v>
          </cell>
        </row>
        <row r="11072">
          <cell r="A11072" t="str">
            <v>4521000001</v>
          </cell>
        </row>
        <row r="11073">
          <cell r="A11073" t="str">
            <v>4521000001</v>
          </cell>
        </row>
        <row r="11074">
          <cell r="A11074" t="str">
            <v>4521000001</v>
          </cell>
        </row>
        <row r="11075">
          <cell r="A11075" t="str">
            <v>4521000001</v>
          </cell>
        </row>
        <row r="11076">
          <cell r="A11076" t="str">
            <v>4521000001</v>
          </cell>
        </row>
        <row r="11077">
          <cell r="A11077" t="str">
            <v>4521000001</v>
          </cell>
        </row>
        <row r="11078">
          <cell r="A11078" t="str">
            <v>4521000001</v>
          </cell>
        </row>
        <row r="11079">
          <cell r="A11079" t="str">
            <v>4521000001</v>
          </cell>
        </row>
        <row r="11080">
          <cell r="A11080" t="str">
            <v>4521000001</v>
          </cell>
        </row>
        <row r="11081">
          <cell r="A11081" t="str">
            <v>4521000001</v>
          </cell>
        </row>
        <row r="11082">
          <cell r="A11082" t="str">
            <v>4521000001</v>
          </cell>
        </row>
        <row r="11083">
          <cell r="A11083" t="str">
            <v>4521000001</v>
          </cell>
        </row>
        <row r="11084">
          <cell r="A11084" t="str">
            <v>4521000001</v>
          </cell>
        </row>
        <row r="11085">
          <cell r="A11085" t="str">
            <v>4521000001</v>
          </cell>
        </row>
        <row r="11086">
          <cell r="A11086" t="str">
            <v>4521000001</v>
          </cell>
        </row>
        <row r="11087">
          <cell r="A11087" t="str">
            <v>4521000001</v>
          </cell>
        </row>
        <row r="11088">
          <cell r="A11088" t="str">
            <v>4521000001</v>
          </cell>
        </row>
        <row r="11089">
          <cell r="A11089" t="str">
            <v>4521000001</v>
          </cell>
        </row>
        <row r="11090">
          <cell r="A11090" t="str">
            <v>4521000001</v>
          </cell>
        </row>
        <row r="11091">
          <cell r="A11091" t="str">
            <v>4521000001</v>
          </cell>
        </row>
        <row r="11092">
          <cell r="A11092" t="str">
            <v>4521000001</v>
          </cell>
        </row>
        <row r="11093">
          <cell r="A11093" t="str">
            <v>4521000001</v>
          </cell>
        </row>
        <row r="11094">
          <cell r="A11094" t="str">
            <v>4521000001</v>
          </cell>
        </row>
        <row r="11095">
          <cell r="A11095" t="str">
            <v>4521000001</v>
          </cell>
        </row>
        <row r="11096">
          <cell r="A11096" t="str">
            <v>4521000003</v>
          </cell>
        </row>
        <row r="11097">
          <cell r="A11097" t="str">
            <v>4522000001</v>
          </cell>
        </row>
        <row r="11098">
          <cell r="A11098" t="str">
            <v>4522000001</v>
          </cell>
        </row>
        <row r="11099">
          <cell r="A11099" t="str">
            <v>4522000001</v>
          </cell>
        </row>
        <row r="11100">
          <cell r="A11100" t="str">
            <v>4522000001</v>
          </cell>
        </row>
        <row r="11101">
          <cell r="A11101" t="str">
            <v>4522000001</v>
          </cell>
        </row>
        <row r="11102">
          <cell r="A11102" t="str">
            <v>4522000001</v>
          </cell>
        </row>
        <row r="11103">
          <cell r="A11103" t="str">
            <v>4522000001</v>
          </cell>
        </row>
        <row r="11104">
          <cell r="A11104" t="str">
            <v>4522000001</v>
          </cell>
        </row>
        <row r="11105">
          <cell r="A11105" t="str">
            <v>4522000001</v>
          </cell>
        </row>
        <row r="11106">
          <cell r="A11106" t="str">
            <v>4522000001</v>
          </cell>
        </row>
        <row r="11107">
          <cell r="A11107" t="str">
            <v>4522000001</v>
          </cell>
        </row>
        <row r="11108">
          <cell r="A11108" t="str">
            <v>4522000001</v>
          </cell>
        </row>
        <row r="11109">
          <cell r="A11109" t="str">
            <v>4522000001</v>
          </cell>
        </row>
        <row r="11110">
          <cell r="A11110" t="str">
            <v>4522000001</v>
          </cell>
        </row>
        <row r="11111">
          <cell r="A11111" t="str">
            <v>4522000001</v>
          </cell>
        </row>
        <row r="11112">
          <cell r="A11112" t="str">
            <v>4522000001</v>
          </cell>
        </row>
        <row r="11113">
          <cell r="A11113" t="str">
            <v>4522000001</v>
          </cell>
        </row>
        <row r="11114">
          <cell r="A11114" t="str">
            <v>4522000001</v>
          </cell>
        </row>
        <row r="11115">
          <cell r="A11115" t="str">
            <v>4522000001</v>
          </cell>
        </row>
        <row r="11116">
          <cell r="A11116" t="str">
            <v>4522000001</v>
          </cell>
        </row>
        <row r="11117">
          <cell r="A11117" t="str">
            <v>4522000001</v>
          </cell>
        </row>
        <row r="11118">
          <cell r="A11118" t="str">
            <v>4522000001</v>
          </cell>
        </row>
        <row r="11119">
          <cell r="A11119" t="str">
            <v>4522000001</v>
          </cell>
        </row>
        <row r="11120">
          <cell r="A11120" t="str">
            <v>4522000001</v>
          </cell>
        </row>
        <row r="11121">
          <cell r="A11121" t="str">
            <v>4522000001</v>
          </cell>
        </row>
        <row r="11122">
          <cell r="A11122" t="str">
            <v>4522000001</v>
          </cell>
        </row>
        <row r="11123">
          <cell r="A11123" t="str">
            <v>4522000001</v>
          </cell>
        </row>
        <row r="11124">
          <cell r="A11124" t="str">
            <v>4522000001</v>
          </cell>
        </row>
        <row r="11125">
          <cell r="A11125" t="str">
            <v>4522000001</v>
          </cell>
        </row>
        <row r="11126">
          <cell r="A11126" t="str">
            <v>4522000001</v>
          </cell>
        </row>
        <row r="11127">
          <cell r="A11127" t="str">
            <v>4522000001</v>
          </cell>
        </row>
        <row r="11128">
          <cell r="A11128" t="str">
            <v>4522000001</v>
          </cell>
        </row>
        <row r="11129">
          <cell r="A11129" t="str">
            <v>4522000001</v>
          </cell>
        </row>
        <row r="11130">
          <cell r="A11130" t="str">
            <v>4522000001</v>
          </cell>
        </row>
        <row r="11131">
          <cell r="A11131" t="str">
            <v>4522000001</v>
          </cell>
        </row>
        <row r="11132">
          <cell r="A11132" t="str">
            <v>4522000001</v>
          </cell>
        </row>
        <row r="11133">
          <cell r="A11133" t="str">
            <v>4522000001</v>
          </cell>
        </row>
        <row r="11134">
          <cell r="A11134" t="str">
            <v>4522000001</v>
          </cell>
        </row>
        <row r="11135">
          <cell r="A11135" t="str">
            <v>4522000001</v>
          </cell>
        </row>
        <row r="11136">
          <cell r="A11136" t="str">
            <v>4522000001</v>
          </cell>
        </row>
        <row r="11137">
          <cell r="A11137" t="str">
            <v>4522000001</v>
          </cell>
        </row>
        <row r="11138">
          <cell r="A11138" t="str">
            <v>4522000001</v>
          </cell>
        </row>
        <row r="11139">
          <cell r="A11139" t="str">
            <v>4522000001</v>
          </cell>
        </row>
        <row r="11140">
          <cell r="A11140" t="str">
            <v>4522000001</v>
          </cell>
        </row>
        <row r="11141">
          <cell r="A11141" t="str">
            <v>4522000001</v>
          </cell>
        </row>
        <row r="11142">
          <cell r="A11142" t="str">
            <v>4522000001</v>
          </cell>
        </row>
        <row r="11143">
          <cell r="A11143" t="str">
            <v>4522000001</v>
          </cell>
        </row>
        <row r="11144">
          <cell r="A11144" t="str">
            <v>4522000001</v>
          </cell>
        </row>
        <row r="11145">
          <cell r="A11145" t="str">
            <v>4522000001</v>
          </cell>
        </row>
        <row r="11146">
          <cell r="A11146" t="str">
            <v>4522000001</v>
          </cell>
        </row>
        <row r="11147">
          <cell r="A11147" t="str">
            <v>4522000001</v>
          </cell>
        </row>
        <row r="11148">
          <cell r="A11148" t="str">
            <v>4522000001</v>
          </cell>
        </row>
        <row r="11149">
          <cell r="A11149" t="str">
            <v>4522000001</v>
          </cell>
        </row>
        <row r="11150">
          <cell r="A11150" t="str">
            <v>4522000001</v>
          </cell>
        </row>
        <row r="11151">
          <cell r="A11151" t="str">
            <v>4522000001</v>
          </cell>
        </row>
        <row r="11152">
          <cell r="A11152" t="str">
            <v>4522000001</v>
          </cell>
        </row>
        <row r="11153">
          <cell r="A11153" t="str">
            <v>4522000001</v>
          </cell>
        </row>
        <row r="11154">
          <cell r="A11154" t="str">
            <v>4522000001</v>
          </cell>
        </row>
        <row r="11155">
          <cell r="A11155" t="str">
            <v>4522000001</v>
          </cell>
        </row>
        <row r="11156">
          <cell r="A11156" t="str">
            <v>4522000001</v>
          </cell>
        </row>
        <row r="11157">
          <cell r="A11157" t="str">
            <v>4522000001</v>
          </cell>
        </row>
        <row r="11158">
          <cell r="A11158" t="str">
            <v>4522000001</v>
          </cell>
        </row>
        <row r="11159">
          <cell r="A11159" t="str">
            <v>4522000001</v>
          </cell>
        </row>
        <row r="11160">
          <cell r="A11160" t="str">
            <v>4522000001</v>
          </cell>
        </row>
        <row r="11161">
          <cell r="A11161" t="str">
            <v>4522000001</v>
          </cell>
        </row>
        <row r="11162">
          <cell r="A11162" t="str">
            <v>4522000001</v>
          </cell>
        </row>
        <row r="11163">
          <cell r="A11163" t="str">
            <v>4522000001</v>
          </cell>
        </row>
        <row r="11164">
          <cell r="A11164" t="str">
            <v>4522000001</v>
          </cell>
        </row>
        <row r="11165">
          <cell r="A11165" t="str">
            <v>4522000001</v>
          </cell>
        </row>
        <row r="11166">
          <cell r="A11166" t="str">
            <v>4522000001</v>
          </cell>
        </row>
        <row r="11167">
          <cell r="A11167" t="str">
            <v>4522000001</v>
          </cell>
        </row>
        <row r="11168">
          <cell r="A11168" t="str">
            <v>4522000001</v>
          </cell>
        </row>
        <row r="11169">
          <cell r="A11169" t="str">
            <v>4522000001</v>
          </cell>
        </row>
        <row r="11170">
          <cell r="A11170" t="str">
            <v>4522000001</v>
          </cell>
        </row>
        <row r="11171">
          <cell r="A11171" t="str">
            <v>4522000001</v>
          </cell>
        </row>
        <row r="11172">
          <cell r="A11172" t="str">
            <v>4522000001</v>
          </cell>
        </row>
        <row r="11173">
          <cell r="A11173" t="str">
            <v>4522000001</v>
          </cell>
        </row>
        <row r="11174">
          <cell r="A11174" t="str">
            <v>4522000001</v>
          </cell>
        </row>
        <row r="11175">
          <cell r="A11175" t="str">
            <v>4522000001</v>
          </cell>
        </row>
        <row r="11176">
          <cell r="A11176" t="str">
            <v>4522000001</v>
          </cell>
        </row>
        <row r="11177">
          <cell r="A11177" t="str">
            <v>4522000001</v>
          </cell>
        </row>
        <row r="11178">
          <cell r="A11178" t="str">
            <v>4522000001</v>
          </cell>
        </row>
        <row r="11179">
          <cell r="A11179" t="str">
            <v>4522000001</v>
          </cell>
        </row>
        <row r="11180">
          <cell r="A11180" t="str">
            <v>4522000001</v>
          </cell>
        </row>
        <row r="11181">
          <cell r="A11181" t="str">
            <v>4522000001</v>
          </cell>
        </row>
        <row r="11182">
          <cell r="A11182" t="str">
            <v>4522000001</v>
          </cell>
        </row>
        <row r="11183">
          <cell r="A11183" t="str">
            <v>4522000001</v>
          </cell>
        </row>
        <row r="11184">
          <cell r="A11184" t="str">
            <v>4522000001</v>
          </cell>
        </row>
        <row r="11185">
          <cell r="A11185" t="str">
            <v>4522000001</v>
          </cell>
        </row>
        <row r="11186">
          <cell r="A11186" t="str">
            <v>4522000001</v>
          </cell>
        </row>
        <row r="11187">
          <cell r="A11187" t="str">
            <v>4522000001</v>
          </cell>
        </row>
        <row r="11188">
          <cell r="A11188" t="str">
            <v>4522000001</v>
          </cell>
        </row>
        <row r="11189">
          <cell r="A11189" t="str">
            <v>4522000001</v>
          </cell>
        </row>
        <row r="11190">
          <cell r="A11190" t="str">
            <v>4522000001</v>
          </cell>
        </row>
        <row r="11191">
          <cell r="A11191" t="str">
            <v>4522000001</v>
          </cell>
        </row>
        <row r="11192">
          <cell r="A11192" t="str">
            <v>4522000001</v>
          </cell>
        </row>
        <row r="11193">
          <cell r="A11193" t="str">
            <v>4522000001</v>
          </cell>
        </row>
        <row r="11194">
          <cell r="A11194" t="str">
            <v>4522000001</v>
          </cell>
        </row>
        <row r="11195">
          <cell r="A11195" t="str">
            <v>4522000001</v>
          </cell>
        </row>
        <row r="11196">
          <cell r="A11196" t="str">
            <v>4522000001</v>
          </cell>
        </row>
        <row r="11197">
          <cell r="A11197" t="str">
            <v>4522000001</v>
          </cell>
        </row>
        <row r="11198">
          <cell r="A11198" t="str">
            <v>4522000001</v>
          </cell>
        </row>
        <row r="11199">
          <cell r="A11199" t="str">
            <v>4522000001</v>
          </cell>
        </row>
        <row r="11200">
          <cell r="A11200" t="str">
            <v>4522000001</v>
          </cell>
        </row>
        <row r="11201">
          <cell r="A11201" t="str">
            <v>4522000001</v>
          </cell>
        </row>
        <row r="11202">
          <cell r="A11202" t="str">
            <v>4522000001</v>
          </cell>
        </row>
        <row r="11203">
          <cell r="A11203" t="str">
            <v>4522000001</v>
          </cell>
        </row>
        <row r="11204">
          <cell r="A11204" t="str">
            <v>4522000001</v>
          </cell>
        </row>
        <row r="11205">
          <cell r="A11205" t="str">
            <v>4522000001</v>
          </cell>
        </row>
        <row r="11206">
          <cell r="A11206" t="str">
            <v>4522000001</v>
          </cell>
        </row>
        <row r="11207">
          <cell r="A11207" t="str">
            <v>4522000001</v>
          </cell>
        </row>
        <row r="11208">
          <cell r="A11208" t="str">
            <v>4522000001</v>
          </cell>
        </row>
        <row r="11209">
          <cell r="A11209" t="str">
            <v>4522000001</v>
          </cell>
        </row>
        <row r="11210">
          <cell r="A11210" t="str">
            <v>4522000001</v>
          </cell>
        </row>
        <row r="11211">
          <cell r="A11211" t="str">
            <v>4522000001</v>
          </cell>
        </row>
        <row r="11212">
          <cell r="A11212" t="str">
            <v>4522000001</v>
          </cell>
        </row>
        <row r="11213">
          <cell r="A11213" t="str">
            <v>4522000001</v>
          </cell>
        </row>
        <row r="11214">
          <cell r="A11214" t="str">
            <v>4522000001</v>
          </cell>
        </row>
        <row r="11215">
          <cell r="A11215" t="str">
            <v>4522000001</v>
          </cell>
        </row>
        <row r="11216">
          <cell r="A11216" t="str">
            <v>4522000001</v>
          </cell>
        </row>
        <row r="11217">
          <cell r="A11217" t="str">
            <v>4522000001</v>
          </cell>
        </row>
        <row r="11218">
          <cell r="A11218" t="str">
            <v>4522000001</v>
          </cell>
        </row>
        <row r="11219">
          <cell r="A11219" t="str">
            <v>4522000001</v>
          </cell>
        </row>
        <row r="11220">
          <cell r="A11220" t="str">
            <v>4522000001</v>
          </cell>
        </row>
        <row r="11221">
          <cell r="A11221" t="str">
            <v>4522000001</v>
          </cell>
        </row>
        <row r="11222">
          <cell r="A11222" t="str">
            <v>4522000001</v>
          </cell>
        </row>
        <row r="11223">
          <cell r="A11223" t="str">
            <v>4522000001</v>
          </cell>
        </row>
        <row r="11224">
          <cell r="A11224" t="str">
            <v>4522000001</v>
          </cell>
        </row>
        <row r="11225">
          <cell r="A11225" t="str">
            <v>4522000001</v>
          </cell>
        </row>
        <row r="11226">
          <cell r="A11226" t="str">
            <v>4522000001</v>
          </cell>
        </row>
        <row r="11227">
          <cell r="A11227" t="str">
            <v>4522000001</v>
          </cell>
        </row>
        <row r="11228">
          <cell r="A11228" t="str">
            <v>4522000001</v>
          </cell>
        </row>
        <row r="11229">
          <cell r="A11229" t="str">
            <v>4522000001</v>
          </cell>
        </row>
        <row r="11230">
          <cell r="A11230" t="str">
            <v>4522000001</v>
          </cell>
        </row>
        <row r="11231">
          <cell r="A11231" t="str">
            <v>4522000001</v>
          </cell>
        </row>
        <row r="11232">
          <cell r="A11232" t="str">
            <v>4522000001</v>
          </cell>
        </row>
        <row r="11233">
          <cell r="A11233" t="str">
            <v>4522000001</v>
          </cell>
        </row>
        <row r="11234">
          <cell r="A11234" t="str">
            <v>4522000001</v>
          </cell>
        </row>
        <row r="11235">
          <cell r="A11235" t="str">
            <v>4522000001</v>
          </cell>
        </row>
        <row r="11236">
          <cell r="A11236" t="str">
            <v>4522000001</v>
          </cell>
        </row>
        <row r="11237">
          <cell r="A11237" t="str">
            <v>4522000001</v>
          </cell>
        </row>
        <row r="11238">
          <cell r="A11238" t="str">
            <v>4522000001</v>
          </cell>
        </row>
        <row r="11239">
          <cell r="A11239" t="str">
            <v>4522000001</v>
          </cell>
        </row>
        <row r="11240">
          <cell r="A11240" t="str">
            <v>4522000001</v>
          </cell>
        </row>
        <row r="11241">
          <cell r="A11241" t="str">
            <v>4522000001</v>
          </cell>
        </row>
        <row r="11242">
          <cell r="A11242" t="str">
            <v>4522000001</v>
          </cell>
        </row>
        <row r="11243">
          <cell r="A11243" t="str">
            <v>4522000001</v>
          </cell>
        </row>
        <row r="11244">
          <cell r="A11244" t="str">
            <v>4522000001</v>
          </cell>
        </row>
        <row r="11245">
          <cell r="A11245" t="str">
            <v>4522000001</v>
          </cell>
        </row>
        <row r="11246">
          <cell r="A11246" t="str">
            <v>4522000001</v>
          </cell>
        </row>
        <row r="11247">
          <cell r="A11247" t="str">
            <v>4522000001</v>
          </cell>
        </row>
        <row r="11248">
          <cell r="A11248" t="str">
            <v>4522000001</v>
          </cell>
        </row>
        <row r="11249">
          <cell r="A11249" t="str">
            <v>4522000001</v>
          </cell>
        </row>
        <row r="11250">
          <cell r="A11250" t="str">
            <v>4522000001</v>
          </cell>
        </row>
        <row r="11251">
          <cell r="A11251" t="str">
            <v>4522000001</v>
          </cell>
        </row>
        <row r="11252">
          <cell r="A11252" t="str">
            <v>4522000001</v>
          </cell>
        </row>
        <row r="11253">
          <cell r="A11253" t="str">
            <v>4522000001</v>
          </cell>
        </row>
        <row r="11254">
          <cell r="A11254" t="str">
            <v>4522000001</v>
          </cell>
        </row>
        <row r="11255">
          <cell r="A11255" t="str">
            <v>4522000001</v>
          </cell>
        </row>
        <row r="11256">
          <cell r="A11256" t="str">
            <v>4522000001</v>
          </cell>
        </row>
        <row r="11257">
          <cell r="A11257" t="str">
            <v>4522000001</v>
          </cell>
        </row>
        <row r="11258">
          <cell r="A11258" t="str">
            <v>4522000001</v>
          </cell>
        </row>
        <row r="11259">
          <cell r="A11259" t="str">
            <v>4522000001</v>
          </cell>
        </row>
        <row r="11260">
          <cell r="A11260" t="str">
            <v>4522000001</v>
          </cell>
        </row>
        <row r="11261">
          <cell r="A11261" t="str">
            <v>4522000001</v>
          </cell>
        </row>
        <row r="11262">
          <cell r="A11262" t="str">
            <v>4522000001</v>
          </cell>
        </row>
        <row r="11263">
          <cell r="A11263" t="str">
            <v>4522000001</v>
          </cell>
        </row>
        <row r="11264">
          <cell r="A11264" t="str">
            <v>4522000001</v>
          </cell>
        </row>
        <row r="11265">
          <cell r="A11265" t="str">
            <v>4522000001</v>
          </cell>
        </row>
        <row r="11266">
          <cell r="A11266" t="str">
            <v>4522000001</v>
          </cell>
        </row>
        <row r="11267">
          <cell r="A11267" t="str">
            <v>4522000001</v>
          </cell>
        </row>
        <row r="11268">
          <cell r="A11268" t="str">
            <v>4522000001</v>
          </cell>
        </row>
        <row r="11269">
          <cell r="A11269" t="str">
            <v>4522000001</v>
          </cell>
        </row>
        <row r="11270">
          <cell r="A11270" t="str">
            <v>4522000001</v>
          </cell>
        </row>
        <row r="11271">
          <cell r="A11271" t="str">
            <v>4522000001</v>
          </cell>
        </row>
        <row r="11272">
          <cell r="A11272" t="str">
            <v>4522000001</v>
          </cell>
        </row>
        <row r="11273">
          <cell r="A11273" t="str">
            <v>4522000001</v>
          </cell>
        </row>
        <row r="11274">
          <cell r="A11274" t="str">
            <v>4522000001</v>
          </cell>
        </row>
        <row r="11275">
          <cell r="A11275" t="str">
            <v>4522000001</v>
          </cell>
        </row>
        <row r="11276">
          <cell r="A11276" t="str">
            <v>4522000001</v>
          </cell>
        </row>
        <row r="11277">
          <cell r="A11277" t="str">
            <v>4522000001</v>
          </cell>
        </row>
        <row r="11278">
          <cell r="A11278" t="str">
            <v>4522000001</v>
          </cell>
        </row>
        <row r="11279">
          <cell r="A11279" t="str">
            <v>4522000001</v>
          </cell>
        </row>
        <row r="11280">
          <cell r="A11280" t="str">
            <v>4522000001</v>
          </cell>
        </row>
        <row r="11281">
          <cell r="A11281" t="str">
            <v>4522000001</v>
          </cell>
        </row>
        <row r="11282">
          <cell r="A11282" t="str">
            <v>4522000001</v>
          </cell>
        </row>
        <row r="11283">
          <cell r="A11283" t="str">
            <v>4522000001</v>
          </cell>
        </row>
        <row r="11284">
          <cell r="A11284" t="str">
            <v>4522000001</v>
          </cell>
        </row>
        <row r="11285">
          <cell r="A11285" t="str">
            <v>4522000001</v>
          </cell>
        </row>
        <row r="11286">
          <cell r="A11286" t="str">
            <v>4522000001</v>
          </cell>
        </row>
        <row r="11287">
          <cell r="A11287" t="str">
            <v>4522000001</v>
          </cell>
        </row>
        <row r="11288">
          <cell r="A11288" t="str">
            <v>4522000001</v>
          </cell>
        </row>
        <row r="11289">
          <cell r="A11289" t="str">
            <v>4522000001</v>
          </cell>
        </row>
        <row r="11290">
          <cell r="A11290" t="str">
            <v>4522000001</v>
          </cell>
        </row>
        <row r="11291">
          <cell r="A11291" t="str">
            <v>4522000001</v>
          </cell>
        </row>
        <row r="11292">
          <cell r="A11292" t="str">
            <v>4522000001</v>
          </cell>
        </row>
        <row r="11293">
          <cell r="A11293" t="str">
            <v>4522000001</v>
          </cell>
        </row>
        <row r="11294">
          <cell r="A11294" t="str">
            <v>4522000001</v>
          </cell>
        </row>
        <row r="11295">
          <cell r="A11295" t="str">
            <v>4522000001</v>
          </cell>
        </row>
        <row r="11296">
          <cell r="A11296" t="str">
            <v>4522000001</v>
          </cell>
        </row>
        <row r="11297">
          <cell r="A11297" t="str">
            <v>4522000001</v>
          </cell>
        </row>
        <row r="11298">
          <cell r="A11298" t="str">
            <v>4522000001</v>
          </cell>
        </row>
        <row r="11299">
          <cell r="A11299" t="str">
            <v>4522000001</v>
          </cell>
        </row>
        <row r="11300">
          <cell r="A11300" t="str">
            <v>4522000001</v>
          </cell>
        </row>
        <row r="11301">
          <cell r="A11301" t="str">
            <v>4522000001</v>
          </cell>
        </row>
        <row r="11302">
          <cell r="A11302" t="str">
            <v>4522000001</v>
          </cell>
        </row>
        <row r="11303">
          <cell r="A11303" t="str">
            <v>4522000001</v>
          </cell>
        </row>
        <row r="11304">
          <cell r="A11304" t="str">
            <v>4522000001</v>
          </cell>
        </row>
        <row r="11305">
          <cell r="A11305" t="str">
            <v>4522000001</v>
          </cell>
        </row>
        <row r="11306">
          <cell r="A11306" t="str">
            <v>4522000001</v>
          </cell>
        </row>
        <row r="11307">
          <cell r="A11307" t="str">
            <v>4522000001</v>
          </cell>
        </row>
        <row r="11308">
          <cell r="A11308" t="str">
            <v>4522000001</v>
          </cell>
        </row>
        <row r="11309">
          <cell r="A11309" t="str">
            <v>4522000001</v>
          </cell>
        </row>
        <row r="11310">
          <cell r="A11310" t="str">
            <v>4522000001</v>
          </cell>
        </row>
        <row r="11311">
          <cell r="A11311" t="str">
            <v>4522000001</v>
          </cell>
        </row>
        <row r="11312">
          <cell r="A11312" t="str">
            <v>4522000001</v>
          </cell>
        </row>
        <row r="11313">
          <cell r="A11313" t="str">
            <v>4522000001</v>
          </cell>
        </row>
        <row r="11314">
          <cell r="A11314" t="str">
            <v>4522000001</v>
          </cell>
        </row>
        <row r="11315">
          <cell r="A11315" t="str">
            <v>4522000001</v>
          </cell>
        </row>
        <row r="11316">
          <cell r="A11316" t="str">
            <v>4522000001</v>
          </cell>
        </row>
        <row r="11317">
          <cell r="A11317" t="str">
            <v>4522000001</v>
          </cell>
        </row>
        <row r="11318">
          <cell r="A11318" t="str">
            <v>4522000001</v>
          </cell>
        </row>
        <row r="11319">
          <cell r="A11319" t="str">
            <v>4522000001</v>
          </cell>
        </row>
        <row r="11320">
          <cell r="A11320" t="str">
            <v>4522000001</v>
          </cell>
        </row>
        <row r="11321">
          <cell r="A11321" t="str">
            <v>4522000001</v>
          </cell>
        </row>
        <row r="11322">
          <cell r="A11322" t="str">
            <v>4522000001</v>
          </cell>
        </row>
        <row r="11323">
          <cell r="A11323" t="str">
            <v>4522000001</v>
          </cell>
        </row>
        <row r="11324">
          <cell r="A11324" t="str">
            <v>4522000001</v>
          </cell>
        </row>
        <row r="11325">
          <cell r="A11325" t="str">
            <v>4522000001</v>
          </cell>
        </row>
        <row r="11326">
          <cell r="A11326" t="str">
            <v>4522000001</v>
          </cell>
        </row>
        <row r="11327">
          <cell r="A11327" t="str">
            <v>4522000001</v>
          </cell>
        </row>
        <row r="11328">
          <cell r="A11328" t="str">
            <v>4522000001</v>
          </cell>
        </row>
        <row r="11329">
          <cell r="A11329" t="str">
            <v>4522000001</v>
          </cell>
        </row>
        <row r="11330">
          <cell r="A11330" t="str">
            <v>4522000001</v>
          </cell>
        </row>
        <row r="11331">
          <cell r="A11331" t="str">
            <v>4522000001</v>
          </cell>
        </row>
        <row r="11332">
          <cell r="A11332" t="str">
            <v>4522000001</v>
          </cell>
        </row>
        <row r="11333">
          <cell r="A11333" t="str">
            <v>4522000001</v>
          </cell>
        </row>
        <row r="11334">
          <cell r="A11334" t="str">
            <v>4522000001</v>
          </cell>
        </row>
        <row r="11335">
          <cell r="A11335" t="str">
            <v>4522000001</v>
          </cell>
        </row>
        <row r="11336">
          <cell r="A11336" t="str">
            <v>4522000001</v>
          </cell>
        </row>
        <row r="11337">
          <cell r="A11337" t="str">
            <v>4522000001</v>
          </cell>
        </row>
        <row r="11338">
          <cell r="A11338" t="str">
            <v>4522000001</v>
          </cell>
        </row>
        <row r="11339">
          <cell r="A11339" t="str">
            <v>4522000001</v>
          </cell>
        </row>
        <row r="11340">
          <cell r="A11340" t="str">
            <v>4522000001</v>
          </cell>
        </row>
        <row r="11341">
          <cell r="A11341" t="str">
            <v>4522000001</v>
          </cell>
        </row>
        <row r="11342">
          <cell r="A11342" t="str">
            <v>4522000001</v>
          </cell>
        </row>
        <row r="11343">
          <cell r="A11343" t="str">
            <v>4522000001</v>
          </cell>
        </row>
        <row r="11344">
          <cell r="A11344" t="str">
            <v>4522000001</v>
          </cell>
        </row>
        <row r="11345">
          <cell r="A11345" t="str">
            <v>4522000001</v>
          </cell>
        </row>
        <row r="11346">
          <cell r="A11346" t="str">
            <v>4522000001</v>
          </cell>
        </row>
        <row r="11347">
          <cell r="A11347" t="str">
            <v>4522000001</v>
          </cell>
        </row>
        <row r="11348">
          <cell r="A11348" t="str">
            <v>4522000001</v>
          </cell>
        </row>
        <row r="11349">
          <cell r="A11349" t="str">
            <v>4522000001</v>
          </cell>
        </row>
        <row r="11350">
          <cell r="A11350" t="str">
            <v>4522000001</v>
          </cell>
        </row>
        <row r="11351">
          <cell r="A11351" t="str">
            <v>4522000001</v>
          </cell>
        </row>
        <row r="11352">
          <cell r="A11352" t="str">
            <v>4522000001</v>
          </cell>
        </row>
        <row r="11353">
          <cell r="A11353" t="str">
            <v>4522000001</v>
          </cell>
        </row>
        <row r="11354">
          <cell r="A11354" t="str">
            <v>4522000001</v>
          </cell>
        </row>
        <row r="11355">
          <cell r="A11355" t="str">
            <v>4522000001</v>
          </cell>
        </row>
        <row r="11356">
          <cell r="A11356" t="str">
            <v>4522000001</v>
          </cell>
        </row>
        <row r="11357">
          <cell r="A11357" t="str">
            <v>4522000001</v>
          </cell>
        </row>
        <row r="11358">
          <cell r="A11358" t="str">
            <v>4522000001</v>
          </cell>
        </row>
        <row r="11359">
          <cell r="A11359" t="str">
            <v>4522000001</v>
          </cell>
        </row>
        <row r="11360">
          <cell r="A11360" t="str">
            <v>4522000001</v>
          </cell>
        </row>
        <row r="11361">
          <cell r="A11361" t="str">
            <v>4522000001</v>
          </cell>
        </row>
        <row r="11362">
          <cell r="A11362" t="str">
            <v>4522000001</v>
          </cell>
        </row>
        <row r="11363">
          <cell r="A11363" t="str">
            <v>4522000001</v>
          </cell>
        </row>
        <row r="11364">
          <cell r="A11364" t="str">
            <v>4522000001</v>
          </cell>
        </row>
        <row r="11365">
          <cell r="A11365" t="str">
            <v>4522000001</v>
          </cell>
        </row>
        <row r="11366">
          <cell r="A11366" t="str">
            <v>4522000001</v>
          </cell>
        </row>
        <row r="11367">
          <cell r="A11367" t="str">
            <v>4522000001</v>
          </cell>
        </row>
        <row r="11368">
          <cell r="A11368" t="str">
            <v>4522000001</v>
          </cell>
        </row>
        <row r="11369">
          <cell r="A11369" t="str">
            <v>4522000001</v>
          </cell>
        </row>
        <row r="11370">
          <cell r="A11370" t="str">
            <v>4522000001</v>
          </cell>
        </row>
        <row r="11371">
          <cell r="A11371" t="str">
            <v>4522000001</v>
          </cell>
        </row>
        <row r="11372">
          <cell r="A11372" t="str">
            <v>4522000001</v>
          </cell>
        </row>
        <row r="11373">
          <cell r="A11373" t="str">
            <v>4522000001</v>
          </cell>
        </row>
        <row r="11374">
          <cell r="A11374" t="str">
            <v>4522000001</v>
          </cell>
        </row>
        <row r="11375">
          <cell r="A11375" t="str">
            <v>4522000001</v>
          </cell>
        </row>
        <row r="11376">
          <cell r="A11376" t="str">
            <v>4522000001</v>
          </cell>
        </row>
        <row r="11377">
          <cell r="A11377" t="str">
            <v>4522000001</v>
          </cell>
        </row>
        <row r="11378">
          <cell r="A11378" t="str">
            <v>4522000001</v>
          </cell>
        </row>
        <row r="11379">
          <cell r="A11379" t="str">
            <v>4522000001</v>
          </cell>
        </row>
        <row r="11380">
          <cell r="A11380" t="str">
            <v>4522000001</v>
          </cell>
        </row>
        <row r="11381">
          <cell r="A11381" t="str">
            <v>4522000001</v>
          </cell>
        </row>
        <row r="11382">
          <cell r="A11382" t="str">
            <v>4522000001</v>
          </cell>
        </row>
        <row r="11383">
          <cell r="A11383" t="str">
            <v>4522000001</v>
          </cell>
        </row>
        <row r="11384">
          <cell r="A11384" t="str">
            <v>4522000001</v>
          </cell>
        </row>
        <row r="11385">
          <cell r="A11385" t="str">
            <v>4522000001</v>
          </cell>
        </row>
        <row r="11386">
          <cell r="A11386" t="str">
            <v>4522000001</v>
          </cell>
        </row>
        <row r="11387">
          <cell r="A11387" t="str">
            <v>4522000001</v>
          </cell>
        </row>
        <row r="11388">
          <cell r="A11388" t="str">
            <v>4522000001</v>
          </cell>
        </row>
        <row r="11389">
          <cell r="A11389" t="str">
            <v>4522000001</v>
          </cell>
        </row>
        <row r="11390">
          <cell r="A11390" t="str">
            <v>4522000001</v>
          </cell>
        </row>
        <row r="11391">
          <cell r="A11391" t="str">
            <v>4522000001</v>
          </cell>
        </row>
        <row r="11392">
          <cell r="A11392" t="str">
            <v>4522000001</v>
          </cell>
        </row>
        <row r="11393">
          <cell r="A11393" t="str">
            <v>4522000001</v>
          </cell>
        </row>
        <row r="11394">
          <cell r="A11394" t="str">
            <v>4522000001</v>
          </cell>
        </row>
        <row r="11395">
          <cell r="A11395" t="str">
            <v>4522000001</v>
          </cell>
        </row>
        <row r="11396">
          <cell r="A11396" t="str">
            <v>4522000001</v>
          </cell>
        </row>
        <row r="11397">
          <cell r="A11397" t="str">
            <v>4522000001</v>
          </cell>
        </row>
        <row r="11398">
          <cell r="A11398" t="str">
            <v>4522000001</v>
          </cell>
        </row>
        <row r="11399">
          <cell r="A11399" t="str">
            <v>4522000001</v>
          </cell>
        </row>
        <row r="11400">
          <cell r="A11400" t="str">
            <v>4522000001</v>
          </cell>
        </row>
        <row r="11401">
          <cell r="A11401" t="str">
            <v>4522000001</v>
          </cell>
        </row>
        <row r="11402">
          <cell r="A11402" t="str">
            <v>4522000001</v>
          </cell>
        </row>
        <row r="11403">
          <cell r="A11403" t="str">
            <v>4522000001</v>
          </cell>
        </row>
        <row r="11404">
          <cell r="A11404" t="str">
            <v>4522000001</v>
          </cell>
        </row>
        <row r="11405">
          <cell r="A11405" t="str">
            <v>4522000001</v>
          </cell>
        </row>
        <row r="11406">
          <cell r="A11406" t="str">
            <v>4522000001</v>
          </cell>
        </row>
        <row r="11407">
          <cell r="A11407" t="str">
            <v>4522000001</v>
          </cell>
        </row>
        <row r="11408">
          <cell r="A11408" t="str">
            <v>4522000001</v>
          </cell>
        </row>
        <row r="11409">
          <cell r="A11409" t="str">
            <v>4522000001</v>
          </cell>
        </row>
        <row r="11410">
          <cell r="A11410" t="str">
            <v>4522000001</v>
          </cell>
        </row>
        <row r="11411">
          <cell r="A11411" t="str">
            <v>4522000001</v>
          </cell>
        </row>
        <row r="11412">
          <cell r="A11412" t="str">
            <v>4522000001</v>
          </cell>
        </row>
        <row r="11413">
          <cell r="A11413" t="str">
            <v>4522000001</v>
          </cell>
        </row>
        <row r="11414">
          <cell r="A11414" t="str">
            <v>4522000001</v>
          </cell>
        </row>
        <row r="11415">
          <cell r="A11415" t="str">
            <v>4522000001</v>
          </cell>
        </row>
        <row r="11416">
          <cell r="A11416" t="str">
            <v>4522000001</v>
          </cell>
        </row>
        <row r="11417">
          <cell r="A11417" t="str">
            <v>4522000001</v>
          </cell>
        </row>
        <row r="11418">
          <cell r="A11418" t="str">
            <v>4522000001</v>
          </cell>
        </row>
        <row r="11419">
          <cell r="A11419" t="str">
            <v>4522000001</v>
          </cell>
        </row>
        <row r="11420">
          <cell r="A11420" t="str">
            <v>4522000001</v>
          </cell>
        </row>
        <row r="11421">
          <cell r="A11421" t="str">
            <v>4522000001</v>
          </cell>
        </row>
        <row r="11422">
          <cell r="A11422" t="str">
            <v>4522000001</v>
          </cell>
        </row>
        <row r="11423">
          <cell r="A11423" t="str">
            <v>4522000001</v>
          </cell>
        </row>
        <row r="11424">
          <cell r="A11424" t="str">
            <v>4522000001</v>
          </cell>
        </row>
        <row r="11425">
          <cell r="A11425" t="str">
            <v>4522000001</v>
          </cell>
        </row>
        <row r="11426">
          <cell r="A11426" t="str">
            <v>4522000001</v>
          </cell>
        </row>
        <row r="11427">
          <cell r="A11427" t="str">
            <v>4522000001</v>
          </cell>
        </row>
        <row r="11428">
          <cell r="A11428" t="str">
            <v>4522000001</v>
          </cell>
        </row>
        <row r="11429">
          <cell r="A11429" t="str">
            <v>4522000001</v>
          </cell>
        </row>
        <row r="11430">
          <cell r="A11430" t="str">
            <v>4522000001</v>
          </cell>
        </row>
        <row r="11431">
          <cell r="A11431" t="str">
            <v>4522000001</v>
          </cell>
        </row>
        <row r="11432">
          <cell r="A11432" t="str">
            <v>4522000001</v>
          </cell>
        </row>
        <row r="11433">
          <cell r="A11433" t="str">
            <v>4522000001</v>
          </cell>
        </row>
        <row r="11434">
          <cell r="A11434" t="str">
            <v>4522000001</v>
          </cell>
        </row>
        <row r="11435">
          <cell r="A11435" t="str">
            <v>4522000001</v>
          </cell>
        </row>
        <row r="11436">
          <cell r="A11436" t="str">
            <v>4522000001</v>
          </cell>
        </row>
        <row r="11437">
          <cell r="A11437" t="str">
            <v>4522000001</v>
          </cell>
        </row>
        <row r="11438">
          <cell r="A11438" t="str">
            <v>4522000001</v>
          </cell>
        </row>
        <row r="11439">
          <cell r="A11439" t="str">
            <v>4522000001</v>
          </cell>
        </row>
        <row r="11440">
          <cell r="A11440" t="str">
            <v>4522000001</v>
          </cell>
        </row>
        <row r="11441">
          <cell r="A11441" t="str">
            <v>4522000001</v>
          </cell>
        </row>
        <row r="11442">
          <cell r="A11442" t="str">
            <v>4522000001</v>
          </cell>
        </row>
        <row r="11443">
          <cell r="A11443" t="str">
            <v>4522000001</v>
          </cell>
        </row>
        <row r="11444">
          <cell r="A11444" t="str">
            <v>4522000001</v>
          </cell>
        </row>
        <row r="11445">
          <cell r="A11445" t="str">
            <v>4522000001</v>
          </cell>
        </row>
        <row r="11446">
          <cell r="A11446" t="str">
            <v>4522000001</v>
          </cell>
        </row>
        <row r="11447">
          <cell r="A11447" t="str">
            <v>4522000001</v>
          </cell>
        </row>
        <row r="11448">
          <cell r="A11448" t="str">
            <v>4522000001</v>
          </cell>
        </row>
        <row r="11449">
          <cell r="A11449" t="str">
            <v>4522000001</v>
          </cell>
        </row>
        <row r="11450">
          <cell r="A11450" t="str">
            <v>4522000001</v>
          </cell>
        </row>
        <row r="11451">
          <cell r="A11451" t="str">
            <v>4522000001</v>
          </cell>
        </row>
        <row r="11452">
          <cell r="A11452" t="str">
            <v>4522000001</v>
          </cell>
        </row>
        <row r="11453">
          <cell r="A11453" t="str">
            <v>4522000001</v>
          </cell>
        </row>
        <row r="11454">
          <cell r="A11454" t="str">
            <v>4522000001</v>
          </cell>
        </row>
        <row r="11455">
          <cell r="A11455" t="str">
            <v>4522000001</v>
          </cell>
        </row>
        <row r="11456">
          <cell r="A11456" t="str">
            <v>4522000001</v>
          </cell>
        </row>
        <row r="11457">
          <cell r="A11457" t="str">
            <v>4522000001</v>
          </cell>
        </row>
        <row r="11458">
          <cell r="A11458" t="str">
            <v>4522000001</v>
          </cell>
        </row>
        <row r="11459">
          <cell r="A11459" t="str">
            <v>4522000001</v>
          </cell>
        </row>
        <row r="11460">
          <cell r="A11460" t="str">
            <v>4522000001</v>
          </cell>
        </row>
        <row r="11461">
          <cell r="A11461" t="str">
            <v>4522000001</v>
          </cell>
        </row>
        <row r="11462">
          <cell r="A11462" t="str">
            <v>4522000001</v>
          </cell>
        </row>
        <row r="11463">
          <cell r="A11463" t="str">
            <v>4522000001</v>
          </cell>
        </row>
        <row r="11464">
          <cell r="A11464" t="str">
            <v>4522000001</v>
          </cell>
        </row>
        <row r="11465">
          <cell r="A11465" t="str">
            <v>4522000001</v>
          </cell>
        </row>
        <row r="11466">
          <cell r="A11466" t="str">
            <v>4522000001</v>
          </cell>
        </row>
        <row r="11467">
          <cell r="A11467" t="str">
            <v>4522000001</v>
          </cell>
        </row>
        <row r="11468">
          <cell r="A11468" t="str">
            <v>4522000001</v>
          </cell>
        </row>
        <row r="11469">
          <cell r="A11469" t="str">
            <v>4522000001</v>
          </cell>
        </row>
        <row r="11470">
          <cell r="A11470" t="str">
            <v>4522000001</v>
          </cell>
        </row>
        <row r="11471">
          <cell r="A11471" t="str">
            <v>4522000001</v>
          </cell>
        </row>
        <row r="11472">
          <cell r="A11472" t="str">
            <v>4522000001</v>
          </cell>
        </row>
        <row r="11473">
          <cell r="A11473" t="str">
            <v>4522000001</v>
          </cell>
        </row>
        <row r="11474">
          <cell r="A11474" t="str">
            <v>4522000001</v>
          </cell>
        </row>
        <row r="11475">
          <cell r="A11475" t="str">
            <v>4522000001</v>
          </cell>
        </row>
        <row r="11476">
          <cell r="A11476" t="str">
            <v>4522000001</v>
          </cell>
        </row>
        <row r="11477">
          <cell r="A11477" t="str">
            <v>4522000001</v>
          </cell>
        </row>
        <row r="11478">
          <cell r="A11478" t="str">
            <v>4522000001</v>
          </cell>
        </row>
        <row r="11479">
          <cell r="A11479" t="str">
            <v>4522000001</v>
          </cell>
        </row>
        <row r="11480">
          <cell r="A11480" t="str">
            <v>4522000001</v>
          </cell>
        </row>
        <row r="11481">
          <cell r="A11481" t="str">
            <v>4522000001</v>
          </cell>
        </row>
        <row r="11482">
          <cell r="A11482" t="str">
            <v>4522000001</v>
          </cell>
        </row>
        <row r="11483">
          <cell r="A11483" t="str">
            <v>4522000001</v>
          </cell>
        </row>
        <row r="11484">
          <cell r="A11484" t="str">
            <v>4522000001</v>
          </cell>
        </row>
        <row r="11485">
          <cell r="A11485" t="str">
            <v>4522000001</v>
          </cell>
        </row>
        <row r="11486">
          <cell r="A11486" t="str">
            <v>4522000001</v>
          </cell>
        </row>
        <row r="11487">
          <cell r="A11487" t="str">
            <v>4522000001</v>
          </cell>
        </row>
        <row r="11488">
          <cell r="A11488" t="str">
            <v>4522000001</v>
          </cell>
        </row>
        <row r="11489">
          <cell r="A11489" t="str">
            <v>4522000001</v>
          </cell>
        </row>
        <row r="11490">
          <cell r="A11490" t="str">
            <v>4522000001</v>
          </cell>
        </row>
        <row r="11491">
          <cell r="A11491" t="str">
            <v>4522000001</v>
          </cell>
        </row>
        <row r="11492">
          <cell r="A11492" t="str">
            <v>4522000001</v>
          </cell>
        </row>
        <row r="11493">
          <cell r="A11493" t="str">
            <v>4522000001</v>
          </cell>
        </row>
        <row r="11494">
          <cell r="A11494" t="str">
            <v>4522000001</v>
          </cell>
        </row>
        <row r="11495">
          <cell r="A11495" t="str">
            <v>4522000001</v>
          </cell>
        </row>
        <row r="11496">
          <cell r="A11496" t="str">
            <v>4522000001</v>
          </cell>
        </row>
        <row r="11497">
          <cell r="A11497" t="str">
            <v>4522000001</v>
          </cell>
        </row>
        <row r="11498">
          <cell r="A11498" t="str">
            <v>4522000001</v>
          </cell>
        </row>
        <row r="11499">
          <cell r="A11499" t="str">
            <v>4522000001</v>
          </cell>
        </row>
        <row r="11500">
          <cell r="A11500" t="str">
            <v>4522000001</v>
          </cell>
        </row>
        <row r="11501">
          <cell r="A11501" t="str">
            <v>4522000001</v>
          </cell>
        </row>
        <row r="11502">
          <cell r="A11502" t="str">
            <v>4522000001</v>
          </cell>
        </row>
        <row r="11503">
          <cell r="A11503" t="str">
            <v>4522000001</v>
          </cell>
        </row>
        <row r="11504">
          <cell r="A11504" t="str">
            <v>4522000001</v>
          </cell>
        </row>
        <row r="11505">
          <cell r="A11505" t="str">
            <v>4522000001</v>
          </cell>
        </row>
        <row r="11506">
          <cell r="A11506" t="str">
            <v>4522000001</v>
          </cell>
        </row>
        <row r="11507">
          <cell r="A11507" t="str">
            <v>4522000001</v>
          </cell>
        </row>
        <row r="11508">
          <cell r="A11508" t="str">
            <v>4522000001</v>
          </cell>
        </row>
        <row r="11509">
          <cell r="A11509" t="str">
            <v>4522000001</v>
          </cell>
        </row>
        <row r="11510">
          <cell r="A11510" t="str">
            <v>4522000001</v>
          </cell>
        </row>
        <row r="11511">
          <cell r="A11511" t="str">
            <v>4522000001</v>
          </cell>
        </row>
        <row r="11512">
          <cell r="A11512" t="str">
            <v>4522000001</v>
          </cell>
        </row>
        <row r="11513">
          <cell r="A11513" t="str">
            <v>4522000001</v>
          </cell>
        </row>
        <row r="11514">
          <cell r="A11514" t="str">
            <v>4522000001</v>
          </cell>
        </row>
        <row r="11515">
          <cell r="A11515" t="str">
            <v>4522000001</v>
          </cell>
        </row>
        <row r="11516">
          <cell r="A11516" t="str">
            <v>4522000001</v>
          </cell>
        </row>
        <row r="11517">
          <cell r="A11517" t="str">
            <v>4522000001</v>
          </cell>
        </row>
        <row r="11518">
          <cell r="A11518" t="str">
            <v>4522000001</v>
          </cell>
        </row>
        <row r="11519">
          <cell r="A11519" t="str">
            <v>4522000001</v>
          </cell>
        </row>
        <row r="11520">
          <cell r="A11520" t="str">
            <v>4522000001</v>
          </cell>
        </row>
        <row r="11521">
          <cell r="A11521" t="str">
            <v>4522000001</v>
          </cell>
        </row>
        <row r="11522">
          <cell r="A11522" t="str">
            <v>4522000001</v>
          </cell>
        </row>
        <row r="11523">
          <cell r="A11523" t="str">
            <v>4522000001</v>
          </cell>
        </row>
        <row r="11524">
          <cell r="A11524" t="str">
            <v>4522000001</v>
          </cell>
        </row>
        <row r="11525">
          <cell r="A11525" t="str">
            <v>4522000001</v>
          </cell>
        </row>
        <row r="11526">
          <cell r="A11526" t="str">
            <v>4522000001</v>
          </cell>
        </row>
        <row r="11527">
          <cell r="A11527" t="str">
            <v>4522000001</v>
          </cell>
        </row>
        <row r="11528">
          <cell r="A11528" t="str">
            <v>4522000001</v>
          </cell>
        </row>
        <row r="11529">
          <cell r="A11529" t="str">
            <v>4522000001</v>
          </cell>
        </row>
        <row r="11530">
          <cell r="A11530" t="str">
            <v>4522000001</v>
          </cell>
        </row>
        <row r="11531">
          <cell r="A11531" t="str">
            <v>4522000001</v>
          </cell>
        </row>
        <row r="11532">
          <cell r="A11532" t="str">
            <v>4522000001</v>
          </cell>
        </row>
        <row r="11533">
          <cell r="A11533" t="str">
            <v>4522000001</v>
          </cell>
        </row>
        <row r="11534">
          <cell r="A11534" t="str">
            <v>4522000001</v>
          </cell>
        </row>
        <row r="11535">
          <cell r="A11535" t="str">
            <v>4522000001</v>
          </cell>
        </row>
        <row r="11536">
          <cell r="A11536" t="str">
            <v>4522000001</v>
          </cell>
        </row>
        <row r="11537">
          <cell r="A11537" t="str">
            <v>4522000001</v>
          </cell>
        </row>
        <row r="11538">
          <cell r="A11538" t="str">
            <v>4522000001</v>
          </cell>
        </row>
        <row r="11539">
          <cell r="A11539" t="str">
            <v>4522000001</v>
          </cell>
        </row>
        <row r="11540">
          <cell r="A11540" t="str">
            <v>4522000001</v>
          </cell>
        </row>
        <row r="11541">
          <cell r="A11541" t="str">
            <v>4522000001</v>
          </cell>
        </row>
        <row r="11542">
          <cell r="A11542" t="str">
            <v>4522000001</v>
          </cell>
        </row>
        <row r="11543">
          <cell r="A11543" t="str">
            <v>4522000001</v>
          </cell>
        </row>
        <row r="11544">
          <cell r="A11544" t="str">
            <v>4522000001</v>
          </cell>
        </row>
        <row r="11545">
          <cell r="A11545" t="str">
            <v>4522000001</v>
          </cell>
        </row>
        <row r="11546">
          <cell r="A11546" t="str">
            <v>4522000001</v>
          </cell>
        </row>
        <row r="11547">
          <cell r="A11547" t="str">
            <v>4522000001</v>
          </cell>
        </row>
        <row r="11548">
          <cell r="A11548" t="str">
            <v>4522000001</v>
          </cell>
        </row>
        <row r="11549">
          <cell r="A11549" t="str">
            <v>4522000001</v>
          </cell>
        </row>
        <row r="11550">
          <cell r="A11550" t="str">
            <v>4522000001</v>
          </cell>
        </row>
        <row r="11551">
          <cell r="A11551" t="str">
            <v>4522000001</v>
          </cell>
        </row>
        <row r="11552">
          <cell r="A11552" t="str">
            <v>4522000001</v>
          </cell>
        </row>
        <row r="11553">
          <cell r="A11553" t="str">
            <v>4522000001</v>
          </cell>
        </row>
        <row r="11554">
          <cell r="A11554" t="str">
            <v>4522000001</v>
          </cell>
        </row>
        <row r="11555">
          <cell r="A11555" t="str">
            <v>4522000001</v>
          </cell>
        </row>
        <row r="11556">
          <cell r="A11556" t="str">
            <v>4522000001</v>
          </cell>
        </row>
        <row r="11557">
          <cell r="A11557" t="str">
            <v>4522000001</v>
          </cell>
        </row>
        <row r="11558">
          <cell r="A11558" t="str">
            <v>4522000001</v>
          </cell>
        </row>
        <row r="11559">
          <cell r="A11559" t="str">
            <v>4522000001</v>
          </cell>
        </row>
        <row r="11560">
          <cell r="A11560" t="str">
            <v>4522000001</v>
          </cell>
        </row>
        <row r="11561">
          <cell r="A11561" t="str">
            <v>4522000001</v>
          </cell>
        </row>
        <row r="11562">
          <cell r="A11562" t="str">
            <v>4522000001</v>
          </cell>
        </row>
        <row r="11563">
          <cell r="A11563" t="str">
            <v>4522000001</v>
          </cell>
        </row>
        <row r="11564">
          <cell r="A11564" t="str">
            <v>4522000001</v>
          </cell>
        </row>
        <row r="11565">
          <cell r="A11565" t="str">
            <v>4522000001</v>
          </cell>
        </row>
        <row r="11566">
          <cell r="A11566" t="str">
            <v>4522000001</v>
          </cell>
        </row>
        <row r="11567">
          <cell r="A11567" t="str">
            <v>4522000001</v>
          </cell>
        </row>
        <row r="11568">
          <cell r="A11568" t="str">
            <v>4522000001</v>
          </cell>
        </row>
        <row r="11569">
          <cell r="A11569" t="str">
            <v>4522000001</v>
          </cell>
        </row>
        <row r="11570">
          <cell r="A11570" t="str">
            <v>4522000001</v>
          </cell>
        </row>
        <row r="11571">
          <cell r="A11571" t="str">
            <v>4522000001</v>
          </cell>
        </row>
        <row r="11572">
          <cell r="A11572" t="str">
            <v>4522000001</v>
          </cell>
        </row>
        <row r="11573">
          <cell r="A11573" t="str">
            <v>4522000001</v>
          </cell>
        </row>
        <row r="11574">
          <cell r="A11574" t="str">
            <v>4522000001</v>
          </cell>
        </row>
        <row r="11575">
          <cell r="A11575" t="str">
            <v>4522000001</v>
          </cell>
        </row>
        <row r="11576">
          <cell r="A11576" t="str">
            <v>4522000001</v>
          </cell>
        </row>
        <row r="11577">
          <cell r="A11577" t="str">
            <v>4522000001</v>
          </cell>
        </row>
        <row r="11578">
          <cell r="A11578" t="str">
            <v>4522000001</v>
          </cell>
        </row>
        <row r="11579">
          <cell r="A11579" t="str">
            <v>4522000001</v>
          </cell>
        </row>
        <row r="11580">
          <cell r="A11580" t="str">
            <v>4522000001</v>
          </cell>
        </row>
        <row r="11581">
          <cell r="A11581" t="str">
            <v>4522000001</v>
          </cell>
        </row>
        <row r="11582">
          <cell r="A11582" t="str">
            <v>4522000001</v>
          </cell>
        </row>
        <row r="11583">
          <cell r="A11583" t="str">
            <v>4522000001</v>
          </cell>
        </row>
        <row r="11584">
          <cell r="A11584" t="str">
            <v>4522000001</v>
          </cell>
        </row>
        <row r="11585">
          <cell r="A11585" t="str">
            <v>4522000001</v>
          </cell>
        </row>
        <row r="11586">
          <cell r="A11586" t="str">
            <v>4522000001</v>
          </cell>
        </row>
        <row r="11587">
          <cell r="A11587" t="str">
            <v>4522000001</v>
          </cell>
        </row>
        <row r="11588">
          <cell r="A11588" t="str">
            <v>4522000001</v>
          </cell>
        </row>
        <row r="11589">
          <cell r="A11589" t="str">
            <v>4522000001</v>
          </cell>
        </row>
        <row r="11590">
          <cell r="A11590" t="str">
            <v>4522000001</v>
          </cell>
        </row>
        <row r="11591">
          <cell r="A11591" t="str">
            <v>4522000001</v>
          </cell>
        </row>
        <row r="11592">
          <cell r="A11592" t="str">
            <v>4522000001</v>
          </cell>
        </row>
        <row r="11593">
          <cell r="A11593" t="str">
            <v>4522000001</v>
          </cell>
        </row>
        <row r="11594">
          <cell r="A11594" t="str">
            <v>4522000001</v>
          </cell>
        </row>
        <row r="11595">
          <cell r="A11595" t="str">
            <v>4522000001</v>
          </cell>
        </row>
        <row r="11596">
          <cell r="A11596" t="str">
            <v>4522000001</v>
          </cell>
        </row>
        <row r="11597">
          <cell r="A11597" t="str">
            <v>4522000001</v>
          </cell>
        </row>
        <row r="11598">
          <cell r="A11598" t="str">
            <v>4522000001</v>
          </cell>
        </row>
        <row r="11599">
          <cell r="A11599" t="str">
            <v>4522000001</v>
          </cell>
        </row>
        <row r="11600">
          <cell r="A11600" t="str">
            <v>4522000001</v>
          </cell>
        </row>
        <row r="11601">
          <cell r="A11601" t="str">
            <v>4522000001</v>
          </cell>
        </row>
        <row r="11602">
          <cell r="A11602" t="str">
            <v>4522000001</v>
          </cell>
        </row>
        <row r="11603">
          <cell r="A11603" t="str">
            <v>4522000001</v>
          </cell>
        </row>
        <row r="11604">
          <cell r="A11604" t="str">
            <v>4522000001</v>
          </cell>
        </row>
        <row r="11605">
          <cell r="A11605" t="str">
            <v>4522000001</v>
          </cell>
        </row>
        <row r="11606">
          <cell r="A11606" t="str">
            <v>4522000001</v>
          </cell>
        </row>
        <row r="11607">
          <cell r="A11607" t="str">
            <v>4522000001</v>
          </cell>
        </row>
        <row r="11608">
          <cell r="A11608" t="str">
            <v>4522000001</v>
          </cell>
        </row>
        <row r="11609">
          <cell r="A11609" t="str">
            <v>4522000001</v>
          </cell>
        </row>
        <row r="11610">
          <cell r="A11610" t="str">
            <v>4522000001</v>
          </cell>
        </row>
        <row r="11611">
          <cell r="A11611" t="str">
            <v>4522000001</v>
          </cell>
        </row>
        <row r="11612">
          <cell r="A11612" t="str">
            <v>4522000001</v>
          </cell>
        </row>
        <row r="11613">
          <cell r="A11613" t="str">
            <v>4522000001</v>
          </cell>
        </row>
        <row r="11614">
          <cell r="A11614" t="str">
            <v>4522000001</v>
          </cell>
        </row>
        <row r="11615">
          <cell r="A11615" t="str">
            <v>4522000001</v>
          </cell>
        </row>
        <row r="11616">
          <cell r="A11616" t="str">
            <v>4522000001</v>
          </cell>
        </row>
        <row r="11617">
          <cell r="A11617" t="str">
            <v>4522000001</v>
          </cell>
        </row>
        <row r="11618">
          <cell r="A11618" t="str">
            <v>4522000001</v>
          </cell>
        </row>
        <row r="11619">
          <cell r="A11619" t="str">
            <v>4522000001</v>
          </cell>
        </row>
        <row r="11620">
          <cell r="A11620" t="str">
            <v>4522000001</v>
          </cell>
        </row>
        <row r="11621">
          <cell r="A11621" t="str">
            <v>4522000001</v>
          </cell>
        </row>
        <row r="11622">
          <cell r="A11622" t="str">
            <v>4522000001</v>
          </cell>
        </row>
        <row r="11623">
          <cell r="A11623" t="str">
            <v>4522000001</v>
          </cell>
        </row>
        <row r="11624">
          <cell r="A11624" t="str">
            <v>4522000001</v>
          </cell>
        </row>
        <row r="11625">
          <cell r="A11625" t="str">
            <v>4522000001</v>
          </cell>
        </row>
        <row r="11626">
          <cell r="A11626" t="str">
            <v>4522000001</v>
          </cell>
        </row>
        <row r="11627">
          <cell r="A11627" t="str">
            <v>4522000001</v>
          </cell>
        </row>
        <row r="11628">
          <cell r="A11628" t="str">
            <v>4522000001</v>
          </cell>
        </row>
        <row r="11629">
          <cell r="A11629" t="str">
            <v>4522000001</v>
          </cell>
        </row>
        <row r="11630">
          <cell r="A11630" t="str">
            <v>4522000001</v>
          </cell>
        </row>
        <row r="11631">
          <cell r="A11631" t="str">
            <v>4522000001</v>
          </cell>
        </row>
        <row r="11632">
          <cell r="A11632" t="str">
            <v>4522000001</v>
          </cell>
        </row>
        <row r="11633">
          <cell r="A11633" t="str">
            <v>4522000001</v>
          </cell>
        </row>
        <row r="11634">
          <cell r="A11634" t="str">
            <v>4522000001</v>
          </cell>
        </row>
        <row r="11635">
          <cell r="A11635" t="str">
            <v>4522000001</v>
          </cell>
        </row>
        <row r="11636">
          <cell r="A11636" t="str">
            <v>4522000001</v>
          </cell>
        </row>
        <row r="11637">
          <cell r="A11637" t="str">
            <v>4522000001</v>
          </cell>
        </row>
        <row r="11638">
          <cell r="A11638" t="str">
            <v>4522000001</v>
          </cell>
        </row>
        <row r="11639">
          <cell r="A11639" t="str">
            <v>4522000001</v>
          </cell>
        </row>
        <row r="11640">
          <cell r="A11640" t="str">
            <v>4522000001</v>
          </cell>
        </row>
        <row r="11641">
          <cell r="A11641" t="str">
            <v>4522000001</v>
          </cell>
        </row>
        <row r="11642">
          <cell r="A11642" t="str">
            <v>4522000001</v>
          </cell>
        </row>
        <row r="11643">
          <cell r="A11643" t="str">
            <v>4522000001</v>
          </cell>
        </row>
        <row r="11644">
          <cell r="A11644" t="str">
            <v>4522000001</v>
          </cell>
        </row>
        <row r="11645">
          <cell r="A11645" t="str">
            <v>4522000001</v>
          </cell>
        </row>
        <row r="11646">
          <cell r="A11646" t="str">
            <v>4522000001</v>
          </cell>
        </row>
        <row r="11647">
          <cell r="A11647" t="str">
            <v>4522000001</v>
          </cell>
        </row>
        <row r="11648">
          <cell r="A11648" t="str">
            <v>4522000001</v>
          </cell>
        </row>
        <row r="11649">
          <cell r="A11649" t="str">
            <v>4522000001</v>
          </cell>
        </row>
        <row r="11650">
          <cell r="A11650" t="str">
            <v>4522000001</v>
          </cell>
        </row>
        <row r="11651">
          <cell r="A11651" t="str">
            <v>4522000001</v>
          </cell>
        </row>
        <row r="11652">
          <cell r="A11652" t="str">
            <v>4522000001</v>
          </cell>
        </row>
        <row r="11653">
          <cell r="A11653" t="str">
            <v>4522000001</v>
          </cell>
        </row>
        <row r="11654">
          <cell r="A11654" t="str">
            <v>4522000001</v>
          </cell>
        </row>
        <row r="11655">
          <cell r="A11655" t="str">
            <v>4522000001</v>
          </cell>
        </row>
        <row r="11656">
          <cell r="A11656" t="str">
            <v>4522000001</v>
          </cell>
        </row>
        <row r="11657">
          <cell r="A11657" t="str">
            <v>4522000001</v>
          </cell>
        </row>
        <row r="11658">
          <cell r="A11658" t="str">
            <v>4522000001</v>
          </cell>
        </row>
        <row r="11659">
          <cell r="A11659" t="str">
            <v>4522000001</v>
          </cell>
        </row>
        <row r="11660">
          <cell r="A11660" t="str">
            <v>4522000001</v>
          </cell>
        </row>
        <row r="11661">
          <cell r="A11661" t="str">
            <v>4522000001</v>
          </cell>
        </row>
        <row r="11662">
          <cell r="A11662" t="str">
            <v>4522000001</v>
          </cell>
        </row>
        <row r="11663">
          <cell r="A11663" t="str">
            <v>4522000001</v>
          </cell>
        </row>
        <row r="11664">
          <cell r="A11664" t="str">
            <v>4522000001</v>
          </cell>
        </row>
        <row r="11665">
          <cell r="A11665" t="str">
            <v>4522000001</v>
          </cell>
        </row>
        <row r="11666">
          <cell r="A11666" t="str">
            <v>4522000001</v>
          </cell>
        </row>
        <row r="11667">
          <cell r="A11667" t="str">
            <v>4522000001</v>
          </cell>
        </row>
        <row r="11668">
          <cell r="A11668" t="str">
            <v>4522000001</v>
          </cell>
        </row>
        <row r="11669">
          <cell r="A11669" t="str">
            <v>4522000001</v>
          </cell>
        </row>
        <row r="11670">
          <cell r="A11670" t="str">
            <v>4522000001</v>
          </cell>
        </row>
        <row r="11671">
          <cell r="A11671" t="str">
            <v>4522000001</v>
          </cell>
        </row>
        <row r="11672">
          <cell r="A11672" t="str">
            <v>4522000001</v>
          </cell>
        </row>
        <row r="11673">
          <cell r="A11673" t="str">
            <v>4522000001</v>
          </cell>
        </row>
        <row r="11674">
          <cell r="A11674" t="str">
            <v>4522000001</v>
          </cell>
        </row>
        <row r="11675">
          <cell r="A11675" t="str">
            <v>4522000001</v>
          </cell>
        </row>
        <row r="11676">
          <cell r="A11676" t="str">
            <v>4522000001</v>
          </cell>
        </row>
        <row r="11677">
          <cell r="A11677" t="str">
            <v>4522000001</v>
          </cell>
        </row>
        <row r="11678">
          <cell r="A11678" t="str">
            <v>4522000001</v>
          </cell>
        </row>
        <row r="11679">
          <cell r="A11679" t="str">
            <v>4522000001</v>
          </cell>
        </row>
        <row r="11680">
          <cell r="A11680" t="str">
            <v>4522000001</v>
          </cell>
        </row>
        <row r="11681">
          <cell r="A11681" t="str">
            <v>4522000001</v>
          </cell>
        </row>
        <row r="11682">
          <cell r="A11682" t="str">
            <v>4522000001</v>
          </cell>
        </row>
        <row r="11683">
          <cell r="A11683" t="str">
            <v>4522000001</v>
          </cell>
        </row>
        <row r="11684">
          <cell r="A11684" t="str">
            <v>4522000001</v>
          </cell>
        </row>
        <row r="11685">
          <cell r="A11685" t="str">
            <v>4522000001</v>
          </cell>
        </row>
        <row r="11686">
          <cell r="A11686" t="str">
            <v>4522000001</v>
          </cell>
        </row>
        <row r="11687">
          <cell r="A11687" t="str">
            <v>4522000001</v>
          </cell>
        </row>
        <row r="11688">
          <cell r="A11688" t="str">
            <v>4522000001</v>
          </cell>
        </row>
        <row r="11689">
          <cell r="A11689" t="str">
            <v>4522000001</v>
          </cell>
        </row>
        <row r="11690">
          <cell r="A11690" t="str">
            <v>4522000001</v>
          </cell>
        </row>
        <row r="11691">
          <cell r="A11691" t="str">
            <v>4522000001</v>
          </cell>
        </row>
        <row r="11692">
          <cell r="A11692" t="str">
            <v>4522000001</v>
          </cell>
        </row>
        <row r="11693">
          <cell r="A11693" t="str">
            <v>4522000001</v>
          </cell>
        </row>
        <row r="11694">
          <cell r="A11694" t="str">
            <v>4522000001</v>
          </cell>
        </row>
        <row r="11695">
          <cell r="A11695" t="str">
            <v>4522000001</v>
          </cell>
        </row>
        <row r="11696">
          <cell r="A11696" t="str">
            <v>4522000001</v>
          </cell>
        </row>
        <row r="11697">
          <cell r="A11697" t="str">
            <v>4522000001</v>
          </cell>
        </row>
        <row r="11698">
          <cell r="A11698" t="str">
            <v>4522000001</v>
          </cell>
        </row>
        <row r="11699">
          <cell r="A11699" t="str">
            <v>4522000001</v>
          </cell>
        </row>
        <row r="11700">
          <cell r="A11700" t="str">
            <v>4522000001</v>
          </cell>
        </row>
        <row r="11701">
          <cell r="A11701" t="str">
            <v>4522000001</v>
          </cell>
        </row>
        <row r="11702">
          <cell r="A11702" t="str">
            <v>4522000001</v>
          </cell>
        </row>
        <row r="11703">
          <cell r="A11703" t="str">
            <v>4522000001</v>
          </cell>
        </row>
        <row r="11704">
          <cell r="A11704" t="str">
            <v>4522000001</v>
          </cell>
        </row>
        <row r="11705">
          <cell r="A11705" t="str">
            <v>4522000001</v>
          </cell>
        </row>
        <row r="11706">
          <cell r="A11706" t="str">
            <v>4522000001</v>
          </cell>
        </row>
        <row r="11707">
          <cell r="A11707" t="str">
            <v>4522000001</v>
          </cell>
        </row>
        <row r="11708">
          <cell r="A11708" t="str">
            <v>4522000001</v>
          </cell>
        </row>
        <row r="11709">
          <cell r="A11709" t="str">
            <v>4522000001</v>
          </cell>
        </row>
        <row r="11710">
          <cell r="A11710" t="str">
            <v>4522000001</v>
          </cell>
        </row>
        <row r="11711">
          <cell r="A11711" t="str">
            <v>4522000001</v>
          </cell>
        </row>
        <row r="11712">
          <cell r="A11712" t="str">
            <v>4522000001</v>
          </cell>
        </row>
        <row r="11713">
          <cell r="A11713" t="str">
            <v>4522000001</v>
          </cell>
        </row>
        <row r="11714">
          <cell r="A11714" t="str">
            <v>4522000001</v>
          </cell>
        </row>
        <row r="11715">
          <cell r="A11715" t="str">
            <v>4522000001</v>
          </cell>
        </row>
        <row r="11716">
          <cell r="A11716" t="str">
            <v>4522000001</v>
          </cell>
        </row>
        <row r="11717">
          <cell r="A11717" t="str">
            <v>4522000001</v>
          </cell>
        </row>
        <row r="11718">
          <cell r="A11718" t="str">
            <v>4522000001</v>
          </cell>
        </row>
        <row r="11719">
          <cell r="A11719" t="str">
            <v>4522000001</v>
          </cell>
        </row>
        <row r="11720">
          <cell r="A11720" t="str">
            <v>4522000001</v>
          </cell>
        </row>
        <row r="11721">
          <cell r="A11721" t="str">
            <v>4522000001</v>
          </cell>
        </row>
        <row r="11722">
          <cell r="A11722" t="str">
            <v>4522000001</v>
          </cell>
        </row>
        <row r="11723">
          <cell r="A11723" t="str">
            <v>4522000001</v>
          </cell>
        </row>
        <row r="11724">
          <cell r="A11724" t="str">
            <v>4522000001</v>
          </cell>
        </row>
        <row r="11725">
          <cell r="A11725" t="str">
            <v>4522000001</v>
          </cell>
        </row>
        <row r="11726">
          <cell r="A11726" t="str">
            <v>4522000001</v>
          </cell>
        </row>
        <row r="11727">
          <cell r="A11727" t="str">
            <v>4522000001</v>
          </cell>
        </row>
        <row r="11728">
          <cell r="A11728" t="str">
            <v>4522000001</v>
          </cell>
        </row>
        <row r="11729">
          <cell r="A11729" t="str">
            <v>4522000001</v>
          </cell>
        </row>
        <row r="11730">
          <cell r="A11730" t="str">
            <v>4522000001</v>
          </cell>
        </row>
        <row r="11731">
          <cell r="A11731" t="str">
            <v>4522000001</v>
          </cell>
        </row>
        <row r="11732">
          <cell r="A11732" t="str">
            <v>4522000001</v>
          </cell>
        </row>
        <row r="11733">
          <cell r="A11733" t="str">
            <v>4522000001</v>
          </cell>
        </row>
        <row r="11734">
          <cell r="A11734" t="str">
            <v>4522000001</v>
          </cell>
        </row>
        <row r="11735">
          <cell r="A11735" t="str">
            <v>4522000001</v>
          </cell>
        </row>
        <row r="11736">
          <cell r="A11736" t="str">
            <v>4522000001</v>
          </cell>
        </row>
        <row r="11737">
          <cell r="A11737" t="str">
            <v>4522000001</v>
          </cell>
        </row>
        <row r="11738">
          <cell r="A11738" t="str">
            <v>4522000001</v>
          </cell>
        </row>
        <row r="11739">
          <cell r="A11739" t="str">
            <v>4522000001</v>
          </cell>
        </row>
        <row r="11740">
          <cell r="A11740" t="str">
            <v>4522000001</v>
          </cell>
        </row>
        <row r="11741">
          <cell r="A11741" t="str">
            <v>4522000001</v>
          </cell>
        </row>
        <row r="11742">
          <cell r="A11742" t="str">
            <v>4522000001</v>
          </cell>
        </row>
        <row r="11743">
          <cell r="A11743" t="str">
            <v>4522000001</v>
          </cell>
        </row>
        <row r="11744">
          <cell r="A11744" t="str">
            <v>4522000001</v>
          </cell>
        </row>
        <row r="11745">
          <cell r="A11745" t="str">
            <v>4522000001</v>
          </cell>
        </row>
        <row r="11746">
          <cell r="A11746" t="str">
            <v>4522000001</v>
          </cell>
        </row>
        <row r="11747">
          <cell r="A11747" t="str">
            <v>4522000001</v>
          </cell>
        </row>
        <row r="11748">
          <cell r="A11748" t="str">
            <v>4522000001</v>
          </cell>
        </row>
        <row r="11749">
          <cell r="A11749" t="str">
            <v>4522000001</v>
          </cell>
        </row>
        <row r="11750">
          <cell r="A11750" t="str">
            <v>4522000001</v>
          </cell>
        </row>
        <row r="11751">
          <cell r="A11751" t="str">
            <v>4522000001</v>
          </cell>
        </row>
        <row r="11752">
          <cell r="A11752" t="str">
            <v>4522000001</v>
          </cell>
        </row>
        <row r="11753">
          <cell r="A11753" t="str">
            <v>4522000001</v>
          </cell>
        </row>
        <row r="11754">
          <cell r="A11754" t="str">
            <v>4522000001</v>
          </cell>
        </row>
        <row r="11755">
          <cell r="A11755" t="str">
            <v>4522000001</v>
          </cell>
        </row>
        <row r="11756">
          <cell r="A11756" t="str">
            <v>4522000001</v>
          </cell>
        </row>
        <row r="11757">
          <cell r="A11757" t="str">
            <v>4522000001</v>
          </cell>
        </row>
        <row r="11758">
          <cell r="A11758" t="str">
            <v>4522000001</v>
          </cell>
        </row>
        <row r="11759">
          <cell r="A11759" t="str">
            <v>4522000001</v>
          </cell>
        </row>
        <row r="11760">
          <cell r="A11760" t="str">
            <v>4522000001</v>
          </cell>
        </row>
        <row r="11761">
          <cell r="A11761" t="str">
            <v>4522000001</v>
          </cell>
        </row>
        <row r="11762">
          <cell r="A11762" t="str">
            <v>4522000001</v>
          </cell>
        </row>
        <row r="11763">
          <cell r="A11763" t="str">
            <v>4522000001</v>
          </cell>
        </row>
        <row r="11764">
          <cell r="A11764" t="str">
            <v>4522000001</v>
          </cell>
        </row>
        <row r="11765">
          <cell r="A11765" t="str">
            <v>4522000001</v>
          </cell>
        </row>
        <row r="11766">
          <cell r="A11766" t="str">
            <v>4522000001</v>
          </cell>
        </row>
        <row r="11767">
          <cell r="A11767" t="str">
            <v>4522000001</v>
          </cell>
        </row>
        <row r="11768">
          <cell r="A11768" t="str">
            <v>4522000001</v>
          </cell>
        </row>
        <row r="11769">
          <cell r="A11769" t="str">
            <v>4522000001</v>
          </cell>
        </row>
        <row r="11770">
          <cell r="A11770" t="str">
            <v>4522000001</v>
          </cell>
        </row>
        <row r="11771">
          <cell r="A11771" t="str">
            <v>4522000001</v>
          </cell>
        </row>
        <row r="11772">
          <cell r="A11772" t="str">
            <v>4522000001</v>
          </cell>
        </row>
        <row r="11773">
          <cell r="A11773" t="str">
            <v>4522000001</v>
          </cell>
        </row>
        <row r="11774">
          <cell r="A11774" t="str">
            <v>4522000001</v>
          </cell>
        </row>
        <row r="11775">
          <cell r="A11775" t="str">
            <v>4522000001</v>
          </cell>
        </row>
        <row r="11776">
          <cell r="A11776" t="str">
            <v>4522000001</v>
          </cell>
        </row>
        <row r="11777">
          <cell r="A11777" t="str">
            <v>4522000001</v>
          </cell>
        </row>
        <row r="11778">
          <cell r="A11778" t="str">
            <v>4522000001</v>
          </cell>
        </row>
        <row r="11779">
          <cell r="A11779" t="str">
            <v>4522000001</v>
          </cell>
        </row>
        <row r="11780">
          <cell r="A11780" t="str">
            <v>4522000001</v>
          </cell>
        </row>
        <row r="11781">
          <cell r="A11781" t="str">
            <v>4522000001</v>
          </cell>
        </row>
        <row r="11782">
          <cell r="A11782" t="str">
            <v>4522000001</v>
          </cell>
        </row>
        <row r="11783">
          <cell r="A11783" t="str">
            <v>4522000001</v>
          </cell>
        </row>
        <row r="11784">
          <cell r="A11784" t="str">
            <v>4522000001</v>
          </cell>
        </row>
        <row r="11785">
          <cell r="A11785" t="str">
            <v>4522000001</v>
          </cell>
        </row>
        <row r="11786">
          <cell r="A11786" t="str">
            <v>4522000001</v>
          </cell>
        </row>
        <row r="11787">
          <cell r="A11787" t="str">
            <v>4522000001</v>
          </cell>
        </row>
        <row r="11788">
          <cell r="A11788" t="str">
            <v>4522000001</v>
          </cell>
        </row>
        <row r="11789">
          <cell r="A11789" t="str">
            <v>4522000001</v>
          </cell>
        </row>
        <row r="11790">
          <cell r="A11790" t="str">
            <v>4522000001</v>
          </cell>
        </row>
        <row r="11791">
          <cell r="A11791" t="str">
            <v>4522000001</v>
          </cell>
        </row>
        <row r="11792">
          <cell r="A11792" t="str">
            <v>4522000001</v>
          </cell>
        </row>
        <row r="11793">
          <cell r="A11793" t="str">
            <v>4522000001</v>
          </cell>
        </row>
        <row r="11794">
          <cell r="A11794" t="str">
            <v>4522000001</v>
          </cell>
        </row>
        <row r="11795">
          <cell r="A11795" t="str">
            <v>4522000001</v>
          </cell>
        </row>
        <row r="11796">
          <cell r="A11796" t="str">
            <v>4522000001</v>
          </cell>
        </row>
        <row r="11797">
          <cell r="A11797" t="str">
            <v>4522000001</v>
          </cell>
        </row>
        <row r="11798">
          <cell r="A11798" t="str">
            <v>4522000001</v>
          </cell>
        </row>
        <row r="11799">
          <cell r="A11799" t="str">
            <v>4522000001</v>
          </cell>
        </row>
        <row r="11800">
          <cell r="A11800" t="str">
            <v>4522000001</v>
          </cell>
        </row>
        <row r="11801">
          <cell r="A11801" t="str">
            <v>4522000001</v>
          </cell>
        </row>
        <row r="11802">
          <cell r="A11802" t="str">
            <v>4522000001</v>
          </cell>
        </row>
        <row r="11803">
          <cell r="A11803" t="str">
            <v>4522000001</v>
          </cell>
        </row>
        <row r="11804">
          <cell r="A11804" t="str">
            <v>4522000001</v>
          </cell>
        </row>
        <row r="11805">
          <cell r="A11805" t="str">
            <v>4522000001</v>
          </cell>
        </row>
        <row r="11806">
          <cell r="A11806" t="str">
            <v>4522000001</v>
          </cell>
        </row>
        <row r="11807">
          <cell r="A11807" t="str">
            <v>4522000001</v>
          </cell>
        </row>
        <row r="11808">
          <cell r="A11808" t="str">
            <v>4522000001</v>
          </cell>
        </row>
        <row r="11809">
          <cell r="A11809" t="str">
            <v>4522000001</v>
          </cell>
        </row>
        <row r="11810">
          <cell r="A11810" t="str">
            <v>4522000001</v>
          </cell>
        </row>
        <row r="11811">
          <cell r="A11811" t="str">
            <v>4522000001</v>
          </cell>
        </row>
        <row r="11812">
          <cell r="A11812" t="str">
            <v>4522000001</v>
          </cell>
        </row>
        <row r="11813">
          <cell r="A11813" t="str">
            <v>4522000001</v>
          </cell>
        </row>
        <row r="11814">
          <cell r="A11814" t="str">
            <v>4522000001</v>
          </cell>
        </row>
        <row r="11815">
          <cell r="A11815" t="str">
            <v>4522000001</v>
          </cell>
        </row>
        <row r="11816">
          <cell r="A11816" t="str">
            <v>4522000001</v>
          </cell>
        </row>
        <row r="11817">
          <cell r="A11817" t="str">
            <v>4522000001</v>
          </cell>
        </row>
        <row r="11818">
          <cell r="A11818" t="str">
            <v>4522000001</v>
          </cell>
        </row>
        <row r="11819">
          <cell r="A11819" t="str">
            <v>4522000001</v>
          </cell>
        </row>
        <row r="11820">
          <cell r="A11820" t="str">
            <v>4522000001</v>
          </cell>
        </row>
        <row r="11821">
          <cell r="A11821" t="str">
            <v>4522000001</v>
          </cell>
        </row>
        <row r="11822">
          <cell r="A11822" t="str">
            <v>4522000001</v>
          </cell>
        </row>
        <row r="11823">
          <cell r="A11823" t="str">
            <v>4522000001</v>
          </cell>
        </row>
        <row r="11824">
          <cell r="A11824" t="str">
            <v>4522000001</v>
          </cell>
        </row>
        <row r="11825">
          <cell r="A11825" t="str">
            <v>4522000001</v>
          </cell>
        </row>
        <row r="11826">
          <cell r="A11826" t="str">
            <v>4522000001</v>
          </cell>
        </row>
        <row r="11827">
          <cell r="A11827" t="str">
            <v>4522000001</v>
          </cell>
        </row>
        <row r="11828">
          <cell r="A11828" t="str">
            <v>4522000001</v>
          </cell>
        </row>
        <row r="11829">
          <cell r="A11829" t="str">
            <v>4522000001</v>
          </cell>
        </row>
        <row r="11830">
          <cell r="A11830" t="str">
            <v>4522000001</v>
          </cell>
        </row>
        <row r="11831">
          <cell r="A11831" t="str">
            <v>4522000001</v>
          </cell>
        </row>
        <row r="11832">
          <cell r="A11832" t="str">
            <v>4522000001</v>
          </cell>
        </row>
        <row r="11833">
          <cell r="A11833" t="str">
            <v>4522000001</v>
          </cell>
        </row>
        <row r="11834">
          <cell r="A11834" t="str">
            <v>4522000001</v>
          </cell>
        </row>
        <row r="11835">
          <cell r="A11835" t="str">
            <v>4522000001</v>
          </cell>
        </row>
        <row r="11836">
          <cell r="A11836" t="str">
            <v>4522000001</v>
          </cell>
        </row>
        <row r="11837">
          <cell r="A11837" t="str">
            <v>4522000001</v>
          </cell>
        </row>
        <row r="11838">
          <cell r="A11838" t="str">
            <v>4522000001</v>
          </cell>
        </row>
        <row r="11839">
          <cell r="A11839" t="str">
            <v>4522000001</v>
          </cell>
        </row>
        <row r="11840">
          <cell r="A11840" t="str">
            <v>4522000001</v>
          </cell>
        </row>
        <row r="11841">
          <cell r="A11841" t="str">
            <v>4522000001</v>
          </cell>
        </row>
        <row r="11842">
          <cell r="A11842" t="str">
            <v>4522000001</v>
          </cell>
        </row>
        <row r="11843">
          <cell r="A11843" t="str">
            <v>4522000001</v>
          </cell>
        </row>
        <row r="11844">
          <cell r="A11844" t="str">
            <v>4522000001</v>
          </cell>
        </row>
        <row r="11845">
          <cell r="A11845" t="str">
            <v>4522000001</v>
          </cell>
        </row>
        <row r="11846">
          <cell r="A11846" t="str">
            <v>4522000001</v>
          </cell>
        </row>
        <row r="11847">
          <cell r="A11847" t="str">
            <v>4522000001</v>
          </cell>
        </row>
        <row r="11848">
          <cell r="A11848" t="str">
            <v>4522000001</v>
          </cell>
        </row>
        <row r="11849">
          <cell r="A11849" t="str">
            <v>4522000001</v>
          </cell>
        </row>
        <row r="11850">
          <cell r="A11850" t="str">
            <v>4522000001</v>
          </cell>
        </row>
        <row r="11851">
          <cell r="A11851" t="str">
            <v>4522000001</v>
          </cell>
        </row>
        <row r="11852">
          <cell r="A11852" t="str">
            <v>4522000001</v>
          </cell>
        </row>
        <row r="11853">
          <cell r="A11853" t="str">
            <v>4522000001</v>
          </cell>
        </row>
        <row r="11854">
          <cell r="A11854" t="str">
            <v>4522000001</v>
          </cell>
        </row>
        <row r="11855">
          <cell r="A11855" t="str">
            <v>4522000001</v>
          </cell>
        </row>
        <row r="11856">
          <cell r="A11856" t="str">
            <v>4522000001</v>
          </cell>
        </row>
        <row r="11857">
          <cell r="A11857" t="str">
            <v>4522000001</v>
          </cell>
        </row>
        <row r="11858">
          <cell r="A11858" t="str">
            <v>4522000001</v>
          </cell>
        </row>
        <row r="11859">
          <cell r="A11859" t="str">
            <v>4522000001</v>
          </cell>
        </row>
        <row r="11860">
          <cell r="A11860" t="str">
            <v>4522000001</v>
          </cell>
        </row>
        <row r="11861">
          <cell r="A11861" t="str">
            <v>4522000001</v>
          </cell>
        </row>
        <row r="11862">
          <cell r="A11862" t="str">
            <v>4522000001</v>
          </cell>
        </row>
        <row r="11863">
          <cell r="A11863" t="str">
            <v>4522000001</v>
          </cell>
        </row>
        <row r="11864">
          <cell r="A11864" t="str">
            <v>4522000001</v>
          </cell>
        </row>
        <row r="11865">
          <cell r="A11865" t="str">
            <v>4522000001</v>
          </cell>
        </row>
        <row r="11866">
          <cell r="A11866" t="str">
            <v>4522000001</v>
          </cell>
        </row>
        <row r="11867">
          <cell r="A11867" t="str">
            <v>4522000001</v>
          </cell>
        </row>
        <row r="11868">
          <cell r="A11868" t="str">
            <v>4522000001</v>
          </cell>
        </row>
        <row r="11869">
          <cell r="A11869" t="str">
            <v>4522000001</v>
          </cell>
        </row>
        <row r="11870">
          <cell r="A11870" t="str">
            <v>4522000001</v>
          </cell>
        </row>
        <row r="11871">
          <cell r="A11871" t="str">
            <v>4522000001</v>
          </cell>
        </row>
        <row r="11872">
          <cell r="A11872" t="str">
            <v>4522000001</v>
          </cell>
        </row>
        <row r="11873">
          <cell r="A11873" t="str">
            <v>4522000001</v>
          </cell>
        </row>
        <row r="11874">
          <cell r="A11874" t="str">
            <v>4522000001</v>
          </cell>
        </row>
        <row r="11875">
          <cell r="A11875" t="str">
            <v>4522000001</v>
          </cell>
        </row>
        <row r="11876">
          <cell r="A11876" t="str">
            <v>4522000001</v>
          </cell>
        </row>
        <row r="11877">
          <cell r="A11877" t="str">
            <v>4522000001</v>
          </cell>
        </row>
        <row r="11878">
          <cell r="A11878" t="str">
            <v>4522000001</v>
          </cell>
        </row>
        <row r="11879">
          <cell r="A11879" t="str">
            <v>4522000001</v>
          </cell>
        </row>
        <row r="11880">
          <cell r="A11880" t="str">
            <v>4522000001</v>
          </cell>
        </row>
        <row r="11881">
          <cell r="A11881" t="str">
            <v>4522000001</v>
          </cell>
        </row>
        <row r="11882">
          <cell r="A11882" t="str">
            <v>4522000001</v>
          </cell>
        </row>
        <row r="11883">
          <cell r="A11883" t="str">
            <v>4522000001</v>
          </cell>
        </row>
        <row r="11884">
          <cell r="A11884" t="str">
            <v>4522000001</v>
          </cell>
        </row>
        <row r="11885">
          <cell r="A11885" t="str">
            <v>4522000001</v>
          </cell>
        </row>
        <row r="11886">
          <cell r="A11886" t="str">
            <v>4522000001</v>
          </cell>
        </row>
        <row r="11887">
          <cell r="A11887" t="str">
            <v>4522000001</v>
          </cell>
        </row>
        <row r="11888">
          <cell r="A11888" t="str">
            <v>4522000001</v>
          </cell>
        </row>
        <row r="11889">
          <cell r="A11889" t="str">
            <v>4522000001</v>
          </cell>
        </row>
        <row r="11890">
          <cell r="A11890" t="str">
            <v>4522000001</v>
          </cell>
        </row>
        <row r="11891">
          <cell r="A11891" t="str">
            <v>4522000001</v>
          </cell>
        </row>
        <row r="11892">
          <cell r="A11892" t="str">
            <v>4522000001</v>
          </cell>
        </row>
        <row r="11893">
          <cell r="A11893" t="str">
            <v>4522000001</v>
          </cell>
        </row>
        <row r="11894">
          <cell r="A11894" t="str">
            <v>4522000001</v>
          </cell>
        </row>
        <row r="11895">
          <cell r="A11895" t="str">
            <v>4522000001</v>
          </cell>
        </row>
        <row r="11896">
          <cell r="A11896" t="str">
            <v>4522000001</v>
          </cell>
        </row>
        <row r="11897">
          <cell r="A11897" t="str">
            <v>4522000001</v>
          </cell>
        </row>
        <row r="11898">
          <cell r="A11898" t="str">
            <v>4522000001</v>
          </cell>
        </row>
        <row r="11899">
          <cell r="A11899" t="str">
            <v>4522000001</v>
          </cell>
        </row>
        <row r="11900">
          <cell r="A11900" t="str">
            <v>4522000001</v>
          </cell>
        </row>
        <row r="11901">
          <cell r="A11901" t="str">
            <v>4522000001</v>
          </cell>
        </row>
        <row r="11902">
          <cell r="A11902" t="str">
            <v>4522000001</v>
          </cell>
        </row>
        <row r="11903">
          <cell r="A11903" t="str">
            <v>4522000001</v>
          </cell>
        </row>
        <row r="11904">
          <cell r="A11904" t="str">
            <v>4522000001</v>
          </cell>
        </row>
        <row r="11905">
          <cell r="A11905" t="str">
            <v>4522000001</v>
          </cell>
        </row>
        <row r="11906">
          <cell r="A11906" t="str">
            <v>4522000001</v>
          </cell>
        </row>
        <row r="11907">
          <cell r="A11907" t="str">
            <v>4522000001</v>
          </cell>
        </row>
        <row r="11908">
          <cell r="A11908" t="str">
            <v>4522000001</v>
          </cell>
        </row>
        <row r="11909">
          <cell r="A11909" t="str">
            <v>4522000001</v>
          </cell>
        </row>
        <row r="11910">
          <cell r="A11910" t="str">
            <v>4522000001</v>
          </cell>
        </row>
        <row r="11911">
          <cell r="A11911" t="str">
            <v>4522000001</v>
          </cell>
        </row>
        <row r="11912">
          <cell r="A11912" t="str">
            <v>4522000001</v>
          </cell>
        </row>
        <row r="11913">
          <cell r="A11913" t="str">
            <v>4522000001</v>
          </cell>
        </row>
        <row r="11914">
          <cell r="A11914" t="str">
            <v>4522000001</v>
          </cell>
        </row>
        <row r="11915">
          <cell r="A11915" t="str">
            <v>4522000001</v>
          </cell>
        </row>
        <row r="11916">
          <cell r="A11916" t="str">
            <v>4522000001</v>
          </cell>
        </row>
        <row r="11917">
          <cell r="A11917" t="str">
            <v>4522000001</v>
          </cell>
        </row>
        <row r="11918">
          <cell r="A11918" t="str">
            <v>4522000001</v>
          </cell>
        </row>
        <row r="11919">
          <cell r="A11919" t="str">
            <v>4522000001</v>
          </cell>
        </row>
        <row r="11920">
          <cell r="A11920" t="str">
            <v>4522000001</v>
          </cell>
        </row>
        <row r="11921">
          <cell r="A11921" t="str">
            <v>4522000001</v>
          </cell>
        </row>
        <row r="11922">
          <cell r="A11922" t="str">
            <v>4522000001</v>
          </cell>
        </row>
        <row r="11923">
          <cell r="A11923" t="str">
            <v>4522000001</v>
          </cell>
        </row>
        <row r="11924">
          <cell r="A11924" t="str">
            <v>4522000001</v>
          </cell>
        </row>
        <row r="11925">
          <cell r="A11925" t="str">
            <v>4522000001</v>
          </cell>
        </row>
        <row r="11926">
          <cell r="A11926" t="str">
            <v>4522000001</v>
          </cell>
        </row>
        <row r="11927">
          <cell r="A11927" t="str">
            <v>4522000001</v>
          </cell>
        </row>
        <row r="11928">
          <cell r="A11928" t="str">
            <v>4522000001</v>
          </cell>
        </row>
        <row r="11929">
          <cell r="A11929" t="str">
            <v>4522000001</v>
          </cell>
        </row>
        <row r="11930">
          <cell r="A11930" t="str">
            <v>4522000001</v>
          </cell>
        </row>
        <row r="11931">
          <cell r="A11931" t="str">
            <v>4522000001</v>
          </cell>
        </row>
        <row r="11932">
          <cell r="A11932" t="str">
            <v>4522000001</v>
          </cell>
        </row>
        <row r="11933">
          <cell r="A11933" t="str">
            <v>4522000001</v>
          </cell>
        </row>
        <row r="11934">
          <cell r="A11934" t="str">
            <v>4522000001</v>
          </cell>
        </row>
        <row r="11935">
          <cell r="A11935" t="str">
            <v>4522000001</v>
          </cell>
        </row>
        <row r="11936">
          <cell r="A11936" t="str">
            <v>4522000001</v>
          </cell>
        </row>
        <row r="11937">
          <cell r="A11937" t="str">
            <v>4522000001</v>
          </cell>
        </row>
        <row r="11938">
          <cell r="A11938" t="str">
            <v>4522000001</v>
          </cell>
        </row>
        <row r="11939">
          <cell r="A11939" t="str">
            <v>4522000001</v>
          </cell>
        </row>
        <row r="11940">
          <cell r="A11940" t="str">
            <v>4522000001</v>
          </cell>
        </row>
        <row r="11941">
          <cell r="A11941" t="str">
            <v>4522000001</v>
          </cell>
        </row>
        <row r="11942">
          <cell r="A11942" t="str">
            <v>4522000001</v>
          </cell>
        </row>
        <row r="11943">
          <cell r="A11943" t="str">
            <v>4522000001</v>
          </cell>
        </row>
        <row r="11944">
          <cell r="A11944" t="str">
            <v>4522000001</v>
          </cell>
        </row>
        <row r="11945">
          <cell r="A11945" t="str">
            <v>4522000001</v>
          </cell>
        </row>
        <row r="11946">
          <cell r="A11946" t="str">
            <v>4522000001</v>
          </cell>
        </row>
        <row r="11947">
          <cell r="A11947" t="str">
            <v>4522000001</v>
          </cell>
        </row>
        <row r="11948">
          <cell r="A11948" t="str">
            <v>4522000001</v>
          </cell>
        </row>
        <row r="11949">
          <cell r="A11949" t="str">
            <v>4522000001</v>
          </cell>
        </row>
        <row r="11950">
          <cell r="A11950" t="str">
            <v>4522000001</v>
          </cell>
        </row>
        <row r="11951">
          <cell r="A11951" t="str">
            <v>4522000001</v>
          </cell>
        </row>
        <row r="11952">
          <cell r="A11952" t="str">
            <v>4522000001</v>
          </cell>
        </row>
        <row r="11953">
          <cell r="A11953" t="str">
            <v>4522000001</v>
          </cell>
        </row>
        <row r="11954">
          <cell r="A11954" t="str">
            <v>4522000001</v>
          </cell>
        </row>
        <row r="11955">
          <cell r="A11955" t="str">
            <v>4522000001</v>
          </cell>
        </row>
        <row r="11956">
          <cell r="A11956" t="str">
            <v>4522000001</v>
          </cell>
        </row>
        <row r="11957">
          <cell r="A11957" t="str">
            <v>4522000001</v>
          </cell>
        </row>
        <row r="11958">
          <cell r="A11958" t="str">
            <v>4522000001</v>
          </cell>
        </row>
        <row r="11959">
          <cell r="A11959" t="str">
            <v>4522000001</v>
          </cell>
        </row>
        <row r="11960">
          <cell r="A11960" t="str">
            <v>4522000001</v>
          </cell>
        </row>
        <row r="11961">
          <cell r="A11961" t="str">
            <v>4522000001</v>
          </cell>
        </row>
        <row r="11962">
          <cell r="A11962" t="str">
            <v>4522000001</v>
          </cell>
        </row>
        <row r="11963">
          <cell r="A11963" t="str">
            <v>4522000001</v>
          </cell>
        </row>
        <row r="11964">
          <cell r="A11964" t="str">
            <v>4522000001</v>
          </cell>
        </row>
        <row r="11965">
          <cell r="A11965" t="str">
            <v>4522000001</v>
          </cell>
        </row>
        <row r="11966">
          <cell r="A11966" t="str">
            <v>4522000001</v>
          </cell>
        </row>
        <row r="11967">
          <cell r="A11967" t="str">
            <v>4522000001</v>
          </cell>
        </row>
        <row r="11968">
          <cell r="A11968" t="str">
            <v>4522000001</v>
          </cell>
        </row>
        <row r="11969">
          <cell r="A11969" t="str">
            <v>4522000001</v>
          </cell>
        </row>
        <row r="11970">
          <cell r="A11970" t="str">
            <v>4522000001</v>
          </cell>
        </row>
        <row r="11971">
          <cell r="A11971" t="str">
            <v>4522000001</v>
          </cell>
        </row>
        <row r="11972">
          <cell r="A11972" t="str">
            <v>4522000001</v>
          </cell>
        </row>
        <row r="11973">
          <cell r="A11973" t="str">
            <v>4522000001</v>
          </cell>
        </row>
        <row r="11974">
          <cell r="A11974" t="str">
            <v>4522000001</v>
          </cell>
        </row>
        <row r="11975">
          <cell r="A11975" t="str">
            <v>4522000001</v>
          </cell>
        </row>
        <row r="11976">
          <cell r="A11976" t="str">
            <v>4522000001</v>
          </cell>
        </row>
        <row r="11977">
          <cell r="A11977" t="str">
            <v>4522000001</v>
          </cell>
        </row>
        <row r="11978">
          <cell r="A11978" t="str">
            <v>4522000001</v>
          </cell>
        </row>
        <row r="11979">
          <cell r="A11979" t="str">
            <v>4522000001</v>
          </cell>
        </row>
        <row r="11980">
          <cell r="A11980" t="str">
            <v>4522000001</v>
          </cell>
        </row>
        <row r="11981">
          <cell r="A11981" t="str">
            <v>4522000001</v>
          </cell>
        </row>
        <row r="11982">
          <cell r="A11982" t="str">
            <v>4522000001</v>
          </cell>
        </row>
        <row r="11983">
          <cell r="A11983" t="str">
            <v>4522000001</v>
          </cell>
        </row>
        <row r="11984">
          <cell r="A11984" t="str">
            <v>4522000001</v>
          </cell>
        </row>
        <row r="11985">
          <cell r="A11985" t="str">
            <v>4522000001</v>
          </cell>
        </row>
        <row r="11986">
          <cell r="A11986" t="str">
            <v>4522000001</v>
          </cell>
        </row>
        <row r="11987">
          <cell r="A11987" t="str">
            <v>4522000001</v>
          </cell>
        </row>
        <row r="11988">
          <cell r="A11988" t="str">
            <v>4522000001</v>
          </cell>
        </row>
        <row r="11989">
          <cell r="A11989" t="str">
            <v>4522000001</v>
          </cell>
        </row>
        <row r="11990">
          <cell r="A11990" t="str">
            <v>4522000001</v>
          </cell>
        </row>
        <row r="11991">
          <cell r="A11991" t="str">
            <v>4522000001</v>
          </cell>
        </row>
        <row r="11992">
          <cell r="A11992" t="str">
            <v>4522000001</v>
          </cell>
        </row>
        <row r="11993">
          <cell r="A11993" t="str">
            <v>4522000001</v>
          </cell>
        </row>
        <row r="11994">
          <cell r="A11994" t="str">
            <v>4522000001</v>
          </cell>
        </row>
        <row r="11995">
          <cell r="A11995" t="str">
            <v>4522000001</v>
          </cell>
        </row>
        <row r="11996">
          <cell r="A11996" t="str">
            <v>4522000001</v>
          </cell>
        </row>
        <row r="11997">
          <cell r="A11997" t="str">
            <v>4522000001</v>
          </cell>
        </row>
        <row r="11998">
          <cell r="A11998" t="str">
            <v>4522000001</v>
          </cell>
        </row>
        <row r="11999">
          <cell r="A11999" t="str">
            <v>4522000001</v>
          </cell>
        </row>
        <row r="12000">
          <cell r="A12000" t="str">
            <v>4522000001</v>
          </cell>
        </row>
        <row r="12001">
          <cell r="A12001" t="str">
            <v>4522000001</v>
          </cell>
        </row>
        <row r="12002">
          <cell r="A12002" t="str">
            <v>4522000001</v>
          </cell>
        </row>
        <row r="12003">
          <cell r="A12003" t="str">
            <v>4522000001</v>
          </cell>
        </row>
        <row r="12004">
          <cell r="A12004" t="str">
            <v>4522000001</v>
          </cell>
        </row>
        <row r="12005">
          <cell r="A12005" t="str">
            <v>4522000001</v>
          </cell>
        </row>
        <row r="12006">
          <cell r="A12006" t="str">
            <v>4522000001</v>
          </cell>
        </row>
        <row r="12007">
          <cell r="A12007" t="str">
            <v>4522000001</v>
          </cell>
        </row>
        <row r="12008">
          <cell r="A12008" t="str">
            <v>4522000001</v>
          </cell>
        </row>
        <row r="12009">
          <cell r="A12009" t="str">
            <v>4522000001</v>
          </cell>
        </row>
        <row r="12010">
          <cell r="A12010" t="str">
            <v>4522000001</v>
          </cell>
        </row>
        <row r="12011">
          <cell r="A12011" t="str">
            <v>4522000001</v>
          </cell>
        </row>
        <row r="12012">
          <cell r="A12012" t="str">
            <v>4522000001</v>
          </cell>
        </row>
        <row r="12013">
          <cell r="A12013" t="str">
            <v>4522000001</v>
          </cell>
        </row>
        <row r="12014">
          <cell r="A12014" t="str">
            <v>4522000001</v>
          </cell>
        </row>
        <row r="12015">
          <cell r="A12015" t="str">
            <v>4522000001</v>
          </cell>
        </row>
        <row r="12016">
          <cell r="A12016" t="str">
            <v>4522000001</v>
          </cell>
        </row>
        <row r="12017">
          <cell r="A12017" t="str">
            <v>4522000001</v>
          </cell>
        </row>
        <row r="12018">
          <cell r="A12018" t="str">
            <v>4522000001</v>
          </cell>
        </row>
        <row r="12019">
          <cell r="A12019" t="str">
            <v>4522000001</v>
          </cell>
        </row>
        <row r="12020">
          <cell r="A12020" t="str">
            <v>4522000001</v>
          </cell>
        </row>
        <row r="12021">
          <cell r="A12021" t="str">
            <v>4522000001</v>
          </cell>
        </row>
        <row r="12022">
          <cell r="A12022" t="str">
            <v>4522000001</v>
          </cell>
        </row>
        <row r="12023">
          <cell r="A12023" t="str">
            <v>4522000001</v>
          </cell>
        </row>
        <row r="12024">
          <cell r="A12024" t="str">
            <v>4522000001</v>
          </cell>
        </row>
        <row r="12025">
          <cell r="A12025" t="str">
            <v>4522000001</v>
          </cell>
        </row>
        <row r="12026">
          <cell r="A12026" t="str">
            <v>4522000001</v>
          </cell>
        </row>
        <row r="12027">
          <cell r="A12027" t="str">
            <v>4522000001</v>
          </cell>
        </row>
        <row r="12028">
          <cell r="A12028" t="str">
            <v>4522000001</v>
          </cell>
        </row>
        <row r="12029">
          <cell r="A12029" t="str">
            <v>4522000001</v>
          </cell>
        </row>
        <row r="12030">
          <cell r="A12030" t="str">
            <v>4522000001</v>
          </cell>
        </row>
        <row r="12031">
          <cell r="A12031" t="str">
            <v>4522000001</v>
          </cell>
        </row>
        <row r="12032">
          <cell r="A12032" t="str">
            <v>4522000001</v>
          </cell>
        </row>
        <row r="12033">
          <cell r="A12033" t="str">
            <v>4522000001</v>
          </cell>
        </row>
        <row r="12034">
          <cell r="A12034" t="str">
            <v>4522000001</v>
          </cell>
        </row>
        <row r="12035">
          <cell r="A12035" t="str">
            <v>4522000001</v>
          </cell>
        </row>
        <row r="12036">
          <cell r="A12036" t="str">
            <v>4522000001</v>
          </cell>
        </row>
        <row r="12037">
          <cell r="A12037" t="str">
            <v>4522000001</v>
          </cell>
        </row>
        <row r="12038">
          <cell r="A12038" t="str">
            <v>4522000001</v>
          </cell>
        </row>
        <row r="12039">
          <cell r="A12039" t="str">
            <v>4522000001</v>
          </cell>
        </row>
        <row r="12040">
          <cell r="A12040" t="str">
            <v>4522000001</v>
          </cell>
        </row>
        <row r="12041">
          <cell r="A12041" t="str">
            <v>4522000001</v>
          </cell>
        </row>
        <row r="12042">
          <cell r="A12042" t="str">
            <v>4522000001</v>
          </cell>
        </row>
        <row r="12043">
          <cell r="A12043" t="str">
            <v>4522000001</v>
          </cell>
        </row>
        <row r="12044">
          <cell r="A12044" t="str">
            <v>4522000001</v>
          </cell>
        </row>
        <row r="12045">
          <cell r="A12045" t="str">
            <v>4522000001</v>
          </cell>
        </row>
        <row r="12046">
          <cell r="A12046" t="str">
            <v>4522000001</v>
          </cell>
        </row>
        <row r="12047">
          <cell r="A12047" t="str">
            <v>4522000001</v>
          </cell>
        </row>
        <row r="12048">
          <cell r="A12048" t="str">
            <v>4522000001</v>
          </cell>
        </row>
        <row r="12049">
          <cell r="A12049" t="str">
            <v>4522000001</v>
          </cell>
        </row>
        <row r="12050">
          <cell r="A12050" t="str">
            <v>4522000001</v>
          </cell>
        </row>
        <row r="12051">
          <cell r="A12051" t="str">
            <v>4522000001</v>
          </cell>
        </row>
        <row r="12052">
          <cell r="A12052" t="str">
            <v>4522000001</v>
          </cell>
        </row>
        <row r="12053">
          <cell r="A12053" t="str">
            <v>4522000001</v>
          </cell>
        </row>
        <row r="12054">
          <cell r="A12054" t="str">
            <v>4522000001</v>
          </cell>
        </row>
        <row r="12055">
          <cell r="A12055" t="str">
            <v>4522000001</v>
          </cell>
        </row>
        <row r="12056">
          <cell r="A12056" t="str">
            <v>4522000001</v>
          </cell>
        </row>
        <row r="12057">
          <cell r="A12057" t="str">
            <v>4522000001</v>
          </cell>
        </row>
        <row r="12058">
          <cell r="A12058" t="str">
            <v>4522000001</v>
          </cell>
        </row>
        <row r="12059">
          <cell r="A12059" t="str">
            <v>4522000001</v>
          </cell>
        </row>
        <row r="12060">
          <cell r="A12060" t="str">
            <v>4522000001</v>
          </cell>
        </row>
        <row r="12061">
          <cell r="A12061" t="str">
            <v>4522000001</v>
          </cell>
        </row>
        <row r="12062">
          <cell r="A12062" t="str">
            <v>4522000001</v>
          </cell>
        </row>
        <row r="12063">
          <cell r="A12063" t="str">
            <v>4522000001</v>
          </cell>
        </row>
        <row r="12064">
          <cell r="A12064" t="str">
            <v>4522000001</v>
          </cell>
        </row>
        <row r="12065">
          <cell r="A12065" t="str">
            <v>4522000001</v>
          </cell>
        </row>
        <row r="12066">
          <cell r="A12066" t="str">
            <v>4522000001</v>
          </cell>
        </row>
        <row r="12067">
          <cell r="A12067" t="str">
            <v>4522000001</v>
          </cell>
        </row>
        <row r="12068">
          <cell r="A12068" t="str">
            <v>4522000001</v>
          </cell>
        </row>
        <row r="12069">
          <cell r="A12069" t="str">
            <v>4522000001</v>
          </cell>
        </row>
        <row r="12070">
          <cell r="A12070" t="str">
            <v>4522000001</v>
          </cell>
        </row>
        <row r="12071">
          <cell r="A12071" t="str">
            <v>4522000001</v>
          </cell>
        </row>
        <row r="12072">
          <cell r="A12072" t="str">
            <v>4522000001</v>
          </cell>
        </row>
        <row r="12073">
          <cell r="A12073" t="str">
            <v>4522000001</v>
          </cell>
        </row>
        <row r="12074">
          <cell r="A12074" t="str">
            <v>4522000001</v>
          </cell>
        </row>
        <row r="12075">
          <cell r="A12075" t="str">
            <v>4522000001</v>
          </cell>
        </row>
        <row r="12076">
          <cell r="A12076" t="str">
            <v>4522000001</v>
          </cell>
        </row>
        <row r="12077">
          <cell r="A12077" t="str">
            <v>4522000001</v>
          </cell>
        </row>
        <row r="12078">
          <cell r="A12078" t="str">
            <v>4522000001</v>
          </cell>
        </row>
        <row r="12079">
          <cell r="A12079" t="str">
            <v>4522000001</v>
          </cell>
        </row>
        <row r="12080">
          <cell r="A12080" t="str">
            <v>4522000001</v>
          </cell>
        </row>
        <row r="12081">
          <cell r="A12081" t="str">
            <v>4522000001</v>
          </cell>
        </row>
        <row r="12082">
          <cell r="A12082" t="str">
            <v>4522000001</v>
          </cell>
        </row>
        <row r="12083">
          <cell r="A12083" t="str">
            <v>4522000001</v>
          </cell>
        </row>
        <row r="12084">
          <cell r="A12084" t="str">
            <v>4522000001</v>
          </cell>
        </row>
        <row r="12085">
          <cell r="A12085" t="str">
            <v>4522000001</v>
          </cell>
        </row>
        <row r="12086">
          <cell r="A12086" t="str">
            <v>4522000001</v>
          </cell>
        </row>
        <row r="12087">
          <cell r="A12087" t="str">
            <v>4522000001</v>
          </cell>
        </row>
        <row r="12088">
          <cell r="A12088" t="str">
            <v>4522000001</v>
          </cell>
        </row>
        <row r="12089">
          <cell r="A12089" t="str">
            <v>4522000001</v>
          </cell>
        </row>
        <row r="12090">
          <cell r="A12090" t="str">
            <v>4522000001</v>
          </cell>
        </row>
        <row r="12091">
          <cell r="A12091" t="str">
            <v>4522000001</v>
          </cell>
        </row>
        <row r="12092">
          <cell r="A12092" t="str">
            <v>4522000001</v>
          </cell>
        </row>
        <row r="12093">
          <cell r="A12093" t="str">
            <v>4522000001</v>
          </cell>
        </row>
        <row r="12094">
          <cell r="A12094" t="str">
            <v>4522000001</v>
          </cell>
        </row>
        <row r="12095">
          <cell r="A12095" t="str">
            <v>4522000001</v>
          </cell>
        </row>
        <row r="12096">
          <cell r="A12096" t="str">
            <v>4522000001</v>
          </cell>
        </row>
        <row r="12097">
          <cell r="A12097" t="str">
            <v>4522000001</v>
          </cell>
        </row>
        <row r="12098">
          <cell r="A12098" t="str">
            <v>4522000001</v>
          </cell>
        </row>
        <row r="12099">
          <cell r="A12099" t="str">
            <v>4522000001</v>
          </cell>
        </row>
        <row r="12100">
          <cell r="A12100" t="str">
            <v>4522000001</v>
          </cell>
        </row>
        <row r="12101">
          <cell r="A12101" t="str">
            <v>4522000001</v>
          </cell>
        </row>
        <row r="12102">
          <cell r="A12102" t="str">
            <v>4522000001</v>
          </cell>
        </row>
        <row r="12103">
          <cell r="A12103" t="str">
            <v>4522000001</v>
          </cell>
        </row>
        <row r="12104">
          <cell r="A12104" t="str">
            <v>4522000001</v>
          </cell>
        </row>
        <row r="12105">
          <cell r="A12105" t="str">
            <v>4522000001</v>
          </cell>
        </row>
        <row r="12106">
          <cell r="A12106" t="str">
            <v>4522000001</v>
          </cell>
        </row>
        <row r="12107">
          <cell r="A12107" t="str">
            <v>4522000001</v>
          </cell>
        </row>
        <row r="12108">
          <cell r="A12108" t="str">
            <v>4522000001</v>
          </cell>
        </row>
        <row r="12109">
          <cell r="A12109" t="str">
            <v>4522000001</v>
          </cell>
        </row>
        <row r="12110">
          <cell r="A12110" t="str">
            <v>4522000001</v>
          </cell>
        </row>
        <row r="12111">
          <cell r="A12111" t="str">
            <v>4522000001</v>
          </cell>
        </row>
        <row r="12112">
          <cell r="A12112" t="str">
            <v>4522000001</v>
          </cell>
        </row>
        <row r="12113">
          <cell r="A12113" t="str">
            <v>4522000001</v>
          </cell>
        </row>
        <row r="12114">
          <cell r="A12114" t="str">
            <v>4522000001</v>
          </cell>
        </row>
        <row r="12115">
          <cell r="A12115" t="str">
            <v>4522000001</v>
          </cell>
        </row>
        <row r="12116">
          <cell r="A12116" t="str">
            <v>4522000001</v>
          </cell>
        </row>
        <row r="12117">
          <cell r="A12117" t="str">
            <v>4522000001</v>
          </cell>
        </row>
        <row r="12118">
          <cell r="A12118" t="str">
            <v>4522000001</v>
          </cell>
        </row>
        <row r="12119">
          <cell r="A12119" t="str">
            <v>4522000001</v>
          </cell>
        </row>
        <row r="12120">
          <cell r="A12120" t="str">
            <v>4522000001</v>
          </cell>
        </row>
        <row r="12121">
          <cell r="A12121" t="str">
            <v>4522000001</v>
          </cell>
        </row>
        <row r="12122">
          <cell r="A12122" t="str">
            <v>4522000001</v>
          </cell>
        </row>
        <row r="12123">
          <cell r="A12123" t="str">
            <v>4522000001</v>
          </cell>
        </row>
        <row r="12124">
          <cell r="A12124" t="str">
            <v>4522000001</v>
          </cell>
        </row>
        <row r="12125">
          <cell r="A12125" t="str">
            <v>4522000001</v>
          </cell>
        </row>
        <row r="12126">
          <cell r="A12126" t="str">
            <v>4522000001</v>
          </cell>
        </row>
        <row r="12127">
          <cell r="A12127" t="str">
            <v>4522000001</v>
          </cell>
        </row>
        <row r="12128">
          <cell r="A12128" t="str">
            <v>4522000001</v>
          </cell>
        </row>
        <row r="12129">
          <cell r="A12129" t="str">
            <v>4522000001</v>
          </cell>
        </row>
        <row r="12130">
          <cell r="A12130" t="str">
            <v>4522000001</v>
          </cell>
        </row>
        <row r="12131">
          <cell r="A12131" t="str">
            <v>4522000001</v>
          </cell>
        </row>
        <row r="12132">
          <cell r="A12132" t="str">
            <v>4522000001</v>
          </cell>
        </row>
        <row r="12133">
          <cell r="A12133" t="str">
            <v>4522000001</v>
          </cell>
        </row>
        <row r="12134">
          <cell r="A12134" t="str">
            <v>4522000001</v>
          </cell>
        </row>
        <row r="12135">
          <cell r="A12135" t="str">
            <v>4522000001</v>
          </cell>
        </row>
        <row r="12136">
          <cell r="A12136" t="str">
            <v>4522000001</v>
          </cell>
        </row>
        <row r="12137">
          <cell r="A12137" t="str">
            <v>4522000001</v>
          </cell>
        </row>
        <row r="12138">
          <cell r="A12138" t="str">
            <v>4522000001</v>
          </cell>
        </row>
        <row r="12139">
          <cell r="A12139" t="str">
            <v>4522000001</v>
          </cell>
        </row>
        <row r="12140">
          <cell r="A12140" t="str">
            <v>4522000001</v>
          </cell>
        </row>
        <row r="12141">
          <cell r="A12141" t="str">
            <v>4522000001</v>
          </cell>
        </row>
        <row r="12142">
          <cell r="A12142" t="str">
            <v>4522000001</v>
          </cell>
        </row>
        <row r="12143">
          <cell r="A12143" t="str">
            <v>4522000001</v>
          </cell>
        </row>
        <row r="12144">
          <cell r="A12144" t="str">
            <v>4522000001</v>
          </cell>
        </row>
        <row r="12145">
          <cell r="A12145" t="str">
            <v>4522000001</v>
          </cell>
        </row>
        <row r="12146">
          <cell r="A12146" t="str">
            <v>4522000001</v>
          </cell>
        </row>
        <row r="12147">
          <cell r="A12147" t="str">
            <v>4522000001</v>
          </cell>
        </row>
        <row r="12148">
          <cell r="A12148" t="str">
            <v>4522000001</v>
          </cell>
        </row>
        <row r="12149">
          <cell r="A12149" t="str">
            <v>4522000001</v>
          </cell>
        </row>
        <row r="12150">
          <cell r="A12150" t="str">
            <v>4522000001</v>
          </cell>
        </row>
        <row r="12151">
          <cell r="A12151" t="str">
            <v>4522000001</v>
          </cell>
        </row>
        <row r="12152">
          <cell r="A12152" t="str">
            <v>4522000001</v>
          </cell>
        </row>
        <row r="12153">
          <cell r="A12153" t="str">
            <v>4522000001</v>
          </cell>
        </row>
        <row r="12154">
          <cell r="A12154" t="str">
            <v>4522000001</v>
          </cell>
        </row>
        <row r="12155">
          <cell r="A12155" t="str">
            <v>4522000001</v>
          </cell>
        </row>
        <row r="12156">
          <cell r="A12156" t="str">
            <v>4522000001</v>
          </cell>
        </row>
        <row r="12157">
          <cell r="A12157" t="str">
            <v>4522000001</v>
          </cell>
        </row>
        <row r="12158">
          <cell r="A12158" t="str">
            <v>4522000001</v>
          </cell>
        </row>
        <row r="12159">
          <cell r="A12159" t="str">
            <v>4522000001</v>
          </cell>
        </row>
        <row r="12160">
          <cell r="A12160" t="str">
            <v>4522000001</v>
          </cell>
        </row>
        <row r="12161">
          <cell r="A12161" t="str">
            <v>4522000001</v>
          </cell>
        </row>
        <row r="12162">
          <cell r="A12162" t="str">
            <v>4522000001</v>
          </cell>
        </row>
        <row r="12163">
          <cell r="A12163" t="str">
            <v>4522000001</v>
          </cell>
        </row>
        <row r="12164">
          <cell r="A12164" t="str">
            <v>4522000001</v>
          </cell>
        </row>
        <row r="12165">
          <cell r="A12165" t="str">
            <v>4522000001</v>
          </cell>
        </row>
        <row r="12166">
          <cell r="A12166" t="str">
            <v>4522000001</v>
          </cell>
        </row>
        <row r="12167">
          <cell r="A12167" t="str">
            <v>4522000001</v>
          </cell>
        </row>
        <row r="12168">
          <cell r="A12168" t="str">
            <v>4522000001</v>
          </cell>
        </row>
        <row r="12169">
          <cell r="A12169" t="str">
            <v>4522000001</v>
          </cell>
        </row>
        <row r="12170">
          <cell r="A12170" t="str">
            <v>4522000001</v>
          </cell>
        </row>
        <row r="12171">
          <cell r="A12171" t="str">
            <v>4522000001</v>
          </cell>
        </row>
        <row r="12172">
          <cell r="A12172" t="str">
            <v>4522000001</v>
          </cell>
        </row>
        <row r="12173">
          <cell r="A12173" t="str">
            <v>4522000001</v>
          </cell>
        </row>
        <row r="12174">
          <cell r="A12174" t="str">
            <v>4522000001</v>
          </cell>
        </row>
        <row r="12175">
          <cell r="A12175" t="str">
            <v>4522000001</v>
          </cell>
        </row>
        <row r="12176">
          <cell r="A12176" t="str">
            <v>4522000001</v>
          </cell>
        </row>
        <row r="12177">
          <cell r="A12177" t="str">
            <v>4522000001</v>
          </cell>
        </row>
        <row r="12178">
          <cell r="A12178" t="str">
            <v>4522000001</v>
          </cell>
        </row>
        <row r="12179">
          <cell r="A12179" t="str">
            <v>4522000001</v>
          </cell>
        </row>
        <row r="12180">
          <cell r="A12180" t="str">
            <v>4522000001</v>
          </cell>
        </row>
        <row r="12181">
          <cell r="A12181" t="str">
            <v>4522000001</v>
          </cell>
        </row>
        <row r="12182">
          <cell r="A12182" t="str">
            <v>4522000001</v>
          </cell>
        </row>
        <row r="12183">
          <cell r="A12183" t="str">
            <v>4522000001</v>
          </cell>
        </row>
        <row r="12184">
          <cell r="A12184" t="str">
            <v>4522000001</v>
          </cell>
        </row>
        <row r="12185">
          <cell r="A12185" t="str">
            <v>4522000001</v>
          </cell>
        </row>
        <row r="12186">
          <cell r="A12186" t="str">
            <v>4522000001</v>
          </cell>
        </row>
        <row r="12187">
          <cell r="A12187" t="str">
            <v>4522000001</v>
          </cell>
        </row>
        <row r="12188">
          <cell r="A12188" t="str">
            <v>4522000001</v>
          </cell>
        </row>
        <row r="12189">
          <cell r="A12189" t="str">
            <v>4522000001</v>
          </cell>
        </row>
        <row r="12190">
          <cell r="A12190" t="str">
            <v>4522000001</v>
          </cell>
        </row>
        <row r="12191">
          <cell r="A12191" t="str">
            <v>4522000001</v>
          </cell>
        </row>
        <row r="12192">
          <cell r="A12192" t="str">
            <v>4522000001</v>
          </cell>
        </row>
        <row r="12193">
          <cell r="A12193" t="str">
            <v>4522000001</v>
          </cell>
        </row>
        <row r="12194">
          <cell r="A12194" t="str">
            <v>4522000001</v>
          </cell>
        </row>
        <row r="12195">
          <cell r="A12195" t="str">
            <v>4522000001</v>
          </cell>
        </row>
        <row r="12196">
          <cell r="A12196" t="str">
            <v>4522000001</v>
          </cell>
        </row>
        <row r="12197">
          <cell r="A12197" t="str">
            <v>4522000001</v>
          </cell>
        </row>
        <row r="12198">
          <cell r="A12198" t="str">
            <v>4522000001</v>
          </cell>
        </row>
        <row r="12199">
          <cell r="A12199" t="str">
            <v>4522000001</v>
          </cell>
        </row>
        <row r="12200">
          <cell r="A12200" t="str">
            <v>4522000001</v>
          </cell>
        </row>
        <row r="12201">
          <cell r="A12201" t="str">
            <v>4522000001</v>
          </cell>
        </row>
        <row r="12202">
          <cell r="A12202" t="str">
            <v>4522000001</v>
          </cell>
        </row>
        <row r="12203">
          <cell r="A12203" t="str">
            <v>4522000001</v>
          </cell>
        </row>
        <row r="12204">
          <cell r="A12204" t="str">
            <v>4522000001</v>
          </cell>
        </row>
        <row r="12205">
          <cell r="A12205" t="str">
            <v>4522000001</v>
          </cell>
        </row>
        <row r="12206">
          <cell r="A12206" t="str">
            <v>4522000001</v>
          </cell>
        </row>
        <row r="12207">
          <cell r="A12207" t="str">
            <v>4522000001</v>
          </cell>
        </row>
        <row r="12208">
          <cell r="A12208" t="str">
            <v>4522000001</v>
          </cell>
        </row>
        <row r="12209">
          <cell r="A12209" t="str">
            <v>4522000001</v>
          </cell>
        </row>
        <row r="12210">
          <cell r="A12210" t="str">
            <v>4522000001</v>
          </cell>
        </row>
        <row r="12211">
          <cell r="A12211" t="str">
            <v>4522000001</v>
          </cell>
        </row>
        <row r="12212">
          <cell r="A12212" t="str">
            <v>4522000001</v>
          </cell>
        </row>
        <row r="12213">
          <cell r="A12213" t="str">
            <v>4522000001</v>
          </cell>
        </row>
        <row r="12214">
          <cell r="A12214" t="str">
            <v>4522000001</v>
          </cell>
        </row>
        <row r="12215">
          <cell r="A12215" t="str">
            <v>4522000001</v>
          </cell>
        </row>
        <row r="12216">
          <cell r="A12216" t="str">
            <v>4522000001</v>
          </cell>
        </row>
        <row r="12217">
          <cell r="A12217" t="str">
            <v>4522000001</v>
          </cell>
        </row>
        <row r="12218">
          <cell r="A12218" t="str">
            <v>4522000001</v>
          </cell>
        </row>
        <row r="12219">
          <cell r="A12219" t="str">
            <v>4522000001</v>
          </cell>
        </row>
        <row r="12220">
          <cell r="A12220" t="str">
            <v>4522000001</v>
          </cell>
        </row>
        <row r="12221">
          <cell r="A12221" t="str">
            <v>4522000001</v>
          </cell>
        </row>
        <row r="12222">
          <cell r="A12222" t="str">
            <v>4522000001</v>
          </cell>
        </row>
        <row r="12223">
          <cell r="A12223" t="str">
            <v>4522000001</v>
          </cell>
        </row>
        <row r="12224">
          <cell r="A12224" t="str">
            <v>4522000001</v>
          </cell>
        </row>
        <row r="12225">
          <cell r="A12225" t="str">
            <v>4522000001</v>
          </cell>
        </row>
        <row r="12226">
          <cell r="A12226" t="str">
            <v>4522000001</v>
          </cell>
        </row>
        <row r="12227">
          <cell r="A12227" t="str">
            <v>4522000001</v>
          </cell>
        </row>
        <row r="12228">
          <cell r="A12228" t="str">
            <v>4522000001</v>
          </cell>
        </row>
        <row r="12229">
          <cell r="A12229" t="str">
            <v>4522000001</v>
          </cell>
        </row>
        <row r="12230">
          <cell r="A12230" t="str">
            <v>4522000001</v>
          </cell>
        </row>
        <row r="12231">
          <cell r="A12231" t="str">
            <v>4522000001</v>
          </cell>
        </row>
        <row r="12232">
          <cell r="A12232" t="str">
            <v>4522000001</v>
          </cell>
        </row>
        <row r="12233">
          <cell r="A12233" t="str">
            <v>4522000001</v>
          </cell>
        </row>
        <row r="12234">
          <cell r="A12234" t="str">
            <v>4522000001</v>
          </cell>
        </row>
        <row r="12235">
          <cell r="A12235" t="str">
            <v>4522000001</v>
          </cell>
        </row>
        <row r="12236">
          <cell r="A12236" t="str">
            <v>4522000001</v>
          </cell>
        </row>
        <row r="12237">
          <cell r="A12237" t="str">
            <v>4522000001</v>
          </cell>
        </row>
        <row r="12238">
          <cell r="A12238" t="str">
            <v>4522000001</v>
          </cell>
        </row>
        <row r="12239">
          <cell r="A12239" t="str">
            <v>4522000001</v>
          </cell>
        </row>
        <row r="12240">
          <cell r="A12240" t="str">
            <v>4522000001</v>
          </cell>
        </row>
        <row r="12241">
          <cell r="A12241" t="str">
            <v>4522000001</v>
          </cell>
        </row>
        <row r="12242">
          <cell r="A12242" t="str">
            <v>4522000001</v>
          </cell>
        </row>
        <row r="12243">
          <cell r="A12243" t="str">
            <v>4522000001</v>
          </cell>
        </row>
        <row r="12244">
          <cell r="A12244" t="str">
            <v>4522000001</v>
          </cell>
        </row>
        <row r="12245">
          <cell r="A12245" t="str">
            <v>4522000001</v>
          </cell>
        </row>
        <row r="12246">
          <cell r="A12246" t="str">
            <v>4522000001</v>
          </cell>
        </row>
        <row r="12247">
          <cell r="A12247" t="str">
            <v>4522000001</v>
          </cell>
        </row>
        <row r="12248">
          <cell r="A12248" t="str">
            <v>4522000001</v>
          </cell>
        </row>
        <row r="12249">
          <cell r="A12249" t="str">
            <v>4522000001</v>
          </cell>
        </row>
        <row r="12250">
          <cell r="A12250" t="str">
            <v>4522000001</v>
          </cell>
        </row>
        <row r="12251">
          <cell r="A12251" t="str">
            <v>4522000001</v>
          </cell>
        </row>
        <row r="12252">
          <cell r="A12252" t="str">
            <v>4522000001</v>
          </cell>
        </row>
        <row r="12253">
          <cell r="A12253" t="str">
            <v>4522000001</v>
          </cell>
        </row>
        <row r="12254">
          <cell r="A12254" t="str">
            <v>4522000001</v>
          </cell>
        </row>
        <row r="12255">
          <cell r="A12255" t="str">
            <v>4522000001</v>
          </cell>
        </row>
        <row r="12256">
          <cell r="A12256" t="str">
            <v>4522000001</v>
          </cell>
        </row>
        <row r="12257">
          <cell r="A12257" t="str">
            <v>4522000001</v>
          </cell>
        </row>
        <row r="12258">
          <cell r="A12258" t="str">
            <v>4522000001</v>
          </cell>
        </row>
        <row r="12259">
          <cell r="A12259" t="str">
            <v>4522000001</v>
          </cell>
        </row>
        <row r="12260">
          <cell r="A12260" t="str">
            <v>4522000001</v>
          </cell>
        </row>
        <row r="12261">
          <cell r="A12261" t="str">
            <v>4522000001</v>
          </cell>
        </row>
        <row r="12262">
          <cell r="A12262" t="str">
            <v>4522000001</v>
          </cell>
        </row>
        <row r="12263">
          <cell r="A12263" t="str">
            <v>4522000001</v>
          </cell>
        </row>
        <row r="12264">
          <cell r="A12264" t="str">
            <v>4522000001</v>
          </cell>
        </row>
        <row r="12265">
          <cell r="A12265" t="str">
            <v>4522000001</v>
          </cell>
        </row>
        <row r="12266">
          <cell r="A12266" t="str">
            <v>4522000001</v>
          </cell>
        </row>
        <row r="12267">
          <cell r="A12267" t="str">
            <v>4522000001</v>
          </cell>
        </row>
        <row r="12268">
          <cell r="A12268" t="str">
            <v>4522000001</v>
          </cell>
        </row>
        <row r="12269">
          <cell r="A12269" t="str">
            <v>4522000001</v>
          </cell>
        </row>
        <row r="12270">
          <cell r="A12270" t="str">
            <v>4522000001</v>
          </cell>
        </row>
        <row r="12271">
          <cell r="A12271" t="str">
            <v>4522000001</v>
          </cell>
        </row>
        <row r="12272">
          <cell r="A12272" t="str">
            <v>4522000001</v>
          </cell>
        </row>
        <row r="12273">
          <cell r="A12273" t="str">
            <v>4522000001</v>
          </cell>
        </row>
        <row r="12274">
          <cell r="A12274" t="str">
            <v>4522000001</v>
          </cell>
        </row>
        <row r="12275">
          <cell r="A12275" t="str">
            <v>4522000001</v>
          </cell>
        </row>
        <row r="12276">
          <cell r="A12276" t="str">
            <v>4522000001</v>
          </cell>
        </row>
        <row r="12277">
          <cell r="A12277" t="str">
            <v>4522000001</v>
          </cell>
        </row>
        <row r="12278">
          <cell r="A12278" t="str">
            <v>4522000001</v>
          </cell>
        </row>
        <row r="12279">
          <cell r="A12279" t="str">
            <v>4522000001</v>
          </cell>
        </row>
        <row r="12280">
          <cell r="A12280" t="str">
            <v>4522000001</v>
          </cell>
        </row>
        <row r="12281">
          <cell r="A12281" t="str">
            <v>4522000001</v>
          </cell>
        </row>
        <row r="12282">
          <cell r="A12282" t="str">
            <v>4522000001</v>
          </cell>
        </row>
        <row r="12283">
          <cell r="A12283" t="str">
            <v>4522000001</v>
          </cell>
        </row>
        <row r="12284">
          <cell r="A12284" t="str">
            <v>4522000001</v>
          </cell>
        </row>
        <row r="12285">
          <cell r="A12285" t="str">
            <v>4522000001</v>
          </cell>
        </row>
        <row r="12286">
          <cell r="A12286" t="str">
            <v>4522000001</v>
          </cell>
        </row>
        <row r="12287">
          <cell r="A12287" t="str">
            <v>4522000001</v>
          </cell>
        </row>
        <row r="12288">
          <cell r="A12288" t="str">
            <v>4522000001</v>
          </cell>
        </row>
        <row r="12289">
          <cell r="A12289" t="str">
            <v>4522000001</v>
          </cell>
        </row>
        <row r="12290">
          <cell r="A12290" t="str">
            <v>4522000001</v>
          </cell>
        </row>
        <row r="12291">
          <cell r="A12291" t="str">
            <v>4522000001</v>
          </cell>
        </row>
        <row r="12292">
          <cell r="A12292" t="str">
            <v>4522000001</v>
          </cell>
        </row>
        <row r="12293">
          <cell r="A12293" t="str">
            <v>4522000001</v>
          </cell>
        </row>
        <row r="12294">
          <cell r="A12294" t="str">
            <v>4522000001</v>
          </cell>
        </row>
        <row r="12295">
          <cell r="A12295" t="str">
            <v>4522000001</v>
          </cell>
        </row>
        <row r="12296">
          <cell r="A12296" t="str">
            <v>4522000001</v>
          </cell>
        </row>
        <row r="12297">
          <cell r="A12297" t="str">
            <v>4522000001</v>
          </cell>
        </row>
        <row r="12298">
          <cell r="A12298" t="str">
            <v>4522000001</v>
          </cell>
        </row>
        <row r="12299">
          <cell r="A12299" t="str">
            <v>4522000001</v>
          </cell>
        </row>
        <row r="12300">
          <cell r="A12300" t="str">
            <v>4522000001</v>
          </cell>
        </row>
        <row r="12301">
          <cell r="A12301" t="str">
            <v>4522000001</v>
          </cell>
        </row>
        <row r="12302">
          <cell r="A12302" t="str">
            <v>4522000001</v>
          </cell>
        </row>
        <row r="12303">
          <cell r="A12303" t="str">
            <v>4522000001</v>
          </cell>
        </row>
        <row r="12304">
          <cell r="A12304" t="str">
            <v>4522000001</v>
          </cell>
        </row>
        <row r="12305">
          <cell r="A12305" t="str">
            <v>4522000001</v>
          </cell>
        </row>
        <row r="12306">
          <cell r="A12306" t="str">
            <v>4522000001</v>
          </cell>
        </row>
        <row r="12307">
          <cell r="A12307" t="str">
            <v>4522000001</v>
          </cell>
        </row>
        <row r="12308">
          <cell r="A12308" t="str">
            <v>4522000001</v>
          </cell>
        </row>
        <row r="12309">
          <cell r="A12309" t="str">
            <v>4522000001</v>
          </cell>
        </row>
        <row r="12310">
          <cell r="A12310" t="str">
            <v>4522000001</v>
          </cell>
        </row>
        <row r="12311">
          <cell r="A12311" t="str">
            <v>4522000001</v>
          </cell>
        </row>
        <row r="12312">
          <cell r="A12312" t="str">
            <v>4522000001</v>
          </cell>
        </row>
        <row r="12313">
          <cell r="A12313" t="str">
            <v>4522000001</v>
          </cell>
        </row>
        <row r="12314">
          <cell r="A12314" t="str">
            <v>4522000001</v>
          </cell>
        </row>
        <row r="12315">
          <cell r="A12315" t="str">
            <v>4522000001</v>
          </cell>
        </row>
        <row r="12316">
          <cell r="A12316" t="str">
            <v>4522000001</v>
          </cell>
        </row>
        <row r="12317">
          <cell r="A12317" t="str">
            <v>4522000001</v>
          </cell>
        </row>
        <row r="12318">
          <cell r="A12318" t="str">
            <v>4522000001</v>
          </cell>
        </row>
        <row r="12319">
          <cell r="A12319" t="str">
            <v>4522000001</v>
          </cell>
        </row>
        <row r="12320">
          <cell r="A12320" t="str">
            <v>4522000001</v>
          </cell>
        </row>
        <row r="12321">
          <cell r="A12321" t="str">
            <v>4522000001</v>
          </cell>
        </row>
        <row r="12322">
          <cell r="A12322" t="str">
            <v>4522000001</v>
          </cell>
        </row>
        <row r="12323">
          <cell r="A12323" t="str">
            <v>4522000001</v>
          </cell>
        </row>
        <row r="12324">
          <cell r="A12324" t="str">
            <v>4522000001</v>
          </cell>
        </row>
        <row r="12325">
          <cell r="A12325" t="str">
            <v>4522000001</v>
          </cell>
        </row>
        <row r="12326">
          <cell r="A12326" t="str">
            <v>4522000001</v>
          </cell>
        </row>
        <row r="12327">
          <cell r="A12327" t="str">
            <v>4522000001</v>
          </cell>
        </row>
        <row r="12328">
          <cell r="A12328" t="str">
            <v>4522000001</v>
          </cell>
        </row>
        <row r="12329">
          <cell r="A12329" t="str">
            <v>4522000001</v>
          </cell>
        </row>
        <row r="12330">
          <cell r="A12330" t="str">
            <v>4522000001</v>
          </cell>
        </row>
        <row r="12331">
          <cell r="A12331" t="str">
            <v>4522000001</v>
          </cell>
        </row>
        <row r="12332">
          <cell r="A12332" t="str">
            <v>4522000001</v>
          </cell>
        </row>
        <row r="12333">
          <cell r="A12333" t="str">
            <v>4522000001</v>
          </cell>
        </row>
        <row r="12334">
          <cell r="A12334" t="str">
            <v>4522000001</v>
          </cell>
        </row>
        <row r="12335">
          <cell r="A12335" t="str">
            <v>4522000001</v>
          </cell>
        </row>
        <row r="12336">
          <cell r="A12336" t="str">
            <v>4522000001</v>
          </cell>
        </row>
        <row r="12337">
          <cell r="A12337" t="str">
            <v>4522000001</v>
          </cell>
        </row>
        <row r="12338">
          <cell r="A12338" t="str">
            <v>4522000001</v>
          </cell>
        </row>
        <row r="12339">
          <cell r="A12339" t="str">
            <v>4522000001</v>
          </cell>
        </row>
        <row r="12340">
          <cell r="A12340" t="str">
            <v>4522000001</v>
          </cell>
        </row>
        <row r="12341">
          <cell r="A12341" t="str">
            <v>4522000001</v>
          </cell>
        </row>
        <row r="12342">
          <cell r="A12342" t="str">
            <v>4522000001</v>
          </cell>
        </row>
        <row r="12343">
          <cell r="A12343" t="str">
            <v>4522000001</v>
          </cell>
        </row>
        <row r="12344">
          <cell r="A12344" t="str">
            <v>4522000001</v>
          </cell>
        </row>
        <row r="12345">
          <cell r="A12345" t="str">
            <v>4522000001</v>
          </cell>
        </row>
        <row r="12346">
          <cell r="A12346" t="str">
            <v>4522000001</v>
          </cell>
        </row>
        <row r="12347">
          <cell r="A12347" t="str">
            <v>4522000001</v>
          </cell>
        </row>
        <row r="12348">
          <cell r="A12348" t="str">
            <v>4522000001</v>
          </cell>
        </row>
        <row r="12349">
          <cell r="A12349" t="str">
            <v>4522000001</v>
          </cell>
        </row>
        <row r="12350">
          <cell r="A12350" t="str">
            <v>4522000001</v>
          </cell>
        </row>
        <row r="12351">
          <cell r="A12351" t="str">
            <v>4522000001</v>
          </cell>
        </row>
        <row r="12352">
          <cell r="A12352" t="str">
            <v>4522000001</v>
          </cell>
        </row>
        <row r="12353">
          <cell r="A12353" t="str">
            <v>4522000001</v>
          </cell>
        </row>
        <row r="12354">
          <cell r="A12354" t="str">
            <v>4522000001</v>
          </cell>
        </row>
        <row r="12355">
          <cell r="A12355" t="str">
            <v>4522000001</v>
          </cell>
        </row>
        <row r="12356">
          <cell r="A12356" t="str">
            <v>4522000001</v>
          </cell>
        </row>
        <row r="12357">
          <cell r="A12357" t="str">
            <v>4522000001</v>
          </cell>
        </row>
        <row r="12358">
          <cell r="A12358" t="str">
            <v>4522000001</v>
          </cell>
        </row>
        <row r="12359">
          <cell r="A12359" t="str">
            <v>4522000001</v>
          </cell>
        </row>
        <row r="12360">
          <cell r="A12360" t="str">
            <v>4522000001</v>
          </cell>
        </row>
        <row r="12361">
          <cell r="A12361" t="str">
            <v>4522000001</v>
          </cell>
        </row>
        <row r="12362">
          <cell r="A12362" t="str">
            <v>4522000001</v>
          </cell>
        </row>
        <row r="12363">
          <cell r="A12363" t="str">
            <v>4522000001</v>
          </cell>
        </row>
        <row r="12364">
          <cell r="A12364" t="str">
            <v>4522000001</v>
          </cell>
        </row>
        <row r="12365">
          <cell r="A12365" t="str">
            <v>4522000001</v>
          </cell>
        </row>
        <row r="12366">
          <cell r="A12366" t="str">
            <v>4522000001</v>
          </cell>
        </row>
        <row r="12367">
          <cell r="A12367" t="str">
            <v>4522000001</v>
          </cell>
        </row>
        <row r="12368">
          <cell r="A12368" t="str">
            <v>4522000001</v>
          </cell>
        </row>
        <row r="12369">
          <cell r="A12369" t="str">
            <v>4522000001</v>
          </cell>
        </row>
        <row r="12370">
          <cell r="A12370" t="str">
            <v>4522000001</v>
          </cell>
        </row>
        <row r="12371">
          <cell r="A12371" t="str">
            <v>4522000001</v>
          </cell>
        </row>
        <row r="12372">
          <cell r="A12372" t="str">
            <v>4522000001</v>
          </cell>
        </row>
        <row r="12373">
          <cell r="A12373" t="str">
            <v>4522000001</v>
          </cell>
        </row>
        <row r="12374">
          <cell r="A12374" t="str">
            <v>4522000001</v>
          </cell>
        </row>
        <row r="12375">
          <cell r="A12375" t="str">
            <v>4522000001</v>
          </cell>
        </row>
        <row r="12376">
          <cell r="A12376" t="str">
            <v>4522000001</v>
          </cell>
        </row>
        <row r="12377">
          <cell r="A12377" t="str">
            <v>4522000001</v>
          </cell>
        </row>
        <row r="12378">
          <cell r="A12378" t="str">
            <v>4522000001</v>
          </cell>
        </row>
        <row r="12379">
          <cell r="A12379" t="str">
            <v>4522000001</v>
          </cell>
        </row>
        <row r="12380">
          <cell r="A12380" t="str">
            <v>4522000001</v>
          </cell>
        </row>
        <row r="12381">
          <cell r="A12381" t="str">
            <v>4522000001</v>
          </cell>
        </row>
        <row r="12382">
          <cell r="A12382" t="str">
            <v>4522000001</v>
          </cell>
        </row>
        <row r="12383">
          <cell r="A12383" t="str">
            <v>4522000001</v>
          </cell>
        </row>
        <row r="12384">
          <cell r="A12384" t="str">
            <v>4522000001</v>
          </cell>
        </row>
        <row r="12385">
          <cell r="A12385" t="str">
            <v>4522000001</v>
          </cell>
        </row>
        <row r="12386">
          <cell r="A12386" t="str">
            <v>4522000001</v>
          </cell>
        </row>
        <row r="12387">
          <cell r="A12387" t="str">
            <v>4522000001</v>
          </cell>
        </row>
        <row r="12388">
          <cell r="A12388" t="str">
            <v>4522000001</v>
          </cell>
        </row>
        <row r="12389">
          <cell r="A12389" t="str">
            <v>4522000001</v>
          </cell>
        </row>
        <row r="12390">
          <cell r="A12390" t="str">
            <v>4522000001</v>
          </cell>
        </row>
        <row r="12391">
          <cell r="A12391" t="str">
            <v>4522000001</v>
          </cell>
        </row>
        <row r="12392">
          <cell r="A12392" t="str">
            <v>4522000001</v>
          </cell>
        </row>
        <row r="12393">
          <cell r="A12393" t="str">
            <v>4522000001</v>
          </cell>
        </row>
        <row r="12394">
          <cell r="A12394" t="str">
            <v>4522000001</v>
          </cell>
        </row>
        <row r="12395">
          <cell r="A12395" t="str">
            <v>4522000001</v>
          </cell>
        </row>
        <row r="12396">
          <cell r="A12396" t="str">
            <v>4522000001</v>
          </cell>
        </row>
        <row r="12397">
          <cell r="A12397" t="str">
            <v>4522000001</v>
          </cell>
        </row>
        <row r="12398">
          <cell r="A12398" t="str">
            <v>4522000001</v>
          </cell>
        </row>
        <row r="12399">
          <cell r="A12399" t="str">
            <v>4522000001</v>
          </cell>
        </row>
        <row r="12400">
          <cell r="A12400" t="str">
            <v>4522000001</v>
          </cell>
        </row>
        <row r="12401">
          <cell r="A12401" t="str">
            <v>4522000001</v>
          </cell>
        </row>
        <row r="12402">
          <cell r="A12402" t="str">
            <v>4522000001</v>
          </cell>
        </row>
        <row r="12403">
          <cell r="A12403" t="str">
            <v>4522000001</v>
          </cell>
        </row>
        <row r="12404">
          <cell r="A12404" t="str">
            <v>4522000001</v>
          </cell>
        </row>
        <row r="12405">
          <cell r="A12405" t="str">
            <v>4522000001</v>
          </cell>
        </row>
        <row r="12406">
          <cell r="A12406" t="str">
            <v>4522000001</v>
          </cell>
        </row>
        <row r="12407">
          <cell r="A12407" t="str">
            <v>4522000001</v>
          </cell>
        </row>
        <row r="12408">
          <cell r="A12408" t="str">
            <v>4522000001</v>
          </cell>
        </row>
        <row r="12409">
          <cell r="A12409" t="str">
            <v>4522000001</v>
          </cell>
        </row>
        <row r="12410">
          <cell r="A12410" t="str">
            <v>4522000001</v>
          </cell>
        </row>
        <row r="12411">
          <cell r="A12411" t="str">
            <v>4522000001</v>
          </cell>
        </row>
        <row r="12412">
          <cell r="A12412" t="str">
            <v>4522000001</v>
          </cell>
        </row>
        <row r="12413">
          <cell r="A12413" t="str">
            <v>4522000001</v>
          </cell>
        </row>
        <row r="12414">
          <cell r="A12414" t="str">
            <v>4522000001</v>
          </cell>
        </row>
        <row r="12415">
          <cell r="A12415" t="str">
            <v>4522000001</v>
          </cell>
        </row>
        <row r="12416">
          <cell r="A12416" t="str">
            <v>4522000001</v>
          </cell>
        </row>
        <row r="12417">
          <cell r="A12417" t="str">
            <v>4522000001</v>
          </cell>
        </row>
        <row r="12418">
          <cell r="A12418" t="str">
            <v>4522000001</v>
          </cell>
        </row>
        <row r="12419">
          <cell r="A12419" t="str">
            <v>4522000001</v>
          </cell>
        </row>
        <row r="12420">
          <cell r="A12420" t="str">
            <v>4522000001</v>
          </cell>
        </row>
        <row r="12421">
          <cell r="A12421" t="str">
            <v>4522000001</v>
          </cell>
        </row>
        <row r="12422">
          <cell r="A12422" t="str">
            <v>4522000001</v>
          </cell>
        </row>
        <row r="12423">
          <cell r="A12423" t="str">
            <v>4522000001</v>
          </cell>
        </row>
        <row r="12424">
          <cell r="A12424" t="str">
            <v>4522000001</v>
          </cell>
        </row>
        <row r="12425">
          <cell r="A12425" t="str">
            <v>4522000001</v>
          </cell>
        </row>
        <row r="12426">
          <cell r="A12426" t="str">
            <v>4522000001</v>
          </cell>
        </row>
        <row r="12427">
          <cell r="A12427" t="str">
            <v>4522000001</v>
          </cell>
        </row>
        <row r="12428">
          <cell r="A12428" t="str">
            <v>4522000001</v>
          </cell>
        </row>
        <row r="12429">
          <cell r="A12429" t="str">
            <v>4522000001</v>
          </cell>
        </row>
        <row r="12430">
          <cell r="A12430" t="str">
            <v>4522000001</v>
          </cell>
        </row>
        <row r="12431">
          <cell r="A12431" t="str">
            <v>4522000001</v>
          </cell>
        </row>
        <row r="12432">
          <cell r="A12432" t="str">
            <v>4522000001</v>
          </cell>
        </row>
        <row r="12433">
          <cell r="A12433" t="str">
            <v>4522000001</v>
          </cell>
        </row>
        <row r="12434">
          <cell r="A12434" t="str">
            <v>4522000001</v>
          </cell>
        </row>
        <row r="12435">
          <cell r="A12435" t="str">
            <v>4522000001</v>
          </cell>
        </row>
        <row r="12436">
          <cell r="A12436" t="str">
            <v>4522000001</v>
          </cell>
        </row>
        <row r="12437">
          <cell r="A12437" t="str">
            <v>4522000001</v>
          </cell>
        </row>
        <row r="12438">
          <cell r="A12438" t="str">
            <v>4522000001</v>
          </cell>
        </row>
        <row r="12439">
          <cell r="A12439" t="str">
            <v>4522000001</v>
          </cell>
        </row>
        <row r="12440">
          <cell r="A12440" t="str">
            <v>4522000001</v>
          </cell>
        </row>
        <row r="12441">
          <cell r="A12441" t="str">
            <v>4522000001</v>
          </cell>
        </row>
        <row r="12442">
          <cell r="A12442" t="str">
            <v>4522000001</v>
          </cell>
        </row>
        <row r="12443">
          <cell r="A12443" t="str">
            <v>4522000001</v>
          </cell>
        </row>
        <row r="12444">
          <cell r="A12444" t="str">
            <v>4522000001</v>
          </cell>
        </row>
        <row r="12445">
          <cell r="A12445" t="str">
            <v>4522000001</v>
          </cell>
        </row>
        <row r="12446">
          <cell r="A12446" t="str">
            <v>4522000001</v>
          </cell>
        </row>
        <row r="12447">
          <cell r="A12447" t="str">
            <v>4522000001</v>
          </cell>
        </row>
        <row r="12448">
          <cell r="A12448" t="str">
            <v>4522000001</v>
          </cell>
        </row>
        <row r="12449">
          <cell r="A12449" t="str">
            <v>4522000001</v>
          </cell>
        </row>
        <row r="12450">
          <cell r="A12450" t="str">
            <v>4522000001</v>
          </cell>
        </row>
        <row r="12451">
          <cell r="A12451" t="str">
            <v>4522000001</v>
          </cell>
        </row>
        <row r="12452">
          <cell r="A12452" t="str">
            <v>4522000001</v>
          </cell>
        </row>
        <row r="12453">
          <cell r="A12453" t="str">
            <v>4522000001</v>
          </cell>
        </row>
        <row r="12454">
          <cell r="A12454" t="str">
            <v>4522000001</v>
          </cell>
        </row>
        <row r="12455">
          <cell r="A12455" t="str">
            <v>4522000001</v>
          </cell>
        </row>
        <row r="12456">
          <cell r="A12456" t="str">
            <v>4522000001</v>
          </cell>
        </row>
        <row r="12457">
          <cell r="A12457" t="str">
            <v>4522000001</v>
          </cell>
        </row>
        <row r="12458">
          <cell r="A12458" t="str">
            <v>4522000001</v>
          </cell>
        </row>
        <row r="12459">
          <cell r="A12459" t="str">
            <v>4522000001</v>
          </cell>
        </row>
        <row r="12460">
          <cell r="A12460" t="str">
            <v>4522000001</v>
          </cell>
        </row>
        <row r="12461">
          <cell r="A12461" t="str">
            <v>4522000001</v>
          </cell>
        </row>
        <row r="12462">
          <cell r="A12462" t="str">
            <v>4522000001</v>
          </cell>
        </row>
        <row r="12463">
          <cell r="A12463" t="str">
            <v>4522000001</v>
          </cell>
        </row>
        <row r="12464">
          <cell r="A12464" t="str">
            <v>4522000001</v>
          </cell>
        </row>
        <row r="12465">
          <cell r="A12465" t="str">
            <v>4522000001</v>
          </cell>
        </row>
        <row r="12466">
          <cell r="A12466" t="str">
            <v>4522000001</v>
          </cell>
        </row>
        <row r="12467">
          <cell r="A12467" t="str">
            <v>4522000001</v>
          </cell>
        </row>
        <row r="12468">
          <cell r="A12468" t="str">
            <v>4522000001</v>
          </cell>
        </row>
        <row r="12469">
          <cell r="A12469" t="str">
            <v>4522000001</v>
          </cell>
        </row>
        <row r="12470">
          <cell r="A12470" t="str">
            <v>4522000001</v>
          </cell>
        </row>
        <row r="12471">
          <cell r="A12471" t="str">
            <v>4522000001</v>
          </cell>
        </row>
        <row r="12472">
          <cell r="A12472" t="str">
            <v>4522000001</v>
          </cell>
        </row>
        <row r="12473">
          <cell r="A12473" t="str">
            <v>4522000001</v>
          </cell>
        </row>
        <row r="12474">
          <cell r="A12474" t="str">
            <v>4522000001</v>
          </cell>
        </row>
        <row r="12475">
          <cell r="A12475" t="str">
            <v>4522000001</v>
          </cell>
        </row>
        <row r="12476">
          <cell r="A12476" t="str">
            <v>4522000001</v>
          </cell>
        </row>
        <row r="12477">
          <cell r="A12477" t="str">
            <v>4522000001</v>
          </cell>
        </row>
        <row r="12478">
          <cell r="A12478" t="str">
            <v>4522000001</v>
          </cell>
        </row>
        <row r="12479">
          <cell r="A12479" t="str">
            <v>4522000001</v>
          </cell>
        </row>
        <row r="12480">
          <cell r="A12480" t="str">
            <v>4522000001</v>
          </cell>
        </row>
        <row r="12481">
          <cell r="A12481" t="str">
            <v>4522000001</v>
          </cell>
        </row>
        <row r="12482">
          <cell r="A12482" t="str">
            <v>4522000001</v>
          </cell>
        </row>
        <row r="12483">
          <cell r="A12483" t="str">
            <v>4522000001</v>
          </cell>
        </row>
        <row r="12484">
          <cell r="A12484" t="str">
            <v>4522000001</v>
          </cell>
        </row>
        <row r="12485">
          <cell r="A12485" t="str">
            <v>4522000001</v>
          </cell>
        </row>
        <row r="12486">
          <cell r="A12486" t="str">
            <v>4522000001</v>
          </cell>
        </row>
        <row r="12487">
          <cell r="A12487" t="str">
            <v>4522000001</v>
          </cell>
        </row>
        <row r="12488">
          <cell r="A12488" t="str">
            <v>4522000001</v>
          </cell>
        </row>
        <row r="12489">
          <cell r="A12489" t="str">
            <v>4522000001</v>
          </cell>
        </row>
        <row r="12490">
          <cell r="A12490" t="str">
            <v>4522000001</v>
          </cell>
        </row>
        <row r="12491">
          <cell r="A12491" t="str">
            <v>4522000001</v>
          </cell>
        </row>
        <row r="12492">
          <cell r="A12492" t="str">
            <v>4522000001</v>
          </cell>
        </row>
        <row r="12493">
          <cell r="A12493" t="str">
            <v>4522000001</v>
          </cell>
        </row>
        <row r="12494">
          <cell r="A12494" t="str">
            <v>4522000001</v>
          </cell>
        </row>
        <row r="12495">
          <cell r="A12495" t="str">
            <v>4522000001</v>
          </cell>
        </row>
        <row r="12496">
          <cell r="A12496" t="str">
            <v>4522000001</v>
          </cell>
        </row>
        <row r="12497">
          <cell r="A12497" t="str">
            <v>4522000001</v>
          </cell>
        </row>
        <row r="12498">
          <cell r="A12498" t="str">
            <v>4522000001</v>
          </cell>
        </row>
        <row r="12499">
          <cell r="A12499" t="str">
            <v>4522000001</v>
          </cell>
        </row>
        <row r="12500">
          <cell r="A12500" t="str">
            <v>4522000001</v>
          </cell>
        </row>
        <row r="12501">
          <cell r="A12501" t="str">
            <v>4522000001</v>
          </cell>
        </row>
        <row r="12502">
          <cell r="A12502" t="str">
            <v>4522000001</v>
          </cell>
        </row>
        <row r="12503">
          <cell r="A12503" t="str">
            <v>4522000001</v>
          </cell>
        </row>
        <row r="12504">
          <cell r="A12504" t="str">
            <v>4522000001</v>
          </cell>
        </row>
        <row r="12505">
          <cell r="A12505" t="str">
            <v>4522000001</v>
          </cell>
        </row>
        <row r="12506">
          <cell r="A12506" t="str">
            <v>4522000001</v>
          </cell>
        </row>
        <row r="12507">
          <cell r="A12507" t="str">
            <v>4522000001</v>
          </cell>
        </row>
        <row r="12508">
          <cell r="A12508" t="str">
            <v>4522000001</v>
          </cell>
        </row>
        <row r="12509">
          <cell r="A12509" t="str">
            <v>4522000001</v>
          </cell>
        </row>
        <row r="12510">
          <cell r="A12510" t="str">
            <v>4522000001</v>
          </cell>
        </row>
        <row r="12511">
          <cell r="A12511" t="str">
            <v>4522000001</v>
          </cell>
        </row>
        <row r="12512">
          <cell r="A12512" t="str">
            <v>4522000001</v>
          </cell>
        </row>
        <row r="12513">
          <cell r="A12513" t="str">
            <v>4522000001</v>
          </cell>
        </row>
        <row r="12514">
          <cell r="A12514" t="str">
            <v>4522000001</v>
          </cell>
        </row>
        <row r="12515">
          <cell r="A12515" t="str">
            <v>4522000001</v>
          </cell>
        </row>
        <row r="12516">
          <cell r="A12516" t="str">
            <v>4522000001</v>
          </cell>
        </row>
        <row r="12517">
          <cell r="A12517" t="str">
            <v>4522000001</v>
          </cell>
        </row>
        <row r="12518">
          <cell r="A12518" t="str">
            <v>4522000001</v>
          </cell>
        </row>
        <row r="12519">
          <cell r="A12519" t="str">
            <v>4522000001</v>
          </cell>
        </row>
        <row r="12520">
          <cell r="A12520" t="str">
            <v>4522000001</v>
          </cell>
        </row>
        <row r="12521">
          <cell r="A12521" t="str">
            <v>4522000001</v>
          </cell>
        </row>
        <row r="12522">
          <cell r="A12522" t="str">
            <v>4522000001</v>
          </cell>
        </row>
        <row r="12523">
          <cell r="A12523" t="str">
            <v>4522000001</v>
          </cell>
        </row>
        <row r="12524">
          <cell r="A12524" t="str">
            <v>4522000001</v>
          </cell>
        </row>
        <row r="12525">
          <cell r="A12525" t="str">
            <v>4522000001</v>
          </cell>
        </row>
        <row r="12526">
          <cell r="A12526" t="str">
            <v>4522000001</v>
          </cell>
        </row>
        <row r="12527">
          <cell r="A12527" t="str">
            <v>4522000001</v>
          </cell>
        </row>
        <row r="12528">
          <cell r="A12528" t="str">
            <v>4522000001</v>
          </cell>
        </row>
        <row r="12529">
          <cell r="A12529" t="str">
            <v>4522000001</v>
          </cell>
        </row>
        <row r="12530">
          <cell r="A12530" t="str">
            <v>4522000001</v>
          </cell>
        </row>
        <row r="12531">
          <cell r="A12531" t="str">
            <v>4522000001</v>
          </cell>
        </row>
        <row r="12532">
          <cell r="A12532" t="str">
            <v>4522000001</v>
          </cell>
        </row>
        <row r="12533">
          <cell r="A12533" t="str">
            <v>4522000001</v>
          </cell>
        </row>
        <row r="12534">
          <cell r="A12534" t="str">
            <v>4522000001</v>
          </cell>
        </row>
        <row r="12535">
          <cell r="A12535" t="str">
            <v>4522000001</v>
          </cell>
        </row>
        <row r="12536">
          <cell r="A12536" t="str">
            <v>4522000001</v>
          </cell>
        </row>
        <row r="12537">
          <cell r="A12537" t="str">
            <v>4522000001</v>
          </cell>
        </row>
        <row r="12538">
          <cell r="A12538" t="str">
            <v>4522000001</v>
          </cell>
        </row>
        <row r="12539">
          <cell r="A12539" t="str">
            <v>4522000001</v>
          </cell>
        </row>
        <row r="12540">
          <cell r="A12540" t="str">
            <v>4522000001</v>
          </cell>
        </row>
        <row r="12541">
          <cell r="A12541" t="str">
            <v>4522000001</v>
          </cell>
        </row>
        <row r="12542">
          <cell r="A12542" t="str">
            <v>4522000001</v>
          </cell>
        </row>
        <row r="12543">
          <cell r="A12543" t="str">
            <v>4522000001</v>
          </cell>
        </row>
        <row r="12544">
          <cell r="A12544" t="str">
            <v>4522000001</v>
          </cell>
        </row>
        <row r="12545">
          <cell r="A12545" t="str">
            <v>4522000001</v>
          </cell>
        </row>
        <row r="12546">
          <cell r="A12546" t="str">
            <v>4522000001</v>
          </cell>
        </row>
        <row r="12547">
          <cell r="A12547" t="str">
            <v>4522000001</v>
          </cell>
        </row>
        <row r="12548">
          <cell r="A12548" t="str">
            <v>4522000001</v>
          </cell>
        </row>
        <row r="12549">
          <cell r="A12549" t="str">
            <v>4522000001</v>
          </cell>
        </row>
        <row r="12550">
          <cell r="A12550" t="str">
            <v>4522000001</v>
          </cell>
        </row>
        <row r="12551">
          <cell r="A12551" t="str">
            <v>4522000001</v>
          </cell>
        </row>
        <row r="12552">
          <cell r="A12552" t="str">
            <v>4522000001</v>
          </cell>
        </row>
        <row r="12553">
          <cell r="A12553" t="str">
            <v>4522000001</v>
          </cell>
        </row>
        <row r="12554">
          <cell r="A12554" t="str">
            <v>4522000001</v>
          </cell>
        </row>
        <row r="12555">
          <cell r="A12555" t="str">
            <v>4522000001</v>
          </cell>
        </row>
        <row r="12556">
          <cell r="A12556" t="str">
            <v>4522000001</v>
          </cell>
        </row>
        <row r="12557">
          <cell r="A12557" t="str">
            <v>4522000001</v>
          </cell>
        </row>
        <row r="12558">
          <cell r="A12558" t="str">
            <v>4522000001</v>
          </cell>
        </row>
        <row r="12559">
          <cell r="A12559" t="str">
            <v>4522000001</v>
          </cell>
        </row>
        <row r="12560">
          <cell r="A12560" t="str">
            <v>4522000001</v>
          </cell>
        </row>
        <row r="12561">
          <cell r="A12561" t="str">
            <v>4522000001</v>
          </cell>
        </row>
        <row r="12562">
          <cell r="A12562" t="str">
            <v>4522000001</v>
          </cell>
        </row>
        <row r="12563">
          <cell r="A12563" t="str">
            <v>4522000001</v>
          </cell>
        </row>
        <row r="12564">
          <cell r="A12564" t="str">
            <v>4522000001</v>
          </cell>
        </row>
        <row r="12565">
          <cell r="A12565" t="str">
            <v>4522000001</v>
          </cell>
        </row>
        <row r="12566">
          <cell r="A12566" t="str">
            <v>4522000001</v>
          </cell>
        </row>
        <row r="12567">
          <cell r="A12567" t="str">
            <v>4522000001</v>
          </cell>
        </row>
        <row r="12568">
          <cell r="A12568" t="str">
            <v>4522000001</v>
          </cell>
        </row>
        <row r="12569">
          <cell r="A12569" t="str">
            <v>4522000001</v>
          </cell>
        </row>
        <row r="12570">
          <cell r="A12570" t="str">
            <v>4522000001</v>
          </cell>
        </row>
        <row r="12571">
          <cell r="A12571" t="str">
            <v>4522000001</v>
          </cell>
        </row>
        <row r="12572">
          <cell r="A12572" t="str">
            <v>4522000001</v>
          </cell>
        </row>
        <row r="12573">
          <cell r="A12573" t="str">
            <v>4522000001</v>
          </cell>
        </row>
        <row r="12574">
          <cell r="A12574" t="str">
            <v>4522000001</v>
          </cell>
        </row>
        <row r="12575">
          <cell r="A12575" t="str">
            <v>4522000001</v>
          </cell>
        </row>
        <row r="12576">
          <cell r="A12576" t="str">
            <v>4522000001</v>
          </cell>
        </row>
        <row r="12577">
          <cell r="A12577" t="str">
            <v>4522000001</v>
          </cell>
        </row>
        <row r="12578">
          <cell r="A12578" t="str">
            <v>4522000001</v>
          </cell>
        </row>
        <row r="12579">
          <cell r="A12579" t="str">
            <v>4522000001</v>
          </cell>
        </row>
        <row r="12580">
          <cell r="A12580" t="str">
            <v>4522000001</v>
          </cell>
        </row>
        <row r="12581">
          <cell r="A12581" t="str">
            <v>4522000001</v>
          </cell>
        </row>
        <row r="12582">
          <cell r="A12582" t="str">
            <v>4522000001</v>
          </cell>
        </row>
        <row r="12583">
          <cell r="A12583" t="str">
            <v>4522000001</v>
          </cell>
        </row>
        <row r="12584">
          <cell r="A12584" t="str">
            <v>4522000001</v>
          </cell>
        </row>
        <row r="12585">
          <cell r="A12585" t="str">
            <v>4522000001</v>
          </cell>
        </row>
        <row r="12586">
          <cell r="A12586" t="str">
            <v>4522000001</v>
          </cell>
        </row>
        <row r="12587">
          <cell r="A12587" t="str">
            <v>4522000001</v>
          </cell>
        </row>
        <row r="12588">
          <cell r="A12588" t="str">
            <v>4522000001</v>
          </cell>
        </row>
        <row r="12589">
          <cell r="A12589" t="str">
            <v>4522000001</v>
          </cell>
        </row>
        <row r="12590">
          <cell r="A12590" t="str">
            <v>4522000001</v>
          </cell>
        </row>
        <row r="12591">
          <cell r="A12591" t="str">
            <v>4522000001</v>
          </cell>
        </row>
        <row r="12592">
          <cell r="A12592" t="str">
            <v>4522000001</v>
          </cell>
        </row>
        <row r="12593">
          <cell r="A12593" t="str">
            <v>4522000001</v>
          </cell>
        </row>
        <row r="12594">
          <cell r="A12594" t="str">
            <v>4522000001</v>
          </cell>
        </row>
        <row r="12595">
          <cell r="A12595" t="str">
            <v>4522000001</v>
          </cell>
        </row>
        <row r="12596">
          <cell r="A12596" t="str">
            <v>4522000001</v>
          </cell>
        </row>
        <row r="12597">
          <cell r="A12597" t="str">
            <v>4522000001</v>
          </cell>
        </row>
        <row r="12598">
          <cell r="A12598" t="str">
            <v>4522000001</v>
          </cell>
        </row>
        <row r="12599">
          <cell r="A12599" t="str">
            <v>4522000001</v>
          </cell>
        </row>
        <row r="12600">
          <cell r="A12600" t="str">
            <v>4522000001</v>
          </cell>
        </row>
        <row r="12601">
          <cell r="A12601" t="str">
            <v>4522000001</v>
          </cell>
        </row>
        <row r="12602">
          <cell r="A12602" t="str">
            <v>4522000001</v>
          </cell>
        </row>
        <row r="12603">
          <cell r="A12603" t="str">
            <v>4522000001</v>
          </cell>
        </row>
        <row r="12604">
          <cell r="A12604" t="str">
            <v>4522000001</v>
          </cell>
        </row>
        <row r="12605">
          <cell r="A12605" t="str">
            <v>4522000001</v>
          </cell>
        </row>
        <row r="12606">
          <cell r="A12606" t="str">
            <v>4522000001</v>
          </cell>
        </row>
        <row r="12607">
          <cell r="A12607" t="str">
            <v>4522000001</v>
          </cell>
        </row>
        <row r="12608">
          <cell r="A12608" t="str">
            <v>4522000001</v>
          </cell>
        </row>
        <row r="12609">
          <cell r="A12609" t="str">
            <v>4522000001</v>
          </cell>
        </row>
        <row r="12610">
          <cell r="A12610" t="str">
            <v>4522000001</v>
          </cell>
        </row>
        <row r="12611">
          <cell r="A12611" t="str">
            <v>4522000001</v>
          </cell>
        </row>
        <row r="12612">
          <cell r="A12612" t="str">
            <v>4522000001</v>
          </cell>
        </row>
        <row r="12613">
          <cell r="A12613" t="str">
            <v>4522000001</v>
          </cell>
        </row>
        <row r="12614">
          <cell r="A12614" t="str">
            <v>4522000001</v>
          </cell>
        </row>
        <row r="12615">
          <cell r="A12615" t="str">
            <v>4522000001</v>
          </cell>
        </row>
        <row r="12616">
          <cell r="A12616" t="str">
            <v>4522000001</v>
          </cell>
        </row>
        <row r="12617">
          <cell r="A12617" t="str">
            <v>4522000001</v>
          </cell>
        </row>
        <row r="12618">
          <cell r="A12618" t="str">
            <v>4522000001</v>
          </cell>
        </row>
        <row r="12619">
          <cell r="A12619" t="str">
            <v>4522000001</v>
          </cell>
        </row>
        <row r="12620">
          <cell r="A12620" t="str">
            <v>4522000001</v>
          </cell>
        </row>
        <row r="12621">
          <cell r="A12621" t="str">
            <v>4522000001</v>
          </cell>
        </row>
        <row r="12622">
          <cell r="A12622" t="str">
            <v>4522000001</v>
          </cell>
        </row>
        <row r="12623">
          <cell r="A12623" t="str">
            <v>4522000001</v>
          </cell>
        </row>
        <row r="12624">
          <cell r="A12624" t="str">
            <v>4522000001</v>
          </cell>
        </row>
        <row r="12625">
          <cell r="A12625" t="str">
            <v>4522000001</v>
          </cell>
        </row>
        <row r="12626">
          <cell r="A12626" t="str">
            <v>4522000001</v>
          </cell>
        </row>
        <row r="12627">
          <cell r="A12627" t="str">
            <v>4522000001</v>
          </cell>
        </row>
        <row r="12628">
          <cell r="A12628" t="str">
            <v>4522000001</v>
          </cell>
        </row>
        <row r="12629">
          <cell r="A12629" t="str">
            <v>4522000001</v>
          </cell>
        </row>
        <row r="12630">
          <cell r="A12630" t="str">
            <v>4522000001</v>
          </cell>
        </row>
        <row r="12631">
          <cell r="A12631" t="str">
            <v>4522000001</v>
          </cell>
        </row>
        <row r="12632">
          <cell r="A12632" t="str">
            <v>4522000001</v>
          </cell>
        </row>
        <row r="12633">
          <cell r="A12633" t="str">
            <v>4522000001</v>
          </cell>
        </row>
        <row r="12634">
          <cell r="A12634" t="str">
            <v>4522000001</v>
          </cell>
        </row>
        <row r="12635">
          <cell r="A12635" t="str">
            <v>4522000001</v>
          </cell>
        </row>
        <row r="12636">
          <cell r="A12636" t="str">
            <v>4522000001</v>
          </cell>
        </row>
        <row r="12637">
          <cell r="A12637" t="str">
            <v>4522000001</v>
          </cell>
        </row>
        <row r="12638">
          <cell r="A12638" t="str">
            <v>4522000001</v>
          </cell>
        </row>
        <row r="12639">
          <cell r="A12639" t="str">
            <v>4522000001</v>
          </cell>
        </row>
        <row r="12640">
          <cell r="A12640" t="str">
            <v>4522000001</v>
          </cell>
        </row>
        <row r="12641">
          <cell r="A12641" t="str">
            <v>4522000001</v>
          </cell>
        </row>
        <row r="12642">
          <cell r="A12642" t="str">
            <v>4522000001</v>
          </cell>
        </row>
        <row r="12643">
          <cell r="A12643" t="str">
            <v>4522000001</v>
          </cell>
        </row>
        <row r="12644">
          <cell r="A12644" t="str">
            <v>4522000001</v>
          </cell>
        </row>
        <row r="12645">
          <cell r="A12645" t="str">
            <v>4522000001</v>
          </cell>
        </row>
        <row r="12646">
          <cell r="A12646" t="str">
            <v>4522000001</v>
          </cell>
        </row>
        <row r="12647">
          <cell r="A12647" t="str">
            <v>4522000001</v>
          </cell>
        </row>
        <row r="12648">
          <cell r="A12648" t="str">
            <v>4522000001</v>
          </cell>
        </row>
        <row r="12649">
          <cell r="A12649" t="str">
            <v>4522000001</v>
          </cell>
        </row>
        <row r="12650">
          <cell r="A12650" t="str">
            <v>4522000001</v>
          </cell>
        </row>
        <row r="12651">
          <cell r="A12651" t="str">
            <v>4522000001</v>
          </cell>
        </row>
        <row r="12652">
          <cell r="A12652" t="str">
            <v>4522000001</v>
          </cell>
        </row>
        <row r="12653">
          <cell r="A12653" t="str">
            <v>4522000001</v>
          </cell>
        </row>
        <row r="12654">
          <cell r="A12654" t="str">
            <v>4522000001</v>
          </cell>
        </row>
        <row r="12655">
          <cell r="A12655" t="str">
            <v>4522000001</v>
          </cell>
        </row>
        <row r="12656">
          <cell r="A12656" t="str">
            <v>4522000001</v>
          </cell>
        </row>
        <row r="12657">
          <cell r="A12657" t="str">
            <v>4522000001</v>
          </cell>
        </row>
        <row r="12658">
          <cell r="A12658" t="str">
            <v>4522000001</v>
          </cell>
        </row>
        <row r="12659">
          <cell r="A12659" t="str">
            <v>4522000001</v>
          </cell>
        </row>
        <row r="12660">
          <cell r="A12660" t="str">
            <v>4522000001</v>
          </cell>
        </row>
        <row r="12661">
          <cell r="A12661" t="str">
            <v>4522000001</v>
          </cell>
        </row>
        <row r="12662">
          <cell r="A12662" t="str">
            <v>4522000001</v>
          </cell>
        </row>
        <row r="12663">
          <cell r="A12663" t="str">
            <v>4522000001</v>
          </cell>
        </row>
        <row r="12664">
          <cell r="A12664" t="str">
            <v>4522000001</v>
          </cell>
        </row>
        <row r="12665">
          <cell r="A12665" t="str">
            <v>4522000001</v>
          </cell>
        </row>
        <row r="12666">
          <cell r="A12666" t="str">
            <v>4522000001</v>
          </cell>
        </row>
        <row r="12667">
          <cell r="A12667" t="str">
            <v>4522000001</v>
          </cell>
        </row>
        <row r="12668">
          <cell r="A12668" t="str">
            <v>4522000001</v>
          </cell>
        </row>
        <row r="12669">
          <cell r="A12669" t="str">
            <v>4522000001</v>
          </cell>
        </row>
        <row r="12670">
          <cell r="A12670" t="str">
            <v>4522000001</v>
          </cell>
        </row>
        <row r="12671">
          <cell r="A12671" t="str">
            <v>4522000001</v>
          </cell>
        </row>
        <row r="12672">
          <cell r="A12672" t="str">
            <v>4522000001</v>
          </cell>
        </row>
        <row r="12673">
          <cell r="A12673" t="str">
            <v>4522000001</v>
          </cell>
        </row>
        <row r="12674">
          <cell r="A12674" t="str">
            <v>4522000001</v>
          </cell>
        </row>
        <row r="12675">
          <cell r="A12675" t="str">
            <v>4522000001</v>
          </cell>
        </row>
        <row r="12676">
          <cell r="A12676" t="str">
            <v>4522000001</v>
          </cell>
        </row>
        <row r="12677">
          <cell r="A12677" t="str">
            <v>4522000001</v>
          </cell>
        </row>
        <row r="12678">
          <cell r="A12678" t="str">
            <v>4522000001</v>
          </cell>
        </row>
        <row r="12679">
          <cell r="A12679" t="str">
            <v>4522000001</v>
          </cell>
        </row>
        <row r="12680">
          <cell r="A12680" t="str">
            <v>4522000001</v>
          </cell>
        </row>
        <row r="12681">
          <cell r="A12681" t="str">
            <v>4522000001</v>
          </cell>
        </row>
        <row r="12682">
          <cell r="A12682" t="str">
            <v>4522000001</v>
          </cell>
        </row>
        <row r="12683">
          <cell r="A12683" t="str">
            <v>4522000001</v>
          </cell>
        </row>
        <row r="12684">
          <cell r="A12684" t="str">
            <v>4522000001</v>
          </cell>
        </row>
        <row r="12685">
          <cell r="A12685" t="str">
            <v>4522000001</v>
          </cell>
        </row>
        <row r="12686">
          <cell r="A12686" t="str">
            <v>4522000001</v>
          </cell>
        </row>
        <row r="12687">
          <cell r="A12687" t="str">
            <v>4522000001</v>
          </cell>
        </row>
        <row r="12688">
          <cell r="A12688" t="str">
            <v>4522000001</v>
          </cell>
        </row>
        <row r="12689">
          <cell r="A12689" t="str">
            <v>4522000001</v>
          </cell>
        </row>
        <row r="12690">
          <cell r="A12690" t="str">
            <v>4522000001</v>
          </cell>
        </row>
        <row r="12691">
          <cell r="A12691" t="str">
            <v>4522000001</v>
          </cell>
        </row>
        <row r="12692">
          <cell r="A12692" t="str">
            <v>4522000001</v>
          </cell>
        </row>
        <row r="12693">
          <cell r="A12693" t="str">
            <v>4522000001</v>
          </cell>
        </row>
        <row r="12694">
          <cell r="A12694" t="str">
            <v>4522000001</v>
          </cell>
        </row>
        <row r="12695">
          <cell r="A12695" t="str">
            <v>4522000001</v>
          </cell>
        </row>
        <row r="12696">
          <cell r="A12696" t="str">
            <v>4522000001</v>
          </cell>
        </row>
        <row r="12697">
          <cell r="A12697" t="str">
            <v>4522000001</v>
          </cell>
        </row>
        <row r="12698">
          <cell r="A12698" t="str">
            <v>4522000001</v>
          </cell>
        </row>
        <row r="12699">
          <cell r="A12699" t="str">
            <v>4522000001</v>
          </cell>
        </row>
        <row r="12700">
          <cell r="A12700" t="str">
            <v>4522000001</v>
          </cell>
        </row>
        <row r="12701">
          <cell r="A12701" t="str">
            <v>4522000001</v>
          </cell>
        </row>
        <row r="12702">
          <cell r="A12702" t="str">
            <v>4522000001</v>
          </cell>
        </row>
        <row r="12703">
          <cell r="A12703" t="str">
            <v>4522000001</v>
          </cell>
        </row>
        <row r="12704">
          <cell r="A12704" t="str">
            <v>4522000001</v>
          </cell>
        </row>
        <row r="12705">
          <cell r="A12705" t="str">
            <v>4522000001</v>
          </cell>
        </row>
        <row r="12706">
          <cell r="A12706" t="str">
            <v>4522000001</v>
          </cell>
        </row>
        <row r="12707">
          <cell r="A12707" t="str">
            <v>4522000001</v>
          </cell>
        </row>
        <row r="12708">
          <cell r="A12708" t="str">
            <v>4522000001</v>
          </cell>
        </row>
        <row r="12709">
          <cell r="A12709" t="str">
            <v>4522000001</v>
          </cell>
        </row>
        <row r="12710">
          <cell r="A12710" t="str">
            <v>4522000001</v>
          </cell>
        </row>
        <row r="12711">
          <cell r="A12711" t="str">
            <v>4522000001</v>
          </cell>
        </row>
        <row r="12712">
          <cell r="A12712" t="str">
            <v>4522000001</v>
          </cell>
        </row>
        <row r="12713">
          <cell r="A12713" t="str">
            <v>4522000001</v>
          </cell>
        </row>
        <row r="12714">
          <cell r="A12714" t="str">
            <v>4522000001</v>
          </cell>
        </row>
        <row r="12715">
          <cell r="A12715" t="str">
            <v>4522000001</v>
          </cell>
        </row>
        <row r="12716">
          <cell r="A12716" t="str">
            <v>4522000001</v>
          </cell>
        </row>
        <row r="12717">
          <cell r="A12717" t="str">
            <v>4522000001</v>
          </cell>
        </row>
        <row r="12718">
          <cell r="A12718" t="str">
            <v>4522000001</v>
          </cell>
        </row>
        <row r="12719">
          <cell r="A12719" t="str">
            <v>4522000001</v>
          </cell>
        </row>
        <row r="12720">
          <cell r="A12720" t="str">
            <v>4522000001</v>
          </cell>
        </row>
        <row r="12721">
          <cell r="A12721" t="str">
            <v>4522000001</v>
          </cell>
        </row>
        <row r="12722">
          <cell r="A12722" t="str">
            <v>4522000001</v>
          </cell>
        </row>
        <row r="12723">
          <cell r="A12723" t="str">
            <v>4522000001</v>
          </cell>
        </row>
        <row r="12724">
          <cell r="A12724" t="str">
            <v>4522000001</v>
          </cell>
        </row>
        <row r="12725">
          <cell r="A12725" t="str">
            <v>4522000001</v>
          </cell>
        </row>
        <row r="12726">
          <cell r="A12726" t="str">
            <v>4522000001</v>
          </cell>
        </row>
        <row r="12727">
          <cell r="A12727" t="str">
            <v>4522000001</v>
          </cell>
        </row>
        <row r="12728">
          <cell r="A12728" t="str">
            <v>4522000001</v>
          </cell>
        </row>
        <row r="12729">
          <cell r="A12729" t="str">
            <v>4522000001</v>
          </cell>
        </row>
        <row r="12730">
          <cell r="A12730" t="str">
            <v>4522000001</v>
          </cell>
        </row>
        <row r="12731">
          <cell r="A12731" t="str">
            <v>4522000001</v>
          </cell>
        </row>
        <row r="12732">
          <cell r="A12732" t="str">
            <v>4522000001</v>
          </cell>
        </row>
        <row r="12733">
          <cell r="A12733" t="str">
            <v>4522000001</v>
          </cell>
        </row>
        <row r="12734">
          <cell r="A12734" t="str">
            <v>4522000001</v>
          </cell>
        </row>
        <row r="12735">
          <cell r="A12735" t="str">
            <v>4522000001</v>
          </cell>
        </row>
        <row r="12736">
          <cell r="A12736" t="str">
            <v>4522000001</v>
          </cell>
        </row>
        <row r="12737">
          <cell r="A12737" t="str">
            <v>4522000001</v>
          </cell>
        </row>
        <row r="12738">
          <cell r="A12738" t="str">
            <v>4522000001</v>
          </cell>
        </row>
        <row r="12739">
          <cell r="A12739" t="str">
            <v>4522000001</v>
          </cell>
        </row>
        <row r="12740">
          <cell r="A12740" t="str">
            <v>4522000001</v>
          </cell>
        </row>
        <row r="12741">
          <cell r="A12741" t="str">
            <v>4522000001</v>
          </cell>
        </row>
        <row r="12742">
          <cell r="A12742" t="str">
            <v>4522000001</v>
          </cell>
        </row>
        <row r="12743">
          <cell r="A12743" t="str">
            <v>4522000001</v>
          </cell>
        </row>
        <row r="12744">
          <cell r="A12744" t="str">
            <v>4522000001</v>
          </cell>
        </row>
        <row r="12745">
          <cell r="A12745" t="str">
            <v>4522000001</v>
          </cell>
        </row>
        <row r="12746">
          <cell r="A12746" t="str">
            <v>4522000001</v>
          </cell>
        </row>
        <row r="12747">
          <cell r="A12747" t="str">
            <v>4522000001</v>
          </cell>
        </row>
        <row r="12748">
          <cell r="A12748" t="str">
            <v>4522000001</v>
          </cell>
        </row>
        <row r="12749">
          <cell r="A12749" t="str">
            <v>4522000001</v>
          </cell>
        </row>
        <row r="12750">
          <cell r="A12750" t="str">
            <v>4522000001</v>
          </cell>
        </row>
        <row r="12751">
          <cell r="A12751" t="str">
            <v>4522000001</v>
          </cell>
        </row>
        <row r="12752">
          <cell r="A12752" t="str">
            <v>4522000001</v>
          </cell>
        </row>
        <row r="12753">
          <cell r="A12753" t="str">
            <v>4522000001</v>
          </cell>
        </row>
        <row r="12754">
          <cell r="A12754" t="str">
            <v>4522000001</v>
          </cell>
        </row>
        <row r="12755">
          <cell r="A12755" t="str">
            <v>4522000001</v>
          </cell>
        </row>
        <row r="12756">
          <cell r="A12756" t="str">
            <v>4522000001</v>
          </cell>
        </row>
        <row r="12757">
          <cell r="A12757" t="str">
            <v>4522000001</v>
          </cell>
        </row>
        <row r="12758">
          <cell r="A12758" t="str">
            <v>4522000001</v>
          </cell>
        </row>
        <row r="12759">
          <cell r="A12759" t="str">
            <v>4522000001</v>
          </cell>
        </row>
        <row r="12760">
          <cell r="A12760" t="str">
            <v>4522000001</v>
          </cell>
        </row>
        <row r="12761">
          <cell r="A12761" t="str">
            <v>4522000001</v>
          </cell>
        </row>
        <row r="12762">
          <cell r="A12762" t="str">
            <v>4522000001</v>
          </cell>
        </row>
        <row r="12763">
          <cell r="A12763" t="str">
            <v>4522000001</v>
          </cell>
        </row>
        <row r="12764">
          <cell r="A12764" t="str">
            <v>4522000001</v>
          </cell>
        </row>
        <row r="12765">
          <cell r="A12765" t="str">
            <v>4522000001</v>
          </cell>
        </row>
        <row r="12766">
          <cell r="A12766" t="str">
            <v>4522000001</v>
          </cell>
        </row>
        <row r="12767">
          <cell r="A12767" t="str">
            <v>4522000001</v>
          </cell>
        </row>
        <row r="12768">
          <cell r="A12768" t="str">
            <v>4522000001</v>
          </cell>
        </row>
        <row r="12769">
          <cell r="A12769" t="str">
            <v>4522000001</v>
          </cell>
        </row>
        <row r="12770">
          <cell r="A12770" t="str">
            <v>4522000001</v>
          </cell>
        </row>
        <row r="12771">
          <cell r="A12771" t="str">
            <v>4522000001</v>
          </cell>
        </row>
        <row r="12772">
          <cell r="A12772" t="str">
            <v>4522000001</v>
          </cell>
        </row>
        <row r="12773">
          <cell r="A12773" t="str">
            <v>4522000001</v>
          </cell>
        </row>
        <row r="12774">
          <cell r="A12774" t="str">
            <v>4522000001</v>
          </cell>
        </row>
        <row r="12775">
          <cell r="A12775" t="str">
            <v>4522000001</v>
          </cell>
        </row>
        <row r="12776">
          <cell r="A12776" t="str">
            <v>4522000001</v>
          </cell>
        </row>
        <row r="12777">
          <cell r="A12777" t="str">
            <v>4522000001</v>
          </cell>
        </row>
        <row r="12778">
          <cell r="A12778" t="str">
            <v>4522000001</v>
          </cell>
        </row>
        <row r="12779">
          <cell r="A12779" t="str">
            <v>4522000001</v>
          </cell>
        </row>
        <row r="12780">
          <cell r="A12780" t="str">
            <v>4522000001</v>
          </cell>
        </row>
        <row r="12781">
          <cell r="A12781" t="str">
            <v>4522000001</v>
          </cell>
        </row>
        <row r="12782">
          <cell r="A12782" t="str">
            <v>4522000001</v>
          </cell>
        </row>
        <row r="12783">
          <cell r="A12783" t="str">
            <v>4522000001</v>
          </cell>
        </row>
        <row r="12784">
          <cell r="A12784" t="str">
            <v>4522000001</v>
          </cell>
        </row>
        <row r="12785">
          <cell r="A12785" t="str">
            <v>4522000001</v>
          </cell>
        </row>
        <row r="12786">
          <cell r="A12786" t="str">
            <v>4522000001</v>
          </cell>
        </row>
        <row r="12787">
          <cell r="A12787" t="str">
            <v>4522000001</v>
          </cell>
        </row>
        <row r="12788">
          <cell r="A12788" t="str">
            <v>4522000001</v>
          </cell>
        </row>
        <row r="12789">
          <cell r="A12789" t="str">
            <v>4522000001</v>
          </cell>
        </row>
        <row r="12790">
          <cell r="A12790" t="str">
            <v>4522000001</v>
          </cell>
        </row>
        <row r="12791">
          <cell r="A12791" t="str">
            <v>4522000001</v>
          </cell>
        </row>
        <row r="12792">
          <cell r="A12792" t="str">
            <v>4522000001</v>
          </cell>
        </row>
        <row r="12793">
          <cell r="A12793" t="str">
            <v>4522000001</v>
          </cell>
        </row>
        <row r="12794">
          <cell r="A12794" t="str">
            <v>4522000001</v>
          </cell>
        </row>
        <row r="12795">
          <cell r="A12795" t="str">
            <v>4522000001</v>
          </cell>
        </row>
        <row r="12796">
          <cell r="A12796" t="str">
            <v>4522000001</v>
          </cell>
        </row>
        <row r="12797">
          <cell r="A12797" t="str">
            <v>4522000001</v>
          </cell>
        </row>
        <row r="12798">
          <cell r="A12798" t="str">
            <v>4522000001</v>
          </cell>
        </row>
        <row r="12799">
          <cell r="A12799" t="str">
            <v>4522000001</v>
          </cell>
        </row>
        <row r="12800">
          <cell r="A12800" t="str">
            <v>4522000001</v>
          </cell>
        </row>
        <row r="12801">
          <cell r="A12801" t="str">
            <v>4522000001</v>
          </cell>
        </row>
        <row r="12802">
          <cell r="A12802" t="str">
            <v>4522000001</v>
          </cell>
        </row>
        <row r="12803">
          <cell r="A12803" t="str">
            <v>4522000001</v>
          </cell>
        </row>
        <row r="12804">
          <cell r="A12804" t="str">
            <v>4522000001</v>
          </cell>
        </row>
        <row r="12805">
          <cell r="A12805" t="str">
            <v>4522000001</v>
          </cell>
        </row>
        <row r="12806">
          <cell r="A12806" t="str">
            <v>4522000001</v>
          </cell>
        </row>
        <row r="12807">
          <cell r="A12807" t="str">
            <v>4522000001</v>
          </cell>
        </row>
        <row r="12808">
          <cell r="A12808" t="str">
            <v>4522000001</v>
          </cell>
        </row>
        <row r="12809">
          <cell r="A12809" t="str">
            <v>4522000001</v>
          </cell>
        </row>
        <row r="12810">
          <cell r="A12810" t="str">
            <v>4522000001</v>
          </cell>
        </row>
        <row r="12811">
          <cell r="A12811" t="str">
            <v>4522000001</v>
          </cell>
        </row>
        <row r="12812">
          <cell r="A12812" t="str">
            <v>4522000001</v>
          </cell>
        </row>
        <row r="12813">
          <cell r="A12813" t="str">
            <v>4522000001</v>
          </cell>
        </row>
        <row r="12814">
          <cell r="A12814" t="str">
            <v>4522000001</v>
          </cell>
        </row>
        <row r="12815">
          <cell r="A12815" t="str">
            <v>4522000001</v>
          </cell>
        </row>
        <row r="12816">
          <cell r="A12816" t="str">
            <v>4522000001</v>
          </cell>
        </row>
        <row r="12817">
          <cell r="A12817" t="str">
            <v>4522000001</v>
          </cell>
        </row>
        <row r="12818">
          <cell r="A12818" t="str">
            <v>4522000001</v>
          </cell>
        </row>
        <row r="12819">
          <cell r="A12819" t="str">
            <v>4522000001</v>
          </cell>
        </row>
        <row r="12820">
          <cell r="A12820" t="str">
            <v>4522000001</v>
          </cell>
        </row>
        <row r="12821">
          <cell r="A12821" t="str">
            <v>4522000001</v>
          </cell>
        </row>
        <row r="12822">
          <cell r="A12822" t="str">
            <v>4522000001</v>
          </cell>
        </row>
        <row r="12823">
          <cell r="A12823" t="str">
            <v>4522000001</v>
          </cell>
        </row>
        <row r="12824">
          <cell r="A12824" t="str">
            <v>4522000001</v>
          </cell>
        </row>
        <row r="12825">
          <cell r="A12825" t="str">
            <v>4522000001</v>
          </cell>
        </row>
        <row r="12826">
          <cell r="A12826" t="str">
            <v>4522000001</v>
          </cell>
        </row>
        <row r="12827">
          <cell r="A12827" t="str">
            <v>4522000001</v>
          </cell>
        </row>
        <row r="12828">
          <cell r="A12828" t="str">
            <v>4522000001</v>
          </cell>
        </row>
        <row r="12829">
          <cell r="A12829" t="str">
            <v>4522000001</v>
          </cell>
        </row>
        <row r="12830">
          <cell r="A12830" t="str">
            <v>4522000001</v>
          </cell>
        </row>
        <row r="12831">
          <cell r="A12831" t="str">
            <v>4522000001</v>
          </cell>
        </row>
        <row r="12832">
          <cell r="A12832" t="str">
            <v>4522000001</v>
          </cell>
        </row>
        <row r="12833">
          <cell r="A12833" t="str">
            <v>4522000001</v>
          </cell>
        </row>
        <row r="12834">
          <cell r="A12834" t="str">
            <v>4522000001</v>
          </cell>
        </row>
        <row r="12835">
          <cell r="A12835" t="str">
            <v>4522000001</v>
          </cell>
        </row>
        <row r="12836">
          <cell r="A12836" t="str">
            <v>4522000001</v>
          </cell>
        </row>
        <row r="12837">
          <cell r="A12837" t="str">
            <v>4522000001</v>
          </cell>
        </row>
        <row r="12838">
          <cell r="A12838" t="str">
            <v>4522000001</v>
          </cell>
        </row>
        <row r="12839">
          <cell r="A12839" t="str">
            <v>4522000001</v>
          </cell>
        </row>
        <row r="12840">
          <cell r="A12840" t="str">
            <v>4522000001</v>
          </cell>
        </row>
        <row r="12841">
          <cell r="A12841" t="str">
            <v>4522000001</v>
          </cell>
        </row>
        <row r="12842">
          <cell r="A12842" t="str">
            <v>4522000001</v>
          </cell>
        </row>
        <row r="12843">
          <cell r="A12843" t="str">
            <v>4522000001</v>
          </cell>
        </row>
        <row r="12844">
          <cell r="A12844" t="str">
            <v>4522000001</v>
          </cell>
        </row>
        <row r="12845">
          <cell r="A12845" t="str">
            <v>4522000001</v>
          </cell>
        </row>
        <row r="12846">
          <cell r="A12846" t="str">
            <v>4522000001</v>
          </cell>
        </row>
        <row r="12847">
          <cell r="A12847" t="str">
            <v>4522000001</v>
          </cell>
        </row>
        <row r="12848">
          <cell r="A12848" t="str">
            <v>4522000001</v>
          </cell>
        </row>
        <row r="12849">
          <cell r="A12849" t="str">
            <v>4522000001</v>
          </cell>
        </row>
        <row r="12850">
          <cell r="A12850" t="str">
            <v>4522000001</v>
          </cell>
        </row>
        <row r="12851">
          <cell r="A12851" t="str">
            <v>4522000001</v>
          </cell>
        </row>
        <row r="12852">
          <cell r="A12852" t="str">
            <v>4522000001</v>
          </cell>
        </row>
        <row r="12853">
          <cell r="A12853" t="str">
            <v>4522000001</v>
          </cell>
        </row>
        <row r="12854">
          <cell r="A12854" t="str">
            <v>4522000001</v>
          </cell>
        </row>
        <row r="12855">
          <cell r="A12855" t="str">
            <v>4522000001</v>
          </cell>
        </row>
        <row r="12856">
          <cell r="A12856" t="str">
            <v>4522000001</v>
          </cell>
        </row>
        <row r="12857">
          <cell r="A12857" t="str">
            <v>4522000001</v>
          </cell>
        </row>
        <row r="12858">
          <cell r="A12858" t="str">
            <v>4522000001</v>
          </cell>
        </row>
        <row r="12859">
          <cell r="A12859" t="str">
            <v>4522000001</v>
          </cell>
        </row>
        <row r="12860">
          <cell r="A12860" t="str">
            <v>4522000001</v>
          </cell>
        </row>
        <row r="12861">
          <cell r="A12861" t="str">
            <v>4522000001</v>
          </cell>
        </row>
        <row r="12862">
          <cell r="A12862" t="str">
            <v>4522000001</v>
          </cell>
        </row>
        <row r="12863">
          <cell r="A12863" t="str">
            <v>4522000001</v>
          </cell>
        </row>
        <row r="12864">
          <cell r="A12864" t="str">
            <v>4522000001</v>
          </cell>
        </row>
        <row r="12865">
          <cell r="A12865" t="str">
            <v>4522000001</v>
          </cell>
        </row>
        <row r="12866">
          <cell r="A12866" t="str">
            <v>4522000001</v>
          </cell>
        </row>
        <row r="12867">
          <cell r="A12867" t="str">
            <v>4522000001</v>
          </cell>
        </row>
        <row r="12868">
          <cell r="A12868" t="str">
            <v>4522000001</v>
          </cell>
        </row>
        <row r="12869">
          <cell r="A12869" t="str">
            <v>4522000001</v>
          </cell>
        </row>
        <row r="12870">
          <cell r="A12870" t="str">
            <v>4522000001</v>
          </cell>
        </row>
        <row r="12871">
          <cell r="A12871" t="str">
            <v>4522000001</v>
          </cell>
        </row>
        <row r="12872">
          <cell r="A12872" t="str">
            <v>4522000001</v>
          </cell>
        </row>
        <row r="12873">
          <cell r="A12873" t="str">
            <v>4522000001</v>
          </cell>
        </row>
        <row r="12874">
          <cell r="A12874" t="str">
            <v>4522000001</v>
          </cell>
        </row>
        <row r="12875">
          <cell r="A12875" t="str">
            <v>4522000001</v>
          </cell>
        </row>
        <row r="12876">
          <cell r="A12876" t="str">
            <v>4522000001</v>
          </cell>
        </row>
        <row r="12877">
          <cell r="A12877" t="str">
            <v>4522000001</v>
          </cell>
        </row>
        <row r="12878">
          <cell r="A12878" t="str">
            <v>4522000001</v>
          </cell>
        </row>
        <row r="12879">
          <cell r="A12879" t="str">
            <v>4522000001</v>
          </cell>
        </row>
        <row r="12880">
          <cell r="A12880" t="str">
            <v>4522000001</v>
          </cell>
        </row>
        <row r="12881">
          <cell r="A12881" t="str">
            <v>4522000001</v>
          </cell>
        </row>
        <row r="12882">
          <cell r="A12882" t="str">
            <v>4522000001</v>
          </cell>
        </row>
        <row r="12883">
          <cell r="A12883" t="str">
            <v>4522000001</v>
          </cell>
        </row>
        <row r="12884">
          <cell r="A12884" t="str">
            <v>4522000001</v>
          </cell>
        </row>
        <row r="12885">
          <cell r="A12885" t="str">
            <v>4522000001</v>
          </cell>
        </row>
        <row r="12886">
          <cell r="A12886" t="str">
            <v>4522000001</v>
          </cell>
        </row>
        <row r="12887">
          <cell r="A12887" t="str">
            <v>4522000001</v>
          </cell>
        </row>
        <row r="12888">
          <cell r="A12888" t="str">
            <v>4522000001</v>
          </cell>
        </row>
        <row r="12889">
          <cell r="A12889" t="str">
            <v>4522000001</v>
          </cell>
        </row>
        <row r="12890">
          <cell r="A12890" t="str">
            <v>4522000001</v>
          </cell>
        </row>
        <row r="12891">
          <cell r="A12891" t="str">
            <v>4522000001</v>
          </cell>
        </row>
        <row r="12892">
          <cell r="A12892" t="str">
            <v>4522000001</v>
          </cell>
        </row>
        <row r="12893">
          <cell r="A12893" t="str">
            <v>4522000001</v>
          </cell>
        </row>
        <row r="12894">
          <cell r="A12894" t="str">
            <v>4522000001</v>
          </cell>
        </row>
        <row r="12895">
          <cell r="A12895" t="str">
            <v>4522000001</v>
          </cell>
        </row>
        <row r="12896">
          <cell r="A12896" t="str">
            <v>4522000001</v>
          </cell>
        </row>
        <row r="12897">
          <cell r="A12897" t="str">
            <v>4522000001</v>
          </cell>
        </row>
        <row r="12898">
          <cell r="A12898" t="str">
            <v>4522000001</v>
          </cell>
        </row>
        <row r="12899">
          <cell r="A12899" t="str">
            <v>4522000001</v>
          </cell>
        </row>
        <row r="12900">
          <cell r="A12900" t="str">
            <v>4522000001</v>
          </cell>
        </row>
        <row r="12901">
          <cell r="A12901" t="str">
            <v>4522000001</v>
          </cell>
        </row>
        <row r="12902">
          <cell r="A12902" t="str">
            <v>4522000001</v>
          </cell>
        </row>
        <row r="12903">
          <cell r="A12903" t="str">
            <v>4522000001</v>
          </cell>
        </row>
        <row r="12904">
          <cell r="A12904" t="str">
            <v>4522000001</v>
          </cell>
        </row>
        <row r="12905">
          <cell r="A12905" t="str">
            <v>4522000001</v>
          </cell>
        </row>
        <row r="12906">
          <cell r="A12906" t="str">
            <v>4522000001</v>
          </cell>
        </row>
        <row r="12907">
          <cell r="A12907" t="str">
            <v>4522000001</v>
          </cell>
        </row>
        <row r="12908">
          <cell r="A12908" t="str">
            <v>4522000001</v>
          </cell>
        </row>
        <row r="12909">
          <cell r="A12909" t="str">
            <v>4522000001</v>
          </cell>
        </row>
        <row r="12910">
          <cell r="A12910" t="str">
            <v>4522000001</v>
          </cell>
        </row>
        <row r="12911">
          <cell r="A12911" t="str">
            <v>4522000001</v>
          </cell>
        </row>
        <row r="12912">
          <cell r="A12912" t="str">
            <v>4522000001</v>
          </cell>
        </row>
        <row r="12913">
          <cell r="A12913" t="str">
            <v>4522000001</v>
          </cell>
        </row>
        <row r="12914">
          <cell r="A12914" t="str">
            <v>4522000001</v>
          </cell>
        </row>
        <row r="12915">
          <cell r="A12915" t="str">
            <v>4522000001</v>
          </cell>
        </row>
        <row r="12916">
          <cell r="A12916" t="str">
            <v>4522000001</v>
          </cell>
        </row>
        <row r="12917">
          <cell r="A12917" t="str">
            <v>4522000001</v>
          </cell>
        </row>
        <row r="12918">
          <cell r="A12918" t="str">
            <v>4522000001</v>
          </cell>
        </row>
        <row r="12919">
          <cell r="A12919" t="str">
            <v>4522000001</v>
          </cell>
        </row>
        <row r="12920">
          <cell r="A12920" t="str">
            <v>4522000001</v>
          </cell>
        </row>
        <row r="12921">
          <cell r="A12921" t="str">
            <v>4522000001</v>
          </cell>
        </row>
        <row r="12922">
          <cell r="A12922" t="str">
            <v>4522000001</v>
          </cell>
        </row>
        <row r="12923">
          <cell r="A12923" t="str">
            <v>4522000001</v>
          </cell>
        </row>
        <row r="12924">
          <cell r="A12924" t="str">
            <v>4522000001</v>
          </cell>
        </row>
        <row r="12925">
          <cell r="A12925" t="str">
            <v>4522000001</v>
          </cell>
        </row>
        <row r="12926">
          <cell r="A12926" t="str">
            <v>4522000001</v>
          </cell>
        </row>
        <row r="12927">
          <cell r="A12927" t="str">
            <v>4522000001</v>
          </cell>
        </row>
        <row r="12928">
          <cell r="A12928" t="str">
            <v>4522000001</v>
          </cell>
        </row>
        <row r="12929">
          <cell r="A12929" t="str">
            <v>4522000001</v>
          </cell>
        </row>
        <row r="12930">
          <cell r="A12930" t="str">
            <v>4522000001</v>
          </cell>
        </row>
        <row r="12931">
          <cell r="A12931" t="str">
            <v>4522000001</v>
          </cell>
        </row>
        <row r="12932">
          <cell r="A12932" t="str">
            <v>4522000001</v>
          </cell>
        </row>
        <row r="12933">
          <cell r="A12933" t="str">
            <v>4522000001</v>
          </cell>
        </row>
        <row r="12934">
          <cell r="A12934" t="str">
            <v>4522000001</v>
          </cell>
        </row>
        <row r="12935">
          <cell r="A12935" t="str">
            <v>4522000001</v>
          </cell>
        </row>
        <row r="12936">
          <cell r="A12936" t="str">
            <v>4522000001</v>
          </cell>
        </row>
        <row r="12937">
          <cell r="A12937" t="str">
            <v>4522000001</v>
          </cell>
        </row>
        <row r="12938">
          <cell r="A12938" t="str">
            <v>4522000001</v>
          </cell>
        </row>
        <row r="12939">
          <cell r="A12939" t="str">
            <v>4522000001</v>
          </cell>
        </row>
        <row r="12940">
          <cell r="A12940" t="str">
            <v>4522000001</v>
          </cell>
        </row>
        <row r="12941">
          <cell r="A12941" t="str">
            <v>4522000001</v>
          </cell>
        </row>
        <row r="12942">
          <cell r="A12942" t="str">
            <v>4522000001</v>
          </cell>
        </row>
        <row r="12943">
          <cell r="A12943" t="str">
            <v>4522000001</v>
          </cell>
        </row>
        <row r="12944">
          <cell r="A12944" t="str">
            <v>4522000001</v>
          </cell>
        </row>
        <row r="12945">
          <cell r="A12945" t="str">
            <v>4522000001</v>
          </cell>
        </row>
        <row r="12946">
          <cell r="A12946" t="str">
            <v>4522000001</v>
          </cell>
        </row>
        <row r="12947">
          <cell r="A12947" t="str">
            <v>4522000001</v>
          </cell>
        </row>
        <row r="12948">
          <cell r="A12948" t="str">
            <v>4522000001</v>
          </cell>
        </row>
        <row r="12949">
          <cell r="A12949" t="str">
            <v>4522000001</v>
          </cell>
        </row>
        <row r="12950">
          <cell r="A12950" t="str">
            <v>4522000001</v>
          </cell>
        </row>
        <row r="12951">
          <cell r="A12951" t="str">
            <v>4522000001</v>
          </cell>
        </row>
        <row r="12952">
          <cell r="A12952" t="str">
            <v>4522000001</v>
          </cell>
        </row>
        <row r="12953">
          <cell r="A12953" t="str">
            <v>4522000001</v>
          </cell>
        </row>
        <row r="12954">
          <cell r="A12954" t="str">
            <v>4522000001</v>
          </cell>
        </row>
        <row r="12955">
          <cell r="A12955" t="str">
            <v>4522000001</v>
          </cell>
        </row>
        <row r="12956">
          <cell r="A12956" t="str">
            <v>4522000001</v>
          </cell>
        </row>
        <row r="12957">
          <cell r="A12957" t="str">
            <v>4522000001</v>
          </cell>
        </row>
        <row r="12958">
          <cell r="A12958" t="str">
            <v>4522000001</v>
          </cell>
        </row>
        <row r="12959">
          <cell r="A12959" t="str">
            <v>4522000001</v>
          </cell>
        </row>
        <row r="12960">
          <cell r="A12960" t="str">
            <v>4522000001</v>
          </cell>
        </row>
        <row r="12961">
          <cell r="A12961" t="str">
            <v>4522000001</v>
          </cell>
        </row>
        <row r="12962">
          <cell r="A12962" t="str">
            <v>4522000001</v>
          </cell>
        </row>
        <row r="12963">
          <cell r="A12963" t="str">
            <v>4522000001</v>
          </cell>
        </row>
        <row r="12964">
          <cell r="A12964" t="str">
            <v>4522000001</v>
          </cell>
        </row>
        <row r="12965">
          <cell r="A12965" t="str">
            <v>4522000001</v>
          </cell>
        </row>
        <row r="12966">
          <cell r="A12966" t="str">
            <v>4522000001</v>
          </cell>
        </row>
        <row r="12967">
          <cell r="A12967" t="str">
            <v>4522000001</v>
          </cell>
        </row>
        <row r="12968">
          <cell r="A12968" t="str">
            <v>4522000001</v>
          </cell>
        </row>
        <row r="12969">
          <cell r="A12969" t="str">
            <v>4522000001</v>
          </cell>
        </row>
        <row r="12970">
          <cell r="A12970" t="str">
            <v>4522000001</v>
          </cell>
        </row>
        <row r="12971">
          <cell r="A12971" t="str">
            <v>4522000001</v>
          </cell>
        </row>
        <row r="12972">
          <cell r="A12972" t="str">
            <v>4522000001</v>
          </cell>
        </row>
        <row r="12973">
          <cell r="A12973" t="str">
            <v>4522000001</v>
          </cell>
        </row>
        <row r="12974">
          <cell r="A12974" t="str">
            <v>4522000001</v>
          </cell>
        </row>
        <row r="12975">
          <cell r="A12975" t="str">
            <v>4522000001</v>
          </cell>
        </row>
        <row r="12976">
          <cell r="A12976" t="str">
            <v>4522000001</v>
          </cell>
        </row>
        <row r="12977">
          <cell r="A12977" t="str">
            <v>4522000001</v>
          </cell>
        </row>
        <row r="12978">
          <cell r="A12978" t="str">
            <v>4522000001</v>
          </cell>
        </row>
        <row r="12979">
          <cell r="A12979" t="str">
            <v>4522000001</v>
          </cell>
        </row>
        <row r="12980">
          <cell r="A12980" t="str">
            <v>4522000001</v>
          </cell>
        </row>
        <row r="12981">
          <cell r="A12981" t="str">
            <v>4522000001</v>
          </cell>
        </row>
        <row r="12982">
          <cell r="A12982" t="str">
            <v>4522000001</v>
          </cell>
        </row>
        <row r="12983">
          <cell r="A12983" t="str">
            <v>4522000001</v>
          </cell>
        </row>
        <row r="12984">
          <cell r="A12984" t="str">
            <v>4522000001</v>
          </cell>
        </row>
        <row r="12985">
          <cell r="A12985" t="str">
            <v>4522000001</v>
          </cell>
        </row>
        <row r="12986">
          <cell r="A12986" t="str">
            <v>4522000001</v>
          </cell>
        </row>
        <row r="12987">
          <cell r="A12987" t="str">
            <v>4522000001</v>
          </cell>
        </row>
        <row r="12988">
          <cell r="A12988" t="str">
            <v>4522000001</v>
          </cell>
        </row>
        <row r="12989">
          <cell r="A12989" t="str">
            <v>4522000001</v>
          </cell>
        </row>
        <row r="12990">
          <cell r="A12990" t="str">
            <v>4522000001</v>
          </cell>
        </row>
        <row r="12991">
          <cell r="A12991" t="str">
            <v>4522000001</v>
          </cell>
        </row>
        <row r="12992">
          <cell r="A12992" t="str">
            <v>4522000001</v>
          </cell>
        </row>
        <row r="12993">
          <cell r="A12993" t="str">
            <v>4522000001</v>
          </cell>
        </row>
        <row r="12994">
          <cell r="A12994" t="str">
            <v>4522000001</v>
          </cell>
        </row>
        <row r="12995">
          <cell r="A12995" t="str">
            <v>4522000001</v>
          </cell>
        </row>
        <row r="12996">
          <cell r="A12996" t="str">
            <v>4522000001</v>
          </cell>
        </row>
        <row r="12997">
          <cell r="A12997" t="str">
            <v>4522000001</v>
          </cell>
        </row>
        <row r="12998">
          <cell r="A12998" t="str">
            <v>4522000001</v>
          </cell>
        </row>
        <row r="12999">
          <cell r="A12999" t="str">
            <v>4522000001</v>
          </cell>
        </row>
        <row r="13000">
          <cell r="A13000" t="str">
            <v>4522000001</v>
          </cell>
        </row>
        <row r="13001">
          <cell r="A13001" t="str">
            <v>4522000001</v>
          </cell>
        </row>
        <row r="13002">
          <cell r="A13002" t="str">
            <v>4522000001</v>
          </cell>
        </row>
        <row r="13003">
          <cell r="A13003" t="str">
            <v>4522000001</v>
          </cell>
        </row>
        <row r="13004">
          <cell r="A13004" t="str">
            <v>4522000001</v>
          </cell>
        </row>
        <row r="13005">
          <cell r="A13005" t="str">
            <v>4522000001</v>
          </cell>
        </row>
        <row r="13006">
          <cell r="A13006" t="str">
            <v>4522000001</v>
          </cell>
        </row>
        <row r="13007">
          <cell r="A13007" t="str">
            <v>4522000001</v>
          </cell>
        </row>
        <row r="13008">
          <cell r="A13008" t="str">
            <v>4522000001</v>
          </cell>
        </row>
        <row r="13009">
          <cell r="A13009" t="str">
            <v>4522000001</v>
          </cell>
        </row>
        <row r="13010">
          <cell r="A13010" t="str">
            <v>4522000001</v>
          </cell>
        </row>
        <row r="13011">
          <cell r="A13011" t="str">
            <v>4522000001</v>
          </cell>
        </row>
        <row r="13012">
          <cell r="A13012" t="str">
            <v>4522000001</v>
          </cell>
        </row>
        <row r="13013">
          <cell r="A13013" t="str">
            <v>4522000001</v>
          </cell>
        </row>
        <row r="13014">
          <cell r="A13014" t="str">
            <v>4522000001</v>
          </cell>
        </row>
        <row r="13015">
          <cell r="A13015" t="str">
            <v>4522000001</v>
          </cell>
        </row>
        <row r="13016">
          <cell r="A13016" t="str">
            <v>4522000001</v>
          </cell>
        </row>
        <row r="13017">
          <cell r="A13017" t="str">
            <v>4522000001</v>
          </cell>
        </row>
        <row r="13018">
          <cell r="A13018" t="str">
            <v>4522000001</v>
          </cell>
        </row>
        <row r="13019">
          <cell r="A13019" t="str">
            <v>4522000001</v>
          </cell>
        </row>
        <row r="13020">
          <cell r="A13020" t="str">
            <v>4522000001</v>
          </cell>
        </row>
        <row r="13021">
          <cell r="A13021" t="str">
            <v>4522000001</v>
          </cell>
        </row>
        <row r="13022">
          <cell r="A13022" t="str">
            <v>4522000001</v>
          </cell>
        </row>
        <row r="13023">
          <cell r="A13023" t="str">
            <v>4522000001</v>
          </cell>
        </row>
        <row r="13024">
          <cell r="A13024" t="str">
            <v>4522000001</v>
          </cell>
        </row>
        <row r="13025">
          <cell r="A13025" t="str">
            <v>4522000001</v>
          </cell>
        </row>
        <row r="13026">
          <cell r="A13026" t="str">
            <v>4522000001</v>
          </cell>
        </row>
        <row r="13027">
          <cell r="A13027" t="str">
            <v>4522000001</v>
          </cell>
        </row>
        <row r="13028">
          <cell r="A13028" t="str">
            <v>4522000001</v>
          </cell>
        </row>
        <row r="13029">
          <cell r="A13029" t="str">
            <v>4522000001</v>
          </cell>
        </row>
        <row r="13030">
          <cell r="A13030" t="str">
            <v>4522000001</v>
          </cell>
        </row>
        <row r="13031">
          <cell r="A13031" t="str">
            <v>4522000001</v>
          </cell>
        </row>
        <row r="13032">
          <cell r="A13032" t="str">
            <v>4522000001</v>
          </cell>
        </row>
        <row r="13033">
          <cell r="A13033" t="str">
            <v>4522000001</v>
          </cell>
        </row>
        <row r="13034">
          <cell r="A13034" t="str">
            <v>4522000001</v>
          </cell>
        </row>
        <row r="13035">
          <cell r="A13035" t="str">
            <v>4522000001</v>
          </cell>
        </row>
        <row r="13036">
          <cell r="A13036" t="str">
            <v>4522000001</v>
          </cell>
        </row>
        <row r="13037">
          <cell r="A13037" t="str">
            <v>4522000001</v>
          </cell>
        </row>
        <row r="13038">
          <cell r="A13038" t="str">
            <v>4522000001</v>
          </cell>
        </row>
        <row r="13039">
          <cell r="A13039" t="str">
            <v>4522000001</v>
          </cell>
        </row>
        <row r="13040">
          <cell r="A13040" t="str">
            <v>4522000001</v>
          </cell>
        </row>
        <row r="13041">
          <cell r="A13041" t="str">
            <v>4522000001</v>
          </cell>
        </row>
        <row r="13042">
          <cell r="A13042" t="str">
            <v>4522000001</v>
          </cell>
        </row>
        <row r="13043">
          <cell r="A13043" t="str">
            <v>4522000001</v>
          </cell>
        </row>
        <row r="13044">
          <cell r="A13044" t="str">
            <v>4522000001</v>
          </cell>
        </row>
        <row r="13045">
          <cell r="A13045" t="str">
            <v>4522000001</v>
          </cell>
        </row>
        <row r="13046">
          <cell r="A13046" t="str">
            <v>4522000001</v>
          </cell>
        </row>
        <row r="13047">
          <cell r="A13047" t="str">
            <v>4522000001</v>
          </cell>
        </row>
        <row r="13048">
          <cell r="A13048" t="str">
            <v>4522000001</v>
          </cell>
        </row>
        <row r="13049">
          <cell r="A13049" t="str">
            <v>4522000001</v>
          </cell>
        </row>
        <row r="13050">
          <cell r="A13050" t="str">
            <v>4522000001</v>
          </cell>
        </row>
        <row r="13051">
          <cell r="A13051" t="str">
            <v>4522000001</v>
          </cell>
        </row>
        <row r="13052">
          <cell r="A13052" t="str">
            <v>4522000001</v>
          </cell>
        </row>
        <row r="13053">
          <cell r="A13053" t="str">
            <v>4522000001</v>
          </cell>
        </row>
        <row r="13054">
          <cell r="A13054" t="str">
            <v>4522000001</v>
          </cell>
        </row>
        <row r="13055">
          <cell r="A13055" t="str">
            <v>4522000001</v>
          </cell>
        </row>
        <row r="13056">
          <cell r="A13056" t="str">
            <v>4522000001</v>
          </cell>
        </row>
        <row r="13057">
          <cell r="A13057" t="str">
            <v>4522000001</v>
          </cell>
        </row>
        <row r="13058">
          <cell r="A13058" t="str">
            <v>4522000001</v>
          </cell>
        </row>
        <row r="13059">
          <cell r="A13059" t="str">
            <v>4522000001</v>
          </cell>
        </row>
        <row r="13060">
          <cell r="A13060" t="str">
            <v>4522000001</v>
          </cell>
        </row>
        <row r="13061">
          <cell r="A13061" t="str">
            <v>4522000001</v>
          </cell>
        </row>
        <row r="13062">
          <cell r="A13062" t="str">
            <v>4522000001</v>
          </cell>
        </row>
        <row r="13063">
          <cell r="A13063" t="str">
            <v>4522000001</v>
          </cell>
        </row>
        <row r="13064">
          <cell r="A13064" t="str">
            <v>4522000001</v>
          </cell>
        </row>
        <row r="13065">
          <cell r="A13065" t="str">
            <v>4522000001</v>
          </cell>
        </row>
        <row r="13066">
          <cell r="A13066" t="str">
            <v>4522000001</v>
          </cell>
        </row>
        <row r="13067">
          <cell r="A13067" t="str">
            <v>4522000001</v>
          </cell>
        </row>
        <row r="13068">
          <cell r="A13068" t="str">
            <v>4522000001</v>
          </cell>
        </row>
        <row r="13069">
          <cell r="A13069" t="str">
            <v>4522000001</v>
          </cell>
        </row>
        <row r="13070">
          <cell r="A13070" t="str">
            <v>4522000001</v>
          </cell>
        </row>
        <row r="13071">
          <cell r="A13071" t="str">
            <v>4522000001</v>
          </cell>
        </row>
        <row r="13072">
          <cell r="A13072" t="str">
            <v>4522000001</v>
          </cell>
        </row>
        <row r="13073">
          <cell r="A13073" t="str">
            <v>4522000001</v>
          </cell>
        </row>
        <row r="13074">
          <cell r="A13074" t="str">
            <v>4522000001</v>
          </cell>
        </row>
        <row r="13075">
          <cell r="A13075" t="str">
            <v>4522000001</v>
          </cell>
        </row>
        <row r="13076">
          <cell r="A13076" t="str">
            <v>4522000001</v>
          </cell>
        </row>
        <row r="13077">
          <cell r="A13077" t="str">
            <v>4522000001</v>
          </cell>
        </row>
        <row r="13078">
          <cell r="A13078" t="str">
            <v>4522000001</v>
          </cell>
        </row>
        <row r="13079">
          <cell r="A13079" t="str">
            <v>4522000001</v>
          </cell>
        </row>
        <row r="13080">
          <cell r="A13080" t="str">
            <v>4522000001</v>
          </cell>
        </row>
        <row r="13081">
          <cell r="A13081" t="str">
            <v>4522000001</v>
          </cell>
        </row>
        <row r="13082">
          <cell r="A13082" t="str">
            <v>4522000001</v>
          </cell>
        </row>
        <row r="13083">
          <cell r="A13083" t="str">
            <v>4522000001</v>
          </cell>
        </row>
        <row r="13084">
          <cell r="A13084" t="str">
            <v>4522000001</v>
          </cell>
        </row>
        <row r="13085">
          <cell r="A13085" t="str">
            <v>4522000001</v>
          </cell>
        </row>
        <row r="13086">
          <cell r="A13086" t="str">
            <v>4522000001</v>
          </cell>
        </row>
        <row r="13087">
          <cell r="A13087" t="str">
            <v>4522000001</v>
          </cell>
        </row>
        <row r="13088">
          <cell r="A13088" t="str">
            <v>4522000001</v>
          </cell>
        </row>
        <row r="13089">
          <cell r="A13089" t="str">
            <v>4522000001</v>
          </cell>
        </row>
        <row r="13090">
          <cell r="A13090" t="str">
            <v>4522000001</v>
          </cell>
        </row>
        <row r="13091">
          <cell r="A13091" t="str">
            <v>4522000001</v>
          </cell>
        </row>
        <row r="13092">
          <cell r="A13092" t="str">
            <v>4522000001</v>
          </cell>
        </row>
        <row r="13093">
          <cell r="A13093" t="str">
            <v>4522000001</v>
          </cell>
        </row>
        <row r="13094">
          <cell r="A13094" t="str">
            <v>4522000001</v>
          </cell>
        </row>
        <row r="13095">
          <cell r="A13095" t="str">
            <v>4522000001</v>
          </cell>
        </row>
        <row r="13096">
          <cell r="A13096" t="str">
            <v>4522000001</v>
          </cell>
        </row>
        <row r="13097">
          <cell r="A13097" t="str">
            <v>4522000001</v>
          </cell>
        </row>
        <row r="13098">
          <cell r="A13098" t="str">
            <v>4522000001</v>
          </cell>
        </row>
        <row r="13099">
          <cell r="A13099" t="str">
            <v>4522000001</v>
          </cell>
        </row>
        <row r="13100">
          <cell r="A13100" t="str">
            <v>4522000001</v>
          </cell>
        </row>
        <row r="13101">
          <cell r="A13101" t="str">
            <v>4522000001</v>
          </cell>
        </row>
        <row r="13102">
          <cell r="A13102" t="str">
            <v>4522000001</v>
          </cell>
        </row>
        <row r="13103">
          <cell r="A13103" t="str">
            <v>4522000001</v>
          </cell>
        </row>
        <row r="13104">
          <cell r="A13104" t="str">
            <v>4522000001</v>
          </cell>
        </row>
        <row r="13105">
          <cell r="A13105" t="str">
            <v>4522000001</v>
          </cell>
        </row>
        <row r="13106">
          <cell r="A13106" t="str">
            <v>4522000001</v>
          </cell>
        </row>
        <row r="13107">
          <cell r="A13107" t="str">
            <v>4522000001</v>
          </cell>
        </row>
        <row r="13108">
          <cell r="A13108" t="str">
            <v>4522000001</v>
          </cell>
        </row>
        <row r="13109">
          <cell r="A13109" t="str">
            <v>4522000001</v>
          </cell>
        </row>
        <row r="13110">
          <cell r="A13110" t="str">
            <v>4522000001</v>
          </cell>
        </row>
        <row r="13111">
          <cell r="A13111" t="str">
            <v>4522000001</v>
          </cell>
        </row>
        <row r="13112">
          <cell r="A13112" t="str">
            <v>4522000001</v>
          </cell>
        </row>
        <row r="13113">
          <cell r="A13113" t="str">
            <v>4522000001</v>
          </cell>
        </row>
        <row r="13114">
          <cell r="A13114" t="str">
            <v>4522000001</v>
          </cell>
        </row>
        <row r="13115">
          <cell r="A13115" t="str">
            <v>4522000001</v>
          </cell>
        </row>
        <row r="13116">
          <cell r="A13116" t="str">
            <v>4522000001</v>
          </cell>
        </row>
        <row r="13117">
          <cell r="A13117" t="str">
            <v>4522000001</v>
          </cell>
        </row>
        <row r="13118">
          <cell r="A13118" t="str">
            <v>4522000001</v>
          </cell>
        </row>
        <row r="13119">
          <cell r="A13119" t="str">
            <v>4522000001</v>
          </cell>
        </row>
        <row r="13120">
          <cell r="A13120" t="str">
            <v>4522000001</v>
          </cell>
        </row>
        <row r="13121">
          <cell r="A13121" t="str">
            <v>4522000001</v>
          </cell>
        </row>
        <row r="13122">
          <cell r="A13122" t="str">
            <v>4522000001</v>
          </cell>
        </row>
        <row r="13123">
          <cell r="A13123" t="str">
            <v>4522000001</v>
          </cell>
        </row>
        <row r="13124">
          <cell r="A13124" t="str">
            <v>4522000001</v>
          </cell>
        </row>
        <row r="13125">
          <cell r="A13125" t="str">
            <v>4522000001</v>
          </cell>
        </row>
        <row r="13126">
          <cell r="A13126" t="str">
            <v>4522000001</v>
          </cell>
        </row>
        <row r="13127">
          <cell r="A13127" t="str">
            <v>4522000001</v>
          </cell>
        </row>
        <row r="13128">
          <cell r="A13128" t="str">
            <v>4522000001</v>
          </cell>
        </row>
        <row r="13129">
          <cell r="A13129" t="str">
            <v>4522000001</v>
          </cell>
        </row>
        <row r="13130">
          <cell r="A13130" t="str">
            <v>4522000001</v>
          </cell>
        </row>
        <row r="13131">
          <cell r="A13131" t="str">
            <v>4522000001</v>
          </cell>
        </row>
        <row r="13132">
          <cell r="A13132" t="str">
            <v>4522000001</v>
          </cell>
        </row>
        <row r="13133">
          <cell r="A13133" t="str">
            <v>4522000001</v>
          </cell>
        </row>
        <row r="13134">
          <cell r="A13134" t="str">
            <v>4522000001</v>
          </cell>
        </row>
        <row r="13135">
          <cell r="A13135" t="str">
            <v>4522000001</v>
          </cell>
        </row>
        <row r="13136">
          <cell r="A13136" t="str">
            <v>4522000001</v>
          </cell>
        </row>
        <row r="13137">
          <cell r="A13137" t="str">
            <v>4522000001</v>
          </cell>
        </row>
        <row r="13138">
          <cell r="A13138" t="str">
            <v>4522000001</v>
          </cell>
        </row>
        <row r="13139">
          <cell r="A13139" t="str">
            <v>4522000001</v>
          </cell>
        </row>
        <row r="13140">
          <cell r="A13140" t="str">
            <v>4522000001</v>
          </cell>
        </row>
        <row r="13141">
          <cell r="A13141" t="str">
            <v>4522000001</v>
          </cell>
        </row>
        <row r="13142">
          <cell r="A13142" t="str">
            <v>4522000001</v>
          </cell>
        </row>
        <row r="13143">
          <cell r="A13143" t="str">
            <v>4522000001</v>
          </cell>
        </row>
        <row r="13144">
          <cell r="A13144" t="str">
            <v>4522000001</v>
          </cell>
        </row>
        <row r="13145">
          <cell r="A13145" t="str">
            <v>4522000001</v>
          </cell>
        </row>
        <row r="13146">
          <cell r="A13146" t="str">
            <v>4522000001</v>
          </cell>
        </row>
        <row r="13147">
          <cell r="A13147" t="str">
            <v>4522000001</v>
          </cell>
        </row>
        <row r="13148">
          <cell r="A13148" t="str">
            <v>4522000001</v>
          </cell>
        </row>
        <row r="13149">
          <cell r="A13149" t="str">
            <v>4522000001</v>
          </cell>
        </row>
        <row r="13150">
          <cell r="A13150" t="str">
            <v>4522000001</v>
          </cell>
        </row>
        <row r="13151">
          <cell r="A13151" t="str">
            <v>4522000001</v>
          </cell>
        </row>
        <row r="13152">
          <cell r="A13152" t="str">
            <v>4522000001</v>
          </cell>
        </row>
        <row r="13153">
          <cell r="A13153" t="str">
            <v>4522000001</v>
          </cell>
        </row>
        <row r="13154">
          <cell r="A13154" t="str">
            <v>4522000001</v>
          </cell>
        </row>
        <row r="13155">
          <cell r="A13155" t="str">
            <v>4522000001</v>
          </cell>
        </row>
        <row r="13156">
          <cell r="A13156" t="str">
            <v>4522000001</v>
          </cell>
        </row>
        <row r="13157">
          <cell r="A13157" t="str">
            <v>4522000001</v>
          </cell>
        </row>
        <row r="13158">
          <cell r="A13158" t="str">
            <v>4522000001</v>
          </cell>
        </row>
        <row r="13159">
          <cell r="A13159" t="str">
            <v>4522000001</v>
          </cell>
        </row>
        <row r="13160">
          <cell r="A13160" t="str">
            <v>4522000001</v>
          </cell>
        </row>
        <row r="13161">
          <cell r="A13161" t="str">
            <v>4522000001</v>
          </cell>
        </row>
        <row r="13162">
          <cell r="A13162" t="str">
            <v>4522000001</v>
          </cell>
        </row>
        <row r="13163">
          <cell r="A13163" t="str">
            <v>4522000001</v>
          </cell>
        </row>
        <row r="13164">
          <cell r="A13164" t="str">
            <v>4522000001</v>
          </cell>
        </row>
        <row r="13165">
          <cell r="A13165" t="str">
            <v>4522000001</v>
          </cell>
        </row>
        <row r="13166">
          <cell r="A13166" t="str">
            <v>4522000001</v>
          </cell>
        </row>
        <row r="13167">
          <cell r="A13167" t="str">
            <v>4522000001</v>
          </cell>
        </row>
        <row r="13168">
          <cell r="A13168" t="str">
            <v>4522000001</v>
          </cell>
        </row>
        <row r="13169">
          <cell r="A13169" t="str">
            <v>4522000001</v>
          </cell>
        </row>
        <row r="13170">
          <cell r="A13170" t="str">
            <v>4522000001</v>
          </cell>
        </row>
        <row r="13171">
          <cell r="A13171" t="str">
            <v>4522000001</v>
          </cell>
        </row>
        <row r="13172">
          <cell r="A13172" t="str">
            <v>4522000001</v>
          </cell>
        </row>
        <row r="13173">
          <cell r="A13173" t="str">
            <v>4522000001</v>
          </cell>
        </row>
        <row r="13174">
          <cell r="A13174" t="str">
            <v>4522000001</v>
          </cell>
        </row>
        <row r="13175">
          <cell r="A13175" t="str">
            <v>4522000001</v>
          </cell>
        </row>
        <row r="13176">
          <cell r="A13176" t="str">
            <v>4522000001</v>
          </cell>
        </row>
        <row r="13177">
          <cell r="A13177" t="str">
            <v>4522000001</v>
          </cell>
        </row>
        <row r="13178">
          <cell r="A13178" t="str">
            <v>4522000001</v>
          </cell>
        </row>
        <row r="13179">
          <cell r="A13179" t="str">
            <v>4522000001</v>
          </cell>
        </row>
        <row r="13180">
          <cell r="A13180" t="str">
            <v>4522000001</v>
          </cell>
        </row>
        <row r="13181">
          <cell r="A13181" t="str">
            <v>4522000001</v>
          </cell>
        </row>
        <row r="13182">
          <cell r="A13182" t="str">
            <v>4522000001</v>
          </cell>
        </row>
        <row r="13183">
          <cell r="A13183" t="str">
            <v>4522000001</v>
          </cell>
        </row>
        <row r="13184">
          <cell r="A13184" t="str">
            <v>4522000001</v>
          </cell>
        </row>
        <row r="13185">
          <cell r="A13185" t="str">
            <v>4522000001</v>
          </cell>
        </row>
        <row r="13186">
          <cell r="A13186" t="str">
            <v>4522000001</v>
          </cell>
        </row>
        <row r="13187">
          <cell r="A13187" t="str">
            <v>4522000001</v>
          </cell>
        </row>
        <row r="13188">
          <cell r="A13188" t="str">
            <v>4522000001</v>
          </cell>
        </row>
        <row r="13189">
          <cell r="A13189" t="str">
            <v>4522000001</v>
          </cell>
        </row>
        <row r="13190">
          <cell r="A13190" t="str">
            <v>4522000001</v>
          </cell>
        </row>
        <row r="13191">
          <cell r="A13191" t="str">
            <v>4522000001</v>
          </cell>
        </row>
        <row r="13192">
          <cell r="A13192" t="str">
            <v>4522000001</v>
          </cell>
        </row>
        <row r="13193">
          <cell r="A13193" t="str">
            <v>4522000001</v>
          </cell>
        </row>
        <row r="13194">
          <cell r="A13194" t="str">
            <v>4522000001</v>
          </cell>
        </row>
        <row r="13195">
          <cell r="A13195" t="str">
            <v>4522000001</v>
          </cell>
        </row>
        <row r="13196">
          <cell r="A13196" t="str">
            <v>4522000001</v>
          </cell>
        </row>
        <row r="13197">
          <cell r="A13197" t="str">
            <v>4522000001</v>
          </cell>
        </row>
        <row r="13198">
          <cell r="A13198" t="str">
            <v>4522000001</v>
          </cell>
        </row>
        <row r="13199">
          <cell r="A13199" t="str">
            <v>4522000001</v>
          </cell>
        </row>
        <row r="13200">
          <cell r="A13200" t="str">
            <v>4522000001</v>
          </cell>
        </row>
        <row r="13201">
          <cell r="A13201" t="str">
            <v>4522000001</v>
          </cell>
        </row>
        <row r="13202">
          <cell r="A13202" t="str">
            <v>4522000001</v>
          </cell>
        </row>
        <row r="13203">
          <cell r="A13203" t="str">
            <v>4522000001</v>
          </cell>
        </row>
        <row r="13204">
          <cell r="A13204" t="str">
            <v>4522000001</v>
          </cell>
        </row>
        <row r="13205">
          <cell r="A13205" t="str">
            <v>4522000001</v>
          </cell>
        </row>
        <row r="13206">
          <cell r="A13206" t="str">
            <v>4522000001</v>
          </cell>
        </row>
        <row r="13207">
          <cell r="A13207" t="str">
            <v>4522000001</v>
          </cell>
        </row>
        <row r="13208">
          <cell r="A13208" t="str">
            <v>4522000001</v>
          </cell>
        </row>
        <row r="13209">
          <cell r="A13209" t="str">
            <v>4522000001</v>
          </cell>
        </row>
        <row r="13210">
          <cell r="A13210" t="str">
            <v>4522000001</v>
          </cell>
        </row>
        <row r="13211">
          <cell r="A13211" t="str">
            <v>4522000001</v>
          </cell>
        </row>
        <row r="13212">
          <cell r="A13212" t="str">
            <v>4522000001</v>
          </cell>
        </row>
        <row r="13213">
          <cell r="A13213" t="str">
            <v>4522000001</v>
          </cell>
        </row>
        <row r="13214">
          <cell r="A13214" t="str">
            <v>4522000001</v>
          </cell>
        </row>
        <row r="13215">
          <cell r="A13215" t="str">
            <v>4522000001</v>
          </cell>
        </row>
        <row r="13216">
          <cell r="A13216" t="str">
            <v>4522000001</v>
          </cell>
        </row>
        <row r="13217">
          <cell r="A13217" t="str">
            <v>4522000001</v>
          </cell>
        </row>
        <row r="13218">
          <cell r="A13218" t="str">
            <v>4522000001</v>
          </cell>
        </row>
        <row r="13219">
          <cell r="A13219" t="str">
            <v>4522000001</v>
          </cell>
        </row>
        <row r="13220">
          <cell r="A13220" t="str">
            <v>4522000001</v>
          </cell>
        </row>
        <row r="13221">
          <cell r="A13221" t="str">
            <v>4522000001</v>
          </cell>
        </row>
        <row r="13222">
          <cell r="A13222" t="str">
            <v>4522000001</v>
          </cell>
        </row>
        <row r="13223">
          <cell r="A13223" t="str">
            <v>4522000001</v>
          </cell>
        </row>
        <row r="13224">
          <cell r="A13224" t="str">
            <v>4522000001</v>
          </cell>
        </row>
        <row r="13225">
          <cell r="A13225" t="str">
            <v>4522000001</v>
          </cell>
        </row>
        <row r="13226">
          <cell r="A13226" t="str">
            <v>4522000001</v>
          </cell>
        </row>
        <row r="13227">
          <cell r="A13227" t="str">
            <v>4522000001</v>
          </cell>
        </row>
        <row r="13228">
          <cell r="A13228" t="str">
            <v>4522000001</v>
          </cell>
        </row>
        <row r="13229">
          <cell r="A13229" t="str">
            <v>4522000001</v>
          </cell>
        </row>
        <row r="13230">
          <cell r="A13230" t="str">
            <v>4522000001</v>
          </cell>
        </row>
        <row r="13231">
          <cell r="A13231" t="str">
            <v>4522000001</v>
          </cell>
        </row>
        <row r="13232">
          <cell r="A13232" t="str">
            <v>4522000001</v>
          </cell>
        </row>
        <row r="13233">
          <cell r="A13233" t="str">
            <v>4522000001</v>
          </cell>
        </row>
        <row r="13234">
          <cell r="A13234" t="str">
            <v>4522000001</v>
          </cell>
        </row>
        <row r="13235">
          <cell r="A13235" t="str">
            <v>4522000001</v>
          </cell>
        </row>
        <row r="13236">
          <cell r="A13236" t="str">
            <v>4522000001</v>
          </cell>
        </row>
        <row r="13237">
          <cell r="A13237" t="str">
            <v>4522000001</v>
          </cell>
        </row>
        <row r="13238">
          <cell r="A13238" t="str">
            <v>4522000001</v>
          </cell>
        </row>
        <row r="13239">
          <cell r="A13239" t="str">
            <v>4522000001</v>
          </cell>
        </row>
        <row r="13240">
          <cell r="A13240" t="str">
            <v>4522000001</v>
          </cell>
        </row>
        <row r="13241">
          <cell r="A13241" t="str">
            <v>4522000001</v>
          </cell>
        </row>
        <row r="13242">
          <cell r="A13242" t="str">
            <v>4522000001</v>
          </cell>
        </row>
        <row r="13243">
          <cell r="A13243" t="str">
            <v>4522000001</v>
          </cell>
        </row>
        <row r="13244">
          <cell r="A13244" t="str">
            <v>4522000001</v>
          </cell>
        </row>
        <row r="13245">
          <cell r="A13245" t="str">
            <v>4522000001</v>
          </cell>
        </row>
        <row r="13246">
          <cell r="A13246" t="str">
            <v>4522000001</v>
          </cell>
        </row>
        <row r="13247">
          <cell r="A13247" t="str">
            <v>4522000001</v>
          </cell>
        </row>
        <row r="13248">
          <cell r="A13248" t="str">
            <v>4522000001</v>
          </cell>
        </row>
        <row r="13249">
          <cell r="A13249" t="str">
            <v>4522000001</v>
          </cell>
        </row>
        <row r="13250">
          <cell r="A13250" t="str">
            <v>4522000001</v>
          </cell>
        </row>
        <row r="13251">
          <cell r="A13251" t="str">
            <v>4522000001</v>
          </cell>
        </row>
        <row r="13252">
          <cell r="A13252" t="str">
            <v>4522000001</v>
          </cell>
        </row>
        <row r="13253">
          <cell r="A13253" t="str">
            <v>4522000001</v>
          </cell>
        </row>
        <row r="13254">
          <cell r="A13254" t="str">
            <v>4522000001</v>
          </cell>
        </row>
        <row r="13255">
          <cell r="A13255" t="str">
            <v>4522000001</v>
          </cell>
        </row>
        <row r="13256">
          <cell r="A13256" t="str">
            <v>4522000001</v>
          </cell>
        </row>
        <row r="13257">
          <cell r="A13257" t="str">
            <v>4522000001</v>
          </cell>
        </row>
        <row r="13258">
          <cell r="A13258" t="str">
            <v>4522000001</v>
          </cell>
        </row>
        <row r="13259">
          <cell r="A13259" t="str">
            <v>4522000001</v>
          </cell>
        </row>
        <row r="13260">
          <cell r="A13260" t="str">
            <v>4522000001</v>
          </cell>
        </row>
        <row r="13261">
          <cell r="A13261" t="str">
            <v>4522000001</v>
          </cell>
        </row>
        <row r="13262">
          <cell r="A13262" t="str">
            <v>4522000001</v>
          </cell>
        </row>
        <row r="13263">
          <cell r="A13263" t="str">
            <v>4522000001</v>
          </cell>
        </row>
        <row r="13264">
          <cell r="A13264" t="str">
            <v>4522000001</v>
          </cell>
        </row>
        <row r="13265">
          <cell r="A13265" t="str">
            <v>4522000001</v>
          </cell>
        </row>
        <row r="13266">
          <cell r="A13266" t="str">
            <v>4522000001</v>
          </cell>
        </row>
        <row r="13267">
          <cell r="A13267" t="str">
            <v>4522000001</v>
          </cell>
        </row>
        <row r="13268">
          <cell r="A13268" t="str">
            <v>4522000001</v>
          </cell>
        </row>
        <row r="13269">
          <cell r="A13269" t="str">
            <v>4522000001</v>
          </cell>
        </row>
        <row r="13270">
          <cell r="A13270" t="str">
            <v>4522000001</v>
          </cell>
        </row>
        <row r="13271">
          <cell r="A13271" t="str">
            <v>4522000001</v>
          </cell>
        </row>
        <row r="13272">
          <cell r="A13272" t="str">
            <v>4522000001</v>
          </cell>
        </row>
        <row r="13273">
          <cell r="A13273" t="str">
            <v>4522000001</v>
          </cell>
        </row>
        <row r="13274">
          <cell r="A13274" t="str">
            <v>4522000001</v>
          </cell>
        </row>
        <row r="13275">
          <cell r="A13275" t="str">
            <v>4522000001</v>
          </cell>
        </row>
        <row r="13276">
          <cell r="A13276" t="str">
            <v>4522000001</v>
          </cell>
        </row>
        <row r="13277">
          <cell r="A13277" t="str">
            <v>4522000001</v>
          </cell>
        </row>
        <row r="13278">
          <cell r="A13278" t="str">
            <v>4522000001</v>
          </cell>
        </row>
        <row r="13279">
          <cell r="A13279" t="str">
            <v>4522000001</v>
          </cell>
        </row>
        <row r="13280">
          <cell r="A13280" t="str">
            <v>4522000001</v>
          </cell>
        </row>
        <row r="13281">
          <cell r="A13281" t="str">
            <v>4522000001</v>
          </cell>
        </row>
        <row r="13282">
          <cell r="A13282" t="str">
            <v>4522000001</v>
          </cell>
        </row>
        <row r="13283">
          <cell r="A13283" t="str">
            <v>4522000001</v>
          </cell>
        </row>
        <row r="13284">
          <cell r="A13284" t="str">
            <v>4522000001</v>
          </cell>
        </row>
        <row r="13285">
          <cell r="A13285" t="str">
            <v>4522000001</v>
          </cell>
        </row>
        <row r="13286">
          <cell r="A13286" t="str">
            <v>4522000001</v>
          </cell>
        </row>
        <row r="13287">
          <cell r="A13287" t="str">
            <v>4522000001</v>
          </cell>
        </row>
        <row r="13288">
          <cell r="A13288" t="str">
            <v>4522000001</v>
          </cell>
        </row>
        <row r="13289">
          <cell r="A13289" t="str">
            <v>4522000001</v>
          </cell>
        </row>
        <row r="13290">
          <cell r="A13290" t="str">
            <v>4522000001</v>
          </cell>
        </row>
        <row r="13291">
          <cell r="A13291" t="str">
            <v>4522000001</v>
          </cell>
        </row>
        <row r="13292">
          <cell r="A13292" t="str">
            <v>4522000001</v>
          </cell>
        </row>
        <row r="13293">
          <cell r="A13293" t="str">
            <v>4522000001</v>
          </cell>
        </row>
        <row r="13294">
          <cell r="A13294" t="str">
            <v>4522000001</v>
          </cell>
        </row>
        <row r="13295">
          <cell r="A13295" t="str">
            <v>4522000001</v>
          </cell>
        </row>
        <row r="13296">
          <cell r="A13296" t="str">
            <v>4522000001</v>
          </cell>
        </row>
        <row r="13297">
          <cell r="A13297" t="str">
            <v>4522000001</v>
          </cell>
        </row>
        <row r="13298">
          <cell r="A13298" t="str">
            <v>4522000001</v>
          </cell>
        </row>
        <row r="13299">
          <cell r="A13299" t="str">
            <v>4522000001</v>
          </cell>
        </row>
        <row r="13300">
          <cell r="A13300" t="str">
            <v>4522000001</v>
          </cell>
        </row>
        <row r="13301">
          <cell r="A13301" t="str">
            <v>4522000001</v>
          </cell>
        </row>
        <row r="13302">
          <cell r="A13302" t="str">
            <v>4522000001</v>
          </cell>
        </row>
        <row r="13303">
          <cell r="A13303" t="str">
            <v>4522000001</v>
          </cell>
        </row>
        <row r="13304">
          <cell r="A13304" t="str">
            <v>4522000001</v>
          </cell>
        </row>
        <row r="13305">
          <cell r="A13305" t="str">
            <v>4522000001</v>
          </cell>
        </row>
        <row r="13306">
          <cell r="A13306" t="str">
            <v>4522000001</v>
          </cell>
        </row>
        <row r="13307">
          <cell r="A13307" t="str">
            <v>4522000001</v>
          </cell>
        </row>
        <row r="13308">
          <cell r="A13308" t="str">
            <v>4522000001</v>
          </cell>
        </row>
        <row r="13309">
          <cell r="A13309" t="str">
            <v>4522000001</v>
          </cell>
        </row>
        <row r="13310">
          <cell r="A13310" t="str">
            <v>4522000001</v>
          </cell>
        </row>
        <row r="13311">
          <cell r="A13311" t="str">
            <v>4522000001</v>
          </cell>
        </row>
        <row r="13312">
          <cell r="A13312" t="str">
            <v>4522000001</v>
          </cell>
        </row>
        <row r="13313">
          <cell r="A13313" t="str">
            <v>4522000001</v>
          </cell>
        </row>
        <row r="13314">
          <cell r="A13314" t="str">
            <v>4522000001</v>
          </cell>
        </row>
        <row r="13315">
          <cell r="A13315" t="str">
            <v>4522000001</v>
          </cell>
        </row>
        <row r="13316">
          <cell r="A13316" t="str">
            <v>4522000001</v>
          </cell>
        </row>
        <row r="13317">
          <cell r="A13317" t="str">
            <v>4522000001</v>
          </cell>
        </row>
        <row r="13318">
          <cell r="A13318" t="str">
            <v>4522000001</v>
          </cell>
        </row>
        <row r="13319">
          <cell r="A13319" t="str">
            <v>4522000001</v>
          </cell>
        </row>
        <row r="13320">
          <cell r="A13320" t="str">
            <v>4522000001</v>
          </cell>
        </row>
        <row r="13321">
          <cell r="A13321" t="str">
            <v>4522000001</v>
          </cell>
        </row>
        <row r="13322">
          <cell r="A13322" t="str">
            <v>4522000001</v>
          </cell>
        </row>
        <row r="13323">
          <cell r="A13323" t="str">
            <v>4522000001</v>
          </cell>
        </row>
        <row r="13324">
          <cell r="A13324" t="str">
            <v>4522000001</v>
          </cell>
        </row>
        <row r="13325">
          <cell r="A13325" t="str">
            <v>4522000001</v>
          </cell>
        </row>
        <row r="13326">
          <cell r="A13326" t="str">
            <v>4522000001</v>
          </cell>
        </row>
        <row r="13327">
          <cell r="A13327" t="str">
            <v>4522000001</v>
          </cell>
        </row>
        <row r="13328">
          <cell r="A13328" t="str">
            <v>4522000001</v>
          </cell>
        </row>
        <row r="13329">
          <cell r="A13329" t="str">
            <v>4522000001</v>
          </cell>
        </row>
        <row r="13330">
          <cell r="A13330" t="str">
            <v>4522000001</v>
          </cell>
        </row>
        <row r="13331">
          <cell r="A13331" t="str">
            <v>4522000001</v>
          </cell>
        </row>
        <row r="13332">
          <cell r="A13332" t="str">
            <v>4522000001</v>
          </cell>
        </row>
        <row r="13333">
          <cell r="A13333" t="str">
            <v>4522000001</v>
          </cell>
        </row>
        <row r="13334">
          <cell r="A13334" t="str">
            <v>4522000001</v>
          </cell>
        </row>
        <row r="13335">
          <cell r="A13335" t="str">
            <v>4522000001</v>
          </cell>
        </row>
        <row r="13336">
          <cell r="A13336" t="str">
            <v>4522000001</v>
          </cell>
        </row>
        <row r="13337">
          <cell r="A13337" t="str">
            <v>4522000001</v>
          </cell>
        </row>
        <row r="13338">
          <cell r="A13338" t="str">
            <v>4522000001</v>
          </cell>
        </row>
        <row r="13339">
          <cell r="A13339" t="str">
            <v>4522000001</v>
          </cell>
        </row>
        <row r="13340">
          <cell r="A13340" t="str">
            <v>4522000001</v>
          </cell>
        </row>
        <row r="13341">
          <cell r="A13341" t="str">
            <v>4522000001</v>
          </cell>
        </row>
        <row r="13342">
          <cell r="A13342" t="str">
            <v>4522000001</v>
          </cell>
        </row>
        <row r="13343">
          <cell r="A13343" t="str">
            <v>4522000001</v>
          </cell>
        </row>
        <row r="13344">
          <cell r="A13344" t="str">
            <v>4522000001</v>
          </cell>
        </row>
        <row r="13345">
          <cell r="A13345" t="str">
            <v>4522000001</v>
          </cell>
        </row>
        <row r="13346">
          <cell r="A13346" t="str">
            <v>4522000001</v>
          </cell>
        </row>
        <row r="13347">
          <cell r="A13347" t="str">
            <v>4522000001</v>
          </cell>
        </row>
        <row r="13348">
          <cell r="A13348" t="str">
            <v>4522000001</v>
          </cell>
        </row>
        <row r="13349">
          <cell r="A13349" t="str">
            <v>4522000001</v>
          </cell>
        </row>
        <row r="13350">
          <cell r="A13350" t="str">
            <v>4522000001</v>
          </cell>
        </row>
        <row r="13351">
          <cell r="A13351" t="str">
            <v>4522000001</v>
          </cell>
        </row>
        <row r="13352">
          <cell r="A13352" t="str">
            <v>4522000001</v>
          </cell>
        </row>
        <row r="13353">
          <cell r="A13353" t="str">
            <v>4522000001</v>
          </cell>
        </row>
        <row r="13354">
          <cell r="A13354" t="str">
            <v>4522000001</v>
          </cell>
        </row>
        <row r="13355">
          <cell r="A13355" t="str">
            <v>4522000001</v>
          </cell>
        </row>
        <row r="13356">
          <cell r="A13356" t="str">
            <v>4522000001</v>
          </cell>
        </row>
        <row r="13357">
          <cell r="A13357" t="str">
            <v>4522000001</v>
          </cell>
        </row>
        <row r="13358">
          <cell r="A13358" t="str">
            <v>4522000001</v>
          </cell>
        </row>
        <row r="13359">
          <cell r="A13359" t="str">
            <v>4522000001</v>
          </cell>
        </row>
        <row r="13360">
          <cell r="A13360" t="str">
            <v>4522000001</v>
          </cell>
        </row>
        <row r="13361">
          <cell r="A13361" t="str">
            <v>4522000001</v>
          </cell>
        </row>
        <row r="13362">
          <cell r="A13362" t="str">
            <v>4522000001</v>
          </cell>
        </row>
        <row r="13363">
          <cell r="A13363" t="str">
            <v>4522000001</v>
          </cell>
        </row>
        <row r="13364">
          <cell r="A13364" t="str">
            <v>4522000001</v>
          </cell>
        </row>
        <row r="13365">
          <cell r="A13365" t="str">
            <v>4522000001</v>
          </cell>
        </row>
        <row r="13366">
          <cell r="A13366" t="str">
            <v>4522000001</v>
          </cell>
        </row>
        <row r="13367">
          <cell r="A13367" t="str">
            <v>4522000001</v>
          </cell>
        </row>
        <row r="13368">
          <cell r="A13368" t="str">
            <v>4522000001</v>
          </cell>
        </row>
        <row r="13369">
          <cell r="A13369" t="str">
            <v>4522000001</v>
          </cell>
        </row>
        <row r="13370">
          <cell r="A13370" t="str">
            <v>4522000001</v>
          </cell>
        </row>
        <row r="13371">
          <cell r="A13371" t="str">
            <v>4522000001</v>
          </cell>
        </row>
        <row r="13372">
          <cell r="A13372" t="str">
            <v>4522000001</v>
          </cell>
        </row>
        <row r="13373">
          <cell r="A13373" t="str">
            <v>4522000001</v>
          </cell>
        </row>
        <row r="13374">
          <cell r="A13374" t="str">
            <v>4522000001</v>
          </cell>
        </row>
        <row r="13375">
          <cell r="A13375" t="str">
            <v>4522000001</v>
          </cell>
        </row>
        <row r="13376">
          <cell r="A13376" t="str">
            <v>4522000001</v>
          </cell>
        </row>
        <row r="13377">
          <cell r="A13377" t="str">
            <v>4522000001</v>
          </cell>
        </row>
        <row r="13378">
          <cell r="A13378" t="str">
            <v>4522000001</v>
          </cell>
        </row>
        <row r="13379">
          <cell r="A13379" t="str">
            <v>4522000001</v>
          </cell>
        </row>
        <row r="13380">
          <cell r="A13380" t="str">
            <v>4522000001</v>
          </cell>
        </row>
        <row r="13381">
          <cell r="A13381" t="str">
            <v>4522000001</v>
          </cell>
        </row>
        <row r="13382">
          <cell r="A13382" t="str">
            <v>4522000001</v>
          </cell>
        </row>
        <row r="13383">
          <cell r="A13383" t="str">
            <v>4522000001</v>
          </cell>
        </row>
        <row r="13384">
          <cell r="A13384" t="str">
            <v>4522000001</v>
          </cell>
        </row>
        <row r="13385">
          <cell r="A13385" t="str">
            <v>4522000001</v>
          </cell>
        </row>
        <row r="13386">
          <cell r="A13386" t="str">
            <v>4522000001</v>
          </cell>
        </row>
        <row r="13387">
          <cell r="A13387" t="str">
            <v>4522000001</v>
          </cell>
        </row>
        <row r="13388">
          <cell r="A13388" t="str">
            <v>4522000001</v>
          </cell>
        </row>
        <row r="13389">
          <cell r="A13389" t="str">
            <v>4522000001</v>
          </cell>
        </row>
        <row r="13390">
          <cell r="A13390" t="str">
            <v>4522000001</v>
          </cell>
        </row>
        <row r="13391">
          <cell r="A13391" t="str">
            <v>4522000001</v>
          </cell>
        </row>
        <row r="13392">
          <cell r="A13392" t="str">
            <v>4522000001</v>
          </cell>
        </row>
        <row r="13393">
          <cell r="A13393" t="str">
            <v>4522000001</v>
          </cell>
        </row>
        <row r="13394">
          <cell r="A13394" t="str">
            <v>4522000001</v>
          </cell>
        </row>
        <row r="13395">
          <cell r="A13395" t="str">
            <v>4522000001</v>
          </cell>
        </row>
        <row r="13396">
          <cell r="A13396" t="str">
            <v>4522000001</v>
          </cell>
        </row>
        <row r="13397">
          <cell r="A13397" t="str">
            <v>4522000001</v>
          </cell>
        </row>
        <row r="13398">
          <cell r="A13398" t="str">
            <v>4522000001</v>
          </cell>
        </row>
        <row r="13399">
          <cell r="A13399" t="str">
            <v>4522000001</v>
          </cell>
        </row>
        <row r="13400">
          <cell r="A13400" t="str">
            <v>4522000001</v>
          </cell>
        </row>
        <row r="13401">
          <cell r="A13401" t="str">
            <v>4522000001</v>
          </cell>
        </row>
        <row r="13402">
          <cell r="A13402" t="str">
            <v>4522000001</v>
          </cell>
        </row>
        <row r="13403">
          <cell r="A13403" t="str">
            <v>4522000001</v>
          </cell>
        </row>
        <row r="13404">
          <cell r="A13404" t="str">
            <v>4522000001</v>
          </cell>
        </row>
        <row r="13405">
          <cell r="A13405" t="str">
            <v>4522000001</v>
          </cell>
        </row>
        <row r="13406">
          <cell r="A13406" t="str">
            <v>4522000001</v>
          </cell>
        </row>
        <row r="13407">
          <cell r="A13407" t="str">
            <v>4522000001</v>
          </cell>
        </row>
        <row r="13408">
          <cell r="A13408" t="str">
            <v>4522000001</v>
          </cell>
        </row>
        <row r="13409">
          <cell r="A13409" t="str">
            <v>4522000001</v>
          </cell>
        </row>
        <row r="13410">
          <cell r="A13410" t="str">
            <v>4522000001</v>
          </cell>
        </row>
        <row r="13411">
          <cell r="A13411" t="str">
            <v>4522000001</v>
          </cell>
        </row>
        <row r="13412">
          <cell r="A13412" t="str">
            <v>4522000001</v>
          </cell>
        </row>
        <row r="13413">
          <cell r="A13413" t="str">
            <v>4522000001</v>
          </cell>
        </row>
        <row r="13414">
          <cell r="A13414" t="str">
            <v>4522000001</v>
          </cell>
        </row>
        <row r="13415">
          <cell r="A13415" t="str">
            <v>4522000001</v>
          </cell>
        </row>
        <row r="13416">
          <cell r="A13416" t="str">
            <v>4522000001</v>
          </cell>
        </row>
        <row r="13417">
          <cell r="A13417" t="str">
            <v>4522000001</v>
          </cell>
        </row>
        <row r="13418">
          <cell r="A13418" t="str">
            <v>4522000001</v>
          </cell>
        </row>
        <row r="13419">
          <cell r="A13419" t="str">
            <v>4522000001</v>
          </cell>
        </row>
        <row r="13420">
          <cell r="A13420" t="str">
            <v>4522000001</v>
          </cell>
        </row>
        <row r="13421">
          <cell r="A13421" t="str">
            <v>4522000001</v>
          </cell>
        </row>
        <row r="13422">
          <cell r="A13422" t="str">
            <v>4522000001</v>
          </cell>
        </row>
        <row r="13423">
          <cell r="A13423" t="str">
            <v>4522000001</v>
          </cell>
        </row>
        <row r="13424">
          <cell r="A13424" t="str">
            <v>4522000001</v>
          </cell>
        </row>
        <row r="13425">
          <cell r="A13425" t="str">
            <v>4522000001</v>
          </cell>
        </row>
        <row r="13426">
          <cell r="A13426" t="str">
            <v>4522000001</v>
          </cell>
        </row>
        <row r="13427">
          <cell r="A13427" t="str">
            <v>4522000001</v>
          </cell>
        </row>
        <row r="13428">
          <cell r="A13428" t="str">
            <v>4522000001</v>
          </cell>
        </row>
        <row r="13429">
          <cell r="A13429" t="str">
            <v>4522000001</v>
          </cell>
        </row>
        <row r="13430">
          <cell r="A13430" t="str">
            <v>4522000001</v>
          </cell>
        </row>
        <row r="13431">
          <cell r="A13431" t="str">
            <v>4522000001</v>
          </cell>
        </row>
        <row r="13432">
          <cell r="A13432" t="str">
            <v>4522000001</v>
          </cell>
        </row>
        <row r="13433">
          <cell r="A13433" t="str">
            <v>4522000001</v>
          </cell>
        </row>
        <row r="13434">
          <cell r="A13434" t="str">
            <v>4522000001</v>
          </cell>
        </row>
        <row r="13435">
          <cell r="A13435" t="str">
            <v>4522000001</v>
          </cell>
        </row>
        <row r="13436">
          <cell r="A13436" t="str">
            <v>4522000001</v>
          </cell>
        </row>
        <row r="13437">
          <cell r="A13437" t="str">
            <v>4522000001</v>
          </cell>
        </row>
        <row r="13438">
          <cell r="A13438" t="str">
            <v>4522000001</v>
          </cell>
        </row>
        <row r="13439">
          <cell r="A13439" t="str">
            <v>4522000001</v>
          </cell>
        </row>
        <row r="13440">
          <cell r="A13440" t="str">
            <v>4522000001</v>
          </cell>
        </row>
        <row r="13441">
          <cell r="A13441" t="str">
            <v>4522000001</v>
          </cell>
        </row>
        <row r="13442">
          <cell r="A13442" t="str">
            <v>4522000001</v>
          </cell>
        </row>
        <row r="13443">
          <cell r="A13443" t="str">
            <v>4522000001</v>
          </cell>
        </row>
        <row r="13444">
          <cell r="A13444" t="str">
            <v>4522000001</v>
          </cell>
        </row>
        <row r="13445">
          <cell r="A13445" t="str">
            <v>4522000001</v>
          </cell>
        </row>
        <row r="13446">
          <cell r="A13446" t="str">
            <v>4522000001</v>
          </cell>
        </row>
        <row r="13447">
          <cell r="A13447" t="str">
            <v>4522000001</v>
          </cell>
        </row>
        <row r="13448">
          <cell r="A13448" t="str">
            <v>4522000001</v>
          </cell>
        </row>
        <row r="13449">
          <cell r="A13449" t="str">
            <v>4522000001</v>
          </cell>
        </row>
        <row r="13450">
          <cell r="A13450" t="str">
            <v>4522000001</v>
          </cell>
        </row>
        <row r="13451">
          <cell r="A13451" t="str">
            <v>4522000001</v>
          </cell>
        </row>
        <row r="13452">
          <cell r="A13452" t="str">
            <v>4522000001</v>
          </cell>
        </row>
        <row r="13453">
          <cell r="A13453" t="str">
            <v>4522000001</v>
          </cell>
        </row>
        <row r="13454">
          <cell r="A13454" t="str">
            <v>4522000001</v>
          </cell>
        </row>
        <row r="13455">
          <cell r="A13455" t="str">
            <v>4522000001</v>
          </cell>
        </row>
        <row r="13456">
          <cell r="A13456" t="str">
            <v>4522000001</v>
          </cell>
        </row>
        <row r="13457">
          <cell r="A13457" t="str">
            <v>4522000001</v>
          </cell>
        </row>
        <row r="13458">
          <cell r="A13458" t="str">
            <v>4522000001</v>
          </cell>
        </row>
        <row r="13459">
          <cell r="A13459" t="str">
            <v>4522000001</v>
          </cell>
        </row>
        <row r="13460">
          <cell r="A13460" t="str">
            <v>4522000001</v>
          </cell>
        </row>
        <row r="13461">
          <cell r="A13461" t="str">
            <v>4522000001</v>
          </cell>
        </row>
        <row r="13462">
          <cell r="A13462" t="str">
            <v>4522000001</v>
          </cell>
        </row>
        <row r="13463">
          <cell r="A13463" t="str">
            <v>4522000001</v>
          </cell>
        </row>
        <row r="13464">
          <cell r="A13464" t="str">
            <v>4522000001</v>
          </cell>
        </row>
        <row r="13465">
          <cell r="A13465" t="str">
            <v>4522000001</v>
          </cell>
        </row>
        <row r="13466">
          <cell r="A13466" t="str">
            <v>4522000001</v>
          </cell>
        </row>
        <row r="13467">
          <cell r="A13467" t="str">
            <v>4522000001</v>
          </cell>
        </row>
        <row r="13468">
          <cell r="A13468" t="str">
            <v>4522000001</v>
          </cell>
        </row>
        <row r="13469">
          <cell r="A13469" t="str">
            <v>4522000001</v>
          </cell>
        </row>
        <row r="13470">
          <cell r="A13470" t="str">
            <v>4522000001</v>
          </cell>
        </row>
        <row r="13471">
          <cell r="A13471" t="str">
            <v>4522000001</v>
          </cell>
        </row>
        <row r="13472">
          <cell r="A13472" t="str">
            <v>4522000001</v>
          </cell>
        </row>
        <row r="13473">
          <cell r="A13473" t="str">
            <v>4522000001</v>
          </cell>
        </row>
        <row r="13474">
          <cell r="A13474" t="str">
            <v>4522000001</v>
          </cell>
        </row>
        <row r="13475">
          <cell r="A13475" t="str">
            <v>4522000001</v>
          </cell>
        </row>
        <row r="13476">
          <cell r="A13476" t="str">
            <v>4522000001</v>
          </cell>
        </row>
        <row r="13477">
          <cell r="A13477" t="str">
            <v>4522000001</v>
          </cell>
        </row>
        <row r="13478">
          <cell r="A13478" t="str">
            <v>4522000001</v>
          </cell>
        </row>
        <row r="13479">
          <cell r="A13479" t="str">
            <v>4522000001</v>
          </cell>
        </row>
        <row r="13480">
          <cell r="A13480" t="str">
            <v>4522000001</v>
          </cell>
        </row>
        <row r="13481">
          <cell r="A13481" t="str">
            <v>4522000001</v>
          </cell>
        </row>
        <row r="13482">
          <cell r="A13482" t="str">
            <v>4522000001</v>
          </cell>
        </row>
        <row r="13483">
          <cell r="A13483" t="str">
            <v>4522000001</v>
          </cell>
        </row>
        <row r="13484">
          <cell r="A13484" t="str">
            <v>4522000001</v>
          </cell>
        </row>
        <row r="13485">
          <cell r="A13485" t="str">
            <v>4522000001</v>
          </cell>
        </row>
        <row r="13486">
          <cell r="A13486" t="str">
            <v>4522000001</v>
          </cell>
        </row>
        <row r="13487">
          <cell r="A13487" t="str">
            <v>4522000001</v>
          </cell>
        </row>
        <row r="13488">
          <cell r="A13488" t="str">
            <v>4522000001</v>
          </cell>
        </row>
        <row r="13489">
          <cell r="A13489" t="str">
            <v>4522000001</v>
          </cell>
        </row>
        <row r="13490">
          <cell r="A13490" t="str">
            <v>4522000001</v>
          </cell>
        </row>
        <row r="13491">
          <cell r="A13491" t="str">
            <v>4522000001</v>
          </cell>
        </row>
        <row r="13492">
          <cell r="A13492" t="str">
            <v>4522000001</v>
          </cell>
        </row>
        <row r="13493">
          <cell r="A13493" t="str">
            <v>4522000001</v>
          </cell>
        </row>
        <row r="13494">
          <cell r="A13494" t="str">
            <v>4522000001</v>
          </cell>
        </row>
        <row r="13495">
          <cell r="A13495" t="str">
            <v>4522000001</v>
          </cell>
        </row>
        <row r="13496">
          <cell r="A13496" t="str">
            <v>4522000001</v>
          </cell>
        </row>
        <row r="13497">
          <cell r="A13497" t="str">
            <v>4522000001</v>
          </cell>
        </row>
        <row r="13498">
          <cell r="A13498" t="str">
            <v>4522000001</v>
          </cell>
        </row>
        <row r="13499">
          <cell r="A13499" t="str">
            <v>4522000001</v>
          </cell>
        </row>
        <row r="13500">
          <cell r="A13500" t="str">
            <v>4522000001</v>
          </cell>
        </row>
        <row r="13501">
          <cell r="A13501" t="str">
            <v>4522000001</v>
          </cell>
        </row>
        <row r="13502">
          <cell r="A13502" t="str">
            <v>4522000001</v>
          </cell>
        </row>
        <row r="13503">
          <cell r="A13503" t="str">
            <v>4522000001</v>
          </cell>
        </row>
        <row r="13504">
          <cell r="A13504" t="str">
            <v>4522000001</v>
          </cell>
        </row>
        <row r="13505">
          <cell r="A13505" t="str">
            <v>4522000001</v>
          </cell>
        </row>
        <row r="13506">
          <cell r="A13506" t="str">
            <v>4522000001</v>
          </cell>
        </row>
        <row r="13507">
          <cell r="A13507" t="str">
            <v>4522000001</v>
          </cell>
        </row>
        <row r="13508">
          <cell r="A13508" t="str">
            <v>4522000001</v>
          </cell>
        </row>
        <row r="13509">
          <cell r="A13509" t="str">
            <v>4522000001</v>
          </cell>
        </row>
        <row r="13510">
          <cell r="A13510" t="str">
            <v>4522000001</v>
          </cell>
        </row>
        <row r="13511">
          <cell r="A13511" t="str">
            <v>4522000001</v>
          </cell>
        </row>
        <row r="13512">
          <cell r="A13512" t="str">
            <v>4522000001</v>
          </cell>
        </row>
        <row r="13513">
          <cell r="A13513" t="str">
            <v>4522000001</v>
          </cell>
        </row>
        <row r="13514">
          <cell r="A13514" t="str">
            <v>4522000001</v>
          </cell>
        </row>
        <row r="13515">
          <cell r="A13515" t="str">
            <v>4522000001</v>
          </cell>
        </row>
        <row r="13516">
          <cell r="A13516" t="str">
            <v>4522000001</v>
          </cell>
        </row>
        <row r="13517">
          <cell r="A13517" t="str">
            <v>4522000001</v>
          </cell>
        </row>
        <row r="13518">
          <cell r="A13518" t="str">
            <v>4522000001</v>
          </cell>
        </row>
        <row r="13519">
          <cell r="A13519" t="str">
            <v>4522000001</v>
          </cell>
        </row>
        <row r="13520">
          <cell r="A13520" t="str">
            <v>4522000001</v>
          </cell>
        </row>
        <row r="13521">
          <cell r="A13521" t="str">
            <v>4522000001</v>
          </cell>
        </row>
        <row r="13522">
          <cell r="A13522" t="str">
            <v>4522000001</v>
          </cell>
        </row>
        <row r="13523">
          <cell r="A13523" t="str">
            <v>4522000001</v>
          </cell>
        </row>
        <row r="13524">
          <cell r="A13524" t="str">
            <v>4522000001</v>
          </cell>
        </row>
        <row r="13525">
          <cell r="A13525" t="str">
            <v>4522000001</v>
          </cell>
        </row>
        <row r="13526">
          <cell r="A13526" t="str">
            <v>4522000001</v>
          </cell>
        </row>
        <row r="13527">
          <cell r="A13527" t="str">
            <v>4522000001</v>
          </cell>
        </row>
        <row r="13528">
          <cell r="A13528" t="str">
            <v>4522000001</v>
          </cell>
        </row>
        <row r="13529">
          <cell r="A13529" t="str">
            <v>4522000001</v>
          </cell>
        </row>
        <row r="13530">
          <cell r="A13530" t="str">
            <v>4522000001</v>
          </cell>
        </row>
        <row r="13531">
          <cell r="A13531" t="str">
            <v>4522000001</v>
          </cell>
        </row>
        <row r="13532">
          <cell r="A13532" t="str">
            <v>4522000001</v>
          </cell>
        </row>
        <row r="13533">
          <cell r="A13533" t="str">
            <v>4522000001</v>
          </cell>
        </row>
        <row r="13534">
          <cell r="A13534" t="str">
            <v>4522000001</v>
          </cell>
        </row>
        <row r="13535">
          <cell r="A13535" t="str">
            <v>4522000001</v>
          </cell>
        </row>
        <row r="13536">
          <cell r="A13536" t="str">
            <v>4522000001</v>
          </cell>
        </row>
        <row r="13537">
          <cell r="A13537" t="str">
            <v>4522000001</v>
          </cell>
        </row>
        <row r="13538">
          <cell r="A13538" t="str">
            <v>4522000001</v>
          </cell>
        </row>
        <row r="13539">
          <cell r="A13539" t="str">
            <v>4522000001</v>
          </cell>
        </row>
        <row r="13540">
          <cell r="A13540" t="str">
            <v>4522000001</v>
          </cell>
        </row>
        <row r="13541">
          <cell r="A13541" t="str">
            <v>4522000001</v>
          </cell>
        </row>
        <row r="13542">
          <cell r="A13542" t="str">
            <v>4522000001</v>
          </cell>
        </row>
        <row r="13543">
          <cell r="A13543" t="str">
            <v>4522000001</v>
          </cell>
        </row>
        <row r="13544">
          <cell r="A13544" t="str">
            <v>4522000001</v>
          </cell>
        </row>
        <row r="13545">
          <cell r="A13545" t="str">
            <v>4522000001</v>
          </cell>
        </row>
        <row r="13546">
          <cell r="A13546" t="str">
            <v>4522000001</v>
          </cell>
        </row>
        <row r="13547">
          <cell r="A13547" t="str">
            <v>4522000001</v>
          </cell>
        </row>
        <row r="13548">
          <cell r="A13548" t="str">
            <v>4522000001</v>
          </cell>
        </row>
        <row r="13549">
          <cell r="A13549" t="str">
            <v>4522000001</v>
          </cell>
        </row>
        <row r="13550">
          <cell r="A13550" t="str">
            <v>4522000001</v>
          </cell>
        </row>
        <row r="13551">
          <cell r="A13551" t="str">
            <v>4522000001</v>
          </cell>
        </row>
        <row r="13552">
          <cell r="A13552" t="str">
            <v>4522000001</v>
          </cell>
        </row>
        <row r="13553">
          <cell r="A13553" t="str">
            <v>4522000001</v>
          </cell>
        </row>
        <row r="13554">
          <cell r="A13554" t="str">
            <v>4522000001</v>
          </cell>
        </row>
        <row r="13555">
          <cell r="A13555" t="str">
            <v>4522000001</v>
          </cell>
        </row>
        <row r="13556">
          <cell r="A13556" t="str">
            <v>4522000001</v>
          </cell>
        </row>
        <row r="13557">
          <cell r="A13557" t="str">
            <v>4522000001</v>
          </cell>
        </row>
        <row r="13558">
          <cell r="A13558" t="str">
            <v>4522000001</v>
          </cell>
        </row>
        <row r="13559">
          <cell r="A13559" t="str">
            <v>4522000001</v>
          </cell>
        </row>
        <row r="13560">
          <cell r="A13560" t="str">
            <v>4522000001</v>
          </cell>
        </row>
        <row r="13561">
          <cell r="A13561" t="str">
            <v>4522000001</v>
          </cell>
        </row>
        <row r="13562">
          <cell r="A13562" t="str">
            <v>4522000001</v>
          </cell>
        </row>
        <row r="13563">
          <cell r="A13563" t="str">
            <v>4522000001</v>
          </cell>
        </row>
        <row r="13564">
          <cell r="A13564" t="str">
            <v>4522000001</v>
          </cell>
        </row>
        <row r="13565">
          <cell r="A13565" t="str">
            <v>4522000001</v>
          </cell>
        </row>
        <row r="13566">
          <cell r="A13566" t="str">
            <v>4522000001</v>
          </cell>
        </row>
        <row r="13567">
          <cell r="A13567" t="str">
            <v>4522000001</v>
          </cell>
        </row>
        <row r="13568">
          <cell r="A13568" t="str">
            <v>4522000001</v>
          </cell>
        </row>
        <row r="13569">
          <cell r="A13569" t="str">
            <v>4522000001</v>
          </cell>
        </row>
        <row r="13570">
          <cell r="A13570" t="str">
            <v>4522000001</v>
          </cell>
        </row>
        <row r="13571">
          <cell r="A13571" t="str">
            <v>4522000001</v>
          </cell>
        </row>
        <row r="13572">
          <cell r="A13572" t="str">
            <v>4522000001</v>
          </cell>
        </row>
        <row r="13573">
          <cell r="A13573" t="str">
            <v>4522000001</v>
          </cell>
        </row>
        <row r="13574">
          <cell r="A13574" t="str">
            <v>4522000001</v>
          </cell>
        </row>
        <row r="13575">
          <cell r="A13575" t="str">
            <v>4522000001</v>
          </cell>
        </row>
        <row r="13576">
          <cell r="A13576" t="str">
            <v>4522000001</v>
          </cell>
        </row>
        <row r="13577">
          <cell r="A13577" t="str">
            <v>4522000001</v>
          </cell>
        </row>
        <row r="13578">
          <cell r="A13578" t="str">
            <v>4522000001</v>
          </cell>
        </row>
        <row r="13579">
          <cell r="A13579" t="str">
            <v>4522000001</v>
          </cell>
        </row>
        <row r="13580">
          <cell r="A13580" t="str">
            <v>4522000001</v>
          </cell>
        </row>
        <row r="13581">
          <cell r="A13581" t="str">
            <v>4522000001</v>
          </cell>
        </row>
        <row r="13582">
          <cell r="A13582" t="str">
            <v>4522000001</v>
          </cell>
        </row>
        <row r="13583">
          <cell r="A13583" t="str">
            <v>4522000001</v>
          </cell>
        </row>
        <row r="13584">
          <cell r="A13584" t="str">
            <v>4522000001</v>
          </cell>
        </row>
        <row r="13585">
          <cell r="A13585" t="str">
            <v>4522000001</v>
          </cell>
        </row>
        <row r="13586">
          <cell r="A13586" t="str">
            <v>4522000001</v>
          </cell>
        </row>
        <row r="13587">
          <cell r="A13587" t="str">
            <v>4522000001</v>
          </cell>
        </row>
        <row r="13588">
          <cell r="A13588" t="str">
            <v>4522000001</v>
          </cell>
        </row>
        <row r="13589">
          <cell r="A13589" t="str">
            <v>4522000001</v>
          </cell>
        </row>
        <row r="13590">
          <cell r="A13590" t="str">
            <v>4522000001</v>
          </cell>
        </row>
        <row r="13591">
          <cell r="A13591" t="str">
            <v>4522000001</v>
          </cell>
        </row>
        <row r="13592">
          <cell r="A13592" t="str">
            <v>4522000001</v>
          </cell>
        </row>
        <row r="13593">
          <cell r="A13593" t="str">
            <v>4522000001</v>
          </cell>
        </row>
        <row r="13594">
          <cell r="A13594" t="str">
            <v>4522000001</v>
          </cell>
        </row>
        <row r="13595">
          <cell r="A13595" t="str">
            <v>4522000001</v>
          </cell>
        </row>
        <row r="13596">
          <cell r="A13596" t="str">
            <v>4522000001</v>
          </cell>
        </row>
        <row r="13597">
          <cell r="A13597" t="str">
            <v>4522000001</v>
          </cell>
        </row>
        <row r="13598">
          <cell r="A13598" t="str">
            <v>4522000001</v>
          </cell>
        </row>
        <row r="13599">
          <cell r="A13599" t="str">
            <v>4522000001</v>
          </cell>
        </row>
        <row r="13600">
          <cell r="A13600" t="str">
            <v>4522000001</v>
          </cell>
        </row>
        <row r="13601">
          <cell r="A13601" t="str">
            <v>4522000001</v>
          </cell>
        </row>
        <row r="13602">
          <cell r="A13602" t="str">
            <v>4522000001</v>
          </cell>
        </row>
        <row r="13603">
          <cell r="A13603" t="str">
            <v>4522000001</v>
          </cell>
        </row>
        <row r="13604">
          <cell r="A13604" t="str">
            <v>4522000001</v>
          </cell>
        </row>
        <row r="13605">
          <cell r="A13605" t="str">
            <v>4522000001</v>
          </cell>
        </row>
        <row r="13606">
          <cell r="A13606" t="str">
            <v>4522000001</v>
          </cell>
        </row>
        <row r="13607">
          <cell r="A13607" t="str">
            <v>4522000001</v>
          </cell>
        </row>
        <row r="13608">
          <cell r="A13608" t="str">
            <v>4522000001</v>
          </cell>
        </row>
        <row r="13609">
          <cell r="A13609" t="str">
            <v>4522000001</v>
          </cell>
        </row>
        <row r="13610">
          <cell r="A13610" t="str">
            <v>4522000001</v>
          </cell>
        </row>
        <row r="13611">
          <cell r="A13611" t="str">
            <v>4522000001</v>
          </cell>
        </row>
        <row r="13612">
          <cell r="A13612" t="str">
            <v>4522000001</v>
          </cell>
        </row>
        <row r="13613">
          <cell r="A13613" t="str">
            <v>4522000001</v>
          </cell>
        </row>
        <row r="13614">
          <cell r="A13614" t="str">
            <v>4522000001</v>
          </cell>
        </row>
        <row r="13615">
          <cell r="A13615" t="str">
            <v>4522000001</v>
          </cell>
        </row>
        <row r="13616">
          <cell r="A13616" t="str">
            <v>4522000001</v>
          </cell>
        </row>
        <row r="13617">
          <cell r="A13617" t="str">
            <v>4522000001</v>
          </cell>
        </row>
        <row r="13618">
          <cell r="A13618" t="str">
            <v>4522000001</v>
          </cell>
        </row>
        <row r="13619">
          <cell r="A13619" t="str">
            <v>4522000001</v>
          </cell>
        </row>
        <row r="13620">
          <cell r="A13620" t="str">
            <v>4522000001</v>
          </cell>
        </row>
        <row r="13621">
          <cell r="A13621" t="str">
            <v>4522000001</v>
          </cell>
        </row>
        <row r="13622">
          <cell r="A13622" t="str">
            <v>4522000001</v>
          </cell>
        </row>
        <row r="13623">
          <cell r="A13623" t="str">
            <v>4522000001</v>
          </cell>
        </row>
        <row r="13624">
          <cell r="A13624" t="str">
            <v>4522000001</v>
          </cell>
        </row>
        <row r="13625">
          <cell r="A13625" t="str">
            <v>4522000001</v>
          </cell>
        </row>
        <row r="13626">
          <cell r="A13626" t="str">
            <v>4522000001</v>
          </cell>
        </row>
        <row r="13627">
          <cell r="A13627" t="str">
            <v>4522000001</v>
          </cell>
        </row>
        <row r="13628">
          <cell r="A13628" t="str">
            <v>4522000001</v>
          </cell>
        </row>
        <row r="13629">
          <cell r="A13629" t="str">
            <v>4522000001</v>
          </cell>
        </row>
        <row r="13630">
          <cell r="A13630" t="str">
            <v>4522000001</v>
          </cell>
        </row>
        <row r="13631">
          <cell r="A13631" t="str">
            <v>4522000001</v>
          </cell>
        </row>
        <row r="13632">
          <cell r="A13632" t="str">
            <v>4522000001</v>
          </cell>
        </row>
        <row r="13633">
          <cell r="A13633" t="str">
            <v>4522000001</v>
          </cell>
        </row>
        <row r="13634">
          <cell r="A13634" t="str">
            <v>4522000001</v>
          </cell>
        </row>
        <row r="13635">
          <cell r="A13635" t="str">
            <v>4522000001</v>
          </cell>
        </row>
        <row r="13636">
          <cell r="A13636" t="str">
            <v>4522000001</v>
          </cell>
        </row>
        <row r="13637">
          <cell r="A13637" t="str">
            <v>4522000001</v>
          </cell>
        </row>
        <row r="13638">
          <cell r="A13638" t="str">
            <v>4522000001</v>
          </cell>
        </row>
        <row r="13639">
          <cell r="A13639" t="str">
            <v>4522000001</v>
          </cell>
        </row>
        <row r="13640">
          <cell r="A13640" t="str">
            <v>4522000001</v>
          </cell>
        </row>
        <row r="13641">
          <cell r="A13641" t="str">
            <v>4522000001</v>
          </cell>
        </row>
        <row r="13642">
          <cell r="A13642" t="str">
            <v>4522000001</v>
          </cell>
        </row>
        <row r="13643">
          <cell r="A13643" t="str">
            <v>4522000001</v>
          </cell>
        </row>
        <row r="13644">
          <cell r="A13644" t="str">
            <v>4522000001</v>
          </cell>
        </row>
        <row r="13645">
          <cell r="A13645" t="str">
            <v>4522000001</v>
          </cell>
        </row>
        <row r="13646">
          <cell r="A13646" t="str">
            <v>4522000001</v>
          </cell>
        </row>
        <row r="13647">
          <cell r="A13647" t="str">
            <v>4522000001</v>
          </cell>
        </row>
        <row r="13648">
          <cell r="A13648" t="str">
            <v>4522000001</v>
          </cell>
        </row>
        <row r="13649">
          <cell r="A13649" t="str">
            <v>4522000001</v>
          </cell>
        </row>
        <row r="13650">
          <cell r="A13650" t="str">
            <v>4522000001</v>
          </cell>
        </row>
        <row r="13651">
          <cell r="A13651" t="str">
            <v>4522000001</v>
          </cell>
        </row>
        <row r="13652">
          <cell r="A13652" t="str">
            <v>4522000001</v>
          </cell>
        </row>
        <row r="13653">
          <cell r="A13653" t="str">
            <v>4522000001</v>
          </cell>
        </row>
        <row r="13654">
          <cell r="A13654" t="str">
            <v>4522000001</v>
          </cell>
        </row>
        <row r="13655">
          <cell r="A13655" t="str">
            <v>4522000001</v>
          </cell>
        </row>
        <row r="13656">
          <cell r="A13656" t="str">
            <v>4522000001</v>
          </cell>
        </row>
        <row r="13657">
          <cell r="A13657" t="str">
            <v>4522000001</v>
          </cell>
        </row>
        <row r="13658">
          <cell r="A13658" t="str">
            <v>4522000001</v>
          </cell>
        </row>
        <row r="13659">
          <cell r="A13659" t="str">
            <v>4522000001</v>
          </cell>
        </row>
        <row r="13660">
          <cell r="A13660" t="str">
            <v>4522000001</v>
          </cell>
        </row>
        <row r="13661">
          <cell r="A13661" t="str">
            <v>4522000001</v>
          </cell>
        </row>
        <row r="13662">
          <cell r="A13662" t="str">
            <v>4522000001</v>
          </cell>
        </row>
        <row r="13663">
          <cell r="A13663" t="str">
            <v>4522000001</v>
          </cell>
        </row>
        <row r="13664">
          <cell r="A13664" t="str">
            <v>4522000001</v>
          </cell>
        </row>
        <row r="13665">
          <cell r="A13665" t="str">
            <v>4522000001</v>
          </cell>
        </row>
        <row r="13666">
          <cell r="A13666" t="str">
            <v>4522000001</v>
          </cell>
        </row>
        <row r="13667">
          <cell r="A13667" t="str">
            <v>4522000001</v>
          </cell>
        </row>
        <row r="13668">
          <cell r="A13668" t="str">
            <v>4522000001</v>
          </cell>
        </row>
        <row r="13669">
          <cell r="A13669" t="str">
            <v>4522000001</v>
          </cell>
        </row>
        <row r="13670">
          <cell r="A13670" t="str">
            <v>4522000001</v>
          </cell>
        </row>
        <row r="13671">
          <cell r="A13671" t="str">
            <v>4522000001</v>
          </cell>
        </row>
        <row r="13672">
          <cell r="A13672" t="str">
            <v>4522000001</v>
          </cell>
        </row>
        <row r="13673">
          <cell r="A13673" t="str">
            <v>4522000001</v>
          </cell>
        </row>
        <row r="13674">
          <cell r="A13674" t="str">
            <v>4522000001</v>
          </cell>
        </row>
        <row r="13675">
          <cell r="A13675" t="str">
            <v>4522000001</v>
          </cell>
        </row>
        <row r="13676">
          <cell r="A13676" t="str">
            <v>4522000001</v>
          </cell>
        </row>
        <row r="13677">
          <cell r="A13677" t="str">
            <v>4522000001</v>
          </cell>
        </row>
        <row r="13678">
          <cell r="A13678" t="str">
            <v>4522000001</v>
          </cell>
        </row>
        <row r="13679">
          <cell r="A13679" t="str">
            <v>4522000001</v>
          </cell>
        </row>
        <row r="13680">
          <cell r="A13680" t="str">
            <v>4522000001</v>
          </cell>
        </row>
        <row r="13681">
          <cell r="A13681" t="str">
            <v>4522000001</v>
          </cell>
        </row>
        <row r="13682">
          <cell r="A13682" t="str">
            <v>4522000001</v>
          </cell>
        </row>
        <row r="13683">
          <cell r="A13683" t="str">
            <v>4522000001</v>
          </cell>
        </row>
        <row r="13684">
          <cell r="A13684" t="str">
            <v>4522000001</v>
          </cell>
        </row>
        <row r="13685">
          <cell r="A13685" t="str">
            <v>4522000001</v>
          </cell>
        </row>
        <row r="13686">
          <cell r="A13686" t="str">
            <v>4522000001</v>
          </cell>
        </row>
        <row r="13687">
          <cell r="A13687" t="str">
            <v>4522000001</v>
          </cell>
        </row>
        <row r="13688">
          <cell r="A13688" t="str">
            <v>4522000001</v>
          </cell>
        </row>
        <row r="13689">
          <cell r="A13689" t="str">
            <v>4522000001</v>
          </cell>
        </row>
        <row r="13690">
          <cell r="A13690" t="str">
            <v>4522000001</v>
          </cell>
        </row>
        <row r="13691">
          <cell r="A13691" t="str">
            <v>4522000001</v>
          </cell>
        </row>
        <row r="13692">
          <cell r="A13692" t="str">
            <v>4522000001</v>
          </cell>
        </row>
        <row r="13693">
          <cell r="A13693" t="str">
            <v>4522000001</v>
          </cell>
        </row>
        <row r="13694">
          <cell r="A13694" t="str">
            <v>4522000001</v>
          </cell>
        </row>
        <row r="13695">
          <cell r="A13695" t="str">
            <v>4522000001</v>
          </cell>
        </row>
        <row r="13696">
          <cell r="A13696" t="str">
            <v>4522000001</v>
          </cell>
        </row>
        <row r="13697">
          <cell r="A13697" t="str">
            <v>4522000001</v>
          </cell>
        </row>
        <row r="13698">
          <cell r="A13698" t="str">
            <v>4522000001</v>
          </cell>
        </row>
        <row r="13699">
          <cell r="A13699" t="str">
            <v>4522000001</v>
          </cell>
        </row>
        <row r="13700">
          <cell r="A13700" t="str">
            <v>4522000001</v>
          </cell>
        </row>
        <row r="13701">
          <cell r="A13701" t="str">
            <v>4522000001</v>
          </cell>
        </row>
        <row r="13702">
          <cell r="A13702" t="str">
            <v>4522000001</v>
          </cell>
        </row>
        <row r="13703">
          <cell r="A13703" t="str">
            <v>4522000001</v>
          </cell>
        </row>
        <row r="13704">
          <cell r="A13704" t="str">
            <v>4522000001</v>
          </cell>
        </row>
        <row r="13705">
          <cell r="A13705" t="str">
            <v>4522000001</v>
          </cell>
        </row>
        <row r="13706">
          <cell r="A13706" t="str">
            <v>4522000001</v>
          </cell>
        </row>
        <row r="13707">
          <cell r="A13707" t="str">
            <v>4522000001</v>
          </cell>
        </row>
        <row r="13708">
          <cell r="A13708" t="str">
            <v>4522000001</v>
          </cell>
        </row>
        <row r="13709">
          <cell r="A13709" t="str">
            <v>4522000001</v>
          </cell>
        </row>
        <row r="13710">
          <cell r="A13710" t="str">
            <v>4522000001</v>
          </cell>
        </row>
        <row r="13711">
          <cell r="A13711" t="str">
            <v>4522000001</v>
          </cell>
        </row>
        <row r="13712">
          <cell r="A13712" t="str">
            <v>4522000001</v>
          </cell>
        </row>
        <row r="13713">
          <cell r="A13713" t="str">
            <v>4522000001</v>
          </cell>
        </row>
        <row r="13714">
          <cell r="A13714" t="str">
            <v>4522000001</v>
          </cell>
        </row>
        <row r="13715">
          <cell r="A13715" t="str">
            <v>4522000001</v>
          </cell>
        </row>
        <row r="13716">
          <cell r="A13716" t="str">
            <v>4522000001</v>
          </cell>
        </row>
        <row r="13717">
          <cell r="A13717" t="str">
            <v>4522000001</v>
          </cell>
        </row>
        <row r="13718">
          <cell r="A13718" t="str">
            <v>4522000001</v>
          </cell>
        </row>
        <row r="13719">
          <cell r="A13719" t="str">
            <v>4522000001</v>
          </cell>
        </row>
        <row r="13720">
          <cell r="A13720" t="str">
            <v>4522000001</v>
          </cell>
        </row>
        <row r="13721">
          <cell r="A13721" t="str">
            <v>4522000001</v>
          </cell>
        </row>
        <row r="13722">
          <cell r="A13722" t="str">
            <v>4522000001</v>
          </cell>
        </row>
        <row r="13723">
          <cell r="A13723" t="str">
            <v>4522000001</v>
          </cell>
        </row>
        <row r="13724">
          <cell r="A13724" t="str">
            <v>4522000001</v>
          </cell>
        </row>
        <row r="13725">
          <cell r="A13725" t="str">
            <v>4522000001</v>
          </cell>
        </row>
        <row r="13726">
          <cell r="A13726" t="str">
            <v>4522000001</v>
          </cell>
        </row>
        <row r="13727">
          <cell r="A13727" t="str">
            <v>4522000001</v>
          </cell>
        </row>
        <row r="13728">
          <cell r="A13728" t="str">
            <v>4522000001</v>
          </cell>
        </row>
        <row r="13729">
          <cell r="A13729" t="str">
            <v>4522000001</v>
          </cell>
        </row>
        <row r="13730">
          <cell r="A13730" t="str">
            <v>4522000001</v>
          </cell>
        </row>
        <row r="13731">
          <cell r="A13731" t="str">
            <v>4522000001</v>
          </cell>
        </row>
        <row r="13732">
          <cell r="A13732" t="str">
            <v>4522000001</v>
          </cell>
        </row>
        <row r="13733">
          <cell r="A13733" t="str">
            <v>4522000001</v>
          </cell>
        </row>
        <row r="13734">
          <cell r="A13734" t="str">
            <v>4522000001</v>
          </cell>
        </row>
        <row r="13735">
          <cell r="A13735" t="str">
            <v>4522000001</v>
          </cell>
        </row>
        <row r="13736">
          <cell r="A13736" t="str">
            <v>4522000001</v>
          </cell>
        </row>
        <row r="13737">
          <cell r="A13737" t="str">
            <v>4522000001</v>
          </cell>
        </row>
        <row r="13738">
          <cell r="A13738" t="str">
            <v>4522000001</v>
          </cell>
        </row>
        <row r="13739">
          <cell r="A13739" t="str">
            <v>4522000001</v>
          </cell>
        </row>
        <row r="13740">
          <cell r="A13740" t="str">
            <v>4522000001</v>
          </cell>
        </row>
        <row r="13741">
          <cell r="A13741" t="str">
            <v>4522000001</v>
          </cell>
        </row>
        <row r="13742">
          <cell r="A13742" t="str">
            <v>4522000001</v>
          </cell>
        </row>
        <row r="13743">
          <cell r="A13743" t="str">
            <v>4522000001</v>
          </cell>
        </row>
        <row r="13744">
          <cell r="A13744" t="str">
            <v>4522000001</v>
          </cell>
        </row>
        <row r="13745">
          <cell r="A13745" t="str">
            <v>4522000001</v>
          </cell>
        </row>
        <row r="13746">
          <cell r="A13746" t="str">
            <v>4522000001</v>
          </cell>
        </row>
        <row r="13747">
          <cell r="A13747" t="str">
            <v>4522000001</v>
          </cell>
        </row>
        <row r="13748">
          <cell r="A13748" t="str">
            <v>4522000001</v>
          </cell>
        </row>
        <row r="13749">
          <cell r="A13749" t="str">
            <v>4522000001</v>
          </cell>
        </row>
        <row r="13750">
          <cell r="A13750" t="str">
            <v>4522000001</v>
          </cell>
        </row>
        <row r="13751">
          <cell r="A13751" t="str">
            <v>4522000001</v>
          </cell>
        </row>
        <row r="13752">
          <cell r="A13752" t="str">
            <v>4522000001</v>
          </cell>
        </row>
        <row r="13753">
          <cell r="A13753" t="str">
            <v>4522000001</v>
          </cell>
        </row>
        <row r="13754">
          <cell r="A13754" t="str">
            <v>4522000001</v>
          </cell>
        </row>
        <row r="13755">
          <cell r="A13755" t="str">
            <v>4522000001</v>
          </cell>
        </row>
        <row r="13756">
          <cell r="A13756" t="str">
            <v>4522000001</v>
          </cell>
        </row>
        <row r="13757">
          <cell r="A13757" t="str">
            <v>4522000001</v>
          </cell>
        </row>
        <row r="13758">
          <cell r="A13758" t="str">
            <v>4522000001</v>
          </cell>
        </row>
        <row r="13759">
          <cell r="A13759" t="str">
            <v>4522000001</v>
          </cell>
        </row>
        <row r="13760">
          <cell r="A13760" t="str">
            <v>4522000001</v>
          </cell>
        </row>
        <row r="13761">
          <cell r="A13761" t="str">
            <v>4522000001</v>
          </cell>
        </row>
        <row r="13762">
          <cell r="A13762" t="str">
            <v>4522000001</v>
          </cell>
        </row>
        <row r="13763">
          <cell r="A13763" t="str">
            <v>4522000001</v>
          </cell>
        </row>
        <row r="13764">
          <cell r="A13764" t="str">
            <v>4522000001</v>
          </cell>
        </row>
        <row r="13765">
          <cell r="A13765" t="str">
            <v>4522000001</v>
          </cell>
        </row>
        <row r="13766">
          <cell r="A13766" t="str">
            <v>4522000001</v>
          </cell>
        </row>
        <row r="13767">
          <cell r="A13767" t="str">
            <v>4522000001</v>
          </cell>
        </row>
        <row r="13768">
          <cell r="A13768" t="str">
            <v>4522000001</v>
          </cell>
        </row>
        <row r="13769">
          <cell r="A13769" t="str">
            <v>4522000001</v>
          </cell>
        </row>
        <row r="13770">
          <cell r="A13770" t="str">
            <v>4522000001</v>
          </cell>
        </row>
        <row r="13771">
          <cell r="A13771" t="str">
            <v>4522000001</v>
          </cell>
        </row>
        <row r="13772">
          <cell r="A13772" t="str">
            <v>4522000001</v>
          </cell>
        </row>
        <row r="13773">
          <cell r="A13773" t="str">
            <v>4522000001</v>
          </cell>
        </row>
        <row r="13774">
          <cell r="A13774" t="str">
            <v>4522000001</v>
          </cell>
        </row>
        <row r="13775">
          <cell r="A13775" t="str">
            <v>4522000001</v>
          </cell>
        </row>
        <row r="13776">
          <cell r="A13776" t="str">
            <v>4522000001</v>
          </cell>
        </row>
        <row r="13777">
          <cell r="A13777" t="str">
            <v>4522000001</v>
          </cell>
        </row>
        <row r="13778">
          <cell r="A13778" t="str">
            <v>4522000001</v>
          </cell>
        </row>
        <row r="13779">
          <cell r="A13779" t="str">
            <v>4522000001</v>
          </cell>
        </row>
        <row r="13780">
          <cell r="A13780" t="str">
            <v>4522000001</v>
          </cell>
        </row>
        <row r="13781">
          <cell r="A13781" t="str">
            <v>4522000001</v>
          </cell>
        </row>
        <row r="13782">
          <cell r="A13782" t="str">
            <v>4522000001</v>
          </cell>
        </row>
        <row r="13783">
          <cell r="A13783" t="str">
            <v>4522000001</v>
          </cell>
        </row>
        <row r="13784">
          <cell r="A13784" t="str">
            <v>4522000001</v>
          </cell>
        </row>
        <row r="13785">
          <cell r="A13785" t="str">
            <v>4522000001</v>
          </cell>
        </row>
        <row r="13786">
          <cell r="A13786" t="str">
            <v>4522000001</v>
          </cell>
        </row>
        <row r="13787">
          <cell r="A13787" t="str">
            <v>4522000001</v>
          </cell>
        </row>
        <row r="13788">
          <cell r="A13788" t="str">
            <v>4522000001</v>
          </cell>
        </row>
        <row r="13789">
          <cell r="A13789" t="str">
            <v>4522000001</v>
          </cell>
        </row>
        <row r="13790">
          <cell r="A13790" t="str">
            <v>4522000001</v>
          </cell>
        </row>
        <row r="13791">
          <cell r="A13791" t="str">
            <v>4522000001</v>
          </cell>
        </row>
        <row r="13792">
          <cell r="A13792" t="str">
            <v>4522000001</v>
          </cell>
        </row>
        <row r="13793">
          <cell r="A13793" t="str">
            <v>4522000001</v>
          </cell>
        </row>
        <row r="13794">
          <cell r="A13794" t="str">
            <v>4522000001</v>
          </cell>
        </row>
        <row r="13795">
          <cell r="A13795" t="str">
            <v>4522000001</v>
          </cell>
        </row>
        <row r="13796">
          <cell r="A13796" t="str">
            <v>4522000001</v>
          </cell>
        </row>
        <row r="13797">
          <cell r="A13797" t="str">
            <v>4522000001</v>
          </cell>
        </row>
        <row r="13798">
          <cell r="A13798" t="str">
            <v>4522000001</v>
          </cell>
        </row>
        <row r="13799">
          <cell r="A13799" t="str">
            <v>4522000001</v>
          </cell>
        </row>
        <row r="13800">
          <cell r="A13800" t="str">
            <v>4522000001</v>
          </cell>
        </row>
        <row r="13801">
          <cell r="A13801" t="str">
            <v>4522000001</v>
          </cell>
        </row>
        <row r="13802">
          <cell r="A13802" t="str">
            <v>4522000001</v>
          </cell>
        </row>
        <row r="13803">
          <cell r="A13803" t="str">
            <v>4522000001</v>
          </cell>
        </row>
        <row r="13804">
          <cell r="A13804" t="str">
            <v>4522000001</v>
          </cell>
        </row>
        <row r="13805">
          <cell r="A13805" t="str">
            <v>4522000001</v>
          </cell>
        </row>
        <row r="13806">
          <cell r="A13806" t="str">
            <v>4522000001</v>
          </cell>
        </row>
        <row r="13807">
          <cell r="A13807" t="str">
            <v>4522000001</v>
          </cell>
        </row>
        <row r="13808">
          <cell r="A13808" t="str">
            <v>4522000001</v>
          </cell>
        </row>
        <row r="13809">
          <cell r="A13809" t="str">
            <v>4522000001</v>
          </cell>
        </row>
        <row r="13810">
          <cell r="A13810" t="str">
            <v>4522000001</v>
          </cell>
        </row>
        <row r="13811">
          <cell r="A13811" t="str">
            <v>4522000001</v>
          </cell>
        </row>
        <row r="13812">
          <cell r="A13812" t="str">
            <v>4522000001</v>
          </cell>
        </row>
        <row r="13813">
          <cell r="A13813" t="str">
            <v>4522000001</v>
          </cell>
        </row>
        <row r="13814">
          <cell r="A13814" t="str">
            <v>4522000001</v>
          </cell>
        </row>
        <row r="13815">
          <cell r="A13815" t="str">
            <v>4522000001</v>
          </cell>
        </row>
        <row r="13816">
          <cell r="A13816" t="str">
            <v>4522000001</v>
          </cell>
        </row>
        <row r="13817">
          <cell r="A13817" t="str">
            <v>4522000001</v>
          </cell>
        </row>
        <row r="13818">
          <cell r="A13818" t="str">
            <v>4522000001</v>
          </cell>
        </row>
        <row r="13819">
          <cell r="A13819" t="str">
            <v>4522000001</v>
          </cell>
        </row>
        <row r="13820">
          <cell r="A13820" t="str">
            <v>4522000001</v>
          </cell>
        </row>
        <row r="13821">
          <cell r="A13821" t="str">
            <v>4522000001</v>
          </cell>
        </row>
        <row r="13822">
          <cell r="A13822" t="str">
            <v>4522000001</v>
          </cell>
        </row>
        <row r="13823">
          <cell r="A13823" t="str">
            <v>4522000001</v>
          </cell>
        </row>
        <row r="13824">
          <cell r="A13824" t="str">
            <v>4522000001</v>
          </cell>
        </row>
        <row r="13825">
          <cell r="A13825" t="str">
            <v>4522000001</v>
          </cell>
        </row>
        <row r="13826">
          <cell r="A13826" t="str">
            <v>4522000001</v>
          </cell>
        </row>
        <row r="13827">
          <cell r="A13827" t="str">
            <v>4522000001</v>
          </cell>
        </row>
        <row r="13828">
          <cell r="A13828" t="str">
            <v>4522000001</v>
          </cell>
        </row>
        <row r="13829">
          <cell r="A13829" t="str">
            <v>4522000001</v>
          </cell>
        </row>
        <row r="13830">
          <cell r="A13830" t="str">
            <v>4522000001</v>
          </cell>
        </row>
        <row r="13831">
          <cell r="A13831" t="str">
            <v>4522000001</v>
          </cell>
        </row>
        <row r="13832">
          <cell r="A13832" t="str">
            <v>4522000001</v>
          </cell>
        </row>
        <row r="13833">
          <cell r="A13833" t="str">
            <v>4522000001</v>
          </cell>
        </row>
        <row r="13834">
          <cell r="A13834" t="str">
            <v>4522000001</v>
          </cell>
        </row>
        <row r="13835">
          <cell r="A13835" t="str">
            <v>4522000001</v>
          </cell>
        </row>
        <row r="13836">
          <cell r="A13836" t="str">
            <v>4522000001</v>
          </cell>
        </row>
        <row r="13837">
          <cell r="A13837" t="str">
            <v>4522000001</v>
          </cell>
        </row>
        <row r="13838">
          <cell r="A13838" t="str">
            <v>4522000001</v>
          </cell>
        </row>
        <row r="13839">
          <cell r="A13839" t="str">
            <v>4522000001</v>
          </cell>
        </row>
        <row r="13840">
          <cell r="A13840" t="str">
            <v>4522000001</v>
          </cell>
        </row>
        <row r="13841">
          <cell r="A13841" t="str">
            <v>4522000001</v>
          </cell>
        </row>
        <row r="13842">
          <cell r="A13842" t="str">
            <v>4522000001</v>
          </cell>
        </row>
        <row r="13843">
          <cell r="A13843" t="str">
            <v>4522000001</v>
          </cell>
        </row>
        <row r="13844">
          <cell r="A13844" t="str">
            <v>4522000001</v>
          </cell>
        </row>
        <row r="13845">
          <cell r="A13845" t="str">
            <v>4522000001</v>
          </cell>
        </row>
        <row r="13846">
          <cell r="A13846" t="str">
            <v>4522000001</v>
          </cell>
        </row>
        <row r="13847">
          <cell r="A13847" t="str">
            <v>4522000001</v>
          </cell>
        </row>
        <row r="13848">
          <cell r="A13848" t="str">
            <v>4522000001</v>
          </cell>
        </row>
        <row r="13849">
          <cell r="A13849" t="str">
            <v>4522000001</v>
          </cell>
        </row>
        <row r="13850">
          <cell r="A13850" t="str">
            <v>4522000001</v>
          </cell>
        </row>
        <row r="13851">
          <cell r="A13851" t="str">
            <v>4522000001</v>
          </cell>
        </row>
        <row r="13852">
          <cell r="A13852" t="str">
            <v>4522000001</v>
          </cell>
        </row>
        <row r="13853">
          <cell r="A13853" t="str">
            <v>4522000001</v>
          </cell>
        </row>
        <row r="13854">
          <cell r="A13854" t="str">
            <v>4522000001</v>
          </cell>
        </row>
        <row r="13855">
          <cell r="A13855" t="str">
            <v>4522000001</v>
          </cell>
        </row>
        <row r="13856">
          <cell r="A13856" t="str">
            <v>4522000001</v>
          </cell>
        </row>
        <row r="13857">
          <cell r="A13857" t="str">
            <v>4522000001</v>
          </cell>
        </row>
        <row r="13858">
          <cell r="A13858" t="str">
            <v>4522000001</v>
          </cell>
        </row>
        <row r="13859">
          <cell r="A13859" t="str">
            <v>4522000001</v>
          </cell>
        </row>
        <row r="13860">
          <cell r="A13860" t="str">
            <v>4522000001</v>
          </cell>
        </row>
        <row r="13861">
          <cell r="A13861" t="str">
            <v>4522000001</v>
          </cell>
        </row>
        <row r="13862">
          <cell r="A13862" t="str">
            <v>4522000001</v>
          </cell>
        </row>
        <row r="13863">
          <cell r="A13863" t="str">
            <v>4522000001</v>
          </cell>
        </row>
        <row r="13864">
          <cell r="A13864" t="str">
            <v>4522000001</v>
          </cell>
        </row>
        <row r="13865">
          <cell r="A13865" t="str">
            <v>4522000001</v>
          </cell>
        </row>
        <row r="13866">
          <cell r="A13866" t="str">
            <v>4522000001</v>
          </cell>
        </row>
        <row r="13867">
          <cell r="A13867" t="str">
            <v>4522000001</v>
          </cell>
        </row>
        <row r="13868">
          <cell r="A13868" t="str">
            <v>4522000001</v>
          </cell>
        </row>
        <row r="13869">
          <cell r="A13869" t="str">
            <v>4522000001</v>
          </cell>
        </row>
        <row r="13870">
          <cell r="A13870" t="str">
            <v>4522000001</v>
          </cell>
        </row>
        <row r="13871">
          <cell r="A13871" t="str">
            <v>4522000001</v>
          </cell>
        </row>
        <row r="13872">
          <cell r="A13872" t="str">
            <v>4522000001</v>
          </cell>
        </row>
        <row r="13873">
          <cell r="A13873" t="str">
            <v>4522000001</v>
          </cell>
        </row>
        <row r="13874">
          <cell r="A13874" t="str">
            <v>4522000001</v>
          </cell>
        </row>
        <row r="13875">
          <cell r="A13875" t="str">
            <v>4522000001</v>
          </cell>
        </row>
        <row r="13876">
          <cell r="A13876" t="str">
            <v>4522000001</v>
          </cell>
        </row>
        <row r="13877">
          <cell r="A13877" t="str">
            <v>4522000001</v>
          </cell>
        </row>
        <row r="13878">
          <cell r="A13878" t="str">
            <v>4522000001</v>
          </cell>
        </row>
        <row r="13879">
          <cell r="A13879" t="str">
            <v>4522000001</v>
          </cell>
        </row>
        <row r="13880">
          <cell r="A13880" t="str">
            <v>4522000001</v>
          </cell>
        </row>
        <row r="13881">
          <cell r="A13881" t="str">
            <v>4522000001</v>
          </cell>
        </row>
        <row r="13882">
          <cell r="A13882" t="str">
            <v>4522000001</v>
          </cell>
        </row>
        <row r="13883">
          <cell r="A13883" t="str">
            <v>4522000001</v>
          </cell>
        </row>
        <row r="13884">
          <cell r="A13884" t="str">
            <v>4522000001</v>
          </cell>
        </row>
        <row r="13885">
          <cell r="A13885" t="str">
            <v>4522000001</v>
          </cell>
        </row>
        <row r="13886">
          <cell r="A13886" t="str">
            <v>4522000001</v>
          </cell>
        </row>
        <row r="13887">
          <cell r="A13887" t="str">
            <v>4522000001</v>
          </cell>
        </row>
        <row r="13888">
          <cell r="A13888" t="str">
            <v>4522000001</v>
          </cell>
        </row>
        <row r="13889">
          <cell r="A13889" t="str">
            <v>4522000001</v>
          </cell>
        </row>
        <row r="13890">
          <cell r="A13890" t="str">
            <v>4522000001</v>
          </cell>
        </row>
        <row r="13891">
          <cell r="A13891" t="str">
            <v>4522000001</v>
          </cell>
        </row>
        <row r="13892">
          <cell r="A13892" t="str">
            <v>4522000001</v>
          </cell>
        </row>
        <row r="13893">
          <cell r="A13893" t="str">
            <v>4522000001</v>
          </cell>
        </row>
        <row r="13894">
          <cell r="A13894" t="str">
            <v>4522000001</v>
          </cell>
        </row>
        <row r="13895">
          <cell r="A13895" t="str">
            <v>4522000001</v>
          </cell>
        </row>
        <row r="13896">
          <cell r="A13896" t="str">
            <v>4522000001</v>
          </cell>
        </row>
        <row r="13897">
          <cell r="A13897" t="str">
            <v>4522000001</v>
          </cell>
        </row>
        <row r="13898">
          <cell r="A13898" t="str">
            <v>4522000001</v>
          </cell>
        </row>
        <row r="13899">
          <cell r="A13899" t="str">
            <v>4522000001</v>
          </cell>
        </row>
        <row r="13900">
          <cell r="A13900" t="str">
            <v>4522000001</v>
          </cell>
        </row>
        <row r="13901">
          <cell r="A13901" t="str">
            <v>4522000001</v>
          </cell>
        </row>
        <row r="13902">
          <cell r="A13902" t="str">
            <v>4522000001</v>
          </cell>
        </row>
        <row r="13903">
          <cell r="A13903" t="str">
            <v>4522000001</v>
          </cell>
        </row>
        <row r="13904">
          <cell r="A13904" t="str">
            <v>4522000001</v>
          </cell>
        </row>
        <row r="13905">
          <cell r="A13905" t="str">
            <v>4522000001</v>
          </cell>
        </row>
        <row r="13906">
          <cell r="A13906" t="str">
            <v>4522000001</v>
          </cell>
        </row>
        <row r="13907">
          <cell r="A13907" t="str">
            <v>4522000001</v>
          </cell>
        </row>
        <row r="13908">
          <cell r="A13908" t="str">
            <v>4522000001</v>
          </cell>
        </row>
        <row r="13909">
          <cell r="A13909" t="str">
            <v>4522000001</v>
          </cell>
        </row>
        <row r="13910">
          <cell r="A13910" t="str">
            <v>4522000001</v>
          </cell>
        </row>
        <row r="13911">
          <cell r="A13911" t="str">
            <v>4522000001</v>
          </cell>
        </row>
        <row r="13912">
          <cell r="A13912" t="str">
            <v>4522000001</v>
          </cell>
        </row>
        <row r="13913">
          <cell r="A13913" t="str">
            <v>4522000001</v>
          </cell>
        </row>
        <row r="13914">
          <cell r="A13914" t="str">
            <v>4522000001</v>
          </cell>
        </row>
        <row r="13915">
          <cell r="A13915" t="str">
            <v>4522000001</v>
          </cell>
        </row>
        <row r="13916">
          <cell r="A13916" t="str">
            <v>4522000001</v>
          </cell>
        </row>
        <row r="13917">
          <cell r="A13917" t="str">
            <v>4522000001</v>
          </cell>
        </row>
        <row r="13918">
          <cell r="A13918" t="str">
            <v>4522000001</v>
          </cell>
        </row>
        <row r="13919">
          <cell r="A13919" t="str">
            <v>4522000001</v>
          </cell>
        </row>
        <row r="13920">
          <cell r="A13920" t="str">
            <v>4522000001</v>
          </cell>
        </row>
        <row r="13921">
          <cell r="A13921" t="str">
            <v>4522000001</v>
          </cell>
        </row>
        <row r="13922">
          <cell r="A13922" t="str">
            <v>4522000001</v>
          </cell>
        </row>
        <row r="13923">
          <cell r="A13923" t="str">
            <v>4522000001</v>
          </cell>
        </row>
        <row r="13924">
          <cell r="A13924" t="str">
            <v>4522000001</v>
          </cell>
        </row>
        <row r="13925">
          <cell r="A13925" t="str">
            <v>4522000001</v>
          </cell>
        </row>
        <row r="13926">
          <cell r="A13926" t="str">
            <v>4522000001</v>
          </cell>
        </row>
        <row r="13927">
          <cell r="A13927" t="str">
            <v>4522000001</v>
          </cell>
        </row>
        <row r="13928">
          <cell r="A13928" t="str">
            <v>4522000001</v>
          </cell>
        </row>
        <row r="13929">
          <cell r="A13929" t="str">
            <v>4522000001</v>
          </cell>
        </row>
        <row r="13930">
          <cell r="A13930" t="str">
            <v>4522000001</v>
          </cell>
        </row>
        <row r="13931">
          <cell r="A13931" t="str">
            <v>4522000001</v>
          </cell>
        </row>
        <row r="13932">
          <cell r="A13932" t="str">
            <v>4522000001</v>
          </cell>
        </row>
        <row r="13933">
          <cell r="A13933" t="str">
            <v>4522000001</v>
          </cell>
        </row>
        <row r="13934">
          <cell r="A13934" t="str">
            <v>4522000001</v>
          </cell>
        </row>
        <row r="13935">
          <cell r="A13935" t="str">
            <v>4522000001</v>
          </cell>
        </row>
        <row r="13936">
          <cell r="A13936" t="str">
            <v>4522000001</v>
          </cell>
        </row>
        <row r="13937">
          <cell r="A13937" t="str">
            <v>4522000001</v>
          </cell>
        </row>
        <row r="13938">
          <cell r="A13938" t="str">
            <v>4522000001</v>
          </cell>
        </row>
        <row r="13939">
          <cell r="A13939" t="str">
            <v>4522000001</v>
          </cell>
        </row>
        <row r="13940">
          <cell r="A13940" t="str">
            <v>4522000001</v>
          </cell>
        </row>
        <row r="13941">
          <cell r="A13941" t="str">
            <v>4522000001</v>
          </cell>
        </row>
        <row r="13942">
          <cell r="A13942" t="str">
            <v>4522000001</v>
          </cell>
        </row>
        <row r="13943">
          <cell r="A13943" t="str">
            <v>4522000001</v>
          </cell>
        </row>
        <row r="13944">
          <cell r="A13944" t="str">
            <v>4522000001</v>
          </cell>
        </row>
        <row r="13945">
          <cell r="A13945" t="str">
            <v>4522000001</v>
          </cell>
        </row>
        <row r="13946">
          <cell r="A13946" t="str">
            <v>4522000001</v>
          </cell>
        </row>
        <row r="13947">
          <cell r="A13947" t="str">
            <v>4522000001</v>
          </cell>
        </row>
        <row r="13948">
          <cell r="A13948" t="str">
            <v>4522000001</v>
          </cell>
        </row>
        <row r="13949">
          <cell r="A13949" t="str">
            <v>4522000001</v>
          </cell>
        </row>
        <row r="13950">
          <cell r="A13950" t="str">
            <v>4522000001</v>
          </cell>
        </row>
        <row r="13951">
          <cell r="A13951" t="str">
            <v>4522000001</v>
          </cell>
        </row>
        <row r="13952">
          <cell r="A13952" t="str">
            <v>4522000001</v>
          </cell>
        </row>
        <row r="13953">
          <cell r="A13953" t="str">
            <v>4522000001</v>
          </cell>
        </row>
        <row r="13954">
          <cell r="A13954" t="str">
            <v>4522000001</v>
          </cell>
        </row>
        <row r="13955">
          <cell r="A13955" t="str">
            <v>4522000001</v>
          </cell>
        </row>
        <row r="13956">
          <cell r="A13956" t="str">
            <v>4522000001</v>
          </cell>
        </row>
        <row r="13957">
          <cell r="A13957" t="str">
            <v>4522000001</v>
          </cell>
        </row>
        <row r="13958">
          <cell r="A13958" t="str">
            <v>4522000001</v>
          </cell>
        </row>
        <row r="13959">
          <cell r="A13959" t="str">
            <v>4522000001</v>
          </cell>
        </row>
        <row r="13960">
          <cell r="A13960" t="str">
            <v>4522000001</v>
          </cell>
        </row>
        <row r="13961">
          <cell r="A13961" t="str">
            <v>4522000001</v>
          </cell>
        </row>
        <row r="13962">
          <cell r="A13962" t="str">
            <v>4522000001</v>
          </cell>
        </row>
        <row r="13963">
          <cell r="A13963" t="str">
            <v>4522000001</v>
          </cell>
        </row>
        <row r="13964">
          <cell r="A13964" t="str">
            <v>4522000001</v>
          </cell>
        </row>
        <row r="13965">
          <cell r="A13965" t="str">
            <v>4522000001</v>
          </cell>
        </row>
        <row r="13966">
          <cell r="A13966" t="str">
            <v>4522000001</v>
          </cell>
        </row>
        <row r="13967">
          <cell r="A13967" t="str">
            <v>4522000001</v>
          </cell>
        </row>
        <row r="13968">
          <cell r="A13968" t="str">
            <v>4522000001</v>
          </cell>
        </row>
        <row r="13969">
          <cell r="A13969" t="str">
            <v>4522000001</v>
          </cell>
        </row>
        <row r="13970">
          <cell r="A13970" t="str">
            <v>4522000001</v>
          </cell>
        </row>
        <row r="13971">
          <cell r="A13971" t="str">
            <v>4522000001</v>
          </cell>
        </row>
        <row r="13972">
          <cell r="A13972" t="str">
            <v>4522000001</v>
          </cell>
        </row>
        <row r="13973">
          <cell r="A13973" t="str">
            <v>4522000001</v>
          </cell>
        </row>
        <row r="13974">
          <cell r="A13974" t="str">
            <v>4522000001</v>
          </cell>
        </row>
        <row r="13975">
          <cell r="A13975" t="str">
            <v>4522000001</v>
          </cell>
        </row>
        <row r="13976">
          <cell r="A13976" t="str">
            <v>4522000001</v>
          </cell>
        </row>
        <row r="13977">
          <cell r="A13977" t="str">
            <v>4522000001</v>
          </cell>
        </row>
        <row r="13978">
          <cell r="A13978" t="str">
            <v>4522000001</v>
          </cell>
        </row>
        <row r="13979">
          <cell r="A13979" t="str">
            <v>4522000001</v>
          </cell>
        </row>
        <row r="13980">
          <cell r="A13980" t="str">
            <v>4522000001</v>
          </cell>
        </row>
        <row r="13981">
          <cell r="A13981" t="str">
            <v>4522000001</v>
          </cell>
        </row>
        <row r="13982">
          <cell r="A13982" t="str">
            <v>4522000001</v>
          </cell>
        </row>
        <row r="13983">
          <cell r="A13983" t="str">
            <v>4522000001</v>
          </cell>
        </row>
        <row r="13984">
          <cell r="A13984" t="str">
            <v>4522000001</v>
          </cell>
        </row>
        <row r="13985">
          <cell r="A13985" t="str">
            <v>4522000001</v>
          </cell>
        </row>
        <row r="13986">
          <cell r="A13986" t="str">
            <v>4522000001</v>
          </cell>
        </row>
        <row r="13987">
          <cell r="A13987" t="str">
            <v>4522000001</v>
          </cell>
        </row>
        <row r="13988">
          <cell r="A13988" t="str">
            <v>4522000001</v>
          </cell>
        </row>
        <row r="13989">
          <cell r="A13989" t="str">
            <v>4522000001</v>
          </cell>
        </row>
        <row r="13990">
          <cell r="A13990" t="str">
            <v>4522000001</v>
          </cell>
        </row>
        <row r="13991">
          <cell r="A13991" t="str">
            <v>4522000001</v>
          </cell>
        </row>
        <row r="13992">
          <cell r="A13992" t="str">
            <v>4522000001</v>
          </cell>
        </row>
        <row r="13993">
          <cell r="A13993" t="str">
            <v>4522000001</v>
          </cell>
        </row>
        <row r="13994">
          <cell r="A13994" t="str">
            <v>4522000001</v>
          </cell>
        </row>
        <row r="13995">
          <cell r="A13995" t="str">
            <v>4522000001</v>
          </cell>
        </row>
        <row r="13996">
          <cell r="A13996" t="str">
            <v>4522000001</v>
          </cell>
        </row>
        <row r="13997">
          <cell r="A13997" t="str">
            <v>4522000001</v>
          </cell>
        </row>
        <row r="13998">
          <cell r="A13998" t="str">
            <v>4522000001</v>
          </cell>
        </row>
        <row r="13999">
          <cell r="A13999" t="str">
            <v>4522000001</v>
          </cell>
        </row>
        <row r="14000">
          <cell r="A14000" t="str">
            <v>4522000001</v>
          </cell>
        </row>
        <row r="14001">
          <cell r="A14001" t="str">
            <v>4522000001</v>
          </cell>
        </row>
        <row r="14002">
          <cell r="A14002" t="str">
            <v>4522000001</v>
          </cell>
        </row>
        <row r="14003">
          <cell r="A14003" t="str">
            <v>4522000001</v>
          </cell>
        </row>
        <row r="14004">
          <cell r="A14004" t="str">
            <v>4522000001</v>
          </cell>
        </row>
        <row r="14005">
          <cell r="A14005" t="str">
            <v>4522000001</v>
          </cell>
        </row>
        <row r="14006">
          <cell r="A14006" t="str">
            <v>4522000001</v>
          </cell>
        </row>
        <row r="14007">
          <cell r="A14007" t="str">
            <v>4522000001</v>
          </cell>
        </row>
        <row r="14008">
          <cell r="A14008" t="str">
            <v>4522000001</v>
          </cell>
        </row>
        <row r="14009">
          <cell r="A14009" t="str">
            <v>4522000001</v>
          </cell>
        </row>
        <row r="14010">
          <cell r="A14010" t="str">
            <v>4522000001</v>
          </cell>
        </row>
        <row r="14011">
          <cell r="A14011" t="str">
            <v>4522000001</v>
          </cell>
        </row>
        <row r="14012">
          <cell r="A14012" t="str">
            <v>4522000001</v>
          </cell>
        </row>
        <row r="14013">
          <cell r="A14013" t="str">
            <v>4522000001</v>
          </cell>
        </row>
        <row r="14014">
          <cell r="A14014" t="str">
            <v>4522000001</v>
          </cell>
        </row>
        <row r="14015">
          <cell r="A14015" t="str">
            <v>4522000001</v>
          </cell>
        </row>
        <row r="14016">
          <cell r="A14016" t="str">
            <v>4522000001</v>
          </cell>
        </row>
        <row r="14017">
          <cell r="A14017" t="str">
            <v>4522000001</v>
          </cell>
        </row>
        <row r="14018">
          <cell r="A14018" t="str">
            <v>4522000001</v>
          </cell>
        </row>
        <row r="14019">
          <cell r="A14019" t="str">
            <v>4522000001</v>
          </cell>
        </row>
        <row r="14020">
          <cell r="A14020" t="str">
            <v>4522000001</v>
          </cell>
        </row>
        <row r="14021">
          <cell r="A14021" t="str">
            <v>4522000001</v>
          </cell>
        </row>
        <row r="14022">
          <cell r="A14022" t="str">
            <v>4522000001</v>
          </cell>
        </row>
        <row r="14023">
          <cell r="A14023" t="str">
            <v>4522000001</v>
          </cell>
        </row>
        <row r="14024">
          <cell r="A14024" t="str">
            <v>4522000001</v>
          </cell>
        </row>
        <row r="14025">
          <cell r="A14025" t="str">
            <v>4522000001</v>
          </cell>
        </row>
        <row r="14026">
          <cell r="A14026" t="str">
            <v>4522000001</v>
          </cell>
        </row>
        <row r="14027">
          <cell r="A14027" t="str">
            <v>4522000001</v>
          </cell>
        </row>
        <row r="14028">
          <cell r="A14028" t="str">
            <v>4522000001</v>
          </cell>
        </row>
        <row r="14029">
          <cell r="A14029" t="str">
            <v>4522000001</v>
          </cell>
        </row>
        <row r="14030">
          <cell r="A14030" t="str">
            <v>4522000001</v>
          </cell>
        </row>
        <row r="14031">
          <cell r="A14031" t="str">
            <v>4522000001</v>
          </cell>
        </row>
        <row r="14032">
          <cell r="A14032" t="str">
            <v>4522000001</v>
          </cell>
        </row>
        <row r="14033">
          <cell r="A14033" t="str">
            <v>4522000001</v>
          </cell>
        </row>
        <row r="14034">
          <cell r="A14034" t="str">
            <v>4522000001</v>
          </cell>
        </row>
        <row r="14035">
          <cell r="A14035" t="str">
            <v>4522000001</v>
          </cell>
        </row>
        <row r="14036">
          <cell r="A14036" t="str">
            <v>4522000001</v>
          </cell>
        </row>
        <row r="14037">
          <cell r="A14037" t="str">
            <v>4522000001</v>
          </cell>
        </row>
        <row r="14038">
          <cell r="A14038" t="str">
            <v>4522000001</v>
          </cell>
        </row>
        <row r="14039">
          <cell r="A14039" t="str">
            <v>4522000001</v>
          </cell>
        </row>
        <row r="14040">
          <cell r="A14040" t="str">
            <v>4522000001</v>
          </cell>
        </row>
        <row r="14041">
          <cell r="A14041" t="str">
            <v>4522000001</v>
          </cell>
        </row>
        <row r="14042">
          <cell r="A14042" t="str">
            <v>4522000001</v>
          </cell>
        </row>
        <row r="14043">
          <cell r="A14043" t="str">
            <v>4522000001</v>
          </cell>
        </row>
        <row r="14044">
          <cell r="A14044" t="str">
            <v>4522000001</v>
          </cell>
        </row>
        <row r="14045">
          <cell r="A14045" t="str">
            <v>4522000001</v>
          </cell>
        </row>
        <row r="14046">
          <cell r="A14046" t="str">
            <v>4522000001</v>
          </cell>
        </row>
        <row r="14047">
          <cell r="A14047" t="str">
            <v>4522000001</v>
          </cell>
        </row>
        <row r="14048">
          <cell r="A14048" t="str">
            <v>4522000001</v>
          </cell>
        </row>
        <row r="14049">
          <cell r="A14049" t="str">
            <v>4522000001</v>
          </cell>
        </row>
        <row r="14050">
          <cell r="A14050" t="str">
            <v>4522000001</v>
          </cell>
        </row>
        <row r="14051">
          <cell r="A14051" t="str">
            <v>4522000001</v>
          </cell>
        </row>
        <row r="14052">
          <cell r="A14052" t="str">
            <v>4522000001</v>
          </cell>
        </row>
        <row r="14053">
          <cell r="A14053" t="str">
            <v>4522000001</v>
          </cell>
        </row>
        <row r="14054">
          <cell r="A14054" t="str">
            <v>4522000001</v>
          </cell>
        </row>
        <row r="14055">
          <cell r="A14055" t="str">
            <v>4522000001</v>
          </cell>
        </row>
        <row r="14056">
          <cell r="A14056" t="str">
            <v>4522000001</v>
          </cell>
        </row>
        <row r="14057">
          <cell r="A14057" t="str">
            <v>4522000001</v>
          </cell>
        </row>
        <row r="14058">
          <cell r="A14058" t="str">
            <v>4522000001</v>
          </cell>
        </row>
        <row r="14059">
          <cell r="A14059" t="str">
            <v>4522000001</v>
          </cell>
        </row>
        <row r="14060">
          <cell r="A14060" t="str">
            <v>4522000001</v>
          </cell>
        </row>
        <row r="14061">
          <cell r="A14061" t="str">
            <v>4522000001</v>
          </cell>
        </row>
        <row r="14062">
          <cell r="A14062" t="str">
            <v>4522000001</v>
          </cell>
        </row>
        <row r="14063">
          <cell r="A14063" t="str">
            <v>4522000001</v>
          </cell>
        </row>
        <row r="14064">
          <cell r="A14064" t="str">
            <v>4522000001</v>
          </cell>
        </row>
        <row r="14065">
          <cell r="A14065" t="str">
            <v>4522000001</v>
          </cell>
        </row>
        <row r="14066">
          <cell r="A14066" t="str">
            <v>4522000001</v>
          </cell>
        </row>
        <row r="14067">
          <cell r="A14067" t="str">
            <v>4522000001</v>
          </cell>
        </row>
        <row r="14068">
          <cell r="A14068" t="str">
            <v>4522000001</v>
          </cell>
        </row>
        <row r="14069">
          <cell r="A14069" t="str">
            <v>4522000001</v>
          </cell>
        </row>
        <row r="14070">
          <cell r="A14070" t="str">
            <v>4522000001</v>
          </cell>
        </row>
        <row r="14071">
          <cell r="A14071" t="str">
            <v>4522000001</v>
          </cell>
        </row>
        <row r="14072">
          <cell r="A14072" t="str">
            <v>4522000001</v>
          </cell>
        </row>
        <row r="14073">
          <cell r="A14073" t="str">
            <v>4522000001</v>
          </cell>
        </row>
        <row r="14074">
          <cell r="A14074" t="str">
            <v>4522000001</v>
          </cell>
        </row>
        <row r="14075">
          <cell r="A14075" t="str">
            <v>4522000001</v>
          </cell>
        </row>
        <row r="14076">
          <cell r="A14076" t="str">
            <v>4522000001</v>
          </cell>
        </row>
        <row r="14077">
          <cell r="A14077" t="str">
            <v>4522000001</v>
          </cell>
        </row>
        <row r="14078">
          <cell r="A14078" t="str">
            <v>4522000001</v>
          </cell>
        </row>
        <row r="14079">
          <cell r="A14079" t="str">
            <v>4522000001</v>
          </cell>
        </row>
        <row r="14080">
          <cell r="A14080" t="str">
            <v>4522000001</v>
          </cell>
        </row>
        <row r="14081">
          <cell r="A14081" t="str">
            <v>4522000001</v>
          </cell>
        </row>
        <row r="14082">
          <cell r="A14082" t="str">
            <v>4522000001</v>
          </cell>
        </row>
        <row r="14083">
          <cell r="A14083" t="str">
            <v>4522000001</v>
          </cell>
        </row>
        <row r="14084">
          <cell r="A14084" t="str">
            <v>4522000001</v>
          </cell>
        </row>
        <row r="14085">
          <cell r="A14085" t="str">
            <v>4522000001</v>
          </cell>
        </row>
        <row r="14086">
          <cell r="A14086" t="str">
            <v>4522000001</v>
          </cell>
        </row>
        <row r="14087">
          <cell r="A14087" t="str">
            <v>4522000001</v>
          </cell>
        </row>
        <row r="14088">
          <cell r="A14088" t="str">
            <v>4522000001</v>
          </cell>
        </row>
        <row r="14089">
          <cell r="A14089" t="str">
            <v>4522000001</v>
          </cell>
        </row>
        <row r="14090">
          <cell r="A14090" t="str">
            <v>4522000001</v>
          </cell>
        </row>
        <row r="14091">
          <cell r="A14091" t="str">
            <v>4522000001</v>
          </cell>
        </row>
        <row r="14092">
          <cell r="A14092" t="str">
            <v>4522000001</v>
          </cell>
        </row>
        <row r="14093">
          <cell r="A14093" t="str">
            <v>4522000001</v>
          </cell>
        </row>
        <row r="14094">
          <cell r="A14094" t="str">
            <v>4522000001</v>
          </cell>
        </row>
        <row r="14095">
          <cell r="A14095" t="str">
            <v>4522000001</v>
          </cell>
        </row>
        <row r="14096">
          <cell r="A14096" t="str">
            <v>4522000001</v>
          </cell>
        </row>
        <row r="14097">
          <cell r="A14097" t="str">
            <v>4522000001</v>
          </cell>
        </row>
        <row r="14098">
          <cell r="A14098" t="str">
            <v>4522000001</v>
          </cell>
        </row>
        <row r="14099">
          <cell r="A14099" t="str">
            <v>4522000001</v>
          </cell>
        </row>
        <row r="14100">
          <cell r="A14100" t="str">
            <v>4522000001</v>
          </cell>
        </row>
        <row r="14101">
          <cell r="A14101" t="str">
            <v>4522000001</v>
          </cell>
        </row>
        <row r="14102">
          <cell r="A14102" t="str">
            <v>4522000001</v>
          </cell>
        </row>
        <row r="14103">
          <cell r="A14103" t="str">
            <v>4522000001</v>
          </cell>
        </row>
        <row r="14104">
          <cell r="A14104" t="str">
            <v>4522000001</v>
          </cell>
        </row>
        <row r="14105">
          <cell r="A14105" t="str">
            <v>4522000001</v>
          </cell>
        </row>
        <row r="14106">
          <cell r="A14106" t="str">
            <v>4522000001</v>
          </cell>
        </row>
        <row r="14107">
          <cell r="A14107" t="str">
            <v>4522000001</v>
          </cell>
        </row>
        <row r="14108">
          <cell r="A14108" t="str">
            <v>4522000001</v>
          </cell>
        </row>
        <row r="14109">
          <cell r="A14109" t="str">
            <v>4522000001</v>
          </cell>
        </row>
        <row r="14110">
          <cell r="A14110" t="str">
            <v>4522000001</v>
          </cell>
        </row>
        <row r="14111">
          <cell r="A14111" t="str">
            <v>4522000001</v>
          </cell>
        </row>
        <row r="14112">
          <cell r="A14112" t="str">
            <v>4522000001</v>
          </cell>
        </row>
        <row r="14113">
          <cell r="A14113" t="str">
            <v>4522000001</v>
          </cell>
        </row>
        <row r="14114">
          <cell r="A14114" t="str">
            <v>4522000001</v>
          </cell>
        </row>
        <row r="14115">
          <cell r="A14115" t="str">
            <v>4522000001</v>
          </cell>
        </row>
        <row r="14116">
          <cell r="A14116" t="str">
            <v>4522000001</v>
          </cell>
        </row>
        <row r="14117">
          <cell r="A14117" t="str">
            <v>4522000001</v>
          </cell>
        </row>
        <row r="14118">
          <cell r="A14118" t="str">
            <v>4522000001</v>
          </cell>
        </row>
        <row r="14119">
          <cell r="A14119" t="str">
            <v>4522000001</v>
          </cell>
        </row>
        <row r="14120">
          <cell r="A14120" t="str">
            <v>4522000001</v>
          </cell>
        </row>
        <row r="14121">
          <cell r="A14121" t="str">
            <v>4522000001</v>
          </cell>
        </row>
        <row r="14122">
          <cell r="A14122" t="str">
            <v>4522000001</v>
          </cell>
        </row>
        <row r="14123">
          <cell r="A14123" t="str">
            <v>4522000001</v>
          </cell>
        </row>
        <row r="14124">
          <cell r="A14124" t="str">
            <v>4522000001</v>
          </cell>
        </row>
        <row r="14125">
          <cell r="A14125" t="str">
            <v>4522000001</v>
          </cell>
        </row>
        <row r="14126">
          <cell r="A14126" t="str">
            <v>4522000001</v>
          </cell>
        </row>
        <row r="14127">
          <cell r="A14127" t="str">
            <v>4522000001</v>
          </cell>
        </row>
        <row r="14128">
          <cell r="A14128" t="str">
            <v>4522000001</v>
          </cell>
        </row>
        <row r="14129">
          <cell r="A14129" t="str">
            <v>4522000001</v>
          </cell>
        </row>
        <row r="14130">
          <cell r="A14130" t="str">
            <v>4522000001</v>
          </cell>
        </row>
        <row r="14131">
          <cell r="A14131" t="str">
            <v>4522000001</v>
          </cell>
        </row>
        <row r="14132">
          <cell r="A14132" t="str">
            <v>4522000001</v>
          </cell>
        </row>
        <row r="14133">
          <cell r="A14133" t="str">
            <v>4522000001</v>
          </cell>
        </row>
        <row r="14134">
          <cell r="A14134" t="str">
            <v>4522000001</v>
          </cell>
        </row>
        <row r="14135">
          <cell r="A14135" t="str">
            <v>4522000001</v>
          </cell>
        </row>
        <row r="14136">
          <cell r="A14136" t="str">
            <v>4522000001</v>
          </cell>
        </row>
        <row r="14137">
          <cell r="A14137" t="str">
            <v>4522000001</v>
          </cell>
        </row>
        <row r="14138">
          <cell r="A14138" t="str">
            <v>4522000001</v>
          </cell>
        </row>
        <row r="14139">
          <cell r="A14139" t="str">
            <v>4522000001</v>
          </cell>
        </row>
        <row r="14140">
          <cell r="A14140" t="str">
            <v>4522000001</v>
          </cell>
        </row>
        <row r="14141">
          <cell r="A14141" t="str">
            <v>4522000001</v>
          </cell>
        </row>
        <row r="14142">
          <cell r="A14142" t="str">
            <v>4522000001</v>
          </cell>
        </row>
        <row r="14143">
          <cell r="A14143" t="str">
            <v>4522000001</v>
          </cell>
        </row>
        <row r="14144">
          <cell r="A14144" t="str">
            <v>4522000001</v>
          </cell>
        </row>
        <row r="14145">
          <cell r="A14145" t="str">
            <v>4522000001</v>
          </cell>
        </row>
        <row r="14146">
          <cell r="A14146" t="str">
            <v>4522000001</v>
          </cell>
        </row>
        <row r="14147">
          <cell r="A14147" t="str">
            <v>4522000001</v>
          </cell>
        </row>
        <row r="14148">
          <cell r="A14148" t="str">
            <v>4522000001</v>
          </cell>
        </row>
        <row r="14149">
          <cell r="A14149" t="str">
            <v>4522000001</v>
          </cell>
        </row>
        <row r="14150">
          <cell r="A14150" t="str">
            <v>4522000001</v>
          </cell>
        </row>
        <row r="14151">
          <cell r="A14151" t="str">
            <v>4522000001</v>
          </cell>
        </row>
        <row r="14152">
          <cell r="A14152" t="str">
            <v>4522000001</v>
          </cell>
        </row>
        <row r="14153">
          <cell r="A14153" t="str">
            <v>4522000001</v>
          </cell>
        </row>
        <row r="14154">
          <cell r="A14154" t="str">
            <v>4522000001</v>
          </cell>
        </row>
        <row r="14155">
          <cell r="A14155" t="str">
            <v>4522000001</v>
          </cell>
        </row>
        <row r="14156">
          <cell r="A14156" t="str">
            <v>4522000001</v>
          </cell>
        </row>
        <row r="14157">
          <cell r="A14157" t="str">
            <v>4522000001</v>
          </cell>
        </row>
        <row r="14158">
          <cell r="A14158" t="str">
            <v>4522000001</v>
          </cell>
        </row>
        <row r="14159">
          <cell r="A14159" t="str">
            <v>4522000001</v>
          </cell>
        </row>
        <row r="14160">
          <cell r="A14160" t="str">
            <v>4522000001</v>
          </cell>
        </row>
        <row r="14161">
          <cell r="A14161" t="str">
            <v>4522000001</v>
          </cell>
        </row>
        <row r="14162">
          <cell r="A14162" t="str">
            <v>4522000001</v>
          </cell>
        </row>
        <row r="14163">
          <cell r="A14163" t="str">
            <v>4522000001</v>
          </cell>
        </row>
        <row r="14164">
          <cell r="A14164" t="str">
            <v>4522000001</v>
          </cell>
        </row>
        <row r="14165">
          <cell r="A14165" t="str">
            <v>4522000001</v>
          </cell>
        </row>
        <row r="14166">
          <cell r="A14166" t="str">
            <v>4522000001</v>
          </cell>
        </row>
        <row r="14167">
          <cell r="A14167" t="str">
            <v>4522000001</v>
          </cell>
        </row>
        <row r="14168">
          <cell r="A14168" t="str">
            <v>4522000001</v>
          </cell>
        </row>
        <row r="14169">
          <cell r="A14169" t="str">
            <v>4522000001</v>
          </cell>
        </row>
        <row r="14170">
          <cell r="A14170" t="str">
            <v>4522000001</v>
          </cell>
        </row>
        <row r="14171">
          <cell r="A14171" t="str">
            <v>4522000001</v>
          </cell>
        </row>
        <row r="14172">
          <cell r="A14172" t="str">
            <v>4522000001</v>
          </cell>
        </row>
        <row r="14173">
          <cell r="A14173" t="str">
            <v>4522000001</v>
          </cell>
        </row>
        <row r="14174">
          <cell r="A14174" t="str">
            <v>4522000001</v>
          </cell>
        </row>
        <row r="14175">
          <cell r="A14175" t="str">
            <v>4522000001</v>
          </cell>
        </row>
        <row r="14176">
          <cell r="A14176" t="str">
            <v>4522000001</v>
          </cell>
        </row>
        <row r="14177">
          <cell r="A14177" t="str">
            <v>4522000001</v>
          </cell>
        </row>
        <row r="14178">
          <cell r="A14178" t="str">
            <v>4522000001</v>
          </cell>
        </row>
        <row r="14179">
          <cell r="A14179" t="str">
            <v>4522000001</v>
          </cell>
        </row>
        <row r="14180">
          <cell r="A14180" t="str">
            <v>4522000001</v>
          </cell>
        </row>
        <row r="14181">
          <cell r="A14181" t="str">
            <v>4522000001</v>
          </cell>
        </row>
        <row r="14182">
          <cell r="A14182" t="str">
            <v>4522000001</v>
          </cell>
        </row>
        <row r="14183">
          <cell r="A14183" t="str">
            <v>4522000001</v>
          </cell>
        </row>
        <row r="14184">
          <cell r="A14184" t="str">
            <v>4522000001</v>
          </cell>
        </row>
        <row r="14185">
          <cell r="A14185" t="str">
            <v>4522000001</v>
          </cell>
        </row>
        <row r="14186">
          <cell r="A14186" t="str">
            <v>4522000001</v>
          </cell>
        </row>
        <row r="14187">
          <cell r="A14187" t="str">
            <v>4522000001</v>
          </cell>
        </row>
        <row r="14188">
          <cell r="A14188" t="str">
            <v>4522000001</v>
          </cell>
        </row>
        <row r="14189">
          <cell r="A14189" t="str">
            <v>4522000001</v>
          </cell>
        </row>
        <row r="14190">
          <cell r="A14190" t="str">
            <v>4522000001</v>
          </cell>
        </row>
        <row r="14191">
          <cell r="A14191" t="str">
            <v>4522000001</v>
          </cell>
        </row>
        <row r="14192">
          <cell r="A14192" t="str">
            <v>4522000001</v>
          </cell>
        </row>
        <row r="14193">
          <cell r="A14193" t="str">
            <v>4522000001</v>
          </cell>
        </row>
        <row r="14194">
          <cell r="A14194" t="str">
            <v>4522000001</v>
          </cell>
        </row>
        <row r="14195">
          <cell r="A14195" t="str">
            <v>4522000001</v>
          </cell>
        </row>
        <row r="14196">
          <cell r="A14196" t="str">
            <v>4522000001</v>
          </cell>
        </row>
        <row r="14197">
          <cell r="A14197" t="str">
            <v>4522000001</v>
          </cell>
        </row>
        <row r="14198">
          <cell r="A14198" t="str">
            <v>4522000001</v>
          </cell>
        </row>
        <row r="14199">
          <cell r="A14199" t="str">
            <v>4522000001</v>
          </cell>
        </row>
        <row r="14200">
          <cell r="A14200" t="str">
            <v>4522000001</v>
          </cell>
        </row>
        <row r="14201">
          <cell r="A14201" t="str">
            <v>4522000001</v>
          </cell>
        </row>
        <row r="14202">
          <cell r="A14202" t="str">
            <v>4522000001</v>
          </cell>
        </row>
        <row r="14203">
          <cell r="A14203" t="str">
            <v>4522000001</v>
          </cell>
        </row>
        <row r="14204">
          <cell r="A14204" t="str">
            <v>4522000001</v>
          </cell>
        </row>
        <row r="14205">
          <cell r="A14205" t="str">
            <v>4522000001</v>
          </cell>
        </row>
        <row r="14206">
          <cell r="A14206" t="str">
            <v>4522000001</v>
          </cell>
        </row>
        <row r="14207">
          <cell r="A14207" t="str">
            <v>4522000001</v>
          </cell>
        </row>
        <row r="14208">
          <cell r="A14208" t="str">
            <v>4522000001</v>
          </cell>
        </row>
        <row r="14209">
          <cell r="A14209" t="str">
            <v>4522000001</v>
          </cell>
        </row>
        <row r="14210">
          <cell r="A14210" t="str">
            <v>4522000001</v>
          </cell>
        </row>
        <row r="14211">
          <cell r="A14211" t="str">
            <v>4522000001</v>
          </cell>
        </row>
        <row r="14212">
          <cell r="A14212" t="str">
            <v>4522000001</v>
          </cell>
        </row>
        <row r="14213">
          <cell r="A14213" t="str">
            <v>4522000001</v>
          </cell>
        </row>
        <row r="14214">
          <cell r="A14214" t="str">
            <v>4522000001</v>
          </cell>
        </row>
        <row r="14215">
          <cell r="A14215" t="str">
            <v>4522000001</v>
          </cell>
        </row>
        <row r="14216">
          <cell r="A14216" t="str">
            <v>4522000001</v>
          </cell>
        </row>
        <row r="14217">
          <cell r="A14217" t="str">
            <v>4522000001</v>
          </cell>
        </row>
        <row r="14218">
          <cell r="A14218" t="str">
            <v>4522000001</v>
          </cell>
        </row>
        <row r="14219">
          <cell r="A14219" t="str">
            <v>4522000001</v>
          </cell>
        </row>
        <row r="14220">
          <cell r="A14220" t="str">
            <v>4522000001</v>
          </cell>
        </row>
        <row r="14221">
          <cell r="A14221" t="str">
            <v>4522000001</v>
          </cell>
        </row>
        <row r="14222">
          <cell r="A14222" t="str">
            <v>4522000001</v>
          </cell>
        </row>
        <row r="14223">
          <cell r="A14223" t="str">
            <v>4522000001</v>
          </cell>
        </row>
        <row r="14224">
          <cell r="A14224" t="str">
            <v>4522000001</v>
          </cell>
        </row>
        <row r="14225">
          <cell r="A14225" t="str">
            <v>4522000001</v>
          </cell>
        </row>
        <row r="14226">
          <cell r="A14226" t="str">
            <v>4522000001</v>
          </cell>
        </row>
        <row r="14227">
          <cell r="A14227" t="str">
            <v>4522000001</v>
          </cell>
        </row>
        <row r="14228">
          <cell r="A14228" t="str">
            <v>4522000001</v>
          </cell>
        </row>
        <row r="14229">
          <cell r="A14229" t="str">
            <v>4522000001</v>
          </cell>
        </row>
        <row r="14230">
          <cell r="A14230" t="str">
            <v>4522000001</v>
          </cell>
        </row>
        <row r="14231">
          <cell r="A14231" t="str">
            <v>4522000001</v>
          </cell>
        </row>
        <row r="14232">
          <cell r="A14232" t="str">
            <v>4522000001</v>
          </cell>
        </row>
        <row r="14233">
          <cell r="A14233" t="str">
            <v>4522000001</v>
          </cell>
        </row>
        <row r="14234">
          <cell r="A14234" t="str">
            <v>4522000001</v>
          </cell>
        </row>
        <row r="14235">
          <cell r="A14235" t="str">
            <v>4522000001</v>
          </cell>
        </row>
        <row r="14236">
          <cell r="A14236" t="str">
            <v>4522000001</v>
          </cell>
        </row>
        <row r="14237">
          <cell r="A14237" t="str">
            <v>4522000001</v>
          </cell>
        </row>
        <row r="14238">
          <cell r="A14238" t="str">
            <v>4522000001</v>
          </cell>
        </row>
        <row r="14239">
          <cell r="A14239" t="str">
            <v>4522000001</v>
          </cell>
        </row>
        <row r="14240">
          <cell r="A14240" t="str">
            <v>4522000001</v>
          </cell>
        </row>
        <row r="14241">
          <cell r="A14241" t="str">
            <v>4522000001</v>
          </cell>
        </row>
        <row r="14242">
          <cell r="A14242" t="str">
            <v>4522000001</v>
          </cell>
        </row>
        <row r="14243">
          <cell r="A14243" t="str">
            <v>4522000001</v>
          </cell>
        </row>
        <row r="14244">
          <cell r="A14244" t="str">
            <v>4522000001</v>
          </cell>
        </row>
        <row r="14245">
          <cell r="A14245" t="str">
            <v>4522000001</v>
          </cell>
        </row>
        <row r="14246">
          <cell r="A14246" t="str">
            <v>4522000001</v>
          </cell>
        </row>
        <row r="14247">
          <cell r="A14247" t="str">
            <v>4522000001</v>
          </cell>
        </row>
        <row r="14248">
          <cell r="A14248" t="str">
            <v>4522000001</v>
          </cell>
        </row>
        <row r="14249">
          <cell r="A14249" t="str">
            <v>4522000001</v>
          </cell>
        </row>
        <row r="14250">
          <cell r="A14250" t="str">
            <v>4522000001</v>
          </cell>
        </row>
        <row r="14251">
          <cell r="A14251" t="str">
            <v>4522000001</v>
          </cell>
        </row>
        <row r="14252">
          <cell r="A14252" t="str">
            <v>4522000001</v>
          </cell>
        </row>
        <row r="14253">
          <cell r="A14253" t="str">
            <v>4522000001</v>
          </cell>
        </row>
        <row r="14254">
          <cell r="A14254" t="str">
            <v>4522000001</v>
          </cell>
        </row>
        <row r="14255">
          <cell r="A14255" t="str">
            <v>4522000001</v>
          </cell>
        </row>
        <row r="14256">
          <cell r="A14256" t="str">
            <v>4522000001</v>
          </cell>
        </row>
        <row r="14257">
          <cell r="A14257" t="str">
            <v>4522000001</v>
          </cell>
        </row>
        <row r="14258">
          <cell r="A14258" t="str">
            <v>4522000001</v>
          </cell>
        </row>
        <row r="14259">
          <cell r="A14259" t="str">
            <v>4522000001</v>
          </cell>
        </row>
        <row r="14260">
          <cell r="A14260" t="str">
            <v>4522000001</v>
          </cell>
        </row>
        <row r="14261">
          <cell r="A14261" t="str">
            <v>4522000001</v>
          </cell>
        </row>
        <row r="14262">
          <cell r="A14262" t="str">
            <v>4522000001</v>
          </cell>
        </row>
        <row r="14263">
          <cell r="A14263" t="str">
            <v>4522000001</v>
          </cell>
        </row>
        <row r="14264">
          <cell r="A14264" t="str">
            <v>4522000001</v>
          </cell>
        </row>
        <row r="14265">
          <cell r="A14265" t="str">
            <v>4522000001</v>
          </cell>
        </row>
        <row r="14266">
          <cell r="A14266" t="str">
            <v>4522000001</v>
          </cell>
        </row>
        <row r="14267">
          <cell r="A14267" t="str">
            <v>4522000001</v>
          </cell>
        </row>
        <row r="14268">
          <cell r="A14268" t="str">
            <v>4522000001</v>
          </cell>
        </row>
        <row r="14269">
          <cell r="A14269" t="str">
            <v>4522000001</v>
          </cell>
        </row>
        <row r="14270">
          <cell r="A14270" t="str">
            <v>4522000001</v>
          </cell>
        </row>
        <row r="14271">
          <cell r="A14271" t="str">
            <v>4522000001</v>
          </cell>
        </row>
        <row r="14272">
          <cell r="A14272" t="str">
            <v>4522000001</v>
          </cell>
        </row>
        <row r="14273">
          <cell r="A14273" t="str">
            <v>4522000001</v>
          </cell>
        </row>
        <row r="14274">
          <cell r="A14274" t="str">
            <v>4522000001</v>
          </cell>
        </row>
        <row r="14275">
          <cell r="A14275" t="str">
            <v>4522000001</v>
          </cell>
        </row>
        <row r="14276">
          <cell r="A14276" t="str">
            <v>4522000001</v>
          </cell>
        </row>
        <row r="14277">
          <cell r="A14277" t="str">
            <v>4522000001</v>
          </cell>
        </row>
        <row r="14278">
          <cell r="A14278" t="str">
            <v>4522000001</v>
          </cell>
        </row>
        <row r="14279">
          <cell r="A14279" t="str">
            <v>4522000001</v>
          </cell>
        </row>
        <row r="14280">
          <cell r="A14280" t="str">
            <v>4522000001</v>
          </cell>
        </row>
        <row r="14281">
          <cell r="A14281" t="str">
            <v>4522000001</v>
          </cell>
        </row>
        <row r="14282">
          <cell r="A14282" t="str">
            <v>4522000001</v>
          </cell>
        </row>
        <row r="14283">
          <cell r="A14283" t="str">
            <v>4522000001</v>
          </cell>
        </row>
        <row r="14284">
          <cell r="A14284" t="str">
            <v>4522000001</v>
          </cell>
        </row>
        <row r="14285">
          <cell r="A14285" t="str">
            <v>4522000001</v>
          </cell>
        </row>
        <row r="14286">
          <cell r="A14286" t="str">
            <v>4522000001</v>
          </cell>
        </row>
        <row r="14287">
          <cell r="A14287" t="str">
            <v>4522000001</v>
          </cell>
        </row>
        <row r="14288">
          <cell r="A14288" t="str">
            <v>4522000001</v>
          </cell>
        </row>
        <row r="14289">
          <cell r="A14289" t="str">
            <v>4522000001</v>
          </cell>
        </row>
        <row r="14290">
          <cell r="A14290" t="str">
            <v>4522000001</v>
          </cell>
        </row>
        <row r="14291">
          <cell r="A14291" t="str">
            <v>4522000001</v>
          </cell>
        </row>
        <row r="14292">
          <cell r="A14292" t="str">
            <v>4522000001</v>
          </cell>
        </row>
        <row r="14293">
          <cell r="A14293" t="str">
            <v>4522000001</v>
          </cell>
        </row>
        <row r="14294">
          <cell r="A14294" t="str">
            <v>4522000001</v>
          </cell>
        </row>
        <row r="14295">
          <cell r="A14295" t="str">
            <v>4522000001</v>
          </cell>
        </row>
        <row r="14296">
          <cell r="A14296" t="str">
            <v>4522000001</v>
          </cell>
        </row>
        <row r="14297">
          <cell r="A14297" t="str">
            <v>4522000001</v>
          </cell>
        </row>
        <row r="14298">
          <cell r="A14298" t="str">
            <v>4522000001</v>
          </cell>
        </row>
        <row r="14299">
          <cell r="A14299" t="str">
            <v>4522000001</v>
          </cell>
        </row>
        <row r="14300">
          <cell r="A14300" t="str">
            <v>4522000001</v>
          </cell>
        </row>
        <row r="14301">
          <cell r="A14301" t="str">
            <v>4522000001</v>
          </cell>
        </row>
        <row r="14302">
          <cell r="A14302" t="str">
            <v>4522000001</v>
          </cell>
        </row>
        <row r="14303">
          <cell r="A14303" t="str">
            <v>4522000001</v>
          </cell>
        </row>
        <row r="14304">
          <cell r="A14304" t="str">
            <v>4522000001</v>
          </cell>
        </row>
        <row r="14305">
          <cell r="A14305" t="str">
            <v>4522000001</v>
          </cell>
        </row>
        <row r="14306">
          <cell r="A14306" t="str">
            <v>4522000001</v>
          </cell>
        </row>
        <row r="14307">
          <cell r="A14307" t="str">
            <v>4522000001</v>
          </cell>
        </row>
        <row r="14308">
          <cell r="A14308" t="str">
            <v>4522000001</v>
          </cell>
        </row>
        <row r="14309">
          <cell r="A14309" t="str">
            <v>4522000001</v>
          </cell>
        </row>
        <row r="14310">
          <cell r="A14310" t="str">
            <v>4522000001</v>
          </cell>
        </row>
        <row r="14311">
          <cell r="A14311" t="str">
            <v>4522000001</v>
          </cell>
        </row>
        <row r="14312">
          <cell r="A14312" t="str">
            <v>4522000001</v>
          </cell>
        </row>
        <row r="14313">
          <cell r="A14313" t="str">
            <v>4522000001</v>
          </cell>
        </row>
        <row r="14314">
          <cell r="A14314" t="str">
            <v>4522000001</v>
          </cell>
        </row>
        <row r="14315">
          <cell r="A14315" t="str">
            <v>4522000001</v>
          </cell>
        </row>
        <row r="14316">
          <cell r="A14316" t="str">
            <v>4522000001</v>
          </cell>
        </row>
        <row r="14317">
          <cell r="A14317" t="str">
            <v>4522000001</v>
          </cell>
        </row>
        <row r="14318">
          <cell r="A14318" t="str">
            <v>4522000001</v>
          </cell>
        </row>
        <row r="14319">
          <cell r="A14319" t="str">
            <v>4522000001</v>
          </cell>
        </row>
        <row r="14320">
          <cell r="A14320" t="str">
            <v>4522000001</v>
          </cell>
        </row>
        <row r="14321">
          <cell r="A14321" t="str">
            <v>4522000001</v>
          </cell>
        </row>
        <row r="14322">
          <cell r="A14322" t="str">
            <v>4522000001</v>
          </cell>
        </row>
        <row r="14323">
          <cell r="A14323" t="str">
            <v>4522000001</v>
          </cell>
        </row>
        <row r="14324">
          <cell r="A14324" t="str">
            <v>4522000001</v>
          </cell>
        </row>
        <row r="14325">
          <cell r="A14325" t="str">
            <v>4522000001</v>
          </cell>
        </row>
        <row r="14326">
          <cell r="A14326" t="str">
            <v>4522000001</v>
          </cell>
        </row>
        <row r="14327">
          <cell r="A14327" t="str">
            <v>4522000001</v>
          </cell>
        </row>
        <row r="14328">
          <cell r="A14328" t="str">
            <v>4522000001</v>
          </cell>
        </row>
        <row r="14329">
          <cell r="A14329" t="str">
            <v>4522000001</v>
          </cell>
        </row>
        <row r="14330">
          <cell r="A14330" t="str">
            <v>4522000001</v>
          </cell>
        </row>
        <row r="14331">
          <cell r="A14331" t="str">
            <v>4522000001</v>
          </cell>
        </row>
        <row r="14332">
          <cell r="A14332" t="str">
            <v>4522000001</v>
          </cell>
        </row>
        <row r="14333">
          <cell r="A14333" t="str">
            <v>4522000001</v>
          </cell>
        </row>
        <row r="14334">
          <cell r="A14334" t="str">
            <v>4522000001</v>
          </cell>
        </row>
        <row r="14335">
          <cell r="A14335" t="str">
            <v>4522000001</v>
          </cell>
        </row>
        <row r="14336">
          <cell r="A14336" t="str">
            <v>4522000001</v>
          </cell>
        </row>
        <row r="14337">
          <cell r="A14337" t="str">
            <v>4522000001</v>
          </cell>
        </row>
        <row r="14338">
          <cell r="A14338" t="str">
            <v>4522000001</v>
          </cell>
        </row>
        <row r="14339">
          <cell r="A14339" t="str">
            <v>4522000001</v>
          </cell>
        </row>
        <row r="14340">
          <cell r="A14340" t="str">
            <v>4522000001</v>
          </cell>
        </row>
        <row r="14341">
          <cell r="A14341" t="str">
            <v>4522000001</v>
          </cell>
        </row>
        <row r="14342">
          <cell r="A14342" t="str">
            <v>4522000001</v>
          </cell>
        </row>
        <row r="14343">
          <cell r="A14343" t="str">
            <v>4522000001</v>
          </cell>
        </row>
        <row r="14344">
          <cell r="A14344" t="str">
            <v>4522000001</v>
          </cell>
        </row>
        <row r="14345">
          <cell r="A14345" t="str">
            <v>4522000001</v>
          </cell>
        </row>
        <row r="14346">
          <cell r="A14346" t="str">
            <v>4522000001</v>
          </cell>
        </row>
        <row r="14347">
          <cell r="A14347" t="str">
            <v>4522000001</v>
          </cell>
        </row>
        <row r="14348">
          <cell r="A14348" t="str">
            <v>4522000001</v>
          </cell>
        </row>
        <row r="14349">
          <cell r="A14349" t="str">
            <v>4522000001</v>
          </cell>
        </row>
        <row r="14350">
          <cell r="A14350" t="str">
            <v>4522000001</v>
          </cell>
        </row>
        <row r="14351">
          <cell r="A14351" t="str">
            <v>4522000001</v>
          </cell>
        </row>
        <row r="14352">
          <cell r="A14352" t="str">
            <v>4522000001</v>
          </cell>
        </row>
        <row r="14353">
          <cell r="A14353" t="str">
            <v>4522000001</v>
          </cell>
        </row>
        <row r="14354">
          <cell r="A14354" t="str">
            <v>4522000001</v>
          </cell>
        </row>
        <row r="14355">
          <cell r="A14355" t="str">
            <v>4522000001</v>
          </cell>
        </row>
        <row r="14356">
          <cell r="A14356" t="str">
            <v>4522000001</v>
          </cell>
        </row>
        <row r="14357">
          <cell r="A14357" t="str">
            <v>4522000001</v>
          </cell>
        </row>
        <row r="14358">
          <cell r="A14358" t="str">
            <v>4522000001</v>
          </cell>
        </row>
        <row r="14359">
          <cell r="A14359" t="str">
            <v>4522000001</v>
          </cell>
        </row>
        <row r="14360">
          <cell r="A14360" t="str">
            <v>4522000001</v>
          </cell>
        </row>
        <row r="14361">
          <cell r="A14361" t="str">
            <v>4522000001</v>
          </cell>
        </row>
        <row r="14362">
          <cell r="A14362" t="str">
            <v>4522000001</v>
          </cell>
        </row>
        <row r="14363">
          <cell r="A14363" t="str">
            <v>4522000001</v>
          </cell>
        </row>
        <row r="14364">
          <cell r="A14364" t="str">
            <v>4522000001</v>
          </cell>
        </row>
        <row r="14365">
          <cell r="A14365" t="str">
            <v>4522000001</v>
          </cell>
        </row>
        <row r="14366">
          <cell r="A14366" t="str">
            <v>4522000001</v>
          </cell>
        </row>
        <row r="14367">
          <cell r="A14367" t="str">
            <v>4522000001</v>
          </cell>
        </row>
        <row r="14368">
          <cell r="A14368" t="str">
            <v>4522000001</v>
          </cell>
        </row>
        <row r="14369">
          <cell r="A14369" t="str">
            <v>4522000001</v>
          </cell>
        </row>
        <row r="14370">
          <cell r="A14370" t="str">
            <v>4522000001</v>
          </cell>
        </row>
        <row r="14371">
          <cell r="A14371" t="str">
            <v>4522000001</v>
          </cell>
        </row>
        <row r="14372">
          <cell r="A14372" t="str">
            <v>4522000001</v>
          </cell>
        </row>
        <row r="14373">
          <cell r="A14373" t="str">
            <v>4522000001</v>
          </cell>
        </row>
        <row r="14374">
          <cell r="A14374" t="str">
            <v>4522000001</v>
          </cell>
        </row>
        <row r="14375">
          <cell r="A14375" t="str">
            <v>4522000001</v>
          </cell>
        </row>
        <row r="14376">
          <cell r="A14376" t="str">
            <v>4522000001</v>
          </cell>
        </row>
        <row r="14377">
          <cell r="A14377" t="str">
            <v>4522000001</v>
          </cell>
        </row>
        <row r="14378">
          <cell r="A14378" t="str">
            <v>4522000001</v>
          </cell>
        </row>
        <row r="14379">
          <cell r="A14379" t="str">
            <v>4522000001</v>
          </cell>
        </row>
        <row r="14380">
          <cell r="A14380" t="str">
            <v>4522000001</v>
          </cell>
        </row>
        <row r="14381">
          <cell r="A14381" t="str">
            <v>4522000001</v>
          </cell>
        </row>
        <row r="14382">
          <cell r="A14382" t="str">
            <v>4522000001</v>
          </cell>
        </row>
        <row r="14383">
          <cell r="A14383" t="str">
            <v>4522000001</v>
          </cell>
        </row>
        <row r="14384">
          <cell r="A14384" t="str">
            <v>4522000001</v>
          </cell>
        </row>
        <row r="14385">
          <cell r="A14385" t="str">
            <v>4522000001</v>
          </cell>
        </row>
        <row r="14386">
          <cell r="A14386" t="str">
            <v>4522000001</v>
          </cell>
        </row>
        <row r="14387">
          <cell r="A14387" t="str">
            <v>4522000001</v>
          </cell>
        </row>
        <row r="14388">
          <cell r="A14388" t="str">
            <v>4522000001</v>
          </cell>
        </row>
        <row r="14389">
          <cell r="A14389" t="str">
            <v>4522000001</v>
          </cell>
        </row>
        <row r="14390">
          <cell r="A14390" t="str">
            <v>4522000001</v>
          </cell>
        </row>
        <row r="14391">
          <cell r="A14391" t="str">
            <v>4522000001</v>
          </cell>
        </row>
        <row r="14392">
          <cell r="A14392" t="str">
            <v>4522000001</v>
          </cell>
        </row>
        <row r="14393">
          <cell r="A14393" t="str">
            <v>4522000001</v>
          </cell>
        </row>
        <row r="14394">
          <cell r="A14394" t="str">
            <v>4522000001</v>
          </cell>
        </row>
        <row r="14395">
          <cell r="A14395" t="str">
            <v>4522000001</v>
          </cell>
        </row>
        <row r="14396">
          <cell r="A14396" t="str">
            <v>4522000001</v>
          </cell>
        </row>
        <row r="14397">
          <cell r="A14397" t="str">
            <v>4522000001</v>
          </cell>
        </row>
        <row r="14398">
          <cell r="A14398" t="str">
            <v>4522000001</v>
          </cell>
        </row>
        <row r="14399">
          <cell r="A14399" t="str">
            <v>4522000001</v>
          </cell>
        </row>
        <row r="14400">
          <cell r="A14400" t="str">
            <v>4522000001</v>
          </cell>
        </row>
        <row r="14401">
          <cell r="A14401" t="str">
            <v>4522000001</v>
          </cell>
        </row>
        <row r="14402">
          <cell r="A14402" t="str">
            <v>4522000001</v>
          </cell>
        </row>
        <row r="14403">
          <cell r="A14403" t="str">
            <v>4522000001</v>
          </cell>
        </row>
        <row r="14404">
          <cell r="A14404" t="str">
            <v>4522000001</v>
          </cell>
        </row>
        <row r="14405">
          <cell r="A14405" t="str">
            <v>4522000001</v>
          </cell>
        </row>
        <row r="14406">
          <cell r="A14406" t="str">
            <v>4522000001</v>
          </cell>
        </row>
        <row r="14407">
          <cell r="A14407" t="str">
            <v>4522000001</v>
          </cell>
        </row>
        <row r="14408">
          <cell r="A14408" t="str">
            <v>4522000001</v>
          </cell>
        </row>
        <row r="14409">
          <cell r="A14409" t="str">
            <v>4522000001</v>
          </cell>
        </row>
        <row r="14410">
          <cell r="A14410" t="str">
            <v>4522000001</v>
          </cell>
        </row>
        <row r="14411">
          <cell r="A14411" t="str">
            <v>4522000001</v>
          </cell>
        </row>
        <row r="14412">
          <cell r="A14412" t="str">
            <v>4522000001</v>
          </cell>
        </row>
        <row r="14413">
          <cell r="A14413" t="str">
            <v>4522000001</v>
          </cell>
        </row>
        <row r="14414">
          <cell r="A14414" t="str">
            <v>4522000001</v>
          </cell>
        </row>
        <row r="14415">
          <cell r="A14415" t="str">
            <v>4522000001</v>
          </cell>
        </row>
        <row r="14416">
          <cell r="A14416" t="str">
            <v>4522000001</v>
          </cell>
        </row>
        <row r="14417">
          <cell r="A14417" t="str">
            <v>4522000001</v>
          </cell>
        </row>
        <row r="14418">
          <cell r="A14418" t="str">
            <v>4522000001</v>
          </cell>
        </row>
        <row r="14419">
          <cell r="A14419" t="str">
            <v>4522000001</v>
          </cell>
        </row>
        <row r="14420">
          <cell r="A14420" t="str">
            <v>4522000001</v>
          </cell>
        </row>
        <row r="14421">
          <cell r="A14421" t="str">
            <v>4522000001</v>
          </cell>
        </row>
        <row r="14422">
          <cell r="A14422" t="str">
            <v>4522000001</v>
          </cell>
        </row>
        <row r="14423">
          <cell r="A14423" t="str">
            <v>4522000001</v>
          </cell>
        </row>
        <row r="14424">
          <cell r="A14424" t="str">
            <v>4522000001</v>
          </cell>
        </row>
        <row r="14425">
          <cell r="A14425" t="str">
            <v>4522000001</v>
          </cell>
        </row>
        <row r="14426">
          <cell r="A14426" t="str">
            <v>4522000001</v>
          </cell>
        </row>
        <row r="14427">
          <cell r="A14427" t="str">
            <v>4522000001</v>
          </cell>
        </row>
        <row r="14428">
          <cell r="A14428" t="str">
            <v>4522000001</v>
          </cell>
        </row>
        <row r="14429">
          <cell r="A14429" t="str">
            <v>4522000001</v>
          </cell>
        </row>
        <row r="14430">
          <cell r="A14430" t="str">
            <v>4522000001</v>
          </cell>
        </row>
        <row r="14431">
          <cell r="A14431" t="str">
            <v>4522000001</v>
          </cell>
        </row>
        <row r="14432">
          <cell r="A14432" t="str">
            <v>4522000001</v>
          </cell>
        </row>
        <row r="14433">
          <cell r="A14433" t="str">
            <v>4522000001</v>
          </cell>
        </row>
        <row r="14434">
          <cell r="A14434" t="str">
            <v>4522000001</v>
          </cell>
        </row>
        <row r="14435">
          <cell r="A14435" t="str">
            <v>4522000001</v>
          </cell>
        </row>
        <row r="14436">
          <cell r="A14436" t="str">
            <v>4522000001</v>
          </cell>
        </row>
        <row r="14437">
          <cell r="A14437" t="str">
            <v>4522000001</v>
          </cell>
        </row>
        <row r="14438">
          <cell r="A14438" t="str">
            <v>4522000001</v>
          </cell>
        </row>
        <row r="14439">
          <cell r="A14439" t="str">
            <v>4522000001</v>
          </cell>
        </row>
        <row r="14440">
          <cell r="A14440" t="str">
            <v>4522000001</v>
          </cell>
        </row>
        <row r="14441">
          <cell r="A14441" t="str">
            <v>4522000001</v>
          </cell>
        </row>
        <row r="14442">
          <cell r="A14442" t="str">
            <v>4522000001</v>
          </cell>
        </row>
        <row r="14443">
          <cell r="A14443" t="str">
            <v>4522000001</v>
          </cell>
        </row>
        <row r="14444">
          <cell r="A14444" t="str">
            <v>4522000001</v>
          </cell>
        </row>
        <row r="14445">
          <cell r="A14445" t="str">
            <v>4522000001</v>
          </cell>
        </row>
        <row r="14446">
          <cell r="A14446" t="str">
            <v>4522000001</v>
          </cell>
        </row>
        <row r="14447">
          <cell r="A14447" t="str">
            <v>4522000001</v>
          </cell>
        </row>
        <row r="14448">
          <cell r="A14448" t="str">
            <v>4522000001</v>
          </cell>
        </row>
        <row r="14449">
          <cell r="A14449" t="str">
            <v>4522000001</v>
          </cell>
        </row>
        <row r="14450">
          <cell r="A14450" t="str">
            <v>4522000001</v>
          </cell>
        </row>
        <row r="14451">
          <cell r="A14451" t="str">
            <v>4522000001</v>
          </cell>
        </row>
        <row r="14452">
          <cell r="A14452" t="str">
            <v>4522000001</v>
          </cell>
        </row>
        <row r="14453">
          <cell r="A14453" t="str">
            <v>4522000001</v>
          </cell>
        </row>
        <row r="14454">
          <cell r="A14454" t="str">
            <v>4522000001</v>
          </cell>
        </row>
        <row r="14455">
          <cell r="A14455" t="str">
            <v>4522000001</v>
          </cell>
        </row>
        <row r="14456">
          <cell r="A14456" t="str">
            <v>4522000001</v>
          </cell>
        </row>
        <row r="14457">
          <cell r="A14457" t="str">
            <v>4522000001</v>
          </cell>
        </row>
        <row r="14458">
          <cell r="A14458" t="str">
            <v>4522000001</v>
          </cell>
        </row>
        <row r="14459">
          <cell r="A14459" t="str">
            <v>4522000001</v>
          </cell>
        </row>
        <row r="14460">
          <cell r="A14460" t="str">
            <v>4522000001</v>
          </cell>
        </row>
        <row r="14461">
          <cell r="A14461" t="str">
            <v>4522000001</v>
          </cell>
        </row>
        <row r="14462">
          <cell r="A14462" t="str">
            <v>4522000001</v>
          </cell>
        </row>
        <row r="14463">
          <cell r="A14463" t="str">
            <v>4522000001</v>
          </cell>
        </row>
        <row r="14464">
          <cell r="A14464" t="str">
            <v>4522000001</v>
          </cell>
        </row>
        <row r="14465">
          <cell r="A14465" t="str">
            <v>4522000001</v>
          </cell>
        </row>
        <row r="14466">
          <cell r="A14466" t="str">
            <v>4522000001</v>
          </cell>
        </row>
        <row r="14467">
          <cell r="A14467" t="str">
            <v>4522000001</v>
          </cell>
        </row>
        <row r="14468">
          <cell r="A14468" t="str">
            <v>4522000001</v>
          </cell>
        </row>
        <row r="14469">
          <cell r="A14469" t="str">
            <v>4522000001</v>
          </cell>
        </row>
        <row r="14470">
          <cell r="A14470" t="str">
            <v>4522000001</v>
          </cell>
        </row>
        <row r="14471">
          <cell r="A14471" t="str">
            <v>4522000001</v>
          </cell>
        </row>
        <row r="14472">
          <cell r="A14472" t="str">
            <v>4522000001</v>
          </cell>
        </row>
        <row r="14473">
          <cell r="A14473" t="str">
            <v>4522000001</v>
          </cell>
        </row>
        <row r="14474">
          <cell r="A14474" t="str">
            <v>4522000001</v>
          </cell>
        </row>
        <row r="14475">
          <cell r="A14475" t="str">
            <v>4522000001</v>
          </cell>
        </row>
        <row r="14476">
          <cell r="A14476" t="str">
            <v>4522000001</v>
          </cell>
        </row>
        <row r="14477">
          <cell r="A14477" t="str">
            <v>4522000001</v>
          </cell>
        </row>
        <row r="14478">
          <cell r="A14478" t="str">
            <v>4522000001</v>
          </cell>
        </row>
        <row r="14479">
          <cell r="A14479" t="str">
            <v>4522000001</v>
          </cell>
        </row>
        <row r="14480">
          <cell r="A14480" t="str">
            <v>4522000001</v>
          </cell>
        </row>
        <row r="14481">
          <cell r="A14481" t="str">
            <v>4522000001</v>
          </cell>
        </row>
        <row r="14482">
          <cell r="A14482" t="str">
            <v>4522000001</v>
          </cell>
        </row>
        <row r="14483">
          <cell r="A14483" t="str">
            <v>4522000001</v>
          </cell>
        </row>
        <row r="14484">
          <cell r="A14484" t="str">
            <v>4522000001</v>
          </cell>
        </row>
        <row r="14485">
          <cell r="A14485" t="str">
            <v>4522000001</v>
          </cell>
        </row>
        <row r="14486">
          <cell r="A14486" t="str">
            <v>4522000001</v>
          </cell>
        </row>
        <row r="14487">
          <cell r="A14487" t="str">
            <v>4522000001</v>
          </cell>
        </row>
        <row r="14488">
          <cell r="A14488" t="str">
            <v>4522000001</v>
          </cell>
        </row>
        <row r="14489">
          <cell r="A14489" t="str">
            <v>4522000001</v>
          </cell>
        </row>
        <row r="14490">
          <cell r="A14490" t="str">
            <v>4522000001</v>
          </cell>
        </row>
        <row r="14491">
          <cell r="A14491" t="str">
            <v>4522000001</v>
          </cell>
        </row>
        <row r="14492">
          <cell r="A14492" t="str">
            <v>4522000001</v>
          </cell>
        </row>
        <row r="14493">
          <cell r="A14493" t="str">
            <v>4522000001</v>
          </cell>
        </row>
        <row r="14494">
          <cell r="A14494" t="str">
            <v>4522000001</v>
          </cell>
        </row>
        <row r="14495">
          <cell r="A14495" t="str">
            <v>4522000001</v>
          </cell>
        </row>
        <row r="14496">
          <cell r="A14496" t="str">
            <v>4522000001</v>
          </cell>
        </row>
        <row r="14497">
          <cell r="A14497" t="str">
            <v>4522000001</v>
          </cell>
        </row>
        <row r="14498">
          <cell r="A14498" t="str">
            <v>4522000001</v>
          </cell>
        </row>
        <row r="14499">
          <cell r="A14499" t="str">
            <v>4522000001</v>
          </cell>
        </row>
        <row r="14500">
          <cell r="A14500" t="str">
            <v>4522000001</v>
          </cell>
        </row>
        <row r="14501">
          <cell r="A14501" t="str">
            <v>4522000001</v>
          </cell>
        </row>
        <row r="14502">
          <cell r="A14502" t="str">
            <v>4522000001</v>
          </cell>
        </row>
        <row r="14503">
          <cell r="A14503" t="str">
            <v>4522000001</v>
          </cell>
        </row>
        <row r="14504">
          <cell r="A14504" t="str">
            <v>4522000001</v>
          </cell>
        </row>
        <row r="14505">
          <cell r="A14505" t="str">
            <v>4522000001</v>
          </cell>
        </row>
        <row r="14506">
          <cell r="A14506" t="str">
            <v>4522000001</v>
          </cell>
        </row>
        <row r="14507">
          <cell r="A14507" t="str">
            <v>4522000001</v>
          </cell>
        </row>
        <row r="14508">
          <cell r="A14508" t="str">
            <v>4522000001</v>
          </cell>
        </row>
        <row r="14509">
          <cell r="A14509" t="str">
            <v>4522000001</v>
          </cell>
        </row>
        <row r="14510">
          <cell r="A14510" t="str">
            <v>4522000001</v>
          </cell>
        </row>
        <row r="14511">
          <cell r="A14511" t="str">
            <v>4522000001</v>
          </cell>
        </row>
        <row r="14512">
          <cell r="A14512" t="str">
            <v>4522000001</v>
          </cell>
        </row>
        <row r="14513">
          <cell r="A14513" t="str">
            <v>4522000001</v>
          </cell>
        </row>
        <row r="14514">
          <cell r="A14514" t="str">
            <v>4522000001</v>
          </cell>
        </row>
        <row r="14515">
          <cell r="A14515" t="str">
            <v>4522000001</v>
          </cell>
        </row>
        <row r="14516">
          <cell r="A14516" t="str">
            <v>4522000001</v>
          </cell>
        </row>
        <row r="14517">
          <cell r="A14517" t="str">
            <v>4522000001</v>
          </cell>
        </row>
        <row r="14518">
          <cell r="A14518" t="str">
            <v>4522000001</v>
          </cell>
        </row>
        <row r="14519">
          <cell r="A14519" t="str">
            <v>4522000001</v>
          </cell>
        </row>
        <row r="14520">
          <cell r="A14520" t="str">
            <v>4522000001</v>
          </cell>
        </row>
        <row r="14521">
          <cell r="A14521" t="str">
            <v>4522000001</v>
          </cell>
        </row>
        <row r="14522">
          <cell r="A14522" t="str">
            <v>4522000001</v>
          </cell>
        </row>
        <row r="14523">
          <cell r="A14523" t="str">
            <v>4522000001</v>
          </cell>
        </row>
        <row r="14524">
          <cell r="A14524" t="str">
            <v>4522000001</v>
          </cell>
        </row>
        <row r="14525">
          <cell r="A14525" t="str">
            <v>4522000001</v>
          </cell>
        </row>
        <row r="14526">
          <cell r="A14526" t="str">
            <v>4522000001</v>
          </cell>
        </row>
        <row r="14527">
          <cell r="A14527" t="str">
            <v>4522000001</v>
          </cell>
        </row>
        <row r="14528">
          <cell r="A14528" t="str">
            <v>4522000001</v>
          </cell>
        </row>
        <row r="14529">
          <cell r="A14529" t="str">
            <v>4522000001</v>
          </cell>
        </row>
        <row r="14530">
          <cell r="A14530" t="str">
            <v>4522000001</v>
          </cell>
        </row>
        <row r="14531">
          <cell r="A14531" t="str">
            <v>4522000001</v>
          </cell>
        </row>
        <row r="14532">
          <cell r="A14532" t="str">
            <v>4522000001</v>
          </cell>
        </row>
        <row r="14533">
          <cell r="A14533" t="str">
            <v>4522000001</v>
          </cell>
        </row>
        <row r="14534">
          <cell r="A14534" t="str">
            <v>4522000001</v>
          </cell>
        </row>
        <row r="14535">
          <cell r="A14535" t="str">
            <v>4522000001</v>
          </cell>
        </row>
        <row r="14536">
          <cell r="A14536" t="str">
            <v>4522000001</v>
          </cell>
        </row>
        <row r="14537">
          <cell r="A14537" t="str">
            <v>4522000001</v>
          </cell>
        </row>
        <row r="14538">
          <cell r="A14538" t="str">
            <v>4522000001</v>
          </cell>
        </row>
        <row r="14539">
          <cell r="A14539" t="str">
            <v>4522000001</v>
          </cell>
        </row>
        <row r="14540">
          <cell r="A14540" t="str">
            <v>4522000001</v>
          </cell>
        </row>
        <row r="14541">
          <cell r="A14541" t="str">
            <v>4522000001</v>
          </cell>
        </row>
        <row r="14542">
          <cell r="A14542" t="str">
            <v>4522000001</v>
          </cell>
        </row>
        <row r="14543">
          <cell r="A14543" t="str">
            <v>4522000001</v>
          </cell>
        </row>
        <row r="14544">
          <cell r="A14544" t="str">
            <v>4522000001</v>
          </cell>
        </row>
        <row r="14545">
          <cell r="A14545" t="str">
            <v>4522000001</v>
          </cell>
        </row>
        <row r="14546">
          <cell r="A14546" t="str">
            <v>4522000001</v>
          </cell>
        </row>
        <row r="14547">
          <cell r="A14547" t="str">
            <v>4522000001</v>
          </cell>
        </row>
        <row r="14548">
          <cell r="A14548" t="str">
            <v>4522000001</v>
          </cell>
        </row>
        <row r="14549">
          <cell r="A14549" t="str">
            <v>4522000001</v>
          </cell>
        </row>
        <row r="14550">
          <cell r="A14550" t="str">
            <v>4522000001</v>
          </cell>
        </row>
        <row r="14551">
          <cell r="A14551" t="str">
            <v>4522000001</v>
          </cell>
        </row>
        <row r="14552">
          <cell r="A14552" t="str">
            <v>4522000001</v>
          </cell>
        </row>
        <row r="14553">
          <cell r="A14553" t="str">
            <v>4522000001</v>
          </cell>
        </row>
        <row r="14554">
          <cell r="A14554" t="str">
            <v>4522000001</v>
          </cell>
        </row>
        <row r="14555">
          <cell r="A14555" t="str">
            <v>4522000001</v>
          </cell>
        </row>
        <row r="14556">
          <cell r="A14556" t="str">
            <v>4522000001</v>
          </cell>
        </row>
        <row r="14557">
          <cell r="A14557" t="str">
            <v>4522000001</v>
          </cell>
        </row>
        <row r="14558">
          <cell r="A14558" t="str">
            <v>4522000001</v>
          </cell>
        </row>
        <row r="14559">
          <cell r="A14559" t="str">
            <v>4522000001</v>
          </cell>
        </row>
        <row r="14560">
          <cell r="A14560" t="str">
            <v>4522000001</v>
          </cell>
        </row>
        <row r="14561">
          <cell r="A14561" t="str">
            <v>4522000001</v>
          </cell>
        </row>
        <row r="14562">
          <cell r="A14562" t="str">
            <v>4522000001</v>
          </cell>
        </row>
        <row r="14563">
          <cell r="A14563" t="str">
            <v>4522000001</v>
          </cell>
        </row>
        <row r="14564">
          <cell r="A14564" t="str">
            <v>4522000001</v>
          </cell>
        </row>
        <row r="14565">
          <cell r="A14565" t="str">
            <v>4522000001</v>
          </cell>
        </row>
        <row r="14566">
          <cell r="A14566" t="str">
            <v>4522000001</v>
          </cell>
        </row>
        <row r="14567">
          <cell r="A14567" t="str">
            <v>4522000001</v>
          </cell>
        </row>
        <row r="14568">
          <cell r="A14568" t="str">
            <v>4522000001</v>
          </cell>
        </row>
        <row r="14569">
          <cell r="A14569" t="str">
            <v>4522000001</v>
          </cell>
        </row>
        <row r="14570">
          <cell r="A14570" t="str">
            <v>4522000001</v>
          </cell>
        </row>
        <row r="14571">
          <cell r="A14571" t="str">
            <v>4522000001</v>
          </cell>
        </row>
        <row r="14572">
          <cell r="A14572" t="str">
            <v>4522000001</v>
          </cell>
        </row>
        <row r="14573">
          <cell r="A14573" t="str">
            <v>4522000001</v>
          </cell>
        </row>
        <row r="14574">
          <cell r="A14574" t="str">
            <v>4522000001</v>
          </cell>
        </row>
        <row r="14575">
          <cell r="A14575" t="str">
            <v>4522000001</v>
          </cell>
        </row>
        <row r="14576">
          <cell r="A14576" t="str">
            <v>4522000001</v>
          </cell>
        </row>
        <row r="14577">
          <cell r="A14577" t="str">
            <v>4522000001</v>
          </cell>
        </row>
        <row r="14578">
          <cell r="A14578" t="str">
            <v>4522000001</v>
          </cell>
        </row>
        <row r="14579">
          <cell r="A14579" t="str">
            <v>4522000001</v>
          </cell>
        </row>
        <row r="14580">
          <cell r="A14580" t="str">
            <v>4522000001</v>
          </cell>
        </row>
        <row r="14581">
          <cell r="A14581" t="str">
            <v>4522000001</v>
          </cell>
        </row>
        <row r="14582">
          <cell r="A14582" t="str">
            <v>4522000001</v>
          </cell>
        </row>
        <row r="14583">
          <cell r="A14583" t="str">
            <v>4522000001</v>
          </cell>
        </row>
        <row r="14584">
          <cell r="A14584" t="str">
            <v>4522000001</v>
          </cell>
        </row>
        <row r="14585">
          <cell r="A14585" t="str">
            <v>4522000001</v>
          </cell>
        </row>
        <row r="14586">
          <cell r="A14586" t="str">
            <v>4522000001</v>
          </cell>
        </row>
        <row r="14587">
          <cell r="A14587" t="str">
            <v>4522000001</v>
          </cell>
        </row>
        <row r="14588">
          <cell r="A14588" t="str">
            <v>4522000001</v>
          </cell>
        </row>
        <row r="14589">
          <cell r="A14589" t="str">
            <v>4522000001</v>
          </cell>
        </row>
        <row r="14590">
          <cell r="A14590" t="str">
            <v>4522000001</v>
          </cell>
        </row>
        <row r="14591">
          <cell r="A14591" t="str">
            <v>4522000001</v>
          </cell>
        </row>
        <row r="14592">
          <cell r="A14592" t="str">
            <v>4522000001</v>
          </cell>
        </row>
        <row r="14593">
          <cell r="A14593" t="str">
            <v>4522000001</v>
          </cell>
        </row>
        <row r="14594">
          <cell r="A14594" t="str">
            <v>4522000001</v>
          </cell>
        </row>
        <row r="14595">
          <cell r="A14595" t="str">
            <v>4522000001</v>
          </cell>
        </row>
        <row r="14596">
          <cell r="A14596" t="str">
            <v>4522000001</v>
          </cell>
        </row>
        <row r="14597">
          <cell r="A14597" t="str">
            <v>4522000001</v>
          </cell>
        </row>
        <row r="14598">
          <cell r="A14598" t="str">
            <v>4522000001</v>
          </cell>
        </row>
        <row r="14599">
          <cell r="A14599" t="str">
            <v>4522000001</v>
          </cell>
        </row>
        <row r="14600">
          <cell r="A14600" t="str">
            <v>4522000001</v>
          </cell>
        </row>
        <row r="14601">
          <cell r="A14601" t="str">
            <v>4522000001</v>
          </cell>
        </row>
        <row r="14602">
          <cell r="A14602" t="str">
            <v>4522000001</v>
          </cell>
        </row>
        <row r="14603">
          <cell r="A14603" t="str">
            <v>4522000001</v>
          </cell>
        </row>
        <row r="14604">
          <cell r="A14604" t="str">
            <v>4522000001</v>
          </cell>
        </row>
        <row r="14605">
          <cell r="A14605" t="str">
            <v>4522000001</v>
          </cell>
        </row>
        <row r="14606">
          <cell r="A14606" t="str">
            <v>4522000001</v>
          </cell>
        </row>
        <row r="14607">
          <cell r="A14607" t="str">
            <v>4522000001</v>
          </cell>
        </row>
        <row r="14608">
          <cell r="A14608" t="str">
            <v>4522000001</v>
          </cell>
        </row>
        <row r="14609">
          <cell r="A14609" t="str">
            <v>4522000001</v>
          </cell>
        </row>
        <row r="14610">
          <cell r="A14610" t="str">
            <v>4522000001</v>
          </cell>
        </row>
        <row r="14611">
          <cell r="A14611" t="str">
            <v>4522000001</v>
          </cell>
        </row>
        <row r="14612">
          <cell r="A14612" t="str">
            <v>4522000001</v>
          </cell>
        </row>
        <row r="14613">
          <cell r="A14613" t="str">
            <v>4522000001</v>
          </cell>
        </row>
        <row r="14614">
          <cell r="A14614" t="str">
            <v>4522000001</v>
          </cell>
        </row>
        <row r="14615">
          <cell r="A14615" t="str">
            <v>4522000001</v>
          </cell>
        </row>
        <row r="14616">
          <cell r="A14616" t="str">
            <v>4522000001</v>
          </cell>
        </row>
        <row r="14617">
          <cell r="A14617" t="str">
            <v>4522000001</v>
          </cell>
        </row>
        <row r="14618">
          <cell r="A14618" t="str">
            <v>4522000001</v>
          </cell>
        </row>
        <row r="14619">
          <cell r="A14619" t="str">
            <v>4522000001</v>
          </cell>
        </row>
        <row r="14620">
          <cell r="A14620" t="str">
            <v>4522000001</v>
          </cell>
        </row>
        <row r="14621">
          <cell r="A14621" t="str">
            <v>4522000001</v>
          </cell>
        </row>
        <row r="14622">
          <cell r="A14622" t="str">
            <v>4522000001</v>
          </cell>
        </row>
        <row r="14623">
          <cell r="A14623" t="str">
            <v>4522000001</v>
          </cell>
        </row>
        <row r="14624">
          <cell r="A14624" t="str">
            <v>4522000001</v>
          </cell>
        </row>
        <row r="14625">
          <cell r="A14625" t="str">
            <v>4522000001</v>
          </cell>
        </row>
        <row r="14626">
          <cell r="A14626" t="str">
            <v>4522000001</v>
          </cell>
        </row>
        <row r="14627">
          <cell r="A14627" t="str">
            <v>4522000001</v>
          </cell>
        </row>
        <row r="14628">
          <cell r="A14628" t="str">
            <v>4522000001</v>
          </cell>
        </row>
        <row r="14629">
          <cell r="A14629" t="str">
            <v>4522000001</v>
          </cell>
        </row>
        <row r="14630">
          <cell r="A14630" t="str">
            <v>4522000001</v>
          </cell>
        </row>
        <row r="14631">
          <cell r="A14631" t="str">
            <v>4522000001</v>
          </cell>
        </row>
        <row r="14632">
          <cell r="A14632" t="str">
            <v>4522000001</v>
          </cell>
        </row>
        <row r="14633">
          <cell r="A14633" t="str">
            <v>4522000001</v>
          </cell>
        </row>
        <row r="14634">
          <cell r="A14634" t="str">
            <v>4522000001</v>
          </cell>
        </row>
        <row r="14635">
          <cell r="A14635" t="str">
            <v>4522000001</v>
          </cell>
        </row>
        <row r="14636">
          <cell r="A14636" t="str">
            <v>4522000001</v>
          </cell>
        </row>
        <row r="14637">
          <cell r="A14637" t="str">
            <v>4522000001</v>
          </cell>
        </row>
        <row r="14638">
          <cell r="A14638" t="str">
            <v>4522000001</v>
          </cell>
        </row>
        <row r="14639">
          <cell r="A14639" t="str">
            <v>4522000001</v>
          </cell>
        </row>
        <row r="14640">
          <cell r="A14640" t="str">
            <v>4522000001</v>
          </cell>
        </row>
        <row r="14641">
          <cell r="A14641" t="str">
            <v>4522000001</v>
          </cell>
        </row>
        <row r="14642">
          <cell r="A14642" t="str">
            <v>4522000001</v>
          </cell>
        </row>
        <row r="14643">
          <cell r="A14643" t="str">
            <v>4522000001</v>
          </cell>
        </row>
        <row r="14644">
          <cell r="A14644" t="str">
            <v>4522000001</v>
          </cell>
        </row>
        <row r="14645">
          <cell r="A14645" t="str">
            <v>4522000001</v>
          </cell>
        </row>
        <row r="14646">
          <cell r="A14646" t="str">
            <v>4522000001</v>
          </cell>
        </row>
        <row r="14647">
          <cell r="A14647" t="str">
            <v>4522000001</v>
          </cell>
        </row>
        <row r="14648">
          <cell r="A14648" t="str">
            <v>4522000001</v>
          </cell>
        </row>
        <row r="14649">
          <cell r="A14649" t="str">
            <v>4522000001</v>
          </cell>
        </row>
        <row r="14650">
          <cell r="A14650" t="str">
            <v>4522000001</v>
          </cell>
        </row>
        <row r="14651">
          <cell r="A14651" t="str">
            <v>4522000001</v>
          </cell>
        </row>
        <row r="14652">
          <cell r="A14652" t="str">
            <v>4522000001</v>
          </cell>
        </row>
        <row r="14653">
          <cell r="A14653" t="str">
            <v>4522000001</v>
          </cell>
        </row>
        <row r="14654">
          <cell r="A14654" t="str">
            <v>4522000001</v>
          </cell>
        </row>
        <row r="14655">
          <cell r="A14655" t="str">
            <v>4522000001</v>
          </cell>
        </row>
        <row r="14656">
          <cell r="A14656" t="str">
            <v>4522000001</v>
          </cell>
        </row>
        <row r="14657">
          <cell r="A14657" t="str">
            <v>4522000001</v>
          </cell>
        </row>
        <row r="14658">
          <cell r="A14658" t="str">
            <v>4522000001</v>
          </cell>
        </row>
        <row r="14659">
          <cell r="A14659" t="str">
            <v>4522000001</v>
          </cell>
        </row>
        <row r="14660">
          <cell r="A14660" t="str">
            <v>4522000001</v>
          </cell>
        </row>
        <row r="14661">
          <cell r="A14661" t="str">
            <v>4522000001</v>
          </cell>
        </row>
        <row r="14662">
          <cell r="A14662" t="str">
            <v>4522000001</v>
          </cell>
        </row>
        <row r="14663">
          <cell r="A14663" t="str">
            <v>4522000001</v>
          </cell>
        </row>
        <row r="14664">
          <cell r="A14664" t="str">
            <v>4522000001</v>
          </cell>
        </row>
        <row r="14665">
          <cell r="A14665" t="str">
            <v>4522000001</v>
          </cell>
        </row>
        <row r="14666">
          <cell r="A14666" t="str">
            <v>4522000001</v>
          </cell>
        </row>
        <row r="14667">
          <cell r="A14667" t="str">
            <v>4522000001</v>
          </cell>
        </row>
        <row r="14668">
          <cell r="A14668" t="str">
            <v>4522000001</v>
          </cell>
        </row>
        <row r="14669">
          <cell r="A14669" t="str">
            <v>4522000001</v>
          </cell>
        </row>
        <row r="14670">
          <cell r="A14670" t="str">
            <v>4522000001</v>
          </cell>
        </row>
        <row r="14671">
          <cell r="A14671" t="str">
            <v>4522000001</v>
          </cell>
        </row>
        <row r="14672">
          <cell r="A14672" t="str">
            <v>4522000001</v>
          </cell>
        </row>
        <row r="14673">
          <cell r="A14673" t="str">
            <v>4522000001</v>
          </cell>
        </row>
        <row r="14674">
          <cell r="A14674" t="str">
            <v>4522000001</v>
          </cell>
        </row>
        <row r="14675">
          <cell r="A14675" t="str">
            <v>4522000001</v>
          </cell>
        </row>
        <row r="14676">
          <cell r="A14676" t="str">
            <v>4522000001</v>
          </cell>
        </row>
        <row r="14677">
          <cell r="A14677" t="str">
            <v>4522000001</v>
          </cell>
        </row>
        <row r="14678">
          <cell r="A14678" t="str">
            <v>4522000001</v>
          </cell>
        </row>
        <row r="14679">
          <cell r="A14679" t="str">
            <v>4522000001</v>
          </cell>
        </row>
        <row r="14680">
          <cell r="A14680" t="str">
            <v>4522000001</v>
          </cell>
        </row>
        <row r="14681">
          <cell r="A14681" t="str">
            <v>4522000001</v>
          </cell>
        </row>
        <row r="14682">
          <cell r="A14682" t="str">
            <v>4522000001</v>
          </cell>
        </row>
        <row r="14683">
          <cell r="A14683" t="str">
            <v>4522000001</v>
          </cell>
        </row>
        <row r="14684">
          <cell r="A14684" t="str">
            <v>4522000001</v>
          </cell>
        </row>
        <row r="14685">
          <cell r="A14685" t="str">
            <v>4522000001</v>
          </cell>
        </row>
        <row r="14686">
          <cell r="A14686" t="str">
            <v>4522000001</v>
          </cell>
        </row>
        <row r="14687">
          <cell r="A14687" t="str">
            <v>4522000001</v>
          </cell>
        </row>
        <row r="14688">
          <cell r="A14688" t="str">
            <v>4522000001</v>
          </cell>
        </row>
        <row r="14689">
          <cell r="A14689" t="str">
            <v>4522000001</v>
          </cell>
        </row>
        <row r="14690">
          <cell r="A14690" t="str">
            <v>4522000001</v>
          </cell>
        </row>
        <row r="14691">
          <cell r="A14691" t="str">
            <v>4522000001</v>
          </cell>
        </row>
        <row r="14692">
          <cell r="A14692" t="str">
            <v>4522000001</v>
          </cell>
        </row>
        <row r="14693">
          <cell r="A14693" t="str">
            <v>4522000001</v>
          </cell>
        </row>
        <row r="14694">
          <cell r="A14694" t="str">
            <v>4522000001</v>
          </cell>
        </row>
        <row r="14695">
          <cell r="A14695" t="str">
            <v>4522000001</v>
          </cell>
        </row>
        <row r="14696">
          <cell r="A14696" t="str">
            <v>4522000001</v>
          </cell>
        </row>
        <row r="14697">
          <cell r="A14697" t="str">
            <v>4522000001</v>
          </cell>
        </row>
        <row r="14698">
          <cell r="A14698" t="str">
            <v>4522000001</v>
          </cell>
        </row>
        <row r="14699">
          <cell r="A14699" t="str">
            <v>4522000001</v>
          </cell>
        </row>
        <row r="14700">
          <cell r="A14700" t="str">
            <v>4522000001</v>
          </cell>
        </row>
        <row r="14701">
          <cell r="A14701" t="str">
            <v>4522000001</v>
          </cell>
        </row>
        <row r="14702">
          <cell r="A14702" t="str">
            <v>4522000001</v>
          </cell>
        </row>
        <row r="14703">
          <cell r="A14703" t="str">
            <v>4522000001</v>
          </cell>
        </row>
        <row r="14704">
          <cell r="A14704" t="str">
            <v>4522000001</v>
          </cell>
        </row>
        <row r="14705">
          <cell r="A14705" t="str">
            <v>4522000001</v>
          </cell>
        </row>
        <row r="14706">
          <cell r="A14706" t="str">
            <v>4522000001</v>
          </cell>
        </row>
        <row r="14707">
          <cell r="A14707" t="str">
            <v>4522000001</v>
          </cell>
        </row>
        <row r="14708">
          <cell r="A14708" t="str">
            <v>4522000001</v>
          </cell>
        </row>
        <row r="14709">
          <cell r="A14709" t="str">
            <v>4522000001</v>
          </cell>
        </row>
        <row r="14710">
          <cell r="A14710" t="str">
            <v>4522000001</v>
          </cell>
        </row>
        <row r="14711">
          <cell r="A14711" t="str">
            <v>4522000001</v>
          </cell>
        </row>
        <row r="14712">
          <cell r="A14712" t="str">
            <v>4522000001</v>
          </cell>
        </row>
        <row r="14713">
          <cell r="A14713" t="str">
            <v>4522000001</v>
          </cell>
        </row>
        <row r="14714">
          <cell r="A14714" t="str">
            <v>4522000001</v>
          </cell>
        </row>
        <row r="14715">
          <cell r="A14715" t="str">
            <v>4522000001</v>
          </cell>
        </row>
        <row r="14716">
          <cell r="A14716" t="str">
            <v>4522000001</v>
          </cell>
        </row>
        <row r="14717">
          <cell r="A14717" t="str">
            <v>4522000001</v>
          </cell>
        </row>
        <row r="14718">
          <cell r="A14718" t="str">
            <v>4522000001</v>
          </cell>
        </row>
        <row r="14719">
          <cell r="A14719" t="str">
            <v>4522000001</v>
          </cell>
        </row>
        <row r="14720">
          <cell r="A14720" t="str">
            <v>4522000001</v>
          </cell>
        </row>
        <row r="14721">
          <cell r="A14721" t="str">
            <v>4522000001</v>
          </cell>
        </row>
        <row r="14722">
          <cell r="A14722" t="str">
            <v>4522000001</v>
          </cell>
        </row>
        <row r="14723">
          <cell r="A14723" t="str">
            <v>4522000001</v>
          </cell>
        </row>
        <row r="14724">
          <cell r="A14724" t="str">
            <v>4522000001</v>
          </cell>
        </row>
        <row r="14725">
          <cell r="A14725" t="str">
            <v>4522000001</v>
          </cell>
        </row>
        <row r="14726">
          <cell r="A14726" t="str">
            <v>4522000001</v>
          </cell>
        </row>
        <row r="14727">
          <cell r="A14727" t="str">
            <v>4522000001</v>
          </cell>
        </row>
        <row r="14728">
          <cell r="A14728" t="str">
            <v>4522000001</v>
          </cell>
        </row>
        <row r="14729">
          <cell r="A14729" t="str">
            <v>4522000001</v>
          </cell>
        </row>
        <row r="14730">
          <cell r="A14730" t="str">
            <v>4522000001</v>
          </cell>
        </row>
        <row r="14731">
          <cell r="A14731" t="str">
            <v>4522000001</v>
          </cell>
        </row>
        <row r="14732">
          <cell r="A14732" t="str">
            <v>4522000001</v>
          </cell>
        </row>
        <row r="14733">
          <cell r="A14733" t="str">
            <v>4522000001</v>
          </cell>
        </row>
        <row r="14734">
          <cell r="A14734" t="str">
            <v>4522000001</v>
          </cell>
        </row>
        <row r="14735">
          <cell r="A14735" t="str">
            <v>4522000001</v>
          </cell>
        </row>
        <row r="14736">
          <cell r="A14736" t="str">
            <v>4522000001</v>
          </cell>
        </row>
        <row r="14737">
          <cell r="A14737" t="str">
            <v>4522000001</v>
          </cell>
        </row>
        <row r="14738">
          <cell r="A14738" t="str">
            <v>4522000001</v>
          </cell>
        </row>
        <row r="14739">
          <cell r="A14739" t="str">
            <v>4522000001</v>
          </cell>
        </row>
        <row r="14740">
          <cell r="A14740" t="str">
            <v>4522000001</v>
          </cell>
        </row>
        <row r="14741">
          <cell r="A14741" t="str">
            <v>4522000001</v>
          </cell>
        </row>
        <row r="14742">
          <cell r="A14742" t="str">
            <v>4522000001</v>
          </cell>
        </row>
        <row r="14743">
          <cell r="A14743" t="str">
            <v>4522000001</v>
          </cell>
        </row>
        <row r="14744">
          <cell r="A14744" t="str">
            <v>4522000001</v>
          </cell>
        </row>
        <row r="14745">
          <cell r="A14745" t="str">
            <v>4522000001</v>
          </cell>
        </row>
        <row r="14746">
          <cell r="A14746" t="str">
            <v>4522000001</v>
          </cell>
        </row>
        <row r="14747">
          <cell r="A14747" t="str">
            <v>4522000001</v>
          </cell>
        </row>
        <row r="14748">
          <cell r="A14748" t="str">
            <v>4522000001</v>
          </cell>
        </row>
        <row r="14749">
          <cell r="A14749" t="str">
            <v>4522000001</v>
          </cell>
        </row>
        <row r="14750">
          <cell r="A14750" t="str">
            <v>4522000001</v>
          </cell>
        </row>
        <row r="14751">
          <cell r="A14751" t="str">
            <v>4522000001</v>
          </cell>
        </row>
        <row r="14752">
          <cell r="A14752" t="str">
            <v>4522000001</v>
          </cell>
        </row>
        <row r="14753">
          <cell r="A14753" t="str">
            <v>4522000001</v>
          </cell>
        </row>
        <row r="14754">
          <cell r="A14754" t="str">
            <v>4522000001</v>
          </cell>
        </row>
        <row r="14755">
          <cell r="A14755" t="str">
            <v>4522000001</v>
          </cell>
        </row>
        <row r="14756">
          <cell r="A14756" t="str">
            <v>4522000001</v>
          </cell>
        </row>
        <row r="14757">
          <cell r="A14757" t="str">
            <v>4522000001</v>
          </cell>
        </row>
        <row r="14758">
          <cell r="A14758" t="str">
            <v>4522000001</v>
          </cell>
        </row>
        <row r="14759">
          <cell r="A14759" t="str">
            <v>4522000001</v>
          </cell>
        </row>
        <row r="14760">
          <cell r="A14760" t="str">
            <v>4522000001</v>
          </cell>
        </row>
        <row r="14761">
          <cell r="A14761" t="str">
            <v>4522000001</v>
          </cell>
        </row>
        <row r="14762">
          <cell r="A14762" t="str">
            <v>4522000001</v>
          </cell>
        </row>
        <row r="14763">
          <cell r="A14763" t="str">
            <v>4522000001</v>
          </cell>
        </row>
        <row r="14764">
          <cell r="A14764" t="str">
            <v>4522000001</v>
          </cell>
        </row>
        <row r="14765">
          <cell r="A14765" t="str">
            <v>4522000001</v>
          </cell>
        </row>
        <row r="14766">
          <cell r="A14766" t="str">
            <v>4522000001</v>
          </cell>
        </row>
        <row r="14767">
          <cell r="A14767" t="str">
            <v>4522000001</v>
          </cell>
        </row>
        <row r="14768">
          <cell r="A14768" t="str">
            <v>4522000001</v>
          </cell>
        </row>
        <row r="14769">
          <cell r="A14769" t="str">
            <v>4522000001</v>
          </cell>
        </row>
        <row r="14770">
          <cell r="A14770" t="str">
            <v>4522000001</v>
          </cell>
        </row>
        <row r="14771">
          <cell r="A14771" t="str">
            <v>4522000001</v>
          </cell>
        </row>
        <row r="14772">
          <cell r="A14772" t="str">
            <v>4522000001</v>
          </cell>
        </row>
        <row r="14773">
          <cell r="A14773" t="str">
            <v>4522000001</v>
          </cell>
        </row>
        <row r="14774">
          <cell r="A14774" t="str">
            <v>4522000001</v>
          </cell>
        </row>
        <row r="14775">
          <cell r="A14775" t="str">
            <v>4522000001</v>
          </cell>
        </row>
        <row r="14776">
          <cell r="A14776" t="str">
            <v>4522000001</v>
          </cell>
        </row>
        <row r="14777">
          <cell r="A14777" t="str">
            <v>4522000001</v>
          </cell>
        </row>
        <row r="14778">
          <cell r="A14778" t="str">
            <v>4522000001</v>
          </cell>
        </row>
        <row r="14779">
          <cell r="A14779" t="str">
            <v>4522000001</v>
          </cell>
        </row>
        <row r="14780">
          <cell r="A14780" t="str">
            <v>4522000001</v>
          </cell>
        </row>
        <row r="14781">
          <cell r="A14781" t="str">
            <v>4522000001</v>
          </cell>
        </row>
        <row r="14782">
          <cell r="A14782" t="str">
            <v>4522000001</v>
          </cell>
        </row>
        <row r="14783">
          <cell r="A14783" t="str">
            <v>4522000001</v>
          </cell>
        </row>
        <row r="14784">
          <cell r="A14784" t="str">
            <v>4522000001</v>
          </cell>
        </row>
        <row r="14785">
          <cell r="A14785" t="str">
            <v>4522000001</v>
          </cell>
        </row>
        <row r="14786">
          <cell r="A14786" t="str">
            <v>4522000001</v>
          </cell>
        </row>
        <row r="14787">
          <cell r="A14787" t="str">
            <v>4522000001</v>
          </cell>
        </row>
        <row r="14788">
          <cell r="A14788" t="str">
            <v>4522000001</v>
          </cell>
        </row>
        <row r="14789">
          <cell r="A14789" t="str">
            <v>4522000001</v>
          </cell>
        </row>
        <row r="14790">
          <cell r="A14790" t="str">
            <v>4522000001</v>
          </cell>
        </row>
        <row r="14791">
          <cell r="A14791" t="str">
            <v>4522000001</v>
          </cell>
        </row>
        <row r="14792">
          <cell r="A14792" t="str">
            <v>4522000001</v>
          </cell>
        </row>
        <row r="14793">
          <cell r="A14793" t="str">
            <v>4522000001</v>
          </cell>
        </row>
        <row r="14794">
          <cell r="A14794" t="str">
            <v>4522000001</v>
          </cell>
        </row>
        <row r="14795">
          <cell r="A14795" t="str">
            <v>4522000001</v>
          </cell>
        </row>
        <row r="14796">
          <cell r="A14796" t="str">
            <v>4522000001</v>
          </cell>
        </row>
        <row r="14797">
          <cell r="A14797" t="str">
            <v>4522000001</v>
          </cell>
        </row>
        <row r="14798">
          <cell r="A14798" t="str">
            <v>4522000001</v>
          </cell>
        </row>
        <row r="14799">
          <cell r="A14799" t="str">
            <v>4522000001</v>
          </cell>
        </row>
        <row r="14800">
          <cell r="A14800" t="str">
            <v>4522000001</v>
          </cell>
        </row>
        <row r="14801">
          <cell r="A14801" t="str">
            <v>4522000001</v>
          </cell>
        </row>
        <row r="14802">
          <cell r="A14802" t="str">
            <v>4522000001</v>
          </cell>
        </row>
        <row r="14803">
          <cell r="A14803" t="str">
            <v>4522000001</v>
          </cell>
        </row>
        <row r="14804">
          <cell r="A14804" t="str">
            <v>4522000001</v>
          </cell>
        </row>
        <row r="14805">
          <cell r="A14805" t="str">
            <v>4522000001</v>
          </cell>
        </row>
        <row r="14806">
          <cell r="A14806" t="str">
            <v>4522000001</v>
          </cell>
        </row>
        <row r="14807">
          <cell r="A14807" t="str">
            <v>4522000001</v>
          </cell>
        </row>
        <row r="14808">
          <cell r="A14808" t="str">
            <v>4522000001</v>
          </cell>
        </row>
        <row r="14809">
          <cell r="A14809" t="str">
            <v>4522000001</v>
          </cell>
        </row>
        <row r="14810">
          <cell r="A14810" t="str">
            <v>4522000001</v>
          </cell>
        </row>
        <row r="14811">
          <cell r="A14811" t="str">
            <v>4522000001</v>
          </cell>
        </row>
        <row r="14812">
          <cell r="A14812" t="str">
            <v>4522000001</v>
          </cell>
        </row>
        <row r="14813">
          <cell r="A14813" t="str">
            <v>4522000001</v>
          </cell>
        </row>
        <row r="14814">
          <cell r="A14814" t="str">
            <v>4522000001</v>
          </cell>
        </row>
        <row r="14815">
          <cell r="A14815" t="str">
            <v>4522000001</v>
          </cell>
        </row>
        <row r="14816">
          <cell r="A14816" t="str">
            <v>4522000001</v>
          </cell>
        </row>
        <row r="14817">
          <cell r="A14817" t="str">
            <v>4522000001</v>
          </cell>
        </row>
        <row r="14818">
          <cell r="A14818" t="str">
            <v>4522000001</v>
          </cell>
        </row>
        <row r="14819">
          <cell r="A14819" t="str">
            <v>4522000001</v>
          </cell>
        </row>
        <row r="14820">
          <cell r="A14820" t="str">
            <v>4522000001</v>
          </cell>
        </row>
        <row r="14821">
          <cell r="A14821" t="str">
            <v>4522000001</v>
          </cell>
        </row>
        <row r="14822">
          <cell r="A14822" t="str">
            <v>4522000001</v>
          </cell>
        </row>
        <row r="14823">
          <cell r="A14823" t="str">
            <v>4522000001</v>
          </cell>
        </row>
        <row r="14824">
          <cell r="A14824" t="str">
            <v>4522000001</v>
          </cell>
        </row>
        <row r="14825">
          <cell r="A14825" t="str">
            <v>4522000001</v>
          </cell>
        </row>
        <row r="14826">
          <cell r="A14826" t="str">
            <v>4522000001</v>
          </cell>
        </row>
        <row r="14827">
          <cell r="A14827" t="str">
            <v>4522000001</v>
          </cell>
        </row>
        <row r="14828">
          <cell r="A14828" t="str">
            <v>4522000001</v>
          </cell>
        </row>
        <row r="14829">
          <cell r="A14829" t="str">
            <v>4522000001</v>
          </cell>
        </row>
        <row r="14830">
          <cell r="A14830" t="str">
            <v>4522000001</v>
          </cell>
        </row>
        <row r="14831">
          <cell r="A14831" t="str">
            <v>4522000001</v>
          </cell>
        </row>
        <row r="14832">
          <cell r="A14832" t="str">
            <v>4522000001</v>
          </cell>
        </row>
        <row r="14833">
          <cell r="A14833" t="str">
            <v>4522000001</v>
          </cell>
        </row>
        <row r="14834">
          <cell r="A14834" t="str">
            <v>4522000001</v>
          </cell>
        </row>
        <row r="14835">
          <cell r="A14835" t="str">
            <v>4522000001</v>
          </cell>
        </row>
        <row r="14836">
          <cell r="A14836" t="str">
            <v>4522000001</v>
          </cell>
        </row>
        <row r="14837">
          <cell r="A14837" t="str">
            <v>4522000001</v>
          </cell>
        </row>
        <row r="14838">
          <cell r="A14838" t="str">
            <v>4522000001</v>
          </cell>
        </row>
        <row r="14839">
          <cell r="A14839" t="str">
            <v>4522000001</v>
          </cell>
        </row>
        <row r="14840">
          <cell r="A14840" t="str">
            <v>4522000001</v>
          </cell>
        </row>
        <row r="14841">
          <cell r="A14841" t="str">
            <v>4522000001</v>
          </cell>
        </row>
        <row r="14842">
          <cell r="A14842" t="str">
            <v>4522000001</v>
          </cell>
        </row>
        <row r="14843">
          <cell r="A14843" t="str">
            <v>4522000001</v>
          </cell>
        </row>
        <row r="14844">
          <cell r="A14844" t="str">
            <v>4522000001</v>
          </cell>
        </row>
        <row r="14845">
          <cell r="A14845" t="str">
            <v>4522000001</v>
          </cell>
        </row>
        <row r="14846">
          <cell r="A14846" t="str">
            <v>4522000001</v>
          </cell>
        </row>
        <row r="14847">
          <cell r="A14847" t="str">
            <v>4522000001</v>
          </cell>
        </row>
        <row r="14848">
          <cell r="A14848" t="str">
            <v>4522000001</v>
          </cell>
        </row>
        <row r="14849">
          <cell r="A14849" t="str">
            <v>4522000001</v>
          </cell>
        </row>
        <row r="14850">
          <cell r="A14850" t="str">
            <v>4522000001</v>
          </cell>
        </row>
        <row r="14851">
          <cell r="A14851" t="str">
            <v>4522000001</v>
          </cell>
        </row>
        <row r="14852">
          <cell r="A14852" t="str">
            <v>4522000001</v>
          </cell>
        </row>
        <row r="14853">
          <cell r="A14853" t="str">
            <v>4522000001</v>
          </cell>
        </row>
        <row r="14854">
          <cell r="A14854" t="str">
            <v>4522000001</v>
          </cell>
        </row>
        <row r="14855">
          <cell r="A14855" t="str">
            <v>4522000001</v>
          </cell>
        </row>
        <row r="14856">
          <cell r="A14856" t="str">
            <v>4522000001</v>
          </cell>
        </row>
        <row r="14857">
          <cell r="A14857" t="str">
            <v>4522000001</v>
          </cell>
        </row>
        <row r="14858">
          <cell r="A14858" t="str">
            <v>4522000001</v>
          </cell>
        </row>
        <row r="14859">
          <cell r="A14859" t="str">
            <v>4522000001</v>
          </cell>
        </row>
        <row r="14860">
          <cell r="A14860" t="str">
            <v>4522000001</v>
          </cell>
        </row>
        <row r="14861">
          <cell r="A14861" t="str">
            <v>4522000001</v>
          </cell>
        </row>
        <row r="14862">
          <cell r="A14862" t="str">
            <v>4522000001</v>
          </cell>
        </row>
        <row r="14863">
          <cell r="A14863" t="str">
            <v>4522000001</v>
          </cell>
        </row>
        <row r="14864">
          <cell r="A14864" t="str">
            <v>4522000001</v>
          </cell>
        </row>
        <row r="14865">
          <cell r="A14865" t="str">
            <v>4522000001</v>
          </cell>
        </row>
        <row r="14866">
          <cell r="A14866" t="str">
            <v>4522000001</v>
          </cell>
        </row>
        <row r="14867">
          <cell r="A14867" t="str">
            <v>4522000001</v>
          </cell>
        </row>
        <row r="14868">
          <cell r="A14868" t="str">
            <v>4522000001</v>
          </cell>
        </row>
        <row r="14869">
          <cell r="A14869" t="str">
            <v>4522000001</v>
          </cell>
        </row>
        <row r="14870">
          <cell r="A14870" t="str">
            <v>4522000001</v>
          </cell>
        </row>
        <row r="14871">
          <cell r="A14871" t="str">
            <v>4522000001</v>
          </cell>
        </row>
        <row r="14872">
          <cell r="A14872" t="str">
            <v>4522000001</v>
          </cell>
        </row>
        <row r="14873">
          <cell r="A14873" t="str">
            <v>4522000001</v>
          </cell>
        </row>
        <row r="14874">
          <cell r="A14874" t="str">
            <v>4522000001</v>
          </cell>
        </row>
        <row r="14875">
          <cell r="A14875" t="str">
            <v>4522000001</v>
          </cell>
        </row>
        <row r="14876">
          <cell r="A14876" t="str">
            <v>4522000001</v>
          </cell>
        </row>
        <row r="14877">
          <cell r="A14877" t="str">
            <v>4522000001</v>
          </cell>
        </row>
        <row r="14878">
          <cell r="A14878" t="str">
            <v>4522000001</v>
          </cell>
        </row>
        <row r="14879">
          <cell r="A14879" t="str">
            <v>4522000001</v>
          </cell>
        </row>
        <row r="14880">
          <cell r="A14880" t="str">
            <v>4522000001</v>
          </cell>
        </row>
        <row r="14881">
          <cell r="A14881" t="str">
            <v>4522000001</v>
          </cell>
        </row>
        <row r="14882">
          <cell r="A14882" t="str">
            <v>4522000001</v>
          </cell>
        </row>
        <row r="14883">
          <cell r="A14883" t="str">
            <v>4522000001</v>
          </cell>
        </row>
        <row r="14884">
          <cell r="A14884" t="str">
            <v>4522000001</v>
          </cell>
        </row>
        <row r="14885">
          <cell r="A14885" t="str">
            <v>4522000001</v>
          </cell>
        </row>
        <row r="14886">
          <cell r="A14886" t="str">
            <v>4522000001</v>
          </cell>
        </row>
        <row r="14887">
          <cell r="A14887" t="str">
            <v>4522000001</v>
          </cell>
        </row>
        <row r="14888">
          <cell r="A14888" t="str">
            <v>4522000001</v>
          </cell>
        </row>
        <row r="14889">
          <cell r="A14889" t="str">
            <v>4522000001</v>
          </cell>
        </row>
        <row r="14890">
          <cell r="A14890" t="str">
            <v>4522000001</v>
          </cell>
        </row>
        <row r="14891">
          <cell r="A14891" t="str">
            <v>4522000001</v>
          </cell>
        </row>
        <row r="14892">
          <cell r="A14892" t="str">
            <v>4522000001</v>
          </cell>
        </row>
        <row r="14893">
          <cell r="A14893" t="str">
            <v>4522000001</v>
          </cell>
        </row>
        <row r="14894">
          <cell r="A14894" t="str">
            <v>4522000001</v>
          </cell>
        </row>
        <row r="14895">
          <cell r="A14895" t="str">
            <v>4522000001</v>
          </cell>
        </row>
        <row r="14896">
          <cell r="A14896" t="str">
            <v>4522000001</v>
          </cell>
        </row>
        <row r="14897">
          <cell r="A14897" t="str">
            <v>4522000001</v>
          </cell>
        </row>
        <row r="14898">
          <cell r="A14898" t="str">
            <v>4522000001</v>
          </cell>
        </row>
        <row r="14899">
          <cell r="A14899" t="str">
            <v>4522000001</v>
          </cell>
        </row>
        <row r="14900">
          <cell r="A14900" t="str">
            <v>4522000001</v>
          </cell>
        </row>
        <row r="14901">
          <cell r="A14901" t="str">
            <v>4522000001</v>
          </cell>
        </row>
        <row r="14902">
          <cell r="A14902" t="str">
            <v>4522000001</v>
          </cell>
        </row>
        <row r="14903">
          <cell r="A14903" t="str">
            <v>4522000001</v>
          </cell>
        </row>
        <row r="14904">
          <cell r="A14904" t="str">
            <v>4522000001</v>
          </cell>
        </row>
        <row r="14905">
          <cell r="A14905" t="str">
            <v>4522000001</v>
          </cell>
        </row>
        <row r="14906">
          <cell r="A14906" t="str">
            <v>4522000001</v>
          </cell>
        </row>
        <row r="14907">
          <cell r="A14907" t="str">
            <v>4522000001</v>
          </cell>
        </row>
        <row r="14908">
          <cell r="A14908" t="str">
            <v>4522000001</v>
          </cell>
        </row>
        <row r="14909">
          <cell r="A14909" t="str">
            <v>4522000001</v>
          </cell>
        </row>
        <row r="14910">
          <cell r="A14910" t="str">
            <v>4522000001</v>
          </cell>
        </row>
        <row r="14911">
          <cell r="A14911" t="str">
            <v>4522000001</v>
          </cell>
        </row>
        <row r="14912">
          <cell r="A14912" t="str">
            <v>4522000001</v>
          </cell>
        </row>
        <row r="14913">
          <cell r="A14913" t="str">
            <v>4522000001</v>
          </cell>
        </row>
        <row r="14914">
          <cell r="A14914" t="str">
            <v>4522000001</v>
          </cell>
        </row>
        <row r="14915">
          <cell r="A14915" t="str">
            <v>4522000001</v>
          </cell>
        </row>
        <row r="14916">
          <cell r="A14916" t="str">
            <v>4522000001</v>
          </cell>
        </row>
        <row r="14917">
          <cell r="A14917" t="str">
            <v>4522000001</v>
          </cell>
        </row>
        <row r="14918">
          <cell r="A14918" t="str">
            <v>4522000001</v>
          </cell>
        </row>
        <row r="14919">
          <cell r="A14919" t="str">
            <v>4522000001</v>
          </cell>
        </row>
        <row r="14920">
          <cell r="A14920" t="str">
            <v>4522000001</v>
          </cell>
        </row>
        <row r="14921">
          <cell r="A14921" t="str">
            <v>4522000001</v>
          </cell>
        </row>
        <row r="14922">
          <cell r="A14922" t="str">
            <v>4522000001</v>
          </cell>
        </row>
        <row r="14923">
          <cell r="A14923" t="str">
            <v>4522000001</v>
          </cell>
        </row>
        <row r="14924">
          <cell r="A14924" t="str">
            <v>4522000001</v>
          </cell>
        </row>
        <row r="14925">
          <cell r="A14925" t="str">
            <v>4522000001</v>
          </cell>
        </row>
        <row r="14926">
          <cell r="A14926" t="str">
            <v>4522000001</v>
          </cell>
        </row>
        <row r="14927">
          <cell r="A14927" t="str">
            <v>4522000001</v>
          </cell>
        </row>
        <row r="14928">
          <cell r="A14928" t="str">
            <v>4522000001</v>
          </cell>
        </row>
        <row r="14929">
          <cell r="A14929" t="str">
            <v>4522000001</v>
          </cell>
        </row>
        <row r="14930">
          <cell r="A14930" t="str">
            <v>4522000001</v>
          </cell>
        </row>
        <row r="14931">
          <cell r="A14931" t="str">
            <v>4522000001</v>
          </cell>
        </row>
        <row r="14932">
          <cell r="A14932" t="str">
            <v>4522000001</v>
          </cell>
        </row>
        <row r="14933">
          <cell r="A14933" t="str">
            <v>4522000001</v>
          </cell>
        </row>
        <row r="14934">
          <cell r="A14934" t="str">
            <v>4522000001</v>
          </cell>
        </row>
        <row r="14935">
          <cell r="A14935" t="str">
            <v>4522000001</v>
          </cell>
        </row>
        <row r="14936">
          <cell r="A14936" t="str">
            <v>4522000001</v>
          </cell>
        </row>
        <row r="14937">
          <cell r="A14937" t="str">
            <v>4522000001</v>
          </cell>
        </row>
        <row r="14938">
          <cell r="A14938" t="str">
            <v>4522000001</v>
          </cell>
        </row>
        <row r="14939">
          <cell r="A14939" t="str">
            <v>4522000001</v>
          </cell>
        </row>
        <row r="14940">
          <cell r="A14940" t="str">
            <v>4522000001</v>
          </cell>
        </row>
        <row r="14941">
          <cell r="A14941" t="str">
            <v>4522000001</v>
          </cell>
        </row>
        <row r="14942">
          <cell r="A14942" t="str">
            <v>4522000001</v>
          </cell>
        </row>
        <row r="14943">
          <cell r="A14943" t="str">
            <v>4522000001</v>
          </cell>
        </row>
        <row r="14944">
          <cell r="A14944" t="str">
            <v>4522000001</v>
          </cell>
        </row>
        <row r="14945">
          <cell r="A14945" t="str">
            <v>4522000001</v>
          </cell>
        </row>
        <row r="14946">
          <cell r="A14946" t="str">
            <v>4522000001</v>
          </cell>
        </row>
        <row r="14947">
          <cell r="A14947" t="str">
            <v>4522000001</v>
          </cell>
        </row>
        <row r="14948">
          <cell r="A14948" t="str">
            <v>4522000001</v>
          </cell>
        </row>
        <row r="14949">
          <cell r="A14949" t="str">
            <v>4522000001</v>
          </cell>
        </row>
        <row r="14950">
          <cell r="A14950" t="str">
            <v>4522000001</v>
          </cell>
        </row>
        <row r="14951">
          <cell r="A14951" t="str">
            <v>4522000001</v>
          </cell>
        </row>
        <row r="14952">
          <cell r="A14952" t="str">
            <v>4522000001</v>
          </cell>
        </row>
        <row r="14953">
          <cell r="A14953" t="str">
            <v>4522000001</v>
          </cell>
        </row>
        <row r="14954">
          <cell r="A14954" t="str">
            <v>4522000001</v>
          </cell>
        </row>
        <row r="14955">
          <cell r="A14955" t="str">
            <v>4522000001</v>
          </cell>
        </row>
        <row r="14956">
          <cell r="A14956" t="str">
            <v>4522000001</v>
          </cell>
        </row>
        <row r="14957">
          <cell r="A14957" t="str">
            <v>4522000001</v>
          </cell>
        </row>
        <row r="14958">
          <cell r="A14958" t="str">
            <v>4522000001</v>
          </cell>
        </row>
        <row r="14959">
          <cell r="A14959" t="str">
            <v>4522000001</v>
          </cell>
        </row>
        <row r="14960">
          <cell r="A14960" t="str">
            <v>4522000001</v>
          </cell>
        </row>
        <row r="14961">
          <cell r="A14961" t="str">
            <v>4522000001</v>
          </cell>
        </row>
        <row r="14962">
          <cell r="A14962" t="str">
            <v>4522000001</v>
          </cell>
        </row>
        <row r="14963">
          <cell r="A14963" t="str">
            <v>4522000001</v>
          </cell>
        </row>
        <row r="14964">
          <cell r="A14964" t="str">
            <v>4522000001</v>
          </cell>
        </row>
        <row r="14965">
          <cell r="A14965" t="str">
            <v>4522000001</v>
          </cell>
        </row>
        <row r="14966">
          <cell r="A14966" t="str">
            <v>4522000001</v>
          </cell>
        </row>
        <row r="14967">
          <cell r="A14967" t="str">
            <v>4522000001</v>
          </cell>
        </row>
        <row r="14968">
          <cell r="A14968" t="str">
            <v>4522000001</v>
          </cell>
        </row>
        <row r="14969">
          <cell r="A14969" t="str">
            <v>4522000001</v>
          </cell>
        </row>
        <row r="14970">
          <cell r="A14970" t="str">
            <v>4522000001</v>
          </cell>
        </row>
        <row r="14971">
          <cell r="A14971" t="str">
            <v>4522000001</v>
          </cell>
        </row>
        <row r="14972">
          <cell r="A14972" t="str">
            <v>4522000001</v>
          </cell>
        </row>
        <row r="14973">
          <cell r="A14973" t="str">
            <v>4522000001</v>
          </cell>
        </row>
        <row r="14974">
          <cell r="A14974" t="str">
            <v>4522000001</v>
          </cell>
        </row>
        <row r="14975">
          <cell r="A14975" t="str">
            <v>4522000001</v>
          </cell>
        </row>
        <row r="14976">
          <cell r="A14976" t="str">
            <v>4522000001</v>
          </cell>
        </row>
        <row r="14977">
          <cell r="A14977" t="str">
            <v>4522000001</v>
          </cell>
        </row>
        <row r="14978">
          <cell r="A14978" t="str">
            <v>4522000001</v>
          </cell>
        </row>
        <row r="14979">
          <cell r="A14979" t="str">
            <v>4522000001</v>
          </cell>
        </row>
        <row r="14980">
          <cell r="A14980" t="str">
            <v>4522000001</v>
          </cell>
        </row>
        <row r="14981">
          <cell r="A14981" t="str">
            <v>4522000001</v>
          </cell>
        </row>
        <row r="14982">
          <cell r="A14982" t="str">
            <v>4522000001</v>
          </cell>
        </row>
        <row r="14983">
          <cell r="A14983" t="str">
            <v>4522000001</v>
          </cell>
        </row>
        <row r="14984">
          <cell r="A14984" t="str">
            <v>4522000001</v>
          </cell>
        </row>
        <row r="14985">
          <cell r="A14985" t="str">
            <v>4522000001</v>
          </cell>
        </row>
        <row r="14986">
          <cell r="A14986" t="str">
            <v>4522000001</v>
          </cell>
        </row>
        <row r="14987">
          <cell r="A14987" t="str">
            <v>4522000001</v>
          </cell>
        </row>
        <row r="14988">
          <cell r="A14988" t="str">
            <v>4522000001</v>
          </cell>
        </row>
        <row r="14989">
          <cell r="A14989" t="str">
            <v>4522000001</v>
          </cell>
        </row>
        <row r="14990">
          <cell r="A14990" t="str">
            <v>4522000001</v>
          </cell>
        </row>
        <row r="14991">
          <cell r="A14991" t="str">
            <v>4522000001</v>
          </cell>
        </row>
        <row r="14992">
          <cell r="A14992" t="str">
            <v>4522000001</v>
          </cell>
        </row>
        <row r="14993">
          <cell r="A14993" t="str">
            <v>4522000001</v>
          </cell>
        </row>
        <row r="14994">
          <cell r="A14994" t="str">
            <v>4522000001</v>
          </cell>
        </row>
        <row r="14995">
          <cell r="A14995" t="str">
            <v>4522000001</v>
          </cell>
        </row>
        <row r="14996">
          <cell r="A14996" t="str">
            <v>4522000001</v>
          </cell>
        </row>
        <row r="14997">
          <cell r="A14997" t="str">
            <v>4522000001</v>
          </cell>
        </row>
        <row r="14998">
          <cell r="A14998" t="str">
            <v>4522000001</v>
          </cell>
        </row>
        <row r="14999">
          <cell r="A14999" t="str">
            <v>4522000001</v>
          </cell>
        </row>
        <row r="15000">
          <cell r="A15000" t="str">
            <v>4522000001</v>
          </cell>
        </row>
        <row r="15001">
          <cell r="A15001" t="str">
            <v>4522000001</v>
          </cell>
        </row>
        <row r="15002">
          <cell r="A15002" t="str">
            <v>4522000001</v>
          </cell>
        </row>
        <row r="15003">
          <cell r="A15003" t="str">
            <v>4522000001</v>
          </cell>
        </row>
        <row r="15004">
          <cell r="A15004" t="str">
            <v>4522000001</v>
          </cell>
        </row>
        <row r="15005">
          <cell r="A15005" t="str">
            <v>4522000001</v>
          </cell>
        </row>
        <row r="15006">
          <cell r="A15006" t="str">
            <v>4522000001</v>
          </cell>
        </row>
        <row r="15007">
          <cell r="A15007" t="str">
            <v>4522000001</v>
          </cell>
        </row>
        <row r="15008">
          <cell r="A15008" t="str">
            <v>4522000001</v>
          </cell>
        </row>
        <row r="15009">
          <cell r="A15009" t="str">
            <v>4522000001</v>
          </cell>
        </row>
        <row r="15010">
          <cell r="A15010" t="str">
            <v>4522000001</v>
          </cell>
        </row>
        <row r="15011">
          <cell r="A15011" t="str">
            <v>4522000001</v>
          </cell>
        </row>
        <row r="15012">
          <cell r="A15012" t="str">
            <v>4522000001</v>
          </cell>
        </row>
        <row r="15013">
          <cell r="A15013" t="str">
            <v>4522000001</v>
          </cell>
        </row>
        <row r="15014">
          <cell r="A15014" t="str">
            <v>4522000001</v>
          </cell>
        </row>
        <row r="15015">
          <cell r="A15015" t="str">
            <v>4522000001</v>
          </cell>
        </row>
        <row r="15016">
          <cell r="A15016" t="str">
            <v>4522000001</v>
          </cell>
        </row>
        <row r="15017">
          <cell r="A15017" t="str">
            <v>4522000001</v>
          </cell>
        </row>
        <row r="15018">
          <cell r="A15018" t="str">
            <v>4522000001</v>
          </cell>
        </row>
        <row r="15019">
          <cell r="A15019" t="str">
            <v>4522000001</v>
          </cell>
        </row>
        <row r="15020">
          <cell r="A15020" t="str">
            <v>4522000001</v>
          </cell>
        </row>
        <row r="15021">
          <cell r="A15021" t="str">
            <v>4522000001</v>
          </cell>
        </row>
        <row r="15022">
          <cell r="A15022" t="str">
            <v>4522000001</v>
          </cell>
        </row>
        <row r="15023">
          <cell r="A15023" t="str">
            <v>4522000001</v>
          </cell>
        </row>
        <row r="15024">
          <cell r="A15024" t="str">
            <v>4522000001</v>
          </cell>
        </row>
        <row r="15025">
          <cell r="A15025" t="str">
            <v>4522000001</v>
          </cell>
        </row>
        <row r="15026">
          <cell r="A15026" t="str">
            <v>4522000001</v>
          </cell>
        </row>
        <row r="15027">
          <cell r="A15027" t="str">
            <v>4522000001</v>
          </cell>
        </row>
        <row r="15028">
          <cell r="A15028" t="str">
            <v>4522000001</v>
          </cell>
        </row>
        <row r="15029">
          <cell r="A15029" t="str">
            <v>4522000001</v>
          </cell>
        </row>
        <row r="15030">
          <cell r="A15030" t="str">
            <v>4522000001</v>
          </cell>
        </row>
        <row r="15031">
          <cell r="A15031" t="str">
            <v>4522000001</v>
          </cell>
        </row>
        <row r="15032">
          <cell r="A15032" t="str">
            <v>4522000001</v>
          </cell>
        </row>
        <row r="15033">
          <cell r="A15033" t="str">
            <v>4522000001</v>
          </cell>
        </row>
        <row r="15034">
          <cell r="A15034" t="str">
            <v>4522000001</v>
          </cell>
        </row>
        <row r="15035">
          <cell r="A15035" t="str">
            <v>4522000001</v>
          </cell>
        </row>
        <row r="15036">
          <cell r="A15036" t="str">
            <v>4522000001</v>
          </cell>
        </row>
        <row r="15037">
          <cell r="A15037" t="str">
            <v>4522000001</v>
          </cell>
        </row>
        <row r="15038">
          <cell r="A15038" t="str">
            <v>4522000001</v>
          </cell>
        </row>
        <row r="15039">
          <cell r="A15039" t="str">
            <v>4522000001</v>
          </cell>
        </row>
        <row r="15040">
          <cell r="A15040" t="str">
            <v>4522000001</v>
          </cell>
        </row>
        <row r="15041">
          <cell r="A15041" t="str">
            <v>4522000001</v>
          </cell>
        </row>
        <row r="15042">
          <cell r="A15042" t="str">
            <v>4522000001</v>
          </cell>
        </row>
        <row r="15043">
          <cell r="A15043" t="str">
            <v>4522000001</v>
          </cell>
        </row>
        <row r="15044">
          <cell r="A15044" t="str">
            <v>4522000001</v>
          </cell>
        </row>
        <row r="15045">
          <cell r="A15045" t="str">
            <v>4522000001</v>
          </cell>
        </row>
        <row r="15046">
          <cell r="A15046" t="str">
            <v>4522000001</v>
          </cell>
        </row>
        <row r="15047">
          <cell r="A15047" t="str">
            <v>4522000001</v>
          </cell>
        </row>
        <row r="15048">
          <cell r="A15048" t="str">
            <v>4522000001</v>
          </cell>
        </row>
        <row r="15049">
          <cell r="A15049" t="str">
            <v>4522000001</v>
          </cell>
        </row>
        <row r="15050">
          <cell r="A15050" t="str">
            <v>4522000001</v>
          </cell>
        </row>
        <row r="15051">
          <cell r="A15051" t="str">
            <v>4522000001</v>
          </cell>
        </row>
        <row r="15052">
          <cell r="A15052" t="str">
            <v>4522000001</v>
          </cell>
        </row>
        <row r="15053">
          <cell r="A15053" t="str">
            <v>4522000001</v>
          </cell>
        </row>
        <row r="15054">
          <cell r="A15054" t="str">
            <v>4522000001</v>
          </cell>
        </row>
        <row r="15055">
          <cell r="A15055" t="str">
            <v>4522000001</v>
          </cell>
        </row>
        <row r="15056">
          <cell r="A15056" t="str">
            <v>4522000001</v>
          </cell>
        </row>
        <row r="15057">
          <cell r="A15057" t="str">
            <v>4522000001</v>
          </cell>
        </row>
        <row r="15058">
          <cell r="A15058" t="str">
            <v>4522000001</v>
          </cell>
        </row>
        <row r="15059">
          <cell r="A15059" t="str">
            <v>4522000001</v>
          </cell>
        </row>
        <row r="15060">
          <cell r="A15060" t="str">
            <v>4522000001</v>
          </cell>
        </row>
        <row r="15061">
          <cell r="A15061" t="str">
            <v>4522000001</v>
          </cell>
        </row>
        <row r="15062">
          <cell r="A15062" t="str">
            <v>4522000001</v>
          </cell>
        </row>
        <row r="15063">
          <cell r="A15063" t="str">
            <v>4522000001</v>
          </cell>
        </row>
        <row r="15064">
          <cell r="A15064" t="str">
            <v>4522000001</v>
          </cell>
        </row>
        <row r="15065">
          <cell r="A15065" t="str">
            <v>4522000001</v>
          </cell>
        </row>
        <row r="15066">
          <cell r="A15066" t="str">
            <v>4522000001</v>
          </cell>
        </row>
        <row r="15067">
          <cell r="A15067" t="str">
            <v>4522000001</v>
          </cell>
        </row>
        <row r="15068">
          <cell r="A15068" t="str">
            <v>4522000001</v>
          </cell>
        </row>
        <row r="15069">
          <cell r="A15069" t="str">
            <v>4522000001</v>
          </cell>
        </row>
        <row r="15070">
          <cell r="A15070" t="str">
            <v>4522000001</v>
          </cell>
        </row>
        <row r="15071">
          <cell r="A15071" t="str">
            <v>4522000001</v>
          </cell>
        </row>
        <row r="15072">
          <cell r="A15072" t="str">
            <v>4522000001</v>
          </cell>
        </row>
        <row r="15073">
          <cell r="A15073" t="str">
            <v>4522000001</v>
          </cell>
        </row>
        <row r="15074">
          <cell r="A15074" t="str">
            <v>4522000001</v>
          </cell>
        </row>
        <row r="15075">
          <cell r="A15075" t="str">
            <v>4522000001</v>
          </cell>
        </row>
        <row r="15076">
          <cell r="A15076" t="str">
            <v>4522000001</v>
          </cell>
        </row>
        <row r="15077">
          <cell r="A15077" t="str">
            <v>4522000001</v>
          </cell>
        </row>
        <row r="15078">
          <cell r="A15078" t="str">
            <v>4522000001</v>
          </cell>
        </row>
        <row r="15079">
          <cell r="A15079" t="str">
            <v>4522000001</v>
          </cell>
        </row>
        <row r="15080">
          <cell r="A15080" t="str">
            <v>4522000001</v>
          </cell>
        </row>
        <row r="15081">
          <cell r="A15081" t="str">
            <v>4522000001</v>
          </cell>
        </row>
        <row r="15082">
          <cell r="A15082" t="str">
            <v>4522000001</v>
          </cell>
        </row>
        <row r="15083">
          <cell r="A15083" t="str">
            <v>4522000001</v>
          </cell>
        </row>
        <row r="15084">
          <cell r="A15084" t="str">
            <v>4522000001</v>
          </cell>
        </row>
        <row r="15085">
          <cell r="A15085" t="str">
            <v>4522000001</v>
          </cell>
        </row>
        <row r="15086">
          <cell r="A15086" t="str">
            <v>4522000001</v>
          </cell>
        </row>
        <row r="15087">
          <cell r="A15087" t="str">
            <v>4522000001</v>
          </cell>
        </row>
        <row r="15088">
          <cell r="A15088" t="str">
            <v>4522000001</v>
          </cell>
        </row>
        <row r="15089">
          <cell r="A15089" t="str">
            <v>4522000001</v>
          </cell>
        </row>
        <row r="15090">
          <cell r="A15090" t="str">
            <v>4522000001</v>
          </cell>
        </row>
        <row r="15091">
          <cell r="A15091" t="str">
            <v>4522000001</v>
          </cell>
        </row>
        <row r="15092">
          <cell r="A15092" t="str">
            <v>4522000001</v>
          </cell>
        </row>
        <row r="15093">
          <cell r="A15093" t="str">
            <v>4522000001</v>
          </cell>
        </row>
        <row r="15094">
          <cell r="A15094" t="str">
            <v>4522000001</v>
          </cell>
        </row>
        <row r="15095">
          <cell r="A15095" t="str">
            <v>4522000001</v>
          </cell>
        </row>
        <row r="15096">
          <cell r="A15096" t="str">
            <v>4522000001</v>
          </cell>
        </row>
        <row r="15097">
          <cell r="A15097" t="str">
            <v>4522000001</v>
          </cell>
        </row>
        <row r="15098">
          <cell r="A15098" t="str">
            <v>4522000001</v>
          </cell>
        </row>
        <row r="15099">
          <cell r="A15099" t="str">
            <v>4522000001</v>
          </cell>
        </row>
        <row r="15100">
          <cell r="A15100" t="str">
            <v>4522000001</v>
          </cell>
        </row>
        <row r="15101">
          <cell r="A15101" t="str">
            <v>4522000001</v>
          </cell>
        </row>
        <row r="15102">
          <cell r="A15102" t="str">
            <v>4522000001</v>
          </cell>
        </row>
        <row r="15103">
          <cell r="A15103" t="str">
            <v>4522000001</v>
          </cell>
        </row>
        <row r="15104">
          <cell r="A15104" t="str">
            <v>4522000001</v>
          </cell>
        </row>
        <row r="15105">
          <cell r="A15105" t="str">
            <v>4522000001</v>
          </cell>
        </row>
        <row r="15106">
          <cell r="A15106" t="str">
            <v>4522000001</v>
          </cell>
        </row>
        <row r="15107">
          <cell r="A15107" t="str">
            <v>4522000001</v>
          </cell>
        </row>
        <row r="15108">
          <cell r="A15108" t="str">
            <v>4522000001</v>
          </cell>
        </row>
        <row r="15109">
          <cell r="A15109" t="str">
            <v>4522000001</v>
          </cell>
        </row>
        <row r="15110">
          <cell r="A15110" t="str">
            <v>4522000001</v>
          </cell>
        </row>
        <row r="15111">
          <cell r="A15111" t="str">
            <v>4522000001</v>
          </cell>
        </row>
        <row r="15112">
          <cell r="A15112" t="str">
            <v>4522000001</v>
          </cell>
        </row>
        <row r="15113">
          <cell r="A15113" t="str">
            <v>4522000001</v>
          </cell>
        </row>
        <row r="15114">
          <cell r="A15114" t="str">
            <v>4522000001</v>
          </cell>
        </row>
        <row r="15115">
          <cell r="A15115" t="str">
            <v>4522000001</v>
          </cell>
        </row>
        <row r="15116">
          <cell r="A15116" t="str">
            <v>4522000001</v>
          </cell>
        </row>
        <row r="15117">
          <cell r="A15117" t="str">
            <v>4522000001</v>
          </cell>
        </row>
        <row r="15118">
          <cell r="A15118" t="str">
            <v>4522000001</v>
          </cell>
        </row>
        <row r="15119">
          <cell r="A15119" t="str">
            <v>4522000001</v>
          </cell>
        </row>
        <row r="15120">
          <cell r="A15120" t="str">
            <v>4522000001</v>
          </cell>
        </row>
        <row r="15121">
          <cell r="A15121" t="str">
            <v>4522000001</v>
          </cell>
        </row>
        <row r="15122">
          <cell r="A15122" t="str">
            <v>4522000001</v>
          </cell>
        </row>
        <row r="15123">
          <cell r="A15123" t="str">
            <v>4522000001</v>
          </cell>
        </row>
        <row r="15124">
          <cell r="A15124" t="str">
            <v>4522000001</v>
          </cell>
        </row>
        <row r="15125">
          <cell r="A15125" t="str">
            <v>4522000001</v>
          </cell>
        </row>
        <row r="15126">
          <cell r="A15126" t="str">
            <v>4522000001</v>
          </cell>
        </row>
        <row r="15127">
          <cell r="A15127" t="str">
            <v>4522000001</v>
          </cell>
        </row>
        <row r="15128">
          <cell r="A15128" t="str">
            <v>4522000001</v>
          </cell>
        </row>
        <row r="15129">
          <cell r="A15129" t="str">
            <v>4522000001</v>
          </cell>
        </row>
        <row r="15130">
          <cell r="A15130" t="str">
            <v>4522000001</v>
          </cell>
        </row>
        <row r="15131">
          <cell r="A15131" t="str">
            <v>4522000001</v>
          </cell>
        </row>
        <row r="15132">
          <cell r="A15132" t="str">
            <v>4522000001</v>
          </cell>
        </row>
        <row r="15133">
          <cell r="A15133" t="str">
            <v>4522000001</v>
          </cell>
        </row>
        <row r="15134">
          <cell r="A15134" t="str">
            <v>4522000001</v>
          </cell>
        </row>
        <row r="15135">
          <cell r="A15135" t="str">
            <v>4522000001</v>
          </cell>
        </row>
        <row r="15136">
          <cell r="A15136" t="str">
            <v>4522000001</v>
          </cell>
        </row>
        <row r="15137">
          <cell r="A15137" t="str">
            <v>4522000001</v>
          </cell>
        </row>
        <row r="15138">
          <cell r="A15138" t="str">
            <v>4522000001</v>
          </cell>
        </row>
        <row r="15139">
          <cell r="A15139" t="str">
            <v>4522000001</v>
          </cell>
        </row>
        <row r="15140">
          <cell r="A15140" t="str">
            <v>4522000001</v>
          </cell>
        </row>
        <row r="15141">
          <cell r="A15141" t="str">
            <v>4522000001</v>
          </cell>
        </row>
        <row r="15142">
          <cell r="A15142" t="str">
            <v>4522000001</v>
          </cell>
        </row>
        <row r="15143">
          <cell r="A15143" t="str">
            <v>4522000001</v>
          </cell>
        </row>
        <row r="15144">
          <cell r="A15144" t="str">
            <v>4522000001</v>
          </cell>
        </row>
        <row r="15145">
          <cell r="A15145" t="str">
            <v>4522000001</v>
          </cell>
        </row>
        <row r="15146">
          <cell r="A15146" t="str">
            <v>4522000001</v>
          </cell>
        </row>
        <row r="15147">
          <cell r="A15147" t="str">
            <v>4522000001</v>
          </cell>
        </row>
        <row r="15148">
          <cell r="A15148" t="str">
            <v>4522000001</v>
          </cell>
        </row>
        <row r="15149">
          <cell r="A15149" t="str">
            <v>4522000001</v>
          </cell>
        </row>
        <row r="15150">
          <cell r="A15150" t="str">
            <v>4522000001</v>
          </cell>
        </row>
        <row r="15151">
          <cell r="A15151" t="str">
            <v>4522000001</v>
          </cell>
        </row>
        <row r="15152">
          <cell r="A15152" t="str">
            <v>4522000001</v>
          </cell>
        </row>
        <row r="15153">
          <cell r="A15153" t="str">
            <v>4522000001</v>
          </cell>
        </row>
        <row r="15154">
          <cell r="A15154" t="str">
            <v>4522000001</v>
          </cell>
        </row>
        <row r="15155">
          <cell r="A15155" t="str">
            <v>4522000001</v>
          </cell>
        </row>
        <row r="15156">
          <cell r="A15156" t="str">
            <v>4522000001</v>
          </cell>
        </row>
        <row r="15157">
          <cell r="A15157" t="str">
            <v>4522000001</v>
          </cell>
        </row>
        <row r="15158">
          <cell r="A15158" t="str">
            <v>4522000001</v>
          </cell>
        </row>
        <row r="15159">
          <cell r="A15159" t="str">
            <v>4522000001</v>
          </cell>
        </row>
        <row r="15160">
          <cell r="A15160" t="str">
            <v>4522000001</v>
          </cell>
        </row>
        <row r="15161">
          <cell r="A15161" t="str">
            <v>4522000001</v>
          </cell>
        </row>
        <row r="15162">
          <cell r="A15162" t="str">
            <v>4522000001</v>
          </cell>
        </row>
        <row r="15163">
          <cell r="A15163" t="str">
            <v>4522000001</v>
          </cell>
        </row>
        <row r="15164">
          <cell r="A15164" t="str">
            <v>4522000001</v>
          </cell>
        </row>
        <row r="15165">
          <cell r="A15165" t="str">
            <v>4522000001</v>
          </cell>
        </row>
        <row r="15166">
          <cell r="A15166" t="str">
            <v>4522000001</v>
          </cell>
        </row>
        <row r="15167">
          <cell r="A15167" t="str">
            <v>4522000001</v>
          </cell>
        </row>
        <row r="15168">
          <cell r="A15168" t="str">
            <v>4522000001</v>
          </cell>
        </row>
        <row r="15169">
          <cell r="A15169" t="str">
            <v>4522000001</v>
          </cell>
        </row>
        <row r="15170">
          <cell r="A15170" t="str">
            <v>4522000001</v>
          </cell>
        </row>
        <row r="15171">
          <cell r="A15171" t="str">
            <v>4522000001</v>
          </cell>
        </row>
        <row r="15172">
          <cell r="A15172" t="str">
            <v>4522000001</v>
          </cell>
        </row>
        <row r="15173">
          <cell r="A15173" t="str">
            <v>4522000001</v>
          </cell>
        </row>
        <row r="15174">
          <cell r="A15174" t="str">
            <v>4522000001</v>
          </cell>
        </row>
        <row r="15175">
          <cell r="A15175" t="str">
            <v>4522000001</v>
          </cell>
        </row>
        <row r="15176">
          <cell r="A15176" t="str">
            <v>4522000001</v>
          </cell>
        </row>
        <row r="15177">
          <cell r="A15177" t="str">
            <v>4522000001</v>
          </cell>
        </row>
        <row r="15178">
          <cell r="A15178" t="str">
            <v>4522000001</v>
          </cell>
        </row>
        <row r="15179">
          <cell r="A15179" t="str">
            <v>4522000001</v>
          </cell>
        </row>
        <row r="15180">
          <cell r="A15180" t="str">
            <v>4522000001</v>
          </cell>
        </row>
        <row r="15181">
          <cell r="A15181" t="str">
            <v>4522000001</v>
          </cell>
        </row>
        <row r="15182">
          <cell r="A15182" t="str">
            <v>4522000001</v>
          </cell>
        </row>
        <row r="15183">
          <cell r="A15183" t="str">
            <v>4522000001</v>
          </cell>
        </row>
        <row r="15184">
          <cell r="A15184" t="str">
            <v>4522000001</v>
          </cell>
        </row>
        <row r="15185">
          <cell r="A15185" t="str">
            <v>4522000001</v>
          </cell>
        </row>
        <row r="15186">
          <cell r="A15186" t="str">
            <v>4522000001</v>
          </cell>
        </row>
        <row r="15187">
          <cell r="A15187" t="str">
            <v>4522000001</v>
          </cell>
        </row>
        <row r="15188">
          <cell r="A15188" t="str">
            <v>4522000001</v>
          </cell>
        </row>
        <row r="15189">
          <cell r="A15189" t="str">
            <v>4522000001</v>
          </cell>
        </row>
        <row r="15190">
          <cell r="A15190" t="str">
            <v>4522000001</v>
          </cell>
        </row>
        <row r="15191">
          <cell r="A15191" t="str">
            <v>4522000001</v>
          </cell>
        </row>
        <row r="15192">
          <cell r="A15192" t="str">
            <v>4522000001</v>
          </cell>
        </row>
        <row r="15193">
          <cell r="A15193" t="str">
            <v>4522000001</v>
          </cell>
        </row>
        <row r="15194">
          <cell r="A15194" t="str">
            <v>4522000001</v>
          </cell>
        </row>
        <row r="15195">
          <cell r="A15195" t="str">
            <v>4522000001</v>
          </cell>
        </row>
        <row r="15196">
          <cell r="A15196" t="str">
            <v>4522000001</v>
          </cell>
        </row>
        <row r="15197">
          <cell r="A15197" t="str">
            <v>4522000001</v>
          </cell>
        </row>
        <row r="15198">
          <cell r="A15198" t="str">
            <v>4522000001</v>
          </cell>
        </row>
        <row r="15199">
          <cell r="A15199" t="str">
            <v>4522000001</v>
          </cell>
        </row>
        <row r="15200">
          <cell r="A15200" t="str">
            <v>4522000001</v>
          </cell>
        </row>
        <row r="15201">
          <cell r="A15201" t="str">
            <v>4522000001</v>
          </cell>
        </row>
        <row r="15202">
          <cell r="A15202" t="str">
            <v>4522000001</v>
          </cell>
        </row>
        <row r="15203">
          <cell r="A15203" t="str">
            <v>4522000001</v>
          </cell>
        </row>
        <row r="15204">
          <cell r="A15204" t="str">
            <v>4522000001</v>
          </cell>
        </row>
        <row r="15205">
          <cell r="A15205" t="str">
            <v>4522000001</v>
          </cell>
        </row>
        <row r="15206">
          <cell r="A15206" t="str">
            <v>4522000001</v>
          </cell>
        </row>
        <row r="15207">
          <cell r="A15207" t="str">
            <v>4522000001</v>
          </cell>
        </row>
        <row r="15208">
          <cell r="A15208" t="str">
            <v>4522000001</v>
          </cell>
        </row>
        <row r="15209">
          <cell r="A15209" t="str">
            <v>4522000001</v>
          </cell>
        </row>
        <row r="15210">
          <cell r="A15210" t="str">
            <v>4522000001</v>
          </cell>
        </row>
        <row r="15211">
          <cell r="A15211" t="str">
            <v>4522000001</v>
          </cell>
        </row>
        <row r="15212">
          <cell r="A15212" t="str">
            <v>4522000001</v>
          </cell>
        </row>
        <row r="15213">
          <cell r="A15213" t="str">
            <v>4522000001</v>
          </cell>
        </row>
        <row r="15214">
          <cell r="A15214" t="str">
            <v>4522000001</v>
          </cell>
        </row>
        <row r="15215">
          <cell r="A15215" t="str">
            <v>4522000001</v>
          </cell>
        </row>
        <row r="15216">
          <cell r="A15216" t="str">
            <v>4522000001</v>
          </cell>
        </row>
        <row r="15217">
          <cell r="A15217" t="str">
            <v>4522000001</v>
          </cell>
        </row>
        <row r="15218">
          <cell r="A15218" t="str">
            <v>4522000001</v>
          </cell>
        </row>
        <row r="15219">
          <cell r="A15219" t="str">
            <v>4522000001</v>
          </cell>
        </row>
        <row r="15220">
          <cell r="A15220" t="str">
            <v>4522000001</v>
          </cell>
        </row>
        <row r="15221">
          <cell r="A15221" t="str">
            <v>4522000001</v>
          </cell>
        </row>
        <row r="15222">
          <cell r="A15222" t="str">
            <v>4522000001</v>
          </cell>
        </row>
        <row r="15223">
          <cell r="A15223" t="str">
            <v>4522000001</v>
          </cell>
        </row>
        <row r="15224">
          <cell r="A15224" t="str">
            <v>4522000001</v>
          </cell>
        </row>
        <row r="15225">
          <cell r="A15225" t="str">
            <v>4522000001</v>
          </cell>
        </row>
        <row r="15226">
          <cell r="A15226" t="str">
            <v>4522000001</v>
          </cell>
        </row>
        <row r="15227">
          <cell r="A15227" t="str">
            <v>4522000001</v>
          </cell>
        </row>
        <row r="15228">
          <cell r="A15228" t="str">
            <v>4522000001</v>
          </cell>
        </row>
        <row r="15229">
          <cell r="A15229" t="str">
            <v>4522000001</v>
          </cell>
        </row>
        <row r="15230">
          <cell r="A15230" t="str">
            <v>4522000001</v>
          </cell>
        </row>
        <row r="15231">
          <cell r="A15231" t="str">
            <v>4522000001</v>
          </cell>
        </row>
        <row r="15232">
          <cell r="A15232" t="str">
            <v>4522000001</v>
          </cell>
        </row>
        <row r="15233">
          <cell r="A15233" t="str">
            <v>4522000001</v>
          </cell>
        </row>
        <row r="15234">
          <cell r="A15234" t="str">
            <v>4522000001</v>
          </cell>
        </row>
        <row r="15235">
          <cell r="A15235" t="str">
            <v>4522000001</v>
          </cell>
        </row>
        <row r="15236">
          <cell r="A15236" t="str">
            <v>4522000001</v>
          </cell>
        </row>
        <row r="15237">
          <cell r="A15237" t="str">
            <v>4522000001</v>
          </cell>
        </row>
        <row r="15238">
          <cell r="A15238" t="str">
            <v>4522000001</v>
          </cell>
        </row>
        <row r="15239">
          <cell r="A15239" t="str">
            <v>4522000001</v>
          </cell>
        </row>
        <row r="15240">
          <cell r="A15240" t="str">
            <v>4522000001</v>
          </cell>
        </row>
        <row r="15241">
          <cell r="A15241" t="str">
            <v>4522000001</v>
          </cell>
        </row>
        <row r="15242">
          <cell r="A15242" t="str">
            <v>4522000001</v>
          </cell>
        </row>
        <row r="15243">
          <cell r="A15243" t="str">
            <v>4522000001</v>
          </cell>
        </row>
        <row r="15244">
          <cell r="A15244" t="str">
            <v>4522000001</v>
          </cell>
        </row>
        <row r="15245">
          <cell r="A15245" t="str">
            <v>4522000001</v>
          </cell>
        </row>
        <row r="15246">
          <cell r="A15246" t="str">
            <v>4522000001</v>
          </cell>
        </row>
        <row r="15247">
          <cell r="A15247" t="str">
            <v>4522000001</v>
          </cell>
        </row>
        <row r="15248">
          <cell r="A15248" t="str">
            <v>4522000001</v>
          </cell>
        </row>
        <row r="15249">
          <cell r="A15249" t="str">
            <v>4522000001</v>
          </cell>
        </row>
        <row r="15250">
          <cell r="A15250" t="str">
            <v>4522000001</v>
          </cell>
        </row>
        <row r="15251">
          <cell r="A15251" t="str">
            <v>4522000001</v>
          </cell>
        </row>
        <row r="15252">
          <cell r="A15252" t="str">
            <v>4522000001</v>
          </cell>
        </row>
        <row r="15253">
          <cell r="A15253" t="str">
            <v>4522000001</v>
          </cell>
        </row>
        <row r="15254">
          <cell r="A15254" t="str">
            <v>4522000001</v>
          </cell>
        </row>
        <row r="15255">
          <cell r="A15255" t="str">
            <v>4522000001</v>
          </cell>
        </row>
        <row r="15256">
          <cell r="A15256" t="str">
            <v>4522000001</v>
          </cell>
        </row>
        <row r="15257">
          <cell r="A15257" t="str">
            <v>4522000001</v>
          </cell>
        </row>
        <row r="15258">
          <cell r="A15258" t="str">
            <v>4522000001</v>
          </cell>
        </row>
        <row r="15259">
          <cell r="A15259" t="str">
            <v>4522000001</v>
          </cell>
        </row>
        <row r="15260">
          <cell r="A15260" t="str">
            <v>4522000001</v>
          </cell>
        </row>
        <row r="15261">
          <cell r="A15261" t="str">
            <v>4522000001</v>
          </cell>
        </row>
        <row r="15262">
          <cell r="A15262" t="str">
            <v>4522000001</v>
          </cell>
        </row>
        <row r="15263">
          <cell r="A15263" t="str">
            <v>4522000001</v>
          </cell>
        </row>
        <row r="15264">
          <cell r="A15264" t="str">
            <v>4522000001</v>
          </cell>
        </row>
        <row r="15265">
          <cell r="A15265" t="str">
            <v>4522000001</v>
          </cell>
        </row>
        <row r="15266">
          <cell r="A15266" t="str">
            <v>4522000001</v>
          </cell>
        </row>
        <row r="15267">
          <cell r="A15267" t="str">
            <v>4522000001</v>
          </cell>
        </row>
        <row r="15268">
          <cell r="A15268" t="str">
            <v>4522000001</v>
          </cell>
        </row>
        <row r="15269">
          <cell r="A15269" t="str">
            <v>4522000001</v>
          </cell>
        </row>
        <row r="15270">
          <cell r="A15270" t="str">
            <v>4522000001</v>
          </cell>
        </row>
        <row r="15271">
          <cell r="A15271" t="str">
            <v>4522000001</v>
          </cell>
        </row>
        <row r="15272">
          <cell r="A15272" t="str">
            <v>4522000001</v>
          </cell>
        </row>
        <row r="15273">
          <cell r="A15273" t="str">
            <v>4522000001</v>
          </cell>
        </row>
        <row r="15274">
          <cell r="A15274" t="str">
            <v>4522000001</v>
          </cell>
        </row>
        <row r="15275">
          <cell r="A15275" t="str">
            <v>4522000001</v>
          </cell>
        </row>
        <row r="15276">
          <cell r="A15276" t="str">
            <v>4522000001</v>
          </cell>
        </row>
        <row r="15277">
          <cell r="A15277" t="str">
            <v>4522000001</v>
          </cell>
        </row>
        <row r="15278">
          <cell r="A15278" t="str">
            <v>4522000001</v>
          </cell>
        </row>
        <row r="15279">
          <cell r="A15279" t="str">
            <v>4522000001</v>
          </cell>
        </row>
        <row r="15280">
          <cell r="A15280" t="str">
            <v>4522000001</v>
          </cell>
        </row>
        <row r="15281">
          <cell r="A15281" t="str">
            <v>4522000001</v>
          </cell>
        </row>
        <row r="15282">
          <cell r="A15282" t="str">
            <v>4522000001</v>
          </cell>
        </row>
        <row r="15283">
          <cell r="A15283" t="str">
            <v>4522000001</v>
          </cell>
        </row>
        <row r="15284">
          <cell r="A15284" t="str">
            <v>4522000001</v>
          </cell>
        </row>
        <row r="15285">
          <cell r="A15285" t="str">
            <v>4522000001</v>
          </cell>
        </row>
        <row r="15286">
          <cell r="A15286" t="str">
            <v>4522000001</v>
          </cell>
        </row>
        <row r="15287">
          <cell r="A15287" t="str">
            <v>4522000001</v>
          </cell>
        </row>
        <row r="15288">
          <cell r="A15288" t="str">
            <v>4522000001</v>
          </cell>
        </row>
        <row r="15289">
          <cell r="A15289" t="str">
            <v>4522000001</v>
          </cell>
        </row>
        <row r="15290">
          <cell r="A15290" t="str">
            <v>4522000001</v>
          </cell>
        </row>
        <row r="15291">
          <cell r="A15291" t="str">
            <v>4522000001</v>
          </cell>
        </row>
        <row r="15292">
          <cell r="A15292" t="str">
            <v>4522000001</v>
          </cell>
        </row>
        <row r="15293">
          <cell r="A15293" t="str">
            <v>4522000001</v>
          </cell>
        </row>
        <row r="15294">
          <cell r="A15294" t="str">
            <v>4522000001</v>
          </cell>
        </row>
        <row r="15295">
          <cell r="A15295" t="str">
            <v>4522000001</v>
          </cell>
        </row>
        <row r="15296">
          <cell r="A15296" t="str">
            <v>4522000001</v>
          </cell>
        </row>
        <row r="15297">
          <cell r="A15297" t="str">
            <v>4522000001</v>
          </cell>
        </row>
        <row r="15298">
          <cell r="A15298" t="str">
            <v>4522000001</v>
          </cell>
        </row>
        <row r="15299">
          <cell r="A15299" t="str">
            <v>4522000001</v>
          </cell>
        </row>
        <row r="15300">
          <cell r="A15300" t="str">
            <v>4522000001</v>
          </cell>
        </row>
        <row r="15301">
          <cell r="A15301" t="str">
            <v>4522000001</v>
          </cell>
        </row>
        <row r="15302">
          <cell r="A15302" t="str">
            <v>4522000001</v>
          </cell>
        </row>
        <row r="15303">
          <cell r="A15303" t="str">
            <v>4522000001</v>
          </cell>
        </row>
        <row r="15304">
          <cell r="A15304" t="str">
            <v>4522000001</v>
          </cell>
        </row>
        <row r="15305">
          <cell r="A15305" t="str">
            <v>4522000001</v>
          </cell>
        </row>
        <row r="15306">
          <cell r="A15306" t="str">
            <v>4522000001</v>
          </cell>
        </row>
        <row r="15307">
          <cell r="A15307" t="str">
            <v>4522000001</v>
          </cell>
        </row>
        <row r="15308">
          <cell r="A15308" t="str">
            <v>4522000001</v>
          </cell>
        </row>
        <row r="15309">
          <cell r="A15309" t="str">
            <v>4522000001</v>
          </cell>
        </row>
        <row r="15310">
          <cell r="A15310" t="str">
            <v>4522000001</v>
          </cell>
        </row>
        <row r="15311">
          <cell r="A15311" t="str">
            <v>4522000001</v>
          </cell>
        </row>
        <row r="15312">
          <cell r="A15312" t="str">
            <v>4522000001</v>
          </cell>
        </row>
        <row r="15313">
          <cell r="A15313" t="str">
            <v>4522000001</v>
          </cell>
        </row>
        <row r="15314">
          <cell r="A15314" t="str">
            <v>4522000001</v>
          </cell>
        </row>
        <row r="15315">
          <cell r="A15315" t="str">
            <v>4522000001</v>
          </cell>
        </row>
        <row r="15316">
          <cell r="A15316" t="str">
            <v>4522000001</v>
          </cell>
        </row>
        <row r="15317">
          <cell r="A15317" t="str">
            <v>4522000001</v>
          </cell>
        </row>
        <row r="15318">
          <cell r="A15318" t="str">
            <v>4522000001</v>
          </cell>
        </row>
        <row r="15319">
          <cell r="A15319" t="str">
            <v>4522000001</v>
          </cell>
        </row>
        <row r="15320">
          <cell r="A15320" t="str">
            <v>4522000001</v>
          </cell>
        </row>
        <row r="15321">
          <cell r="A15321" t="str">
            <v>4522000001</v>
          </cell>
        </row>
        <row r="15322">
          <cell r="A15322" t="str">
            <v>4522000001</v>
          </cell>
        </row>
        <row r="15323">
          <cell r="A15323" t="str">
            <v>4522000001</v>
          </cell>
        </row>
        <row r="15324">
          <cell r="A15324" t="str">
            <v>4522000001</v>
          </cell>
        </row>
        <row r="15325">
          <cell r="A15325" t="str">
            <v>4522000001</v>
          </cell>
        </row>
        <row r="15326">
          <cell r="A15326" t="str">
            <v>4522000001</v>
          </cell>
        </row>
        <row r="15327">
          <cell r="A15327" t="str">
            <v>4522000001</v>
          </cell>
        </row>
        <row r="15328">
          <cell r="A15328" t="str">
            <v>4522000001</v>
          </cell>
        </row>
        <row r="15329">
          <cell r="A15329" t="str">
            <v>4522000001</v>
          </cell>
        </row>
        <row r="15330">
          <cell r="A15330" t="str">
            <v>4522000001</v>
          </cell>
        </row>
        <row r="15331">
          <cell r="A15331" t="str">
            <v>4522000001</v>
          </cell>
        </row>
        <row r="15332">
          <cell r="A15332" t="str">
            <v>4522000001</v>
          </cell>
        </row>
        <row r="15333">
          <cell r="A15333" t="str">
            <v>4522000001</v>
          </cell>
        </row>
        <row r="15334">
          <cell r="A15334" t="str">
            <v>4522000001</v>
          </cell>
        </row>
        <row r="15335">
          <cell r="A15335" t="str">
            <v>4522000001</v>
          </cell>
        </row>
        <row r="15336">
          <cell r="A15336" t="str">
            <v>4522000001</v>
          </cell>
        </row>
        <row r="15337">
          <cell r="A15337" t="str">
            <v>4522000001</v>
          </cell>
        </row>
        <row r="15338">
          <cell r="A15338" t="str">
            <v>4522000001</v>
          </cell>
        </row>
        <row r="15339">
          <cell r="A15339" t="str">
            <v>4522000001</v>
          </cell>
        </row>
        <row r="15340">
          <cell r="A15340" t="str">
            <v>4522000001</v>
          </cell>
        </row>
        <row r="15341">
          <cell r="A15341" t="str">
            <v>4522000001</v>
          </cell>
        </row>
        <row r="15342">
          <cell r="A15342" t="str">
            <v>4522000001</v>
          </cell>
        </row>
        <row r="15343">
          <cell r="A15343" t="str">
            <v>4522000001</v>
          </cell>
        </row>
        <row r="15344">
          <cell r="A15344" t="str">
            <v>4522000001</v>
          </cell>
        </row>
        <row r="15345">
          <cell r="A15345" t="str">
            <v>4522000001</v>
          </cell>
        </row>
        <row r="15346">
          <cell r="A15346" t="str">
            <v>4522000001</v>
          </cell>
        </row>
        <row r="15347">
          <cell r="A15347" t="str">
            <v>4522000001</v>
          </cell>
        </row>
        <row r="15348">
          <cell r="A15348" t="str">
            <v>4522000001</v>
          </cell>
        </row>
        <row r="15349">
          <cell r="A15349" t="str">
            <v>4522000001</v>
          </cell>
        </row>
        <row r="15350">
          <cell r="A15350" t="str">
            <v>4522000001</v>
          </cell>
        </row>
        <row r="15351">
          <cell r="A15351" t="str">
            <v>4522000001</v>
          </cell>
        </row>
        <row r="15352">
          <cell r="A15352" t="str">
            <v>4522000001</v>
          </cell>
        </row>
        <row r="15353">
          <cell r="A15353" t="str">
            <v>4522000001</v>
          </cell>
        </row>
        <row r="15354">
          <cell r="A15354" t="str">
            <v>4522000001</v>
          </cell>
        </row>
        <row r="15355">
          <cell r="A15355" t="str">
            <v>4522000001</v>
          </cell>
        </row>
        <row r="15356">
          <cell r="A15356" t="str">
            <v>4522000001</v>
          </cell>
        </row>
        <row r="15357">
          <cell r="A15357" t="str">
            <v>4522000001</v>
          </cell>
        </row>
        <row r="15358">
          <cell r="A15358" t="str">
            <v>4522000001</v>
          </cell>
        </row>
        <row r="15359">
          <cell r="A15359" t="str">
            <v>4522000001</v>
          </cell>
        </row>
        <row r="15360">
          <cell r="A15360" t="str">
            <v>4522000001</v>
          </cell>
        </row>
        <row r="15361">
          <cell r="A15361" t="str">
            <v>4522000001</v>
          </cell>
        </row>
        <row r="15362">
          <cell r="A15362" t="str">
            <v>4522000001</v>
          </cell>
        </row>
        <row r="15363">
          <cell r="A15363" t="str">
            <v>4522000001</v>
          </cell>
        </row>
        <row r="15364">
          <cell r="A15364" t="str">
            <v>4522000001</v>
          </cell>
        </row>
        <row r="15365">
          <cell r="A15365" t="str">
            <v>4522000001</v>
          </cell>
        </row>
        <row r="15366">
          <cell r="A15366" t="str">
            <v>4522000001</v>
          </cell>
        </row>
        <row r="15367">
          <cell r="A15367" t="str">
            <v>4522000001</v>
          </cell>
        </row>
        <row r="15368">
          <cell r="A15368" t="str">
            <v>4522000001</v>
          </cell>
        </row>
        <row r="15369">
          <cell r="A15369" t="str">
            <v>4522000001</v>
          </cell>
        </row>
        <row r="15370">
          <cell r="A15370" t="str">
            <v>4522000001</v>
          </cell>
        </row>
        <row r="15371">
          <cell r="A15371" t="str">
            <v>4522000001</v>
          </cell>
        </row>
        <row r="15372">
          <cell r="A15372" t="str">
            <v>4522000001</v>
          </cell>
        </row>
        <row r="15373">
          <cell r="A15373" t="str">
            <v>4522000001</v>
          </cell>
        </row>
        <row r="15374">
          <cell r="A15374" t="str">
            <v>4522000001</v>
          </cell>
        </row>
        <row r="15375">
          <cell r="A15375" t="str">
            <v>4522000001</v>
          </cell>
        </row>
        <row r="15376">
          <cell r="A15376" t="str">
            <v>4522000001</v>
          </cell>
        </row>
        <row r="15377">
          <cell r="A15377" t="str">
            <v>4522000001</v>
          </cell>
        </row>
        <row r="15378">
          <cell r="A15378" t="str">
            <v>4522000001</v>
          </cell>
        </row>
        <row r="15379">
          <cell r="A15379" t="str">
            <v>4522000001</v>
          </cell>
        </row>
        <row r="15380">
          <cell r="A15380" t="str">
            <v>4522000001</v>
          </cell>
        </row>
        <row r="15381">
          <cell r="A15381" t="str">
            <v>4522000001</v>
          </cell>
        </row>
        <row r="15382">
          <cell r="A15382" t="str">
            <v>4522000001</v>
          </cell>
        </row>
        <row r="15383">
          <cell r="A15383" t="str">
            <v>4522000001</v>
          </cell>
        </row>
        <row r="15384">
          <cell r="A15384" t="str">
            <v>4522000001</v>
          </cell>
        </row>
        <row r="15385">
          <cell r="A15385" t="str">
            <v>4522000001</v>
          </cell>
        </row>
        <row r="15386">
          <cell r="A15386" t="str">
            <v>4522000001</v>
          </cell>
        </row>
        <row r="15387">
          <cell r="A15387" t="str">
            <v>4522000001</v>
          </cell>
        </row>
        <row r="15388">
          <cell r="A15388" t="str">
            <v>4522000001</v>
          </cell>
        </row>
        <row r="15389">
          <cell r="A15389" t="str">
            <v>4522000001</v>
          </cell>
        </row>
        <row r="15390">
          <cell r="A15390" t="str">
            <v>4522000001</v>
          </cell>
        </row>
        <row r="15391">
          <cell r="A15391" t="str">
            <v>4522000001</v>
          </cell>
        </row>
        <row r="15392">
          <cell r="A15392" t="str">
            <v>4522000001</v>
          </cell>
        </row>
        <row r="15393">
          <cell r="A15393" t="str">
            <v>4522000001</v>
          </cell>
        </row>
        <row r="15394">
          <cell r="A15394" t="str">
            <v>4522000001</v>
          </cell>
        </row>
        <row r="15395">
          <cell r="A15395" t="str">
            <v>4522000001</v>
          </cell>
        </row>
        <row r="15396">
          <cell r="A15396" t="str">
            <v>4522000001</v>
          </cell>
        </row>
        <row r="15397">
          <cell r="A15397" t="str">
            <v>4522000001</v>
          </cell>
        </row>
        <row r="15398">
          <cell r="A15398" t="str">
            <v>4522000001</v>
          </cell>
        </row>
        <row r="15399">
          <cell r="A15399" t="str">
            <v>4522000001</v>
          </cell>
        </row>
        <row r="15400">
          <cell r="A15400" t="str">
            <v>4522000001</v>
          </cell>
        </row>
        <row r="15401">
          <cell r="A15401" t="str">
            <v>4522000001</v>
          </cell>
        </row>
        <row r="15402">
          <cell r="A15402" t="str">
            <v>4522000001</v>
          </cell>
        </row>
        <row r="15403">
          <cell r="A15403" t="str">
            <v>4522000001</v>
          </cell>
        </row>
        <row r="15404">
          <cell r="A15404" t="str">
            <v>4522000001</v>
          </cell>
        </row>
        <row r="15405">
          <cell r="A15405" t="str">
            <v>4522000001</v>
          </cell>
        </row>
        <row r="15406">
          <cell r="A15406" t="str">
            <v>4522000001</v>
          </cell>
        </row>
        <row r="15407">
          <cell r="A15407" t="str">
            <v>4522000001</v>
          </cell>
        </row>
        <row r="15408">
          <cell r="A15408" t="str">
            <v>4522000001</v>
          </cell>
        </row>
        <row r="15409">
          <cell r="A15409" t="str">
            <v>4522000001</v>
          </cell>
        </row>
        <row r="15410">
          <cell r="A15410" t="str">
            <v>4522000001</v>
          </cell>
        </row>
        <row r="15411">
          <cell r="A15411" t="str">
            <v>4522000001</v>
          </cell>
        </row>
        <row r="15412">
          <cell r="A15412" t="str">
            <v>4522000001</v>
          </cell>
        </row>
        <row r="15413">
          <cell r="A15413" t="str">
            <v>4522000001</v>
          </cell>
        </row>
        <row r="15414">
          <cell r="A15414" t="str">
            <v>4522000001</v>
          </cell>
        </row>
        <row r="15415">
          <cell r="A15415" t="str">
            <v>4522000001</v>
          </cell>
        </row>
        <row r="15416">
          <cell r="A15416" t="str">
            <v>4522000001</v>
          </cell>
        </row>
        <row r="15417">
          <cell r="A15417" t="str">
            <v>4522000001</v>
          </cell>
        </row>
        <row r="15418">
          <cell r="A15418" t="str">
            <v>4522000001</v>
          </cell>
        </row>
        <row r="15419">
          <cell r="A15419" t="str">
            <v>4522000001</v>
          </cell>
        </row>
        <row r="15420">
          <cell r="A15420" t="str">
            <v>4522000001</v>
          </cell>
        </row>
        <row r="15421">
          <cell r="A15421" t="str">
            <v>4522000001</v>
          </cell>
        </row>
        <row r="15422">
          <cell r="A15422" t="str">
            <v>4522000001</v>
          </cell>
        </row>
        <row r="15423">
          <cell r="A15423" t="str">
            <v>4522000001</v>
          </cell>
        </row>
        <row r="15424">
          <cell r="A15424" t="str">
            <v>4522000001</v>
          </cell>
        </row>
        <row r="15425">
          <cell r="A15425" t="str">
            <v>4522000001</v>
          </cell>
        </row>
        <row r="15426">
          <cell r="A15426" t="str">
            <v>4522000001</v>
          </cell>
        </row>
        <row r="15427">
          <cell r="A15427" t="str">
            <v>4522000001</v>
          </cell>
        </row>
        <row r="15428">
          <cell r="A15428" t="str">
            <v>4522000001</v>
          </cell>
        </row>
        <row r="15429">
          <cell r="A15429" t="str">
            <v>4522000001</v>
          </cell>
        </row>
        <row r="15430">
          <cell r="A15430" t="str">
            <v>4522000001</v>
          </cell>
        </row>
        <row r="15431">
          <cell r="A15431" t="str">
            <v>4522000001</v>
          </cell>
        </row>
        <row r="15432">
          <cell r="A15432" t="str">
            <v>4522000001</v>
          </cell>
        </row>
        <row r="15433">
          <cell r="A15433" t="str">
            <v>4522000001</v>
          </cell>
        </row>
        <row r="15434">
          <cell r="A15434" t="str">
            <v>4522000001</v>
          </cell>
        </row>
        <row r="15435">
          <cell r="A15435" t="str">
            <v>4522000001</v>
          </cell>
        </row>
        <row r="15436">
          <cell r="A15436" t="str">
            <v>4522000001</v>
          </cell>
        </row>
        <row r="15437">
          <cell r="A15437" t="str">
            <v>4522000001</v>
          </cell>
        </row>
        <row r="15438">
          <cell r="A15438" t="str">
            <v>4522000001</v>
          </cell>
        </row>
        <row r="15439">
          <cell r="A15439" t="str">
            <v>4522000001</v>
          </cell>
        </row>
        <row r="15440">
          <cell r="A15440" t="str">
            <v>4522000001</v>
          </cell>
        </row>
        <row r="15441">
          <cell r="A15441" t="str">
            <v>4522000001</v>
          </cell>
        </row>
        <row r="15442">
          <cell r="A15442" t="str">
            <v>4522000001</v>
          </cell>
        </row>
        <row r="15443">
          <cell r="A15443" t="str">
            <v>4522000001</v>
          </cell>
        </row>
        <row r="15444">
          <cell r="A15444" t="str">
            <v>4522000001</v>
          </cell>
        </row>
        <row r="15445">
          <cell r="A15445" t="str">
            <v>4522000001</v>
          </cell>
        </row>
        <row r="15446">
          <cell r="A15446" t="str">
            <v>4522000001</v>
          </cell>
        </row>
        <row r="15447">
          <cell r="A15447" t="str">
            <v>4522000001</v>
          </cell>
        </row>
        <row r="15448">
          <cell r="A15448" t="str">
            <v>4522000001</v>
          </cell>
        </row>
        <row r="15449">
          <cell r="A15449" t="str">
            <v>4522000001</v>
          </cell>
        </row>
        <row r="15450">
          <cell r="A15450" t="str">
            <v>4522000001</v>
          </cell>
        </row>
        <row r="15451">
          <cell r="A15451" t="str">
            <v>4522000001</v>
          </cell>
        </row>
        <row r="15452">
          <cell r="A15452" t="str">
            <v>4522000001</v>
          </cell>
        </row>
        <row r="15453">
          <cell r="A15453" t="str">
            <v>4522000001</v>
          </cell>
        </row>
        <row r="15454">
          <cell r="A15454" t="str">
            <v>4522000001</v>
          </cell>
        </row>
        <row r="15455">
          <cell r="A15455" t="str">
            <v>4522000001</v>
          </cell>
        </row>
        <row r="15456">
          <cell r="A15456" t="str">
            <v>4522000001</v>
          </cell>
        </row>
        <row r="15457">
          <cell r="A15457" t="str">
            <v>4522000001</v>
          </cell>
        </row>
        <row r="15458">
          <cell r="A15458" t="str">
            <v>4522000001</v>
          </cell>
        </row>
        <row r="15459">
          <cell r="A15459" t="str">
            <v>4522000001</v>
          </cell>
        </row>
        <row r="15460">
          <cell r="A15460" t="str">
            <v>4522000001</v>
          </cell>
        </row>
        <row r="15461">
          <cell r="A15461" t="str">
            <v>4522000001</v>
          </cell>
        </row>
        <row r="15462">
          <cell r="A15462" t="str">
            <v>4522000001</v>
          </cell>
        </row>
        <row r="15463">
          <cell r="A15463" t="str">
            <v>4522000001</v>
          </cell>
        </row>
        <row r="15464">
          <cell r="A15464" t="str">
            <v>4522000001</v>
          </cell>
        </row>
        <row r="15465">
          <cell r="A15465" t="str">
            <v>4522000001</v>
          </cell>
        </row>
        <row r="15466">
          <cell r="A15466" t="str">
            <v>4522000001</v>
          </cell>
        </row>
        <row r="15467">
          <cell r="A15467" t="str">
            <v>4522000001</v>
          </cell>
        </row>
        <row r="15468">
          <cell r="A15468" t="str">
            <v>4522000001</v>
          </cell>
        </row>
        <row r="15469">
          <cell r="A15469" t="str">
            <v>4522000001</v>
          </cell>
        </row>
        <row r="15470">
          <cell r="A15470" t="str">
            <v>4522000001</v>
          </cell>
        </row>
        <row r="15471">
          <cell r="A15471" t="str">
            <v>4522000001</v>
          </cell>
        </row>
        <row r="15472">
          <cell r="A15472" t="str">
            <v>4522000001</v>
          </cell>
        </row>
        <row r="15473">
          <cell r="A15473" t="str">
            <v>4522000001</v>
          </cell>
        </row>
        <row r="15474">
          <cell r="A15474" t="str">
            <v>4522000001</v>
          </cell>
        </row>
        <row r="15475">
          <cell r="A15475" t="str">
            <v>4522000001</v>
          </cell>
        </row>
        <row r="15476">
          <cell r="A15476" t="str">
            <v>4522000001</v>
          </cell>
        </row>
        <row r="15477">
          <cell r="A15477" t="str">
            <v>4522000001</v>
          </cell>
        </row>
        <row r="15478">
          <cell r="A15478" t="str">
            <v>4522000001</v>
          </cell>
        </row>
        <row r="15479">
          <cell r="A15479" t="str">
            <v>4522000001</v>
          </cell>
        </row>
        <row r="15480">
          <cell r="A15480" t="str">
            <v>4522000001</v>
          </cell>
        </row>
        <row r="15481">
          <cell r="A15481" t="str">
            <v>4522000001</v>
          </cell>
        </row>
        <row r="15482">
          <cell r="A15482" t="str">
            <v>4522000001</v>
          </cell>
        </row>
        <row r="15483">
          <cell r="A15483" t="str">
            <v>4522000001</v>
          </cell>
        </row>
        <row r="15484">
          <cell r="A15484" t="str">
            <v>4522000001</v>
          </cell>
        </row>
        <row r="15485">
          <cell r="A15485" t="str">
            <v>4522000001</v>
          </cell>
        </row>
        <row r="15486">
          <cell r="A15486" t="str">
            <v>4522000001</v>
          </cell>
        </row>
        <row r="15487">
          <cell r="A15487" t="str">
            <v>4522000001</v>
          </cell>
        </row>
        <row r="15488">
          <cell r="A15488" t="str">
            <v>4522000001</v>
          </cell>
        </row>
        <row r="15489">
          <cell r="A15489" t="str">
            <v>4522000001</v>
          </cell>
        </row>
        <row r="15490">
          <cell r="A15490" t="str">
            <v>4522000001</v>
          </cell>
        </row>
        <row r="15491">
          <cell r="A15491" t="str">
            <v>4522000001</v>
          </cell>
        </row>
        <row r="15492">
          <cell r="A15492" t="str">
            <v>4522000001</v>
          </cell>
        </row>
        <row r="15493">
          <cell r="A15493" t="str">
            <v>4522000001</v>
          </cell>
        </row>
        <row r="15494">
          <cell r="A15494" t="str">
            <v>4522000001</v>
          </cell>
        </row>
        <row r="15495">
          <cell r="A15495" t="str">
            <v>4522000001</v>
          </cell>
        </row>
        <row r="15496">
          <cell r="A15496" t="str">
            <v>4522000001</v>
          </cell>
        </row>
        <row r="15497">
          <cell r="A15497" t="str">
            <v>4522000001</v>
          </cell>
        </row>
        <row r="15498">
          <cell r="A15498" t="str">
            <v>4522000001</v>
          </cell>
        </row>
        <row r="15499">
          <cell r="A15499" t="str">
            <v>4522000001</v>
          </cell>
        </row>
        <row r="15500">
          <cell r="A15500" t="str">
            <v>4522000001</v>
          </cell>
        </row>
        <row r="15501">
          <cell r="A15501" t="str">
            <v>4522000001</v>
          </cell>
        </row>
        <row r="15502">
          <cell r="A15502" t="str">
            <v>4522000001</v>
          </cell>
        </row>
        <row r="15503">
          <cell r="A15503" t="str">
            <v>4522000001</v>
          </cell>
        </row>
        <row r="15504">
          <cell r="A15504" t="str">
            <v>4522000001</v>
          </cell>
        </row>
        <row r="15505">
          <cell r="A15505" t="str">
            <v>4522000001</v>
          </cell>
        </row>
        <row r="15506">
          <cell r="A15506" t="str">
            <v>4522000001</v>
          </cell>
        </row>
        <row r="15507">
          <cell r="A15507" t="str">
            <v>4522000001</v>
          </cell>
        </row>
        <row r="15508">
          <cell r="A15508" t="str">
            <v>4522000001</v>
          </cell>
        </row>
        <row r="15509">
          <cell r="A15509" t="str">
            <v>4522000001</v>
          </cell>
        </row>
        <row r="15510">
          <cell r="A15510" t="str">
            <v>4522000001</v>
          </cell>
        </row>
        <row r="15511">
          <cell r="A15511" t="str">
            <v>4522000001</v>
          </cell>
        </row>
        <row r="15512">
          <cell r="A15512" t="str">
            <v>4522000001</v>
          </cell>
        </row>
        <row r="15513">
          <cell r="A15513" t="str">
            <v>4522000001</v>
          </cell>
        </row>
        <row r="15514">
          <cell r="A15514" t="str">
            <v>4522000001</v>
          </cell>
        </row>
        <row r="15515">
          <cell r="A15515" t="str">
            <v>4522000001</v>
          </cell>
        </row>
        <row r="15516">
          <cell r="A15516" t="str">
            <v>4522000001</v>
          </cell>
        </row>
        <row r="15517">
          <cell r="A15517" t="str">
            <v>4522000001</v>
          </cell>
        </row>
        <row r="15518">
          <cell r="A15518" t="str">
            <v>4522000001</v>
          </cell>
        </row>
        <row r="15519">
          <cell r="A15519" t="str">
            <v>4522000001</v>
          </cell>
        </row>
        <row r="15520">
          <cell r="A15520" t="str">
            <v>4522000001</v>
          </cell>
        </row>
        <row r="15521">
          <cell r="A15521" t="str">
            <v>4522000001</v>
          </cell>
        </row>
        <row r="15522">
          <cell r="A15522" t="str">
            <v>4522000001</v>
          </cell>
        </row>
        <row r="15523">
          <cell r="A15523" t="str">
            <v>4522000001</v>
          </cell>
        </row>
        <row r="15524">
          <cell r="A15524" t="str">
            <v>4522000001</v>
          </cell>
        </row>
        <row r="15525">
          <cell r="A15525" t="str">
            <v>4522000001</v>
          </cell>
        </row>
        <row r="15526">
          <cell r="A15526" t="str">
            <v>4522000001</v>
          </cell>
        </row>
        <row r="15527">
          <cell r="A15527" t="str">
            <v>4522000001</v>
          </cell>
        </row>
        <row r="15528">
          <cell r="A15528" t="str">
            <v>4522000001</v>
          </cell>
        </row>
        <row r="15529">
          <cell r="A15529" t="str">
            <v>4522000001</v>
          </cell>
        </row>
        <row r="15530">
          <cell r="A15530" t="str">
            <v>4522000001</v>
          </cell>
        </row>
        <row r="15531">
          <cell r="A15531" t="str">
            <v>4522000001</v>
          </cell>
        </row>
        <row r="15532">
          <cell r="A15532" t="str">
            <v>4522000001</v>
          </cell>
        </row>
        <row r="15533">
          <cell r="A15533" t="str">
            <v>4522000001</v>
          </cell>
        </row>
        <row r="15534">
          <cell r="A15534" t="str">
            <v>4522000001</v>
          </cell>
        </row>
        <row r="15535">
          <cell r="A15535" t="str">
            <v>4522000001</v>
          </cell>
        </row>
        <row r="15536">
          <cell r="A15536" t="str">
            <v>4522000001</v>
          </cell>
        </row>
        <row r="15537">
          <cell r="A15537" t="str">
            <v>4522000001</v>
          </cell>
        </row>
        <row r="15538">
          <cell r="A15538" t="str">
            <v>4522000001</v>
          </cell>
        </row>
        <row r="15539">
          <cell r="A15539" t="str">
            <v>4522000001</v>
          </cell>
        </row>
        <row r="15540">
          <cell r="A15540" t="str">
            <v>4522000001</v>
          </cell>
        </row>
        <row r="15541">
          <cell r="A15541" t="str">
            <v>4522000001</v>
          </cell>
        </row>
        <row r="15542">
          <cell r="A15542" t="str">
            <v>4522000001</v>
          </cell>
        </row>
        <row r="15543">
          <cell r="A15543" t="str">
            <v>4522000001</v>
          </cell>
        </row>
        <row r="15544">
          <cell r="A15544" t="str">
            <v>4522000001</v>
          </cell>
        </row>
        <row r="15545">
          <cell r="A15545" t="str">
            <v>4522000001</v>
          </cell>
        </row>
        <row r="15546">
          <cell r="A15546" t="str">
            <v>4522000001</v>
          </cell>
        </row>
        <row r="15547">
          <cell r="A15547" t="str">
            <v>4522000001</v>
          </cell>
        </row>
        <row r="15548">
          <cell r="A15548" t="str">
            <v>4522000001</v>
          </cell>
        </row>
        <row r="15549">
          <cell r="A15549" t="str">
            <v>4522000001</v>
          </cell>
        </row>
        <row r="15550">
          <cell r="A15550" t="str">
            <v>4522000001</v>
          </cell>
        </row>
        <row r="15551">
          <cell r="A15551" t="str">
            <v>4522000001</v>
          </cell>
        </row>
        <row r="15552">
          <cell r="A15552" t="str">
            <v>4522000001</v>
          </cell>
        </row>
        <row r="15553">
          <cell r="A15553" t="str">
            <v>4522000001</v>
          </cell>
        </row>
        <row r="15554">
          <cell r="A15554" t="str">
            <v>4522000001</v>
          </cell>
        </row>
        <row r="15555">
          <cell r="A15555" t="str">
            <v>4522000001</v>
          </cell>
        </row>
        <row r="15556">
          <cell r="A15556" t="str">
            <v>4522000001</v>
          </cell>
        </row>
        <row r="15557">
          <cell r="A15557" t="str">
            <v>4522000001</v>
          </cell>
        </row>
        <row r="15558">
          <cell r="A15558" t="str">
            <v>4522000001</v>
          </cell>
        </row>
        <row r="15559">
          <cell r="A15559" t="str">
            <v>4522000001</v>
          </cell>
        </row>
        <row r="15560">
          <cell r="A15560" t="str">
            <v>4522000001</v>
          </cell>
        </row>
        <row r="15561">
          <cell r="A15561" t="str">
            <v>4522000001</v>
          </cell>
        </row>
        <row r="15562">
          <cell r="A15562" t="str">
            <v>4522000001</v>
          </cell>
        </row>
        <row r="15563">
          <cell r="A15563" t="str">
            <v>4522000001</v>
          </cell>
        </row>
        <row r="15564">
          <cell r="A15564" t="str">
            <v>4522000001</v>
          </cell>
        </row>
        <row r="15565">
          <cell r="A15565" t="str">
            <v>4522000001</v>
          </cell>
        </row>
        <row r="15566">
          <cell r="A15566" t="str">
            <v>4522000001</v>
          </cell>
        </row>
        <row r="15567">
          <cell r="A15567" t="str">
            <v>4522000001</v>
          </cell>
        </row>
        <row r="15568">
          <cell r="A15568" t="str">
            <v>4522000001</v>
          </cell>
        </row>
        <row r="15569">
          <cell r="A15569" t="str">
            <v>4522000001</v>
          </cell>
        </row>
        <row r="15570">
          <cell r="A15570" t="str">
            <v>4522000001</v>
          </cell>
        </row>
        <row r="15571">
          <cell r="A15571" t="str">
            <v>4522000001</v>
          </cell>
        </row>
        <row r="15572">
          <cell r="A15572" t="str">
            <v>4522000001</v>
          </cell>
        </row>
        <row r="15573">
          <cell r="A15573" t="str">
            <v>4522000001</v>
          </cell>
        </row>
        <row r="15574">
          <cell r="A15574" t="str">
            <v>4522000001</v>
          </cell>
        </row>
        <row r="15575">
          <cell r="A15575" t="str">
            <v>4522000001</v>
          </cell>
        </row>
        <row r="15576">
          <cell r="A15576" t="str">
            <v>4522000001</v>
          </cell>
        </row>
        <row r="15577">
          <cell r="A15577" t="str">
            <v>4522000001</v>
          </cell>
        </row>
        <row r="15578">
          <cell r="A15578" t="str">
            <v>4522000001</v>
          </cell>
        </row>
        <row r="15579">
          <cell r="A15579" t="str">
            <v>4522000001</v>
          </cell>
        </row>
        <row r="15580">
          <cell r="A15580" t="str">
            <v>4522000001</v>
          </cell>
        </row>
        <row r="15581">
          <cell r="A15581" t="str">
            <v>4522000001</v>
          </cell>
        </row>
        <row r="15582">
          <cell r="A15582" t="str">
            <v>4522000001</v>
          </cell>
        </row>
        <row r="15583">
          <cell r="A15583" t="str">
            <v>4522000001</v>
          </cell>
        </row>
        <row r="15584">
          <cell r="A15584" t="str">
            <v>4522000001</v>
          </cell>
        </row>
        <row r="15585">
          <cell r="A15585" t="str">
            <v>4522000001</v>
          </cell>
        </row>
        <row r="15586">
          <cell r="A15586" t="str">
            <v>4522000001</v>
          </cell>
        </row>
        <row r="15587">
          <cell r="A15587" t="str">
            <v>4522000001</v>
          </cell>
        </row>
        <row r="15588">
          <cell r="A15588" t="str">
            <v>4522000001</v>
          </cell>
        </row>
        <row r="15589">
          <cell r="A15589" t="str">
            <v>4522000001</v>
          </cell>
        </row>
        <row r="15590">
          <cell r="A15590" t="str">
            <v>4522000001</v>
          </cell>
        </row>
        <row r="15591">
          <cell r="A15591" t="str">
            <v>4522000001</v>
          </cell>
        </row>
        <row r="15592">
          <cell r="A15592" t="str">
            <v>4522000001</v>
          </cell>
        </row>
        <row r="15593">
          <cell r="A15593" t="str">
            <v>4522000001</v>
          </cell>
        </row>
        <row r="15594">
          <cell r="A15594" t="str">
            <v>4522000001</v>
          </cell>
        </row>
        <row r="15595">
          <cell r="A15595" t="str">
            <v>4522000001</v>
          </cell>
        </row>
        <row r="15596">
          <cell r="A15596" t="str">
            <v>4522000001</v>
          </cell>
        </row>
        <row r="15597">
          <cell r="A15597" t="str">
            <v>4522000001</v>
          </cell>
        </row>
        <row r="15598">
          <cell r="A15598" t="str">
            <v>4522000001</v>
          </cell>
        </row>
        <row r="15599">
          <cell r="A15599" t="str">
            <v>4522000001</v>
          </cell>
        </row>
        <row r="15600">
          <cell r="A15600" t="str">
            <v>4522000001</v>
          </cell>
        </row>
        <row r="15601">
          <cell r="A15601" t="str">
            <v>4522000001</v>
          </cell>
        </row>
        <row r="15602">
          <cell r="A15602" t="str">
            <v>4522000001</v>
          </cell>
        </row>
        <row r="15603">
          <cell r="A15603" t="str">
            <v>4522000001</v>
          </cell>
        </row>
        <row r="15604">
          <cell r="A15604" t="str">
            <v>4522000001</v>
          </cell>
        </row>
        <row r="15605">
          <cell r="A15605" t="str">
            <v>4522000001</v>
          </cell>
        </row>
        <row r="15606">
          <cell r="A15606" t="str">
            <v>4522000001</v>
          </cell>
        </row>
        <row r="15607">
          <cell r="A15607" t="str">
            <v>4522000001</v>
          </cell>
        </row>
        <row r="15608">
          <cell r="A15608" t="str">
            <v>4522000001</v>
          </cell>
        </row>
        <row r="15609">
          <cell r="A15609" t="str">
            <v>4522000001</v>
          </cell>
        </row>
        <row r="15610">
          <cell r="A15610" t="str">
            <v>4522000001</v>
          </cell>
        </row>
        <row r="15611">
          <cell r="A15611" t="str">
            <v>4522000001</v>
          </cell>
        </row>
        <row r="15612">
          <cell r="A15612" t="str">
            <v>4522000001</v>
          </cell>
        </row>
        <row r="15613">
          <cell r="A15613" t="str">
            <v>4522000001</v>
          </cell>
        </row>
        <row r="15614">
          <cell r="A15614" t="str">
            <v>4522000001</v>
          </cell>
        </row>
        <row r="15615">
          <cell r="A15615" t="str">
            <v>4522000001</v>
          </cell>
        </row>
        <row r="15616">
          <cell r="A15616" t="str">
            <v>4522000001</v>
          </cell>
        </row>
        <row r="15617">
          <cell r="A15617" t="str">
            <v>4522000001</v>
          </cell>
        </row>
        <row r="15618">
          <cell r="A15618" t="str">
            <v>4522000001</v>
          </cell>
        </row>
        <row r="15619">
          <cell r="A15619" t="str">
            <v>4522000001</v>
          </cell>
        </row>
        <row r="15620">
          <cell r="A15620" t="str">
            <v>4522000001</v>
          </cell>
        </row>
        <row r="15621">
          <cell r="A15621" t="str">
            <v>4522000001</v>
          </cell>
        </row>
        <row r="15622">
          <cell r="A15622" t="str">
            <v>4522000001</v>
          </cell>
        </row>
        <row r="15623">
          <cell r="A15623" t="str">
            <v>4522000001</v>
          </cell>
        </row>
        <row r="15624">
          <cell r="A15624" t="str">
            <v>4522000001</v>
          </cell>
        </row>
        <row r="15625">
          <cell r="A15625" t="str">
            <v>4522000001</v>
          </cell>
        </row>
        <row r="15626">
          <cell r="A15626" t="str">
            <v>4522000001</v>
          </cell>
        </row>
        <row r="15627">
          <cell r="A15627" t="str">
            <v>4522000001</v>
          </cell>
        </row>
        <row r="15628">
          <cell r="A15628" t="str">
            <v>4522000001</v>
          </cell>
        </row>
        <row r="15629">
          <cell r="A15629" t="str">
            <v>4522000001</v>
          </cell>
        </row>
        <row r="15630">
          <cell r="A15630" t="str">
            <v>4522000001</v>
          </cell>
        </row>
        <row r="15631">
          <cell r="A15631" t="str">
            <v>4522000001</v>
          </cell>
        </row>
        <row r="15632">
          <cell r="A15632" t="str">
            <v>4522000001</v>
          </cell>
        </row>
        <row r="15633">
          <cell r="A15633" t="str">
            <v>4522000001</v>
          </cell>
        </row>
        <row r="15634">
          <cell r="A15634" t="str">
            <v>4522000001</v>
          </cell>
        </row>
        <row r="15635">
          <cell r="A15635" t="str">
            <v>4522000001</v>
          </cell>
        </row>
        <row r="15636">
          <cell r="A15636" t="str">
            <v>4522000001</v>
          </cell>
        </row>
        <row r="15637">
          <cell r="A15637" t="str">
            <v>4522000001</v>
          </cell>
        </row>
        <row r="15638">
          <cell r="A15638" t="str">
            <v>4522000001</v>
          </cell>
        </row>
        <row r="15639">
          <cell r="A15639" t="str">
            <v>4522000001</v>
          </cell>
        </row>
        <row r="15640">
          <cell r="A15640" t="str">
            <v>4522000001</v>
          </cell>
        </row>
        <row r="15641">
          <cell r="A15641" t="str">
            <v>4522000001</v>
          </cell>
        </row>
        <row r="15642">
          <cell r="A15642" t="str">
            <v>4522000001</v>
          </cell>
        </row>
        <row r="15643">
          <cell r="A15643" t="str">
            <v>4522000001</v>
          </cell>
        </row>
        <row r="15644">
          <cell r="A15644" t="str">
            <v>4522000001</v>
          </cell>
        </row>
        <row r="15645">
          <cell r="A15645" t="str">
            <v>4522000001</v>
          </cell>
        </row>
        <row r="15646">
          <cell r="A15646" t="str">
            <v>4522000001</v>
          </cell>
        </row>
        <row r="15647">
          <cell r="A15647" t="str">
            <v>4522000001</v>
          </cell>
        </row>
        <row r="15648">
          <cell r="A15648" t="str">
            <v>4522000001</v>
          </cell>
        </row>
        <row r="15649">
          <cell r="A15649" t="str">
            <v>4522000001</v>
          </cell>
        </row>
        <row r="15650">
          <cell r="A15650" t="str">
            <v>4522000001</v>
          </cell>
        </row>
        <row r="15651">
          <cell r="A15651" t="str">
            <v>4522000001</v>
          </cell>
        </row>
        <row r="15652">
          <cell r="A15652" t="str">
            <v>4522000001</v>
          </cell>
        </row>
        <row r="15653">
          <cell r="A15653" t="str">
            <v>4522000001</v>
          </cell>
        </row>
        <row r="15654">
          <cell r="A15654" t="str">
            <v>4522000001</v>
          </cell>
        </row>
        <row r="15655">
          <cell r="A15655" t="str">
            <v>4522000001</v>
          </cell>
        </row>
        <row r="15656">
          <cell r="A15656" t="str">
            <v>4522000001</v>
          </cell>
        </row>
        <row r="15657">
          <cell r="A15657" t="str">
            <v>4522000001</v>
          </cell>
        </row>
        <row r="15658">
          <cell r="A15658" t="str">
            <v>4522000001</v>
          </cell>
        </row>
        <row r="15659">
          <cell r="A15659" t="str">
            <v>4522000001</v>
          </cell>
        </row>
        <row r="15660">
          <cell r="A15660" t="str">
            <v>4522000001</v>
          </cell>
        </row>
        <row r="15661">
          <cell r="A15661" t="str">
            <v>4522000001</v>
          </cell>
        </row>
        <row r="15662">
          <cell r="A15662" t="str">
            <v>4522000001</v>
          </cell>
        </row>
        <row r="15663">
          <cell r="A15663" t="str">
            <v>4522000001</v>
          </cell>
        </row>
        <row r="15664">
          <cell r="A15664" t="str">
            <v>4522000001</v>
          </cell>
        </row>
        <row r="15665">
          <cell r="A15665" t="str">
            <v>4522000001</v>
          </cell>
        </row>
        <row r="15666">
          <cell r="A15666" t="str">
            <v>4522000001</v>
          </cell>
        </row>
        <row r="15667">
          <cell r="A15667" t="str">
            <v>4522000001</v>
          </cell>
        </row>
        <row r="15668">
          <cell r="A15668" t="str">
            <v>4522000001</v>
          </cell>
        </row>
        <row r="15669">
          <cell r="A15669" t="str">
            <v>4522000001</v>
          </cell>
        </row>
        <row r="15670">
          <cell r="A15670" t="str">
            <v>4522000001</v>
          </cell>
        </row>
        <row r="15671">
          <cell r="A15671" t="str">
            <v>4522000001</v>
          </cell>
        </row>
        <row r="15672">
          <cell r="A15672" t="str">
            <v>4522000001</v>
          </cell>
        </row>
        <row r="15673">
          <cell r="A15673" t="str">
            <v>4522000001</v>
          </cell>
        </row>
        <row r="15674">
          <cell r="A15674" t="str">
            <v>4522000001</v>
          </cell>
        </row>
        <row r="15675">
          <cell r="A15675" t="str">
            <v>4522000001</v>
          </cell>
        </row>
        <row r="15676">
          <cell r="A15676" t="str">
            <v>4522000001</v>
          </cell>
        </row>
        <row r="15677">
          <cell r="A15677" t="str">
            <v>4522000001</v>
          </cell>
        </row>
        <row r="15678">
          <cell r="A15678" t="str">
            <v>4522000001</v>
          </cell>
        </row>
        <row r="15679">
          <cell r="A15679" t="str">
            <v>4522000001</v>
          </cell>
        </row>
        <row r="15680">
          <cell r="A15680" t="str">
            <v>4522000001</v>
          </cell>
        </row>
        <row r="15681">
          <cell r="A15681" t="str">
            <v>4522000001</v>
          </cell>
        </row>
        <row r="15682">
          <cell r="A15682" t="str">
            <v>4522000001</v>
          </cell>
        </row>
        <row r="15683">
          <cell r="A15683" t="str">
            <v>4522000001</v>
          </cell>
        </row>
        <row r="15684">
          <cell r="A15684" t="str">
            <v>4522000001</v>
          </cell>
        </row>
        <row r="15685">
          <cell r="A15685" t="str">
            <v>4522000001</v>
          </cell>
        </row>
        <row r="15686">
          <cell r="A15686" t="str">
            <v>4522000001</v>
          </cell>
        </row>
        <row r="15687">
          <cell r="A15687" t="str">
            <v>4522000001</v>
          </cell>
        </row>
        <row r="15688">
          <cell r="A15688" t="str">
            <v>4522000001</v>
          </cell>
        </row>
        <row r="15689">
          <cell r="A15689" t="str">
            <v>4522000001</v>
          </cell>
        </row>
        <row r="15690">
          <cell r="A15690" t="str">
            <v>4522000001</v>
          </cell>
        </row>
        <row r="15691">
          <cell r="A15691" t="str">
            <v>4522000001</v>
          </cell>
        </row>
        <row r="15692">
          <cell r="A15692" t="str">
            <v>4522000001</v>
          </cell>
        </row>
        <row r="15693">
          <cell r="A15693" t="str">
            <v>4522000001</v>
          </cell>
        </row>
        <row r="15694">
          <cell r="A15694" t="str">
            <v>4522000001</v>
          </cell>
        </row>
        <row r="15695">
          <cell r="A15695" t="str">
            <v>4522000001</v>
          </cell>
        </row>
        <row r="15696">
          <cell r="A15696" t="str">
            <v>4522000001</v>
          </cell>
        </row>
        <row r="15697">
          <cell r="A15697" t="str">
            <v>4522000001</v>
          </cell>
        </row>
        <row r="15698">
          <cell r="A15698" t="str">
            <v>4522000001</v>
          </cell>
        </row>
        <row r="15699">
          <cell r="A15699" t="str">
            <v>4522000001</v>
          </cell>
        </row>
        <row r="15700">
          <cell r="A15700" t="str">
            <v>4522000001</v>
          </cell>
        </row>
        <row r="15701">
          <cell r="A15701" t="str">
            <v>4522000001</v>
          </cell>
        </row>
        <row r="15702">
          <cell r="A15702" t="str">
            <v>4522000001</v>
          </cell>
        </row>
        <row r="15703">
          <cell r="A15703" t="str">
            <v>4522000001</v>
          </cell>
        </row>
        <row r="15704">
          <cell r="A15704" t="str">
            <v>4522000001</v>
          </cell>
        </row>
        <row r="15705">
          <cell r="A15705" t="str">
            <v>4522000001</v>
          </cell>
        </row>
        <row r="15706">
          <cell r="A15706" t="str">
            <v>4522000001</v>
          </cell>
        </row>
        <row r="15707">
          <cell r="A15707" t="str">
            <v>4522000001</v>
          </cell>
        </row>
        <row r="15708">
          <cell r="A15708" t="str">
            <v>4522000001</v>
          </cell>
        </row>
        <row r="15709">
          <cell r="A15709" t="str">
            <v>4522000001</v>
          </cell>
        </row>
        <row r="15710">
          <cell r="A15710" t="str">
            <v>4522000001</v>
          </cell>
        </row>
        <row r="15711">
          <cell r="A15711" t="str">
            <v>4522000001</v>
          </cell>
        </row>
        <row r="15712">
          <cell r="A15712" t="str">
            <v>4522000001</v>
          </cell>
        </row>
        <row r="15713">
          <cell r="A15713" t="str">
            <v>4522000001</v>
          </cell>
        </row>
        <row r="15714">
          <cell r="A15714" t="str">
            <v>4522000001</v>
          </cell>
        </row>
        <row r="15715">
          <cell r="A15715" t="str">
            <v>4522000001</v>
          </cell>
        </row>
        <row r="15716">
          <cell r="A15716" t="str">
            <v>4522000001</v>
          </cell>
        </row>
        <row r="15717">
          <cell r="A15717" t="str">
            <v>4522000001</v>
          </cell>
        </row>
        <row r="15718">
          <cell r="A15718" t="str">
            <v>4522000001</v>
          </cell>
        </row>
        <row r="15719">
          <cell r="A15719" t="str">
            <v>4522000001</v>
          </cell>
        </row>
        <row r="15720">
          <cell r="A15720" t="str">
            <v>4522000001</v>
          </cell>
        </row>
        <row r="15721">
          <cell r="A15721" t="str">
            <v>4522000001</v>
          </cell>
        </row>
        <row r="15722">
          <cell r="A15722" t="str">
            <v>4522000001</v>
          </cell>
        </row>
        <row r="15723">
          <cell r="A15723" t="str">
            <v>4522000001</v>
          </cell>
        </row>
        <row r="15724">
          <cell r="A15724" t="str">
            <v>4522000001</v>
          </cell>
        </row>
        <row r="15725">
          <cell r="A15725" t="str">
            <v>4522000001</v>
          </cell>
        </row>
        <row r="15726">
          <cell r="A15726" t="str">
            <v>4522000001</v>
          </cell>
        </row>
        <row r="15727">
          <cell r="A15727" t="str">
            <v>4522000001</v>
          </cell>
        </row>
        <row r="15728">
          <cell r="A15728" t="str">
            <v>4522000001</v>
          </cell>
        </row>
        <row r="15729">
          <cell r="A15729" t="str">
            <v>4522000001</v>
          </cell>
        </row>
        <row r="15730">
          <cell r="A15730" t="str">
            <v>4522000001</v>
          </cell>
        </row>
        <row r="15731">
          <cell r="A15731" t="str">
            <v>4522000001</v>
          </cell>
        </row>
        <row r="15732">
          <cell r="A15732" t="str">
            <v>4522000001</v>
          </cell>
        </row>
        <row r="15733">
          <cell r="A15733" t="str">
            <v>4522000001</v>
          </cell>
        </row>
        <row r="15734">
          <cell r="A15734" t="str">
            <v>4522000001</v>
          </cell>
        </row>
        <row r="15735">
          <cell r="A15735" t="str">
            <v>4522000001</v>
          </cell>
        </row>
        <row r="15736">
          <cell r="A15736" t="str">
            <v>4522000001</v>
          </cell>
        </row>
        <row r="15737">
          <cell r="A15737" t="str">
            <v>4522000001</v>
          </cell>
        </row>
        <row r="15738">
          <cell r="A15738" t="str">
            <v>4522000001</v>
          </cell>
        </row>
        <row r="15739">
          <cell r="A15739" t="str">
            <v>4522000001</v>
          </cell>
        </row>
        <row r="15740">
          <cell r="A15740" t="str">
            <v>4522000001</v>
          </cell>
        </row>
        <row r="15741">
          <cell r="A15741" t="str">
            <v>4522000001</v>
          </cell>
        </row>
        <row r="15742">
          <cell r="A15742" t="str">
            <v>4522000001</v>
          </cell>
        </row>
        <row r="15743">
          <cell r="A15743" t="str">
            <v>4522000001</v>
          </cell>
        </row>
        <row r="15744">
          <cell r="A15744" t="str">
            <v>4522000001</v>
          </cell>
        </row>
        <row r="15745">
          <cell r="A15745" t="str">
            <v>4522000001</v>
          </cell>
        </row>
        <row r="15746">
          <cell r="A15746" t="str">
            <v>4522000001</v>
          </cell>
        </row>
        <row r="15747">
          <cell r="A15747" t="str">
            <v>4522000001</v>
          </cell>
        </row>
        <row r="15748">
          <cell r="A15748" t="str">
            <v>4522000001</v>
          </cell>
        </row>
        <row r="15749">
          <cell r="A15749" t="str">
            <v>4522000001</v>
          </cell>
        </row>
        <row r="15750">
          <cell r="A15750" t="str">
            <v>4522000001</v>
          </cell>
        </row>
        <row r="15751">
          <cell r="A15751" t="str">
            <v>4522000001</v>
          </cell>
        </row>
        <row r="15752">
          <cell r="A15752" t="str">
            <v>4522000001</v>
          </cell>
        </row>
        <row r="15753">
          <cell r="A15753" t="str">
            <v>4522000001</v>
          </cell>
        </row>
        <row r="15754">
          <cell r="A15754" t="str">
            <v>4522000001</v>
          </cell>
        </row>
        <row r="15755">
          <cell r="A15755" t="str">
            <v>4522000001</v>
          </cell>
        </row>
        <row r="15756">
          <cell r="A15756" t="str">
            <v>4522000001</v>
          </cell>
        </row>
        <row r="15757">
          <cell r="A15757" t="str">
            <v>4522000001</v>
          </cell>
        </row>
        <row r="15758">
          <cell r="A15758" t="str">
            <v>4522000001</v>
          </cell>
        </row>
        <row r="15759">
          <cell r="A15759" t="str">
            <v>4522000001</v>
          </cell>
        </row>
        <row r="15760">
          <cell r="A15760" t="str">
            <v>4522000001</v>
          </cell>
        </row>
        <row r="15761">
          <cell r="A15761" t="str">
            <v>4522000001</v>
          </cell>
        </row>
        <row r="15762">
          <cell r="A15762" t="str">
            <v>4522000001</v>
          </cell>
        </row>
        <row r="15763">
          <cell r="A15763" t="str">
            <v>4522000001</v>
          </cell>
        </row>
        <row r="15764">
          <cell r="A15764" t="str">
            <v>4522000001</v>
          </cell>
        </row>
        <row r="15765">
          <cell r="A15765" t="str">
            <v>4522000001</v>
          </cell>
        </row>
        <row r="15766">
          <cell r="A15766" t="str">
            <v>4522000001</v>
          </cell>
        </row>
        <row r="15767">
          <cell r="A15767" t="str">
            <v>4522000001</v>
          </cell>
        </row>
        <row r="15768">
          <cell r="A15768" t="str">
            <v>4522000001</v>
          </cell>
        </row>
        <row r="15769">
          <cell r="A15769" t="str">
            <v>4522000001</v>
          </cell>
        </row>
        <row r="15770">
          <cell r="A15770" t="str">
            <v>4522000001</v>
          </cell>
        </row>
        <row r="15771">
          <cell r="A15771" t="str">
            <v>4522000001</v>
          </cell>
        </row>
        <row r="15772">
          <cell r="A15772" t="str">
            <v>4522000001</v>
          </cell>
        </row>
        <row r="15773">
          <cell r="A15773" t="str">
            <v>4522000001</v>
          </cell>
        </row>
        <row r="15774">
          <cell r="A15774" t="str">
            <v>4522000001</v>
          </cell>
        </row>
        <row r="15775">
          <cell r="A15775" t="str">
            <v>4522000001</v>
          </cell>
        </row>
        <row r="15776">
          <cell r="A15776" t="str">
            <v>4522000001</v>
          </cell>
        </row>
        <row r="15777">
          <cell r="A15777" t="str">
            <v>4522000001</v>
          </cell>
        </row>
        <row r="15778">
          <cell r="A15778" t="str">
            <v>4522000001</v>
          </cell>
        </row>
        <row r="15779">
          <cell r="A15779" t="str">
            <v>4522000001</v>
          </cell>
        </row>
        <row r="15780">
          <cell r="A15780" t="str">
            <v>4522000001</v>
          </cell>
        </row>
        <row r="15781">
          <cell r="A15781" t="str">
            <v>4522000001</v>
          </cell>
        </row>
        <row r="15782">
          <cell r="A15782" t="str">
            <v>4522000001</v>
          </cell>
        </row>
        <row r="15783">
          <cell r="A15783" t="str">
            <v>4522000001</v>
          </cell>
        </row>
        <row r="15784">
          <cell r="A15784" t="str">
            <v>4522000001</v>
          </cell>
        </row>
        <row r="15785">
          <cell r="A15785" t="str">
            <v>4522000001</v>
          </cell>
        </row>
        <row r="15786">
          <cell r="A15786" t="str">
            <v>4522000001</v>
          </cell>
        </row>
        <row r="15787">
          <cell r="A15787" t="str">
            <v>4522000001</v>
          </cell>
        </row>
        <row r="15788">
          <cell r="A15788" t="str">
            <v>4522000001</v>
          </cell>
        </row>
        <row r="15789">
          <cell r="A15789" t="str">
            <v>4522000001</v>
          </cell>
        </row>
        <row r="15790">
          <cell r="A15790" t="str">
            <v>4522000001</v>
          </cell>
        </row>
        <row r="15791">
          <cell r="A15791" t="str">
            <v>4522000001</v>
          </cell>
        </row>
        <row r="15792">
          <cell r="A15792" t="str">
            <v>4522000001</v>
          </cell>
        </row>
        <row r="15793">
          <cell r="A15793" t="str">
            <v>4522000001</v>
          </cell>
        </row>
        <row r="15794">
          <cell r="A15794" t="str">
            <v>4522000001</v>
          </cell>
        </row>
        <row r="15795">
          <cell r="A15795" t="str">
            <v>4522000001</v>
          </cell>
        </row>
        <row r="15796">
          <cell r="A15796" t="str">
            <v>4522000001</v>
          </cell>
        </row>
        <row r="15797">
          <cell r="A15797" t="str">
            <v>4522000001</v>
          </cell>
        </row>
        <row r="15798">
          <cell r="A15798" t="str">
            <v>4522000001</v>
          </cell>
        </row>
        <row r="15799">
          <cell r="A15799" t="str">
            <v>4522000001</v>
          </cell>
        </row>
        <row r="15800">
          <cell r="A15800" t="str">
            <v>4522000001</v>
          </cell>
        </row>
        <row r="15801">
          <cell r="A15801" t="str">
            <v>4522000001</v>
          </cell>
        </row>
        <row r="15802">
          <cell r="A15802" t="str">
            <v>4522000001</v>
          </cell>
        </row>
        <row r="15803">
          <cell r="A15803" t="str">
            <v>4522000001</v>
          </cell>
        </row>
        <row r="15804">
          <cell r="A15804" t="str">
            <v>4522000001</v>
          </cell>
        </row>
        <row r="15805">
          <cell r="A15805" t="str">
            <v>4522000001</v>
          </cell>
        </row>
        <row r="15806">
          <cell r="A15806" t="str">
            <v>4522000001</v>
          </cell>
        </row>
        <row r="15807">
          <cell r="A15807" t="str">
            <v>4522000001</v>
          </cell>
        </row>
        <row r="15808">
          <cell r="A15808" t="str">
            <v>4522000001</v>
          </cell>
        </row>
        <row r="15809">
          <cell r="A15809" t="str">
            <v>4522000001</v>
          </cell>
        </row>
        <row r="15810">
          <cell r="A15810" t="str">
            <v>4522000001</v>
          </cell>
        </row>
        <row r="15811">
          <cell r="A15811" t="str">
            <v>4522000001</v>
          </cell>
        </row>
        <row r="15812">
          <cell r="A15812" t="str">
            <v>4522000001</v>
          </cell>
        </row>
        <row r="15813">
          <cell r="A15813" t="str">
            <v>4522000001</v>
          </cell>
        </row>
        <row r="15814">
          <cell r="A15814" t="str">
            <v>4522000001</v>
          </cell>
        </row>
        <row r="15815">
          <cell r="A15815" t="str">
            <v>4522000001</v>
          </cell>
        </row>
        <row r="15816">
          <cell r="A15816" t="str">
            <v>4522000001</v>
          </cell>
        </row>
        <row r="15817">
          <cell r="A15817" t="str">
            <v>4522000001</v>
          </cell>
        </row>
        <row r="15818">
          <cell r="A15818" t="str">
            <v>4522000001</v>
          </cell>
        </row>
        <row r="15819">
          <cell r="A15819" t="str">
            <v>4522000001</v>
          </cell>
        </row>
        <row r="15820">
          <cell r="A15820" t="str">
            <v>4522000001</v>
          </cell>
        </row>
        <row r="15821">
          <cell r="A15821" t="str">
            <v>4522000001</v>
          </cell>
        </row>
        <row r="15822">
          <cell r="A15822" t="str">
            <v>4522000001</v>
          </cell>
        </row>
        <row r="15823">
          <cell r="A15823" t="str">
            <v>4522000001</v>
          </cell>
        </row>
        <row r="15824">
          <cell r="A15824" t="str">
            <v>4522000001</v>
          </cell>
        </row>
        <row r="15825">
          <cell r="A15825" t="str">
            <v>4522000001</v>
          </cell>
        </row>
        <row r="15826">
          <cell r="A15826" t="str">
            <v>4522000001</v>
          </cell>
        </row>
        <row r="15827">
          <cell r="A15827" t="str">
            <v>4522000001</v>
          </cell>
        </row>
        <row r="15828">
          <cell r="A15828" t="str">
            <v>4522000001</v>
          </cell>
        </row>
        <row r="15829">
          <cell r="A15829" t="str">
            <v>4522000001</v>
          </cell>
        </row>
        <row r="15830">
          <cell r="A15830" t="str">
            <v>4522000001</v>
          </cell>
        </row>
        <row r="15831">
          <cell r="A15831" t="str">
            <v>4522000001</v>
          </cell>
        </row>
        <row r="15832">
          <cell r="A15832" t="str">
            <v>4522000001</v>
          </cell>
        </row>
        <row r="15833">
          <cell r="A15833" t="str">
            <v>4522000001</v>
          </cell>
        </row>
        <row r="15834">
          <cell r="A15834" t="str">
            <v>4522000001</v>
          </cell>
        </row>
        <row r="15835">
          <cell r="A15835" t="str">
            <v>4522000001</v>
          </cell>
        </row>
        <row r="15836">
          <cell r="A15836" t="str">
            <v>4522000001</v>
          </cell>
        </row>
        <row r="15837">
          <cell r="A15837" t="str">
            <v>4522000001</v>
          </cell>
        </row>
        <row r="15838">
          <cell r="A15838" t="str">
            <v>4522000001</v>
          </cell>
        </row>
        <row r="15839">
          <cell r="A15839" t="str">
            <v>4522000001</v>
          </cell>
        </row>
        <row r="15840">
          <cell r="A15840" t="str">
            <v>4522000001</v>
          </cell>
        </row>
        <row r="15841">
          <cell r="A15841" t="str">
            <v>4522000001</v>
          </cell>
        </row>
        <row r="15842">
          <cell r="A15842" t="str">
            <v>4522000001</v>
          </cell>
        </row>
        <row r="15843">
          <cell r="A15843" t="str">
            <v>4522000001</v>
          </cell>
        </row>
        <row r="15844">
          <cell r="A15844" t="str">
            <v>4522000001</v>
          </cell>
        </row>
        <row r="15845">
          <cell r="A15845" t="str">
            <v>4522000001</v>
          </cell>
        </row>
        <row r="15846">
          <cell r="A15846" t="str">
            <v>4522000001</v>
          </cell>
        </row>
        <row r="15847">
          <cell r="A15847" t="str">
            <v>4522000001</v>
          </cell>
        </row>
        <row r="15848">
          <cell r="A15848" t="str">
            <v>4522000001</v>
          </cell>
        </row>
        <row r="15849">
          <cell r="A15849" t="str">
            <v>4522000001</v>
          </cell>
        </row>
        <row r="15850">
          <cell r="A15850" t="str">
            <v>4522000001</v>
          </cell>
        </row>
        <row r="15851">
          <cell r="A15851" t="str">
            <v>4522000001</v>
          </cell>
        </row>
        <row r="15852">
          <cell r="A15852" t="str">
            <v>4522000001</v>
          </cell>
        </row>
        <row r="15853">
          <cell r="A15853" t="str">
            <v>4522000001</v>
          </cell>
        </row>
        <row r="15854">
          <cell r="A15854" t="str">
            <v>4522000001</v>
          </cell>
        </row>
        <row r="15855">
          <cell r="A15855" t="str">
            <v>4522000001</v>
          </cell>
        </row>
        <row r="15856">
          <cell r="A15856" t="str">
            <v>4522000001</v>
          </cell>
        </row>
        <row r="15857">
          <cell r="A15857" t="str">
            <v>4522000001</v>
          </cell>
        </row>
        <row r="15858">
          <cell r="A15858" t="str">
            <v>4522000001</v>
          </cell>
        </row>
        <row r="15859">
          <cell r="A15859" t="str">
            <v>4522000001</v>
          </cell>
        </row>
        <row r="15860">
          <cell r="A15860" t="str">
            <v>4522000001</v>
          </cell>
        </row>
        <row r="15861">
          <cell r="A15861" t="str">
            <v>4522000001</v>
          </cell>
        </row>
        <row r="15862">
          <cell r="A15862" t="str">
            <v>4522000001</v>
          </cell>
        </row>
        <row r="15863">
          <cell r="A15863" t="str">
            <v>4522000001</v>
          </cell>
        </row>
        <row r="15864">
          <cell r="A15864" t="str">
            <v>4522000001</v>
          </cell>
        </row>
        <row r="15865">
          <cell r="A15865" t="str">
            <v>4522000001</v>
          </cell>
        </row>
        <row r="15866">
          <cell r="A15866" t="str">
            <v>4522000001</v>
          </cell>
        </row>
        <row r="15867">
          <cell r="A15867" t="str">
            <v>4522000001</v>
          </cell>
        </row>
        <row r="15868">
          <cell r="A15868" t="str">
            <v>4522000001</v>
          </cell>
        </row>
        <row r="15869">
          <cell r="A15869" t="str">
            <v>4522000001</v>
          </cell>
        </row>
        <row r="15870">
          <cell r="A15870" t="str">
            <v>4522000001</v>
          </cell>
        </row>
        <row r="15871">
          <cell r="A15871" t="str">
            <v>4522000001</v>
          </cell>
        </row>
        <row r="15872">
          <cell r="A15872" t="str">
            <v>4522000001</v>
          </cell>
        </row>
        <row r="15873">
          <cell r="A15873" t="str">
            <v>4522000001</v>
          </cell>
        </row>
        <row r="15874">
          <cell r="A15874" t="str">
            <v>4522000001</v>
          </cell>
        </row>
        <row r="15875">
          <cell r="A15875" t="str">
            <v>4522000001</v>
          </cell>
        </row>
        <row r="15876">
          <cell r="A15876" t="str">
            <v>4522000001</v>
          </cell>
        </row>
        <row r="15877">
          <cell r="A15877" t="str">
            <v>4522000001</v>
          </cell>
        </row>
        <row r="15878">
          <cell r="A15878" t="str">
            <v>4522000001</v>
          </cell>
        </row>
        <row r="15879">
          <cell r="A15879" t="str">
            <v>4522000001</v>
          </cell>
        </row>
        <row r="15880">
          <cell r="A15880" t="str">
            <v>4522000001</v>
          </cell>
        </row>
        <row r="15881">
          <cell r="A15881" t="str">
            <v>4522000001</v>
          </cell>
        </row>
        <row r="15882">
          <cell r="A15882" t="str">
            <v>4522000001</v>
          </cell>
        </row>
        <row r="15883">
          <cell r="A15883" t="str">
            <v>4522000001</v>
          </cell>
        </row>
        <row r="15884">
          <cell r="A15884" t="str">
            <v>4522000001</v>
          </cell>
        </row>
        <row r="15885">
          <cell r="A15885" t="str">
            <v>4522000001</v>
          </cell>
        </row>
        <row r="15886">
          <cell r="A15886" t="str">
            <v>4522000001</v>
          </cell>
        </row>
        <row r="15887">
          <cell r="A15887" t="str">
            <v>4522000001</v>
          </cell>
        </row>
        <row r="15888">
          <cell r="A15888" t="str">
            <v>4522000001</v>
          </cell>
        </row>
        <row r="15889">
          <cell r="A15889" t="str">
            <v>4522000001</v>
          </cell>
        </row>
        <row r="15890">
          <cell r="A15890" t="str">
            <v>4522000001</v>
          </cell>
        </row>
        <row r="15891">
          <cell r="A15891" t="str">
            <v>4522000001</v>
          </cell>
        </row>
        <row r="15892">
          <cell r="A15892" t="str">
            <v>4522000001</v>
          </cell>
        </row>
        <row r="15893">
          <cell r="A15893" t="str">
            <v>4522000001</v>
          </cell>
        </row>
        <row r="15894">
          <cell r="A15894" t="str">
            <v>4522000001</v>
          </cell>
        </row>
        <row r="15895">
          <cell r="A15895" t="str">
            <v>4522000001</v>
          </cell>
        </row>
        <row r="15896">
          <cell r="A15896" t="str">
            <v>4522000001</v>
          </cell>
        </row>
        <row r="15897">
          <cell r="A15897" t="str">
            <v>4522000001</v>
          </cell>
        </row>
        <row r="15898">
          <cell r="A15898" t="str">
            <v>4522000001</v>
          </cell>
        </row>
        <row r="15899">
          <cell r="A15899" t="str">
            <v>4522000001</v>
          </cell>
        </row>
        <row r="15900">
          <cell r="A15900" t="str">
            <v>4522000001</v>
          </cell>
        </row>
        <row r="15901">
          <cell r="A15901" t="str">
            <v>4522000001</v>
          </cell>
        </row>
        <row r="15902">
          <cell r="A15902" t="str">
            <v>4522000001</v>
          </cell>
        </row>
        <row r="15903">
          <cell r="A15903" t="str">
            <v>4522000001</v>
          </cell>
        </row>
        <row r="15904">
          <cell r="A15904" t="str">
            <v>4522000001</v>
          </cell>
        </row>
        <row r="15905">
          <cell r="A15905" t="str">
            <v>4522000001</v>
          </cell>
        </row>
        <row r="15906">
          <cell r="A15906" t="str">
            <v>4522000001</v>
          </cell>
        </row>
        <row r="15907">
          <cell r="A15907" t="str">
            <v>4522000001</v>
          </cell>
        </row>
        <row r="15908">
          <cell r="A15908" t="str">
            <v>4522000001</v>
          </cell>
        </row>
        <row r="15909">
          <cell r="A15909" t="str">
            <v>4522000001</v>
          </cell>
        </row>
        <row r="15910">
          <cell r="A15910" t="str">
            <v>4522000001</v>
          </cell>
        </row>
        <row r="15911">
          <cell r="A15911" t="str">
            <v>4522000001</v>
          </cell>
        </row>
        <row r="15912">
          <cell r="A15912" t="str">
            <v>4522000001</v>
          </cell>
        </row>
        <row r="15913">
          <cell r="A15913" t="str">
            <v>4522000001</v>
          </cell>
        </row>
        <row r="15914">
          <cell r="A15914" t="str">
            <v>4522000001</v>
          </cell>
        </row>
        <row r="15915">
          <cell r="A15915" t="str">
            <v>4522000001</v>
          </cell>
        </row>
        <row r="15916">
          <cell r="A15916" t="str">
            <v>4522000001</v>
          </cell>
        </row>
        <row r="15917">
          <cell r="A15917" t="str">
            <v>4522000001</v>
          </cell>
        </row>
        <row r="15918">
          <cell r="A15918" t="str">
            <v>4522000001</v>
          </cell>
        </row>
        <row r="15919">
          <cell r="A15919" t="str">
            <v>4522000001</v>
          </cell>
        </row>
        <row r="15920">
          <cell r="A15920" t="str">
            <v>4522000001</v>
          </cell>
        </row>
        <row r="15921">
          <cell r="A15921" t="str">
            <v>4522000001</v>
          </cell>
        </row>
        <row r="15922">
          <cell r="A15922" t="str">
            <v>4522000001</v>
          </cell>
        </row>
        <row r="15923">
          <cell r="A15923" t="str">
            <v>4522000001</v>
          </cell>
        </row>
        <row r="15924">
          <cell r="A15924" t="str">
            <v>4522000001</v>
          </cell>
        </row>
        <row r="15925">
          <cell r="A15925" t="str">
            <v>4522000001</v>
          </cell>
        </row>
        <row r="15926">
          <cell r="A15926" t="str">
            <v>4522000001</v>
          </cell>
        </row>
        <row r="15927">
          <cell r="A15927" t="str">
            <v>4522000001</v>
          </cell>
        </row>
        <row r="15928">
          <cell r="A15928" t="str">
            <v>4522000001</v>
          </cell>
        </row>
        <row r="15929">
          <cell r="A15929" t="str">
            <v>4522000001</v>
          </cell>
        </row>
        <row r="15930">
          <cell r="A15930" t="str">
            <v>4522000001</v>
          </cell>
        </row>
        <row r="15931">
          <cell r="A15931" t="str">
            <v>4522000001</v>
          </cell>
        </row>
        <row r="15932">
          <cell r="A15932" t="str">
            <v>4522000001</v>
          </cell>
        </row>
        <row r="15933">
          <cell r="A15933" t="str">
            <v>4522000001</v>
          </cell>
        </row>
        <row r="15934">
          <cell r="A15934" t="str">
            <v>4522000001</v>
          </cell>
        </row>
        <row r="15935">
          <cell r="A15935" t="str">
            <v>4522000001</v>
          </cell>
        </row>
        <row r="15936">
          <cell r="A15936" t="str">
            <v>4522000001</v>
          </cell>
        </row>
        <row r="15937">
          <cell r="A15937" t="str">
            <v>4522000001</v>
          </cell>
        </row>
        <row r="15938">
          <cell r="A15938" t="str">
            <v>4522000001</v>
          </cell>
        </row>
        <row r="15939">
          <cell r="A15939" t="str">
            <v>4522000001</v>
          </cell>
        </row>
        <row r="15940">
          <cell r="A15940" t="str">
            <v>4522000001</v>
          </cell>
        </row>
        <row r="15941">
          <cell r="A15941" t="str">
            <v>4522000001</v>
          </cell>
        </row>
        <row r="15942">
          <cell r="A15942" t="str">
            <v>4522000001</v>
          </cell>
        </row>
        <row r="15943">
          <cell r="A15943" t="str">
            <v>4522000001</v>
          </cell>
        </row>
        <row r="15944">
          <cell r="A15944" t="str">
            <v>4522000001</v>
          </cell>
        </row>
        <row r="15945">
          <cell r="A15945" t="str">
            <v>4522000001</v>
          </cell>
        </row>
        <row r="15946">
          <cell r="A15946" t="str">
            <v>4522000001</v>
          </cell>
        </row>
        <row r="15947">
          <cell r="A15947" t="str">
            <v>4522000001</v>
          </cell>
        </row>
        <row r="15948">
          <cell r="A15948" t="str">
            <v>4522000001</v>
          </cell>
        </row>
        <row r="15949">
          <cell r="A15949" t="str">
            <v>4522000001</v>
          </cell>
        </row>
        <row r="15950">
          <cell r="A15950" t="str">
            <v>4522000001</v>
          </cell>
        </row>
        <row r="15951">
          <cell r="A15951" t="str">
            <v>4522000001</v>
          </cell>
        </row>
        <row r="15952">
          <cell r="A15952" t="str">
            <v>4522000001</v>
          </cell>
        </row>
        <row r="15953">
          <cell r="A15953" t="str">
            <v>4522000001</v>
          </cell>
        </row>
        <row r="15954">
          <cell r="A15954" t="str">
            <v>4522000001</v>
          </cell>
        </row>
        <row r="15955">
          <cell r="A15955" t="str">
            <v>4522000001</v>
          </cell>
        </row>
        <row r="15956">
          <cell r="A15956" t="str">
            <v>4522000001</v>
          </cell>
        </row>
        <row r="15957">
          <cell r="A15957" t="str">
            <v>4522000001</v>
          </cell>
        </row>
        <row r="15958">
          <cell r="A15958" t="str">
            <v>4522000001</v>
          </cell>
        </row>
        <row r="15959">
          <cell r="A15959" t="str">
            <v>4522000001</v>
          </cell>
        </row>
        <row r="15960">
          <cell r="A15960" t="str">
            <v>4522000001</v>
          </cell>
        </row>
        <row r="15961">
          <cell r="A15961" t="str">
            <v>4522000001</v>
          </cell>
        </row>
        <row r="15962">
          <cell r="A15962" t="str">
            <v>4522000001</v>
          </cell>
        </row>
        <row r="15963">
          <cell r="A15963" t="str">
            <v>4522000001</v>
          </cell>
        </row>
        <row r="15964">
          <cell r="A15964" t="str">
            <v>4522000001</v>
          </cell>
        </row>
        <row r="15965">
          <cell r="A15965" t="str">
            <v>4522000001</v>
          </cell>
        </row>
        <row r="15966">
          <cell r="A15966" t="str">
            <v>4522000001</v>
          </cell>
        </row>
        <row r="15967">
          <cell r="A15967" t="str">
            <v>4522000001</v>
          </cell>
        </row>
        <row r="15968">
          <cell r="A15968" t="str">
            <v>4522000001</v>
          </cell>
        </row>
        <row r="15969">
          <cell r="A15969" t="str">
            <v>4522000001</v>
          </cell>
        </row>
        <row r="15970">
          <cell r="A15970" t="str">
            <v>4522000001</v>
          </cell>
        </row>
        <row r="15971">
          <cell r="A15971" t="str">
            <v>4522000001</v>
          </cell>
        </row>
        <row r="15972">
          <cell r="A15972" t="str">
            <v>4522000001</v>
          </cell>
        </row>
        <row r="15973">
          <cell r="A15973" t="str">
            <v>4522000001</v>
          </cell>
        </row>
        <row r="15974">
          <cell r="A15974" t="str">
            <v>4522000001</v>
          </cell>
        </row>
        <row r="15975">
          <cell r="A15975" t="str">
            <v>4522000001</v>
          </cell>
        </row>
        <row r="15976">
          <cell r="A15976" t="str">
            <v>4522000001</v>
          </cell>
        </row>
        <row r="15977">
          <cell r="A15977" t="str">
            <v>4522000001</v>
          </cell>
        </row>
        <row r="15978">
          <cell r="A15978" t="str">
            <v>4522000001</v>
          </cell>
        </row>
        <row r="15979">
          <cell r="A15979" t="str">
            <v>4522000001</v>
          </cell>
        </row>
        <row r="15980">
          <cell r="A15980" t="str">
            <v>4522000001</v>
          </cell>
        </row>
        <row r="15981">
          <cell r="A15981" t="str">
            <v>4522000001</v>
          </cell>
        </row>
        <row r="15982">
          <cell r="A15982" t="str">
            <v>4522000001</v>
          </cell>
        </row>
        <row r="15983">
          <cell r="A15983" t="str">
            <v>4522000001</v>
          </cell>
        </row>
        <row r="15984">
          <cell r="A15984" t="str">
            <v>4522000001</v>
          </cell>
        </row>
        <row r="15985">
          <cell r="A15985" t="str">
            <v>4522000001</v>
          </cell>
        </row>
        <row r="15986">
          <cell r="A15986" t="str">
            <v>4522000001</v>
          </cell>
        </row>
        <row r="15987">
          <cell r="A15987" t="str">
            <v>4522000001</v>
          </cell>
        </row>
        <row r="15988">
          <cell r="A15988" t="str">
            <v>4522000001</v>
          </cell>
        </row>
        <row r="15989">
          <cell r="A15989" t="str">
            <v>4522000001</v>
          </cell>
        </row>
        <row r="15990">
          <cell r="A15990" t="str">
            <v>4522000001</v>
          </cell>
        </row>
        <row r="15991">
          <cell r="A15991" t="str">
            <v>4522000001</v>
          </cell>
        </row>
        <row r="15992">
          <cell r="A15992" t="str">
            <v>4522000001</v>
          </cell>
        </row>
        <row r="15993">
          <cell r="A15993" t="str">
            <v>4522000001</v>
          </cell>
        </row>
        <row r="15994">
          <cell r="A15994" t="str">
            <v>4522000001</v>
          </cell>
        </row>
        <row r="15995">
          <cell r="A15995" t="str">
            <v>4522000001</v>
          </cell>
        </row>
        <row r="15996">
          <cell r="A15996" t="str">
            <v>4522000001</v>
          </cell>
        </row>
        <row r="15997">
          <cell r="A15997" t="str">
            <v>4522000001</v>
          </cell>
        </row>
        <row r="15998">
          <cell r="A15998" t="str">
            <v>4522000001</v>
          </cell>
        </row>
        <row r="15999">
          <cell r="A15999" t="str">
            <v>4522000001</v>
          </cell>
        </row>
        <row r="16000">
          <cell r="A16000" t="str">
            <v>4522000001</v>
          </cell>
        </row>
        <row r="16001">
          <cell r="A16001" t="str">
            <v>4522000001</v>
          </cell>
        </row>
        <row r="16002">
          <cell r="A16002" t="str">
            <v>4522000001</v>
          </cell>
        </row>
        <row r="16003">
          <cell r="A16003" t="str">
            <v>4522000001</v>
          </cell>
        </row>
        <row r="16004">
          <cell r="A16004" t="str">
            <v>4522000001</v>
          </cell>
        </row>
        <row r="16005">
          <cell r="A16005" t="str">
            <v>4522000001</v>
          </cell>
        </row>
        <row r="16006">
          <cell r="A16006" t="str">
            <v>4522000001</v>
          </cell>
        </row>
        <row r="16007">
          <cell r="A16007" t="str">
            <v>4522000001</v>
          </cell>
        </row>
        <row r="16008">
          <cell r="A16008" t="str">
            <v>4522000001</v>
          </cell>
        </row>
        <row r="16009">
          <cell r="A16009" t="str">
            <v>4522000001</v>
          </cell>
        </row>
        <row r="16010">
          <cell r="A16010" t="str">
            <v>4522000001</v>
          </cell>
        </row>
        <row r="16011">
          <cell r="A16011" t="str">
            <v>4522000001</v>
          </cell>
        </row>
        <row r="16012">
          <cell r="A16012" t="str">
            <v>4522000001</v>
          </cell>
        </row>
        <row r="16013">
          <cell r="A16013" t="str">
            <v>4522000001</v>
          </cell>
        </row>
        <row r="16014">
          <cell r="A16014" t="str">
            <v>4522000001</v>
          </cell>
        </row>
        <row r="16015">
          <cell r="A16015" t="str">
            <v>4522000001</v>
          </cell>
        </row>
        <row r="16016">
          <cell r="A16016" t="str">
            <v>4522000001</v>
          </cell>
        </row>
        <row r="16017">
          <cell r="A16017" t="str">
            <v>4522000001</v>
          </cell>
        </row>
        <row r="16018">
          <cell r="A16018" t="str">
            <v>4522000001</v>
          </cell>
        </row>
        <row r="16019">
          <cell r="A16019" t="str">
            <v>4522000001</v>
          </cell>
        </row>
        <row r="16020">
          <cell r="A16020" t="str">
            <v>4522000001</v>
          </cell>
        </row>
        <row r="16021">
          <cell r="A16021" t="str">
            <v>4522000001</v>
          </cell>
        </row>
        <row r="16022">
          <cell r="A16022" t="str">
            <v>4522000001</v>
          </cell>
        </row>
        <row r="16023">
          <cell r="A16023" t="str">
            <v>4522000001</v>
          </cell>
        </row>
        <row r="16024">
          <cell r="A16024" t="str">
            <v>4522000001</v>
          </cell>
        </row>
        <row r="16025">
          <cell r="A16025" t="str">
            <v>4522000001</v>
          </cell>
        </row>
        <row r="16026">
          <cell r="A16026" t="str">
            <v>4522000001</v>
          </cell>
        </row>
        <row r="16027">
          <cell r="A16027" t="str">
            <v>4522000001</v>
          </cell>
        </row>
        <row r="16028">
          <cell r="A16028" t="str">
            <v>4522000001</v>
          </cell>
        </row>
        <row r="16029">
          <cell r="A16029" t="str">
            <v>4522000001</v>
          </cell>
        </row>
        <row r="16030">
          <cell r="A16030" t="str">
            <v>4522000001</v>
          </cell>
        </row>
        <row r="16031">
          <cell r="A16031" t="str">
            <v>4522000001</v>
          </cell>
        </row>
        <row r="16032">
          <cell r="A16032" t="str">
            <v>4522000001</v>
          </cell>
        </row>
        <row r="16033">
          <cell r="A16033" t="str">
            <v>4522000001</v>
          </cell>
        </row>
        <row r="16034">
          <cell r="A16034" t="str">
            <v>4522000001</v>
          </cell>
        </row>
        <row r="16035">
          <cell r="A16035" t="str">
            <v>4522000001</v>
          </cell>
        </row>
        <row r="16036">
          <cell r="A16036" t="str">
            <v>4522000001</v>
          </cell>
        </row>
        <row r="16037">
          <cell r="A16037" t="str">
            <v>4522000001</v>
          </cell>
        </row>
        <row r="16038">
          <cell r="A16038" t="str">
            <v>4522000001</v>
          </cell>
        </row>
        <row r="16039">
          <cell r="A16039" t="str">
            <v>4522000001</v>
          </cell>
        </row>
        <row r="16040">
          <cell r="A16040" t="str">
            <v>4522000001</v>
          </cell>
        </row>
        <row r="16041">
          <cell r="A16041" t="str">
            <v>4522000001</v>
          </cell>
        </row>
        <row r="16042">
          <cell r="A16042" t="str">
            <v>4522000001</v>
          </cell>
        </row>
        <row r="16043">
          <cell r="A16043" t="str">
            <v>4522000001</v>
          </cell>
        </row>
        <row r="16044">
          <cell r="A16044" t="str">
            <v>4522000001</v>
          </cell>
        </row>
        <row r="16045">
          <cell r="A16045" t="str">
            <v>4522000001</v>
          </cell>
        </row>
        <row r="16046">
          <cell r="A16046" t="str">
            <v>4522000001</v>
          </cell>
        </row>
        <row r="16047">
          <cell r="A16047" t="str">
            <v>4522000001</v>
          </cell>
        </row>
        <row r="16048">
          <cell r="A16048" t="str">
            <v>4522000001</v>
          </cell>
        </row>
        <row r="16049">
          <cell r="A16049" t="str">
            <v>4522000001</v>
          </cell>
        </row>
        <row r="16050">
          <cell r="A16050" t="str">
            <v>4522000001</v>
          </cell>
        </row>
        <row r="16051">
          <cell r="A16051" t="str">
            <v>4522000001</v>
          </cell>
        </row>
        <row r="16052">
          <cell r="A16052" t="str">
            <v>4522000001</v>
          </cell>
        </row>
        <row r="16053">
          <cell r="A16053" t="str">
            <v>4522000001</v>
          </cell>
        </row>
        <row r="16054">
          <cell r="A16054" t="str">
            <v>4522000001</v>
          </cell>
        </row>
        <row r="16055">
          <cell r="A16055" t="str">
            <v>4522000001</v>
          </cell>
        </row>
        <row r="16056">
          <cell r="A16056" t="str">
            <v>4522000001</v>
          </cell>
        </row>
        <row r="16057">
          <cell r="A16057" t="str">
            <v>4522000001</v>
          </cell>
        </row>
        <row r="16058">
          <cell r="A16058" t="str">
            <v>4522000001</v>
          </cell>
        </row>
        <row r="16059">
          <cell r="A16059" t="str">
            <v>4522000001</v>
          </cell>
        </row>
        <row r="16060">
          <cell r="A16060" t="str">
            <v>4522000001</v>
          </cell>
        </row>
        <row r="16061">
          <cell r="A16061" t="str">
            <v>4522000001</v>
          </cell>
        </row>
        <row r="16062">
          <cell r="A16062" t="str">
            <v>4522000001</v>
          </cell>
        </row>
        <row r="16063">
          <cell r="A16063" t="str">
            <v>4522000001</v>
          </cell>
        </row>
        <row r="16064">
          <cell r="A16064" t="str">
            <v>4522000001</v>
          </cell>
        </row>
        <row r="16065">
          <cell r="A16065" t="str">
            <v>4522000001</v>
          </cell>
        </row>
        <row r="16066">
          <cell r="A16066" t="str">
            <v>4522000001</v>
          </cell>
        </row>
        <row r="16067">
          <cell r="A16067" t="str">
            <v>4522000001</v>
          </cell>
        </row>
        <row r="16068">
          <cell r="A16068" t="str">
            <v>4522000001</v>
          </cell>
        </row>
        <row r="16069">
          <cell r="A16069" t="str">
            <v>4522000001</v>
          </cell>
        </row>
        <row r="16070">
          <cell r="A16070" t="str">
            <v>4522000001</v>
          </cell>
        </row>
        <row r="16071">
          <cell r="A16071" t="str">
            <v>4522000001</v>
          </cell>
        </row>
        <row r="16072">
          <cell r="A16072" t="str">
            <v>4522000001</v>
          </cell>
        </row>
        <row r="16073">
          <cell r="A16073" t="str">
            <v>4522000001</v>
          </cell>
        </row>
        <row r="16074">
          <cell r="A16074" t="str">
            <v>4522000001</v>
          </cell>
        </row>
        <row r="16075">
          <cell r="A16075" t="str">
            <v>4522000001</v>
          </cell>
        </row>
        <row r="16076">
          <cell r="A16076" t="str">
            <v>4522000001</v>
          </cell>
        </row>
        <row r="16077">
          <cell r="A16077" t="str">
            <v>4522000001</v>
          </cell>
        </row>
        <row r="16078">
          <cell r="A16078" t="str">
            <v>4522000001</v>
          </cell>
        </row>
        <row r="16079">
          <cell r="A16079" t="str">
            <v>4522000001</v>
          </cell>
        </row>
        <row r="16080">
          <cell r="A16080" t="str">
            <v>4522000001</v>
          </cell>
        </row>
        <row r="16081">
          <cell r="A16081" t="str">
            <v>4522000001</v>
          </cell>
        </row>
        <row r="16082">
          <cell r="A16082" t="str">
            <v>4522000001</v>
          </cell>
        </row>
        <row r="16083">
          <cell r="A16083" t="str">
            <v>4522000001</v>
          </cell>
        </row>
        <row r="16084">
          <cell r="A16084" t="str">
            <v>4522000001</v>
          </cell>
        </row>
        <row r="16085">
          <cell r="A16085" t="str">
            <v>4522000001</v>
          </cell>
        </row>
        <row r="16086">
          <cell r="A16086" t="str">
            <v>4522000001</v>
          </cell>
        </row>
        <row r="16087">
          <cell r="A16087" t="str">
            <v>4522000001</v>
          </cell>
        </row>
        <row r="16088">
          <cell r="A16088" t="str">
            <v>4522000001</v>
          </cell>
        </row>
        <row r="16089">
          <cell r="A16089" t="str">
            <v>4522000001</v>
          </cell>
        </row>
        <row r="16090">
          <cell r="A16090" t="str">
            <v>4522000001</v>
          </cell>
        </row>
        <row r="16091">
          <cell r="A16091" t="str">
            <v>4522000001</v>
          </cell>
        </row>
        <row r="16092">
          <cell r="A16092" t="str">
            <v>4522000001</v>
          </cell>
        </row>
        <row r="16093">
          <cell r="A16093" t="str">
            <v>4522000001</v>
          </cell>
        </row>
        <row r="16094">
          <cell r="A16094" t="str">
            <v>4522000001</v>
          </cell>
        </row>
        <row r="16095">
          <cell r="A16095" t="str">
            <v>4522000001</v>
          </cell>
        </row>
        <row r="16096">
          <cell r="A16096" t="str">
            <v>4522000001</v>
          </cell>
        </row>
        <row r="16097">
          <cell r="A16097" t="str">
            <v>4522000001</v>
          </cell>
        </row>
        <row r="16098">
          <cell r="A16098" t="str">
            <v>4522000001</v>
          </cell>
        </row>
        <row r="16099">
          <cell r="A16099" t="str">
            <v>4522000001</v>
          </cell>
        </row>
        <row r="16100">
          <cell r="A16100" t="str">
            <v>4522000001</v>
          </cell>
        </row>
        <row r="16101">
          <cell r="A16101" t="str">
            <v>4522000001</v>
          </cell>
        </row>
        <row r="16102">
          <cell r="A16102" t="str">
            <v>4522000001</v>
          </cell>
        </row>
        <row r="16103">
          <cell r="A16103" t="str">
            <v>4522000001</v>
          </cell>
        </row>
        <row r="16104">
          <cell r="A16104" t="str">
            <v>4522000001</v>
          </cell>
        </row>
        <row r="16105">
          <cell r="A16105" t="str">
            <v>4522000001</v>
          </cell>
        </row>
        <row r="16106">
          <cell r="A16106" t="str">
            <v>4522000001</v>
          </cell>
        </row>
        <row r="16107">
          <cell r="A16107" t="str">
            <v>4522000001</v>
          </cell>
        </row>
        <row r="16108">
          <cell r="A16108" t="str">
            <v>4522000001</v>
          </cell>
        </row>
        <row r="16109">
          <cell r="A16109" t="str">
            <v>4522000001</v>
          </cell>
        </row>
        <row r="16110">
          <cell r="A16110" t="str">
            <v>4522000001</v>
          </cell>
        </row>
        <row r="16111">
          <cell r="A16111" t="str">
            <v>4522000001</v>
          </cell>
        </row>
        <row r="16112">
          <cell r="A16112" t="str">
            <v>4522000001</v>
          </cell>
        </row>
        <row r="16113">
          <cell r="A16113" t="str">
            <v>4522000001</v>
          </cell>
        </row>
        <row r="16114">
          <cell r="A16114" t="str">
            <v>4522000001</v>
          </cell>
        </row>
        <row r="16115">
          <cell r="A16115" t="str">
            <v>4522000001</v>
          </cell>
        </row>
        <row r="16116">
          <cell r="A16116" t="str">
            <v>4522000001</v>
          </cell>
        </row>
        <row r="16117">
          <cell r="A16117" t="str">
            <v>4522000001</v>
          </cell>
        </row>
        <row r="16118">
          <cell r="A16118" t="str">
            <v>4522000001</v>
          </cell>
        </row>
        <row r="16119">
          <cell r="A16119" t="str">
            <v>4522000001</v>
          </cell>
        </row>
        <row r="16120">
          <cell r="A16120" t="str">
            <v>4522000001</v>
          </cell>
        </row>
        <row r="16121">
          <cell r="A16121" t="str">
            <v>4522000001</v>
          </cell>
        </row>
        <row r="16122">
          <cell r="A16122" t="str">
            <v>4522000001</v>
          </cell>
        </row>
        <row r="16123">
          <cell r="A16123" t="str">
            <v>4522000001</v>
          </cell>
        </row>
        <row r="16124">
          <cell r="A16124" t="str">
            <v>4522000001</v>
          </cell>
        </row>
        <row r="16125">
          <cell r="A16125" t="str">
            <v>4522000001</v>
          </cell>
        </row>
        <row r="16126">
          <cell r="A16126" t="str">
            <v>4522000001</v>
          </cell>
        </row>
        <row r="16127">
          <cell r="A16127" t="str">
            <v>4522000001</v>
          </cell>
        </row>
        <row r="16128">
          <cell r="A16128" t="str">
            <v>4522000001</v>
          </cell>
        </row>
        <row r="16129">
          <cell r="A16129" t="str">
            <v>4522000001</v>
          </cell>
        </row>
        <row r="16130">
          <cell r="A16130" t="str">
            <v>4522000001</v>
          </cell>
        </row>
        <row r="16131">
          <cell r="A16131" t="str">
            <v>4522000001</v>
          </cell>
        </row>
        <row r="16132">
          <cell r="A16132" t="str">
            <v>4522000001</v>
          </cell>
        </row>
        <row r="16133">
          <cell r="A16133" t="str">
            <v>4522000001</v>
          </cell>
        </row>
        <row r="16134">
          <cell r="A16134" t="str">
            <v>4522000001</v>
          </cell>
        </row>
        <row r="16135">
          <cell r="A16135" t="str">
            <v>4522000001</v>
          </cell>
        </row>
        <row r="16136">
          <cell r="A16136" t="str">
            <v>4522000001</v>
          </cell>
        </row>
        <row r="16137">
          <cell r="A16137" t="str">
            <v>4522000001</v>
          </cell>
        </row>
        <row r="16138">
          <cell r="A16138" t="str">
            <v>4522000001</v>
          </cell>
        </row>
        <row r="16139">
          <cell r="A16139" t="str">
            <v>4522000001</v>
          </cell>
        </row>
        <row r="16140">
          <cell r="A16140" t="str">
            <v>4522000001</v>
          </cell>
        </row>
        <row r="16141">
          <cell r="A16141" t="str">
            <v>4522000001</v>
          </cell>
        </row>
        <row r="16142">
          <cell r="A16142" t="str">
            <v>4522000001</v>
          </cell>
        </row>
        <row r="16143">
          <cell r="A16143" t="str">
            <v>4522000001</v>
          </cell>
        </row>
        <row r="16144">
          <cell r="A16144" t="str">
            <v>4522000001</v>
          </cell>
        </row>
        <row r="16145">
          <cell r="A16145" t="str">
            <v>4522000001</v>
          </cell>
        </row>
        <row r="16146">
          <cell r="A16146" t="str">
            <v>4522000001</v>
          </cell>
        </row>
        <row r="16147">
          <cell r="A16147" t="str">
            <v>4522000001</v>
          </cell>
        </row>
        <row r="16148">
          <cell r="A16148" t="str">
            <v>4522000001</v>
          </cell>
        </row>
        <row r="16149">
          <cell r="A16149" t="str">
            <v>4522000001</v>
          </cell>
        </row>
        <row r="16150">
          <cell r="A16150" t="str">
            <v>4522000001</v>
          </cell>
        </row>
        <row r="16151">
          <cell r="A16151" t="str">
            <v>4522000001</v>
          </cell>
        </row>
        <row r="16152">
          <cell r="A16152" t="str">
            <v>4522000001</v>
          </cell>
        </row>
        <row r="16153">
          <cell r="A16153" t="str">
            <v>4522000001</v>
          </cell>
        </row>
        <row r="16154">
          <cell r="A16154" t="str">
            <v>4522000001</v>
          </cell>
        </row>
        <row r="16155">
          <cell r="A16155" t="str">
            <v>4522000001</v>
          </cell>
        </row>
        <row r="16156">
          <cell r="A16156" t="str">
            <v>4522000001</v>
          </cell>
        </row>
        <row r="16157">
          <cell r="A16157" t="str">
            <v>4522000001</v>
          </cell>
        </row>
        <row r="16158">
          <cell r="A16158" t="str">
            <v>4522000001</v>
          </cell>
        </row>
        <row r="16159">
          <cell r="A16159" t="str">
            <v>4522000001</v>
          </cell>
        </row>
        <row r="16160">
          <cell r="A16160" t="str">
            <v>4522000001</v>
          </cell>
        </row>
        <row r="16161">
          <cell r="A16161" t="str">
            <v>4522000001</v>
          </cell>
        </row>
        <row r="16162">
          <cell r="A16162" t="str">
            <v>4522000001</v>
          </cell>
        </row>
        <row r="16163">
          <cell r="A16163" t="str">
            <v>4522000001</v>
          </cell>
        </row>
        <row r="16164">
          <cell r="A16164" t="str">
            <v>4522000001</v>
          </cell>
        </row>
        <row r="16165">
          <cell r="A16165" t="str">
            <v>4522000001</v>
          </cell>
        </row>
        <row r="16166">
          <cell r="A16166" t="str">
            <v>4522000001</v>
          </cell>
        </row>
        <row r="16167">
          <cell r="A16167" t="str">
            <v>4522000001</v>
          </cell>
        </row>
        <row r="16168">
          <cell r="A16168" t="str">
            <v>4522000001</v>
          </cell>
        </row>
        <row r="16169">
          <cell r="A16169" t="str">
            <v>4522000001</v>
          </cell>
        </row>
        <row r="16170">
          <cell r="A16170" t="str">
            <v>4522000001</v>
          </cell>
        </row>
        <row r="16171">
          <cell r="A16171" t="str">
            <v>4522000001</v>
          </cell>
        </row>
        <row r="16172">
          <cell r="A16172" t="str">
            <v>4522000001</v>
          </cell>
        </row>
        <row r="16173">
          <cell r="A16173" t="str">
            <v>4522000001</v>
          </cell>
        </row>
        <row r="16174">
          <cell r="A16174" t="str">
            <v>4522000001</v>
          </cell>
        </row>
        <row r="16175">
          <cell r="A16175" t="str">
            <v>4522000001</v>
          </cell>
        </row>
        <row r="16176">
          <cell r="A16176" t="str">
            <v>4522000001</v>
          </cell>
        </row>
        <row r="16177">
          <cell r="A16177" t="str">
            <v>4522000001</v>
          </cell>
        </row>
        <row r="16178">
          <cell r="A16178" t="str">
            <v>4522000001</v>
          </cell>
        </row>
        <row r="16179">
          <cell r="A16179" t="str">
            <v>4522000001</v>
          </cell>
        </row>
        <row r="16180">
          <cell r="A16180" t="str">
            <v>4522000001</v>
          </cell>
        </row>
        <row r="16181">
          <cell r="A16181" t="str">
            <v>4522000001</v>
          </cell>
        </row>
        <row r="16182">
          <cell r="A16182" t="str">
            <v>4522000001</v>
          </cell>
        </row>
        <row r="16183">
          <cell r="A16183" t="str">
            <v>4522000001</v>
          </cell>
        </row>
        <row r="16184">
          <cell r="A16184" t="str">
            <v>4522000001</v>
          </cell>
        </row>
        <row r="16185">
          <cell r="A16185" t="str">
            <v>4522000001</v>
          </cell>
        </row>
        <row r="16186">
          <cell r="A16186" t="str">
            <v>4522000001</v>
          </cell>
        </row>
        <row r="16187">
          <cell r="A16187" t="str">
            <v>4522000001</v>
          </cell>
        </row>
        <row r="16188">
          <cell r="A16188" t="str">
            <v>4522000001</v>
          </cell>
        </row>
        <row r="16189">
          <cell r="A16189" t="str">
            <v>4522000001</v>
          </cell>
        </row>
        <row r="16190">
          <cell r="A16190" t="str">
            <v>4522000001</v>
          </cell>
        </row>
        <row r="16191">
          <cell r="A16191" t="str">
            <v>4522000001</v>
          </cell>
        </row>
        <row r="16192">
          <cell r="A16192" t="str">
            <v>4522000001</v>
          </cell>
        </row>
        <row r="16193">
          <cell r="A16193" t="str">
            <v>4522000001</v>
          </cell>
        </row>
        <row r="16194">
          <cell r="A16194" t="str">
            <v>4522000001</v>
          </cell>
        </row>
        <row r="16195">
          <cell r="A16195" t="str">
            <v>4522000001</v>
          </cell>
        </row>
        <row r="16196">
          <cell r="A16196" t="str">
            <v>4522000001</v>
          </cell>
        </row>
        <row r="16197">
          <cell r="A16197" t="str">
            <v>4522000001</v>
          </cell>
        </row>
        <row r="16198">
          <cell r="A16198" t="str">
            <v>4522000001</v>
          </cell>
        </row>
        <row r="16199">
          <cell r="A16199" t="str">
            <v>4522000001</v>
          </cell>
        </row>
        <row r="16200">
          <cell r="A16200" t="str">
            <v>4522000001</v>
          </cell>
        </row>
        <row r="16201">
          <cell r="A16201" t="str">
            <v>4522000001</v>
          </cell>
        </row>
        <row r="16202">
          <cell r="A16202" t="str">
            <v>4522000001</v>
          </cell>
        </row>
        <row r="16203">
          <cell r="A16203" t="str">
            <v>4522000001</v>
          </cell>
        </row>
        <row r="16204">
          <cell r="A16204" t="str">
            <v>4522000001</v>
          </cell>
        </row>
        <row r="16205">
          <cell r="A16205" t="str">
            <v>4522000001</v>
          </cell>
        </row>
        <row r="16206">
          <cell r="A16206" t="str">
            <v>4522000001</v>
          </cell>
        </row>
        <row r="16207">
          <cell r="A16207" t="str">
            <v>4522000001</v>
          </cell>
        </row>
        <row r="16208">
          <cell r="A16208" t="str">
            <v>4522000001</v>
          </cell>
        </row>
        <row r="16209">
          <cell r="A16209" t="str">
            <v>4522000001</v>
          </cell>
        </row>
        <row r="16210">
          <cell r="A16210" t="str">
            <v>4522000001</v>
          </cell>
        </row>
        <row r="16211">
          <cell r="A16211" t="str">
            <v>4522000001</v>
          </cell>
        </row>
        <row r="16212">
          <cell r="A16212" t="str">
            <v>4522000001</v>
          </cell>
        </row>
        <row r="16213">
          <cell r="A16213" t="str">
            <v>4522000001</v>
          </cell>
        </row>
        <row r="16214">
          <cell r="A16214" t="str">
            <v>4522000001</v>
          </cell>
        </row>
        <row r="16215">
          <cell r="A16215" t="str">
            <v>4522000001</v>
          </cell>
        </row>
        <row r="16216">
          <cell r="A16216" t="str">
            <v>4522000001</v>
          </cell>
        </row>
        <row r="16217">
          <cell r="A16217" t="str">
            <v>4522000001</v>
          </cell>
        </row>
        <row r="16218">
          <cell r="A16218" t="str">
            <v>4522000001</v>
          </cell>
        </row>
        <row r="16219">
          <cell r="A16219" t="str">
            <v>4522000001</v>
          </cell>
        </row>
        <row r="16220">
          <cell r="A16220" t="str">
            <v>4522000001</v>
          </cell>
        </row>
        <row r="16221">
          <cell r="A16221" t="str">
            <v>4522000001</v>
          </cell>
        </row>
        <row r="16222">
          <cell r="A16222" t="str">
            <v>4522000001</v>
          </cell>
        </row>
        <row r="16223">
          <cell r="A16223" t="str">
            <v>4522000001</v>
          </cell>
        </row>
        <row r="16224">
          <cell r="A16224" t="str">
            <v>4522000001</v>
          </cell>
        </row>
        <row r="16225">
          <cell r="A16225" t="str">
            <v>4522000001</v>
          </cell>
        </row>
        <row r="16226">
          <cell r="A16226" t="str">
            <v>4522000001</v>
          </cell>
        </row>
        <row r="16227">
          <cell r="A16227" t="str">
            <v>4522000001</v>
          </cell>
        </row>
        <row r="16228">
          <cell r="A16228" t="str">
            <v>4522000001</v>
          </cell>
        </row>
        <row r="16229">
          <cell r="A16229" t="str">
            <v>4522000001</v>
          </cell>
        </row>
        <row r="16230">
          <cell r="A16230" t="str">
            <v>4522000001</v>
          </cell>
        </row>
        <row r="16231">
          <cell r="A16231" t="str">
            <v>4522000001</v>
          </cell>
        </row>
        <row r="16232">
          <cell r="A16232" t="str">
            <v>4522000001</v>
          </cell>
        </row>
        <row r="16233">
          <cell r="A16233" t="str">
            <v>4522000001</v>
          </cell>
        </row>
        <row r="16234">
          <cell r="A16234" t="str">
            <v>4522000001</v>
          </cell>
        </row>
        <row r="16235">
          <cell r="A16235" t="str">
            <v>4522000001</v>
          </cell>
        </row>
        <row r="16236">
          <cell r="A16236" t="str">
            <v>4522000001</v>
          </cell>
        </row>
        <row r="16237">
          <cell r="A16237" t="str">
            <v>4522000001</v>
          </cell>
        </row>
        <row r="16238">
          <cell r="A16238" t="str">
            <v>4522000001</v>
          </cell>
        </row>
        <row r="16239">
          <cell r="A16239" t="str">
            <v>4522000001</v>
          </cell>
        </row>
        <row r="16240">
          <cell r="A16240" t="str">
            <v>4522000001</v>
          </cell>
        </row>
        <row r="16241">
          <cell r="A16241" t="str">
            <v>4522000001</v>
          </cell>
        </row>
        <row r="16242">
          <cell r="A16242" t="str">
            <v>4522000001</v>
          </cell>
        </row>
        <row r="16243">
          <cell r="A16243" t="str">
            <v>4522000001</v>
          </cell>
        </row>
        <row r="16244">
          <cell r="A16244" t="str">
            <v>4522000001</v>
          </cell>
        </row>
        <row r="16245">
          <cell r="A16245" t="str">
            <v>4522000001</v>
          </cell>
        </row>
        <row r="16246">
          <cell r="A16246" t="str">
            <v>4522000001</v>
          </cell>
        </row>
        <row r="16247">
          <cell r="A16247" t="str">
            <v>4522000001</v>
          </cell>
        </row>
        <row r="16248">
          <cell r="A16248" t="str">
            <v>4522000001</v>
          </cell>
        </row>
        <row r="16249">
          <cell r="A16249" t="str">
            <v>4522000001</v>
          </cell>
        </row>
        <row r="16250">
          <cell r="A16250" t="str">
            <v>4522000001</v>
          </cell>
        </row>
        <row r="16251">
          <cell r="A16251" t="str">
            <v>4522000001</v>
          </cell>
        </row>
        <row r="16252">
          <cell r="A16252" t="str">
            <v>4522000001</v>
          </cell>
        </row>
        <row r="16253">
          <cell r="A16253" t="str">
            <v>4522000001</v>
          </cell>
        </row>
        <row r="16254">
          <cell r="A16254" t="str">
            <v>4522000001</v>
          </cell>
        </row>
        <row r="16255">
          <cell r="A16255" t="str">
            <v>4522000001</v>
          </cell>
        </row>
        <row r="16256">
          <cell r="A16256" t="str">
            <v>4522000001</v>
          </cell>
        </row>
        <row r="16257">
          <cell r="A16257" t="str">
            <v>4522000001</v>
          </cell>
        </row>
        <row r="16258">
          <cell r="A16258" t="str">
            <v>4522000001</v>
          </cell>
        </row>
        <row r="16259">
          <cell r="A16259" t="str">
            <v>4522000001</v>
          </cell>
        </row>
        <row r="16260">
          <cell r="A16260" t="str">
            <v>4522000001</v>
          </cell>
        </row>
        <row r="16261">
          <cell r="A16261" t="str">
            <v>4522000001</v>
          </cell>
        </row>
        <row r="16262">
          <cell r="A16262" t="str">
            <v>4522000001</v>
          </cell>
        </row>
        <row r="16263">
          <cell r="A16263" t="str">
            <v>4522000001</v>
          </cell>
        </row>
        <row r="16264">
          <cell r="A16264" t="str">
            <v>4522000001</v>
          </cell>
        </row>
        <row r="16265">
          <cell r="A16265" t="str">
            <v>4522000001</v>
          </cell>
        </row>
        <row r="16266">
          <cell r="A16266" t="str">
            <v>4522000001</v>
          </cell>
        </row>
        <row r="16267">
          <cell r="A16267" t="str">
            <v>4522000001</v>
          </cell>
        </row>
        <row r="16268">
          <cell r="A16268" t="str">
            <v>4522000001</v>
          </cell>
        </row>
        <row r="16269">
          <cell r="A16269" t="str">
            <v>4522000001</v>
          </cell>
        </row>
        <row r="16270">
          <cell r="A16270" t="str">
            <v>4522000001</v>
          </cell>
        </row>
        <row r="16271">
          <cell r="A16271" t="str">
            <v>4522000001</v>
          </cell>
        </row>
        <row r="16272">
          <cell r="A16272" t="str">
            <v>4522000001</v>
          </cell>
        </row>
        <row r="16273">
          <cell r="A16273" t="str">
            <v>4522000001</v>
          </cell>
        </row>
        <row r="16274">
          <cell r="A16274" t="str">
            <v>4522000001</v>
          </cell>
        </row>
        <row r="16275">
          <cell r="A16275" t="str">
            <v>4522000001</v>
          </cell>
        </row>
        <row r="16276">
          <cell r="A16276" t="str">
            <v>4522000001</v>
          </cell>
        </row>
        <row r="16277">
          <cell r="A16277" t="str">
            <v>4522000001</v>
          </cell>
        </row>
        <row r="16278">
          <cell r="A16278" t="str">
            <v>4522000001</v>
          </cell>
        </row>
        <row r="16279">
          <cell r="A16279" t="str">
            <v>4522000001</v>
          </cell>
        </row>
        <row r="16280">
          <cell r="A16280" t="str">
            <v>4522000001</v>
          </cell>
        </row>
        <row r="16281">
          <cell r="A16281" t="str">
            <v>4522000001</v>
          </cell>
        </row>
        <row r="16282">
          <cell r="A16282" t="str">
            <v>4522000001</v>
          </cell>
        </row>
        <row r="16283">
          <cell r="A16283" t="str">
            <v>4522000001</v>
          </cell>
        </row>
        <row r="16284">
          <cell r="A16284" t="str">
            <v>4522000001</v>
          </cell>
        </row>
        <row r="16285">
          <cell r="A16285" t="str">
            <v>4522000001</v>
          </cell>
        </row>
        <row r="16286">
          <cell r="A16286" t="str">
            <v>4522000001</v>
          </cell>
        </row>
        <row r="16287">
          <cell r="A16287" t="str">
            <v>4522000001</v>
          </cell>
        </row>
        <row r="16288">
          <cell r="A16288" t="str">
            <v>4522000001</v>
          </cell>
        </row>
        <row r="16289">
          <cell r="A16289" t="str">
            <v>4522000001</v>
          </cell>
        </row>
        <row r="16290">
          <cell r="A16290" t="str">
            <v>4522000001</v>
          </cell>
        </row>
        <row r="16291">
          <cell r="A16291" t="str">
            <v>4522000001</v>
          </cell>
        </row>
        <row r="16292">
          <cell r="A16292" t="str">
            <v>4522000001</v>
          </cell>
        </row>
        <row r="16293">
          <cell r="A16293" t="str">
            <v>4522000001</v>
          </cell>
        </row>
        <row r="16294">
          <cell r="A16294" t="str">
            <v>4522000001</v>
          </cell>
        </row>
        <row r="16295">
          <cell r="A16295" t="str">
            <v>4522000001</v>
          </cell>
        </row>
        <row r="16296">
          <cell r="A16296" t="str">
            <v>4522000001</v>
          </cell>
        </row>
        <row r="16297">
          <cell r="A16297" t="str">
            <v>4522000001</v>
          </cell>
        </row>
        <row r="16298">
          <cell r="A16298" t="str">
            <v>4522000001</v>
          </cell>
        </row>
        <row r="16299">
          <cell r="A16299" t="str">
            <v>4522000001</v>
          </cell>
        </row>
        <row r="16300">
          <cell r="A16300" t="str">
            <v>4522000001</v>
          </cell>
        </row>
        <row r="16301">
          <cell r="A16301" t="str">
            <v>4522000001</v>
          </cell>
        </row>
        <row r="16302">
          <cell r="A16302" t="str">
            <v>4522000001</v>
          </cell>
        </row>
        <row r="16303">
          <cell r="A16303" t="str">
            <v>4522000001</v>
          </cell>
        </row>
        <row r="16304">
          <cell r="A16304" t="str">
            <v>4522000001</v>
          </cell>
        </row>
        <row r="16305">
          <cell r="A16305" t="str">
            <v>4522000001</v>
          </cell>
        </row>
        <row r="16306">
          <cell r="A16306" t="str">
            <v>4522000001</v>
          </cell>
        </row>
        <row r="16307">
          <cell r="A16307" t="str">
            <v>4522000001</v>
          </cell>
        </row>
        <row r="16308">
          <cell r="A16308" t="str">
            <v>4522000001</v>
          </cell>
        </row>
        <row r="16309">
          <cell r="A16309" t="str">
            <v>4522000001</v>
          </cell>
        </row>
        <row r="16310">
          <cell r="A16310" t="str">
            <v>4522000001</v>
          </cell>
        </row>
        <row r="16311">
          <cell r="A16311" t="str">
            <v>4522000001</v>
          </cell>
        </row>
        <row r="16312">
          <cell r="A16312" t="str">
            <v>4522000001</v>
          </cell>
        </row>
        <row r="16313">
          <cell r="A16313" t="str">
            <v>4522000001</v>
          </cell>
        </row>
        <row r="16314">
          <cell r="A16314" t="str">
            <v>4522000001</v>
          </cell>
        </row>
        <row r="16315">
          <cell r="A16315" t="str">
            <v>4522000001</v>
          </cell>
        </row>
        <row r="16316">
          <cell r="A16316" t="str">
            <v>4522000001</v>
          </cell>
        </row>
        <row r="16317">
          <cell r="A16317" t="str">
            <v>4522000001</v>
          </cell>
        </row>
        <row r="16318">
          <cell r="A16318" t="str">
            <v>4522000001</v>
          </cell>
        </row>
        <row r="16319">
          <cell r="A16319" t="str">
            <v>4522000001</v>
          </cell>
        </row>
        <row r="16320">
          <cell r="A16320" t="str">
            <v>4522000001</v>
          </cell>
        </row>
        <row r="16321">
          <cell r="A16321" t="str">
            <v>4522000001</v>
          </cell>
        </row>
        <row r="16322">
          <cell r="A16322" t="str">
            <v>4522000001</v>
          </cell>
        </row>
        <row r="16323">
          <cell r="A16323" t="str">
            <v>4522000001</v>
          </cell>
        </row>
        <row r="16324">
          <cell r="A16324" t="str">
            <v>4522000001</v>
          </cell>
        </row>
        <row r="16325">
          <cell r="A16325" t="str">
            <v>4522000001</v>
          </cell>
        </row>
        <row r="16326">
          <cell r="A16326" t="str">
            <v>4522000001</v>
          </cell>
        </row>
        <row r="16327">
          <cell r="A16327" t="str">
            <v>4522000001</v>
          </cell>
        </row>
        <row r="16328">
          <cell r="A16328" t="str">
            <v>4522000001</v>
          </cell>
        </row>
        <row r="16329">
          <cell r="A16329" t="str">
            <v>4522000001</v>
          </cell>
        </row>
        <row r="16330">
          <cell r="A16330" t="str">
            <v>4522000001</v>
          </cell>
        </row>
        <row r="16331">
          <cell r="A16331" t="str">
            <v>4522000001</v>
          </cell>
        </row>
        <row r="16332">
          <cell r="A16332" t="str">
            <v>4522000001</v>
          </cell>
        </row>
        <row r="16333">
          <cell r="A16333" t="str">
            <v>4522000001</v>
          </cell>
        </row>
        <row r="16334">
          <cell r="A16334" t="str">
            <v>4522000001</v>
          </cell>
        </row>
        <row r="16335">
          <cell r="A16335" t="str">
            <v>4522000001</v>
          </cell>
        </row>
        <row r="16336">
          <cell r="A16336" t="str">
            <v>4522000001</v>
          </cell>
        </row>
        <row r="16337">
          <cell r="A16337" t="str">
            <v>4522000001</v>
          </cell>
        </row>
        <row r="16338">
          <cell r="A16338" t="str">
            <v>4522000001</v>
          </cell>
        </row>
        <row r="16339">
          <cell r="A16339" t="str">
            <v>4522000001</v>
          </cell>
        </row>
        <row r="16340">
          <cell r="A16340" t="str">
            <v>4522000001</v>
          </cell>
        </row>
        <row r="16341">
          <cell r="A16341" t="str">
            <v>4522000001</v>
          </cell>
        </row>
        <row r="16342">
          <cell r="A16342" t="str">
            <v>4522000001</v>
          </cell>
        </row>
        <row r="16343">
          <cell r="A16343" t="str">
            <v>4522000001</v>
          </cell>
        </row>
        <row r="16344">
          <cell r="A16344" t="str">
            <v>4522000001</v>
          </cell>
        </row>
        <row r="16345">
          <cell r="A16345" t="str">
            <v>4522000001</v>
          </cell>
        </row>
        <row r="16346">
          <cell r="A16346" t="str">
            <v>4522000001</v>
          </cell>
        </row>
        <row r="16347">
          <cell r="A16347" t="str">
            <v>4522000001</v>
          </cell>
        </row>
        <row r="16348">
          <cell r="A16348" t="str">
            <v>4522000001</v>
          </cell>
        </row>
        <row r="16349">
          <cell r="A16349" t="str">
            <v>4522000001</v>
          </cell>
        </row>
        <row r="16350">
          <cell r="A16350" t="str">
            <v>4522000001</v>
          </cell>
        </row>
        <row r="16351">
          <cell r="A16351" t="str">
            <v>4522000001</v>
          </cell>
        </row>
        <row r="16352">
          <cell r="A16352" t="str">
            <v>4522000001</v>
          </cell>
        </row>
        <row r="16353">
          <cell r="A16353" t="str">
            <v>4522000001</v>
          </cell>
        </row>
        <row r="16354">
          <cell r="A16354" t="str">
            <v>4522000001</v>
          </cell>
        </row>
        <row r="16355">
          <cell r="A16355" t="str">
            <v>4522000001</v>
          </cell>
        </row>
        <row r="16356">
          <cell r="A16356" t="str">
            <v>4522000001</v>
          </cell>
        </row>
        <row r="16357">
          <cell r="A16357" t="str">
            <v>4522000001</v>
          </cell>
        </row>
        <row r="16358">
          <cell r="A16358" t="str">
            <v>4522000001</v>
          </cell>
        </row>
        <row r="16359">
          <cell r="A16359" t="str">
            <v>4522000001</v>
          </cell>
        </row>
        <row r="16360">
          <cell r="A16360" t="str">
            <v>4522000001</v>
          </cell>
        </row>
        <row r="16361">
          <cell r="A16361" t="str">
            <v>4522000001</v>
          </cell>
        </row>
        <row r="16362">
          <cell r="A16362" t="str">
            <v>4522000001</v>
          </cell>
        </row>
        <row r="16363">
          <cell r="A16363" t="str">
            <v>4522000001</v>
          </cell>
        </row>
        <row r="16364">
          <cell r="A16364" t="str">
            <v>4522000001</v>
          </cell>
        </row>
        <row r="16365">
          <cell r="A16365" t="str">
            <v>4522000001</v>
          </cell>
        </row>
        <row r="16366">
          <cell r="A16366" t="str">
            <v>4522000001</v>
          </cell>
        </row>
        <row r="16367">
          <cell r="A16367" t="str">
            <v>4522000001</v>
          </cell>
        </row>
        <row r="16368">
          <cell r="A16368" t="str">
            <v>4522000001</v>
          </cell>
        </row>
        <row r="16369">
          <cell r="A16369" t="str">
            <v>4522000001</v>
          </cell>
        </row>
        <row r="16370">
          <cell r="A16370" t="str">
            <v>4522000001</v>
          </cell>
        </row>
        <row r="16371">
          <cell r="A16371" t="str">
            <v>4522000001</v>
          </cell>
        </row>
        <row r="16372">
          <cell r="A16372" t="str">
            <v>4522000001</v>
          </cell>
        </row>
        <row r="16373">
          <cell r="A16373" t="str">
            <v>4522000001</v>
          </cell>
        </row>
        <row r="16374">
          <cell r="A16374" t="str">
            <v>4522000001</v>
          </cell>
        </row>
        <row r="16375">
          <cell r="A16375" t="str">
            <v>4522000001</v>
          </cell>
        </row>
        <row r="16376">
          <cell r="A16376" t="str">
            <v>4522000001</v>
          </cell>
        </row>
      </sheetData>
      <sheetData sheetId="5" refreshError="1"/>
      <sheetData sheetId="6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"/>
    </sheetNames>
    <sheetDataSet>
      <sheetData sheetId="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"/>
      <sheetName val="Resto"/>
    </sheetNames>
    <sheetDataSet>
      <sheetData sheetId="0" refreshError="1"/>
      <sheetData sheetId="1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¡REF"/>
    </sheetNames>
    <sheetDataSet>
      <sheetData sheetId="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C98"/>
    </sheetNames>
    <sheetDataSet>
      <sheetData sheetId="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-V"/>
    </sheetNames>
    <sheetDataSet>
      <sheetData sheetId="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o"/>
    </sheetNames>
    <sheetDataSet>
      <sheetData sheetId="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olidado"/>
    </sheetNames>
    <sheetDataSet>
      <sheetData sheetId="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d (2)"/>
      <sheetName val="Lead"/>
      <sheetName val="Links"/>
      <sheetName val="XREF"/>
      <sheetName val="Tickmarks"/>
      <sheetName val="ENCAJE"/>
      <sheetName val="FONDO"/>
      <sheetName val="BS. USO"/>
      <sheetName val="Macro1"/>
      <sheetName val="GESTPAT1"/>
      <sheetName val="Empresa"/>
      <sheetName val="Margen"/>
      <sheetName val="INFORME"/>
      <sheetName val="Ganancias"/>
      <sheetName val="GESTVTA"/>
      <sheetName val="GESTINDI"/>
      <sheetName val="GESTEVO"/>
      <sheetName val="MENU (2)"/>
      <sheetName val="Parametros"/>
      <sheetName val="Comands"/>
      <sheetName val="Umbral DDJJ IVA"/>
    </sheetNames>
    <sheetDataSet>
      <sheetData sheetId="0"/>
      <sheetData sheetId="1">
        <row r="2954">
          <cell r="K2954">
            <v>-195344.65</v>
          </cell>
        </row>
      </sheetData>
      <sheetData sheetId="2">
        <row r="1">
          <cell r="J1" t="str">
            <v>Final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o"/>
    </sheetNames>
    <sheetDataSet>
      <sheetData sheetId="0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ANTE 1"/>
    </sheetNames>
    <sheetDataSet>
      <sheetData sheetId="0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mo"/>
      <sheetName val="MMAelena"/>
      <sheetName val="Analisis"/>
      <sheetName val="Tickmarks"/>
      <sheetName val="XREF"/>
    </sheetNames>
    <sheetDataSet>
      <sheetData sheetId="0"/>
      <sheetData sheetId="1">
        <row r="127">
          <cell r="N127">
            <v>0</v>
          </cell>
        </row>
      </sheetData>
      <sheetData sheetId="2"/>
      <sheetData sheetId="3"/>
      <sheetData sheetId="4">
        <row r="2">
          <cell r="A2" t="e">
            <v>#REF!</v>
          </cell>
          <cell r="B2">
            <v>-65865900.210000001</v>
          </cell>
          <cell r="D2" t="str">
            <v>Ventas</v>
          </cell>
          <cell r="E2" t="e">
            <v>#REF!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 del Balance"/>
    </sheetNames>
    <sheetDataSet>
      <sheetData sheetId="0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 del Balance"/>
    </sheetNames>
    <sheetDataSet>
      <sheetData sheetId="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olución"/>
    </sheetNames>
    <sheetDataSet>
      <sheetData sheetId="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d"/>
      <sheetName val="Links"/>
      <sheetName val="Anexo I - Bs de uso"/>
      <sheetName val="Anexo IV - previsiones"/>
      <sheetName val="nota 3"/>
      <sheetName val="Nota 5 soc art 3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cesValues"/>
    </sheetNames>
    <sheetDataSet>
      <sheetData sheetId="0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come statements 1"/>
      <sheetName val="Balance Sheet"/>
    </sheetNames>
    <sheetDataSet>
      <sheetData sheetId="0" refreshError="1"/>
      <sheetData sheetId="1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"/>
    </sheetNames>
    <sheetDataSet>
      <sheetData sheetId="0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ú"/>
      <sheetName val="Totales Grupos"/>
      <sheetName val="Hoja1"/>
      <sheetName val="Cuadro de Resultado"/>
      <sheetName val="Cuadro de Resultado V2"/>
      <sheetName val="Situación Patrimonial"/>
      <sheetName val="Ecuación Contable Básica"/>
      <sheetName val="Base Saldos"/>
      <sheetName val="Cod. Agrupació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Código</v>
          </cell>
          <cell r="B1" t="str">
            <v>Nombre</v>
          </cell>
          <cell r="C1" t="str">
            <v>Grupo</v>
          </cell>
          <cell r="D1" t="str">
            <v>Imputable</v>
          </cell>
        </row>
        <row r="2">
          <cell r="A2" t="str">
            <v>1,0,0,00,00,000</v>
          </cell>
          <cell r="B2" t="str">
            <v>ACTIVOS</v>
          </cell>
          <cell r="C2" t="str">
            <v>ACTIVO</v>
          </cell>
          <cell r="D2" t="b">
            <v>1</v>
          </cell>
        </row>
        <row r="3">
          <cell r="A3" t="str">
            <v>1,1,0,00,00,000</v>
          </cell>
          <cell r="B3" t="str">
            <v>ACTIVOS CORRIENTES</v>
          </cell>
          <cell r="D3" t="b">
            <v>0</v>
          </cell>
        </row>
        <row r="4">
          <cell r="A4" t="str">
            <v>1,1,1,00,00,000</v>
          </cell>
          <cell r="B4" t="str">
            <v>DISPONIBILIDADES</v>
          </cell>
          <cell r="D4" t="b">
            <v>0</v>
          </cell>
        </row>
        <row r="5">
          <cell r="A5" t="str">
            <v>1,1,1,01,00,000</v>
          </cell>
          <cell r="B5" t="str">
            <v>FONDO FIJO</v>
          </cell>
          <cell r="D5" t="b">
            <v>0</v>
          </cell>
        </row>
        <row r="6">
          <cell r="A6" t="str">
            <v>1,1,1,01,01,000</v>
          </cell>
          <cell r="B6" t="str">
            <v>FF ADMINISTRACION CENTRAL</v>
          </cell>
          <cell r="C6" t="str">
            <v>DISPO</v>
          </cell>
          <cell r="D6" t="b">
            <v>1</v>
          </cell>
        </row>
        <row r="7">
          <cell r="A7" t="str">
            <v>1,1,1,01,02,000</v>
          </cell>
          <cell r="B7" t="str">
            <v>FF BARTOLOME</v>
          </cell>
          <cell r="C7" t="str">
            <v>DISPO</v>
          </cell>
          <cell r="D7" t="b">
            <v>1</v>
          </cell>
        </row>
        <row r="8">
          <cell r="A8" t="str">
            <v>1,1,1,01,03,000</v>
          </cell>
          <cell r="B8" t="str">
            <v>FF BONELLI</v>
          </cell>
          <cell r="C8" t="str">
            <v>DISPO</v>
          </cell>
          <cell r="D8" t="b">
            <v>1</v>
          </cell>
        </row>
        <row r="9">
          <cell r="A9" t="str">
            <v>1,1,1,01,04,000</v>
          </cell>
          <cell r="B9" t="str">
            <v>FF INFIESTA</v>
          </cell>
          <cell r="C9" t="str">
            <v>DISPO</v>
          </cell>
          <cell r="D9" t="b">
            <v>1</v>
          </cell>
        </row>
        <row r="10">
          <cell r="A10" t="str">
            <v>1,1,1,01,05,000</v>
          </cell>
          <cell r="B10" t="str">
            <v>FF CARLOS ALMASQUE</v>
          </cell>
          <cell r="C10" t="str">
            <v>DISPO</v>
          </cell>
          <cell r="D10" t="b">
            <v>1</v>
          </cell>
        </row>
        <row r="11">
          <cell r="A11" t="str">
            <v>1,1,1,01,06,000</v>
          </cell>
          <cell r="B11" t="str">
            <v>FF CARLOS LOUBIERE</v>
          </cell>
          <cell r="C11" t="str">
            <v>DISPO</v>
          </cell>
          <cell r="D11" t="b">
            <v>1</v>
          </cell>
        </row>
        <row r="12">
          <cell r="A12" t="str">
            <v>1,1,1,01,07,000</v>
          </cell>
          <cell r="B12" t="str">
            <v>FF ALEJANDRO ELSZTAIN</v>
          </cell>
          <cell r="C12" t="str">
            <v>DISPO</v>
          </cell>
          <cell r="D12" t="b">
            <v>1</v>
          </cell>
        </row>
        <row r="13">
          <cell r="A13" t="str">
            <v>1,1,1,01,08,000</v>
          </cell>
          <cell r="B13" t="str">
            <v>FF CARLOS BLOUSSON</v>
          </cell>
          <cell r="C13" t="str">
            <v>DISPO</v>
          </cell>
          <cell r="D13" t="b">
            <v>1</v>
          </cell>
        </row>
        <row r="14">
          <cell r="A14" t="str">
            <v>1,1,1,01,10,000</v>
          </cell>
          <cell r="B14" t="str">
            <v>FF JOSE LUIS RINALDINI</v>
          </cell>
          <cell r="C14" t="str">
            <v>DISPO</v>
          </cell>
          <cell r="D14" t="b">
            <v>1</v>
          </cell>
        </row>
        <row r="15">
          <cell r="A15" t="str">
            <v>1,1,1,01,11,000</v>
          </cell>
          <cell r="B15" t="str">
            <v>FF FERNANDO SEGOVIA</v>
          </cell>
          <cell r="C15" t="str">
            <v>DISPO</v>
          </cell>
          <cell r="D15" t="b">
            <v>1</v>
          </cell>
        </row>
        <row r="16">
          <cell r="A16" t="str">
            <v>1,1,1,01,12,000</v>
          </cell>
          <cell r="B16" t="str">
            <v>FF WALTER DOS SANTOS</v>
          </cell>
          <cell r="C16" t="str">
            <v>DISPO</v>
          </cell>
          <cell r="D16" t="b">
            <v>1</v>
          </cell>
        </row>
        <row r="17">
          <cell r="A17" t="str">
            <v>1,1,1,01,13,000</v>
          </cell>
          <cell r="B17" t="str">
            <v>FF ABEL O.GALUM</v>
          </cell>
          <cell r="C17" t="str">
            <v>DISPO</v>
          </cell>
          <cell r="D17" t="b">
            <v>1</v>
          </cell>
        </row>
        <row r="18">
          <cell r="A18" t="str">
            <v>1,1,1,01,14,000</v>
          </cell>
          <cell r="B18" t="str">
            <v>FF AGERSUN</v>
          </cell>
          <cell r="C18" t="str">
            <v>DISPO</v>
          </cell>
          <cell r="D18" t="b">
            <v>1</v>
          </cell>
        </row>
        <row r="19">
          <cell r="A19" t="str">
            <v>1,1,1,01,15,000</v>
          </cell>
          <cell r="B19" t="str">
            <v>FF GOYENECHE GUILLERMO</v>
          </cell>
          <cell r="C19" t="str">
            <v>DISPO</v>
          </cell>
          <cell r="D19" t="b">
            <v>1</v>
          </cell>
        </row>
        <row r="20">
          <cell r="A20" t="str">
            <v>1,1,1,01,16,000</v>
          </cell>
          <cell r="B20" t="str">
            <v>FF PAGELLA ANGEL</v>
          </cell>
          <cell r="C20" t="str">
            <v>DISPO</v>
          </cell>
          <cell r="D20" t="b">
            <v>1</v>
          </cell>
        </row>
        <row r="21">
          <cell r="A21" t="str">
            <v>1,1,1,01,17,000</v>
          </cell>
          <cell r="B21" t="str">
            <v>FF SANCHEZ EDUARDO</v>
          </cell>
          <cell r="C21" t="str">
            <v>DISPO</v>
          </cell>
          <cell r="D21" t="b">
            <v>1</v>
          </cell>
        </row>
        <row r="22">
          <cell r="A22" t="str">
            <v>1,1,1,01,18,000</v>
          </cell>
          <cell r="B22" t="str">
            <v>FF BANNON  EDUARDO</v>
          </cell>
          <cell r="C22" t="str">
            <v>DISPO</v>
          </cell>
          <cell r="D22" t="b">
            <v>1</v>
          </cell>
        </row>
        <row r="23">
          <cell r="A23" t="str">
            <v>1,1,1,01,19,000</v>
          </cell>
          <cell r="B23" t="str">
            <v>FF URREA MARTIN</v>
          </cell>
          <cell r="C23" t="str">
            <v>DISPO</v>
          </cell>
          <cell r="D23" t="b">
            <v>1</v>
          </cell>
        </row>
        <row r="24">
          <cell r="A24" t="str">
            <v>1,1,1,01,20,000</v>
          </cell>
          <cell r="B24" t="str">
            <v>FF GOMEZ ALFONSO</v>
          </cell>
          <cell r="C24" t="str">
            <v>DISPO</v>
          </cell>
          <cell r="D24" t="b">
            <v>1</v>
          </cell>
        </row>
        <row r="25">
          <cell r="A25" t="str">
            <v>1,1,1,01,21,000</v>
          </cell>
          <cell r="B25" t="str">
            <v>FF BERCOVICH ENRIQUE</v>
          </cell>
          <cell r="C25" t="str">
            <v>DISPO</v>
          </cell>
          <cell r="D25" t="b">
            <v>1</v>
          </cell>
        </row>
        <row r="26">
          <cell r="A26" t="str">
            <v>1,1,1,01,22,000</v>
          </cell>
          <cell r="B26" t="str">
            <v>FF DOMINGUEZ JORGE</v>
          </cell>
          <cell r="C26" t="str">
            <v>DISPO</v>
          </cell>
          <cell r="D26" t="b">
            <v>1</v>
          </cell>
        </row>
        <row r="27">
          <cell r="A27" t="str">
            <v>1,1,1,01,23,000</v>
          </cell>
          <cell r="B27" t="str">
            <v>FF BECK GERARDO</v>
          </cell>
          <cell r="C27" t="str">
            <v>DISPO</v>
          </cell>
          <cell r="D27" t="b">
            <v>1</v>
          </cell>
        </row>
        <row r="28">
          <cell r="A28" t="str">
            <v>1,1,1,01,24,000</v>
          </cell>
          <cell r="B28" t="str">
            <v>FF SAN JOSE DE POCOY</v>
          </cell>
          <cell r="C28" t="str">
            <v>DISPO</v>
          </cell>
          <cell r="D28" t="b">
            <v>1</v>
          </cell>
        </row>
        <row r="29">
          <cell r="A29" t="str">
            <v>1,1,1,01,25,000</v>
          </cell>
          <cell r="B29" t="str">
            <v>FF MIGUEL ACHAVAL</v>
          </cell>
          <cell r="C29" t="str">
            <v>DISPO</v>
          </cell>
          <cell r="D29" t="b">
            <v>1</v>
          </cell>
        </row>
        <row r="30">
          <cell r="A30" t="str">
            <v>1,1,1,01,27,000</v>
          </cell>
          <cell r="B30" t="str">
            <v>FF ESPECIAL JLR</v>
          </cell>
          <cell r="C30" t="str">
            <v>DISPO</v>
          </cell>
          <cell r="D30" t="b">
            <v>1</v>
          </cell>
        </row>
        <row r="31">
          <cell r="A31" t="str">
            <v>1,1,1,01,28,000</v>
          </cell>
          <cell r="B31" t="str">
            <v>FF JOSE A.LLORENTE</v>
          </cell>
          <cell r="C31" t="str">
            <v>DISPO</v>
          </cell>
          <cell r="D31" t="b">
            <v>1</v>
          </cell>
        </row>
        <row r="32">
          <cell r="A32" t="str">
            <v>1,1,1,01,29,000</v>
          </cell>
          <cell r="B32" t="str">
            <v>FF MARCELO FIGUEROA</v>
          </cell>
          <cell r="C32" t="str">
            <v>DISPO</v>
          </cell>
          <cell r="D32" t="b">
            <v>1</v>
          </cell>
        </row>
        <row r="33">
          <cell r="A33" t="str">
            <v>1,1,1,01,30,000</v>
          </cell>
          <cell r="B33" t="str">
            <v>FF ESTUDIO FIGUEROA</v>
          </cell>
          <cell r="C33" t="str">
            <v>DISPO</v>
          </cell>
          <cell r="D33" t="b">
            <v>1</v>
          </cell>
        </row>
        <row r="34">
          <cell r="A34" t="str">
            <v>1,1,1,01,31,000</v>
          </cell>
          <cell r="B34" t="str">
            <v>FF JOSE LUIS FIORI</v>
          </cell>
          <cell r="C34" t="str">
            <v>DISPO</v>
          </cell>
          <cell r="D34" t="b">
            <v>1</v>
          </cell>
        </row>
        <row r="35">
          <cell r="A35" t="str">
            <v>1,1,1,01,32,000</v>
          </cell>
          <cell r="B35" t="str">
            <v>FF CACTUS ARGENTINA</v>
          </cell>
          <cell r="C35" t="str">
            <v>CREDI</v>
          </cell>
          <cell r="D35" t="b">
            <v>1</v>
          </cell>
        </row>
        <row r="36">
          <cell r="A36" t="str">
            <v>1,1,1,02,00,000</v>
          </cell>
          <cell r="B36" t="str">
            <v>CAJA</v>
          </cell>
          <cell r="D36" t="b">
            <v>0</v>
          </cell>
        </row>
        <row r="37">
          <cell r="A37" t="str">
            <v>1,1,1,02,01,000</v>
          </cell>
          <cell r="B37" t="str">
            <v>EN PESOS</v>
          </cell>
          <cell r="D37" t="b">
            <v>0</v>
          </cell>
        </row>
        <row r="38">
          <cell r="A38" t="str">
            <v>1,1,1,02,01,001</v>
          </cell>
          <cell r="B38" t="str">
            <v>CJ EN PESOS ADMINISTRACION C</v>
          </cell>
          <cell r="C38" t="str">
            <v>DISPO</v>
          </cell>
          <cell r="D38" t="b">
            <v>1</v>
          </cell>
        </row>
        <row r="39">
          <cell r="A39" t="str">
            <v>1,1,1,02,01,002</v>
          </cell>
          <cell r="B39" t="str">
            <v>CJ EN PESOS LA ADELA</v>
          </cell>
          <cell r="C39" t="str">
            <v>DISPO</v>
          </cell>
          <cell r="D39" t="b">
            <v>1</v>
          </cell>
        </row>
        <row r="40">
          <cell r="A40" t="str">
            <v>1,1,1,02,01,003</v>
          </cell>
          <cell r="B40" t="str">
            <v>CJ EN PESOS EL BA¥ADITO</v>
          </cell>
          <cell r="C40" t="str">
            <v>DISPO</v>
          </cell>
          <cell r="D40" t="b">
            <v>1</v>
          </cell>
        </row>
        <row r="41">
          <cell r="A41" t="str">
            <v>1,1,1,02,01,004</v>
          </cell>
          <cell r="B41" t="str">
            <v>CJ EN PESOS SAN ENRIQUE</v>
          </cell>
          <cell r="C41" t="str">
            <v>DISPO</v>
          </cell>
          <cell r="D41" t="b">
            <v>1</v>
          </cell>
        </row>
        <row r="42">
          <cell r="A42" t="str">
            <v>1,1,1,02,01,005</v>
          </cell>
          <cell r="B42" t="str">
            <v>CJ EN PESOS RUNCIMAN</v>
          </cell>
          <cell r="C42" t="str">
            <v>DISPO</v>
          </cell>
          <cell r="D42" t="b">
            <v>1</v>
          </cell>
        </row>
        <row r="43">
          <cell r="A43" t="str">
            <v>1,1,1,02,01,006</v>
          </cell>
          <cell r="B43" t="str">
            <v>CJ EN PESOS MOROTI</v>
          </cell>
          <cell r="C43" t="str">
            <v>DISPO</v>
          </cell>
          <cell r="D43" t="b">
            <v>1</v>
          </cell>
        </row>
        <row r="44">
          <cell r="A44" t="str">
            <v>1,1,1,02,01,007</v>
          </cell>
          <cell r="B44" t="str">
            <v>CJ EN PESOS EL GUALICHO</v>
          </cell>
          <cell r="C44" t="str">
            <v>DISPO</v>
          </cell>
          <cell r="D44" t="b">
            <v>1</v>
          </cell>
        </row>
        <row r="45">
          <cell r="A45" t="str">
            <v>1,1,1,02,01,008</v>
          </cell>
          <cell r="B45" t="str">
            <v>CJ EN PESOS EL CORO</v>
          </cell>
          <cell r="C45" t="str">
            <v>DISPO</v>
          </cell>
          <cell r="D45" t="b">
            <v>1</v>
          </cell>
        </row>
        <row r="46">
          <cell r="A46" t="str">
            <v>1,1,1,02,01,009</v>
          </cell>
          <cell r="B46" t="str">
            <v>CJ EN PESOS LA JUANITA</v>
          </cell>
          <cell r="C46" t="str">
            <v>DISPO</v>
          </cell>
          <cell r="D46" t="b">
            <v>1</v>
          </cell>
        </row>
        <row r="47">
          <cell r="A47" t="str">
            <v>1,1,1,02,01,010</v>
          </cell>
          <cell r="B47" t="str">
            <v>CJ EN PESOS EL MERIDIANO</v>
          </cell>
          <cell r="C47" t="str">
            <v>DISPO</v>
          </cell>
          <cell r="D47" t="b">
            <v>1</v>
          </cell>
        </row>
        <row r="48">
          <cell r="A48" t="str">
            <v>1,1,1,02,01,011</v>
          </cell>
          <cell r="B48" t="str">
            <v>CJ EN PESOS LOS POZOS</v>
          </cell>
          <cell r="C48" t="str">
            <v>DISPO</v>
          </cell>
          <cell r="D48" t="b">
            <v>1</v>
          </cell>
        </row>
        <row r="49">
          <cell r="A49" t="str">
            <v>1,1,1,02,01,012</v>
          </cell>
          <cell r="B49" t="str">
            <v>CJ EN PESOS 7 ARBOLES</v>
          </cell>
          <cell r="C49" t="str">
            <v>DISPO</v>
          </cell>
          <cell r="D49" t="b">
            <v>1</v>
          </cell>
        </row>
        <row r="50">
          <cell r="A50" t="str">
            <v>1,1,1,02,01,013</v>
          </cell>
          <cell r="B50" t="str">
            <v>CJ EN PESOS LA ISABELITA</v>
          </cell>
          <cell r="C50" t="str">
            <v>DISPO</v>
          </cell>
          <cell r="D50" t="b">
            <v>1</v>
          </cell>
        </row>
        <row r="51">
          <cell r="A51" t="str">
            <v>1,1,1,02,01,014</v>
          </cell>
          <cell r="B51" t="str">
            <v>CJ EN PESOS LA SOFIA</v>
          </cell>
          <cell r="C51" t="str">
            <v>DISPO</v>
          </cell>
          <cell r="D51" t="b">
            <v>1</v>
          </cell>
        </row>
        <row r="52">
          <cell r="A52" t="str">
            <v>1,1,1,02,01,015</v>
          </cell>
          <cell r="B52" t="str">
            <v>CJ EN PESOS LA SUIZA</v>
          </cell>
          <cell r="C52" t="str">
            <v>DISPO</v>
          </cell>
          <cell r="D52" t="b">
            <v>1</v>
          </cell>
        </row>
        <row r="53">
          <cell r="A53" t="str">
            <v>1,1,1,02,01,016</v>
          </cell>
          <cell r="B53" t="str">
            <v>CJ EN PESOS TAPENAGA</v>
          </cell>
          <cell r="C53" t="str">
            <v>DISPO</v>
          </cell>
          <cell r="D53" t="b">
            <v>1</v>
          </cell>
        </row>
        <row r="54">
          <cell r="A54" t="str">
            <v>1,1,1,02,01,017</v>
          </cell>
          <cell r="B54" t="str">
            <v>CJ EN PESOS LAS GAMITAS</v>
          </cell>
          <cell r="C54" t="str">
            <v>DISPO</v>
          </cell>
          <cell r="D54" t="b">
            <v>1</v>
          </cell>
        </row>
        <row r="55">
          <cell r="A55" t="str">
            <v>1,1,1,02,01,018</v>
          </cell>
          <cell r="B55" t="str">
            <v>CJ EN PESOS EL ¥ACURUTU</v>
          </cell>
          <cell r="C55" t="str">
            <v>DISPO</v>
          </cell>
          <cell r="D55" t="b">
            <v>1</v>
          </cell>
        </row>
        <row r="56">
          <cell r="A56" t="str">
            <v>1,1,1,02,01,019</v>
          </cell>
          <cell r="B56" t="str">
            <v>CJ EN PESOS TOURNE</v>
          </cell>
          <cell r="C56" t="str">
            <v>DISPO</v>
          </cell>
          <cell r="D56" t="b">
            <v>1</v>
          </cell>
        </row>
        <row r="57">
          <cell r="A57" t="str">
            <v>1,1,1,02,01,020</v>
          </cell>
          <cell r="B57" t="str">
            <v>CJ EN PESOS LA ESMERALDA</v>
          </cell>
          <cell r="C57" t="str">
            <v>DISPO</v>
          </cell>
          <cell r="D57" t="b">
            <v>1</v>
          </cell>
        </row>
        <row r="58">
          <cell r="A58" t="str">
            <v>1,1,1,02,01,021</v>
          </cell>
          <cell r="B58" t="str">
            <v>CJ EN PESOS OFICINA VENADO</v>
          </cell>
          <cell r="C58" t="str">
            <v>DISPO</v>
          </cell>
          <cell r="D58" t="b">
            <v>1</v>
          </cell>
        </row>
        <row r="59">
          <cell r="A59" t="str">
            <v>1,1,1,02,01,022</v>
          </cell>
          <cell r="B59" t="str">
            <v>CJ EN PESOS AGRORIEGO SAN LU</v>
          </cell>
          <cell r="C59" t="str">
            <v>DISPO</v>
          </cell>
          <cell r="D59" t="b">
            <v>1</v>
          </cell>
        </row>
        <row r="60">
          <cell r="A60" t="str">
            <v>1,1,1,02,01,023</v>
          </cell>
          <cell r="B60" t="str">
            <v>CJ EN PESOS ADMINISTRACION S</v>
          </cell>
          <cell r="C60" t="str">
            <v>DISPO</v>
          </cell>
          <cell r="D60" t="b">
            <v>1</v>
          </cell>
        </row>
        <row r="61">
          <cell r="A61" t="str">
            <v>1,1,1,02,01,024</v>
          </cell>
          <cell r="B61" t="str">
            <v>CJ EN PESOS ADM SUD-BONELLI</v>
          </cell>
          <cell r="C61" t="str">
            <v>DISPO</v>
          </cell>
          <cell r="D61" t="b">
            <v>1</v>
          </cell>
        </row>
        <row r="62">
          <cell r="A62" t="str">
            <v>1,1,1,02,01,025</v>
          </cell>
          <cell r="B62" t="str">
            <v>CJ EN PESOS AJUSTE P/EXPOSIC</v>
          </cell>
          <cell r="C62" t="str">
            <v>DISPO</v>
          </cell>
          <cell r="D62" t="b">
            <v>1</v>
          </cell>
        </row>
        <row r="63">
          <cell r="A63" t="str">
            <v>1,1,1,02,01,026</v>
          </cell>
          <cell r="B63" t="str">
            <v>CJ EN PESOS LOS POZOS BS.AS.</v>
          </cell>
          <cell r="C63" t="str">
            <v>DISPO</v>
          </cell>
          <cell r="D63" t="b">
            <v>1</v>
          </cell>
        </row>
        <row r="64">
          <cell r="A64" t="str">
            <v>1,1,1,02,01,027</v>
          </cell>
          <cell r="B64" t="str">
            <v>CJ EN PESOS ARSL BS.AS.</v>
          </cell>
          <cell r="C64" t="str">
            <v>DISPO</v>
          </cell>
          <cell r="D64" t="b">
            <v>1</v>
          </cell>
        </row>
        <row r="65">
          <cell r="A65" t="str">
            <v>1,1,1,02,02,000</v>
          </cell>
          <cell r="B65" t="str">
            <v>EN MONEDA EXTRANJERA</v>
          </cell>
          <cell r="D65" t="b">
            <v>0</v>
          </cell>
        </row>
        <row r="66">
          <cell r="A66" t="str">
            <v>1,1,1,02,02,001</v>
          </cell>
          <cell r="B66" t="str">
            <v>ADMINISTRACION CENTRAL</v>
          </cell>
          <cell r="C66" t="str">
            <v>DISPO</v>
          </cell>
          <cell r="D66" t="b">
            <v>1</v>
          </cell>
        </row>
        <row r="67">
          <cell r="A67" t="str">
            <v>1,1,1,02,03,000</v>
          </cell>
          <cell r="B67" t="str">
            <v>EN PATACONES</v>
          </cell>
          <cell r="D67" t="b">
            <v>0</v>
          </cell>
        </row>
        <row r="68">
          <cell r="A68" t="str">
            <v>1,1,1,02,03,001</v>
          </cell>
          <cell r="B68" t="str">
            <v>CJ EN PATACONES ADMINISTRAC</v>
          </cell>
          <cell r="C68" t="str">
            <v>DISPO</v>
          </cell>
          <cell r="D68" t="b">
            <v>1</v>
          </cell>
        </row>
        <row r="69">
          <cell r="A69" t="str">
            <v>1,1,1,02,03,002</v>
          </cell>
          <cell r="B69" t="str">
            <v>CJ EN PATACONES ADMINISTRACI</v>
          </cell>
          <cell r="C69" t="str">
            <v>DISPO</v>
          </cell>
          <cell r="D69" t="b">
            <v>1</v>
          </cell>
        </row>
        <row r="70">
          <cell r="A70" t="str">
            <v>1,1,1,02,04,000</v>
          </cell>
          <cell r="B70" t="str">
            <v>EN LECOP</v>
          </cell>
          <cell r="D70" t="b">
            <v>0</v>
          </cell>
        </row>
        <row r="71">
          <cell r="A71" t="str">
            <v>1,1,1,02,04,002</v>
          </cell>
          <cell r="B71" t="str">
            <v>CJ EN LECOP EL CORO</v>
          </cell>
          <cell r="C71" t="str">
            <v>DISPO</v>
          </cell>
          <cell r="D71" t="b">
            <v>1</v>
          </cell>
        </row>
        <row r="72">
          <cell r="A72" t="str">
            <v>1,1,1,03,00,000</v>
          </cell>
          <cell r="B72" t="str">
            <v>BANCOS</v>
          </cell>
          <cell r="D72" t="b">
            <v>0</v>
          </cell>
        </row>
        <row r="73">
          <cell r="A73" t="str">
            <v>1,1,1,03,01,000</v>
          </cell>
          <cell r="B73" t="str">
            <v>CUENTAS CORRIENTES EN PESOS</v>
          </cell>
          <cell r="D73" t="b">
            <v>0</v>
          </cell>
        </row>
        <row r="74">
          <cell r="A74" t="str">
            <v>1,1,1,03,01,001</v>
          </cell>
          <cell r="B74" t="str">
            <v>BCO.NACION ARGENTINA</v>
          </cell>
          <cell r="C74" t="str">
            <v>DISPO</v>
          </cell>
          <cell r="D74" t="b">
            <v>1</v>
          </cell>
        </row>
        <row r="75">
          <cell r="A75" t="str">
            <v>1,1,1,03,01,002</v>
          </cell>
          <cell r="B75" t="str">
            <v>BCO.FRANCES</v>
          </cell>
          <cell r="C75" t="str">
            <v>DISPO</v>
          </cell>
          <cell r="D75" t="b">
            <v>1</v>
          </cell>
        </row>
        <row r="76">
          <cell r="A76" t="str">
            <v>1,1,1,03,01,003</v>
          </cell>
          <cell r="B76" t="str">
            <v>BCO.CITIBANK</v>
          </cell>
          <cell r="C76" t="str">
            <v>DISPO</v>
          </cell>
          <cell r="D76" t="b">
            <v>1</v>
          </cell>
        </row>
        <row r="77">
          <cell r="A77" t="str">
            <v>1,1,1,03,01,004</v>
          </cell>
          <cell r="B77" t="str">
            <v>BCO.PROVINCIA DE CORDOBA S.A</v>
          </cell>
          <cell r="C77" t="str">
            <v>DISPO</v>
          </cell>
          <cell r="D77" t="b">
            <v>1</v>
          </cell>
        </row>
        <row r="78">
          <cell r="A78" t="str">
            <v>1,1,1,03,01,005</v>
          </cell>
          <cell r="B78" t="str">
            <v>BCO.PROVINCIA DE BUENOS AIRE</v>
          </cell>
          <cell r="C78" t="str">
            <v>DISPO</v>
          </cell>
          <cell r="D78" t="b">
            <v>1</v>
          </cell>
        </row>
        <row r="79">
          <cell r="A79" t="str">
            <v>1,1,1,03,01,006</v>
          </cell>
          <cell r="B79" t="str">
            <v>BCO.PROVINCIAL DE SANTA FE</v>
          </cell>
          <cell r="C79" t="str">
            <v>DISPO</v>
          </cell>
          <cell r="D79" t="b">
            <v>1</v>
          </cell>
        </row>
        <row r="80">
          <cell r="A80" t="str">
            <v>1,1,1,03,01,007</v>
          </cell>
          <cell r="B80" t="str">
            <v>BCO.PROVINCIA DE CORRIENTES</v>
          </cell>
          <cell r="C80" t="str">
            <v>DISPO</v>
          </cell>
          <cell r="D80" t="b">
            <v>1</v>
          </cell>
        </row>
        <row r="81">
          <cell r="A81" t="str">
            <v>1,1,1,03,01,008</v>
          </cell>
          <cell r="B81" t="str">
            <v>BCO.GALICIA (C/C 47142018-8)</v>
          </cell>
          <cell r="C81" t="str">
            <v>DISPO</v>
          </cell>
          <cell r="D81" t="b">
            <v>1</v>
          </cell>
        </row>
        <row r="82">
          <cell r="A82" t="str">
            <v>1,1,1,03,01,009</v>
          </cell>
          <cell r="B82" t="str">
            <v>DEUTSCHE BANK.</v>
          </cell>
          <cell r="C82" t="str">
            <v>DISPO</v>
          </cell>
          <cell r="D82" t="b">
            <v>1</v>
          </cell>
        </row>
        <row r="83">
          <cell r="A83" t="str">
            <v>1,1,1,03,01,010</v>
          </cell>
          <cell r="B83" t="str">
            <v>BCO.NAC.ARG.COLONIZADORA</v>
          </cell>
          <cell r="C83" t="str">
            <v>DISPO</v>
          </cell>
          <cell r="D83" t="b">
            <v>1</v>
          </cell>
        </row>
        <row r="84">
          <cell r="A84" t="str">
            <v>1,1,1,03,01,011</v>
          </cell>
          <cell r="B84" t="str">
            <v>BCO.EXPRINTER</v>
          </cell>
          <cell r="C84" t="str">
            <v>DISPO</v>
          </cell>
          <cell r="D84" t="b">
            <v>1</v>
          </cell>
        </row>
        <row r="85">
          <cell r="A85" t="str">
            <v>1,1,1,03,01,012</v>
          </cell>
          <cell r="B85" t="str">
            <v>BCO.RIO (C/C$127-3870-0)</v>
          </cell>
          <cell r="C85" t="str">
            <v>DISPO</v>
          </cell>
          <cell r="D85" t="b">
            <v>1</v>
          </cell>
        </row>
        <row r="86">
          <cell r="A86" t="str">
            <v>1,1,1,03,01,013</v>
          </cell>
          <cell r="B86" t="str">
            <v>BCO SUDAMERIS (C/C$ )</v>
          </cell>
          <cell r="C86" t="str">
            <v>DISPO</v>
          </cell>
          <cell r="D86" t="b">
            <v>1</v>
          </cell>
        </row>
        <row r="87">
          <cell r="A87" t="str">
            <v>1,1,1,03,01,014</v>
          </cell>
          <cell r="B87" t="str">
            <v>BCO.BISEL (C/C $ 1383/08)</v>
          </cell>
          <cell r="C87" t="str">
            <v>DISPO</v>
          </cell>
          <cell r="D87" t="b">
            <v>1</v>
          </cell>
        </row>
        <row r="88">
          <cell r="A88" t="str">
            <v>1,1,1,03,01,015</v>
          </cell>
          <cell r="B88" t="str">
            <v>BCO.ABN C/C $ 299911251</v>
          </cell>
          <cell r="C88" t="str">
            <v>DISPO</v>
          </cell>
          <cell r="D88" t="b">
            <v>1</v>
          </cell>
        </row>
        <row r="89">
          <cell r="A89" t="str">
            <v>1,1,1,03,01,016</v>
          </cell>
          <cell r="B89" t="str">
            <v>BCO.HSBC 0016-05949-8</v>
          </cell>
          <cell r="C89" t="str">
            <v>DISPO</v>
          </cell>
          <cell r="D89" t="b">
            <v>1</v>
          </cell>
        </row>
        <row r="90">
          <cell r="A90" t="str">
            <v>1,1,1,03,01,017</v>
          </cell>
          <cell r="B90" t="str">
            <v>SBS-SOC DE BOLSA EN $</v>
          </cell>
          <cell r="C90" t="str">
            <v>DISPO</v>
          </cell>
          <cell r="D90" t="b">
            <v>1</v>
          </cell>
        </row>
        <row r="91">
          <cell r="A91" t="str">
            <v>1,1,1,03,01,018</v>
          </cell>
          <cell r="B91" t="str">
            <v>RAYMOND JAMES LOCAL EN $</v>
          </cell>
          <cell r="C91" t="str">
            <v>DISPO</v>
          </cell>
          <cell r="D91" t="b">
            <v>1</v>
          </cell>
        </row>
        <row r="92">
          <cell r="A92" t="str">
            <v>1,1,1,03,01,019</v>
          </cell>
          <cell r="B92" t="str">
            <v>RABELLO EN $</v>
          </cell>
          <cell r="C92" t="str">
            <v>DISPO</v>
          </cell>
          <cell r="D92" t="b">
            <v>1</v>
          </cell>
        </row>
        <row r="93">
          <cell r="A93" t="str">
            <v>1,1,1,03,01,020</v>
          </cell>
          <cell r="B93" t="str">
            <v>LA CAPITAL DEL PLATA -SOC DE</v>
          </cell>
          <cell r="C93" t="str">
            <v>DISPO</v>
          </cell>
          <cell r="D93" t="b">
            <v>1</v>
          </cell>
        </row>
        <row r="94">
          <cell r="A94" t="str">
            <v>1,1,1,03,01,099</v>
          </cell>
          <cell r="B94" t="str">
            <v>DEPOSITOS POR TRANSFERENCIAS</v>
          </cell>
          <cell r="C94" t="str">
            <v>DISPO</v>
          </cell>
          <cell r="D94" t="b">
            <v>1</v>
          </cell>
        </row>
        <row r="95">
          <cell r="A95" t="str">
            <v>1,1,1,03,01,998</v>
          </cell>
          <cell r="B95" t="str">
            <v>AJUSTE GLOBAL BONCOS $</v>
          </cell>
          <cell r="C95" t="str">
            <v>DISPO</v>
          </cell>
          <cell r="D95" t="b">
            <v>1</v>
          </cell>
        </row>
        <row r="96">
          <cell r="A96" t="str">
            <v>1,1,1,03,01,999</v>
          </cell>
          <cell r="B96" t="str">
            <v>DEPOSITOS POR COBRANZAS</v>
          </cell>
          <cell r="C96" t="str">
            <v>DISPO</v>
          </cell>
          <cell r="D96" t="b">
            <v>1</v>
          </cell>
        </row>
        <row r="97">
          <cell r="A97" t="str">
            <v>1,1,1,03,02,000</v>
          </cell>
          <cell r="B97" t="str">
            <v>CAJA DE AHORRO EN PESOS</v>
          </cell>
          <cell r="D97" t="b">
            <v>0</v>
          </cell>
        </row>
        <row r="98">
          <cell r="A98" t="str">
            <v>1,1,1,03,02,001</v>
          </cell>
          <cell r="B98" t="str">
            <v>CAJA DE AHORRO EN PESOS CITI</v>
          </cell>
          <cell r="C98" t="str">
            <v>DISPO</v>
          </cell>
          <cell r="D98" t="b">
            <v>1</v>
          </cell>
        </row>
        <row r="99">
          <cell r="A99" t="str">
            <v>1,1,1,03,02,002</v>
          </cell>
          <cell r="B99" t="str">
            <v>CAJA DE AHORRO EN $ GALICIA</v>
          </cell>
          <cell r="C99" t="str">
            <v>DISPO</v>
          </cell>
          <cell r="D99" t="b">
            <v>1</v>
          </cell>
        </row>
        <row r="100">
          <cell r="A100" t="str">
            <v>1,1,1,03,02,003</v>
          </cell>
          <cell r="B100" t="str">
            <v>CAJA DE AHORRO EN PESOS RIO</v>
          </cell>
          <cell r="C100" t="str">
            <v>DISPO</v>
          </cell>
          <cell r="D100" t="b">
            <v>1</v>
          </cell>
        </row>
        <row r="101">
          <cell r="A101" t="str">
            <v>1,1,1,03,02,004</v>
          </cell>
          <cell r="B101" t="str">
            <v>CAJA DE AHORRO EN PESOS GALI</v>
          </cell>
          <cell r="C101" t="str">
            <v>DISPO</v>
          </cell>
          <cell r="D101" t="b">
            <v>1</v>
          </cell>
        </row>
        <row r="102">
          <cell r="A102" t="str">
            <v>1,1,1,03,02,005</v>
          </cell>
          <cell r="B102" t="str">
            <v>CAJA DE AH EN $ BCO STA FE-T</v>
          </cell>
          <cell r="C102" t="str">
            <v>DISPO</v>
          </cell>
          <cell r="D102" t="b">
            <v>1</v>
          </cell>
        </row>
        <row r="103">
          <cell r="A103" t="str">
            <v>1,1,1,03,02,006</v>
          </cell>
          <cell r="B103" t="str">
            <v>CAJA DE VALORES</v>
          </cell>
          <cell r="C103" t="str">
            <v>DISPO</v>
          </cell>
          <cell r="D103" t="b">
            <v>1</v>
          </cell>
        </row>
        <row r="104">
          <cell r="A104" t="str">
            <v>1,1,1,03,02,007</v>
          </cell>
          <cell r="B104" t="str">
            <v>CAJA DE AHORRO EN $ GALICIA-</v>
          </cell>
          <cell r="C104" t="str">
            <v>DISPO</v>
          </cell>
          <cell r="D104" t="b">
            <v>1</v>
          </cell>
        </row>
        <row r="105">
          <cell r="A105" t="str">
            <v>1,1,1,03,02,008</v>
          </cell>
          <cell r="B105" t="str">
            <v>CAJA DE AHORRO EN $ ABN</v>
          </cell>
          <cell r="C105" t="str">
            <v>DISPO</v>
          </cell>
          <cell r="D105" t="b">
            <v>1</v>
          </cell>
        </row>
        <row r="106">
          <cell r="A106" t="str">
            <v>1,1,1,03,03,000</v>
          </cell>
          <cell r="B106" t="str">
            <v>CAJA DE AHORRO EN MONEDA EXTRA</v>
          </cell>
          <cell r="D106" t="b">
            <v>0</v>
          </cell>
        </row>
        <row r="107">
          <cell r="A107" t="str">
            <v>1,1,1,03,03,001</v>
          </cell>
          <cell r="B107" t="str">
            <v>CAJA DE AHORRO EN MONEDA EXT</v>
          </cell>
          <cell r="C107" t="str">
            <v>DISPO</v>
          </cell>
          <cell r="D107" t="b">
            <v>1</v>
          </cell>
        </row>
        <row r="108">
          <cell r="A108" t="str">
            <v>1,1,1,03,03,002</v>
          </cell>
          <cell r="B108" t="str">
            <v>CAJA DE AHORRO EN MONEDA EXT</v>
          </cell>
          <cell r="C108" t="str">
            <v>DISPO</v>
          </cell>
          <cell r="D108" t="b">
            <v>1</v>
          </cell>
        </row>
        <row r="109">
          <cell r="A109" t="str">
            <v>1,1,1,03,03,003</v>
          </cell>
          <cell r="B109" t="str">
            <v>CAJA DE AHORRO EN MON EXT.BC</v>
          </cell>
          <cell r="C109" t="str">
            <v>DISPO</v>
          </cell>
          <cell r="D109" t="b">
            <v>1</v>
          </cell>
        </row>
        <row r="110">
          <cell r="A110" t="str">
            <v>1,1,1,03,03,004</v>
          </cell>
          <cell r="B110" t="str">
            <v>CAJA DE AHORRO EN MONEDA EXT</v>
          </cell>
          <cell r="C110" t="str">
            <v>DISPO</v>
          </cell>
          <cell r="D110" t="b">
            <v>1</v>
          </cell>
        </row>
        <row r="111">
          <cell r="A111" t="str">
            <v>1,1,1,03,03,005</v>
          </cell>
          <cell r="B111" t="str">
            <v>NUEVO BCO.STA.FE - CA U$S</v>
          </cell>
          <cell r="C111" t="str">
            <v>DISPO</v>
          </cell>
          <cell r="D111" t="b">
            <v>1</v>
          </cell>
        </row>
        <row r="112">
          <cell r="A112" t="str">
            <v>1,1,1,03,03,006</v>
          </cell>
          <cell r="B112" t="str">
            <v>HSBC-CA ESPECIAL U$S 18-0243</v>
          </cell>
          <cell r="C112" t="str">
            <v>DISPO</v>
          </cell>
          <cell r="D112" t="b">
            <v>1</v>
          </cell>
        </row>
        <row r="113">
          <cell r="A113" t="str">
            <v>1,1,1,03,04,000</v>
          </cell>
          <cell r="B113" t="str">
            <v>CUSTODIA EN MONEDA EXTRANJERA</v>
          </cell>
          <cell r="D113" t="b">
            <v>0</v>
          </cell>
        </row>
        <row r="114">
          <cell r="A114" t="str">
            <v>1,1,1,03,04,001</v>
          </cell>
          <cell r="B114" t="str">
            <v>CUSTODIA EN MONEDA EXTRANJER</v>
          </cell>
          <cell r="C114" t="str">
            <v>DISPO</v>
          </cell>
          <cell r="D114" t="b">
            <v>1</v>
          </cell>
        </row>
        <row r="115">
          <cell r="A115" t="str">
            <v>1,1,1,03,04,002</v>
          </cell>
          <cell r="B115" t="str">
            <v>CUSTODIA EN MONEDA EXTRANJER</v>
          </cell>
          <cell r="C115" t="str">
            <v>DISPO</v>
          </cell>
          <cell r="D115" t="b">
            <v>1</v>
          </cell>
        </row>
        <row r="116">
          <cell r="A116" t="str">
            <v>1,1,1,03,05,000</v>
          </cell>
          <cell r="B116" t="str">
            <v>BANCOS DE LAS ESTANCIAS - C/C</v>
          </cell>
          <cell r="D116" t="b">
            <v>0</v>
          </cell>
        </row>
        <row r="117">
          <cell r="A117" t="str">
            <v>1,1,1,03,05,001</v>
          </cell>
          <cell r="B117" t="str">
            <v>BCO.GALICIA - LA ADELA</v>
          </cell>
          <cell r="C117" t="str">
            <v>DISPO</v>
          </cell>
          <cell r="D117" t="b">
            <v>1</v>
          </cell>
        </row>
        <row r="118">
          <cell r="A118" t="str">
            <v>1,1,1,03,05,002</v>
          </cell>
          <cell r="B118" t="str">
            <v>BCO.DE CORRIENTES - 7 ARBOLE</v>
          </cell>
          <cell r="C118" t="str">
            <v>DISPO</v>
          </cell>
          <cell r="D118" t="b">
            <v>1</v>
          </cell>
        </row>
        <row r="119">
          <cell r="A119" t="str">
            <v>1,1,1,03,05,003</v>
          </cell>
          <cell r="B119" t="str">
            <v>BCO.PCIA.DE BS.AS. - EL BA¥A</v>
          </cell>
          <cell r="C119" t="str">
            <v>DISPO</v>
          </cell>
          <cell r="D119" t="b">
            <v>1</v>
          </cell>
        </row>
        <row r="120">
          <cell r="A120" t="str">
            <v>1,1,1,03,05,004</v>
          </cell>
          <cell r="B120" t="str">
            <v>BCO.DE SANTA FE - SAN ENRIQU</v>
          </cell>
          <cell r="C120" t="str">
            <v>DISPO</v>
          </cell>
          <cell r="D120" t="b">
            <v>1</v>
          </cell>
        </row>
        <row r="121">
          <cell r="A121" t="str">
            <v>1,1,1,03,05,005</v>
          </cell>
          <cell r="B121" t="str">
            <v>BCO.PCIA.DE CORDOBA-MOROTI</v>
          </cell>
          <cell r="C121" t="str">
            <v>DISPO</v>
          </cell>
          <cell r="D121" t="b">
            <v>1</v>
          </cell>
        </row>
        <row r="122">
          <cell r="A122" t="str">
            <v>1,1,1,03,05,006</v>
          </cell>
          <cell r="B122" t="str">
            <v>BCO.DE GALICIA - RUNCIMAN</v>
          </cell>
          <cell r="C122" t="str">
            <v>DISPO</v>
          </cell>
          <cell r="D122" t="b">
            <v>1</v>
          </cell>
        </row>
        <row r="123">
          <cell r="A123" t="str">
            <v>1,1,1,03,05,007</v>
          </cell>
          <cell r="B123" t="str">
            <v>BCO.PCIA.DE CORDOBA- EL GUAL</v>
          </cell>
          <cell r="C123" t="str">
            <v>DISPO</v>
          </cell>
          <cell r="D123" t="b">
            <v>1</v>
          </cell>
        </row>
        <row r="124">
          <cell r="A124" t="str">
            <v>1,1,1,03,05,008</v>
          </cell>
          <cell r="B124" t="str">
            <v>BCO.PCIA.DE CORDOBA- EL CORO</v>
          </cell>
          <cell r="C124" t="str">
            <v>DISPO</v>
          </cell>
          <cell r="D124" t="b">
            <v>1</v>
          </cell>
        </row>
        <row r="125">
          <cell r="A125" t="str">
            <v>1,1,1,03,05,009</v>
          </cell>
          <cell r="B125" t="str">
            <v>BCO.DE GALICIA- LA JUANITA</v>
          </cell>
          <cell r="C125" t="str">
            <v>DISPO</v>
          </cell>
          <cell r="D125" t="b">
            <v>1</v>
          </cell>
        </row>
        <row r="126">
          <cell r="A126" t="str">
            <v>1,1,1,03,05,010</v>
          </cell>
          <cell r="B126" t="str">
            <v>BCO.PROVINCIA - LA ADELA</v>
          </cell>
          <cell r="C126" t="str">
            <v>DISPO</v>
          </cell>
          <cell r="D126" t="b">
            <v>1</v>
          </cell>
        </row>
        <row r="127">
          <cell r="A127" t="str">
            <v>1,1,1,03,05,011</v>
          </cell>
          <cell r="B127" t="str">
            <v>BCO.CATAMARCA - RECREO</v>
          </cell>
          <cell r="C127" t="str">
            <v>DISPO</v>
          </cell>
          <cell r="D127" t="b">
            <v>1</v>
          </cell>
        </row>
        <row r="128">
          <cell r="A128" t="str">
            <v>1,1,1,03,05,012</v>
          </cell>
          <cell r="B128" t="str">
            <v>BCO.DE NACION - 7 ARBOLES</v>
          </cell>
          <cell r="C128" t="str">
            <v>DISPO</v>
          </cell>
          <cell r="D128" t="b">
            <v>1</v>
          </cell>
        </row>
        <row r="129">
          <cell r="A129" t="str">
            <v>1,1,1,03,05,013</v>
          </cell>
          <cell r="B129" t="str">
            <v>BCO.PCIA. DE CORDOBA - LA SO</v>
          </cell>
          <cell r="C129" t="str">
            <v>DISPO</v>
          </cell>
          <cell r="D129" t="b">
            <v>1</v>
          </cell>
        </row>
        <row r="130">
          <cell r="A130" t="str">
            <v>1,1,1,03,05,014</v>
          </cell>
          <cell r="B130" t="str">
            <v>BCO.NACION - LA ESMERALDA</v>
          </cell>
          <cell r="C130" t="str">
            <v>DISPO</v>
          </cell>
          <cell r="D130" t="b">
            <v>1</v>
          </cell>
        </row>
        <row r="131">
          <cell r="A131" t="str">
            <v>1,1,1,03,05,015</v>
          </cell>
          <cell r="B131" t="str">
            <v>BCO.NACION - LA SUIZA</v>
          </cell>
          <cell r="C131" t="str">
            <v>DISPO</v>
          </cell>
          <cell r="D131" t="b">
            <v>1</v>
          </cell>
        </row>
        <row r="132">
          <cell r="A132" t="str">
            <v>1,1,1,03,06,000</v>
          </cell>
          <cell r="B132" t="str">
            <v>CUENTAS CORRIENTES EN MON.EXTR</v>
          </cell>
          <cell r="D132" t="b">
            <v>0</v>
          </cell>
        </row>
        <row r="133">
          <cell r="A133" t="str">
            <v>1,1,1,03,06,001</v>
          </cell>
          <cell r="B133" t="str">
            <v>THE BANK OF NEW YORK</v>
          </cell>
          <cell r="C133" t="str">
            <v>DISPO</v>
          </cell>
          <cell r="D133" t="b">
            <v>1</v>
          </cell>
        </row>
        <row r="134">
          <cell r="A134" t="str">
            <v>1,1,1,03,06,002</v>
          </cell>
          <cell r="B134" t="str">
            <v>BCO. DE GALICIA C/C U$S</v>
          </cell>
          <cell r="C134" t="str">
            <v>DISPO</v>
          </cell>
          <cell r="D134" t="b">
            <v>1</v>
          </cell>
        </row>
        <row r="135">
          <cell r="A135" t="str">
            <v>1,1,1,03,06,003</v>
          </cell>
          <cell r="B135" t="str">
            <v>THE BANK OF NEW YORK</v>
          </cell>
          <cell r="C135" t="str">
            <v>DISPO</v>
          </cell>
          <cell r="D135" t="b">
            <v>1</v>
          </cell>
        </row>
        <row r="136">
          <cell r="A136" t="str">
            <v>1,1,1,03,06,004</v>
          </cell>
          <cell r="B136" t="str">
            <v>BCO.RIO(C/C U$S 127-3870-0)</v>
          </cell>
          <cell r="C136" t="str">
            <v>DISPO</v>
          </cell>
          <cell r="D136" t="b">
            <v>1</v>
          </cell>
        </row>
        <row r="137">
          <cell r="A137" t="str">
            <v>1,1,1,03,06,005</v>
          </cell>
          <cell r="B137" t="str">
            <v>BCO SUDAMERIS (C/C U$S )</v>
          </cell>
          <cell r="C137" t="str">
            <v>DISPO</v>
          </cell>
          <cell r="D137" t="b">
            <v>1</v>
          </cell>
        </row>
        <row r="138">
          <cell r="A138" t="str">
            <v>1,1,1,03,06,006</v>
          </cell>
          <cell r="B138" t="str">
            <v>BCO BISEL (C/C U$S 600146/07</v>
          </cell>
          <cell r="C138" t="str">
            <v>DISPO</v>
          </cell>
          <cell r="D138" t="b">
            <v>1</v>
          </cell>
        </row>
        <row r="139">
          <cell r="A139" t="str">
            <v>1,1,1,03,06,007</v>
          </cell>
          <cell r="B139" t="str">
            <v>GOLDMAN SACHS</v>
          </cell>
          <cell r="C139" t="str">
            <v>DISPO</v>
          </cell>
          <cell r="D139" t="b">
            <v>1</v>
          </cell>
        </row>
        <row r="140">
          <cell r="A140" t="str">
            <v>1,1,1,03,06,008</v>
          </cell>
          <cell r="B140" t="str">
            <v>RAYMOND JAMES</v>
          </cell>
          <cell r="C140" t="str">
            <v>DISPO</v>
          </cell>
          <cell r="D140" t="b">
            <v>1</v>
          </cell>
        </row>
        <row r="141">
          <cell r="A141" t="str">
            <v>1,1,1,03,06,009</v>
          </cell>
          <cell r="B141" t="str">
            <v>SBS-SOC DE BOLSA</v>
          </cell>
          <cell r="C141" t="str">
            <v>DISPO</v>
          </cell>
          <cell r="D141" t="b">
            <v>1</v>
          </cell>
        </row>
        <row r="142">
          <cell r="A142" t="str">
            <v>1,1,1,03,06,010</v>
          </cell>
          <cell r="B142" t="str">
            <v>LA CAPITAL DEL PLATA</v>
          </cell>
          <cell r="C142" t="str">
            <v>DISPO</v>
          </cell>
          <cell r="D142" t="b">
            <v>1</v>
          </cell>
        </row>
        <row r="143">
          <cell r="A143" t="str">
            <v>1,1,1,03,06,012</v>
          </cell>
          <cell r="B143" t="str">
            <v>RAYMOND JAMES LOCAL</v>
          </cell>
          <cell r="C143" t="str">
            <v>DISPO</v>
          </cell>
          <cell r="D143" t="b">
            <v>1</v>
          </cell>
        </row>
        <row r="144">
          <cell r="A144" t="str">
            <v>1,1,1,03,06,998</v>
          </cell>
          <cell r="B144" t="str">
            <v>RECLASIFICACIONES PARA EXPOS</v>
          </cell>
          <cell r="C144" t="str">
            <v>DISPO</v>
          </cell>
          <cell r="D144" t="b">
            <v>1</v>
          </cell>
        </row>
        <row r="145">
          <cell r="A145" t="str">
            <v>1,1,1,03,07,000</v>
          </cell>
          <cell r="B145" t="str">
            <v>BANCOS DE LAS ESTANCIAS - C/AH</v>
          </cell>
          <cell r="D145" t="b">
            <v>0</v>
          </cell>
        </row>
        <row r="146">
          <cell r="A146" t="str">
            <v>1,1,1,03,07,001</v>
          </cell>
          <cell r="B146" t="str">
            <v>BCO.PCIA.DE CORDOBA- EL CORO</v>
          </cell>
          <cell r="C146" t="str">
            <v>DISPO</v>
          </cell>
          <cell r="D146" t="b">
            <v>1</v>
          </cell>
        </row>
        <row r="147">
          <cell r="A147" t="str">
            <v>1,1,1,03,08,000</v>
          </cell>
          <cell r="B147" t="str">
            <v>CUENTA CORRIENTE EN PATACONES</v>
          </cell>
          <cell r="D147" t="b">
            <v>0</v>
          </cell>
        </row>
        <row r="148">
          <cell r="A148" t="str">
            <v>1,1,1,03,08,001</v>
          </cell>
          <cell r="B148" t="str">
            <v>BCO.PCIA DE BS.AS.EN PATACON</v>
          </cell>
          <cell r="C148" t="str">
            <v>DISPO</v>
          </cell>
          <cell r="D148" t="b">
            <v>1</v>
          </cell>
        </row>
        <row r="149">
          <cell r="A149" t="str">
            <v>1,1,1,03,08,002</v>
          </cell>
          <cell r="B149" t="str">
            <v>PCIA BS.AS.PATACONES "B"</v>
          </cell>
          <cell r="C149" t="str">
            <v>DISPO</v>
          </cell>
          <cell r="D149" t="b">
            <v>1</v>
          </cell>
        </row>
        <row r="150">
          <cell r="A150" t="str">
            <v>1,1,1,03,09,000</v>
          </cell>
          <cell r="B150" t="str">
            <v>CUENTA CORRIENTE EN LECOP</v>
          </cell>
          <cell r="D150" t="b">
            <v>0</v>
          </cell>
        </row>
        <row r="151">
          <cell r="A151" t="str">
            <v>1,1,1,03,09,001</v>
          </cell>
          <cell r="B151" t="str">
            <v>PCIA CBA.LECOP-CC(13678/17)</v>
          </cell>
          <cell r="C151" t="str">
            <v>DISPO</v>
          </cell>
          <cell r="D151" t="b">
            <v>1</v>
          </cell>
        </row>
        <row r="152">
          <cell r="A152" t="str">
            <v>1,1,1,03,09,002</v>
          </cell>
          <cell r="B152" t="str">
            <v>PCIA BS.AS.LECOP-CC(4151/9)</v>
          </cell>
          <cell r="C152" t="str">
            <v>DISPO</v>
          </cell>
          <cell r="D152" t="b">
            <v>1</v>
          </cell>
        </row>
        <row r="153">
          <cell r="A153" t="str">
            <v>1,1,1,04,00,000</v>
          </cell>
          <cell r="B153" t="str">
            <v>VALORES AL COBRO</v>
          </cell>
          <cell r="D153" t="b">
            <v>0</v>
          </cell>
        </row>
        <row r="154">
          <cell r="A154" t="str">
            <v>1,1,1,04,01,000</v>
          </cell>
          <cell r="B154" t="str">
            <v>VALORES A DEPOSITAR</v>
          </cell>
          <cell r="D154" t="b">
            <v>0</v>
          </cell>
        </row>
        <row r="155">
          <cell r="A155" t="str">
            <v>1,1,1,04,01,001</v>
          </cell>
          <cell r="B155" t="str">
            <v>VALORES A DEPOSITAR ADM.CENT</v>
          </cell>
          <cell r="C155" t="str">
            <v>DISPO</v>
          </cell>
          <cell r="D155" t="b">
            <v>1</v>
          </cell>
        </row>
        <row r="156">
          <cell r="A156" t="str">
            <v>1,1,1,04,01,002</v>
          </cell>
          <cell r="B156" t="str">
            <v>VALORES RECHAZADOS A RECUPER</v>
          </cell>
          <cell r="C156" t="str">
            <v>DISPO</v>
          </cell>
          <cell r="D156" t="b">
            <v>1</v>
          </cell>
        </row>
        <row r="157">
          <cell r="A157" t="str">
            <v>1,1,1,04,01,003</v>
          </cell>
          <cell r="B157" t="str">
            <v>VALORES A DEPOSITAR EN PATAC</v>
          </cell>
          <cell r="C157" t="str">
            <v>DISPO</v>
          </cell>
          <cell r="D157" t="b">
            <v>1</v>
          </cell>
        </row>
        <row r="158">
          <cell r="A158" t="str">
            <v>1,1,1,05,00,000</v>
          </cell>
          <cell r="B158" t="str">
            <v>FONDOS A RENDIR</v>
          </cell>
          <cell r="D158" t="b">
            <v>0</v>
          </cell>
        </row>
        <row r="159">
          <cell r="A159" t="str">
            <v>1,1,1,05,01,000</v>
          </cell>
          <cell r="B159" t="str">
            <v>FR ALEJANDRO ELSZTAIN</v>
          </cell>
          <cell r="C159" t="str">
            <v>CREDI</v>
          </cell>
          <cell r="D159" t="b">
            <v>1</v>
          </cell>
        </row>
        <row r="160">
          <cell r="A160" t="str">
            <v>1,1,1,05,02,000</v>
          </cell>
          <cell r="B160" t="str">
            <v>FR SAN JOSE DE POCOY</v>
          </cell>
          <cell r="C160" t="str">
            <v>CREDI</v>
          </cell>
          <cell r="D160" t="b">
            <v>1</v>
          </cell>
        </row>
        <row r="161">
          <cell r="A161" t="str">
            <v>1,1,1,05,03,000</v>
          </cell>
          <cell r="B161" t="str">
            <v>FR CARLOS LOUBIERE</v>
          </cell>
          <cell r="C161" t="str">
            <v>CREDI</v>
          </cell>
          <cell r="D161" t="b">
            <v>1</v>
          </cell>
        </row>
        <row r="162">
          <cell r="A162" t="str">
            <v>1,1,1,05,04,000</v>
          </cell>
          <cell r="B162" t="str">
            <v>FR SERGIO DULCICH</v>
          </cell>
          <cell r="C162" t="str">
            <v>CREDI</v>
          </cell>
          <cell r="D162" t="b">
            <v>1</v>
          </cell>
        </row>
        <row r="163">
          <cell r="A163" t="str">
            <v>1,1,1,05,05,000</v>
          </cell>
          <cell r="B163" t="str">
            <v>FR CARLOS BLOUSSON</v>
          </cell>
          <cell r="C163" t="str">
            <v>CREDI</v>
          </cell>
          <cell r="D163" t="b">
            <v>1</v>
          </cell>
        </row>
        <row r="164">
          <cell r="A164" t="str">
            <v>1,1,1,05,06,000</v>
          </cell>
          <cell r="B164" t="str">
            <v>FR CLAUDIO CHIURCO</v>
          </cell>
          <cell r="C164" t="str">
            <v>CREDI</v>
          </cell>
          <cell r="D164" t="b">
            <v>1</v>
          </cell>
        </row>
        <row r="165">
          <cell r="A165" t="str">
            <v>1,1,1,05,07,000</v>
          </cell>
          <cell r="B165" t="str">
            <v>FR FERNANDO SEGOVIA</v>
          </cell>
          <cell r="C165" t="str">
            <v>CREDI</v>
          </cell>
          <cell r="D165" t="b">
            <v>1</v>
          </cell>
        </row>
        <row r="166">
          <cell r="A166" t="str">
            <v>1,1,1,05,08,000</v>
          </cell>
          <cell r="B166" t="str">
            <v>FR WALTER DOS SANTOS</v>
          </cell>
          <cell r="C166" t="str">
            <v>CREDI</v>
          </cell>
          <cell r="D166" t="b">
            <v>1</v>
          </cell>
        </row>
        <row r="167">
          <cell r="A167" t="str">
            <v>1,1,1,05,09,000</v>
          </cell>
          <cell r="B167" t="str">
            <v>FR ABEL O.GALUM</v>
          </cell>
          <cell r="C167" t="str">
            <v>CREDI</v>
          </cell>
          <cell r="D167" t="b">
            <v>1</v>
          </cell>
        </row>
        <row r="168">
          <cell r="A168" t="str">
            <v>1,1,1,05,10,000</v>
          </cell>
          <cell r="B168" t="str">
            <v>FR ARGENSUN</v>
          </cell>
          <cell r="C168" t="str">
            <v>CREDI</v>
          </cell>
          <cell r="D168" t="b">
            <v>1</v>
          </cell>
        </row>
        <row r="169">
          <cell r="A169" t="str">
            <v>1,1,1,05,12,000</v>
          </cell>
          <cell r="B169" t="str">
            <v>FR PAGELLA ANGEL</v>
          </cell>
          <cell r="C169" t="str">
            <v>CREDI</v>
          </cell>
          <cell r="D169" t="b">
            <v>1</v>
          </cell>
        </row>
        <row r="170">
          <cell r="A170" t="str">
            <v>1,1,1,05,13,000</v>
          </cell>
          <cell r="B170" t="str">
            <v>FR SANCHEZ EDUARDO</v>
          </cell>
          <cell r="C170" t="str">
            <v>CREDI</v>
          </cell>
          <cell r="D170" t="b">
            <v>1</v>
          </cell>
        </row>
        <row r="171">
          <cell r="A171" t="str">
            <v>1,1,1,05,14,000</v>
          </cell>
          <cell r="B171" t="str">
            <v>FR BANNON  EDUARDO</v>
          </cell>
          <cell r="C171" t="str">
            <v>CREDI</v>
          </cell>
          <cell r="D171" t="b">
            <v>1</v>
          </cell>
        </row>
        <row r="172">
          <cell r="A172" t="str">
            <v>1,1,1,05,15,000</v>
          </cell>
          <cell r="B172" t="str">
            <v>FR URREA MARTIN</v>
          </cell>
          <cell r="C172" t="str">
            <v>CREDI</v>
          </cell>
          <cell r="D172" t="b">
            <v>1</v>
          </cell>
        </row>
        <row r="173">
          <cell r="A173" t="str">
            <v>1,1,1,05,16,000</v>
          </cell>
          <cell r="B173" t="str">
            <v>FR GOMEZ ALFONSO</v>
          </cell>
          <cell r="C173" t="str">
            <v>CREDI</v>
          </cell>
          <cell r="D173" t="b">
            <v>1</v>
          </cell>
        </row>
        <row r="174">
          <cell r="A174" t="str">
            <v>1,1,1,05,17,000</v>
          </cell>
          <cell r="B174" t="str">
            <v>FR BERCOVICH ENRIQUE</v>
          </cell>
          <cell r="C174" t="str">
            <v>CREDI</v>
          </cell>
          <cell r="D174" t="b">
            <v>1</v>
          </cell>
        </row>
        <row r="175">
          <cell r="A175" t="str">
            <v>1,1,1,05,18,000</v>
          </cell>
          <cell r="B175" t="str">
            <v>FR DOMINGUEZ JORGE</v>
          </cell>
          <cell r="C175" t="str">
            <v>CREDI</v>
          </cell>
          <cell r="D175" t="b">
            <v>1</v>
          </cell>
        </row>
        <row r="176">
          <cell r="A176" t="str">
            <v>1,1,1,05,21,000</v>
          </cell>
          <cell r="B176" t="str">
            <v>FR PABLO HERNANDEZ</v>
          </cell>
          <cell r="C176" t="str">
            <v>CREDI</v>
          </cell>
          <cell r="D176" t="b">
            <v>1</v>
          </cell>
        </row>
        <row r="177">
          <cell r="A177" t="str">
            <v>1,1,1,05,22,000</v>
          </cell>
          <cell r="B177" t="str">
            <v>FR S JOSE DE POCOY-RENDICION F</v>
          </cell>
          <cell r="C177" t="str">
            <v>CREDI</v>
          </cell>
          <cell r="D177" t="b">
            <v>1</v>
          </cell>
        </row>
        <row r="178">
          <cell r="A178" t="str">
            <v>1,1,1,05,23,000</v>
          </cell>
          <cell r="B178" t="str">
            <v>FR MARCOS BERASATEGUI</v>
          </cell>
          <cell r="C178" t="str">
            <v>CREDI</v>
          </cell>
          <cell r="D178" t="b">
            <v>1</v>
          </cell>
        </row>
        <row r="179">
          <cell r="A179" t="str">
            <v>1,1,1,05,24,000</v>
          </cell>
          <cell r="B179" t="str">
            <v>FR JUAN QUINTANA</v>
          </cell>
          <cell r="C179" t="str">
            <v>CREDI</v>
          </cell>
          <cell r="D179" t="b">
            <v>1</v>
          </cell>
        </row>
        <row r="180">
          <cell r="A180" t="str">
            <v>1,1,1,05,25,000</v>
          </cell>
          <cell r="B180" t="str">
            <v>FR MARIO RUA</v>
          </cell>
          <cell r="C180" t="str">
            <v>CREDI</v>
          </cell>
          <cell r="D180" t="b">
            <v>1</v>
          </cell>
        </row>
        <row r="181">
          <cell r="A181" t="str">
            <v>1,1,1,05,26,000</v>
          </cell>
          <cell r="B181" t="str">
            <v>FR MARCELO FIGUEROA</v>
          </cell>
          <cell r="C181" t="str">
            <v>CREDI</v>
          </cell>
          <cell r="D181" t="b">
            <v>1</v>
          </cell>
        </row>
        <row r="182">
          <cell r="A182" t="str">
            <v>1,1,1,05,27,000</v>
          </cell>
          <cell r="B182" t="str">
            <v>FR ESTUDIO FIGUEROA-RENDIC FLE</v>
          </cell>
          <cell r="C182" t="str">
            <v>CREDI</v>
          </cell>
          <cell r="D182" t="b">
            <v>1</v>
          </cell>
        </row>
        <row r="183">
          <cell r="A183" t="str">
            <v>1,1,1,05,28,000</v>
          </cell>
          <cell r="B183" t="str">
            <v>FR CIRO ECHESORTU</v>
          </cell>
          <cell r="C183" t="str">
            <v>CREDI</v>
          </cell>
          <cell r="D183" t="b">
            <v>1</v>
          </cell>
        </row>
        <row r="184">
          <cell r="A184" t="str">
            <v>1,1,1,05,29,000</v>
          </cell>
          <cell r="B184" t="str">
            <v>FR DAVID PERDNIK</v>
          </cell>
          <cell r="C184" t="str">
            <v>CREDI</v>
          </cell>
          <cell r="D184" t="b">
            <v>1</v>
          </cell>
        </row>
        <row r="185">
          <cell r="A185" t="str">
            <v>1,1,1,05,30,000</v>
          </cell>
          <cell r="B185" t="str">
            <v>FR ALEJANDRO CASARETTO</v>
          </cell>
          <cell r="C185" t="str">
            <v>CREDI</v>
          </cell>
          <cell r="D185" t="b">
            <v>1</v>
          </cell>
        </row>
        <row r="186">
          <cell r="A186" t="str">
            <v>1,1,1,05,31,000</v>
          </cell>
          <cell r="B186" t="str">
            <v>FR JOSE LUIS FIORI</v>
          </cell>
          <cell r="C186" t="str">
            <v>CREDI</v>
          </cell>
          <cell r="D186" t="b">
            <v>1</v>
          </cell>
        </row>
        <row r="187">
          <cell r="A187" t="str">
            <v>1,1,1,05,32,000</v>
          </cell>
          <cell r="B187" t="str">
            <v>FR W.DOS SANTOS EN CURUZÚ CUATIÁ</v>
          </cell>
          <cell r="C187" t="str">
            <v>CREDI</v>
          </cell>
          <cell r="D187" t="b">
            <v>1</v>
          </cell>
        </row>
        <row r="188">
          <cell r="A188" t="str">
            <v>1,1,1,05,33,000</v>
          </cell>
          <cell r="B188" t="str">
            <v>FR CACTUS ARGENTINA</v>
          </cell>
          <cell r="C188" t="str">
            <v>CREDI</v>
          </cell>
          <cell r="D188" t="b">
            <v>1</v>
          </cell>
        </row>
        <row r="189">
          <cell r="A189" t="str">
            <v>1,1,1,05,34,000</v>
          </cell>
          <cell r="B189" t="str">
            <v>FR OFICINA VDOTTO-CTL COSECHA</v>
          </cell>
          <cell r="C189" t="str">
            <v>CREDI</v>
          </cell>
          <cell r="D189" t="b">
            <v>1</v>
          </cell>
        </row>
        <row r="190">
          <cell r="A190" t="str">
            <v>1,1,1,05,35,000</v>
          </cell>
          <cell r="B190" t="str">
            <v>FR RODOLFO PERALTA</v>
          </cell>
          <cell r="C190" t="str">
            <v>CREDI</v>
          </cell>
          <cell r="D190" t="b">
            <v>1</v>
          </cell>
        </row>
        <row r="191">
          <cell r="A191" t="str">
            <v>1,1,1,05,36,000</v>
          </cell>
          <cell r="B191" t="str">
            <v>FR JOSE LUIS RINALDINI</v>
          </cell>
          <cell r="C191" t="str">
            <v>CREDI</v>
          </cell>
          <cell r="D191" t="b">
            <v>1</v>
          </cell>
        </row>
        <row r="192">
          <cell r="A192" t="str">
            <v>1,1,1,05,37,000</v>
          </cell>
          <cell r="B192" t="str">
            <v>FR ALEJANDRO BARTOLOME</v>
          </cell>
          <cell r="C192" t="str">
            <v>CREDI</v>
          </cell>
          <cell r="D192" t="b">
            <v>1</v>
          </cell>
        </row>
        <row r="193">
          <cell r="A193" t="str">
            <v>1,1,1,05,38,000</v>
          </cell>
          <cell r="B193" t="str">
            <v>FR CONTROLADORES DE COSECHA</v>
          </cell>
          <cell r="C193" t="str">
            <v>CREDI</v>
          </cell>
          <cell r="D193" t="b">
            <v>1</v>
          </cell>
        </row>
        <row r="194">
          <cell r="A194" t="str">
            <v>1,1,1,05,39,000</v>
          </cell>
          <cell r="B194" t="str">
            <v>FR JAVIER OBERBERG</v>
          </cell>
          <cell r="C194" t="str">
            <v>CREDI</v>
          </cell>
          <cell r="D194" t="b">
            <v>1</v>
          </cell>
        </row>
        <row r="195">
          <cell r="A195" t="str">
            <v>1,1,1,05,40,000</v>
          </cell>
          <cell r="B195" t="str">
            <v>FR CONTROL COSECHA-PIO SILVEYR</v>
          </cell>
          <cell r="C195" t="str">
            <v>CREDI</v>
          </cell>
          <cell r="D195" t="b">
            <v>1</v>
          </cell>
        </row>
        <row r="196">
          <cell r="A196" t="str">
            <v>1,1,1,05,41,000</v>
          </cell>
          <cell r="B196" t="str">
            <v>FR CONTROL COSECHA-FERRER</v>
          </cell>
          <cell r="C196" t="str">
            <v>CREDI</v>
          </cell>
          <cell r="D196" t="b">
            <v>1</v>
          </cell>
        </row>
        <row r="197">
          <cell r="A197" t="str">
            <v>1,1,2,00,00,000</v>
          </cell>
          <cell r="B197" t="str">
            <v>INVERSIONES</v>
          </cell>
          <cell r="D197" t="b">
            <v>0</v>
          </cell>
        </row>
        <row r="198">
          <cell r="A198" t="str">
            <v>1,1,2,01,00,000</v>
          </cell>
          <cell r="B198" t="str">
            <v>COLOCACIONES</v>
          </cell>
          <cell r="D198" t="b">
            <v>0</v>
          </cell>
        </row>
        <row r="199">
          <cell r="A199" t="str">
            <v>1,1,2,01,01,000</v>
          </cell>
          <cell r="B199" t="str">
            <v>PLAZO FIJO EN EL PAIS EN PESOS</v>
          </cell>
          <cell r="D199" t="b">
            <v>0</v>
          </cell>
        </row>
        <row r="200">
          <cell r="A200" t="str">
            <v>1,1,2,01,01,001</v>
          </cell>
          <cell r="B200" t="str">
            <v>PLAZO FIJO EN EL PAIS EN $ -</v>
          </cell>
          <cell r="C200" t="str">
            <v>INVER</v>
          </cell>
          <cell r="D200" t="b">
            <v>1</v>
          </cell>
        </row>
        <row r="201">
          <cell r="A201" t="str">
            <v>1,1,2,01,01,002</v>
          </cell>
          <cell r="B201" t="str">
            <v>PLAZO FIJO EN EL PAIS EN $ -</v>
          </cell>
          <cell r="C201" t="str">
            <v>INVER</v>
          </cell>
          <cell r="D201" t="b">
            <v>1</v>
          </cell>
        </row>
        <row r="202">
          <cell r="A202" t="str">
            <v>1,1,2,01,01,003</v>
          </cell>
          <cell r="B202" t="str">
            <v>PLAZO FIJO EN EL PAIS EN $ -</v>
          </cell>
          <cell r="C202" t="str">
            <v>INVER</v>
          </cell>
          <cell r="D202" t="b">
            <v>1</v>
          </cell>
        </row>
        <row r="203">
          <cell r="A203" t="str">
            <v>1,1,2,01,01,004</v>
          </cell>
          <cell r="B203" t="str">
            <v>PLAZO FIJO EN EL PAIS EN $ -</v>
          </cell>
          <cell r="C203" t="str">
            <v>INVER</v>
          </cell>
          <cell r="D203" t="b">
            <v>1</v>
          </cell>
        </row>
        <row r="204">
          <cell r="A204" t="str">
            <v>1,1,2,01,01,005</v>
          </cell>
          <cell r="B204" t="str">
            <v>PLAZO FIJO EN EL PAIS EN $ -</v>
          </cell>
          <cell r="C204" t="str">
            <v>INVER</v>
          </cell>
          <cell r="D204" t="b">
            <v>1</v>
          </cell>
        </row>
        <row r="205">
          <cell r="A205" t="str">
            <v>1,1,2,01,01,006</v>
          </cell>
          <cell r="B205" t="str">
            <v>PLAZO FIJO EN EL PAIS EN $ -</v>
          </cell>
          <cell r="C205" t="str">
            <v>INVER</v>
          </cell>
          <cell r="D205" t="b">
            <v>1</v>
          </cell>
        </row>
        <row r="206">
          <cell r="A206" t="str">
            <v>1,1,2,01,01,007</v>
          </cell>
          <cell r="B206" t="str">
            <v>PLAZO FIJO EN EL PAIS EN $ -</v>
          </cell>
          <cell r="C206" t="str">
            <v>INVER</v>
          </cell>
          <cell r="D206" t="b">
            <v>1</v>
          </cell>
        </row>
        <row r="207">
          <cell r="A207" t="str">
            <v>1,1,2,01,01,008</v>
          </cell>
          <cell r="B207" t="str">
            <v>PLAZO FIJO EN EL PAIS EN $ -</v>
          </cell>
          <cell r="C207" t="str">
            <v>INVER</v>
          </cell>
          <cell r="D207" t="b">
            <v>1</v>
          </cell>
        </row>
        <row r="208">
          <cell r="A208" t="str">
            <v>1,1,2,01,01,009</v>
          </cell>
          <cell r="B208" t="str">
            <v>PLAZO FIJO EN EL PAIS EN $ -</v>
          </cell>
          <cell r="C208" t="str">
            <v>INVER</v>
          </cell>
          <cell r="D208" t="b">
            <v>1</v>
          </cell>
        </row>
        <row r="209">
          <cell r="A209" t="str">
            <v>1,1,2,01,01,010</v>
          </cell>
          <cell r="B209" t="str">
            <v>PLAZO FIJO EN EL PAIS EN $ -</v>
          </cell>
          <cell r="C209" t="str">
            <v>INVER</v>
          </cell>
          <cell r="D209" t="b">
            <v>1</v>
          </cell>
        </row>
        <row r="210">
          <cell r="A210" t="str">
            <v>1,1,2,01,01,011</v>
          </cell>
          <cell r="B210" t="str">
            <v>PLAZO FIJO EN EL PAIS EN $ -</v>
          </cell>
          <cell r="C210" t="str">
            <v>INVER</v>
          </cell>
          <cell r="D210" t="b">
            <v>1</v>
          </cell>
        </row>
        <row r="211">
          <cell r="A211" t="str">
            <v>1,1,2,01,02,000</v>
          </cell>
          <cell r="B211" t="str">
            <v>PLAZO FIJO EN EL PAIS EN MONED</v>
          </cell>
          <cell r="D211" t="b">
            <v>0</v>
          </cell>
        </row>
        <row r="212">
          <cell r="A212" t="str">
            <v>1,1,2,01,02,001</v>
          </cell>
          <cell r="B212" t="str">
            <v>PLAZO FIJO EN EL PAIS EN M/E</v>
          </cell>
          <cell r="C212" t="str">
            <v>INVER</v>
          </cell>
          <cell r="D212" t="b">
            <v>1</v>
          </cell>
        </row>
        <row r="213">
          <cell r="A213" t="str">
            <v>1,1,2,01,02,002</v>
          </cell>
          <cell r="B213" t="str">
            <v>PLAZO FIJO EN EL PAIS EN M/E</v>
          </cell>
          <cell r="C213" t="str">
            <v>INVER</v>
          </cell>
          <cell r="D213" t="b">
            <v>1</v>
          </cell>
        </row>
        <row r="214">
          <cell r="A214" t="str">
            <v>1,1,2,01,02,003</v>
          </cell>
          <cell r="B214" t="str">
            <v>PLAZO FIJO EN EL PAIS EN M/E</v>
          </cell>
          <cell r="C214" t="str">
            <v>INVER</v>
          </cell>
          <cell r="D214" t="b">
            <v>1</v>
          </cell>
        </row>
        <row r="215">
          <cell r="A215" t="str">
            <v>1,1,2,01,02,004</v>
          </cell>
          <cell r="B215" t="str">
            <v>PLAZO FIJO EN EL PAIS EN M/E</v>
          </cell>
          <cell r="C215" t="str">
            <v>INVER</v>
          </cell>
          <cell r="D215" t="b">
            <v>1</v>
          </cell>
        </row>
        <row r="216">
          <cell r="A216" t="str">
            <v>1,1,2,01,02,005</v>
          </cell>
          <cell r="B216" t="str">
            <v>PLAZO FIJO EN EL PAIS EN M/E</v>
          </cell>
          <cell r="C216" t="str">
            <v>INVER</v>
          </cell>
          <cell r="D216" t="b">
            <v>1</v>
          </cell>
        </row>
        <row r="217">
          <cell r="A217" t="str">
            <v>1,1,2,01,02,006</v>
          </cell>
          <cell r="B217" t="str">
            <v>PLAZO FIJO EN EL PAIS EN M/E</v>
          </cell>
          <cell r="C217" t="str">
            <v>INVER</v>
          </cell>
          <cell r="D217" t="b">
            <v>1</v>
          </cell>
        </row>
        <row r="218">
          <cell r="A218" t="str">
            <v>1,1,2,01,02,007</v>
          </cell>
          <cell r="B218" t="str">
            <v>PLAZO FIJO EN EL PAIS EN M/E</v>
          </cell>
          <cell r="C218" t="str">
            <v>INVER</v>
          </cell>
          <cell r="D218" t="b">
            <v>1</v>
          </cell>
        </row>
        <row r="219">
          <cell r="A219" t="str">
            <v>1,1,2,01,02,008</v>
          </cell>
          <cell r="B219" t="str">
            <v>PLAZO FIJO EN EL PAIS EN M/E</v>
          </cell>
          <cell r="C219" t="str">
            <v>INVER</v>
          </cell>
          <cell r="D219" t="b">
            <v>1</v>
          </cell>
        </row>
        <row r="220">
          <cell r="A220" t="str">
            <v>1,1,2,01,02,009</v>
          </cell>
          <cell r="B220" t="str">
            <v>SUDAMERIS en U$S</v>
          </cell>
          <cell r="C220" t="str">
            <v>INVER</v>
          </cell>
          <cell r="D220" t="b">
            <v>1</v>
          </cell>
        </row>
        <row r="221">
          <cell r="A221" t="str">
            <v>1,1,2,01,02,010</v>
          </cell>
          <cell r="B221" t="str">
            <v>BCO PCIA BS AS en U$S</v>
          </cell>
          <cell r="C221" t="str">
            <v>INVER</v>
          </cell>
          <cell r="D221" t="b">
            <v>1</v>
          </cell>
        </row>
        <row r="222">
          <cell r="A222" t="str">
            <v>1,1,2,01,02,011</v>
          </cell>
          <cell r="B222" t="str">
            <v>RIO en U$S</v>
          </cell>
          <cell r="C222" t="str">
            <v>INVER</v>
          </cell>
          <cell r="D222" t="b">
            <v>1</v>
          </cell>
        </row>
        <row r="223">
          <cell r="A223" t="str">
            <v>1,1,2,01,02,012</v>
          </cell>
          <cell r="B223" t="str">
            <v>QUILMES EN U$S</v>
          </cell>
          <cell r="C223" t="str">
            <v>INVER</v>
          </cell>
          <cell r="D223" t="b">
            <v>1</v>
          </cell>
        </row>
        <row r="224">
          <cell r="A224" t="str">
            <v>1,1,2,01,02,013</v>
          </cell>
          <cell r="B224" t="str">
            <v>PFP ABN AMRO BANK</v>
          </cell>
          <cell r="C224" t="str">
            <v>INVER</v>
          </cell>
          <cell r="D224" t="b">
            <v>1</v>
          </cell>
        </row>
        <row r="225">
          <cell r="A225" t="str">
            <v>1,1,2,01,03,000</v>
          </cell>
          <cell r="B225" t="str">
            <v>PLAZO FIJO EN EL EXTERIOR EN M</v>
          </cell>
          <cell r="D225" t="b">
            <v>0</v>
          </cell>
        </row>
        <row r="226">
          <cell r="A226" t="str">
            <v>1,1,2,01,03,001</v>
          </cell>
          <cell r="B226" t="str">
            <v>PLAZO FIJO EN EL EXT.EN M/E</v>
          </cell>
          <cell r="C226" t="str">
            <v>INVER</v>
          </cell>
          <cell r="D226" t="b">
            <v>1</v>
          </cell>
        </row>
        <row r="227">
          <cell r="A227" t="str">
            <v>1,1,2,01,04,000</v>
          </cell>
          <cell r="B227" t="str">
            <v>CAUCION COLOCADORA</v>
          </cell>
          <cell r="D227" t="b">
            <v>0</v>
          </cell>
        </row>
        <row r="228">
          <cell r="A228" t="str">
            <v>1,1,2,01,04,001</v>
          </cell>
          <cell r="B228" t="str">
            <v>CAUCION COLOCADORA</v>
          </cell>
          <cell r="C228" t="str">
            <v>INVER</v>
          </cell>
          <cell r="D228" t="b">
            <v>1</v>
          </cell>
        </row>
        <row r="229">
          <cell r="A229" t="str">
            <v>1,1,2,01,05,000</v>
          </cell>
          <cell r="B229" t="str">
            <v>CAUCION COLOCADORA EN EL PAIS</v>
          </cell>
          <cell r="D229" t="b">
            <v>0</v>
          </cell>
        </row>
        <row r="230">
          <cell r="A230" t="str">
            <v>1,1,2,01,05,001</v>
          </cell>
          <cell r="B230" t="str">
            <v>CAUCION COLOCADORA EN EL PAIS</v>
          </cell>
          <cell r="C230" t="str">
            <v>INVER</v>
          </cell>
          <cell r="D230" t="b">
            <v>1</v>
          </cell>
        </row>
        <row r="231">
          <cell r="A231" t="str">
            <v>1,1,2,02,00,000</v>
          </cell>
          <cell r="B231" t="str">
            <v>VALORES MOBILIARIOS</v>
          </cell>
          <cell r="D231" t="b">
            <v>0</v>
          </cell>
        </row>
        <row r="232">
          <cell r="A232" t="str">
            <v>1,1,2,02,01,000</v>
          </cell>
          <cell r="B232" t="str">
            <v>ACCIONES EN EL PAIS EN PESOS</v>
          </cell>
          <cell r="D232" t="b">
            <v>0</v>
          </cell>
        </row>
        <row r="233">
          <cell r="A233" t="str">
            <v>1,1,2,02,01,001</v>
          </cell>
          <cell r="B233" t="str">
            <v>ACCIONES CENTRAL PUERTO</v>
          </cell>
          <cell r="C233" t="str">
            <v>INVER</v>
          </cell>
          <cell r="D233" t="b">
            <v>1</v>
          </cell>
        </row>
        <row r="234">
          <cell r="A234" t="str">
            <v>1,1,2,02,01,003</v>
          </cell>
          <cell r="B234" t="str">
            <v>ACCIONES TELECOM</v>
          </cell>
          <cell r="C234" t="str">
            <v>INVER</v>
          </cell>
          <cell r="D234" t="b">
            <v>1</v>
          </cell>
        </row>
        <row r="235">
          <cell r="A235" t="str">
            <v>1,1,2,02,01,006</v>
          </cell>
          <cell r="B235" t="str">
            <v>ACCIONES IRSA</v>
          </cell>
          <cell r="C235" t="str">
            <v>INVER</v>
          </cell>
          <cell r="D235" t="b">
            <v>1</v>
          </cell>
        </row>
        <row r="236">
          <cell r="A236" t="str">
            <v>1,1,2,02,01,007</v>
          </cell>
          <cell r="B236" t="str">
            <v>ACCIONES ADRs IRSA</v>
          </cell>
          <cell r="C236" t="str">
            <v>INVER</v>
          </cell>
          <cell r="D236" t="b">
            <v>1</v>
          </cell>
        </row>
        <row r="237">
          <cell r="A237" t="str">
            <v>1,1,2,02,01,008</v>
          </cell>
          <cell r="B237" t="str">
            <v>ACCIONES ADRs TELECOM</v>
          </cell>
          <cell r="C237" t="str">
            <v>INVER</v>
          </cell>
          <cell r="D237" t="b">
            <v>1</v>
          </cell>
        </row>
        <row r="238">
          <cell r="A238" t="str">
            <v>1,1,2,02,01,009</v>
          </cell>
          <cell r="B238" t="str">
            <v>ACC PC HOLDINGS</v>
          </cell>
          <cell r="C238" t="str">
            <v>INVER</v>
          </cell>
          <cell r="D238" t="b">
            <v>1</v>
          </cell>
        </row>
        <row r="239">
          <cell r="A239" t="str">
            <v>1,1,2,02,01,010</v>
          </cell>
          <cell r="B239" t="str">
            <v>ACC PC HOLDINGS ADRIS</v>
          </cell>
          <cell r="C239" t="str">
            <v>INVER</v>
          </cell>
          <cell r="D239" t="b">
            <v>1</v>
          </cell>
        </row>
        <row r="240">
          <cell r="A240" t="str">
            <v>1,1,2,02,05,000</v>
          </cell>
          <cell r="B240" t="str">
            <v>FONDOS COMUNES DE INVERSION EN</v>
          </cell>
          <cell r="D240" t="b">
            <v>0</v>
          </cell>
        </row>
        <row r="241">
          <cell r="A241" t="str">
            <v>1,1,2,02,05,001</v>
          </cell>
          <cell r="B241" t="str">
            <v>FCI $ BNL</v>
          </cell>
          <cell r="C241" t="str">
            <v>INVER</v>
          </cell>
          <cell r="D241" t="b">
            <v>1</v>
          </cell>
        </row>
        <row r="242">
          <cell r="A242" t="str">
            <v>1,1,2,02,05,002</v>
          </cell>
          <cell r="B242" t="str">
            <v>FCI $ GALICIA - FIMA MONEY M</v>
          </cell>
          <cell r="C242" t="str">
            <v>INVER</v>
          </cell>
          <cell r="D242" t="b">
            <v>1</v>
          </cell>
        </row>
        <row r="243">
          <cell r="A243" t="str">
            <v>1,1,2,02,05,003</v>
          </cell>
          <cell r="B243" t="str">
            <v>FCI &amp; BGN - BGN CORTO PLAZO</v>
          </cell>
          <cell r="C243" t="str">
            <v>INVER</v>
          </cell>
          <cell r="D243" t="b">
            <v>1</v>
          </cell>
        </row>
        <row r="244">
          <cell r="A244" t="str">
            <v>1,1,2,02,06,000</v>
          </cell>
          <cell r="B244" t="str">
            <v>FONDOS COMUNES DE INVERSION EN</v>
          </cell>
          <cell r="D244" t="b">
            <v>0</v>
          </cell>
        </row>
        <row r="245">
          <cell r="A245" t="str">
            <v>1,1,2,02,06,001</v>
          </cell>
          <cell r="B245" t="str">
            <v>FCI U$S FRANCES</v>
          </cell>
          <cell r="C245" t="str">
            <v>INVER</v>
          </cell>
          <cell r="D245" t="b">
            <v>1</v>
          </cell>
        </row>
        <row r="246">
          <cell r="A246" t="str">
            <v>1,1,2,02,06,002</v>
          </cell>
          <cell r="B246" t="str">
            <v>FCI U$S BCO PCIA BS AS</v>
          </cell>
          <cell r="C246" t="str">
            <v>INVER</v>
          </cell>
          <cell r="D246" t="b">
            <v>1</v>
          </cell>
        </row>
        <row r="247">
          <cell r="A247" t="str">
            <v>1,1,2,02,06,003</v>
          </cell>
          <cell r="B247" t="str">
            <v>SUPERFONDO DOLARES BCO RIO</v>
          </cell>
          <cell r="C247" t="str">
            <v>INVER</v>
          </cell>
          <cell r="D247" t="b">
            <v>1</v>
          </cell>
        </row>
        <row r="248">
          <cell r="A248" t="str">
            <v>1,1,2,02,06,004</v>
          </cell>
          <cell r="B248" t="str">
            <v>FONDO QUANTUM DOLPHIN LTD U$</v>
          </cell>
          <cell r="C248" t="str">
            <v>INVER</v>
          </cell>
          <cell r="D248" t="b">
            <v>1</v>
          </cell>
        </row>
        <row r="249">
          <cell r="A249" t="str">
            <v>1,1,2,02,06,005</v>
          </cell>
          <cell r="B249" t="str">
            <v>FONDO  PIONERO FCIERO - U$S BA</v>
          </cell>
          <cell r="C249" t="str">
            <v>INVER</v>
          </cell>
          <cell r="D249" t="b">
            <v>1</v>
          </cell>
        </row>
        <row r="250">
          <cell r="A250" t="str">
            <v>1,1,2,02,06,006</v>
          </cell>
          <cell r="B250" t="str">
            <v>FCI ABN - REMBRANDT AHORRO U</v>
          </cell>
          <cell r="C250" t="str">
            <v>INVER</v>
          </cell>
          <cell r="D250" t="b">
            <v>1</v>
          </cell>
        </row>
        <row r="251">
          <cell r="A251" t="str">
            <v>1,1,2,02,06,007</v>
          </cell>
          <cell r="B251" t="str">
            <v>FCI SB PRIME FUND U$S</v>
          </cell>
          <cell r="C251" t="str">
            <v>INVER</v>
          </cell>
          <cell r="D251" t="b">
            <v>1</v>
          </cell>
        </row>
        <row r="252">
          <cell r="A252" t="str">
            <v>1,1,2,02,07,000</v>
          </cell>
          <cell r="D252" t="b">
            <v>0</v>
          </cell>
        </row>
        <row r="253">
          <cell r="A253" t="str">
            <v>1,1,2,02,07,001</v>
          </cell>
          <cell r="B253" t="str">
            <v>FCI LETES BCO RIO</v>
          </cell>
          <cell r="C253" t="str">
            <v>INVER</v>
          </cell>
          <cell r="D253" t="b">
            <v>1</v>
          </cell>
        </row>
        <row r="254">
          <cell r="A254" t="str">
            <v>1,1,2,02,07,002</v>
          </cell>
          <cell r="B254" t="str">
            <v>FCI U$S PLAZO FIJO BCO RIO</v>
          </cell>
          <cell r="C254" t="str">
            <v>INVER</v>
          </cell>
          <cell r="D254" t="b">
            <v>1</v>
          </cell>
        </row>
        <row r="255">
          <cell r="A255" t="str">
            <v>1,1,2,02,07,003</v>
          </cell>
          <cell r="B255" t="str">
            <v>FCI LETES BCO FRANCES</v>
          </cell>
          <cell r="C255" t="str">
            <v>INVER</v>
          </cell>
          <cell r="D255" t="b">
            <v>1</v>
          </cell>
        </row>
        <row r="256">
          <cell r="A256" t="str">
            <v>1,1,2,03,00,000</v>
          </cell>
          <cell r="B256" t="str">
            <v>BONOS</v>
          </cell>
          <cell r="D256" t="b">
            <v>0</v>
          </cell>
        </row>
        <row r="257">
          <cell r="A257" t="str">
            <v>1,1,2,03,01,000</v>
          </cell>
          <cell r="B257" t="str">
            <v>ON BHN</v>
          </cell>
          <cell r="C257" t="str">
            <v>INVER</v>
          </cell>
          <cell r="D257" t="b">
            <v>1</v>
          </cell>
        </row>
        <row r="258">
          <cell r="A258" t="str">
            <v>1,1,2,03,02,000</v>
          </cell>
          <cell r="B258" t="str">
            <v>BHN 2006</v>
          </cell>
          <cell r="C258" t="str">
            <v>INVER</v>
          </cell>
          <cell r="D258" t="b">
            <v>1</v>
          </cell>
        </row>
        <row r="259">
          <cell r="A259" t="str">
            <v>1,1,2,03,03,000</v>
          </cell>
          <cell r="B259" t="str">
            <v>PAR</v>
          </cell>
          <cell r="C259" t="str">
            <v>INVER</v>
          </cell>
          <cell r="D259" t="b">
            <v>1</v>
          </cell>
        </row>
        <row r="260">
          <cell r="A260" t="str">
            <v>1,1,2,03,04,000</v>
          </cell>
          <cell r="B260" t="str">
            <v>PRE 2</v>
          </cell>
          <cell r="C260" t="str">
            <v>INVER</v>
          </cell>
          <cell r="D260" t="b">
            <v>1</v>
          </cell>
        </row>
        <row r="261">
          <cell r="A261" t="str">
            <v>1,1,2,03,05,000</v>
          </cell>
          <cell r="B261" t="str">
            <v>FRB</v>
          </cell>
          <cell r="C261" t="str">
            <v>INVER</v>
          </cell>
          <cell r="D261" t="b">
            <v>1</v>
          </cell>
        </row>
        <row r="262">
          <cell r="A262" t="str">
            <v>1,1,2,03,06,000</v>
          </cell>
          <cell r="B262" t="str">
            <v>PRE 1</v>
          </cell>
          <cell r="C262" t="str">
            <v>INVER</v>
          </cell>
          <cell r="D262" t="b">
            <v>1</v>
          </cell>
        </row>
        <row r="263">
          <cell r="A263" t="str">
            <v>1,1,2,03,07,000</v>
          </cell>
          <cell r="B263" t="str">
            <v>BHN 2008</v>
          </cell>
          <cell r="C263" t="str">
            <v>INVER</v>
          </cell>
          <cell r="D263" t="b">
            <v>1</v>
          </cell>
        </row>
        <row r="264">
          <cell r="A264" t="str">
            <v>1,1,2,03,08,000</v>
          </cell>
          <cell r="B264" t="str">
            <v>BAPRO</v>
          </cell>
          <cell r="C264" t="str">
            <v>INVER</v>
          </cell>
          <cell r="D264" t="b">
            <v>1</v>
          </cell>
        </row>
        <row r="265">
          <cell r="A265" t="str">
            <v>1,1,2,03,09,000</v>
          </cell>
          <cell r="B265" t="str">
            <v>AR ALTO PALERMO</v>
          </cell>
          <cell r="C265" t="str">
            <v>INVER</v>
          </cell>
          <cell r="D265" t="b">
            <v>1</v>
          </cell>
        </row>
        <row r="266">
          <cell r="A266" t="str">
            <v>1,1,2,03,10,000</v>
          </cell>
          <cell r="B266" t="str">
            <v>BOCON PRO 1</v>
          </cell>
          <cell r="C266" t="str">
            <v>INVER</v>
          </cell>
          <cell r="D266" t="b">
            <v>1</v>
          </cell>
        </row>
        <row r="267">
          <cell r="A267" t="str">
            <v>1,1,2,03,11,000</v>
          </cell>
          <cell r="B267" t="str">
            <v>GLOBAL ARGENTINA 2009</v>
          </cell>
          <cell r="C267" t="str">
            <v>INVER</v>
          </cell>
          <cell r="D267" t="b">
            <v>1</v>
          </cell>
        </row>
        <row r="268">
          <cell r="A268" t="str">
            <v>1,1,2,03,12,000</v>
          </cell>
          <cell r="B268" t="str">
            <v>GLOBAL ARGENTINA 2010</v>
          </cell>
          <cell r="C268" t="str">
            <v>INVER</v>
          </cell>
          <cell r="D268" t="b">
            <v>1</v>
          </cell>
        </row>
        <row r="269">
          <cell r="A269" t="str">
            <v>1,1,3,00,00,000</v>
          </cell>
          <cell r="B269" t="str">
            <v>CREDITOS</v>
          </cell>
          <cell r="D269" t="b">
            <v>0</v>
          </cell>
        </row>
        <row r="270">
          <cell r="A270" t="str">
            <v>1,1,3,01,00,000</v>
          </cell>
          <cell r="B270" t="str">
            <v>DEUDORES POR VENTA</v>
          </cell>
          <cell r="D270" t="b">
            <v>0</v>
          </cell>
        </row>
        <row r="271">
          <cell r="A271" t="str">
            <v>1,1,3,01,01,000</v>
          </cell>
          <cell r="B271" t="str">
            <v>DEUDORES POR VENTA AGRICULTURA</v>
          </cell>
          <cell r="D271" t="b">
            <v>0</v>
          </cell>
        </row>
        <row r="272">
          <cell r="A272" t="str">
            <v>1,1,3,01,01,001</v>
          </cell>
          <cell r="B272" t="str">
            <v>CUENTAS CORRIENTES</v>
          </cell>
          <cell r="C272" t="str">
            <v>CREDI</v>
          </cell>
          <cell r="D272" t="b">
            <v>1</v>
          </cell>
        </row>
        <row r="273">
          <cell r="A273" t="str">
            <v>1,1,3,01,02,000</v>
          </cell>
          <cell r="B273" t="str">
            <v>DEUDORES POR VENTA GANADERIA</v>
          </cell>
          <cell r="D273" t="b">
            <v>0</v>
          </cell>
        </row>
        <row r="274">
          <cell r="A274" t="str">
            <v>1,1,3,01,02,001</v>
          </cell>
          <cell r="B274" t="str">
            <v>CUENTAS CORRIENTES</v>
          </cell>
          <cell r="C274" t="str">
            <v>CREDI</v>
          </cell>
          <cell r="D274" t="b">
            <v>1</v>
          </cell>
        </row>
        <row r="275">
          <cell r="A275" t="str">
            <v>1,1,3,01,03,000</v>
          </cell>
          <cell r="B275" t="str">
            <v>DEUDORES POR VENTA LECHE</v>
          </cell>
          <cell r="D275" t="b">
            <v>0</v>
          </cell>
        </row>
        <row r="276">
          <cell r="A276" t="str">
            <v>1,1,3,01,03,001</v>
          </cell>
          <cell r="B276" t="str">
            <v>CUENTAS CORRIENTES</v>
          </cell>
          <cell r="C276" t="str">
            <v>CREDI</v>
          </cell>
          <cell r="D276" t="b">
            <v>1</v>
          </cell>
        </row>
        <row r="277">
          <cell r="A277" t="str">
            <v>1,1,3,01,05,000</v>
          </cell>
          <cell r="B277" t="str">
            <v>DEUDORES POR VENTA OTROS</v>
          </cell>
          <cell r="D277" t="b">
            <v>0</v>
          </cell>
        </row>
        <row r="278">
          <cell r="A278" t="str">
            <v>1,1,3,01,05,001</v>
          </cell>
          <cell r="B278" t="str">
            <v>CUENTAS CORRIENTES</v>
          </cell>
          <cell r="C278" t="str">
            <v>CREDI</v>
          </cell>
          <cell r="D278" t="b">
            <v>1</v>
          </cell>
        </row>
        <row r="279">
          <cell r="A279" t="str">
            <v>1,1,3,01,06,000</v>
          </cell>
          <cell r="B279" t="str">
            <v>DEUDORES POR VENTA CIAS.VINCUL</v>
          </cell>
          <cell r="D279" t="b">
            <v>0</v>
          </cell>
        </row>
        <row r="280">
          <cell r="A280" t="str">
            <v>1,1,3,01,06,001</v>
          </cell>
          <cell r="B280" t="str">
            <v>CUENTAS CORRIENTES COLONIZAD</v>
          </cell>
          <cell r="C280" t="str">
            <v>CREDI</v>
          </cell>
          <cell r="D280" t="b">
            <v>1</v>
          </cell>
        </row>
        <row r="281">
          <cell r="A281" t="str">
            <v>1,1,3,01,06,002</v>
          </cell>
          <cell r="B281" t="str">
            <v>CUENTAS CORRIENTES IGSA</v>
          </cell>
          <cell r="C281" t="str">
            <v>CREDI</v>
          </cell>
          <cell r="D281" t="b">
            <v>1</v>
          </cell>
        </row>
        <row r="282">
          <cell r="A282" t="str">
            <v>1,1,3,01,06,004</v>
          </cell>
          <cell r="B282" t="str">
            <v>CUENTAS CORRIENTES AGRORIEGO</v>
          </cell>
          <cell r="C282" t="str">
            <v>CREDI</v>
          </cell>
          <cell r="D282" t="b">
            <v>1</v>
          </cell>
        </row>
        <row r="283">
          <cell r="A283" t="str">
            <v>1,1,3,01,07,000</v>
          </cell>
          <cell r="B283" t="str">
            <v>DEUDORES POR VENTAS A LIQUIDAR</v>
          </cell>
          <cell r="D283" t="b">
            <v>0</v>
          </cell>
        </row>
        <row r="284">
          <cell r="A284" t="str">
            <v>1,1,3,01,07,001</v>
          </cell>
          <cell r="B284" t="str">
            <v>DEUDORES POR VENTAS A LIQUID</v>
          </cell>
          <cell r="C284" t="str">
            <v>CREDI</v>
          </cell>
          <cell r="D284" t="b">
            <v>1</v>
          </cell>
        </row>
        <row r="285">
          <cell r="A285" t="str">
            <v>1,1,3,01,07,003</v>
          </cell>
          <cell r="B285" t="str">
            <v>GR ACEITERO-RET.POR EVENT.RE</v>
          </cell>
          <cell r="C285" t="str">
            <v>CREDI</v>
          </cell>
          <cell r="D285" t="b">
            <v>1</v>
          </cell>
        </row>
        <row r="286">
          <cell r="A286" t="str">
            <v>1,1,3,01,07,005</v>
          </cell>
          <cell r="B286" t="str">
            <v>SOJA-RET.POR EVENT.REBAJAS/B</v>
          </cell>
          <cell r="C286" t="str">
            <v>CREDI</v>
          </cell>
          <cell r="D286" t="b">
            <v>1</v>
          </cell>
        </row>
        <row r="287">
          <cell r="A287" t="str">
            <v>1,1,3,01,07,006</v>
          </cell>
          <cell r="B287" t="str">
            <v>MAIZ AMARILLO-RET.POR EVENT.</v>
          </cell>
          <cell r="C287" t="str">
            <v>CREDI</v>
          </cell>
          <cell r="D287" t="b">
            <v>1</v>
          </cell>
        </row>
        <row r="288">
          <cell r="A288" t="str">
            <v>1,1,3,01,07,007</v>
          </cell>
          <cell r="B288" t="str">
            <v>MAIZ COLORADO-RET.POR EVENT.</v>
          </cell>
          <cell r="C288" t="str">
            <v>CREDI</v>
          </cell>
          <cell r="D288" t="b">
            <v>1</v>
          </cell>
        </row>
        <row r="289">
          <cell r="A289" t="str">
            <v>1,1,3,01,07,008</v>
          </cell>
          <cell r="B289" t="str">
            <v>MAIZ OLEICO-RET.POR EVENT.RE</v>
          </cell>
          <cell r="C289" t="str">
            <v>CREDI</v>
          </cell>
          <cell r="D289" t="b">
            <v>1</v>
          </cell>
        </row>
        <row r="290">
          <cell r="A290" t="str">
            <v>1,1,3,01,08,000</v>
          </cell>
          <cell r="B290" t="str">
            <v>PREVISION POR DEUDORES INCOBRA</v>
          </cell>
          <cell r="D290" t="b">
            <v>0</v>
          </cell>
        </row>
        <row r="291">
          <cell r="A291" t="str">
            <v>1,1,3,01,08,001</v>
          </cell>
          <cell r="B291" t="str">
            <v>PREVISION POR DEUDORES INCOB</v>
          </cell>
          <cell r="C291" t="str">
            <v>CREDI</v>
          </cell>
          <cell r="D291" t="b">
            <v>1</v>
          </cell>
        </row>
        <row r="292">
          <cell r="A292" t="str">
            <v>1,1,3,01,09,000</v>
          </cell>
          <cell r="B292" t="str">
            <v>REGULARIZADORA DE SALDOS ACREE</v>
          </cell>
          <cell r="D292" t="b">
            <v>0</v>
          </cell>
        </row>
        <row r="293">
          <cell r="A293" t="str">
            <v>1,1,3,01,09,001</v>
          </cell>
          <cell r="B293" t="str">
            <v>REGULARIZADORA SALDOS ACREED</v>
          </cell>
          <cell r="C293" t="str">
            <v>CREDI</v>
          </cell>
          <cell r="D293" t="b">
            <v>1</v>
          </cell>
        </row>
        <row r="294">
          <cell r="A294" t="str">
            <v>1,1,3,01,09,002</v>
          </cell>
          <cell r="B294" t="str">
            <v>REGULARIZ.DEP.CLIENTES NO RE</v>
          </cell>
          <cell r="C294" t="str">
            <v>CREDI</v>
          </cell>
          <cell r="D294" t="b">
            <v>1</v>
          </cell>
        </row>
        <row r="295">
          <cell r="A295" t="str">
            <v>1,1,3,01,10,000</v>
          </cell>
          <cell r="B295" t="str">
            <v>DS POR VENTA AGRICULTURA EN U$</v>
          </cell>
          <cell r="D295" t="b">
            <v>0</v>
          </cell>
        </row>
        <row r="296">
          <cell r="A296" t="str">
            <v>1,1,3,01,10,001</v>
          </cell>
          <cell r="B296" t="str">
            <v>CTAS CORRIENTES AGRIC.EN U$S</v>
          </cell>
          <cell r="C296" t="str">
            <v>CREDI</v>
          </cell>
          <cell r="D296" t="b">
            <v>1</v>
          </cell>
        </row>
        <row r="297">
          <cell r="A297" t="str">
            <v>1,1,3,01,99,000</v>
          </cell>
          <cell r="B297" t="str">
            <v>DS POR VENTA EN U$S-DIF.CAMBIO</v>
          </cell>
          <cell r="D297" t="b">
            <v>0</v>
          </cell>
        </row>
        <row r="298">
          <cell r="A298" t="str">
            <v>1,1,3,01,99,001</v>
          </cell>
          <cell r="B298" t="str">
            <v>CLIENTES EN U$S-DIF.CAMBIO</v>
          </cell>
          <cell r="C298" t="str">
            <v>CREDI</v>
          </cell>
          <cell r="D298" t="b">
            <v>1</v>
          </cell>
        </row>
        <row r="299">
          <cell r="A299" t="str">
            <v>1,1,3,02,00,000</v>
          </cell>
          <cell r="B299" t="str">
            <v>DEUDORES VARIOS</v>
          </cell>
          <cell r="D299" t="b">
            <v>0</v>
          </cell>
        </row>
        <row r="300">
          <cell r="A300" t="str">
            <v>1,1,3,02,01,000</v>
          </cell>
          <cell r="B300" t="str">
            <v>CUENTA CORRIENTE</v>
          </cell>
          <cell r="D300" t="b">
            <v>0</v>
          </cell>
        </row>
        <row r="301">
          <cell r="A301" t="str">
            <v>1,1,3,02,01,001</v>
          </cell>
          <cell r="B301" t="str">
            <v>DS.VARIOS COLONIZADORA</v>
          </cell>
          <cell r="C301" t="str">
            <v>CREDI</v>
          </cell>
          <cell r="D301" t="b">
            <v>1</v>
          </cell>
        </row>
        <row r="302">
          <cell r="A302" t="str">
            <v>1,1,3,02,01,002</v>
          </cell>
          <cell r="B302" t="str">
            <v>DS.VARIOS I.G.S.A.</v>
          </cell>
          <cell r="C302" t="str">
            <v>CREDI</v>
          </cell>
          <cell r="D302" t="b">
            <v>1</v>
          </cell>
        </row>
        <row r="303">
          <cell r="A303" t="str">
            <v>1,1,3,02,01,003</v>
          </cell>
          <cell r="B303" t="str">
            <v>DS.VARIOS I.A.S.A.</v>
          </cell>
          <cell r="C303" t="str">
            <v>CREDI</v>
          </cell>
          <cell r="D303" t="b">
            <v>1</v>
          </cell>
        </row>
        <row r="304">
          <cell r="A304" t="str">
            <v>1,1,3,02,01,004</v>
          </cell>
          <cell r="B304" t="str">
            <v>DS.VARIOS AGRORIEGO SAN LUIS</v>
          </cell>
          <cell r="C304" t="str">
            <v>CREDI</v>
          </cell>
          <cell r="D304" t="b">
            <v>1</v>
          </cell>
        </row>
        <row r="305">
          <cell r="A305" t="str">
            <v>1,1,3,02,01,005</v>
          </cell>
          <cell r="B305" t="str">
            <v>DS.VARIOS CACTUS</v>
          </cell>
          <cell r="C305" t="str">
            <v>CREDI</v>
          </cell>
          <cell r="D305" t="b">
            <v>1</v>
          </cell>
        </row>
        <row r="306">
          <cell r="A306" t="str">
            <v>1,1,3,02,01,006</v>
          </cell>
          <cell r="B306" t="str">
            <v>DS VARISO RENTAL FARM</v>
          </cell>
          <cell r="C306" t="str">
            <v>CREDI</v>
          </cell>
          <cell r="D306" t="b">
            <v>1</v>
          </cell>
        </row>
        <row r="307">
          <cell r="A307" t="str">
            <v>1,1,3,02,01,007</v>
          </cell>
          <cell r="B307" t="str">
            <v>PRESTAMO CACTUS</v>
          </cell>
          <cell r="C307" t="str">
            <v>CREDI</v>
          </cell>
          <cell r="D307" t="b">
            <v>1</v>
          </cell>
        </row>
        <row r="308">
          <cell r="A308" t="str">
            <v>1,1,3,02,01,008</v>
          </cell>
          <cell r="B308" t="str">
            <v>2DO PRESTAMO CACTUS</v>
          </cell>
          <cell r="C308" t="str">
            <v>CREDI</v>
          </cell>
          <cell r="D308" t="b">
            <v>1</v>
          </cell>
        </row>
        <row r="309">
          <cell r="A309" t="str">
            <v>1,1,3,02,01,009</v>
          </cell>
          <cell r="B309" t="str">
            <v>DS.VS.FUTUROS Y OPCIONES</v>
          </cell>
          <cell r="C309" t="str">
            <v>CREDI</v>
          </cell>
          <cell r="D309" t="b">
            <v>1</v>
          </cell>
        </row>
        <row r="310">
          <cell r="A310" t="str">
            <v>1,1,3,02,01,010</v>
          </cell>
          <cell r="B310" t="str">
            <v>PRESTAMO CACTUS VTO.30-06-02</v>
          </cell>
          <cell r="C310" t="str">
            <v>CREDI</v>
          </cell>
          <cell r="D310" t="b">
            <v>1</v>
          </cell>
        </row>
        <row r="311">
          <cell r="A311" t="str">
            <v>1,1,3,02,01,011</v>
          </cell>
          <cell r="B311" t="str">
            <v>DS.VARIOS IRSA</v>
          </cell>
          <cell r="C311" t="str">
            <v>CREDI</v>
          </cell>
          <cell r="D311" t="b">
            <v>1</v>
          </cell>
        </row>
        <row r="312">
          <cell r="A312" t="str">
            <v>1,1,3,03,00,000</v>
          </cell>
          <cell r="B312" t="str">
            <v>ANTICIPO PROVEEDORES Y CONTRATIS</v>
          </cell>
          <cell r="D312" t="b">
            <v>0</v>
          </cell>
        </row>
        <row r="313">
          <cell r="A313" t="str">
            <v>1,1,3,03,01,000</v>
          </cell>
          <cell r="B313" t="str">
            <v>ANTICIPOS A PROVEEDORES Y CONT</v>
          </cell>
          <cell r="D313" t="b">
            <v>0</v>
          </cell>
        </row>
        <row r="314">
          <cell r="A314" t="str">
            <v>1,1,3,03,01,001</v>
          </cell>
          <cell r="B314" t="str">
            <v>ANT. PROVEEDORES AGRICULTURA</v>
          </cell>
          <cell r="C314" t="str">
            <v>CREDI</v>
          </cell>
          <cell r="D314" t="b">
            <v>1</v>
          </cell>
        </row>
        <row r="315">
          <cell r="A315" t="str">
            <v>1,1,3,03,01,002</v>
          </cell>
          <cell r="B315" t="str">
            <v>ANT. CONTRATISTAS AGRIC.</v>
          </cell>
          <cell r="C315" t="str">
            <v>CREDI</v>
          </cell>
          <cell r="D315" t="b">
            <v>1</v>
          </cell>
        </row>
        <row r="316">
          <cell r="A316" t="str">
            <v>1,1,3,03,01,003</v>
          </cell>
          <cell r="B316" t="str">
            <v>ANT.COMPRA BIENES DE USO AGR</v>
          </cell>
          <cell r="C316" t="str">
            <v>CREDI</v>
          </cell>
          <cell r="D316" t="b">
            <v>1</v>
          </cell>
        </row>
        <row r="317">
          <cell r="A317" t="str">
            <v>1,1,3,03,01,004</v>
          </cell>
          <cell r="B317" t="str">
            <v>ANT.COMPRA BIENES DE CAMBIO</v>
          </cell>
          <cell r="C317" t="str">
            <v>BCAMB</v>
          </cell>
          <cell r="D317" t="b">
            <v>1</v>
          </cell>
        </row>
        <row r="318">
          <cell r="A318" t="str">
            <v>1,1,3,03,01,005</v>
          </cell>
          <cell r="B318" t="str">
            <v>ANT.VARIOS AGRIC.</v>
          </cell>
          <cell r="C318" t="str">
            <v>CREDI</v>
          </cell>
          <cell r="D318" t="b">
            <v>1</v>
          </cell>
        </row>
        <row r="319">
          <cell r="A319" t="str">
            <v>1,1,3,03,02,000</v>
          </cell>
          <cell r="B319" t="str">
            <v>ANTICIPOS A PROVEEDORES Y CONT</v>
          </cell>
          <cell r="D319" t="b">
            <v>0</v>
          </cell>
        </row>
        <row r="320">
          <cell r="A320" t="str">
            <v>1,1,3,03,02,001</v>
          </cell>
          <cell r="B320" t="str">
            <v>ANT.PROVEEDORES GANADERIA</v>
          </cell>
          <cell r="C320" t="str">
            <v>CREDI</v>
          </cell>
          <cell r="D320" t="b">
            <v>1</v>
          </cell>
        </row>
        <row r="321">
          <cell r="A321" t="str">
            <v>1,1,3,03,02,003</v>
          </cell>
          <cell r="B321" t="str">
            <v>ANT.COMPRAS BIENES DE USO GA</v>
          </cell>
          <cell r="C321" t="str">
            <v>CREDI</v>
          </cell>
          <cell r="D321" t="b">
            <v>1</v>
          </cell>
        </row>
        <row r="322">
          <cell r="A322" t="str">
            <v>1,1,3,03,02,004</v>
          </cell>
          <cell r="B322" t="str">
            <v>ANT.COMPRAS BIENES DE CAMBIO</v>
          </cell>
          <cell r="C322" t="str">
            <v>CREDI</v>
          </cell>
          <cell r="D322" t="b">
            <v>1</v>
          </cell>
        </row>
        <row r="323">
          <cell r="A323" t="str">
            <v>1,1,3,03,05,000</v>
          </cell>
          <cell r="B323" t="str">
            <v>ANTICIPOS A PROVEEDORES Y CONT</v>
          </cell>
          <cell r="D323" t="b">
            <v>0</v>
          </cell>
        </row>
        <row r="324">
          <cell r="A324" t="str">
            <v>1,1,3,03,05,001</v>
          </cell>
          <cell r="B324" t="str">
            <v>ANT.PROVEEDORES OTROS</v>
          </cell>
          <cell r="C324" t="str">
            <v>CREDI</v>
          </cell>
          <cell r="D324" t="b">
            <v>1</v>
          </cell>
        </row>
        <row r="325">
          <cell r="A325" t="str">
            <v>1,1,3,03,05,002</v>
          </cell>
          <cell r="B325" t="str">
            <v>ANT.CONTRATISTAS OTROS</v>
          </cell>
          <cell r="C325" t="str">
            <v>CREDI</v>
          </cell>
          <cell r="D325" t="b">
            <v>1</v>
          </cell>
        </row>
        <row r="326">
          <cell r="A326" t="str">
            <v>1,1,3,03,05,003</v>
          </cell>
          <cell r="B326" t="str">
            <v>ANT.COMPRA BIENES DE USO OTR</v>
          </cell>
          <cell r="C326" t="str">
            <v>BUSO</v>
          </cell>
          <cell r="D326" t="b">
            <v>1</v>
          </cell>
        </row>
        <row r="327">
          <cell r="A327" t="str">
            <v>1,1,3,03,05,004</v>
          </cell>
          <cell r="B327" t="str">
            <v>ANT.COMPRA BS.DE CAMBIO FAC.</v>
          </cell>
          <cell r="C327" t="str">
            <v>CREDI</v>
          </cell>
          <cell r="D327" t="b">
            <v>1</v>
          </cell>
        </row>
        <row r="328">
          <cell r="A328" t="str">
            <v>1,1,3,03,05,005</v>
          </cell>
          <cell r="B328" t="str">
            <v>ANT.VARIOS OTROS</v>
          </cell>
          <cell r="C328" t="str">
            <v>CREDI</v>
          </cell>
          <cell r="D328" t="b">
            <v>1</v>
          </cell>
        </row>
        <row r="329">
          <cell r="A329" t="str">
            <v>1,1,3,04,00,000</v>
          </cell>
          <cell r="B329" t="str">
            <v>ANTICIPOS Y PRESTAMOS A EMPLEADO</v>
          </cell>
          <cell r="D329" t="b">
            <v>0</v>
          </cell>
        </row>
        <row r="330">
          <cell r="A330" t="str">
            <v>1,1,3,04,01,000</v>
          </cell>
          <cell r="B330" t="str">
            <v>ANTICIPOS DE SUELDOS</v>
          </cell>
          <cell r="C330" t="str">
            <v>CREDI</v>
          </cell>
          <cell r="D330" t="b">
            <v>1</v>
          </cell>
        </row>
        <row r="331">
          <cell r="A331" t="str">
            <v>1,1,3,04,02,000</v>
          </cell>
          <cell r="B331" t="str">
            <v>PRESTAMOS AL PERSONAL</v>
          </cell>
          <cell r="C331" t="str">
            <v>CREDI</v>
          </cell>
          <cell r="D331" t="b">
            <v>1</v>
          </cell>
        </row>
        <row r="332">
          <cell r="A332" t="str">
            <v>1,1,3,04,03,000</v>
          </cell>
          <cell r="B332" t="str">
            <v>ANTICIPOS A RENDIR</v>
          </cell>
          <cell r="C332" t="str">
            <v>CREDI</v>
          </cell>
          <cell r="D332" t="b">
            <v>1</v>
          </cell>
        </row>
        <row r="333">
          <cell r="A333" t="str">
            <v>1,1,3,04,06,000</v>
          </cell>
          <cell r="B333" t="str">
            <v>ANTICIPO BONIFICACIONES</v>
          </cell>
          <cell r="C333" t="str">
            <v>CREDI</v>
          </cell>
          <cell r="D333" t="b">
            <v>1</v>
          </cell>
        </row>
        <row r="334">
          <cell r="A334" t="str">
            <v>1,1,3,04,07,000</v>
          </cell>
          <cell r="B334" t="str">
            <v>CREDITO LICENCIA MATERNIDAD</v>
          </cell>
          <cell r="C334" t="str">
            <v>CREDI</v>
          </cell>
          <cell r="D334" t="b">
            <v>1</v>
          </cell>
        </row>
        <row r="335">
          <cell r="A335" t="str">
            <v>1,1,3,05,00,000</v>
          </cell>
          <cell r="B335" t="str">
            <v>IMPOSITIVOS</v>
          </cell>
          <cell r="D335" t="b">
            <v>0</v>
          </cell>
        </row>
        <row r="336">
          <cell r="A336" t="str">
            <v>1,1,3,05,01,000</v>
          </cell>
          <cell r="B336" t="str">
            <v>IVA</v>
          </cell>
          <cell r="D336" t="b">
            <v>0</v>
          </cell>
        </row>
        <row r="337">
          <cell r="A337" t="str">
            <v>1,1,3,05,01,001</v>
          </cell>
          <cell r="B337" t="str">
            <v>IVA CREDITO FISCAL - GENERAL</v>
          </cell>
          <cell r="C337" t="str">
            <v>CREDI</v>
          </cell>
          <cell r="D337" t="b">
            <v>1</v>
          </cell>
        </row>
        <row r="338">
          <cell r="A338" t="str">
            <v>1,1,3,05,01,002</v>
          </cell>
          <cell r="B338" t="str">
            <v>IVA CREDITO FISCAL - TASA DI</v>
          </cell>
          <cell r="C338" t="str">
            <v>CREDI</v>
          </cell>
          <cell r="D338" t="b">
            <v>1</v>
          </cell>
        </row>
        <row r="339">
          <cell r="A339" t="str">
            <v>1,1,3,05,01,003</v>
          </cell>
          <cell r="B339" t="str">
            <v>IVA RES.3125 - RETENCION</v>
          </cell>
          <cell r="C339" t="str">
            <v>CREDI</v>
          </cell>
          <cell r="D339" t="b">
            <v>1</v>
          </cell>
        </row>
        <row r="340">
          <cell r="A340" t="str">
            <v>1,1,3,05,01,004</v>
          </cell>
          <cell r="B340" t="str">
            <v>IVA RES.3337 - PERCEPCION</v>
          </cell>
          <cell r="C340" t="str">
            <v>CREDI</v>
          </cell>
          <cell r="D340" t="b">
            <v>1</v>
          </cell>
        </row>
        <row r="341">
          <cell r="A341" t="str">
            <v>1,1,3,05,01,005</v>
          </cell>
          <cell r="B341" t="str">
            <v>IVA RES.4059 - COMPRA CARNE</v>
          </cell>
          <cell r="C341" t="str">
            <v>CREDI</v>
          </cell>
          <cell r="D341" t="b">
            <v>1</v>
          </cell>
        </row>
        <row r="342">
          <cell r="A342" t="str">
            <v>1,1,3,05,01,006</v>
          </cell>
          <cell r="B342" t="str">
            <v>IVA RES.3274 - VENTA CEREALE</v>
          </cell>
          <cell r="C342" t="str">
            <v>CREDI</v>
          </cell>
          <cell r="D342" t="b">
            <v>1</v>
          </cell>
        </row>
        <row r="343">
          <cell r="A343" t="str">
            <v>1,1,3,05,01,008</v>
          </cell>
          <cell r="B343" t="str">
            <v>IVA-CREDITO EXPORT.A RECUPER</v>
          </cell>
          <cell r="C343" t="str">
            <v>CREDI</v>
          </cell>
          <cell r="D343" t="b">
            <v>1</v>
          </cell>
        </row>
        <row r="344">
          <cell r="A344" t="str">
            <v>1,1,3,05,01,009</v>
          </cell>
          <cell r="B344" t="str">
            <v>IVA-CREDITO CONTRIBUCIONES PATRONALES</v>
          </cell>
          <cell r="C344" t="str">
            <v>CREDI</v>
          </cell>
          <cell r="D344" t="b">
            <v>1</v>
          </cell>
        </row>
        <row r="345">
          <cell r="A345" t="str">
            <v>1,1,3,05,02,000</v>
          </cell>
          <cell r="B345" t="str">
            <v>GANANCIAS</v>
          </cell>
          <cell r="D345" t="b">
            <v>0</v>
          </cell>
        </row>
        <row r="346">
          <cell r="A346" t="str">
            <v>1,1,3,05,02,001</v>
          </cell>
          <cell r="B346" t="str">
            <v>GAN ANTICIPOS</v>
          </cell>
          <cell r="C346" t="str">
            <v>CREDI</v>
          </cell>
          <cell r="D346" t="b">
            <v>1</v>
          </cell>
        </row>
        <row r="347">
          <cell r="A347" t="str">
            <v>1,1,3,05,02,002</v>
          </cell>
          <cell r="B347" t="str">
            <v>GAN RES.2784  - RETENCION</v>
          </cell>
          <cell r="C347" t="str">
            <v>CREDI</v>
          </cell>
          <cell r="D347" t="b">
            <v>1</v>
          </cell>
        </row>
        <row r="348">
          <cell r="A348" t="str">
            <v>1,1,3,05,02,003</v>
          </cell>
          <cell r="B348" t="str">
            <v>GAN RES.2501  - RETENCION</v>
          </cell>
          <cell r="C348" t="str">
            <v>CREDI</v>
          </cell>
          <cell r="D348" t="b">
            <v>1</v>
          </cell>
        </row>
        <row r="349">
          <cell r="A349" t="str">
            <v>1,1,3,05,03,000</v>
          </cell>
          <cell r="B349" t="str">
            <v>INGRESOS BRUTOS</v>
          </cell>
          <cell r="D349" t="b">
            <v>0</v>
          </cell>
        </row>
        <row r="350">
          <cell r="A350" t="str">
            <v>1,1,3,05,03,001</v>
          </cell>
          <cell r="B350" t="str">
            <v>II BB RETENCIONES</v>
          </cell>
          <cell r="C350" t="str">
            <v>CREDI</v>
          </cell>
          <cell r="D350" t="b">
            <v>1</v>
          </cell>
        </row>
        <row r="351">
          <cell r="A351" t="str">
            <v>1,1,3,05,03,002</v>
          </cell>
          <cell r="B351" t="str">
            <v>II BB RETENCIONES BUENOS AIR</v>
          </cell>
          <cell r="C351" t="str">
            <v>CREDI</v>
          </cell>
          <cell r="D351" t="b">
            <v>1</v>
          </cell>
        </row>
        <row r="352">
          <cell r="A352" t="str">
            <v>1,1,3,05,03,003</v>
          </cell>
          <cell r="B352" t="str">
            <v>II BB RETENCIONES CORDOBA</v>
          </cell>
          <cell r="C352" t="str">
            <v>CREDI</v>
          </cell>
          <cell r="D352" t="b">
            <v>1</v>
          </cell>
        </row>
        <row r="353">
          <cell r="A353" t="str">
            <v>1,1,3,05,03,004</v>
          </cell>
          <cell r="B353" t="str">
            <v>II BB RETENCIONES SANTA FE</v>
          </cell>
          <cell r="C353" t="str">
            <v>CREDI</v>
          </cell>
          <cell r="D353" t="b">
            <v>1</v>
          </cell>
        </row>
        <row r="354">
          <cell r="A354" t="str">
            <v>1,1,3,05,03,005</v>
          </cell>
          <cell r="B354" t="str">
            <v>II BB RETENCIONES CORRIENTES</v>
          </cell>
          <cell r="C354" t="str">
            <v>CREDI</v>
          </cell>
          <cell r="D354" t="b">
            <v>1</v>
          </cell>
        </row>
        <row r="355">
          <cell r="A355" t="str">
            <v>1,1,3,05,03,006</v>
          </cell>
          <cell r="B355" t="str">
            <v>II BB RETENCIONES SAN LUIS</v>
          </cell>
          <cell r="C355" t="str">
            <v>CREDI</v>
          </cell>
          <cell r="D355" t="b">
            <v>1</v>
          </cell>
        </row>
        <row r="356">
          <cell r="A356" t="str">
            <v>1,1,3,05,03,008</v>
          </cell>
          <cell r="B356" t="str">
            <v>II BB RETENCIONES LA PAMPA</v>
          </cell>
          <cell r="C356" t="str">
            <v>CREDI</v>
          </cell>
          <cell r="D356" t="b">
            <v>1</v>
          </cell>
        </row>
        <row r="357">
          <cell r="A357" t="str">
            <v>1,1,3,05,03,009</v>
          </cell>
          <cell r="B357" t="str">
            <v>II BB PERCEP.SUFRIDAS</v>
          </cell>
          <cell r="C357" t="str">
            <v>CREDI</v>
          </cell>
          <cell r="D357" t="b">
            <v>1</v>
          </cell>
        </row>
        <row r="358">
          <cell r="A358" t="str">
            <v>1,1,3,05,03,010</v>
          </cell>
          <cell r="B358" t="str">
            <v>II BB RETENCIONES ENTRE RIOS</v>
          </cell>
          <cell r="C358" t="str">
            <v>CREDI</v>
          </cell>
          <cell r="D358" t="b">
            <v>1</v>
          </cell>
        </row>
        <row r="359">
          <cell r="A359" t="str">
            <v>1,1,3,05,03,011</v>
          </cell>
          <cell r="B359" t="str">
            <v>II BB RETENCIONES CHACO</v>
          </cell>
          <cell r="C359" t="str">
            <v>CREDI</v>
          </cell>
          <cell r="D359" t="b">
            <v>1</v>
          </cell>
        </row>
        <row r="360">
          <cell r="A360" t="str">
            <v>1,1,3,05,03,012</v>
          </cell>
          <cell r="B360" t="str">
            <v>II BB RETENCIONES CATAMARCA</v>
          </cell>
          <cell r="C360" t="str">
            <v>CREDI</v>
          </cell>
          <cell r="D360" t="b">
            <v>1</v>
          </cell>
        </row>
        <row r="361">
          <cell r="A361" t="str">
            <v>1,1,3,05,03,013</v>
          </cell>
          <cell r="B361" t="str">
            <v>II BB RETENCIONES STGO DEL E</v>
          </cell>
          <cell r="C361" t="str">
            <v>CREDI</v>
          </cell>
          <cell r="D361" t="b">
            <v>1</v>
          </cell>
        </row>
        <row r="362">
          <cell r="A362" t="str">
            <v>1,1,3,05,03,014</v>
          </cell>
          <cell r="B362" t="str">
            <v>II BB RETENCIONES SALTA</v>
          </cell>
          <cell r="C362" t="str">
            <v>CREDI</v>
          </cell>
          <cell r="D362" t="b">
            <v>1</v>
          </cell>
        </row>
        <row r="363">
          <cell r="A363" t="str">
            <v>1,1,3,05,03,015</v>
          </cell>
          <cell r="B363" t="str">
            <v>II BB RETENCIONES CAP FEDERAL</v>
          </cell>
          <cell r="C363" t="str">
            <v>CREDI</v>
          </cell>
          <cell r="D363" t="b">
            <v>1</v>
          </cell>
        </row>
        <row r="364">
          <cell r="A364" t="str">
            <v>1,1,3,05,04,000</v>
          </cell>
          <cell r="B364" t="str">
            <v>IMPUESTOS VARIOS</v>
          </cell>
          <cell r="D364" t="b">
            <v>0</v>
          </cell>
        </row>
        <row r="365">
          <cell r="A365" t="str">
            <v>1,1,3,05,04,001</v>
          </cell>
          <cell r="B365" t="str">
            <v>IMP GAS-OIL</v>
          </cell>
          <cell r="C365" t="str">
            <v>CREDI</v>
          </cell>
          <cell r="D365" t="b">
            <v>1</v>
          </cell>
        </row>
        <row r="366">
          <cell r="A366" t="str">
            <v>1,1,3,05,04,002</v>
          </cell>
          <cell r="B366" t="str">
            <v>AHORRO OBLIGATORIO</v>
          </cell>
          <cell r="C366" t="str">
            <v>CREDI</v>
          </cell>
          <cell r="D366" t="b">
            <v>1</v>
          </cell>
        </row>
        <row r="367">
          <cell r="A367" t="str">
            <v>1,1,3,05,04,003</v>
          </cell>
          <cell r="B367" t="str">
            <v>GAN MINIMA PRESUNTA</v>
          </cell>
          <cell r="C367" t="str">
            <v>NCCREDI</v>
          </cell>
          <cell r="D367" t="b">
            <v>1</v>
          </cell>
        </row>
        <row r="368">
          <cell r="A368" t="str">
            <v>1,1,3,05,04,004</v>
          </cell>
          <cell r="B368" t="str">
            <v>GAN MIN PRESUNTA - ANTICI</v>
          </cell>
          <cell r="C368" t="str">
            <v>CREDI</v>
          </cell>
          <cell r="D368" t="b">
            <v>1</v>
          </cell>
        </row>
        <row r="369">
          <cell r="A369" t="str">
            <v>1,1,3,05,04,005</v>
          </cell>
          <cell r="B369" t="str">
            <v>GAN MIN PRESUNTA-SALDO A FAVOR</v>
          </cell>
          <cell r="C369" t="str">
            <v>CREDI</v>
          </cell>
          <cell r="D369" t="b">
            <v>1</v>
          </cell>
        </row>
        <row r="370">
          <cell r="A370" t="str">
            <v>1,1,3,05,04,006</v>
          </cell>
          <cell r="B370" t="str">
            <v>IMP S/ DEBITOS Y CREDITOS BA</v>
          </cell>
          <cell r="C370" t="str">
            <v>CREDI</v>
          </cell>
          <cell r="D370" t="b">
            <v>1</v>
          </cell>
        </row>
        <row r="371">
          <cell r="A371" t="str">
            <v>1,1,3,05,05,000</v>
          </cell>
          <cell r="B371" t="str">
            <v>INGRESOS BRUTOS SALDO A FAVOR</v>
          </cell>
          <cell r="D371" t="b">
            <v>0</v>
          </cell>
        </row>
        <row r="372">
          <cell r="A372" t="str">
            <v>1,1,3,05,05,001</v>
          </cell>
          <cell r="B372" t="str">
            <v>IIBB saldo a favor CAP FEDERAL</v>
          </cell>
          <cell r="C372" t="str">
            <v>CREDI</v>
          </cell>
          <cell r="D372" t="b">
            <v>1</v>
          </cell>
        </row>
        <row r="373">
          <cell r="A373" t="str">
            <v>1,1,3,05,05,002</v>
          </cell>
          <cell r="B373" t="str">
            <v>IIBB saldo a favor BS AS</v>
          </cell>
          <cell r="C373" t="str">
            <v>CREDI</v>
          </cell>
          <cell r="D373" t="b">
            <v>1</v>
          </cell>
        </row>
        <row r="374">
          <cell r="A374" t="str">
            <v>1,1,3,05,05,003</v>
          </cell>
          <cell r="B374" t="str">
            <v>IIBB sdo a favor CORDOBA</v>
          </cell>
          <cell r="C374" t="str">
            <v>CREDI</v>
          </cell>
          <cell r="D374" t="b">
            <v>1</v>
          </cell>
        </row>
        <row r="375">
          <cell r="A375" t="str">
            <v>1,1,3,05,05,004</v>
          </cell>
          <cell r="B375" t="str">
            <v>IIBB sdo a favor SANTA FE</v>
          </cell>
          <cell r="C375" t="str">
            <v>CREDI</v>
          </cell>
          <cell r="D375" t="b">
            <v>1</v>
          </cell>
        </row>
        <row r="376">
          <cell r="A376" t="str">
            <v>1,1,3,05,05,005</v>
          </cell>
          <cell r="B376" t="str">
            <v>IIBB saldo a favor CORRIENTES</v>
          </cell>
          <cell r="C376" t="str">
            <v>CREDI</v>
          </cell>
          <cell r="D376" t="b">
            <v>1</v>
          </cell>
        </row>
        <row r="377">
          <cell r="A377" t="str">
            <v>1,1,3,05,05,006</v>
          </cell>
          <cell r="B377" t="str">
            <v>IIBB saldo a favor SAN LUIS</v>
          </cell>
          <cell r="C377" t="str">
            <v>CREDI</v>
          </cell>
          <cell r="D377" t="b">
            <v>1</v>
          </cell>
        </row>
        <row r="378">
          <cell r="A378" t="str">
            <v>1,1,3,05,05,008</v>
          </cell>
          <cell r="B378" t="str">
            <v>IIBB sdo a favor LA PAMPA</v>
          </cell>
          <cell r="C378" t="str">
            <v>CREDI</v>
          </cell>
          <cell r="D378" t="b">
            <v>1</v>
          </cell>
        </row>
        <row r="379">
          <cell r="A379" t="str">
            <v>1,1,3,05,05,010</v>
          </cell>
          <cell r="B379" t="str">
            <v>IIBB saldo a favor ENTRE RIOS</v>
          </cell>
          <cell r="C379" t="str">
            <v>CREDI</v>
          </cell>
          <cell r="D379" t="b">
            <v>1</v>
          </cell>
        </row>
        <row r="380">
          <cell r="A380" t="str">
            <v>1,1,3,05,05,011</v>
          </cell>
          <cell r="B380" t="str">
            <v>IIBB saldo a favor CHACO</v>
          </cell>
          <cell r="C380" t="str">
            <v>CREDI</v>
          </cell>
          <cell r="D380" t="b">
            <v>1</v>
          </cell>
        </row>
        <row r="381">
          <cell r="A381" t="str">
            <v>1,1,3,05,05,012</v>
          </cell>
          <cell r="B381" t="str">
            <v>IIBB saldo a favor CATAMARCA</v>
          </cell>
          <cell r="C381" t="str">
            <v>CREDI</v>
          </cell>
          <cell r="D381" t="b">
            <v>1</v>
          </cell>
        </row>
        <row r="382">
          <cell r="A382" t="str">
            <v>1,1,3,05,05,013</v>
          </cell>
          <cell r="B382" t="str">
            <v>IIBB sdo a favor STGO DEL ES</v>
          </cell>
          <cell r="C382" t="str">
            <v>CREDI</v>
          </cell>
          <cell r="D382" t="b">
            <v>1</v>
          </cell>
        </row>
        <row r="383">
          <cell r="A383" t="str">
            <v>1,1,3,06,00,000</v>
          </cell>
          <cell r="B383" t="str">
            <v>DIVERSOS</v>
          </cell>
          <cell r="D383" t="b">
            <v>0</v>
          </cell>
        </row>
        <row r="384">
          <cell r="A384" t="str">
            <v>1,1,3,06,01,000</v>
          </cell>
          <cell r="B384" t="str">
            <v>OTROS</v>
          </cell>
          <cell r="D384" t="b">
            <v>0</v>
          </cell>
        </row>
        <row r="385">
          <cell r="A385" t="str">
            <v>1,1,3,06,01,001</v>
          </cell>
          <cell r="B385" t="str">
            <v>OTROS ACCIONISTAS</v>
          </cell>
          <cell r="C385" t="str">
            <v>CREDI</v>
          </cell>
          <cell r="D385" t="b">
            <v>1</v>
          </cell>
        </row>
        <row r="386">
          <cell r="A386" t="str">
            <v>1,1,3,06,01,002</v>
          </cell>
          <cell r="B386" t="str">
            <v>OTROS DEPOSITOS Y GARANTIAS</v>
          </cell>
          <cell r="C386" t="str">
            <v>CREDI</v>
          </cell>
          <cell r="D386" t="b">
            <v>1</v>
          </cell>
        </row>
        <row r="387">
          <cell r="A387" t="str">
            <v>1,1,3,06,01,003</v>
          </cell>
          <cell r="B387" t="str">
            <v>OTROS FIANZAS</v>
          </cell>
          <cell r="C387" t="str">
            <v>CREDI</v>
          </cell>
          <cell r="D387" t="b">
            <v>1</v>
          </cell>
        </row>
        <row r="388">
          <cell r="A388" t="str">
            <v>1,1,3,06,01,004</v>
          </cell>
          <cell r="B388" t="str">
            <v>PRESTAMO EGUREN</v>
          </cell>
          <cell r="C388" t="str">
            <v>CREDI</v>
          </cell>
          <cell r="D388" t="b">
            <v>1</v>
          </cell>
        </row>
        <row r="389">
          <cell r="A389" t="str">
            <v>1,1,3,06,01,005</v>
          </cell>
          <cell r="B389" t="str">
            <v>OTROS PARTIDAS A IMPUTAR</v>
          </cell>
          <cell r="C389" t="str">
            <v>CREDI</v>
          </cell>
          <cell r="D389" t="b">
            <v>1</v>
          </cell>
        </row>
        <row r="390">
          <cell r="A390" t="str">
            <v>1,1,3,06,01,006</v>
          </cell>
          <cell r="B390" t="str">
            <v>OTROS COBRANZAS CUENTA CORRI</v>
          </cell>
          <cell r="C390" t="str">
            <v>CREDI</v>
          </cell>
          <cell r="D390" t="b">
            <v>1</v>
          </cell>
        </row>
        <row r="391">
          <cell r="A391" t="str">
            <v>1,1,3,06,01,007</v>
          </cell>
          <cell r="B391" t="str">
            <v>OTROS CREDITOS VARIOS</v>
          </cell>
          <cell r="C391" t="str">
            <v>CREDI</v>
          </cell>
          <cell r="D391" t="b">
            <v>1</v>
          </cell>
        </row>
        <row r="392">
          <cell r="A392" t="str">
            <v>1,1,3,06,01,008</v>
          </cell>
          <cell r="B392" t="str">
            <v>OTROS SALDOS DEUDORES DE PRO</v>
          </cell>
          <cell r="C392" t="str">
            <v>CREDI</v>
          </cell>
          <cell r="D392" t="b">
            <v>1</v>
          </cell>
        </row>
        <row r="393">
          <cell r="A393" t="str">
            <v>1,1,3,06,01,009</v>
          </cell>
          <cell r="B393" t="str">
            <v>OTROS NUEVOS PROYECTOS</v>
          </cell>
          <cell r="C393" t="str">
            <v>CREDI</v>
          </cell>
          <cell r="D393" t="b">
            <v>1</v>
          </cell>
        </row>
        <row r="394">
          <cell r="A394" t="str">
            <v>1,1,3,06,01,010</v>
          </cell>
          <cell r="B394" t="str">
            <v>DEPOSITO JUICIO VIDONI</v>
          </cell>
          <cell r="C394" t="str">
            <v>CREDI</v>
          </cell>
          <cell r="D394" t="b">
            <v>1</v>
          </cell>
        </row>
        <row r="395">
          <cell r="A395" t="str">
            <v>1,1,3,06,01,011</v>
          </cell>
          <cell r="B395" t="str">
            <v>PRESTAMO PONZIO</v>
          </cell>
          <cell r="C395" t="str">
            <v>CREDI</v>
          </cell>
          <cell r="D395" t="b">
            <v>1</v>
          </cell>
        </row>
        <row r="396">
          <cell r="A396" t="str">
            <v>1,1,3,06,01,013</v>
          </cell>
          <cell r="B396" t="str">
            <v>DIVIDENDOS A COBRAR</v>
          </cell>
          <cell r="C396" t="str">
            <v>CREDI</v>
          </cell>
          <cell r="D396" t="b">
            <v>1</v>
          </cell>
        </row>
        <row r="397">
          <cell r="A397" t="str">
            <v>1,1,3,06,01,014</v>
          </cell>
          <cell r="B397" t="str">
            <v>GASTOS A RECUPERAR</v>
          </cell>
          <cell r="C397" t="str">
            <v>CREDI</v>
          </cell>
          <cell r="D397" t="b">
            <v>1</v>
          </cell>
        </row>
        <row r="398">
          <cell r="A398" t="str">
            <v>1,1,3,06,01,015</v>
          </cell>
          <cell r="B398" t="str">
            <v>CREDITOS DIVERSOS</v>
          </cell>
          <cell r="C398" t="str">
            <v>CREDI</v>
          </cell>
          <cell r="D398" t="b">
            <v>1</v>
          </cell>
        </row>
        <row r="399">
          <cell r="A399" t="str">
            <v>1,1,3,06,01,016</v>
          </cell>
          <cell r="B399" t="str">
            <v>OTROS GTOS COMERCIALIZ FEEDL</v>
          </cell>
          <cell r="C399" t="str">
            <v>CREDI</v>
          </cell>
          <cell r="D399" t="b">
            <v>1</v>
          </cell>
        </row>
        <row r="400">
          <cell r="A400" t="str">
            <v>1,1,3,06,01,017</v>
          </cell>
          <cell r="B400" t="str">
            <v>OTROS DEUDORES COLONIZADORA</v>
          </cell>
          <cell r="C400" t="str">
            <v>CREDI</v>
          </cell>
          <cell r="D400" t="b">
            <v>1</v>
          </cell>
        </row>
        <row r="401">
          <cell r="A401" t="str">
            <v>1,1,3,06,01,018</v>
          </cell>
          <cell r="B401" t="str">
            <v>ANTIC.A RENDIR J.LLORENTE</v>
          </cell>
          <cell r="C401" t="str">
            <v>CREDI</v>
          </cell>
          <cell r="D401" t="b">
            <v>1</v>
          </cell>
        </row>
        <row r="402">
          <cell r="A402" t="str">
            <v>1,1,3,06,01,019</v>
          </cell>
          <cell r="B402" t="str">
            <v>OTROS GASTOS A FACTURAR</v>
          </cell>
          <cell r="C402" t="str">
            <v>CREDI</v>
          </cell>
          <cell r="D402" t="b">
            <v>1</v>
          </cell>
        </row>
        <row r="403">
          <cell r="A403" t="str">
            <v>1,1,3,06,01,020</v>
          </cell>
          <cell r="B403" t="str">
            <v>PRESTAMO ZON</v>
          </cell>
          <cell r="C403" t="str">
            <v>CREDI</v>
          </cell>
          <cell r="D403" t="b">
            <v>1</v>
          </cell>
        </row>
        <row r="404">
          <cell r="A404" t="str">
            <v>1,1,3,06,01,021</v>
          </cell>
          <cell r="B404" t="str">
            <v>INTS A COBRAR VTA TOURNE EN</v>
          </cell>
          <cell r="C404" t="str">
            <v>CREDI</v>
          </cell>
          <cell r="D404" t="b">
            <v>1</v>
          </cell>
        </row>
        <row r="405">
          <cell r="A405" t="str">
            <v>1,1,3,06,01,022</v>
          </cell>
          <cell r="B405" t="str">
            <v>CREDITOS NO IDENTIFICADOS</v>
          </cell>
          <cell r="C405" t="str">
            <v>CREDI</v>
          </cell>
          <cell r="D405" t="b">
            <v>1</v>
          </cell>
        </row>
        <row r="406">
          <cell r="A406" t="str">
            <v>1,1,3,06,02,000</v>
          </cell>
          <cell r="B406" t="str">
            <v>SEGUROS PAGADOS POR ADELANTADO</v>
          </cell>
          <cell r="D406" t="b">
            <v>0</v>
          </cell>
        </row>
        <row r="407">
          <cell r="A407" t="str">
            <v>1,1,3,06,02,001</v>
          </cell>
          <cell r="B407" t="str">
            <v>SEGUROS PAGADOS POR AD AGRIC</v>
          </cell>
          <cell r="C407" t="str">
            <v>CREDI</v>
          </cell>
          <cell r="D407" t="b">
            <v>1</v>
          </cell>
        </row>
        <row r="408">
          <cell r="A408" t="str">
            <v>1,1,3,06,02,005</v>
          </cell>
          <cell r="B408" t="str">
            <v>SEGUROS PAGADOS POR AD OTROS</v>
          </cell>
          <cell r="C408" t="str">
            <v>CREDI</v>
          </cell>
          <cell r="D408" t="b">
            <v>1</v>
          </cell>
        </row>
        <row r="409">
          <cell r="A409" t="str">
            <v>1,1,3,06,03,000</v>
          </cell>
          <cell r="B409" t="str">
            <v>GASTOS PAGADOS POR ADELANTADO</v>
          </cell>
          <cell r="D409" t="b">
            <v>0</v>
          </cell>
        </row>
        <row r="410">
          <cell r="A410" t="str">
            <v>1,1,3,06,03,001</v>
          </cell>
          <cell r="B410" t="str">
            <v>GASTOS PAGADOS POR AD AGRICU</v>
          </cell>
          <cell r="C410" t="str">
            <v>CREDI</v>
          </cell>
          <cell r="D410" t="b">
            <v>1</v>
          </cell>
        </row>
        <row r="411">
          <cell r="A411" t="str">
            <v>1,1,3,06,03,002</v>
          </cell>
          <cell r="B411" t="str">
            <v>GASTOS PAGADOS POR AD GANADE</v>
          </cell>
          <cell r="C411" t="str">
            <v>CREDI</v>
          </cell>
          <cell r="D411" t="b">
            <v>1</v>
          </cell>
        </row>
        <row r="412">
          <cell r="A412" t="str">
            <v>1,1,3,06,03,004</v>
          </cell>
          <cell r="B412" t="str">
            <v>GASTOS PAGADOS POR AD CARBON</v>
          </cell>
          <cell r="C412" t="str">
            <v>CREDI</v>
          </cell>
          <cell r="D412" t="b">
            <v>1</v>
          </cell>
        </row>
        <row r="413">
          <cell r="A413" t="str">
            <v>1,1,3,06,03,005</v>
          </cell>
          <cell r="B413" t="str">
            <v>GASTOS PAGADOS POR AD OTROS</v>
          </cell>
          <cell r="C413" t="str">
            <v>CREDI</v>
          </cell>
          <cell r="D413" t="b">
            <v>1</v>
          </cell>
        </row>
        <row r="414">
          <cell r="A414" t="str">
            <v>1,1,3,06,03,006</v>
          </cell>
          <cell r="B414" t="str">
            <v>GASTOS PAGADOS POR ADEL RENTAL</v>
          </cell>
          <cell r="C414" t="str">
            <v>CREDI</v>
          </cell>
          <cell r="D414" t="b">
            <v>1</v>
          </cell>
        </row>
        <row r="415">
          <cell r="A415" t="str">
            <v>1,1,3,06,04,000</v>
          </cell>
          <cell r="B415" t="str">
            <v>ARRENDAMIENTOS PAGADOS POR AD</v>
          </cell>
          <cell r="D415" t="b">
            <v>0</v>
          </cell>
        </row>
        <row r="416">
          <cell r="A416" t="str">
            <v>1,1,3,06,04,001</v>
          </cell>
          <cell r="B416" t="str">
            <v>ARRENDAMIENTOS PAG.POR AD AG</v>
          </cell>
          <cell r="C416" t="str">
            <v>CREDI</v>
          </cell>
          <cell r="D416" t="b">
            <v>1</v>
          </cell>
        </row>
        <row r="417">
          <cell r="A417" t="str">
            <v>1,1,3,06,04,002</v>
          </cell>
          <cell r="B417" t="str">
            <v>ARRENDAMIENTOS PAG.POR AD GA</v>
          </cell>
          <cell r="C417" t="str">
            <v>CREDI</v>
          </cell>
          <cell r="D417" t="b">
            <v>1</v>
          </cell>
        </row>
        <row r="418">
          <cell r="A418" t="str">
            <v>1,1,3,06,04,005</v>
          </cell>
          <cell r="B418" t="str">
            <v>ARRENDAMIENTOS PAG.POR AD OT</v>
          </cell>
          <cell r="C418" t="str">
            <v>CREDI</v>
          </cell>
          <cell r="D418" t="b">
            <v>1</v>
          </cell>
        </row>
        <row r="419">
          <cell r="A419" t="str">
            <v>1,1,3,06,05,000</v>
          </cell>
          <cell r="B419" t="str">
            <v>ANTICIPO HONORARIOS</v>
          </cell>
          <cell r="D419" t="b">
            <v>0</v>
          </cell>
        </row>
        <row r="420">
          <cell r="A420" t="str">
            <v>1,1,3,06,05,001</v>
          </cell>
          <cell r="B420" t="str">
            <v>ANTICIPO HONORARIOS DIRECTOR</v>
          </cell>
          <cell r="C420" t="str">
            <v>DOTRAS</v>
          </cell>
          <cell r="D420" t="b">
            <v>1</v>
          </cell>
        </row>
        <row r="421">
          <cell r="A421" t="str">
            <v>1,1,3,06,05,003</v>
          </cell>
          <cell r="B421" t="str">
            <v>ANTICIPO HONORARIOS OTROS</v>
          </cell>
          <cell r="C421" t="str">
            <v>CREDI</v>
          </cell>
          <cell r="D421" t="b">
            <v>1</v>
          </cell>
        </row>
        <row r="422">
          <cell r="A422" t="str">
            <v>1,1,3,06,06,000</v>
          </cell>
          <cell r="B422" t="str">
            <v>ARRENDAMIENTOS PAG. x ADEL. -</v>
          </cell>
          <cell r="D422" t="b">
            <v>0</v>
          </cell>
        </row>
        <row r="423">
          <cell r="A423" t="str">
            <v>1,1,3,06,06,004</v>
          </cell>
          <cell r="B423" t="str">
            <v>ARRENDAMIENTOS PAG.x ADEL.-</v>
          </cell>
          <cell r="C423" t="str">
            <v>CREDI</v>
          </cell>
          <cell r="D423" t="b">
            <v>1</v>
          </cell>
        </row>
        <row r="424">
          <cell r="A424" t="str">
            <v>1,1,3,07,00,000</v>
          </cell>
          <cell r="B424" t="str">
            <v>OTROS DEUDORES</v>
          </cell>
          <cell r="D424" t="b">
            <v>0</v>
          </cell>
        </row>
        <row r="425">
          <cell r="A425" t="str">
            <v>1,1,3,07,01,000</v>
          </cell>
          <cell r="B425" t="str">
            <v>SOCIEDADES CONTROLADAS Y VINCU</v>
          </cell>
          <cell r="D425" t="b">
            <v>0</v>
          </cell>
        </row>
        <row r="426">
          <cell r="A426" t="str">
            <v>1,1,3,07,01,002</v>
          </cell>
          <cell r="B426" t="str">
            <v>INVERSIONES GANADERAS S.A.</v>
          </cell>
          <cell r="C426" t="str">
            <v>CREDI</v>
          </cell>
          <cell r="D426" t="b">
            <v>1</v>
          </cell>
        </row>
        <row r="427">
          <cell r="A427" t="str">
            <v>1,1,3,07,01,005</v>
          </cell>
          <cell r="B427" t="str">
            <v>AGRORIEGO SAN LUIS S.A.</v>
          </cell>
          <cell r="C427" t="str">
            <v>CREDI</v>
          </cell>
          <cell r="D427" t="b">
            <v>1</v>
          </cell>
        </row>
        <row r="428">
          <cell r="A428" t="str">
            <v>1,1,3,08,00,000</v>
          </cell>
          <cell r="B428" t="str">
            <v>VARIOS A DEVENGAR</v>
          </cell>
          <cell r="D428" t="b">
            <v>0</v>
          </cell>
        </row>
        <row r="429">
          <cell r="A429" t="str">
            <v>1,1,3,08,01,000</v>
          </cell>
          <cell r="B429" t="str">
            <v>INT. A DEVENGAR P FIJO EN PESO</v>
          </cell>
          <cell r="C429" t="str">
            <v>CREDI</v>
          </cell>
          <cell r="D429" t="b">
            <v>1</v>
          </cell>
        </row>
        <row r="430">
          <cell r="A430" t="str">
            <v>1,1,3,08,02,000</v>
          </cell>
          <cell r="B430" t="str">
            <v>SEGUROS A DEVENGAR</v>
          </cell>
          <cell r="C430" t="str">
            <v>CREDI</v>
          </cell>
          <cell r="D430" t="b">
            <v>1</v>
          </cell>
        </row>
        <row r="431">
          <cell r="A431" t="str">
            <v>1,1,3,08,03,000</v>
          </cell>
          <cell r="B431" t="str">
            <v>IMP.INMOBILIARIO A DEVENGAR</v>
          </cell>
          <cell r="C431" t="str">
            <v>CREDI</v>
          </cell>
          <cell r="D431" t="b">
            <v>1</v>
          </cell>
        </row>
        <row r="432">
          <cell r="A432" t="str">
            <v>1,1,3,08,04,000</v>
          </cell>
          <cell r="B432" t="str">
            <v>INTERESES A DEVENGAR P FIJO MO</v>
          </cell>
          <cell r="C432" t="str">
            <v>INVER</v>
          </cell>
          <cell r="D432" t="b">
            <v>1</v>
          </cell>
        </row>
        <row r="433">
          <cell r="A433" t="str">
            <v>1,1,3,08,04,000</v>
          </cell>
          <cell r="B433" t="str">
            <v>INT. A DEVENGAR P FIJO EN DOLA</v>
          </cell>
          <cell r="C433" t="str">
            <v>INVER</v>
          </cell>
          <cell r="D433" t="b">
            <v>1</v>
          </cell>
        </row>
        <row r="434">
          <cell r="A434" t="str">
            <v>1,1,3,08,05,000</v>
          </cell>
          <cell r="B434" t="str">
            <v>GASTOS A DEVENGAR CAUCION</v>
          </cell>
          <cell r="C434" t="str">
            <v>INVER</v>
          </cell>
          <cell r="D434" t="b">
            <v>1</v>
          </cell>
        </row>
        <row r="435">
          <cell r="A435" t="str">
            <v>1,1,3,08,06,000</v>
          </cell>
          <cell r="B435" t="str">
            <v>INTS A DEVENGAR PRESTAMO CACTU</v>
          </cell>
          <cell r="C435" t="str">
            <v>CREDI</v>
          </cell>
          <cell r="D435" t="b">
            <v>1</v>
          </cell>
        </row>
        <row r="436">
          <cell r="A436" t="str">
            <v>1,1,3,08,07,000</v>
          </cell>
          <cell r="B436" t="str">
            <v>INT.A DEV.2DO.PRESTAMO CACTUS</v>
          </cell>
          <cell r="C436" t="str">
            <v>CREDI</v>
          </cell>
          <cell r="D436" t="b">
            <v>1</v>
          </cell>
        </row>
        <row r="437">
          <cell r="A437" t="str">
            <v>1,1,3,08,08,000</v>
          </cell>
          <cell r="B437" t="str">
            <v>INT.A DEV.3er.PTMO.CACTUS</v>
          </cell>
          <cell r="C437" t="str">
            <v>CREDI</v>
          </cell>
          <cell r="D437" t="b">
            <v>1</v>
          </cell>
        </row>
        <row r="438">
          <cell r="A438" t="str">
            <v>1,1,3,08,09,000</v>
          </cell>
          <cell r="B438" t="str">
            <v>INT.A DEV.CRED VTA TOURNE MONE</v>
          </cell>
          <cell r="C438" t="str">
            <v>CREDI</v>
          </cell>
          <cell r="D438" t="b">
            <v>1</v>
          </cell>
        </row>
        <row r="439">
          <cell r="A439" t="str">
            <v>1,1,3,08,11,000</v>
          </cell>
          <cell r="B439" t="str">
            <v>ALQ. RODADO CACTUS A DEVENGAR</v>
          </cell>
          <cell r="C439" t="str">
            <v>CREDI</v>
          </cell>
          <cell r="D439" t="b">
            <v>1</v>
          </cell>
        </row>
        <row r="440">
          <cell r="A440" t="str">
            <v>1,1,3,08,12,000</v>
          </cell>
          <cell r="B440" t="str">
            <v>INTERESES A DEVENGAR</v>
          </cell>
          <cell r="C440" t="str">
            <v>CREDI</v>
          </cell>
          <cell r="D440" t="b">
            <v>1</v>
          </cell>
        </row>
        <row r="441">
          <cell r="A441" t="str">
            <v>1,1,3,09,00,000</v>
          </cell>
          <cell r="B441" t="str">
            <v>GARANTIAS MERCADO A TERMINO</v>
          </cell>
          <cell r="D441" t="b">
            <v>0</v>
          </cell>
        </row>
        <row r="442">
          <cell r="A442" t="str">
            <v>1,1,3,09,01,000</v>
          </cell>
          <cell r="B442" t="str">
            <v>TRIGO</v>
          </cell>
          <cell r="D442" t="b">
            <v>0</v>
          </cell>
        </row>
        <row r="443">
          <cell r="A443" t="str">
            <v>1,1,3,09,01,001</v>
          </cell>
          <cell r="B443" t="str">
            <v>TR NEGOCIOS DE GRANOS</v>
          </cell>
          <cell r="C443" t="str">
            <v>CREDI</v>
          </cell>
          <cell r="D443" t="b">
            <v>1</v>
          </cell>
        </row>
        <row r="444">
          <cell r="A444" t="str">
            <v>1,1,3,09,01,002</v>
          </cell>
          <cell r="B444" t="str">
            <v>TR ENRIQUE ZENI</v>
          </cell>
          <cell r="C444" t="str">
            <v>CREDI</v>
          </cell>
          <cell r="D444" t="b">
            <v>1</v>
          </cell>
        </row>
        <row r="445">
          <cell r="A445" t="str">
            <v>1,1,3,09,01,003</v>
          </cell>
          <cell r="B445" t="str">
            <v>GTIAS. JOVICER</v>
          </cell>
          <cell r="C445" t="str">
            <v>CREDI</v>
          </cell>
          <cell r="D445" t="b">
            <v>1</v>
          </cell>
        </row>
        <row r="446">
          <cell r="A446" t="str">
            <v>1,1,3,09,01,004</v>
          </cell>
          <cell r="B446" t="str">
            <v>GTIAS.MAT GRIMALDI GRASSI</v>
          </cell>
          <cell r="C446" t="str">
            <v>CREDI</v>
          </cell>
          <cell r="D446" t="b">
            <v>1</v>
          </cell>
        </row>
        <row r="447">
          <cell r="A447" t="str">
            <v>1,1,3,09,01,005</v>
          </cell>
          <cell r="B447" t="str">
            <v>GTIAS.MARIANO PAZ</v>
          </cell>
          <cell r="C447" t="str">
            <v>CREDI</v>
          </cell>
          <cell r="D447" t="b">
            <v>1</v>
          </cell>
        </row>
        <row r="448">
          <cell r="A448" t="str">
            <v>1,1,3,09,02,000</v>
          </cell>
          <cell r="B448" t="str">
            <v>GIRASOL</v>
          </cell>
          <cell r="D448" t="b">
            <v>0</v>
          </cell>
        </row>
        <row r="449">
          <cell r="A449" t="str">
            <v>1,1,3,09,02,001</v>
          </cell>
          <cell r="B449" t="str">
            <v>GR NEGOCIOS DE GRANOS</v>
          </cell>
          <cell r="C449" t="str">
            <v>CREDI</v>
          </cell>
          <cell r="D449" t="b">
            <v>1</v>
          </cell>
        </row>
        <row r="450">
          <cell r="A450" t="str">
            <v>1,1,3,09,02,002</v>
          </cell>
          <cell r="B450" t="str">
            <v>GR ENRIQUE ZENI</v>
          </cell>
          <cell r="C450" t="str">
            <v>CREDI</v>
          </cell>
          <cell r="D450" t="b">
            <v>1</v>
          </cell>
        </row>
        <row r="451">
          <cell r="A451" t="str">
            <v>1,1,3,09,02,003</v>
          </cell>
          <cell r="B451" t="str">
            <v>GR JOVICER</v>
          </cell>
          <cell r="C451" t="str">
            <v>CREDI</v>
          </cell>
          <cell r="D451" t="b">
            <v>1</v>
          </cell>
        </row>
        <row r="452">
          <cell r="A452" t="str">
            <v>1,1,3,09,02,005</v>
          </cell>
          <cell r="B452" t="str">
            <v>GR MARIANO PAZ</v>
          </cell>
          <cell r="C452" t="str">
            <v>CREDI</v>
          </cell>
          <cell r="D452" t="b">
            <v>1</v>
          </cell>
        </row>
        <row r="453">
          <cell r="A453" t="str">
            <v>1,1,3,09,03,000</v>
          </cell>
          <cell r="B453" t="str">
            <v>MAIZ</v>
          </cell>
          <cell r="D453" t="b">
            <v>0</v>
          </cell>
        </row>
        <row r="454">
          <cell r="A454" t="str">
            <v>1,1,3,09,03,001</v>
          </cell>
          <cell r="B454" t="str">
            <v>MZ NEGOCIOS DEE GRANOS</v>
          </cell>
          <cell r="C454" t="str">
            <v>CREDI</v>
          </cell>
          <cell r="D454" t="b">
            <v>1</v>
          </cell>
        </row>
        <row r="455">
          <cell r="A455" t="str">
            <v>1,1,3,09,03,002</v>
          </cell>
          <cell r="B455" t="str">
            <v>MZ ENRIQUE ZENI</v>
          </cell>
          <cell r="C455" t="str">
            <v>CREDI</v>
          </cell>
          <cell r="D455" t="b">
            <v>1</v>
          </cell>
        </row>
        <row r="456">
          <cell r="A456" t="str">
            <v>1,1,3,09,04,000</v>
          </cell>
          <cell r="B456" t="str">
            <v>SOJA</v>
          </cell>
          <cell r="D456" t="b">
            <v>0</v>
          </cell>
        </row>
        <row r="457">
          <cell r="A457" t="str">
            <v>1,1,3,09,04,001</v>
          </cell>
          <cell r="B457" t="str">
            <v>SO NEGOCIOS DE GRANOS</v>
          </cell>
          <cell r="C457" t="str">
            <v>CREDI</v>
          </cell>
          <cell r="D457" t="b">
            <v>1</v>
          </cell>
        </row>
        <row r="458">
          <cell r="A458" t="str">
            <v>1,1,3,09,04,002</v>
          </cell>
          <cell r="B458" t="str">
            <v>SO ENRIQUE ZENI</v>
          </cell>
          <cell r="C458" t="str">
            <v>CREDI</v>
          </cell>
          <cell r="D458" t="b">
            <v>1</v>
          </cell>
        </row>
        <row r="459">
          <cell r="A459" t="str">
            <v>1,1,3,09,04,003</v>
          </cell>
          <cell r="B459" t="str">
            <v>SO JOVICER</v>
          </cell>
          <cell r="C459" t="str">
            <v>CREDI</v>
          </cell>
          <cell r="D459" t="b">
            <v>1</v>
          </cell>
        </row>
        <row r="460">
          <cell r="A460" t="str">
            <v>1,1,3,09,04,004</v>
          </cell>
          <cell r="B460" t="str">
            <v>SO GRANOS DEL PARANA</v>
          </cell>
          <cell r="C460" t="str">
            <v>CREDI</v>
          </cell>
          <cell r="D460" t="b">
            <v>1</v>
          </cell>
        </row>
        <row r="461">
          <cell r="A461" t="str">
            <v>1,1,3,10,00,000</v>
          </cell>
          <cell r="B461" t="str">
            <v>DIFERENCIAS MERCADO A TERMINO</v>
          </cell>
          <cell r="D461" t="b">
            <v>0</v>
          </cell>
        </row>
        <row r="462">
          <cell r="A462" t="str">
            <v>1,1,3,10,01,000</v>
          </cell>
          <cell r="B462" t="str">
            <v>TRIGO</v>
          </cell>
          <cell r="D462" t="b">
            <v>0</v>
          </cell>
        </row>
        <row r="463">
          <cell r="A463" t="str">
            <v>1,1,3,10,01,001</v>
          </cell>
          <cell r="B463" t="str">
            <v>TR NEGOCIOS DE GRANOS</v>
          </cell>
          <cell r="C463" t="str">
            <v>CREDI</v>
          </cell>
          <cell r="D463" t="b">
            <v>1</v>
          </cell>
        </row>
        <row r="464">
          <cell r="A464" t="str">
            <v>1,1,3,10,01,002</v>
          </cell>
          <cell r="B464" t="str">
            <v>TR ENRIQUE ZENI</v>
          </cell>
          <cell r="C464" t="str">
            <v>CREDI</v>
          </cell>
          <cell r="D464" t="b">
            <v>1</v>
          </cell>
        </row>
        <row r="465">
          <cell r="A465" t="str">
            <v>1,1,3,10,01,003</v>
          </cell>
          <cell r="B465" t="str">
            <v>TR JOVICER</v>
          </cell>
          <cell r="C465" t="str">
            <v>CREDI</v>
          </cell>
          <cell r="D465" t="b">
            <v>1</v>
          </cell>
        </row>
        <row r="466">
          <cell r="A466" t="str">
            <v>1,1,3,10,01,004</v>
          </cell>
          <cell r="B466" t="str">
            <v>DIF.MAT GRiMALDI GRASSI</v>
          </cell>
          <cell r="C466" t="str">
            <v>CREDI</v>
          </cell>
          <cell r="D466" t="b">
            <v>1</v>
          </cell>
        </row>
        <row r="467">
          <cell r="A467" t="str">
            <v>1,1,3,10,02,000</v>
          </cell>
          <cell r="B467" t="str">
            <v>GIRASOL</v>
          </cell>
          <cell r="D467" t="b">
            <v>0</v>
          </cell>
        </row>
        <row r="468">
          <cell r="A468" t="str">
            <v>1,1,3,10,02,001</v>
          </cell>
          <cell r="B468" t="str">
            <v>GR NEGOCIOS DE GRANOS</v>
          </cell>
          <cell r="C468" t="str">
            <v>CREDI</v>
          </cell>
          <cell r="D468" t="b">
            <v>1</v>
          </cell>
        </row>
        <row r="469">
          <cell r="A469" t="str">
            <v>1,1,3,10,02,002</v>
          </cell>
          <cell r="B469" t="str">
            <v>GR ENRIQUE ZENI</v>
          </cell>
          <cell r="C469" t="str">
            <v>CREDI</v>
          </cell>
          <cell r="D469" t="b">
            <v>1</v>
          </cell>
        </row>
        <row r="470">
          <cell r="A470" t="str">
            <v>1,1,3,10,02,003</v>
          </cell>
          <cell r="B470" t="str">
            <v>GR JOVICER</v>
          </cell>
          <cell r="C470" t="str">
            <v>CREDI</v>
          </cell>
          <cell r="D470" t="b">
            <v>1</v>
          </cell>
        </row>
        <row r="471">
          <cell r="A471" t="str">
            <v>1,1,3,10,02,004</v>
          </cell>
          <cell r="B471" t="str">
            <v>PRIMAS GRIMALDI GRASSI</v>
          </cell>
          <cell r="C471" t="str">
            <v>CREDI</v>
          </cell>
          <cell r="D471" t="b">
            <v>1</v>
          </cell>
        </row>
        <row r="472">
          <cell r="A472" t="str">
            <v>1,1,3,10,02,005</v>
          </cell>
          <cell r="B472" t="str">
            <v>PRIMAS ABN</v>
          </cell>
          <cell r="C472" t="str">
            <v>CREDI</v>
          </cell>
          <cell r="D472" t="b">
            <v>1</v>
          </cell>
        </row>
        <row r="473">
          <cell r="A473" t="str">
            <v>1,1,3,10,03,000</v>
          </cell>
          <cell r="B473" t="str">
            <v>MAIZ</v>
          </cell>
          <cell r="D473" t="b">
            <v>0</v>
          </cell>
        </row>
        <row r="474">
          <cell r="A474" t="str">
            <v>1,1,3,10,03,001</v>
          </cell>
          <cell r="B474" t="str">
            <v>MZ NEGOCIOS DE GRANOS</v>
          </cell>
          <cell r="C474" t="str">
            <v>CREDI</v>
          </cell>
          <cell r="D474" t="b">
            <v>1</v>
          </cell>
        </row>
        <row r="475">
          <cell r="A475" t="str">
            <v>1,1,3,10,03,002</v>
          </cell>
          <cell r="B475" t="str">
            <v>MZ ENRIQUE ZENI</v>
          </cell>
          <cell r="C475" t="str">
            <v>CREDI</v>
          </cell>
          <cell r="D475" t="b">
            <v>1</v>
          </cell>
        </row>
        <row r="476">
          <cell r="A476" t="str">
            <v>1,1,3,10,03,003</v>
          </cell>
          <cell r="B476" t="str">
            <v>PRIMAS GIRASOL</v>
          </cell>
          <cell r="C476" t="str">
            <v>CREDI</v>
          </cell>
          <cell r="D476" t="b">
            <v>1</v>
          </cell>
        </row>
        <row r="477">
          <cell r="A477" t="str">
            <v>1,1,3,10,03,004</v>
          </cell>
          <cell r="B477" t="str">
            <v>PRIMAS SOJA</v>
          </cell>
          <cell r="C477" t="str">
            <v>CREDI</v>
          </cell>
          <cell r="D477" t="b">
            <v>1</v>
          </cell>
        </row>
        <row r="478">
          <cell r="A478" t="str">
            <v>1,1,3,10,03,005</v>
          </cell>
          <cell r="B478" t="str">
            <v>PRIMAS GRAL.</v>
          </cell>
          <cell r="C478" t="str">
            <v>CREDI</v>
          </cell>
          <cell r="D478" t="b">
            <v>1</v>
          </cell>
        </row>
        <row r="479">
          <cell r="A479" t="str">
            <v>1,1,3,10,04,000</v>
          </cell>
          <cell r="B479" t="str">
            <v>SOJA</v>
          </cell>
          <cell r="D479" t="b">
            <v>0</v>
          </cell>
        </row>
        <row r="480">
          <cell r="A480" t="str">
            <v>1,1,3,10,04,001</v>
          </cell>
          <cell r="B480" t="str">
            <v>SO NEGOCIOS DE GRANOS</v>
          </cell>
          <cell r="C480" t="str">
            <v>CREDI</v>
          </cell>
          <cell r="D480" t="b">
            <v>1</v>
          </cell>
        </row>
        <row r="481">
          <cell r="A481" t="str">
            <v>1,1,3,10,04,002</v>
          </cell>
          <cell r="B481" t="str">
            <v>SO ENRIQUE ZENI</v>
          </cell>
          <cell r="C481" t="str">
            <v>CREDI</v>
          </cell>
          <cell r="D481" t="b">
            <v>1</v>
          </cell>
        </row>
        <row r="482">
          <cell r="A482" t="str">
            <v>1,1,3,11,00,000</v>
          </cell>
          <cell r="B482" t="str">
            <v>DIVERSOS CON GARANTIA REAL</v>
          </cell>
          <cell r="D482" t="b">
            <v>0</v>
          </cell>
        </row>
        <row r="483">
          <cell r="A483" t="str">
            <v>1,1,3,11,05,000</v>
          </cell>
          <cell r="B483" t="str">
            <v>DIVERSOS CON GARANTIA REAL OTR</v>
          </cell>
          <cell r="D483" t="b">
            <v>0</v>
          </cell>
        </row>
        <row r="484">
          <cell r="A484" t="str">
            <v>1,1,3,11,05,001</v>
          </cell>
          <cell r="B484" t="str">
            <v>CREDITO EN MONEDA EXTRANJERA</v>
          </cell>
          <cell r="C484" t="str">
            <v>CREDI</v>
          </cell>
          <cell r="D484" t="b">
            <v>1</v>
          </cell>
        </row>
        <row r="485">
          <cell r="A485" t="str">
            <v>1,1,3,11,05,002</v>
          </cell>
          <cell r="B485" t="str">
            <v>INTERESES A COBRAR</v>
          </cell>
          <cell r="C485" t="str">
            <v>CREDI</v>
          </cell>
          <cell r="D485" t="b">
            <v>1</v>
          </cell>
        </row>
        <row r="486">
          <cell r="A486" t="str">
            <v>1,1,3,12,00,000</v>
          </cell>
          <cell r="B486" t="str">
            <v>DEUDORES EN GESTION JUDICIAL</v>
          </cell>
          <cell r="D486" t="b">
            <v>0</v>
          </cell>
        </row>
        <row r="487">
          <cell r="A487" t="str">
            <v>1,1,3,12,02,000</v>
          </cell>
          <cell r="B487" t="str">
            <v>EN GESTION JUDICIAL GANADERIA</v>
          </cell>
          <cell r="D487" t="b">
            <v>0</v>
          </cell>
        </row>
        <row r="488">
          <cell r="A488" t="str">
            <v>1,1,3,12,02,001</v>
          </cell>
          <cell r="B488" t="str">
            <v>EN MONEDA NACIONAL</v>
          </cell>
          <cell r="C488" t="str">
            <v>CREDI</v>
          </cell>
          <cell r="D488" t="b">
            <v>1</v>
          </cell>
        </row>
        <row r="489">
          <cell r="A489" t="str">
            <v>1,1,3,13,00,000</v>
          </cell>
          <cell r="B489" t="str">
            <v>FACTURAS A RECIBIR</v>
          </cell>
          <cell r="D489" t="b">
            <v>0</v>
          </cell>
        </row>
        <row r="490">
          <cell r="A490" t="str">
            <v>1,1,3,13,01,000</v>
          </cell>
          <cell r="B490" t="str">
            <v>FACTURAS A RECIBIR</v>
          </cell>
          <cell r="C490" t="str">
            <v>CREDI</v>
          </cell>
          <cell r="D490" t="b">
            <v>1</v>
          </cell>
        </row>
        <row r="491">
          <cell r="A491" t="str">
            <v>1,1,3,14,00,000</v>
          </cell>
          <cell r="B491" t="str">
            <v>CALL MERCADO A TERMINO</v>
          </cell>
          <cell r="D491" t="b">
            <v>0</v>
          </cell>
        </row>
        <row r="492">
          <cell r="A492" t="str">
            <v>1,1,3,14,03,000</v>
          </cell>
          <cell r="B492" t="str">
            <v>MAIZ</v>
          </cell>
          <cell r="D492" t="b">
            <v>0</v>
          </cell>
        </row>
        <row r="493">
          <cell r="A493" t="str">
            <v>1,1,3,14,03,001</v>
          </cell>
          <cell r="B493" t="str">
            <v>MZ NEGOCIOS DE GRANOS</v>
          </cell>
          <cell r="C493" t="str">
            <v>CREDI</v>
          </cell>
          <cell r="D493" t="b">
            <v>1</v>
          </cell>
        </row>
        <row r="494">
          <cell r="A494" t="str">
            <v>1,1,3,14,04,000</v>
          </cell>
          <cell r="B494" t="str">
            <v>SOJA</v>
          </cell>
          <cell r="D494" t="b">
            <v>0</v>
          </cell>
        </row>
        <row r="495">
          <cell r="A495" t="str">
            <v>1,1,3,14,04,001</v>
          </cell>
          <cell r="B495" t="str">
            <v>SO NEGOCIOS DE GRANOS</v>
          </cell>
          <cell r="C495" t="str">
            <v>CREDI</v>
          </cell>
          <cell r="D495" t="b">
            <v>1</v>
          </cell>
        </row>
        <row r="496">
          <cell r="A496" t="str">
            <v>1,1,3,15,00,000</v>
          </cell>
          <cell r="B496" t="str">
            <v>PUT MERCADO A TERMINO</v>
          </cell>
          <cell r="D496" t="b">
            <v>0</v>
          </cell>
        </row>
        <row r="497">
          <cell r="A497" t="str">
            <v>1,1,3,15,03,000</v>
          </cell>
          <cell r="B497" t="str">
            <v>MAIZ</v>
          </cell>
          <cell r="D497" t="b">
            <v>0</v>
          </cell>
        </row>
        <row r="498">
          <cell r="A498" t="str">
            <v>1,1,3,15,03,002</v>
          </cell>
          <cell r="B498" t="str">
            <v>MZ ENRIQUE ZENI</v>
          </cell>
          <cell r="C498" t="str">
            <v>CREDI</v>
          </cell>
          <cell r="D498" t="b">
            <v>1</v>
          </cell>
        </row>
        <row r="499">
          <cell r="A499" t="str">
            <v>1,1,3,15,04,000</v>
          </cell>
          <cell r="B499" t="str">
            <v>DEPOSITO EN GTIA DOLARES</v>
          </cell>
          <cell r="D499" t="b">
            <v>0</v>
          </cell>
        </row>
        <row r="500">
          <cell r="A500" t="str">
            <v>1,1,3,16,00,000</v>
          </cell>
          <cell r="B500" t="str">
            <v>DEPOSITOS EN GTIA. U$S</v>
          </cell>
          <cell r="D500" t="b">
            <v>0</v>
          </cell>
        </row>
        <row r="501">
          <cell r="A501" t="str">
            <v>1,1,3,16,01,000</v>
          </cell>
          <cell r="B501" t="str">
            <v>MERRILL LYNCH</v>
          </cell>
          <cell r="C501" t="str">
            <v>CREDI</v>
          </cell>
          <cell r="D501" t="b">
            <v>1</v>
          </cell>
        </row>
        <row r="502">
          <cell r="A502" t="str">
            <v>1,1,3,16,02,000</v>
          </cell>
          <cell r="B502" t="str">
            <v>ABN - CHICAGO</v>
          </cell>
          <cell r="C502" t="str">
            <v>CREDI</v>
          </cell>
          <cell r="D502" t="b">
            <v>1</v>
          </cell>
        </row>
        <row r="503">
          <cell r="A503" t="str">
            <v>1,1,4,00,00,000</v>
          </cell>
          <cell r="B503" t="str">
            <v>BIENES DE CAMBIO</v>
          </cell>
          <cell r="D503" t="b">
            <v>0</v>
          </cell>
        </row>
        <row r="504">
          <cell r="A504" t="str">
            <v>1,1,4,01,00,000</v>
          </cell>
          <cell r="B504" t="str">
            <v>GANADERIA</v>
          </cell>
          <cell r="D504" t="b">
            <v>0</v>
          </cell>
        </row>
        <row r="505">
          <cell r="A505" t="str">
            <v>1,1,4,01,01,000</v>
          </cell>
          <cell r="B505" t="str">
            <v>HACIENDA VACUNA</v>
          </cell>
          <cell r="D505" t="b">
            <v>0</v>
          </cell>
        </row>
        <row r="506">
          <cell r="A506" t="str">
            <v>1,1,4,01,01,001</v>
          </cell>
          <cell r="B506" t="str">
            <v>HAC.VAC VALOR DE COSTO</v>
          </cell>
          <cell r="C506" t="str">
            <v>BCAMB</v>
          </cell>
          <cell r="D506" t="b">
            <v>1</v>
          </cell>
        </row>
        <row r="507">
          <cell r="A507" t="str">
            <v>1,1,4,01,02,000</v>
          </cell>
          <cell r="B507" t="str">
            <v>HACIENDA YEGUARIZA</v>
          </cell>
          <cell r="D507" t="b">
            <v>0</v>
          </cell>
        </row>
        <row r="508">
          <cell r="A508" t="str">
            <v>1,1,4,01,02,001</v>
          </cell>
          <cell r="B508" t="str">
            <v>HAC.YEG VALOR DE COSTO</v>
          </cell>
          <cell r="C508" t="str">
            <v>BCAMB</v>
          </cell>
          <cell r="D508" t="b">
            <v>1</v>
          </cell>
        </row>
        <row r="509">
          <cell r="A509" t="str">
            <v>1,1,4,01,03,000</v>
          </cell>
          <cell r="B509" t="str">
            <v>HACIENDA LANAR</v>
          </cell>
          <cell r="D509" t="b">
            <v>0</v>
          </cell>
        </row>
        <row r="510">
          <cell r="A510" t="str">
            <v>1,1,4,01,03,001</v>
          </cell>
          <cell r="B510" t="str">
            <v>HAC.LAN VALOR DE COSTO</v>
          </cell>
          <cell r="C510" t="str">
            <v>BCAMB</v>
          </cell>
          <cell r="D510" t="b">
            <v>1</v>
          </cell>
        </row>
        <row r="511">
          <cell r="A511" t="str">
            <v>1,1,4,01,04,000</v>
          </cell>
          <cell r="B511" t="str">
            <v>HACIENDA A RECIBIR</v>
          </cell>
          <cell r="D511" t="b">
            <v>0</v>
          </cell>
        </row>
        <row r="512">
          <cell r="A512" t="str">
            <v>1,1,4,01,04,001</v>
          </cell>
          <cell r="B512" t="str">
            <v>HAC.A REC.VALOR DE COSTO</v>
          </cell>
          <cell r="C512" t="str">
            <v>BCAMB</v>
          </cell>
          <cell r="D512" t="b">
            <v>1</v>
          </cell>
        </row>
        <row r="513">
          <cell r="A513" t="str">
            <v>1,1,4,01,05,000</v>
          </cell>
          <cell r="B513" t="str">
            <v>SEMEN GANADERIA</v>
          </cell>
          <cell r="D513" t="b">
            <v>0</v>
          </cell>
        </row>
        <row r="514">
          <cell r="A514" t="str">
            <v>1,1,4,01,05,001</v>
          </cell>
          <cell r="B514" t="str">
            <v>HAC VAC SEMEN VAL DE CTO</v>
          </cell>
          <cell r="C514" t="str">
            <v>BCAMB</v>
          </cell>
          <cell r="D514" t="b">
            <v>1</v>
          </cell>
        </row>
        <row r="515">
          <cell r="A515" t="str">
            <v>1,1,4,02,00,000</v>
          </cell>
          <cell r="B515" t="str">
            <v>GRANOS</v>
          </cell>
          <cell r="D515" t="b">
            <v>0</v>
          </cell>
        </row>
        <row r="516">
          <cell r="A516" t="str">
            <v>1,1,4,02,01,000</v>
          </cell>
          <cell r="B516" t="str">
            <v>TRIGO PAN</v>
          </cell>
          <cell r="D516" t="b">
            <v>0</v>
          </cell>
        </row>
        <row r="517">
          <cell r="A517" t="str">
            <v>1,1,4,02,01,001</v>
          </cell>
          <cell r="B517" t="str">
            <v>TR PAN VALOR DE COSTO</v>
          </cell>
          <cell r="C517" t="str">
            <v>BCAMB</v>
          </cell>
          <cell r="D517" t="b">
            <v>1</v>
          </cell>
        </row>
        <row r="518">
          <cell r="A518" t="str">
            <v>1,1,4,02,09,000</v>
          </cell>
          <cell r="B518" t="str">
            <v>GRANOS GRAL</v>
          </cell>
          <cell r="D518" t="b">
            <v>0</v>
          </cell>
        </row>
        <row r="519">
          <cell r="A519" t="str">
            <v>1,1,4,02,09,001</v>
          </cell>
          <cell r="B519" t="str">
            <v>GR GRAL VALOR DE COSTO</v>
          </cell>
          <cell r="C519" t="str">
            <v>BCAMB</v>
          </cell>
          <cell r="D519" t="b">
            <v>1</v>
          </cell>
        </row>
        <row r="520">
          <cell r="A520" t="str">
            <v>1,1,4,02,09,003</v>
          </cell>
          <cell r="B520" t="str">
            <v>GR GRAL A RECIBIR</v>
          </cell>
          <cell r="C520" t="str">
            <v>BCAMB</v>
          </cell>
          <cell r="D520" t="b">
            <v>1</v>
          </cell>
        </row>
        <row r="521">
          <cell r="A521" t="str">
            <v>1,1,4,03,00,000</v>
          </cell>
          <cell r="B521" t="str">
            <v>SEMENTERAS</v>
          </cell>
          <cell r="D521" t="b">
            <v>0</v>
          </cell>
        </row>
        <row r="522">
          <cell r="A522" t="str">
            <v>1,1,4,03,01,000</v>
          </cell>
          <cell r="B522" t="str">
            <v>TRIGO PAN</v>
          </cell>
          <cell r="D522" t="b">
            <v>0</v>
          </cell>
        </row>
        <row r="523">
          <cell r="A523" t="str">
            <v>1,1,4,03,01,001</v>
          </cell>
          <cell r="B523" t="str">
            <v>TR PAN SEMILLAS</v>
          </cell>
          <cell r="C523" t="str">
            <v>BCAMB</v>
          </cell>
          <cell r="D523" t="b">
            <v>1</v>
          </cell>
        </row>
        <row r="524">
          <cell r="A524" t="str">
            <v>1,1,4,03,01,002</v>
          </cell>
          <cell r="B524" t="str">
            <v>TR PAN FERTILIZANTES</v>
          </cell>
          <cell r="C524" t="str">
            <v>BCAMB</v>
          </cell>
          <cell r="D524" t="b">
            <v>1</v>
          </cell>
        </row>
        <row r="525">
          <cell r="A525" t="str">
            <v>1,1,4,03,01,003</v>
          </cell>
          <cell r="B525" t="str">
            <v>TR PAN HERBICIDAS</v>
          </cell>
          <cell r="C525" t="str">
            <v>BCAMB</v>
          </cell>
          <cell r="D525" t="b">
            <v>1</v>
          </cell>
        </row>
        <row r="526">
          <cell r="A526" t="str">
            <v>1,1,4,03,01,004</v>
          </cell>
          <cell r="B526" t="str">
            <v>TR PAN INSECTICIDAS</v>
          </cell>
          <cell r="C526" t="str">
            <v>BCAMB</v>
          </cell>
          <cell r="D526" t="b">
            <v>1</v>
          </cell>
        </row>
        <row r="527">
          <cell r="A527" t="str">
            <v>1,1,4,03,01,005</v>
          </cell>
          <cell r="B527" t="str">
            <v>TR PAN FUNGUICIDAS</v>
          </cell>
          <cell r="C527" t="str">
            <v>BCAMB</v>
          </cell>
          <cell r="D527" t="b">
            <v>1</v>
          </cell>
        </row>
        <row r="528">
          <cell r="A528" t="str">
            <v>1,1,4,03,01,006</v>
          </cell>
          <cell r="B528" t="str">
            <v>TR PAN CURASEMILLAS</v>
          </cell>
          <cell r="C528" t="str">
            <v>BCAMB</v>
          </cell>
          <cell r="D528" t="b">
            <v>1</v>
          </cell>
        </row>
        <row r="529">
          <cell r="A529" t="str">
            <v>1,1,4,03,01,007</v>
          </cell>
          <cell r="B529" t="str">
            <v>TR PAN ACEITES AGRICOLAS</v>
          </cell>
          <cell r="C529" t="str">
            <v>BCAMB</v>
          </cell>
          <cell r="D529" t="b">
            <v>1</v>
          </cell>
        </row>
        <row r="530">
          <cell r="A530" t="str">
            <v>1,1,4,03,01,009</v>
          </cell>
          <cell r="B530" t="str">
            <v>TR PAN INOCULANTES Y MATERIA</v>
          </cell>
          <cell r="C530" t="str">
            <v>BCAMB</v>
          </cell>
          <cell r="D530" t="b">
            <v>1</v>
          </cell>
        </row>
        <row r="531">
          <cell r="A531" t="str">
            <v>1,1,4,03,01,010</v>
          </cell>
          <cell r="B531" t="str">
            <v>TR PAN SERVICIOS CONTRATADOS</v>
          </cell>
          <cell r="C531" t="str">
            <v>BCAMB</v>
          </cell>
          <cell r="D531" t="b">
            <v>1</v>
          </cell>
        </row>
        <row r="532">
          <cell r="A532" t="str">
            <v>1,1,4,03,01,011</v>
          </cell>
          <cell r="B532" t="str">
            <v>TR PAN SERVICIOS CONTRATADOS</v>
          </cell>
          <cell r="C532" t="str">
            <v>BCAMB</v>
          </cell>
          <cell r="D532" t="b">
            <v>1</v>
          </cell>
        </row>
        <row r="533">
          <cell r="A533" t="str">
            <v>1,1,4,03,01,012</v>
          </cell>
          <cell r="B533" t="str">
            <v>TR PAN SERVICIOS CONTRATADOS</v>
          </cell>
          <cell r="C533" t="str">
            <v>BCAMB</v>
          </cell>
          <cell r="D533" t="b">
            <v>1</v>
          </cell>
        </row>
        <row r="534">
          <cell r="A534" t="str">
            <v>1,1,4,03,01,013</v>
          </cell>
          <cell r="B534" t="str">
            <v>TR PAN SERVICIOS CONTRATADOS</v>
          </cell>
          <cell r="C534" t="str">
            <v>BCAMB</v>
          </cell>
          <cell r="D534" t="b">
            <v>1</v>
          </cell>
        </row>
        <row r="535">
          <cell r="A535" t="str">
            <v>1,1,4,03,01,014</v>
          </cell>
          <cell r="B535" t="str">
            <v>TR PAN SERVICIOS CONTRATADOS</v>
          </cell>
          <cell r="C535" t="str">
            <v>BCAMB</v>
          </cell>
          <cell r="D535" t="b">
            <v>1</v>
          </cell>
        </row>
        <row r="536">
          <cell r="A536" t="str">
            <v>1,1,4,03,01,015</v>
          </cell>
          <cell r="B536" t="str">
            <v>TR PAN ARRENDAMIENTOS</v>
          </cell>
          <cell r="C536" t="str">
            <v>BCAMB</v>
          </cell>
          <cell r="D536" t="b">
            <v>1</v>
          </cell>
        </row>
        <row r="537">
          <cell r="A537" t="str">
            <v>1,1,4,03,01,016</v>
          </cell>
          <cell r="B537" t="str">
            <v>TR PAN VARIOS</v>
          </cell>
          <cell r="C537" t="str">
            <v>BCAMB</v>
          </cell>
          <cell r="D537" t="b">
            <v>1</v>
          </cell>
        </row>
        <row r="538">
          <cell r="A538" t="str">
            <v>1,1,4,03,01,017</v>
          </cell>
          <cell r="B538" t="str">
            <v>TR PAN EMPRESA MAQUINARIA LA</v>
          </cell>
          <cell r="C538" t="str">
            <v>BCAMB</v>
          </cell>
          <cell r="D538" t="b">
            <v>1</v>
          </cell>
        </row>
        <row r="539">
          <cell r="A539" t="str">
            <v>1,1,4,03,01,018</v>
          </cell>
          <cell r="B539" t="str">
            <v>TR PAN EMPRESA MAQUINARIA SI</v>
          </cell>
          <cell r="C539" t="str">
            <v>BCAMB</v>
          </cell>
          <cell r="D539" t="b">
            <v>1</v>
          </cell>
        </row>
        <row r="540">
          <cell r="A540" t="str">
            <v>1,1,4,03,01,019</v>
          </cell>
          <cell r="B540" t="str">
            <v>TR PAN HONORARIOS</v>
          </cell>
          <cell r="C540" t="str">
            <v>BCAMB</v>
          </cell>
          <cell r="D540" t="b">
            <v>1</v>
          </cell>
        </row>
        <row r="541">
          <cell r="A541" t="str">
            <v>1,1,4,03,01,020</v>
          </cell>
          <cell r="B541" t="str">
            <v>TR PAN RIEGO</v>
          </cell>
          <cell r="C541" t="str">
            <v>BCAMB</v>
          </cell>
          <cell r="D541" t="b">
            <v>1</v>
          </cell>
        </row>
        <row r="542">
          <cell r="A542" t="str">
            <v>1,1,4,03,02,000</v>
          </cell>
          <cell r="B542" t="str">
            <v>TRIGO CANDEAL</v>
          </cell>
          <cell r="D542" t="b">
            <v>0</v>
          </cell>
        </row>
        <row r="543">
          <cell r="A543" t="str">
            <v>1,1,4,03,02,001</v>
          </cell>
          <cell r="B543" t="str">
            <v>TR CAN SEMILLAS</v>
          </cell>
          <cell r="C543" t="str">
            <v>BCAMB</v>
          </cell>
          <cell r="D543" t="b">
            <v>1</v>
          </cell>
        </row>
        <row r="544">
          <cell r="A544" t="str">
            <v>1,1,4,03,02,002</v>
          </cell>
          <cell r="B544" t="str">
            <v>TR CAN FERTILIZANTES</v>
          </cell>
          <cell r="C544" t="str">
            <v>BCAMB</v>
          </cell>
          <cell r="D544" t="b">
            <v>1</v>
          </cell>
        </row>
        <row r="545">
          <cell r="A545" t="str">
            <v>1,1,4,03,02,003</v>
          </cell>
          <cell r="B545" t="str">
            <v>TR CAN HERBICIDAS</v>
          </cell>
          <cell r="C545" t="str">
            <v>BCAMB</v>
          </cell>
          <cell r="D545" t="b">
            <v>1</v>
          </cell>
        </row>
        <row r="546">
          <cell r="A546" t="str">
            <v>1,1,4,03,02,005</v>
          </cell>
          <cell r="B546" t="str">
            <v>TR CAN FUNGUICIDAS</v>
          </cell>
          <cell r="C546" t="str">
            <v>BCAMB</v>
          </cell>
          <cell r="D546" t="b">
            <v>1</v>
          </cell>
        </row>
        <row r="547">
          <cell r="A547" t="str">
            <v>1,1,4,03,02,007</v>
          </cell>
          <cell r="B547" t="str">
            <v>TR CAN ACEITES AGRICOLAS</v>
          </cell>
          <cell r="C547" t="str">
            <v>BCAMB</v>
          </cell>
          <cell r="D547" t="b">
            <v>1</v>
          </cell>
        </row>
        <row r="548">
          <cell r="A548" t="str">
            <v>1,1,4,03,02,010</v>
          </cell>
          <cell r="B548" t="str">
            <v>TR CAN SERVICIOS CONTRATADOS</v>
          </cell>
          <cell r="C548" t="str">
            <v>BCAMB</v>
          </cell>
          <cell r="D548" t="b">
            <v>1</v>
          </cell>
        </row>
        <row r="549">
          <cell r="A549" t="str">
            <v>1,1,4,03,02,011</v>
          </cell>
          <cell r="B549" t="str">
            <v>TR CAN SERVICIOS CONTRATADOS</v>
          </cell>
          <cell r="C549" t="str">
            <v>BCAMB</v>
          </cell>
          <cell r="D549" t="b">
            <v>1</v>
          </cell>
        </row>
        <row r="550">
          <cell r="A550" t="str">
            <v>1,1,4,03,02,012</v>
          </cell>
          <cell r="B550" t="str">
            <v>TR CAN SERVICIOS CONTRATADOS</v>
          </cell>
          <cell r="C550" t="str">
            <v>BCAMB</v>
          </cell>
          <cell r="D550" t="b">
            <v>1</v>
          </cell>
        </row>
        <row r="551">
          <cell r="A551" t="str">
            <v>1,1,4,03,02,013</v>
          </cell>
          <cell r="B551" t="str">
            <v>TR CAN SERVICIOS CONTRATADOS</v>
          </cell>
          <cell r="C551" t="str">
            <v>BCAMB</v>
          </cell>
          <cell r="D551" t="b">
            <v>1</v>
          </cell>
        </row>
        <row r="552">
          <cell r="A552" t="str">
            <v>1,1,4,03,02,014</v>
          </cell>
          <cell r="B552" t="str">
            <v>TR CAN SERVICIOS CONTRATADOS</v>
          </cell>
          <cell r="C552" t="str">
            <v>BCAMB</v>
          </cell>
          <cell r="D552" t="b">
            <v>1</v>
          </cell>
        </row>
        <row r="553">
          <cell r="A553" t="str">
            <v>1,1,4,03,02,015</v>
          </cell>
          <cell r="B553" t="str">
            <v>TR CAN ARRENDAMIENTOS</v>
          </cell>
          <cell r="C553" t="str">
            <v>BCAMB</v>
          </cell>
          <cell r="D553" t="b">
            <v>1</v>
          </cell>
        </row>
        <row r="554">
          <cell r="A554" t="str">
            <v>1,1,4,03,02,016</v>
          </cell>
          <cell r="B554" t="str">
            <v>TR CAN VARIOS</v>
          </cell>
          <cell r="C554" t="str">
            <v>BCAMB</v>
          </cell>
          <cell r="D554" t="b">
            <v>1</v>
          </cell>
        </row>
        <row r="555">
          <cell r="A555" t="str">
            <v>1,1,4,03,02,017</v>
          </cell>
          <cell r="B555" t="str">
            <v>TR CAN EMPRESA MAQUINARIA LA</v>
          </cell>
          <cell r="C555" t="str">
            <v>BCAMB</v>
          </cell>
          <cell r="D555" t="b">
            <v>1</v>
          </cell>
        </row>
        <row r="556">
          <cell r="A556" t="str">
            <v>1,1,4,03,02,019</v>
          </cell>
          <cell r="B556" t="str">
            <v>TR CAN HONORARIOS</v>
          </cell>
          <cell r="C556" t="str">
            <v>BCAMB</v>
          </cell>
          <cell r="D556" t="b">
            <v>1</v>
          </cell>
        </row>
        <row r="557">
          <cell r="A557" t="str">
            <v>1,1,4,03,03,000</v>
          </cell>
          <cell r="B557" t="str">
            <v>GIRASOL ACEITERO</v>
          </cell>
          <cell r="D557" t="b">
            <v>0</v>
          </cell>
        </row>
        <row r="558">
          <cell r="A558" t="str">
            <v>1,1,4,03,03,001</v>
          </cell>
          <cell r="B558" t="str">
            <v>GR ACE SEMILLAS</v>
          </cell>
          <cell r="C558" t="str">
            <v>BCAMB</v>
          </cell>
          <cell r="D558" t="b">
            <v>1</v>
          </cell>
        </row>
        <row r="559">
          <cell r="A559" t="str">
            <v>1,1,4,03,03,002</v>
          </cell>
          <cell r="B559" t="str">
            <v>GR ACE FERTILIZANTES</v>
          </cell>
          <cell r="C559" t="str">
            <v>BCAMB</v>
          </cell>
          <cell r="D559" t="b">
            <v>1</v>
          </cell>
        </row>
        <row r="560">
          <cell r="A560" t="str">
            <v>1,1,4,03,03,003</v>
          </cell>
          <cell r="B560" t="str">
            <v>GR ACE HERBICIDAS</v>
          </cell>
          <cell r="C560" t="str">
            <v>BCAMB</v>
          </cell>
          <cell r="D560" t="b">
            <v>1</v>
          </cell>
        </row>
        <row r="561">
          <cell r="A561" t="str">
            <v>1,1,4,03,03,004</v>
          </cell>
          <cell r="B561" t="str">
            <v>GR ACE INSECTICIDAS</v>
          </cell>
          <cell r="C561" t="str">
            <v>BCAMB</v>
          </cell>
          <cell r="D561" t="b">
            <v>1</v>
          </cell>
        </row>
        <row r="562">
          <cell r="A562" t="str">
            <v>1,1,4,03,03,005</v>
          </cell>
          <cell r="B562" t="str">
            <v>GR ACE FUNGUICIDAS</v>
          </cell>
          <cell r="C562" t="str">
            <v>BCAMB</v>
          </cell>
          <cell r="D562" t="b">
            <v>1</v>
          </cell>
        </row>
        <row r="563">
          <cell r="A563" t="str">
            <v>1,1,4,03,03,006</v>
          </cell>
          <cell r="B563" t="str">
            <v>GR ACE CURASEMILLAS</v>
          </cell>
          <cell r="C563" t="str">
            <v>BCAMB</v>
          </cell>
          <cell r="D563" t="b">
            <v>1</v>
          </cell>
        </row>
        <row r="564">
          <cell r="A564" t="str">
            <v>1,1,4,03,03,007</v>
          </cell>
          <cell r="B564" t="str">
            <v>GR ACE ACEITES AGRICOLAS</v>
          </cell>
          <cell r="C564" t="str">
            <v>BCAMB</v>
          </cell>
          <cell r="D564" t="b">
            <v>1</v>
          </cell>
        </row>
        <row r="565">
          <cell r="A565" t="str">
            <v>1,1,4,03,03,008</v>
          </cell>
          <cell r="B565" t="str">
            <v>GR ACE COADYUDANTES</v>
          </cell>
          <cell r="C565" t="str">
            <v>BCAMB</v>
          </cell>
          <cell r="D565" t="b">
            <v>1</v>
          </cell>
        </row>
        <row r="566">
          <cell r="A566" t="str">
            <v>1,1,4,03,03,009</v>
          </cell>
          <cell r="B566" t="str">
            <v>GR ACE INOCULANTES Y MATERIA</v>
          </cell>
          <cell r="C566" t="str">
            <v>BCAMB</v>
          </cell>
          <cell r="D566" t="b">
            <v>1</v>
          </cell>
        </row>
        <row r="567">
          <cell r="A567" t="str">
            <v>1,1,4,03,03,010</v>
          </cell>
          <cell r="B567" t="str">
            <v>GR ACE SERVICIOS CONTRATADOS</v>
          </cell>
          <cell r="C567" t="str">
            <v>BCAMB</v>
          </cell>
          <cell r="D567" t="b">
            <v>1</v>
          </cell>
        </row>
        <row r="568">
          <cell r="A568" t="str">
            <v>1,1,4,03,03,011</v>
          </cell>
          <cell r="B568" t="str">
            <v>GR ACE SERVICIOS CONTRATADOS</v>
          </cell>
          <cell r="C568" t="str">
            <v>BCAMB</v>
          </cell>
          <cell r="D568" t="b">
            <v>1</v>
          </cell>
        </row>
        <row r="569">
          <cell r="A569" t="str">
            <v>1,1,4,03,03,012</v>
          </cell>
          <cell r="B569" t="str">
            <v>GR ACE SERVICIOS CONTRATADOS</v>
          </cell>
          <cell r="C569" t="str">
            <v>BCAMB</v>
          </cell>
          <cell r="D569" t="b">
            <v>1</v>
          </cell>
        </row>
        <row r="570">
          <cell r="A570" t="str">
            <v>1,1,4,03,03,013</v>
          </cell>
          <cell r="B570" t="str">
            <v>GR ACE SERVICIOS CONTRATADOS</v>
          </cell>
          <cell r="C570" t="str">
            <v>BCAMB</v>
          </cell>
          <cell r="D570" t="b">
            <v>1</v>
          </cell>
        </row>
        <row r="571">
          <cell r="A571" t="str">
            <v>1,1,4,03,03,014</v>
          </cell>
          <cell r="B571" t="str">
            <v>GR ACE SERVICIOS CONTRATADOS</v>
          </cell>
          <cell r="C571" t="str">
            <v>BCAMB</v>
          </cell>
          <cell r="D571" t="b">
            <v>1</v>
          </cell>
        </row>
        <row r="572">
          <cell r="A572" t="str">
            <v>1,1,4,03,03,015</v>
          </cell>
          <cell r="B572" t="str">
            <v>GR ACE ARRENDAMIENTOS</v>
          </cell>
          <cell r="C572" t="str">
            <v>BCAMB</v>
          </cell>
          <cell r="D572" t="b">
            <v>1</v>
          </cell>
        </row>
        <row r="573">
          <cell r="A573" t="str">
            <v>1,1,4,03,03,016</v>
          </cell>
          <cell r="B573" t="str">
            <v>GR ACE VARIOS</v>
          </cell>
          <cell r="C573" t="str">
            <v>BCAMB</v>
          </cell>
          <cell r="D573" t="b">
            <v>1</v>
          </cell>
        </row>
        <row r="574">
          <cell r="A574" t="str">
            <v>1,1,4,03,03,017</v>
          </cell>
          <cell r="B574" t="str">
            <v>GR ACE EMPRESA MAQUINARIA LA</v>
          </cell>
          <cell r="C574" t="str">
            <v>BCAMB</v>
          </cell>
          <cell r="D574" t="b">
            <v>1</v>
          </cell>
        </row>
        <row r="575">
          <cell r="A575" t="str">
            <v>1,1,4,03,03,018</v>
          </cell>
          <cell r="B575" t="str">
            <v>GR ACE EMPRESA MAQUINARIA SI</v>
          </cell>
          <cell r="C575" t="str">
            <v>BCAMB</v>
          </cell>
          <cell r="D575" t="b">
            <v>1</v>
          </cell>
        </row>
        <row r="576">
          <cell r="A576" t="str">
            <v>1,1,4,03,03,019</v>
          </cell>
          <cell r="B576" t="str">
            <v>GR ACE HONORARIOS</v>
          </cell>
          <cell r="C576" t="str">
            <v>BCAMB</v>
          </cell>
          <cell r="D576" t="b">
            <v>1</v>
          </cell>
        </row>
        <row r="577">
          <cell r="A577" t="str">
            <v>1,1,4,03,04,000</v>
          </cell>
          <cell r="B577" t="str">
            <v>GIRASOL CONFITERO</v>
          </cell>
          <cell r="D577" t="b">
            <v>0</v>
          </cell>
        </row>
        <row r="578">
          <cell r="A578" t="str">
            <v>1,1,4,03,04,001</v>
          </cell>
          <cell r="B578" t="str">
            <v>GR CON SEMILLAS</v>
          </cell>
          <cell r="C578" t="str">
            <v>BCAMB</v>
          </cell>
          <cell r="D578" t="b">
            <v>1</v>
          </cell>
        </row>
        <row r="579">
          <cell r="A579" t="str">
            <v>1,1,4,03,04,002</v>
          </cell>
          <cell r="B579" t="str">
            <v>GR CON FERTILIZANTES</v>
          </cell>
          <cell r="C579" t="str">
            <v>BCAMB</v>
          </cell>
          <cell r="D579" t="b">
            <v>1</v>
          </cell>
        </row>
        <row r="580">
          <cell r="A580" t="str">
            <v>1,1,4,03,04,003</v>
          </cell>
          <cell r="B580" t="str">
            <v>GR CON HERBICIDAS</v>
          </cell>
          <cell r="C580" t="str">
            <v>BCAMB</v>
          </cell>
          <cell r="D580" t="b">
            <v>1</v>
          </cell>
        </row>
        <row r="581">
          <cell r="A581" t="str">
            <v>1,1,4,03,04,004</v>
          </cell>
          <cell r="B581" t="str">
            <v>GR CON INSECTICIDAS</v>
          </cell>
          <cell r="C581" t="str">
            <v>BCAMB</v>
          </cell>
          <cell r="D581" t="b">
            <v>1</v>
          </cell>
        </row>
        <row r="582">
          <cell r="A582" t="str">
            <v>1,1,4,03,04,005</v>
          </cell>
          <cell r="B582" t="str">
            <v>GR CON FUNGUICIDAS</v>
          </cell>
          <cell r="C582" t="str">
            <v>BCAMB</v>
          </cell>
          <cell r="D582" t="b">
            <v>1</v>
          </cell>
        </row>
        <row r="583">
          <cell r="A583" t="str">
            <v>1,1,4,03,04,006</v>
          </cell>
          <cell r="B583" t="str">
            <v>GR CON CURASEMILLAS</v>
          </cell>
          <cell r="C583" t="str">
            <v>BCAMB</v>
          </cell>
          <cell r="D583" t="b">
            <v>1</v>
          </cell>
        </row>
        <row r="584">
          <cell r="A584" t="str">
            <v>1,1,4,03,04,007</v>
          </cell>
          <cell r="B584" t="str">
            <v>GR CON ACEITES AGRICOLAS</v>
          </cell>
          <cell r="C584" t="str">
            <v>BCAMB</v>
          </cell>
          <cell r="D584" t="b">
            <v>1</v>
          </cell>
        </row>
        <row r="585">
          <cell r="A585" t="str">
            <v>1,1,4,03,04,008</v>
          </cell>
          <cell r="B585" t="str">
            <v>GR CON COADYUDANTES</v>
          </cell>
          <cell r="C585" t="str">
            <v>BCAMB</v>
          </cell>
          <cell r="D585" t="b">
            <v>1</v>
          </cell>
        </row>
        <row r="586">
          <cell r="A586" t="str">
            <v>1,1,4,03,04,010</v>
          </cell>
          <cell r="B586" t="str">
            <v>GR CON SERVICIOS CONTRATADOS</v>
          </cell>
          <cell r="C586" t="str">
            <v>BCAMB</v>
          </cell>
          <cell r="D586" t="b">
            <v>1</v>
          </cell>
        </row>
        <row r="587">
          <cell r="A587" t="str">
            <v>1,1,4,03,04,011</v>
          </cell>
          <cell r="B587" t="str">
            <v>GR CON SERVICIOS CONTRATADOS</v>
          </cell>
          <cell r="C587" t="str">
            <v>BCAMB</v>
          </cell>
          <cell r="D587" t="b">
            <v>1</v>
          </cell>
        </row>
        <row r="588">
          <cell r="A588" t="str">
            <v>1,1,4,03,04,012</v>
          </cell>
          <cell r="B588" t="str">
            <v>GR CON SERVICIOS CONTRATADOS</v>
          </cell>
          <cell r="C588" t="str">
            <v>BCAMB</v>
          </cell>
          <cell r="D588" t="b">
            <v>1</v>
          </cell>
        </row>
        <row r="589">
          <cell r="A589" t="str">
            <v>1,1,4,03,04,014</v>
          </cell>
          <cell r="B589" t="str">
            <v>GR CON SERVICIOS CONTRATADOS</v>
          </cell>
          <cell r="C589" t="str">
            <v>BCAMB</v>
          </cell>
          <cell r="D589" t="b">
            <v>1</v>
          </cell>
        </row>
        <row r="590">
          <cell r="A590" t="str">
            <v>1,1,4,03,04,015</v>
          </cell>
          <cell r="B590" t="str">
            <v>GR CON ARRENDAMIENTOS</v>
          </cell>
          <cell r="C590" t="str">
            <v>BCAMB</v>
          </cell>
          <cell r="D590" t="b">
            <v>1</v>
          </cell>
        </row>
        <row r="591">
          <cell r="A591" t="str">
            <v>1,1,4,03,04,016</v>
          </cell>
          <cell r="B591" t="str">
            <v>GR CON VARIOS</v>
          </cell>
          <cell r="C591" t="str">
            <v>BCAMB</v>
          </cell>
          <cell r="D591" t="b">
            <v>1</v>
          </cell>
        </row>
        <row r="592">
          <cell r="A592" t="str">
            <v>1,1,4,03,04,019</v>
          </cell>
          <cell r="B592" t="str">
            <v>GR CON HONORARIOS</v>
          </cell>
          <cell r="C592" t="str">
            <v>BCAMB</v>
          </cell>
          <cell r="D592" t="b">
            <v>1</v>
          </cell>
        </row>
        <row r="593">
          <cell r="A593" t="str">
            <v>1,1,4,03,05,000</v>
          </cell>
          <cell r="B593" t="str">
            <v>MAIZ</v>
          </cell>
          <cell r="D593" t="b">
            <v>0</v>
          </cell>
        </row>
        <row r="594">
          <cell r="A594" t="str">
            <v>1,1,4,03,05,001</v>
          </cell>
          <cell r="B594" t="str">
            <v>MZ SEMILLAS</v>
          </cell>
          <cell r="C594" t="str">
            <v>BCAMB</v>
          </cell>
          <cell r="D594" t="b">
            <v>1</v>
          </cell>
        </row>
        <row r="595">
          <cell r="A595" t="str">
            <v>1,1,4,03,05,002</v>
          </cell>
          <cell r="B595" t="str">
            <v>MZ FERTILIZANTES</v>
          </cell>
          <cell r="C595" t="str">
            <v>BCAMB</v>
          </cell>
          <cell r="D595" t="b">
            <v>1</v>
          </cell>
        </row>
        <row r="596">
          <cell r="A596" t="str">
            <v>1,1,4,03,05,003</v>
          </cell>
          <cell r="B596" t="str">
            <v>MZ HERBICIDAS</v>
          </cell>
          <cell r="C596" t="str">
            <v>BCAMB</v>
          </cell>
          <cell r="D596" t="b">
            <v>1</v>
          </cell>
        </row>
        <row r="597">
          <cell r="A597" t="str">
            <v>1,1,4,03,05,004</v>
          </cell>
          <cell r="B597" t="str">
            <v>MZ INSECTICIDAS</v>
          </cell>
          <cell r="C597" t="str">
            <v>BCAMB</v>
          </cell>
          <cell r="D597" t="b">
            <v>1</v>
          </cell>
        </row>
        <row r="598">
          <cell r="A598" t="str">
            <v>1,1,4,03,05,005</v>
          </cell>
          <cell r="B598" t="str">
            <v>MZ FUNGUICIDAS</v>
          </cell>
          <cell r="C598" t="str">
            <v>BCAMB</v>
          </cell>
          <cell r="D598" t="b">
            <v>1</v>
          </cell>
        </row>
        <row r="599">
          <cell r="A599" t="str">
            <v>1,1,4,03,05,006</v>
          </cell>
          <cell r="B599" t="str">
            <v>MZ CURASEMILLAS</v>
          </cell>
          <cell r="C599" t="str">
            <v>BCAMB</v>
          </cell>
          <cell r="D599" t="b">
            <v>1</v>
          </cell>
        </row>
        <row r="600">
          <cell r="A600" t="str">
            <v>1,1,4,03,05,007</v>
          </cell>
          <cell r="B600" t="str">
            <v>MZ ACEITES AGRICOLAS</v>
          </cell>
          <cell r="C600" t="str">
            <v>BCAMB</v>
          </cell>
          <cell r="D600" t="b">
            <v>1</v>
          </cell>
        </row>
        <row r="601">
          <cell r="A601" t="str">
            <v>1,1,4,03,05,008</v>
          </cell>
          <cell r="B601" t="str">
            <v>MZ COADYUDANTES</v>
          </cell>
          <cell r="C601" t="str">
            <v>BCAMB</v>
          </cell>
          <cell r="D601" t="b">
            <v>1</v>
          </cell>
        </row>
        <row r="602">
          <cell r="A602" t="str">
            <v>1,1,4,03,05,009</v>
          </cell>
          <cell r="B602" t="str">
            <v>MZ AMARILLO INOCULANTES Y MA</v>
          </cell>
          <cell r="C602" t="str">
            <v>BCAMB</v>
          </cell>
          <cell r="D602" t="b">
            <v>1</v>
          </cell>
        </row>
        <row r="603">
          <cell r="A603" t="str">
            <v>1,1,4,03,05,010</v>
          </cell>
          <cell r="B603" t="str">
            <v>MZ SERVICIOS CONTRATADOS LAB</v>
          </cell>
          <cell r="C603" t="str">
            <v>BCAMB</v>
          </cell>
          <cell r="D603" t="b">
            <v>1</v>
          </cell>
        </row>
        <row r="604">
          <cell r="A604" t="str">
            <v>1,1,4,03,05,011</v>
          </cell>
          <cell r="B604" t="str">
            <v>MZ SERVICIOS CONTRATADOS SIE</v>
          </cell>
          <cell r="C604" t="str">
            <v>BCAMB</v>
          </cell>
          <cell r="D604" t="b">
            <v>1</v>
          </cell>
        </row>
        <row r="605">
          <cell r="A605" t="str">
            <v>1,1,4,03,05,012</v>
          </cell>
          <cell r="B605" t="str">
            <v>MZ SERVICIOS CONTRATADOS FUM</v>
          </cell>
          <cell r="C605" t="str">
            <v>BCAMB</v>
          </cell>
          <cell r="D605" t="b">
            <v>1</v>
          </cell>
        </row>
        <row r="606">
          <cell r="A606" t="str">
            <v>1,1,4,03,05,013</v>
          </cell>
          <cell r="B606" t="str">
            <v>MZ SERVICIOS CONTRATADOS FER</v>
          </cell>
          <cell r="C606" t="str">
            <v>BCAMB</v>
          </cell>
          <cell r="D606" t="b">
            <v>1</v>
          </cell>
        </row>
        <row r="607">
          <cell r="A607" t="str">
            <v>1,1,4,03,05,014</v>
          </cell>
          <cell r="B607" t="str">
            <v>MZ SERVICIOS CONTRATADOS OTR</v>
          </cell>
          <cell r="C607" t="str">
            <v>BCAMB</v>
          </cell>
          <cell r="D607" t="b">
            <v>1</v>
          </cell>
        </row>
        <row r="608">
          <cell r="A608" t="str">
            <v>1,1,4,03,05,015</v>
          </cell>
          <cell r="B608" t="str">
            <v>MZ ARRENDAMIENTOS</v>
          </cell>
          <cell r="C608" t="str">
            <v>BCAMB</v>
          </cell>
          <cell r="D608" t="b">
            <v>1</v>
          </cell>
        </row>
        <row r="609">
          <cell r="A609" t="str">
            <v>1,1,4,03,05,016</v>
          </cell>
          <cell r="B609" t="str">
            <v>MZ VARIOS</v>
          </cell>
          <cell r="C609" t="str">
            <v>BCAMB</v>
          </cell>
          <cell r="D609" t="b">
            <v>1</v>
          </cell>
        </row>
        <row r="610">
          <cell r="A610" t="str">
            <v>1,1,4,03,05,017</v>
          </cell>
          <cell r="B610" t="str">
            <v>MZ EMPRESA MAQUINARIAS LABOR</v>
          </cell>
          <cell r="C610" t="str">
            <v>BCAMB</v>
          </cell>
          <cell r="D610" t="b">
            <v>1</v>
          </cell>
        </row>
        <row r="611">
          <cell r="A611" t="str">
            <v>1,1,4,03,05,018</v>
          </cell>
          <cell r="B611" t="str">
            <v>MZ EMPRESA MAQUINARIA SIEMBR</v>
          </cell>
          <cell r="C611" t="str">
            <v>BCAMB</v>
          </cell>
          <cell r="D611" t="b">
            <v>1</v>
          </cell>
        </row>
        <row r="612">
          <cell r="A612" t="str">
            <v>1,1,4,03,05,019</v>
          </cell>
          <cell r="B612" t="str">
            <v>MZ HONORARIOS</v>
          </cell>
          <cell r="C612" t="str">
            <v>BCAMB</v>
          </cell>
          <cell r="D612" t="b">
            <v>1</v>
          </cell>
        </row>
        <row r="613">
          <cell r="A613" t="str">
            <v>1,1,4,03,05,020</v>
          </cell>
          <cell r="B613" t="str">
            <v>MZ AMARILLO RIEGO</v>
          </cell>
          <cell r="C613" t="str">
            <v>BCAMB</v>
          </cell>
          <cell r="D613" t="b">
            <v>1</v>
          </cell>
        </row>
        <row r="614">
          <cell r="A614" t="str">
            <v>1,1,4,03,06,000</v>
          </cell>
          <cell r="B614" t="str">
            <v>SOJA 1</v>
          </cell>
          <cell r="D614" t="b">
            <v>0</v>
          </cell>
        </row>
        <row r="615">
          <cell r="A615" t="str">
            <v>1,1,4,03,06,001</v>
          </cell>
          <cell r="B615" t="str">
            <v>SO 1 SEMILLAS</v>
          </cell>
          <cell r="C615" t="str">
            <v>BCAMB</v>
          </cell>
          <cell r="D615" t="b">
            <v>1</v>
          </cell>
        </row>
        <row r="616">
          <cell r="A616" t="str">
            <v>1,1,4,03,06,002</v>
          </cell>
          <cell r="B616" t="str">
            <v>SO 1 FERTILIZANTES</v>
          </cell>
          <cell r="C616" t="str">
            <v>BCAMB</v>
          </cell>
          <cell r="D616" t="b">
            <v>1</v>
          </cell>
        </row>
        <row r="617">
          <cell r="A617" t="str">
            <v>1,1,4,03,06,003</v>
          </cell>
          <cell r="B617" t="str">
            <v>SO 1 HERBICIDAS</v>
          </cell>
          <cell r="C617" t="str">
            <v>BCAMB</v>
          </cell>
          <cell r="D617" t="b">
            <v>1</v>
          </cell>
        </row>
        <row r="618">
          <cell r="A618" t="str">
            <v>1,1,4,03,06,004</v>
          </cell>
          <cell r="B618" t="str">
            <v>SO 1 INSECTICIDAS</v>
          </cell>
          <cell r="C618" t="str">
            <v>BCAMB</v>
          </cell>
          <cell r="D618" t="b">
            <v>1</v>
          </cell>
        </row>
        <row r="619">
          <cell r="A619" t="str">
            <v>1,1,4,03,06,005</v>
          </cell>
          <cell r="B619" t="str">
            <v>SO 1 FUNGUICIDAS</v>
          </cell>
          <cell r="C619" t="str">
            <v>BCAMB</v>
          </cell>
          <cell r="D619" t="b">
            <v>1</v>
          </cell>
        </row>
        <row r="620">
          <cell r="A620" t="str">
            <v>1,1,4,03,06,006</v>
          </cell>
          <cell r="B620" t="str">
            <v>SO 1 CURASEMILLAS</v>
          </cell>
          <cell r="C620" t="str">
            <v>BCAMB</v>
          </cell>
          <cell r="D620" t="b">
            <v>1</v>
          </cell>
        </row>
        <row r="621">
          <cell r="A621" t="str">
            <v>1,1,4,03,06,007</v>
          </cell>
          <cell r="B621" t="str">
            <v>SO 1 ACEITES AGRICOLAS</v>
          </cell>
          <cell r="C621" t="str">
            <v>BCAMB</v>
          </cell>
          <cell r="D621" t="b">
            <v>1</v>
          </cell>
        </row>
        <row r="622">
          <cell r="A622" t="str">
            <v>1,1,4,03,06,009</v>
          </cell>
          <cell r="B622" t="str">
            <v>SO 1 INOCULANTES Y MATERIALE</v>
          </cell>
          <cell r="C622" t="str">
            <v>BCAMB</v>
          </cell>
          <cell r="D622" t="b">
            <v>1</v>
          </cell>
        </row>
        <row r="623">
          <cell r="A623" t="str">
            <v>1,1,4,03,06,010</v>
          </cell>
          <cell r="B623" t="str">
            <v>SO 1 SERVICIOS CONTRATADOS L</v>
          </cell>
          <cell r="C623" t="str">
            <v>BCAMB</v>
          </cell>
          <cell r="D623" t="b">
            <v>1</v>
          </cell>
        </row>
        <row r="624">
          <cell r="A624" t="str">
            <v>1,1,4,03,06,011</v>
          </cell>
          <cell r="B624" t="str">
            <v>SO 1 SERVICIOS CONTRATADOS S</v>
          </cell>
          <cell r="C624" t="str">
            <v>BCAMB</v>
          </cell>
          <cell r="D624" t="b">
            <v>1</v>
          </cell>
        </row>
        <row r="625">
          <cell r="A625" t="str">
            <v>1,1,4,03,06,012</v>
          </cell>
          <cell r="B625" t="str">
            <v>SO 1 SERVICIOS CONTRATADOS F</v>
          </cell>
          <cell r="C625" t="str">
            <v>BCAMB</v>
          </cell>
          <cell r="D625" t="b">
            <v>1</v>
          </cell>
        </row>
        <row r="626">
          <cell r="A626" t="str">
            <v>1,1,4,03,06,013</v>
          </cell>
          <cell r="B626" t="str">
            <v>SO 1 SERVICIOS CONTRATADOS F</v>
          </cell>
          <cell r="C626" t="str">
            <v>BCAMB</v>
          </cell>
          <cell r="D626" t="b">
            <v>1</v>
          </cell>
        </row>
        <row r="627">
          <cell r="A627" t="str">
            <v>1,1,4,03,06,014</v>
          </cell>
          <cell r="B627" t="str">
            <v>SO 1 SERVICIOS CONTRATADOS O</v>
          </cell>
          <cell r="C627" t="str">
            <v>BCAMB</v>
          </cell>
          <cell r="D627" t="b">
            <v>1</v>
          </cell>
        </row>
        <row r="628">
          <cell r="A628" t="str">
            <v>1,1,4,03,06,015</v>
          </cell>
          <cell r="B628" t="str">
            <v>SO 1 ARRENDAMIENTOS</v>
          </cell>
          <cell r="C628" t="str">
            <v>BCAMB</v>
          </cell>
          <cell r="D628" t="b">
            <v>1</v>
          </cell>
        </row>
        <row r="629">
          <cell r="A629" t="str">
            <v>1,1,4,03,06,016</v>
          </cell>
          <cell r="B629" t="str">
            <v>SO 1 VARIOS</v>
          </cell>
          <cell r="C629" t="str">
            <v>BCAMB</v>
          </cell>
          <cell r="D629" t="b">
            <v>1</v>
          </cell>
        </row>
        <row r="630">
          <cell r="A630" t="str">
            <v>1,1,4,03,06,017</v>
          </cell>
          <cell r="B630" t="str">
            <v>SO 1 EMPRESA MAQUINARIAS LAB</v>
          </cell>
          <cell r="C630" t="str">
            <v>BCAMB</v>
          </cell>
          <cell r="D630" t="b">
            <v>1</v>
          </cell>
        </row>
        <row r="631">
          <cell r="A631" t="str">
            <v>1,1,4,03,06,018</v>
          </cell>
          <cell r="B631" t="str">
            <v>SO 1 EMPRESA MAQUINARIA SIEM</v>
          </cell>
          <cell r="C631" t="str">
            <v>BCAMB</v>
          </cell>
          <cell r="D631" t="b">
            <v>1</v>
          </cell>
        </row>
        <row r="632">
          <cell r="A632" t="str">
            <v>1,1,4,03,06,019</v>
          </cell>
          <cell r="B632" t="str">
            <v>SO 1 HONORARIOS</v>
          </cell>
          <cell r="C632" t="str">
            <v>BCAMB</v>
          </cell>
          <cell r="D632" t="b">
            <v>1</v>
          </cell>
        </row>
        <row r="633">
          <cell r="A633" t="str">
            <v>1,1,4,03,06,020</v>
          </cell>
          <cell r="B633" t="str">
            <v>SO 1 RIEGO</v>
          </cell>
          <cell r="C633" t="str">
            <v>BCAMB</v>
          </cell>
          <cell r="D633" t="b">
            <v>1</v>
          </cell>
        </row>
        <row r="634">
          <cell r="A634" t="str">
            <v>1,1,4,03,07,000</v>
          </cell>
          <cell r="B634" t="str">
            <v>SOJA 2</v>
          </cell>
          <cell r="D634" t="b">
            <v>0</v>
          </cell>
        </row>
        <row r="635">
          <cell r="A635" t="str">
            <v>1,1,4,03,07,001</v>
          </cell>
          <cell r="B635" t="str">
            <v>SO 2 SEMILLAS</v>
          </cell>
          <cell r="C635" t="str">
            <v>BCAMB</v>
          </cell>
          <cell r="D635" t="b">
            <v>1</v>
          </cell>
        </row>
        <row r="636">
          <cell r="A636" t="str">
            <v>1,1,4,03,07,002</v>
          </cell>
          <cell r="B636" t="str">
            <v>SO 2 FERTILIZANTES</v>
          </cell>
          <cell r="C636" t="str">
            <v>BCAMB</v>
          </cell>
          <cell r="D636" t="b">
            <v>1</v>
          </cell>
        </row>
        <row r="637">
          <cell r="A637" t="str">
            <v>1,1,4,03,07,003</v>
          </cell>
          <cell r="B637" t="str">
            <v>SO 2 HERBICIDAS</v>
          </cell>
          <cell r="C637" t="str">
            <v>BCAMB</v>
          </cell>
          <cell r="D637" t="b">
            <v>1</v>
          </cell>
        </row>
        <row r="638">
          <cell r="A638" t="str">
            <v>1,1,4,03,07,004</v>
          </cell>
          <cell r="B638" t="str">
            <v>SO 2 INSECTICIDAS</v>
          </cell>
          <cell r="C638" t="str">
            <v>BCAMB</v>
          </cell>
          <cell r="D638" t="b">
            <v>1</v>
          </cell>
        </row>
        <row r="639">
          <cell r="A639" t="str">
            <v>1,1,4,03,07,005</v>
          </cell>
          <cell r="B639" t="str">
            <v>SO 2 FUNGUICIDAS</v>
          </cell>
          <cell r="C639" t="str">
            <v>BCAMB</v>
          </cell>
          <cell r="D639" t="b">
            <v>1</v>
          </cell>
        </row>
        <row r="640">
          <cell r="A640" t="str">
            <v>1,1,4,03,07,006</v>
          </cell>
          <cell r="B640" t="str">
            <v>SO 2 CURASEMILLAS</v>
          </cell>
          <cell r="C640" t="str">
            <v>BCAMB</v>
          </cell>
          <cell r="D640" t="b">
            <v>1</v>
          </cell>
        </row>
        <row r="641">
          <cell r="A641" t="str">
            <v>1,1,4,03,07,007</v>
          </cell>
          <cell r="B641" t="str">
            <v>SO 2 ACEITES AGRICOLAS</v>
          </cell>
          <cell r="C641" t="str">
            <v>BCAMB</v>
          </cell>
          <cell r="D641" t="b">
            <v>1</v>
          </cell>
        </row>
        <row r="642">
          <cell r="A642" t="str">
            <v>1,1,4,03,07,009</v>
          </cell>
          <cell r="B642" t="str">
            <v>SO 2 INOCULANTES Y MATERIALE</v>
          </cell>
          <cell r="C642" t="str">
            <v>BCAMB</v>
          </cell>
          <cell r="D642" t="b">
            <v>1</v>
          </cell>
        </row>
        <row r="643">
          <cell r="A643" t="str">
            <v>1,1,4,03,07,010</v>
          </cell>
          <cell r="B643" t="str">
            <v>SO 2 SERVICIOS CONTRATADOS L</v>
          </cell>
          <cell r="C643" t="str">
            <v>BCAMB</v>
          </cell>
          <cell r="D643" t="b">
            <v>1</v>
          </cell>
        </row>
        <row r="644">
          <cell r="A644" t="str">
            <v>1,1,4,03,07,011</v>
          </cell>
          <cell r="B644" t="str">
            <v>SO 2 SERVICIOS CONTRATADOS S</v>
          </cell>
          <cell r="C644" t="str">
            <v>BCAMB</v>
          </cell>
          <cell r="D644" t="b">
            <v>1</v>
          </cell>
        </row>
        <row r="645">
          <cell r="A645" t="str">
            <v>1,1,4,03,07,012</v>
          </cell>
          <cell r="B645" t="str">
            <v>SO 2 SERVICIOS CONTRATADOS F</v>
          </cell>
          <cell r="C645" t="str">
            <v>BCAMB</v>
          </cell>
          <cell r="D645" t="b">
            <v>1</v>
          </cell>
        </row>
        <row r="646">
          <cell r="A646" t="str">
            <v>1,1,4,03,07,013</v>
          </cell>
          <cell r="B646" t="str">
            <v>SO 2 SERVICIOS CONTRATADOS F</v>
          </cell>
          <cell r="C646" t="str">
            <v>BCAMB</v>
          </cell>
          <cell r="D646" t="b">
            <v>1</v>
          </cell>
        </row>
        <row r="647">
          <cell r="A647" t="str">
            <v>1,1,4,03,07,014</v>
          </cell>
          <cell r="B647" t="str">
            <v>SO 2 SERVICIOS CONTRATADOS O</v>
          </cell>
          <cell r="C647" t="str">
            <v>BCAMB</v>
          </cell>
          <cell r="D647" t="b">
            <v>1</v>
          </cell>
        </row>
        <row r="648">
          <cell r="A648" t="str">
            <v>1,1,4,03,07,015</v>
          </cell>
          <cell r="B648" t="str">
            <v>SO 2 ARRENDAMIENTOS</v>
          </cell>
          <cell r="C648" t="str">
            <v>BCAMB</v>
          </cell>
          <cell r="D648" t="b">
            <v>1</v>
          </cell>
        </row>
        <row r="649">
          <cell r="A649" t="str">
            <v>1,1,4,03,07,016</v>
          </cell>
          <cell r="B649" t="str">
            <v>SO 2 VARIOS</v>
          </cell>
          <cell r="C649" t="str">
            <v>BCAMB</v>
          </cell>
          <cell r="D649" t="b">
            <v>1</v>
          </cell>
        </row>
        <row r="650">
          <cell r="A650" t="str">
            <v>1,1,4,03,07,017</v>
          </cell>
          <cell r="B650" t="str">
            <v>SO 2 EMPRESA MAQUINARIA LABO</v>
          </cell>
          <cell r="C650" t="str">
            <v>BCAMB</v>
          </cell>
          <cell r="D650" t="b">
            <v>1</v>
          </cell>
        </row>
        <row r="651">
          <cell r="A651" t="str">
            <v>1,1,4,03,07,018</v>
          </cell>
          <cell r="B651" t="str">
            <v>SO 2 EMPRESA MAQUINARIA SIEM</v>
          </cell>
          <cell r="C651" t="str">
            <v>BCAMB</v>
          </cell>
          <cell r="D651" t="b">
            <v>1</v>
          </cell>
        </row>
        <row r="652">
          <cell r="A652" t="str">
            <v>1,1,4,03,07,019</v>
          </cell>
          <cell r="B652" t="str">
            <v>SO 2 HONORARIOS</v>
          </cell>
          <cell r="C652" t="str">
            <v>BCAMB</v>
          </cell>
          <cell r="D652" t="b">
            <v>1</v>
          </cell>
        </row>
        <row r="653">
          <cell r="A653" t="str">
            <v>1,1,4,03,07,020</v>
          </cell>
          <cell r="B653" t="str">
            <v>SO 2 RIEGO</v>
          </cell>
          <cell r="C653" t="str">
            <v>BCAMB</v>
          </cell>
          <cell r="D653" t="b">
            <v>1</v>
          </cell>
        </row>
        <row r="654">
          <cell r="A654" t="str">
            <v>1,1,4,03,08,000</v>
          </cell>
          <cell r="B654" t="str">
            <v>BARBECHO</v>
          </cell>
          <cell r="D654" t="b">
            <v>0</v>
          </cell>
        </row>
        <row r="655">
          <cell r="A655" t="str">
            <v>1,1,4,03,08,001</v>
          </cell>
          <cell r="B655" t="str">
            <v>BB SEMILLAS</v>
          </cell>
          <cell r="C655" t="str">
            <v>BCAMB</v>
          </cell>
          <cell r="D655" t="b">
            <v>1</v>
          </cell>
        </row>
        <row r="656">
          <cell r="A656" t="str">
            <v>1,1,4,03,08,002</v>
          </cell>
          <cell r="B656" t="str">
            <v>BB FERTILIZANTES</v>
          </cell>
          <cell r="C656" t="str">
            <v>BCAMB</v>
          </cell>
          <cell r="D656" t="b">
            <v>1</v>
          </cell>
        </row>
        <row r="657">
          <cell r="A657" t="str">
            <v>1,1,4,03,08,003</v>
          </cell>
          <cell r="B657" t="str">
            <v>BB HERBICIDAS</v>
          </cell>
          <cell r="C657" t="str">
            <v>BCAMB</v>
          </cell>
          <cell r="D657" t="b">
            <v>1</v>
          </cell>
        </row>
        <row r="658">
          <cell r="A658" t="str">
            <v>1,1,4,03,08,004</v>
          </cell>
          <cell r="B658" t="str">
            <v>BB INSECTICIDAS</v>
          </cell>
          <cell r="C658" t="str">
            <v>BCAMB</v>
          </cell>
          <cell r="D658" t="b">
            <v>1</v>
          </cell>
        </row>
        <row r="659">
          <cell r="A659" t="str">
            <v>1,1,4,03,08,007</v>
          </cell>
          <cell r="B659" t="str">
            <v>BB ACEITES AGRICOLAS</v>
          </cell>
          <cell r="C659" t="str">
            <v>BCAMB</v>
          </cell>
          <cell r="D659" t="b">
            <v>1</v>
          </cell>
        </row>
        <row r="660">
          <cell r="A660" t="str">
            <v>1,1,4,03,08,010</v>
          </cell>
          <cell r="B660" t="str">
            <v>BB SERVICIOS CONTRATADOS LAB</v>
          </cell>
          <cell r="C660" t="str">
            <v>BCAMB</v>
          </cell>
          <cell r="D660" t="b">
            <v>1</v>
          </cell>
        </row>
        <row r="661">
          <cell r="A661" t="str">
            <v>1,1,4,03,08,012</v>
          </cell>
          <cell r="B661" t="str">
            <v>BB SERVICIOS CONTRATADOS FUM</v>
          </cell>
          <cell r="C661" t="str">
            <v>BCAMB</v>
          </cell>
          <cell r="D661" t="b">
            <v>1</v>
          </cell>
        </row>
        <row r="662">
          <cell r="A662" t="str">
            <v>1,1,4,03,08,013</v>
          </cell>
          <cell r="B662" t="str">
            <v>BB SERVICIOS CONTRATADOS FER</v>
          </cell>
          <cell r="C662" t="str">
            <v>BCAMB</v>
          </cell>
          <cell r="D662" t="b">
            <v>1</v>
          </cell>
        </row>
        <row r="663">
          <cell r="A663" t="str">
            <v>1,1,4,03,08,017</v>
          </cell>
          <cell r="B663" t="str">
            <v>BB EMPRESA MAQUINARIA LABORE</v>
          </cell>
          <cell r="C663" t="str">
            <v>BCAMB</v>
          </cell>
          <cell r="D663" t="b">
            <v>1</v>
          </cell>
        </row>
        <row r="664">
          <cell r="A664" t="str">
            <v>1,1,4,03,08,018</v>
          </cell>
          <cell r="B664" t="str">
            <v>BB EMPRESA MAQUINARIA SIEMBR</v>
          </cell>
          <cell r="C664" t="str">
            <v>BCAMB</v>
          </cell>
          <cell r="D664" t="b">
            <v>1</v>
          </cell>
        </row>
        <row r="665">
          <cell r="A665" t="str">
            <v>1,1,4,03,09,000</v>
          </cell>
          <cell r="B665" t="str">
            <v>MANI</v>
          </cell>
          <cell r="D665" t="b">
            <v>0</v>
          </cell>
        </row>
        <row r="666">
          <cell r="A666" t="str">
            <v>1,1,4,03,09,001</v>
          </cell>
          <cell r="B666" t="str">
            <v>MN SEMILLAS</v>
          </cell>
          <cell r="C666" t="str">
            <v>BCAMB</v>
          </cell>
          <cell r="D666" t="b">
            <v>1</v>
          </cell>
        </row>
        <row r="667">
          <cell r="A667" t="str">
            <v>1,1,4,03,09,002</v>
          </cell>
          <cell r="B667" t="str">
            <v>MN FERTILIZANTES</v>
          </cell>
          <cell r="C667" t="str">
            <v>BCAMB</v>
          </cell>
          <cell r="D667" t="b">
            <v>1</v>
          </cell>
        </row>
        <row r="668">
          <cell r="A668" t="str">
            <v>1,1,4,03,09,003</v>
          </cell>
          <cell r="B668" t="str">
            <v>MN HERBICIDAS</v>
          </cell>
          <cell r="C668" t="str">
            <v>BCAMB</v>
          </cell>
          <cell r="D668" t="b">
            <v>1</v>
          </cell>
        </row>
        <row r="669">
          <cell r="A669" t="str">
            <v>1,1,4,03,09,004</v>
          </cell>
          <cell r="B669" t="str">
            <v>MN INSECTICIDAS</v>
          </cell>
          <cell r="C669" t="str">
            <v>BCAMB</v>
          </cell>
          <cell r="D669" t="b">
            <v>1</v>
          </cell>
        </row>
        <row r="670">
          <cell r="A670" t="str">
            <v>1,1,4,03,09,005</v>
          </cell>
          <cell r="B670" t="str">
            <v>MN FUNGUICIDAS</v>
          </cell>
          <cell r="C670" t="str">
            <v>BCAMB</v>
          </cell>
          <cell r="D670" t="b">
            <v>1</v>
          </cell>
        </row>
        <row r="671">
          <cell r="A671" t="str">
            <v>1,1,4,03,09,006</v>
          </cell>
          <cell r="B671" t="str">
            <v>MN CURASEMILLAS</v>
          </cell>
          <cell r="C671" t="str">
            <v>BCAMB</v>
          </cell>
          <cell r="D671" t="b">
            <v>1</v>
          </cell>
        </row>
        <row r="672">
          <cell r="A672" t="str">
            <v>1,1,4,03,09,007</v>
          </cell>
          <cell r="B672" t="str">
            <v>MN ACEITES AGRICOLAS</v>
          </cell>
          <cell r="C672" t="str">
            <v>BCAMB</v>
          </cell>
          <cell r="D672" t="b">
            <v>1</v>
          </cell>
        </row>
        <row r="673">
          <cell r="A673" t="str">
            <v>1,1,4,03,09,009</v>
          </cell>
          <cell r="B673" t="str">
            <v>MN INOCULANTES Y MATERIALES</v>
          </cell>
          <cell r="C673" t="str">
            <v>BCAMB</v>
          </cell>
          <cell r="D673" t="b">
            <v>1</v>
          </cell>
        </row>
        <row r="674">
          <cell r="A674" t="str">
            <v>1,1,4,03,09,010</v>
          </cell>
          <cell r="B674" t="str">
            <v>MN SERVICIOS CONTRATADOS LAB</v>
          </cell>
          <cell r="C674" t="str">
            <v>BCAMB</v>
          </cell>
          <cell r="D674" t="b">
            <v>1</v>
          </cell>
        </row>
        <row r="675">
          <cell r="A675" t="str">
            <v>1,1,4,03,09,011</v>
          </cell>
          <cell r="B675" t="str">
            <v>MN SERVICIOS CONTRATADOS SIE</v>
          </cell>
          <cell r="C675" t="str">
            <v>BCAMB</v>
          </cell>
          <cell r="D675" t="b">
            <v>1</v>
          </cell>
        </row>
        <row r="676">
          <cell r="A676" t="str">
            <v>1,1,4,03,09,012</v>
          </cell>
          <cell r="B676" t="str">
            <v>MN SERVICIOS CONTRATADOS FUM</v>
          </cell>
          <cell r="C676" t="str">
            <v>BCAMB</v>
          </cell>
          <cell r="D676" t="b">
            <v>1</v>
          </cell>
        </row>
        <row r="677">
          <cell r="A677" t="str">
            <v>1,1,4,03,09,014</v>
          </cell>
          <cell r="B677" t="str">
            <v>MN SERVICIOS CONTRATADOS OTR</v>
          </cell>
          <cell r="C677" t="str">
            <v>BCAMB</v>
          </cell>
          <cell r="D677" t="b">
            <v>1</v>
          </cell>
        </row>
        <row r="678">
          <cell r="A678" t="str">
            <v>1,1,4,03,09,015</v>
          </cell>
          <cell r="B678" t="str">
            <v>MN ARRENDAMIENTOS</v>
          </cell>
          <cell r="C678" t="str">
            <v>BCAMB</v>
          </cell>
          <cell r="D678" t="b">
            <v>1</v>
          </cell>
        </row>
        <row r="679">
          <cell r="A679" t="str">
            <v>1,1,4,03,09,016</v>
          </cell>
          <cell r="B679" t="str">
            <v>MN VARIOS</v>
          </cell>
          <cell r="C679" t="str">
            <v>BCAMB</v>
          </cell>
          <cell r="D679" t="b">
            <v>1</v>
          </cell>
        </row>
        <row r="680">
          <cell r="A680" t="str">
            <v>1,1,4,03,09,019</v>
          </cell>
          <cell r="B680" t="str">
            <v>MN HONORARIOS</v>
          </cell>
          <cell r="C680" t="str">
            <v>BCAMB</v>
          </cell>
          <cell r="D680" t="b">
            <v>1</v>
          </cell>
        </row>
        <row r="681">
          <cell r="A681" t="str">
            <v>1,1,4,03,10,000</v>
          </cell>
          <cell r="B681" t="str">
            <v>AVENA</v>
          </cell>
          <cell r="D681" t="b">
            <v>0</v>
          </cell>
        </row>
        <row r="682">
          <cell r="A682" t="str">
            <v>1,1,4,03,10,001</v>
          </cell>
          <cell r="B682" t="str">
            <v>AV SEMILLAS</v>
          </cell>
          <cell r="C682" t="str">
            <v>BCAMB</v>
          </cell>
          <cell r="D682" t="b">
            <v>1</v>
          </cell>
        </row>
        <row r="683">
          <cell r="A683" t="str">
            <v>1,1,4,03,10,002</v>
          </cell>
          <cell r="B683" t="str">
            <v>AV FERTILIZANTES</v>
          </cell>
          <cell r="C683" t="str">
            <v>BCAMB</v>
          </cell>
          <cell r="D683" t="b">
            <v>1</v>
          </cell>
        </row>
        <row r="684">
          <cell r="A684" t="str">
            <v>1,1,4,03,10,003</v>
          </cell>
          <cell r="B684" t="str">
            <v>AV HERBICIDAS</v>
          </cell>
          <cell r="C684" t="str">
            <v>BCAMB</v>
          </cell>
          <cell r="D684" t="b">
            <v>1</v>
          </cell>
        </row>
        <row r="685">
          <cell r="A685" t="str">
            <v>1,1,4,03,10,004</v>
          </cell>
          <cell r="B685" t="str">
            <v>AV INSECTICIDAS</v>
          </cell>
          <cell r="C685" t="str">
            <v>BCAMB</v>
          </cell>
          <cell r="D685" t="b">
            <v>1</v>
          </cell>
        </row>
        <row r="686">
          <cell r="A686" t="str">
            <v>1,1,4,03,10,005</v>
          </cell>
          <cell r="B686" t="str">
            <v>AV FUNGUICIDAS</v>
          </cell>
          <cell r="C686" t="str">
            <v>BCAMB</v>
          </cell>
          <cell r="D686" t="b">
            <v>1</v>
          </cell>
        </row>
        <row r="687">
          <cell r="A687" t="str">
            <v>1,1,4,03,10,006</v>
          </cell>
          <cell r="B687" t="str">
            <v>AV CURASEMILLAS</v>
          </cell>
          <cell r="C687" t="str">
            <v>BCAMB</v>
          </cell>
          <cell r="D687" t="b">
            <v>1</v>
          </cell>
        </row>
        <row r="688">
          <cell r="A688" t="str">
            <v>1,1,4,03,10,007</v>
          </cell>
          <cell r="B688" t="str">
            <v>AV ACEITES AGRICOLAS</v>
          </cell>
          <cell r="C688" t="str">
            <v>BCAMB</v>
          </cell>
          <cell r="D688" t="b">
            <v>1</v>
          </cell>
        </row>
        <row r="689">
          <cell r="A689" t="str">
            <v>1,1,4,03,10,010</v>
          </cell>
          <cell r="B689" t="str">
            <v>AV SERVICIOS CONTRATADOS LAB</v>
          </cell>
          <cell r="C689" t="str">
            <v>BCAMB</v>
          </cell>
          <cell r="D689" t="b">
            <v>1</v>
          </cell>
        </row>
        <row r="690">
          <cell r="A690" t="str">
            <v>1,1,4,03,10,011</v>
          </cell>
          <cell r="B690" t="str">
            <v>AV SERVICIOS CONTRATADOS SIE</v>
          </cell>
          <cell r="C690" t="str">
            <v>BCAMB</v>
          </cell>
          <cell r="D690" t="b">
            <v>1</v>
          </cell>
        </row>
        <row r="691">
          <cell r="A691" t="str">
            <v>1,1,4,03,10,012</v>
          </cell>
          <cell r="B691" t="str">
            <v>AV SERVICIOS CONTRATADOS FUM</v>
          </cell>
          <cell r="C691" t="str">
            <v>BCAMB</v>
          </cell>
          <cell r="D691" t="b">
            <v>1</v>
          </cell>
        </row>
        <row r="692">
          <cell r="A692" t="str">
            <v>1,1,4,03,10,013</v>
          </cell>
          <cell r="B692" t="str">
            <v>AV SERVICIOS CONTRATADOS FER</v>
          </cell>
          <cell r="C692" t="str">
            <v>BCAMB</v>
          </cell>
          <cell r="D692" t="b">
            <v>1</v>
          </cell>
        </row>
        <row r="693">
          <cell r="A693" t="str">
            <v>1,1,4,03,10,014</v>
          </cell>
          <cell r="B693" t="str">
            <v>AV SERVICIOS CONTRATADOS OTR</v>
          </cell>
          <cell r="C693" t="str">
            <v>BCAMB</v>
          </cell>
          <cell r="D693" t="b">
            <v>1</v>
          </cell>
        </row>
        <row r="694">
          <cell r="A694" t="str">
            <v>1,1,4,03,10,016</v>
          </cell>
          <cell r="B694" t="str">
            <v>AV VARIOS</v>
          </cell>
          <cell r="C694" t="str">
            <v>BCAMB</v>
          </cell>
          <cell r="D694" t="b">
            <v>1</v>
          </cell>
        </row>
        <row r="695">
          <cell r="A695" t="str">
            <v>1,1,4,03,10,017</v>
          </cell>
          <cell r="B695" t="str">
            <v>AV EMPRESA MAQUINARIA LABORES</v>
          </cell>
          <cell r="C695" t="str">
            <v>BCAMB</v>
          </cell>
          <cell r="D695" t="b">
            <v>1</v>
          </cell>
        </row>
        <row r="696">
          <cell r="A696" t="str">
            <v>1,1,4,03,10,018</v>
          </cell>
          <cell r="B696" t="str">
            <v>AV EMPRESA MAQUINARIA SIEMBRA</v>
          </cell>
          <cell r="C696" t="str">
            <v>BCAMB</v>
          </cell>
          <cell r="D696" t="b">
            <v>1</v>
          </cell>
        </row>
        <row r="697">
          <cell r="A697" t="str">
            <v>1,1,4,03,11,000</v>
          </cell>
          <cell r="B697" t="str">
            <v>SORGO GRANIFERO</v>
          </cell>
          <cell r="D697" t="b">
            <v>0</v>
          </cell>
        </row>
        <row r="698">
          <cell r="A698" t="str">
            <v>1,1,4,03,11,001</v>
          </cell>
          <cell r="B698" t="str">
            <v>SO SEMILLAS</v>
          </cell>
          <cell r="C698" t="str">
            <v>BCAMB</v>
          </cell>
          <cell r="D698" t="b">
            <v>1</v>
          </cell>
        </row>
        <row r="699">
          <cell r="A699" t="str">
            <v>1,1,4,03,11,002</v>
          </cell>
          <cell r="B699" t="str">
            <v>SO FERTILIZANTES</v>
          </cell>
          <cell r="C699" t="str">
            <v>BCAMB</v>
          </cell>
          <cell r="D699" t="b">
            <v>1</v>
          </cell>
        </row>
        <row r="700">
          <cell r="A700" t="str">
            <v>1,1,4,03,11,003</v>
          </cell>
          <cell r="B700" t="str">
            <v>SO HERBICIDAS</v>
          </cell>
          <cell r="C700" t="str">
            <v>BCAMB</v>
          </cell>
          <cell r="D700" t="b">
            <v>1</v>
          </cell>
        </row>
        <row r="701">
          <cell r="A701" t="str">
            <v>1,1,4,03,11,004</v>
          </cell>
          <cell r="B701" t="str">
            <v>SO INSECTICIDAS</v>
          </cell>
          <cell r="C701" t="str">
            <v>BCAMB</v>
          </cell>
          <cell r="D701" t="b">
            <v>1</v>
          </cell>
        </row>
        <row r="702">
          <cell r="A702" t="str">
            <v>1,1,4,03,11,006</v>
          </cell>
          <cell r="B702" t="str">
            <v>SO CURASEMILLAS</v>
          </cell>
          <cell r="C702" t="str">
            <v>BCAMB</v>
          </cell>
          <cell r="D702" t="b">
            <v>1</v>
          </cell>
        </row>
        <row r="703">
          <cell r="A703" t="str">
            <v>1,1,4,03,11,007</v>
          </cell>
          <cell r="B703" t="str">
            <v>SO ACEITES AGRICOLAS</v>
          </cell>
          <cell r="C703" t="str">
            <v>BCAMB</v>
          </cell>
          <cell r="D703" t="b">
            <v>1</v>
          </cell>
        </row>
        <row r="704">
          <cell r="A704" t="str">
            <v>1,1,4,03,11,010</v>
          </cell>
          <cell r="B704" t="str">
            <v>SO SERVICIOS CONTRATADOS LAB</v>
          </cell>
          <cell r="C704" t="str">
            <v>BCAMB</v>
          </cell>
          <cell r="D704" t="b">
            <v>1</v>
          </cell>
        </row>
        <row r="705">
          <cell r="A705" t="str">
            <v>1,1,4,03,11,011</v>
          </cell>
          <cell r="B705" t="str">
            <v>SO SERVICIOS CONTRATADOS SIE</v>
          </cell>
          <cell r="C705" t="str">
            <v>BCAMB</v>
          </cell>
          <cell r="D705" t="b">
            <v>1</v>
          </cell>
        </row>
        <row r="706">
          <cell r="A706" t="str">
            <v>1,1,4,03,11,012</v>
          </cell>
          <cell r="B706" t="str">
            <v>SO SERVICIOS CONTRATADOS FUM</v>
          </cell>
          <cell r="C706" t="str">
            <v>BCAMB</v>
          </cell>
          <cell r="D706" t="b">
            <v>1</v>
          </cell>
        </row>
        <row r="707">
          <cell r="A707" t="str">
            <v>1,1,4,03,11,013</v>
          </cell>
          <cell r="B707" t="str">
            <v>SO SERVICIOS CONTRATADOS FER</v>
          </cell>
          <cell r="C707" t="str">
            <v>BCAMB</v>
          </cell>
          <cell r="D707" t="b">
            <v>1</v>
          </cell>
        </row>
        <row r="708">
          <cell r="A708" t="str">
            <v>1,1,4,03,11,014</v>
          </cell>
          <cell r="B708" t="str">
            <v>SO SERVICIOS CONTRATADOS OTR</v>
          </cell>
          <cell r="C708" t="str">
            <v>BCAMB</v>
          </cell>
          <cell r="D708" t="b">
            <v>1</v>
          </cell>
        </row>
        <row r="709">
          <cell r="A709" t="str">
            <v>1,1,4,03,11,015</v>
          </cell>
          <cell r="B709" t="str">
            <v>SO ARRENDAMIENTOS</v>
          </cell>
          <cell r="C709" t="str">
            <v>BCAMB</v>
          </cell>
          <cell r="D709" t="b">
            <v>1</v>
          </cell>
        </row>
        <row r="710">
          <cell r="A710" t="str">
            <v>1,1,4,03,11,016</v>
          </cell>
          <cell r="B710" t="str">
            <v>SO VARIOS</v>
          </cell>
          <cell r="C710" t="str">
            <v>BCAMB</v>
          </cell>
          <cell r="D710" t="b">
            <v>1</v>
          </cell>
        </row>
        <row r="711">
          <cell r="A711" t="str">
            <v>1,1,4,03,11,017</v>
          </cell>
          <cell r="B711" t="str">
            <v>SO EMPRESA MAQUINARIA LABORE</v>
          </cell>
          <cell r="C711" t="str">
            <v>BCAMB</v>
          </cell>
          <cell r="D711" t="b">
            <v>1</v>
          </cell>
        </row>
        <row r="712">
          <cell r="A712" t="str">
            <v>1,1,4,03,11,018</v>
          </cell>
          <cell r="B712" t="str">
            <v>SO EMPRESA MAQUINARIA SIEMBR</v>
          </cell>
          <cell r="C712" t="str">
            <v>BCAMB</v>
          </cell>
          <cell r="D712" t="b">
            <v>1</v>
          </cell>
        </row>
        <row r="713">
          <cell r="A713" t="str">
            <v>1,1,4,03,11,019</v>
          </cell>
          <cell r="B713" t="str">
            <v>SO HONORARIOS</v>
          </cell>
          <cell r="C713" t="str">
            <v>BCAMB</v>
          </cell>
          <cell r="D713" t="b">
            <v>1</v>
          </cell>
        </row>
        <row r="714">
          <cell r="A714" t="str">
            <v>1,1,4,03,11,020</v>
          </cell>
          <cell r="B714" t="str">
            <v>SO RIEGO</v>
          </cell>
          <cell r="C714" t="str">
            <v>BCAMB</v>
          </cell>
          <cell r="D714" t="b">
            <v>1</v>
          </cell>
        </row>
        <row r="715">
          <cell r="A715" t="str">
            <v>1,1,4,03,12,000</v>
          </cell>
          <cell r="B715" t="str">
            <v>CENTENO</v>
          </cell>
          <cell r="D715" t="b">
            <v>0</v>
          </cell>
        </row>
        <row r="716">
          <cell r="A716" t="str">
            <v>1,1,4,03,12,001</v>
          </cell>
          <cell r="B716" t="str">
            <v>CN SEMILLAS</v>
          </cell>
          <cell r="C716" t="str">
            <v>BCAMB</v>
          </cell>
          <cell r="D716" t="b">
            <v>1</v>
          </cell>
        </row>
        <row r="717">
          <cell r="A717" t="str">
            <v>1,1,4,03,12,002</v>
          </cell>
          <cell r="B717" t="str">
            <v>CN FERTILIZANTES</v>
          </cell>
          <cell r="C717" t="str">
            <v>BCAMB</v>
          </cell>
          <cell r="D717" t="b">
            <v>1</v>
          </cell>
        </row>
        <row r="718">
          <cell r="A718" t="str">
            <v>1,1,4,03,12,003</v>
          </cell>
          <cell r="B718" t="str">
            <v>CN HERBICIDAS</v>
          </cell>
          <cell r="C718" t="str">
            <v>BCAMB</v>
          </cell>
          <cell r="D718" t="b">
            <v>1</v>
          </cell>
        </row>
        <row r="719">
          <cell r="A719" t="str">
            <v>1,1,4,03,12,005</v>
          </cell>
          <cell r="B719" t="str">
            <v>CN FUNGUICIDAS</v>
          </cell>
          <cell r="C719" t="str">
            <v>BCAMB</v>
          </cell>
          <cell r="D719" t="b">
            <v>1</v>
          </cell>
        </row>
        <row r="720">
          <cell r="A720" t="str">
            <v>1,1,4,03,12,007</v>
          </cell>
          <cell r="B720" t="str">
            <v>CN ACEITES AGRICOLAS</v>
          </cell>
          <cell r="C720" t="str">
            <v>BCAMB</v>
          </cell>
          <cell r="D720" t="b">
            <v>1</v>
          </cell>
        </row>
        <row r="721">
          <cell r="A721" t="str">
            <v>1,1,4,03,12,010</v>
          </cell>
          <cell r="B721" t="str">
            <v>CN SERVICIOS CONTRATADOS LAB</v>
          </cell>
          <cell r="C721" t="str">
            <v>BCAMB</v>
          </cell>
          <cell r="D721" t="b">
            <v>1</v>
          </cell>
        </row>
        <row r="722">
          <cell r="A722" t="str">
            <v>1,1,4,03,12,011</v>
          </cell>
          <cell r="B722" t="str">
            <v>CN SERVICIOS CONTRATADOS SIE</v>
          </cell>
          <cell r="C722" t="str">
            <v>BCAMB</v>
          </cell>
          <cell r="D722" t="b">
            <v>1</v>
          </cell>
        </row>
        <row r="723">
          <cell r="A723" t="str">
            <v>1,1,4,03,12,012</v>
          </cell>
          <cell r="B723" t="str">
            <v>CN SERVICIOS CONTRATADOS FUM</v>
          </cell>
          <cell r="C723" t="str">
            <v>BCAMB</v>
          </cell>
          <cell r="D723" t="b">
            <v>1</v>
          </cell>
        </row>
        <row r="724">
          <cell r="A724" t="str">
            <v>1,1,4,03,12,013</v>
          </cell>
          <cell r="B724" t="str">
            <v>CN SERVICIOS CONTRATADOS FER</v>
          </cell>
          <cell r="C724" t="str">
            <v>BCAMB</v>
          </cell>
          <cell r="D724" t="b">
            <v>1</v>
          </cell>
        </row>
        <row r="725">
          <cell r="A725" t="str">
            <v>1,1,4,03,12,017</v>
          </cell>
          <cell r="B725" t="str">
            <v>CN EMPRESA MAQUINARIA LABORE</v>
          </cell>
          <cell r="C725" t="str">
            <v>BCAMB</v>
          </cell>
          <cell r="D725" t="b">
            <v>1</v>
          </cell>
        </row>
        <row r="726">
          <cell r="A726" t="str">
            <v>1,1,4,03,12,018</v>
          </cell>
          <cell r="B726" t="str">
            <v>CN EMPRESA MAQUINARIA SIEMBRA</v>
          </cell>
          <cell r="C726" t="str">
            <v>BCAMB</v>
          </cell>
          <cell r="D726" t="b">
            <v>1</v>
          </cell>
        </row>
        <row r="727">
          <cell r="A727" t="str">
            <v>1,1,4,03,13,000</v>
          </cell>
          <cell r="B727" t="str">
            <v>CEBADA</v>
          </cell>
          <cell r="D727" t="b">
            <v>0</v>
          </cell>
        </row>
        <row r="728">
          <cell r="A728" t="str">
            <v>1,1,4,03,13,001</v>
          </cell>
          <cell r="B728" t="str">
            <v>CB SEMILLAS</v>
          </cell>
          <cell r="C728" t="str">
            <v>BCAMB</v>
          </cell>
          <cell r="D728" t="b">
            <v>1</v>
          </cell>
        </row>
        <row r="729">
          <cell r="A729" t="str">
            <v>1,1,4,03,13,010</v>
          </cell>
          <cell r="B729" t="str">
            <v>CB SERVICIOS CONTRATADOS LAB</v>
          </cell>
          <cell r="C729" t="str">
            <v>BCAMB</v>
          </cell>
          <cell r="D729" t="b">
            <v>1</v>
          </cell>
        </row>
        <row r="730">
          <cell r="A730" t="str">
            <v>1,1,4,03,13,011</v>
          </cell>
          <cell r="B730" t="str">
            <v>CB SERVICIOS CONTRATADOS SIE</v>
          </cell>
          <cell r="C730" t="str">
            <v>BCAMB</v>
          </cell>
          <cell r="D730" t="b">
            <v>1</v>
          </cell>
        </row>
        <row r="731">
          <cell r="A731" t="str">
            <v>1,1,4,03,13,012</v>
          </cell>
          <cell r="B731" t="str">
            <v>CB SERVICIOS CONTRATADOS FUM</v>
          </cell>
          <cell r="C731" t="str">
            <v>BCAMB</v>
          </cell>
          <cell r="D731" t="b">
            <v>1</v>
          </cell>
        </row>
        <row r="732">
          <cell r="A732" t="str">
            <v>1,1,4,03,14,000</v>
          </cell>
          <cell r="B732" t="str">
            <v>MAIZ GRANO HUMEDO</v>
          </cell>
          <cell r="D732" t="b">
            <v>0</v>
          </cell>
        </row>
        <row r="733">
          <cell r="A733" t="str">
            <v>1,1,4,03,14,001</v>
          </cell>
          <cell r="B733" t="str">
            <v>MZ GR H SEMILLAS</v>
          </cell>
          <cell r="C733" t="str">
            <v>BCAMB</v>
          </cell>
          <cell r="D733" t="b">
            <v>1</v>
          </cell>
        </row>
        <row r="734">
          <cell r="A734" t="str">
            <v>1,1,4,03,14,002</v>
          </cell>
          <cell r="B734" t="str">
            <v>MZ GR H FERTILIZANTES</v>
          </cell>
          <cell r="C734" t="str">
            <v>BCAMB</v>
          </cell>
          <cell r="D734" t="b">
            <v>1</v>
          </cell>
        </row>
        <row r="735">
          <cell r="A735" t="str">
            <v>1,1,4,03,14,003</v>
          </cell>
          <cell r="B735" t="str">
            <v>MZ GR H HERBICIDAS</v>
          </cell>
          <cell r="C735" t="str">
            <v>BCAMB</v>
          </cell>
          <cell r="D735" t="b">
            <v>1</v>
          </cell>
        </row>
        <row r="736">
          <cell r="A736" t="str">
            <v>1,1,4,03,14,004</v>
          </cell>
          <cell r="B736" t="str">
            <v>MZ GR H INSECTICIDAS</v>
          </cell>
          <cell r="C736" t="str">
            <v>BCAMB</v>
          </cell>
          <cell r="D736" t="b">
            <v>1</v>
          </cell>
        </row>
        <row r="737">
          <cell r="A737" t="str">
            <v>1,1,4,03,14,006</v>
          </cell>
          <cell r="B737" t="str">
            <v>MZ GR H CURASEMILLAS</v>
          </cell>
          <cell r="C737" t="str">
            <v>BCAMB</v>
          </cell>
          <cell r="D737" t="b">
            <v>1</v>
          </cell>
        </row>
        <row r="738">
          <cell r="A738" t="str">
            <v>1,1,4,03,14,007</v>
          </cell>
          <cell r="B738" t="str">
            <v>MZ GR H ACEITES AGRICOLAS</v>
          </cell>
          <cell r="C738" t="str">
            <v>BCAMB</v>
          </cell>
          <cell r="D738" t="b">
            <v>1</v>
          </cell>
        </row>
        <row r="739">
          <cell r="A739" t="str">
            <v>1,1,4,03,14,011</v>
          </cell>
          <cell r="B739" t="str">
            <v>MZ GR H SERV.CONTRATADOS SIE</v>
          </cell>
          <cell r="C739" t="str">
            <v>BCAMB</v>
          </cell>
          <cell r="D739" t="b">
            <v>1</v>
          </cell>
        </row>
        <row r="740">
          <cell r="A740" t="str">
            <v>1,1,4,03,14,012</v>
          </cell>
          <cell r="B740" t="str">
            <v>MZ GR H SERV.CONTRATADOS FUM</v>
          </cell>
          <cell r="C740" t="str">
            <v>BCAMB</v>
          </cell>
          <cell r="D740" t="b">
            <v>1</v>
          </cell>
        </row>
        <row r="741">
          <cell r="A741" t="str">
            <v>1,1,4,03,14,013</v>
          </cell>
          <cell r="B741" t="str">
            <v>MZ GR SERV.CONTRATADOS FER</v>
          </cell>
          <cell r="C741" t="str">
            <v>BCAMB</v>
          </cell>
          <cell r="D741" t="b">
            <v>1</v>
          </cell>
        </row>
        <row r="742">
          <cell r="A742" t="str">
            <v>1,1,4,03,14,014</v>
          </cell>
          <cell r="B742" t="str">
            <v>MZ GR H SERVICIOS CONTRATADO</v>
          </cell>
          <cell r="C742" t="str">
            <v>BCAMB</v>
          </cell>
          <cell r="D742" t="b">
            <v>1</v>
          </cell>
        </row>
        <row r="743">
          <cell r="A743" t="str">
            <v>1,1,4,03,15,000</v>
          </cell>
          <cell r="B743" t="str">
            <v>MIJO</v>
          </cell>
          <cell r="D743" t="b">
            <v>0</v>
          </cell>
        </row>
        <row r="744">
          <cell r="A744" t="str">
            <v>1,1,4,03,15,001</v>
          </cell>
          <cell r="B744" t="str">
            <v>MI SEMILLAS</v>
          </cell>
          <cell r="C744" t="str">
            <v>BCAMB</v>
          </cell>
          <cell r="D744" t="b">
            <v>1</v>
          </cell>
        </row>
        <row r="745">
          <cell r="A745" t="str">
            <v>1,1,4,03,15,002</v>
          </cell>
          <cell r="B745" t="str">
            <v>SH FERTILIZANTES</v>
          </cell>
          <cell r="C745" t="str">
            <v>BCAMB</v>
          </cell>
          <cell r="D745" t="b">
            <v>1</v>
          </cell>
        </row>
        <row r="746">
          <cell r="A746" t="str">
            <v>1,1,4,03,15,003</v>
          </cell>
          <cell r="B746" t="str">
            <v>MI HERBICIDAS</v>
          </cell>
          <cell r="C746" t="str">
            <v>BCAMB</v>
          </cell>
          <cell r="D746" t="b">
            <v>1</v>
          </cell>
        </row>
        <row r="747">
          <cell r="A747" t="str">
            <v>1,1,4,03,15,004</v>
          </cell>
          <cell r="B747" t="str">
            <v>SH INSECTICIDAS</v>
          </cell>
          <cell r="C747" t="str">
            <v>BCAMB</v>
          </cell>
          <cell r="D747" t="b">
            <v>1</v>
          </cell>
        </row>
        <row r="748">
          <cell r="A748" t="str">
            <v>1,1,4,03,15,007</v>
          </cell>
          <cell r="B748" t="str">
            <v>SH ACEITES AGRICOLAS</v>
          </cell>
          <cell r="C748" t="str">
            <v>BCAMB</v>
          </cell>
          <cell r="D748" t="b">
            <v>1</v>
          </cell>
        </row>
        <row r="749">
          <cell r="A749" t="str">
            <v>1,1,4,03,15,011</v>
          </cell>
          <cell r="B749" t="str">
            <v>SH SERVICIOS CONTRATADOS SIE</v>
          </cell>
          <cell r="C749" t="str">
            <v>BCAMB</v>
          </cell>
          <cell r="D749" t="b">
            <v>1</v>
          </cell>
        </row>
        <row r="750">
          <cell r="A750" t="str">
            <v>1,1,4,03,15,012</v>
          </cell>
          <cell r="B750" t="str">
            <v>SH SERVICIOS CONTRATADOS FUM</v>
          </cell>
          <cell r="C750" t="str">
            <v>BCAMB</v>
          </cell>
          <cell r="D750" t="b">
            <v>1</v>
          </cell>
        </row>
        <row r="751">
          <cell r="A751" t="str">
            <v>1,1,4,03,15,018</v>
          </cell>
          <cell r="B751" t="str">
            <v>MI EMPRESA MAQUINARIA SIEMBR</v>
          </cell>
          <cell r="C751" t="str">
            <v>BCAMB</v>
          </cell>
          <cell r="D751" t="b">
            <v>1</v>
          </cell>
        </row>
        <row r="752">
          <cell r="A752" t="str">
            <v>1,1,4,03,17,000</v>
          </cell>
          <cell r="B752" t="str">
            <v>POPCORN</v>
          </cell>
          <cell r="D752" t="b">
            <v>0</v>
          </cell>
        </row>
        <row r="753">
          <cell r="A753" t="str">
            <v>1,1,4,03,17,001</v>
          </cell>
          <cell r="B753" t="str">
            <v>PO SEMILLAS</v>
          </cell>
          <cell r="C753" t="str">
            <v>BCAMB</v>
          </cell>
          <cell r="D753" t="b">
            <v>1</v>
          </cell>
        </row>
        <row r="754">
          <cell r="A754" t="str">
            <v>1,1,4,03,17,002</v>
          </cell>
          <cell r="B754" t="str">
            <v>PO FERTILIZANTES</v>
          </cell>
          <cell r="C754" t="str">
            <v>BCAMB</v>
          </cell>
          <cell r="D754" t="b">
            <v>1</v>
          </cell>
        </row>
        <row r="755">
          <cell r="A755" t="str">
            <v>1,1,4,03,17,003</v>
          </cell>
          <cell r="B755" t="str">
            <v>PO HERBICIDAS</v>
          </cell>
          <cell r="C755" t="str">
            <v>BCAMB</v>
          </cell>
          <cell r="D755" t="b">
            <v>1</v>
          </cell>
        </row>
        <row r="756">
          <cell r="A756" t="str">
            <v>1,1,4,03,17,004</v>
          </cell>
          <cell r="B756" t="str">
            <v>PO INSECTICIDAS</v>
          </cell>
          <cell r="C756" t="str">
            <v>BCAMB</v>
          </cell>
          <cell r="D756" t="b">
            <v>1</v>
          </cell>
        </row>
        <row r="757">
          <cell r="A757" t="str">
            <v>1,1,4,03,17,005</v>
          </cell>
          <cell r="B757" t="str">
            <v>PO FUNGUICIDAS</v>
          </cell>
          <cell r="C757" t="str">
            <v>BCAMB</v>
          </cell>
          <cell r="D757" t="b">
            <v>1</v>
          </cell>
        </row>
        <row r="758">
          <cell r="A758" t="str">
            <v>1,1,4,03,17,007</v>
          </cell>
          <cell r="B758" t="str">
            <v>PO ACEITES AGRICOLAS</v>
          </cell>
          <cell r="C758" t="str">
            <v>BCAMB</v>
          </cell>
          <cell r="D758" t="b">
            <v>1</v>
          </cell>
        </row>
        <row r="759">
          <cell r="A759" t="str">
            <v>1,1,4,03,17,009</v>
          </cell>
          <cell r="B759" t="str">
            <v>PO INOCULANTES Y MATERIALES</v>
          </cell>
          <cell r="C759" t="str">
            <v>BCAMB</v>
          </cell>
          <cell r="D759" t="b">
            <v>1</v>
          </cell>
        </row>
        <row r="760">
          <cell r="A760" t="str">
            <v>1,1,4,03,17,010</v>
          </cell>
          <cell r="B760" t="str">
            <v>PO SERVICIOS CONTRATADOS LAB</v>
          </cell>
          <cell r="C760" t="str">
            <v>BCAMB</v>
          </cell>
          <cell r="D760" t="b">
            <v>1</v>
          </cell>
        </row>
        <row r="761">
          <cell r="A761" t="str">
            <v>1,1,4,03,17,012</v>
          </cell>
          <cell r="B761" t="str">
            <v>PO SERVICIOS CONTRATADOS FUM</v>
          </cell>
          <cell r="C761" t="str">
            <v>BCAMB</v>
          </cell>
          <cell r="D761" t="b">
            <v>1</v>
          </cell>
        </row>
        <row r="762">
          <cell r="A762" t="str">
            <v>1,1,4,03,17,013</v>
          </cell>
          <cell r="B762" t="str">
            <v>PO SERVICIOS CONTRATADOS FER</v>
          </cell>
          <cell r="C762" t="str">
            <v>BCAMB</v>
          </cell>
          <cell r="D762" t="b">
            <v>1</v>
          </cell>
        </row>
        <row r="763">
          <cell r="A763" t="str">
            <v>1,1,4,03,17,014</v>
          </cell>
          <cell r="B763" t="str">
            <v>PO SERVICIOS CONTRATADOS OTR</v>
          </cell>
          <cell r="C763" t="str">
            <v>BCAMB</v>
          </cell>
          <cell r="D763" t="b">
            <v>1</v>
          </cell>
        </row>
        <row r="764">
          <cell r="A764" t="str">
            <v>1,1,4,03,17,015</v>
          </cell>
          <cell r="B764" t="str">
            <v>PO ARRENDAMIENTOS</v>
          </cell>
          <cell r="C764" t="str">
            <v>BCAMB</v>
          </cell>
          <cell r="D764" t="b">
            <v>1</v>
          </cell>
        </row>
        <row r="765">
          <cell r="A765" t="str">
            <v>1,1,4,03,18,000</v>
          </cell>
          <cell r="B765" t="str">
            <v>POROTO ALUBIA</v>
          </cell>
          <cell r="D765" t="b">
            <v>0</v>
          </cell>
        </row>
        <row r="766">
          <cell r="A766" t="str">
            <v>1,1,4,03,18,001</v>
          </cell>
          <cell r="B766" t="str">
            <v>RA SEMILLAS</v>
          </cell>
          <cell r="C766" t="str">
            <v>BCAMB</v>
          </cell>
          <cell r="D766" t="b">
            <v>1</v>
          </cell>
        </row>
        <row r="767">
          <cell r="A767" t="str">
            <v>1,1,4,03,18,002</v>
          </cell>
          <cell r="B767" t="str">
            <v>RA FERTILIZANTES</v>
          </cell>
          <cell r="C767" t="str">
            <v>BCAMB</v>
          </cell>
          <cell r="D767" t="b">
            <v>1</v>
          </cell>
        </row>
        <row r="768">
          <cell r="A768" t="str">
            <v>1,1,4,03,18,003</v>
          </cell>
          <cell r="B768" t="str">
            <v>RA HERBICIDAS</v>
          </cell>
          <cell r="C768" t="str">
            <v>BCAMB</v>
          </cell>
          <cell r="D768" t="b">
            <v>1</v>
          </cell>
        </row>
        <row r="769">
          <cell r="A769" t="str">
            <v>1,1,4,03,18,004</v>
          </cell>
          <cell r="B769" t="str">
            <v>RA INSECTICIDAS</v>
          </cell>
          <cell r="C769" t="str">
            <v>BCAMB</v>
          </cell>
          <cell r="D769" t="b">
            <v>1</v>
          </cell>
        </row>
        <row r="770">
          <cell r="A770" t="str">
            <v>1,1,4,03,18,005</v>
          </cell>
          <cell r="B770" t="str">
            <v>RA FUNGUICIDAS</v>
          </cell>
          <cell r="C770" t="str">
            <v>BCAMB</v>
          </cell>
          <cell r="D770" t="b">
            <v>1</v>
          </cell>
        </row>
        <row r="771">
          <cell r="A771" t="str">
            <v>1,1,4,03,18,006</v>
          </cell>
          <cell r="B771" t="str">
            <v>RA CURASEMILLAS</v>
          </cell>
          <cell r="C771" t="str">
            <v>BCAMB</v>
          </cell>
          <cell r="D771" t="b">
            <v>1</v>
          </cell>
        </row>
        <row r="772">
          <cell r="A772" t="str">
            <v>1,1,4,03,18,007</v>
          </cell>
          <cell r="B772" t="str">
            <v>RA ACEITES AGRICOLAS</v>
          </cell>
          <cell r="C772" t="str">
            <v>BCAMB</v>
          </cell>
          <cell r="D772" t="b">
            <v>1</v>
          </cell>
        </row>
        <row r="773">
          <cell r="A773" t="str">
            <v>1,1,4,03,18,009</v>
          </cell>
          <cell r="B773" t="str">
            <v>RA INOCULANTES Y MATERIALES</v>
          </cell>
          <cell r="C773" t="str">
            <v>BCAMB</v>
          </cell>
          <cell r="D773" t="b">
            <v>1</v>
          </cell>
        </row>
        <row r="774">
          <cell r="A774" t="str">
            <v>1,1,4,03,18,010</v>
          </cell>
          <cell r="B774" t="str">
            <v>RA SERVICIOS CONTRATADOS LAB</v>
          </cell>
          <cell r="C774" t="str">
            <v>BCAMB</v>
          </cell>
          <cell r="D774" t="b">
            <v>1</v>
          </cell>
        </row>
        <row r="775">
          <cell r="A775" t="str">
            <v>1,1,4,03,18,011</v>
          </cell>
          <cell r="B775" t="str">
            <v>RA SERVICIOS CONTRATADOS SIE</v>
          </cell>
          <cell r="C775" t="str">
            <v>BCAMB</v>
          </cell>
          <cell r="D775" t="b">
            <v>1</v>
          </cell>
        </row>
        <row r="776">
          <cell r="A776" t="str">
            <v>1,1,4,03,18,012</v>
          </cell>
          <cell r="B776" t="str">
            <v>RA SERVICIOS CONTRATADOS FUM</v>
          </cell>
          <cell r="C776" t="str">
            <v>BCAMB</v>
          </cell>
          <cell r="D776" t="b">
            <v>1</v>
          </cell>
        </row>
        <row r="777">
          <cell r="A777" t="str">
            <v>1,1,4,03,18,014</v>
          </cell>
          <cell r="B777" t="str">
            <v>RA SERVICIOS CONTRATADOS OTR</v>
          </cell>
          <cell r="C777" t="str">
            <v>BCAMB</v>
          </cell>
          <cell r="D777" t="b">
            <v>1</v>
          </cell>
        </row>
        <row r="778">
          <cell r="A778" t="str">
            <v>1,1,4,03,18,015</v>
          </cell>
          <cell r="B778" t="str">
            <v>RA ARRENDAMIENTOS</v>
          </cell>
          <cell r="C778" t="str">
            <v>BCAMB</v>
          </cell>
          <cell r="D778" t="b">
            <v>1</v>
          </cell>
        </row>
        <row r="779">
          <cell r="A779" t="str">
            <v>1,1,4,03,18,019</v>
          </cell>
          <cell r="B779" t="str">
            <v>RA HONORARIOS</v>
          </cell>
          <cell r="C779" t="str">
            <v>BCAMB</v>
          </cell>
          <cell r="D779" t="b">
            <v>1</v>
          </cell>
        </row>
        <row r="780">
          <cell r="A780" t="str">
            <v>1,1,4,03,19,000</v>
          </cell>
          <cell r="B780" t="str">
            <v>POROTO NEGRO</v>
          </cell>
          <cell r="D780" t="b">
            <v>0</v>
          </cell>
        </row>
        <row r="781">
          <cell r="A781" t="str">
            <v>1,1,4,03,19,001</v>
          </cell>
          <cell r="B781" t="str">
            <v>RN SEMILLAS</v>
          </cell>
          <cell r="C781" t="str">
            <v>BCAMB</v>
          </cell>
          <cell r="D781" t="b">
            <v>1</v>
          </cell>
        </row>
        <row r="782">
          <cell r="A782" t="str">
            <v>1,1,4,03,19,002</v>
          </cell>
          <cell r="B782" t="str">
            <v>RN FERTILIZANTES</v>
          </cell>
          <cell r="C782" t="str">
            <v>BCAMB</v>
          </cell>
          <cell r="D782" t="b">
            <v>1</v>
          </cell>
        </row>
        <row r="783">
          <cell r="A783" t="str">
            <v>1,1,4,03,19,003</v>
          </cell>
          <cell r="B783" t="str">
            <v>RN HERBICIDAS</v>
          </cell>
          <cell r="C783" t="str">
            <v>BCAMB</v>
          </cell>
          <cell r="D783" t="b">
            <v>1</v>
          </cell>
        </row>
        <row r="784">
          <cell r="A784" t="str">
            <v>1,1,4,03,19,004</v>
          </cell>
          <cell r="B784" t="str">
            <v>RN INSECTICIDAS</v>
          </cell>
          <cell r="C784" t="str">
            <v>BCAMB</v>
          </cell>
          <cell r="D784" t="b">
            <v>1</v>
          </cell>
        </row>
        <row r="785">
          <cell r="A785" t="str">
            <v>1,1,4,03,19,006</v>
          </cell>
          <cell r="B785" t="str">
            <v>RN CURASEMILLAS</v>
          </cell>
          <cell r="C785" t="str">
            <v>BCAMB</v>
          </cell>
          <cell r="D785" t="b">
            <v>1</v>
          </cell>
        </row>
        <row r="786">
          <cell r="A786" t="str">
            <v>1,1,4,03,19,007</v>
          </cell>
          <cell r="B786" t="str">
            <v>RN ACEITES AGRICOLAS</v>
          </cell>
          <cell r="C786" t="str">
            <v>BCAMB</v>
          </cell>
          <cell r="D786" t="b">
            <v>1</v>
          </cell>
        </row>
        <row r="787">
          <cell r="A787" t="str">
            <v>1,1,4,03,19,009</v>
          </cell>
          <cell r="B787" t="str">
            <v>RN INOCULANTES Y MATERIALES</v>
          </cell>
          <cell r="C787" t="str">
            <v>BCAMB</v>
          </cell>
          <cell r="D787" t="b">
            <v>1</v>
          </cell>
        </row>
        <row r="788">
          <cell r="A788" t="str">
            <v>1,1,4,03,19,010</v>
          </cell>
          <cell r="B788" t="str">
            <v>RN SERVICIOS CONTRATADOS LAB</v>
          </cell>
          <cell r="C788" t="str">
            <v>BCAMB</v>
          </cell>
          <cell r="D788" t="b">
            <v>1</v>
          </cell>
        </row>
        <row r="789">
          <cell r="A789" t="str">
            <v>1,1,4,03,19,011</v>
          </cell>
          <cell r="B789" t="str">
            <v>RN SERVICIOS CONTRATADOS SIE</v>
          </cell>
          <cell r="C789" t="str">
            <v>BCAMB</v>
          </cell>
          <cell r="D789" t="b">
            <v>1</v>
          </cell>
        </row>
        <row r="790">
          <cell r="A790" t="str">
            <v>1,1,4,03,19,012</v>
          </cell>
          <cell r="B790" t="str">
            <v>RN SERVICIOS CONTRATADOS FUM</v>
          </cell>
          <cell r="C790" t="str">
            <v>BCAMB</v>
          </cell>
          <cell r="D790" t="b">
            <v>1</v>
          </cell>
        </row>
        <row r="791">
          <cell r="A791" t="str">
            <v>1,1,4,03,19,014</v>
          </cell>
          <cell r="B791" t="str">
            <v>RN SERVICIOS CONTRATADOS OTR</v>
          </cell>
          <cell r="C791" t="str">
            <v>BCAMB</v>
          </cell>
          <cell r="D791" t="b">
            <v>1</v>
          </cell>
        </row>
        <row r="792">
          <cell r="A792" t="str">
            <v>1,1,4,03,19,015</v>
          </cell>
          <cell r="B792" t="str">
            <v>RN ARRENDAMIENTOS</v>
          </cell>
          <cell r="C792" t="str">
            <v>BCAMB</v>
          </cell>
          <cell r="D792" t="b">
            <v>1</v>
          </cell>
        </row>
        <row r="793">
          <cell r="A793" t="str">
            <v>1,1,4,03,19,019</v>
          </cell>
          <cell r="B793" t="str">
            <v>RN HONORARIOS</v>
          </cell>
          <cell r="C793" t="str">
            <v>BCAMB</v>
          </cell>
          <cell r="D793" t="b">
            <v>1</v>
          </cell>
        </row>
        <row r="794">
          <cell r="A794" t="str">
            <v>1,1,4,03,20,000</v>
          </cell>
          <cell r="B794" t="str">
            <v>PAPA</v>
          </cell>
          <cell r="D794" t="b">
            <v>0</v>
          </cell>
        </row>
        <row r="795">
          <cell r="A795" t="str">
            <v>1,1,4,03,20,001</v>
          </cell>
          <cell r="B795" t="str">
            <v>PA SEMILLAS</v>
          </cell>
          <cell r="C795" t="str">
            <v>BCAMB</v>
          </cell>
          <cell r="D795" t="b">
            <v>1</v>
          </cell>
        </row>
        <row r="796">
          <cell r="A796" t="str">
            <v>1,1,4,03,20,002</v>
          </cell>
          <cell r="B796" t="str">
            <v>PA FERTILIZANTES</v>
          </cell>
          <cell r="C796" t="str">
            <v>BCAMB</v>
          </cell>
          <cell r="D796" t="b">
            <v>1</v>
          </cell>
        </row>
        <row r="797">
          <cell r="A797" t="str">
            <v>1,1,4,03,20,003</v>
          </cell>
          <cell r="B797" t="str">
            <v>PA HERBICIDAS</v>
          </cell>
          <cell r="C797" t="str">
            <v>BCAMB</v>
          </cell>
          <cell r="D797" t="b">
            <v>1</v>
          </cell>
        </row>
        <row r="798">
          <cell r="A798" t="str">
            <v>1,1,4,03,20,004</v>
          </cell>
          <cell r="B798" t="str">
            <v>PA INSECTICIDAS</v>
          </cell>
          <cell r="C798" t="str">
            <v>BCAMB</v>
          </cell>
          <cell r="D798" t="b">
            <v>1</v>
          </cell>
        </row>
        <row r="799">
          <cell r="A799" t="str">
            <v>1,1,4,03,20,007</v>
          </cell>
          <cell r="B799" t="str">
            <v>PA ACEITES AGRICOLAS</v>
          </cell>
          <cell r="C799" t="str">
            <v>BCAMB</v>
          </cell>
          <cell r="D799" t="b">
            <v>1</v>
          </cell>
        </row>
        <row r="800">
          <cell r="A800" t="str">
            <v>1,1,4,03,20,010</v>
          </cell>
          <cell r="B800" t="str">
            <v>PA SERVICIOS CONTRATADOS LAB</v>
          </cell>
          <cell r="C800" t="str">
            <v>BCAMB</v>
          </cell>
          <cell r="D800" t="b">
            <v>1</v>
          </cell>
        </row>
        <row r="801">
          <cell r="A801" t="str">
            <v>1,1,4,03,20,011</v>
          </cell>
          <cell r="B801" t="str">
            <v>PA SERVICIOS CONTRATADOS SIE</v>
          </cell>
          <cell r="C801" t="str">
            <v>BCAMB</v>
          </cell>
          <cell r="D801" t="b">
            <v>1</v>
          </cell>
        </row>
        <row r="802">
          <cell r="A802" t="str">
            <v>1,1,4,03,20,014</v>
          </cell>
          <cell r="B802" t="str">
            <v>PA SERVICIOS CONTRATADOS OTR</v>
          </cell>
          <cell r="C802" t="str">
            <v>BCAMB</v>
          </cell>
          <cell r="D802" t="b">
            <v>1</v>
          </cell>
        </row>
        <row r="803">
          <cell r="A803" t="str">
            <v>1,1,4,03,20,015</v>
          </cell>
          <cell r="B803" t="str">
            <v>PA ARRENDAMIENTOS</v>
          </cell>
          <cell r="C803" t="str">
            <v>BCAMB</v>
          </cell>
          <cell r="D803" t="b">
            <v>1</v>
          </cell>
        </row>
        <row r="804">
          <cell r="A804" t="str">
            <v>1,1,4,03,20,016</v>
          </cell>
          <cell r="B804" t="str">
            <v>PA VARIOS</v>
          </cell>
          <cell r="C804" t="str">
            <v>BCAMB</v>
          </cell>
          <cell r="D804" t="b">
            <v>1</v>
          </cell>
        </row>
        <row r="805">
          <cell r="A805" t="str">
            <v>1,1,4,03,20,019</v>
          </cell>
          <cell r="B805" t="str">
            <v>PA HONORARIOS</v>
          </cell>
          <cell r="C805" t="str">
            <v>BCAMB</v>
          </cell>
          <cell r="D805" t="b">
            <v>1</v>
          </cell>
        </row>
        <row r="806">
          <cell r="A806" t="str">
            <v>1,1,4,03,21,000</v>
          </cell>
          <cell r="B806" t="str">
            <v>ALGODON</v>
          </cell>
          <cell r="D806" t="b">
            <v>0</v>
          </cell>
        </row>
        <row r="807">
          <cell r="A807" t="str">
            <v>1,1,4,03,21,001</v>
          </cell>
          <cell r="B807" t="str">
            <v>AL SEMILLAS</v>
          </cell>
          <cell r="C807" t="str">
            <v>BCAMB</v>
          </cell>
          <cell r="D807" t="b">
            <v>1</v>
          </cell>
        </row>
        <row r="808">
          <cell r="A808" t="str">
            <v>1,1,4,03,21,002</v>
          </cell>
          <cell r="B808" t="str">
            <v>AL FERTILIZANTES</v>
          </cell>
          <cell r="C808" t="str">
            <v>BCAMB</v>
          </cell>
          <cell r="D808" t="b">
            <v>1</v>
          </cell>
        </row>
        <row r="809">
          <cell r="A809" t="str">
            <v>1,1,4,03,21,002</v>
          </cell>
          <cell r="B809" t="str">
            <v>AL FERTILIZANTES</v>
          </cell>
          <cell r="C809" t="str">
            <v>BCAMB</v>
          </cell>
          <cell r="D809" t="b">
            <v>1</v>
          </cell>
        </row>
        <row r="810">
          <cell r="A810" t="str">
            <v>1,1,4,03,21,003</v>
          </cell>
          <cell r="B810" t="str">
            <v>AL HERBICIDAS</v>
          </cell>
          <cell r="C810" t="str">
            <v>BCAMB</v>
          </cell>
          <cell r="D810" t="b">
            <v>1</v>
          </cell>
        </row>
        <row r="811">
          <cell r="A811" t="str">
            <v>1,1,4,03,21,004</v>
          </cell>
          <cell r="B811" t="str">
            <v>AL INSECTICIDAS</v>
          </cell>
          <cell r="C811" t="str">
            <v>BCAMB</v>
          </cell>
          <cell r="D811" t="b">
            <v>1</v>
          </cell>
        </row>
        <row r="812">
          <cell r="A812" t="str">
            <v>1,1,4,03,21,005</v>
          </cell>
          <cell r="B812" t="str">
            <v>AL FUNGUICIDAS</v>
          </cell>
          <cell r="C812" t="str">
            <v>BCAMB</v>
          </cell>
          <cell r="D812" t="b">
            <v>1</v>
          </cell>
        </row>
        <row r="813">
          <cell r="A813" t="str">
            <v>1,1,4,03,21,006</v>
          </cell>
          <cell r="B813" t="str">
            <v>AL CURASEMILLAS</v>
          </cell>
          <cell r="C813" t="str">
            <v>BCAMB</v>
          </cell>
          <cell r="D813" t="b">
            <v>1</v>
          </cell>
        </row>
        <row r="814">
          <cell r="A814" t="str">
            <v>1,1,4,03,21,007</v>
          </cell>
          <cell r="B814" t="str">
            <v>AL ACEITES AGRICOLAS</v>
          </cell>
          <cell r="C814" t="str">
            <v>BCAMB</v>
          </cell>
          <cell r="D814" t="b">
            <v>1</v>
          </cell>
        </row>
        <row r="815">
          <cell r="A815" t="str">
            <v>1,1,4,03,21,009</v>
          </cell>
          <cell r="B815" t="str">
            <v>AL INOCULANTES Y MATERIALES</v>
          </cell>
          <cell r="C815" t="str">
            <v>BCAMB</v>
          </cell>
          <cell r="D815" t="b">
            <v>1</v>
          </cell>
        </row>
        <row r="816">
          <cell r="A816" t="str">
            <v>1,1,4,03,21,010</v>
          </cell>
          <cell r="B816" t="str">
            <v>AL SERVICIOS CONTRATADOS LAB</v>
          </cell>
          <cell r="C816" t="str">
            <v>BCAMB</v>
          </cell>
          <cell r="D816" t="b">
            <v>1</v>
          </cell>
        </row>
        <row r="817">
          <cell r="A817" t="str">
            <v>1,1,4,03,21,011</v>
          </cell>
          <cell r="B817" t="str">
            <v>AL SERVICIOS CONTRATADOS SIE</v>
          </cell>
          <cell r="C817" t="str">
            <v>BCAMB</v>
          </cell>
          <cell r="D817" t="b">
            <v>1</v>
          </cell>
        </row>
        <row r="818">
          <cell r="A818" t="str">
            <v>1,1,4,03,21,012</v>
          </cell>
          <cell r="B818" t="str">
            <v>AL SERVICIOS CONTRATADOS FUM</v>
          </cell>
          <cell r="C818" t="str">
            <v>BCAMB</v>
          </cell>
          <cell r="D818" t="b">
            <v>1</v>
          </cell>
        </row>
        <row r="819">
          <cell r="A819" t="str">
            <v>1,1,4,03,21,014</v>
          </cell>
          <cell r="B819" t="str">
            <v>AL SERVICIOS CONTRATADOS OTR</v>
          </cell>
          <cell r="C819" t="str">
            <v>BCAMB</v>
          </cell>
          <cell r="D819" t="b">
            <v>1</v>
          </cell>
        </row>
        <row r="820">
          <cell r="A820" t="str">
            <v>1,1,4,03,21,015</v>
          </cell>
          <cell r="B820" t="str">
            <v>AL ARRENDAMIENTOS</v>
          </cell>
          <cell r="C820" t="str">
            <v>BCAMB</v>
          </cell>
          <cell r="D820" t="b">
            <v>1</v>
          </cell>
        </row>
        <row r="821">
          <cell r="A821" t="str">
            <v>1,1,4,03,21,016</v>
          </cell>
          <cell r="B821" t="str">
            <v>AL VARIOS</v>
          </cell>
          <cell r="C821" t="str">
            <v>BCAMB</v>
          </cell>
          <cell r="D821" t="b">
            <v>1</v>
          </cell>
        </row>
        <row r="822">
          <cell r="A822" t="str">
            <v>1,1,4,03,21,019</v>
          </cell>
          <cell r="B822" t="str">
            <v>AL HONORARIOS</v>
          </cell>
          <cell r="C822" t="str">
            <v>BCAMB</v>
          </cell>
          <cell r="D822" t="b">
            <v>1</v>
          </cell>
        </row>
        <row r="823">
          <cell r="A823" t="str">
            <v>1,1,4,03,22,000</v>
          </cell>
          <cell r="B823" t="str">
            <v>RYE GRASS</v>
          </cell>
          <cell r="D823" t="b">
            <v>0</v>
          </cell>
        </row>
        <row r="824">
          <cell r="A824" t="str">
            <v>1,1,4,03,22,002</v>
          </cell>
          <cell r="B824" t="str">
            <v>RY FERTILIZANTES</v>
          </cell>
          <cell r="C824" t="str">
            <v>BCAMB</v>
          </cell>
          <cell r="D824" t="b">
            <v>1</v>
          </cell>
        </row>
        <row r="825">
          <cell r="A825" t="str">
            <v>1,1,4,03,22,003</v>
          </cell>
          <cell r="B825" t="str">
            <v>RY HERBICIDAS</v>
          </cell>
          <cell r="C825" t="str">
            <v>BCAMB</v>
          </cell>
          <cell r="D825" t="b">
            <v>1</v>
          </cell>
        </row>
        <row r="826">
          <cell r="A826" t="str">
            <v>1,1,4,03,22,008</v>
          </cell>
          <cell r="B826" t="str">
            <v>RY COADYUDANTES</v>
          </cell>
          <cell r="C826" t="str">
            <v>BCAMB</v>
          </cell>
          <cell r="D826" t="b">
            <v>1</v>
          </cell>
        </row>
        <row r="827">
          <cell r="A827" t="str">
            <v>1,1,4,03,22,011</v>
          </cell>
          <cell r="B827" t="str">
            <v>RY SERVICIOS CONTRATADOS SIEM</v>
          </cell>
          <cell r="C827" t="str">
            <v>BCAMB</v>
          </cell>
          <cell r="D827" t="b">
            <v>1</v>
          </cell>
        </row>
        <row r="828">
          <cell r="A828" t="str">
            <v>1,1,4,03,22,012</v>
          </cell>
          <cell r="B828" t="str">
            <v>RY SERVICIOS CONTRATADOS FUM</v>
          </cell>
          <cell r="C828" t="str">
            <v>BCAMB</v>
          </cell>
          <cell r="D828" t="b">
            <v>1</v>
          </cell>
        </row>
        <row r="829">
          <cell r="A829" t="str">
            <v>1,1,4,03,22,013</v>
          </cell>
          <cell r="B829" t="str">
            <v>RY SERVICIOS CONTRATADOS FER</v>
          </cell>
          <cell r="C829" t="str">
            <v>BCAMB</v>
          </cell>
          <cell r="D829" t="b">
            <v>1</v>
          </cell>
        </row>
        <row r="830">
          <cell r="A830" t="str">
            <v>1,1,4,03,24,000</v>
          </cell>
          <cell r="B830" t="str">
            <v>ROLLOS</v>
          </cell>
          <cell r="D830" t="b">
            <v>0</v>
          </cell>
        </row>
        <row r="831">
          <cell r="A831" t="str">
            <v>1,1,4,03,24,001</v>
          </cell>
          <cell r="B831" t="str">
            <v>RO SEMILLAS</v>
          </cell>
          <cell r="C831" t="str">
            <v>BCAMB</v>
          </cell>
          <cell r="D831" t="b">
            <v>1</v>
          </cell>
        </row>
        <row r="832">
          <cell r="A832" t="str">
            <v>1,1,4,03,24,002</v>
          </cell>
          <cell r="B832" t="str">
            <v>RO FERTILIZANTES</v>
          </cell>
          <cell r="C832" t="str">
            <v>BCAMB</v>
          </cell>
          <cell r="D832" t="b">
            <v>1</v>
          </cell>
        </row>
        <row r="833">
          <cell r="A833" t="str">
            <v>1,1,4,03,24,003</v>
          </cell>
          <cell r="B833" t="str">
            <v>RO HERBICIDAS</v>
          </cell>
          <cell r="C833" t="str">
            <v>BCAMB</v>
          </cell>
          <cell r="D833" t="b">
            <v>1</v>
          </cell>
        </row>
        <row r="834">
          <cell r="A834" t="str">
            <v>1,1,4,03,24,004</v>
          </cell>
          <cell r="B834" t="str">
            <v>RO INSECTICIDAS</v>
          </cell>
          <cell r="C834" t="str">
            <v>BCAMB</v>
          </cell>
          <cell r="D834" t="b">
            <v>1</v>
          </cell>
        </row>
        <row r="835">
          <cell r="A835" t="str">
            <v>1,1,4,03,24,010</v>
          </cell>
          <cell r="B835" t="str">
            <v>RO SERVICIOS CONTRATADOS LAB</v>
          </cell>
          <cell r="C835" t="str">
            <v>BCAMB</v>
          </cell>
          <cell r="D835" t="b">
            <v>1</v>
          </cell>
        </row>
        <row r="836">
          <cell r="A836" t="str">
            <v>1,1,4,03,24,011</v>
          </cell>
          <cell r="B836" t="str">
            <v>RO SERVICIOS CONTRATADOS SIE</v>
          </cell>
          <cell r="C836" t="str">
            <v>BCAMB</v>
          </cell>
          <cell r="D836" t="b">
            <v>1</v>
          </cell>
        </row>
        <row r="837">
          <cell r="A837" t="str">
            <v>1,1,4,03,24,012</v>
          </cell>
          <cell r="B837" t="str">
            <v>RO SERVICIOS CONTRATADOS FUM</v>
          </cell>
          <cell r="C837" t="str">
            <v>BCAMB</v>
          </cell>
          <cell r="D837" t="b">
            <v>1</v>
          </cell>
        </row>
        <row r="838">
          <cell r="A838" t="str">
            <v>1,1,4,03,24,014</v>
          </cell>
          <cell r="B838" t="str">
            <v>RO SERVICIOS CONTRATADOS OTR</v>
          </cell>
          <cell r="C838" t="str">
            <v>BCAMB</v>
          </cell>
          <cell r="D838" t="b">
            <v>1</v>
          </cell>
        </row>
        <row r="839">
          <cell r="A839" t="str">
            <v>1,1,4,03,24,016</v>
          </cell>
          <cell r="B839" t="str">
            <v>RO VARIOS</v>
          </cell>
          <cell r="C839" t="str">
            <v>BCAMB</v>
          </cell>
          <cell r="D839" t="b">
            <v>1</v>
          </cell>
        </row>
        <row r="840">
          <cell r="A840" t="str">
            <v>1,1,4,03,24,017</v>
          </cell>
          <cell r="B840" t="str">
            <v>RO EMPRESA MAQUINARIA LABORE</v>
          </cell>
          <cell r="C840" t="str">
            <v>BCAMB</v>
          </cell>
          <cell r="D840" t="b">
            <v>1</v>
          </cell>
        </row>
        <row r="841">
          <cell r="A841" t="str">
            <v>1,1,4,03,24,019</v>
          </cell>
          <cell r="B841" t="str">
            <v>RO HONORARIOS</v>
          </cell>
          <cell r="C841" t="str">
            <v>BCAMB</v>
          </cell>
          <cell r="D841" t="b">
            <v>1</v>
          </cell>
        </row>
        <row r="842">
          <cell r="A842" t="str">
            <v>1,1,4,03,24,020</v>
          </cell>
          <cell r="B842" t="str">
            <v>RO RIEGO</v>
          </cell>
          <cell r="C842" t="str">
            <v>BCAMB</v>
          </cell>
          <cell r="D842" t="b">
            <v>1</v>
          </cell>
        </row>
        <row r="843">
          <cell r="A843" t="str">
            <v>1,1,4,03,25,000</v>
          </cell>
          <cell r="B843" t="str">
            <v>MAIZ SILO</v>
          </cell>
          <cell r="D843" t="b">
            <v>0</v>
          </cell>
        </row>
        <row r="844">
          <cell r="A844" t="str">
            <v>1,1,4,03,25,001</v>
          </cell>
          <cell r="B844" t="str">
            <v>SILO SEMILLAS</v>
          </cell>
          <cell r="C844" t="str">
            <v>BCAMB</v>
          </cell>
          <cell r="D844" t="b">
            <v>1</v>
          </cell>
        </row>
        <row r="845">
          <cell r="A845" t="str">
            <v>1,1,4,03,25,002</v>
          </cell>
          <cell r="B845" t="str">
            <v>SILO FERTILIZANTES</v>
          </cell>
          <cell r="C845" t="str">
            <v>BCAMB</v>
          </cell>
          <cell r="D845" t="b">
            <v>1</v>
          </cell>
        </row>
        <row r="846">
          <cell r="A846" t="str">
            <v>1,1,4,03,25,003</v>
          </cell>
          <cell r="B846" t="str">
            <v>SILO HERBICIDAS</v>
          </cell>
          <cell r="C846" t="str">
            <v>BCAMB</v>
          </cell>
          <cell r="D846" t="b">
            <v>1</v>
          </cell>
        </row>
        <row r="847">
          <cell r="A847" t="str">
            <v>1,1,4,03,25,004</v>
          </cell>
          <cell r="B847" t="str">
            <v>SILO INSECTICIDAS</v>
          </cell>
          <cell r="C847" t="str">
            <v>BCAMB</v>
          </cell>
          <cell r="D847" t="b">
            <v>1</v>
          </cell>
        </row>
        <row r="848">
          <cell r="A848" t="str">
            <v>1,1,4,03,25,005</v>
          </cell>
          <cell r="B848" t="str">
            <v>SILO FUNGUICIDAS</v>
          </cell>
          <cell r="C848" t="str">
            <v>BCAMB</v>
          </cell>
          <cell r="D848" t="b">
            <v>1</v>
          </cell>
        </row>
        <row r="849">
          <cell r="A849" t="str">
            <v>1,1,4,03,25,006</v>
          </cell>
          <cell r="B849" t="str">
            <v>SILO CURASEMILLAS</v>
          </cell>
          <cell r="C849" t="str">
            <v>BCAMB</v>
          </cell>
          <cell r="D849" t="b">
            <v>1</v>
          </cell>
        </row>
        <row r="850">
          <cell r="A850" t="str">
            <v>1,1,4,03,25,007</v>
          </cell>
          <cell r="B850" t="str">
            <v>SILO ACEITES AGRICOLAS</v>
          </cell>
          <cell r="C850" t="str">
            <v>BCAMB</v>
          </cell>
          <cell r="D850" t="b">
            <v>1</v>
          </cell>
        </row>
        <row r="851">
          <cell r="A851" t="str">
            <v>1,1,4,03,25,010</v>
          </cell>
          <cell r="B851" t="str">
            <v>MZ SILO SERVS.CONTRAT.LABORE</v>
          </cell>
          <cell r="C851" t="str">
            <v>BCAMB</v>
          </cell>
          <cell r="D851" t="b">
            <v>1</v>
          </cell>
        </row>
        <row r="852">
          <cell r="A852" t="str">
            <v>1,1,4,03,25,011</v>
          </cell>
          <cell r="B852" t="str">
            <v>MZ SILO SERVS. CONTRAT.SIEMB</v>
          </cell>
          <cell r="C852" t="str">
            <v>BCAMB</v>
          </cell>
          <cell r="D852" t="b">
            <v>1</v>
          </cell>
        </row>
        <row r="853">
          <cell r="A853" t="str">
            <v>1,1,4,03,25,012</v>
          </cell>
          <cell r="B853" t="str">
            <v>MZ SILO SERVS. CONTRAT.FUMIG</v>
          </cell>
          <cell r="C853" t="str">
            <v>BCAMB</v>
          </cell>
          <cell r="D853" t="b">
            <v>1</v>
          </cell>
        </row>
        <row r="854">
          <cell r="A854" t="str">
            <v>1,1,4,03,25,013</v>
          </cell>
          <cell r="B854" t="str">
            <v>MZ SILO SERVS. CONTRAT.FERTI</v>
          </cell>
          <cell r="C854" t="str">
            <v>BCAMB</v>
          </cell>
          <cell r="D854" t="b">
            <v>1</v>
          </cell>
        </row>
        <row r="855">
          <cell r="A855" t="str">
            <v>1,1,4,03,25,014</v>
          </cell>
          <cell r="B855" t="str">
            <v>MZ SILO SERVS.CONTRAT.OTROS</v>
          </cell>
          <cell r="C855" t="str">
            <v>BCAMB</v>
          </cell>
          <cell r="D855" t="b">
            <v>1</v>
          </cell>
        </row>
        <row r="856">
          <cell r="A856" t="str">
            <v>1,1,4,03,25,016</v>
          </cell>
          <cell r="B856" t="str">
            <v>MZ SILO VARIOS</v>
          </cell>
          <cell r="C856" t="str">
            <v>BCAMB</v>
          </cell>
          <cell r="D856" t="b">
            <v>1</v>
          </cell>
        </row>
        <row r="857">
          <cell r="A857" t="str">
            <v>1,1,4,03,25,017</v>
          </cell>
          <cell r="B857" t="str">
            <v>MZ SILO EMP.MAQ.LABORES</v>
          </cell>
          <cell r="C857" t="str">
            <v>BCAMB</v>
          </cell>
          <cell r="D857" t="b">
            <v>1</v>
          </cell>
        </row>
        <row r="858">
          <cell r="A858" t="str">
            <v>1,1,4,03,25,018</v>
          </cell>
          <cell r="B858" t="str">
            <v>MZ SILO EMP.MAQ.SIEMBRA</v>
          </cell>
          <cell r="C858" t="str">
            <v>BCAMB</v>
          </cell>
          <cell r="D858" t="b">
            <v>1</v>
          </cell>
        </row>
        <row r="859">
          <cell r="A859" t="str">
            <v>1,1,4,03,25,019</v>
          </cell>
          <cell r="B859" t="str">
            <v>MZ SILO HONORARIOS</v>
          </cell>
          <cell r="C859" t="str">
            <v>BCAMB</v>
          </cell>
          <cell r="D859" t="b">
            <v>1</v>
          </cell>
        </row>
        <row r="860">
          <cell r="A860" t="str">
            <v>1,1,4,03,26,000</v>
          </cell>
          <cell r="B860" t="str">
            <v>MAIZ 2</v>
          </cell>
          <cell r="D860" t="b">
            <v>0</v>
          </cell>
        </row>
        <row r="861">
          <cell r="A861" t="str">
            <v>1,1,4,03,26,001</v>
          </cell>
          <cell r="B861" t="str">
            <v>MZ 2 SEMILLAS</v>
          </cell>
          <cell r="C861" t="str">
            <v>BCAMB</v>
          </cell>
          <cell r="D861" t="b">
            <v>1</v>
          </cell>
        </row>
        <row r="862">
          <cell r="A862" t="str">
            <v>1,1,4,03,26,002</v>
          </cell>
          <cell r="B862" t="str">
            <v>MZ 2 FERTILIZANTES</v>
          </cell>
          <cell r="C862" t="str">
            <v>BCAMB</v>
          </cell>
          <cell r="D862" t="b">
            <v>1</v>
          </cell>
        </row>
        <row r="863">
          <cell r="A863" t="str">
            <v>1,1,4,03,26,003</v>
          </cell>
          <cell r="B863" t="str">
            <v>MZ 2 HERBICIDAS</v>
          </cell>
          <cell r="C863" t="str">
            <v>BCAMB</v>
          </cell>
          <cell r="D863" t="b">
            <v>1</v>
          </cell>
        </row>
        <row r="864">
          <cell r="A864" t="str">
            <v>1,1,4,03,26,004</v>
          </cell>
          <cell r="B864" t="str">
            <v>MZ 2 INSECTICIDAS</v>
          </cell>
          <cell r="C864" t="str">
            <v>BCAMB</v>
          </cell>
          <cell r="D864" t="b">
            <v>1</v>
          </cell>
        </row>
        <row r="865">
          <cell r="A865" t="str">
            <v>1,1,4,03,26,005</v>
          </cell>
          <cell r="B865" t="str">
            <v>MZ 2 FUNGUICIDAS</v>
          </cell>
          <cell r="C865" t="str">
            <v>BCAMB</v>
          </cell>
          <cell r="D865" t="b">
            <v>1</v>
          </cell>
        </row>
        <row r="866">
          <cell r="A866" t="str">
            <v>1,1,4,03,26,006</v>
          </cell>
          <cell r="B866" t="str">
            <v>MZ 2 CURASEMILLAS</v>
          </cell>
          <cell r="C866" t="str">
            <v>BCAMB</v>
          </cell>
          <cell r="D866" t="b">
            <v>1</v>
          </cell>
        </row>
        <row r="867">
          <cell r="A867" t="str">
            <v>1,1,4,03,26,007</v>
          </cell>
          <cell r="B867" t="str">
            <v>MZ 2 ACEITES AGRICOLAS</v>
          </cell>
          <cell r="C867" t="str">
            <v>BCAMB</v>
          </cell>
          <cell r="D867" t="b">
            <v>1</v>
          </cell>
        </row>
        <row r="868">
          <cell r="A868" t="str">
            <v>1,1,4,03,26,010</v>
          </cell>
          <cell r="B868" t="str">
            <v>MZ 2 SERVS.CONTRAT.LABORES</v>
          </cell>
          <cell r="C868" t="str">
            <v>BCAMB</v>
          </cell>
          <cell r="D868" t="b">
            <v>1</v>
          </cell>
        </row>
        <row r="869">
          <cell r="A869" t="str">
            <v>1,1,4,03,26,011</v>
          </cell>
          <cell r="B869" t="str">
            <v>MZ 2 SERVICIOS CONTRATADOS S</v>
          </cell>
          <cell r="C869" t="str">
            <v>BCAMB</v>
          </cell>
          <cell r="D869" t="b">
            <v>1</v>
          </cell>
        </row>
        <row r="870">
          <cell r="A870" t="str">
            <v>1,1,4,03,26,012</v>
          </cell>
          <cell r="B870" t="str">
            <v>MZ 2 SERVICIOS CONTRATADOS F</v>
          </cell>
          <cell r="C870" t="str">
            <v>BCAMB</v>
          </cell>
          <cell r="D870" t="b">
            <v>1</v>
          </cell>
        </row>
        <row r="871">
          <cell r="A871" t="str">
            <v>1,1,4,03,26,014</v>
          </cell>
          <cell r="B871" t="str">
            <v>MZ 2 SERVICIOS CONTRATADOS O</v>
          </cell>
          <cell r="C871" t="str">
            <v>BCAMB</v>
          </cell>
          <cell r="D871" t="b">
            <v>1</v>
          </cell>
        </row>
        <row r="872">
          <cell r="A872" t="str">
            <v>1,1,4,03,26,015</v>
          </cell>
          <cell r="B872" t="str">
            <v>MZ 2 ARRENDAMIENTOS</v>
          </cell>
          <cell r="C872" t="str">
            <v>BCAMB</v>
          </cell>
          <cell r="D872" t="b">
            <v>1</v>
          </cell>
        </row>
        <row r="873">
          <cell r="A873" t="str">
            <v>1,1,4,03,26,017</v>
          </cell>
          <cell r="B873" t="str">
            <v>MZ 2 EMPRESA MAQUINARIA LAB</v>
          </cell>
          <cell r="C873" t="str">
            <v>BCAMB</v>
          </cell>
          <cell r="D873" t="b">
            <v>1</v>
          </cell>
        </row>
        <row r="874">
          <cell r="A874" t="str">
            <v>1,1,4,03,26,018</v>
          </cell>
          <cell r="B874" t="str">
            <v>MZ 2 EMPRESA MAQUINARIA SIEM</v>
          </cell>
          <cell r="C874" t="str">
            <v>BCAMB</v>
          </cell>
          <cell r="D874" t="b">
            <v>1</v>
          </cell>
        </row>
        <row r="875">
          <cell r="A875" t="str">
            <v>1,1,4,03,26,019</v>
          </cell>
          <cell r="B875" t="str">
            <v>MZ 2 HONORARIOS</v>
          </cell>
          <cell r="C875" t="str">
            <v>BCAMB</v>
          </cell>
          <cell r="D875" t="b">
            <v>1</v>
          </cell>
        </row>
        <row r="876">
          <cell r="A876" t="str">
            <v>1,1,4,03,27,000</v>
          </cell>
          <cell r="B876" t="str">
            <v>SORGO 2</v>
          </cell>
          <cell r="D876" t="b">
            <v>0</v>
          </cell>
        </row>
        <row r="877">
          <cell r="A877" t="str">
            <v>1,1,4,03,27,001</v>
          </cell>
          <cell r="B877" t="str">
            <v>SOR 2 SEMILLAS</v>
          </cell>
          <cell r="C877" t="str">
            <v>BCAMB</v>
          </cell>
          <cell r="D877" t="b">
            <v>1</v>
          </cell>
        </row>
        <row r="878">
          <cell r="A878" t="str">
            <v>1,1,4,03,27,002</v>
          </cell>
          <cell r="B878" t="str">
            <v>SOR 2 FERTILIZANTES</v>
          </cell>
          <cell r="C878" t="str">
            <v>BCAMB</v>
          </cell>
          <cell r="D878" t="b">
            <v>1</v>
          </cell>
        </row>
        <row r="879">
          <cell r="A879" t="str">
            <v>1,1,4,03,27,003</v>
          </cell>
          <cell r="B879" t="str">
            <v>SOR 2 HERBICIDAS</v>
          </cell>
          <cell r="C879" t="str">
            <v>BCAMB</v>
          </cell>
          <cell r="D879" t="b">
            <v>1</v>
          </cell>
        </row>
        <row r="880">
          <cell r="A880" t="str">
            <v>1,1,4,03,27,004</v>
          </cell>
          <cell r="B880" t="str">
            <v>SOR 2 INSECTICIDAS</v>
          </cell>
          <cell r="C880" t="str">
            <v>BCAMB</v>
          </cell>
          <cell r="D880" t="b">
            <v>1</v>
          </cell>
        </row>
        <row r="881">
          <cell r="A881" t="str">
            <v>1,1,4,03,27,005</v>
          </cell>
          <cell r="B881" t="str">
            <v>MCOL FUNGUICIDAS</v>
          </cell>
          <cell r="C881" t="str">
            <v>BCAMB</v>
          </cell>
          <cell r="D881" t="b">
            <v>1</v>
          </cell>
        </row>
        <row r="882">
          <cell r="A882" t="str">
            <v>1,1,4,03,27,006</v>
          </cell>
          <cell r="B882" t="str">
            <v>MCOL CURASEMILLAS</v>
          </cell>
          <cell r="C882" t="str">
            <v>BCAMB</v>
          </cell>
          <cell r="D882" t="b">
            <v>1</v>
          </cell>
        </row>
        <row r="883">
          <cell r="A883" t="str">
            <v>1,1,4,03,27,007</v>
          </cell>
          <cell r="B883" t="str">
            <v>SOR 2 ACEITES AGRICOLAS</v>
          </cell>
          <cell r="C883" t="str">
            <v>BCAMB</v>
          </cell>
          <cell r="D883" t="b">
            <v>1</v>
          </cell>
        </row>
        <row r="884">
          <cell r="A884" t="str">
            <v>1,1,4,03,27,008</v>
          </cell>
          <cell r="B884" t="str">
            <v>SOR 2 COADYUBANTES</v>
          </cell>
          <cell r="C884" t="str">
            <v>BCAMB</v>
          </cell>
          <cell r="D884" t="b">
            <v>1</v>
          </cell>
        </row>
        <row r="885">
          <cell r="A885" t="str">
            <v>1,1,4,03,27,009</v>
          </cell>
          <cell r="B885" t="str">
            <v>MCOL INOCULANTES Y MATERIAL</v>
          </cell>
          <cell r="C885" t="str">
            <v>BCAMB</v>
          </cell>
          <cell r="D885" t="b">
            <v>1</v>
          </cell>
        </row>
        <row r="886">
          <cell r="A886" t="str">
            <v>1,1,4,03,27,010</v>
          </cell>
          <cell r="B886" t="str">
            <v>SOR 2 SERV.CONTRAT.LABORES</v>
          </cell>
          <cell r="C886" t="str">
            <v>BCAMB</v>
          </cell>
          <cell r="D886" t="b">
            <v>1</v>
          </cell>
        </row>
        <row r="887">
          <cell r="A887" t="str">
            <v>1,1,4,03,27,011</v>
          </cell>
          <cell r="B887" t="str">
            <v>SOR 2 SERV.CONTRAT.SIEMBRA</v>
          </cell>
          <cell r="C887" t="str">
            <v>BCAMB</v>
          </cell>
          <cell r="D887" t="b">
            <v>1</v>
          </cell>
        </row>
        <row r="888">
          <cell r="A888" t="str">
            <v>1,1,4,03,27,012</v>
          </cell>
          <cell r="B888" t="str">
            <v>SOR 2 SERV.CONTRAT.FUMIGACIO</v>
          </cell>
          <cell r="C888" t="str">
            <v>BCAMB</v>
          </cell>
          <cell r="D888" t="b">
            <v>1</v>
          </cell>
        </row>
        <row r="889">
          <cell r="A889" t="str">
            <v>1,1,4,03,27,013</v>
          </cell>
          <cell r="B889" t="str">
            <v>MCOL SERV.CONTRAT.FERTILIZAC</v>
          </cell>
          <cell r="C889" t="str">
            <v>BCAMB</v>
          </cell>
          <cell r="D889" t="b">
            <v>1</v>
          </cell>
        </row>
        <row r="890">
          <cell r="A890" t="str">
            <v>1,1,4,03,27,014</v>
          </cell>
          <cell r="B890" t="str">
            <v>MCOL SERV.CONTRAT.OTROS</v>
          </cell>
          <cell r="C890" t="str">
            <v>BCAMB</v>
          </cell>
          <cell r="D890" t="b">
            <v>1</v>
          </cell>
        </row>
        <row r="891">
          <cell r="A891" t="str">
            <v>1,1,4,03,27,015</v>
          </cell>
          <cell r="B891" t="str">
            <v>MCOL ARRENDAMIENTOS</v>
          </cell>
          <cell r="C891" t="str">
            <v>BCAMB</v>
          </cell>
          <cell r="D891" t="b">
            <v>1</v>
          </cell>
        </row>
        <row r="892">
          <cell r="A892" t="str">
            <v>1,1,4,03,27,016</v>
          </cell>
          <cell r="B892" t="str">
            <v>MCOL VARIOS</v>
          </cell>
          <cell r="C892" t="str">
            <v>BCAMB</v>
          </cell>
          <cell r="D892" t="b">
            <v>1</v>
          </cell>
        </row>
        <row r="893">
          <cell r="A893" t="str">
            <v>1,1,4,03,27,017</v>
          </cell>
          <cell r="B893" t="str">
            <v>MCOL EMP.MAQ.LABORES</v>
          </cell>
          <cell r="C893" t="str">
            <v>BCAMB</v>
          </cell>
          <cell r="D893" t="b">
            <v>1</v>
          </cell>
        </row>
        <row r="894">
          <cell r="A894" t="str">
            <v>1,1,4,03,27,018</v>
          </cell>
          <cell r="B894" t="str">
            <v>MCOL EMP.MAQ.SIEMBRA</v>
          </cell>
          <cell r="C894" t="str">
            <v>BCAMB</v>
          </cell>
          <cell r="D894" t="b">
            <v>1</v>
          </cell>
        </row>
        <row r="895">
          <cell r="A895" t="str">
            <v>1,1,4,03,28,000</v>
          </cell>
          <cell r="B895" t="str">
            <v>GIRASOL SEMILLA</v>
          </cell>
          <cell r="D895" t="b">
            <v>0</v>
          </cell>
        </row>
        <row r="896">
          <cell r="A896" t="str">
            <v>1,1,4,03,28,002</v>
          </cell>
          <cell r="B896" t="str">
            <v>GIRASOL SEMILLA FERTILIZANTE</v>
          </cell>
          <cell r="C896" t="str">
            <v>BCAMB</v>
          </cell>
          <cell r="D896" t="b">
            <v>1</v>
          </cell>
        </row>
        <row r="897">
          <cell r="A897" t="str">
            <v>1,1,4,03,28,003</v>
          </cell>
          <cell r="B897" t="str">
            <v>GIRASOL SEMILLA HERBICIDAS</v>
          </cell>
          <cell r="C897" t="str">
            <v>BCAMB</v>
          </cell>
          <cell r="D897" t="b">
            <v>1</v>
          </cell>
        </row>
        <row r="898">
          <cell r="A898" t="str">
            <v>1,1,4,03,28,004</v>
          </cell>
          <cell r="B898" t="str">
            <v>GIRASOL SEMILLA INSECTICIDAS</v>
          </cell>
          <cell r="C898" t="str">
            <v>BCAMB</v>
          </cell>
          <cell r="D898" t="b">
            <v>1</v>
          </cell>
        </row>
        <row r="899">
          <cell r="A899" t="str">
            <v>1,1,4,03,28,007</v>
          </cell>
          <cell r="B899" t="str">
            <v>GIRASOL SEMILLA ACEITE AGRIC</v>
          </cell>
          <cell r="C899" t="str">
            <v>BCAMB</v>
          </cell>
          <cell r="D899" t="b">
            <v>1</v>
          </cell>
        </row>
        <row r="900">
          <cell r="A900" t="str">
            <v>1,1,4,03,28,010</v>
          </cell>
          <cell r="B900" t="str">
            <v>GIRASOL SEMILLA SERV.CONT.LA</v>
          </cell>
          <cell r="C900" t="str">
            <v>BCAMB</v>
          </cell>
          <cell r="D900" t="b">
            <v>1</v>
          </cell>
        </row>
        <row r="901">
          <cell r="A901" t="str">
            <v>1,1,4,03,28,011</v>
          </cell>
          <cell r="B901" t="str">
            <v>GIRASOL SEMILLA SERV.CONT.SI</v>
          </cell>
          <cell r="C901" t="str">
            <v>BCAMB</v>
          </cell>
          <cell r="D901" t="b">
            <v>1</v>
          </cell>
        </row>
        <row r="902">
          <cell r="A902" t="str">
            <v>1,1,4,03,28,012</v>
          </cell>
          <cell r="B902" t="str">
            <v>GIRASOL SEMILLA SERV.CONT.FU</v>
          </cell>
          <cell r="C902" t="str">
            <v>BCAMB</v>
          </cell>
          <cell r="D902" t="b">
            <v>1</v>
          </cell>
        </row>
        <row r="903">
          <cell r="A903" t="str">
            <v>1,1,4,03,28,013</v>
          </cell>
          <cell r="B903" t="str">
            <v>GIRASOL SEMILLA SERV.CONT.FE</v>
          </cell>
          <cell r="C903" t="str">
            <v>BCAMB</v>
          </cell>
          <cell r="D903" t="b">
            <v>1</v>
          </cell>
        </row>
        <row r="904">
          <cell r="A904" t="str">
            <v>1,1,4,03,28,014</v>
          </cell>
          <cell r="B904" t="str">
            <v>GIRASOL SEMILLA SERV.CONT.OT</v>
          </cell>
          <cell r="C904" t="str">
            <v>BCAMB</v>
          </cell>
          <cell r="D904" t="b">
            <v>1</v>
          </cell>
        </row>
        <row r="905">
          <cell r="A905" t="str">
            <v>1,1,4,03,28,016</v>
          </cell>
          <cell r="B905" t="str">
            <v>GIRASOL SEMILLA VARIOS</v>
          </cell>
          <cell r="C905" t="str">
            <v>BCAMB</v>
          </cell>
          <cell r="D905" t="b">
            <v>1</v>
          </cell>
        </row>
        <row r="906">
          <cell r="A906" t="str">
            <v>1,1,4,03,28,017</v>
          </cell>
          <cell r="B906" t="str">
            <v>GIRASOL SEMILLA EMP.MAQ.LABO</v>
          </cell>
          <cell r="C906" t="str">
            <v>BCAMB</v>
          </cell>
          <cell r="D906" t="b">
            <v>1</v>
          </cell>
        </row>
        <row r="907">
          <cell r="A907" t="str">
            <v>1,1,4,03,28,020</v>
          </cell>
          <cell r="B907" t="str">
            <v>GIRASOL SEMILLA RIEGO</v>
          </cell>
          <cell r="C907" t="str">
            <v>BCAMB</v>
          </cell>
          <cell r="D907" t="b">
            <v>1</v>
          </cell>
        </row>
        <row r="908">
          <cell r="A908" t="str">
            <v>1,1,4,03,29,000</v>
          </cell>
          <cell r="B908" t="str">
            <v>MAIZ SEMILLA</v>
          </cell>
          <cell r="D908" t="b">
            <v>0</v>
          </cell>
        </row>
        <row r="909">
          <cell r="A909" t="str">
            <v>1,1,4,03,29,002</v>
          </cell>
          <cell r="B909" t="str">
            <v>MAIZ SEMILLA FERTILIZANTES</v>
          </cell>
          <cell r="C909" t="str">
            <v>BCAMB</v>
          </cell>
          <cell r="D909" t="b">
            <v>1</v>
          </cell>
        </row>
        <row r="910">
          <cell r="A910" t="str">
            <v>1,1,4,03,29,003</v>
          </cell>
          <cell r="B910" t="str">
            <v>MAIZ SEMILLA HERBICIDAS</v>
          </cell>
          <cell r="C910" t="str">
            <v>BCAMB</v>
          </cell>
          <cell r="D910" t="b">
            <v>1</v>
          </cell>
        </row>
        <row r="911">
          <cell r="A911" t="str">
            <v>1,1,4,03,29,004</v>
          </cell>
          <cell r="B911" t="str">
            <v>MAIZ SEMILLA INSECTICIDAS</v>
          </cell>
          <cell r="C911" t="str">
            <v>BCAMB</v>
          </cell>
          <cell r="D911" t="b">
            <v>1</v>
          </cell>
        </row>
        <row r="912">
          <cell r="A912" t="str">
            <v>1,1,4,03,29,007</v>
          </cell>
          <cell r="B912" t="str">
            <v>MAIZ SEMILLA ACEITE AGRICOLA</v>
          </cell>
          <cell r="C912" t="str">
            <v>BCAMB</v>
          </cell>
          <cell r="D912" t="b">
            <v>1</v>
          </cell>
        </row>
        <row r="913">
          <cell r="A913" t="str">
            <v>1,1,4,03,29,010</v>
          </cell>
          <cell r="B913" t="str">
            <v>MAIZ SEMILLA SERV.CONT LABOR</v>
          </cell>
          <cell r="C913" t="str">
            <v>BCAMB</v>
          </cell>
          <cell r="D913" t="b">
            <v>1</v>
          </cell>
        </row>
        <row r="914">
          <cell r="A914" t="str">
            <v>1,1,4,03,29,011</v>
          </cell>
          <cell r="B914" t="str">
            <v>MAIZ SEMILLA SERV.CONT SIEMB</v>
          </cell>
          <cell r="C914" t="str">
            <v>BCAMB</v>
          </cell>
          <cell r="D914" t="b">
            <v>1</v>
          </cell>
        </row>
        <row r="915">
          <cell r="A915" t="str">
            <v>1,1,4,03,29,012</v>
          </cell>
          <cell r="B915" t="str">
            <v>MAIZ SEMILLA SERV.CONT FUMIG</v>
          </cell>
          <cell r="C915" t="str">
            <v>BCAMB</v>
          </cell>
          <cell r="D915" t="b">
            <v>1</v>
          </cell>
        </row>
        <row r="916">
          <cell r="A916" t="str">
            <v>1,1,4,03,29,013</v>
          </cell>
          <cell r="B916" t="str">
            <v>MAIZ SEMILLA SERV.CONT FERTI</v>
          </cell>
          <cell r="C916" t="str">
            <v>BCAMB</v>
          </cell>
          <cell r="D916" t="b">
            <v>1</v>
          </cell>
        </row>
        <row r="917">
          <cell r="A917" t="str">
            <v>1,1,4,03,29,014</v>
          </cell>
          <cell r="B917" t="str">
            <v>MAIZ SEMILLA SERV.CONT OTROS</v>
          </cell>
          <cell r="C917" t="str">
            <v>BCAMB</v>
          </cell>
          <cell r="D917" t="b">
            <v>1</v>
          </cell>
        </row>
        <row r="918">
          <cell r="A918" t="str">
            <v>1,1,4,03,29,016</v>
          </cell>
          <cell r="B918" t="str">
            <v>MAIZ SEMILLA VARIOS</v>
          </cell>
          <cell r="C918" t="str">
            <v>BCAMB</v>
          </cell>
          <cell r="D918" t="b">
            <v>1</v>
          </cell>
        </row>
        <row r="919">
          <cell r="A919" t="str">
            <v>1,1,4,03,29,017</v>
          </cell>
          <cell r="B919" t="str">
            <v>MAIZ SEMILLA EMP MAQ LABORES</v>
          </cell>
          <cell r="C919" t="str">
            <v>BCAMB</v>
          </cell>
          <cell r="D919" t="b">
            <v>1</v>
          </cell>
        </row>
        <row r="920">
          <cell r="A920" t="str">
            <v>1,1,4,03,29,020</v>
          </cell>
          <cell r="B920" t="str">
            <v>MAIZ SEMILLA RIEGO</v>
          </cell>
          <cell r="C920" t="str">
            <v>BCAMB</v>
          </cell>
          <cell r="D920" t="b">
            <v>1</v>
          </cell>
        </row>
        <row r="921">
          <cell r="A921" t="str">
            <v>1,1,4,03,30,000</v>
          </cell>
          <cell r="B921" t="str">
            <v>SOJA SEMILLA</v>
          </cell>
          <cell r="D921" t="b">
            <v>0</v>
          </cell>
        </row>
        <row r="922">
          <cell r="A922" t="str">
            <v>1,1,4,03,30,003</v>
          </cell>
          <cell r="B922" t="str">
            <v>SOJA SEMILLA HERBICIDAS</v>
          </cell>
          <cell r="C922" t="str">
            <v>BCAMB</v>
          </cell>
          <cell r="D922" t="b">
            <v>1</v>
          </cell>
        </row>
        <row r="923">
          <cell r="A923" t="str">
            <v>1,1,4,03,30,010</v>
          </cell>
          <cell r="B923" t="str">
            <v>SOJA SEMILLA SERV.CONT.LABOR</v>
          </cell>
          <cell r="C923" t="str">
            <v>BCAMB</v>
          </cell>
          <cell r="D923" t="b">
            <v>1</v>
          </cell>
        </row>
        <row r="924">
          <cell r="A924" t="str">
            <v>1,1,4,03,30,012</v>
          </cell>
          <cell r="B924" t="str">
            <v>SOJA SEMILLA SERV.CONT FUMIG</v>
          </cell>
          <cell r="C924" t="str">
            <v>BCAMB</v>
          </cell>
          <cell r="D924" t="b">
            <v>1</v>
          </cell>
        </row>
        <row r="925">
          <cell r="A925" t="str">
            <v>1,1,4,03,30,014</v>
          </cell>
          <cell r="B925" t="str">
            <v>SOJA SEMILLA SERV.CONT OTROS</v>
          </cell>
          <cell r="C925" t="str">
            <v>BCAMB</v>
          </cell>
          <cell r="D925" t="b">
            <v>1</v>
          </cell>
        </row>
        <row r="926">
          <cell r="A926" t="str">
            <v>1,1,4,03,30,020</v>
          </cell>
          <cell r="B926" t="str">
            <v>SOJA SEMILLA RIEGO</v>
          </cell>
          <cell r="C926" t="str">
            <v>BCAMB</v>
          </cell>
          <cell r="D926" t="b">
            <v>1</v>
          </cell>
        </row>
        <row r="927">
          <cell r="A927" t="str">
            <v>1,1,4,03,31,000</v>
          </cell>
          <cell r="B927" t="str">
            <v>TRIGO SEMILLA</v>
          </cell>
          <cell r="D927" t="b">
            <v>0</v>
          </cell>
        </row>
        <row r="928">
          <cell r="A928" t="str">
            <v>1,1,4,03,31,012</v>
          </cell>
          <cell r="B928" t="str">
            <v>TR SEMILLA SERV CONT FUMIGAC</v>
          </cell>
          <cell r="C928" t="str">
            <v>BCAMB</v>
          </cell>
          <cell r="D928" t="b">
            <v>1</v>
          </cell>
        </row>
        <row r="929">
          <cell r="A929" t="str">
            <v>1,1,4,03,31,014</v>
          </cell>
          <cell r="B929" t="str">
            <v>TR SEMILLA SERV CONT OTROS</v>
          </cell>
          <cell r="C929" t="str">
            <v>BCAMB</v>
          </cell>
          <cell r="D929" t="b">
            <v>1</v>
          </cell>
        </row>
        <row r="930">
          <cell r="A930" t="str">
            <v>1,1,4,03,34,000</v>
          </cell>
          <cell r="B930" t="str">
            <v>VERDEO DE VERANO</v>
          </cell>
          <cell r="D930" t="b">
            <v>0</v>
          </cell>
        </row>
        <row r="931">
          <cell r="A931" t="str">
            <v>1,1,4,03,34,001</v>
          </cell>
          <cell r="B931" t="str">
            <v>VVER SEMILLAS</v>
          </cell>
          <cell r="C931" t="str">
            <v>BCAMB</v>
          </cell>
          <cell r="D931" t="b">
            <v>1</v>
          </cell>
        </row>
        <row r="932">
          <cell r="A932" t="str">
            <v>1,1,4,03,34,002</v>
          </cell>
          <cell r="B932" t="str">
            <v>VVER FERTILIZANTES</v>
          </cell>
          <cell r="C932" t="str">
            <v>BCAMB</v>
          </cell>
          <cell r="D932" t="b">
            <v>1</v>
          </cell>
        </row>
        <row r="933">
          <cell r="A933" t="str">
            <v>1,1,4,03,34,003</v>
          </cell>
          <cell r="B933" t="str">
            <v>VVER HERBICIDAS</v>
          </cell>
          <cell r="C933" t="str">
            <v>BCAMB</v>
          </cell>
          <cell r="D933" t="b">
            <v>1</v>
          </cell>
        </row>
        <row r="934">
          <cell r="A934" t="str">
            <v>1,1,4,03,34,004</v>
          </cell>
          <cell r="B934" t="str">
            <v>VVER INSECTICIDAS</v>
          </cell>
          <cell r="C934" t="str">
            <v>BCAMB</v>
          </cell>
          <cell r="D934" t="b">
            <v>1</v>
          </cell>
        </row>
        <row r="935">
          <cell r="A935" t="str">
            <v>1,1,4,03,34,006</v>
          </cell>
          <cell r="B935" t="str">
            <v>VVER CURASEMILLAS</v>
          </cell>
          <cell r="C935" t="str">
            <v>BCAMB</v>
          </cell>
          <cell r="D935" t="b">
            <v>1</v>
          </cell>
        </row>
        <row r="936">
          <cell r="A936" t="str">
            <v>1,1,4,03,34,010</v>
          </cell>
          <cell r="B936" t="str">
            <v>VVER SERV CONT LABORES</v>
          </cell>
          <cell r="C936" t="str">
            <v>BCAMB</v>
          </cell>
          <cell r="D936" t="b">
            <v>1</v>
          </cell>
        </row>
        <row r="937">
          <cell r="A937" t="str">
            <v>1,1,4,03,34,011</v>
          </cell>
          <cell r="B937" t="str">
            <v>VVER SERV CONT SIEMBRA</v>
          </cell>
          <cell r="C937" t="str">
            <v>BCAMB</v>
          </cell>
          <cell r="D937" t="b">
            <v>1</v>
          </cell>
        </row>
        <row r="938">
          <cell r="A938" t="str">
            <v>1,1,4,03,34,012</v>
          </cell>
          <cell r="B938" t="str">
            <v>VVER SERV CONT FUMIGACION</v>
          </cell>
          <cell r="C938" t="str">
            <v>BCAMB</v>
          </cell>
          <cell r="D938" t="b">
            <v>1</v>
          </cell>
        </row>
        <row r="939">
          <cell r="A939" t="str">
            <v>1,1,4,03,34,014</v>
          </cell>
          <cell r="B939" t="str">
            <v>VVER SERV CONT OTROS</v>
          </cell>
          <cell r="C939" t="str">
            <v>BCAMB</v>
          </cell>
          <cell r="D939" t="b">
            <v>1</v>
          </cell>
        </row>
        <row r="940">
          <cell r="A940" t="str">
            <v>1,1,4,03,34,016</v>
          </cell>
          <cell r="B940" t="str">
            <v>VVER VARIOS</v>
          </cell>
          <cell r="C940" t="str">
            <v>BCAMB</v>
          </cell>
          <cell r="D940" t="b">
            <v>1</v>
          </cell>
        </row>
        <row r="941">
          <cell r="A941" t="str">
            <v>1,1,4,03,34,017</v>
          </cell>
          <cell r="B941" t="str">
            <v>VVER EMP MAQ LABORES</v>
          </cell>
          <cell r="C941" t="str">
            <v>BCAMB</v>
          </cell>
          <cell r="D941" t="b">
            <v>1</v>
          </cell>
        </row>
        <row r="942">
          <cell r="A942" t="str">
            <v>1,1,4,03,34,018</v>
          </cell>
          <cell r="B942" t="str">
            <v>VVER EMP MAQ SIEMBRA</v>
          </cell>
          <cell r="C942" t="str">
            <v>BCAMB</v>
          </cell>
          <cell r="D942" t="b">
            <v>1</v>
          </cell>
        </row>
        <row r="943">
          <cell r="A943" t="str">
            <v>1,1,4,03,35,000</v>
          </cell>
          <cell r="B943" t="str">
            <v>VERDEO DE INVIERNO</v>
          </cell>
          <cell r="D943" t="b">
            <v>0</v>
          </cell>
        </row>
        <row r="944">
          <cell r="A944" t="str">
            <v>1,1,4,03,35,001</v>
          </cell>
          <cell r="B944" t="str">
            <v>VINV SEMILLAS</v>
          </cell>
          <cell r="C944" t="str">
            <v>BCAMB</v>
          </cell>
          <cell r="D944" t="b">
            <v>1</v>
          </cell>
        </row>
        <row r="945">
          <cell r="A945" t="str">
            <v>1,1,4,03,35,002</v>
          </cell>
          <cell r="B945" t="str">
            <v>VINV FERTILIZANTES</v>
          </cell>
          <cell r="C945" t="str">
            <v>BCAMB</v>
          </cell>
          <cell r="D945" t="b">
            <v>1</v>
          </cell>
        </row>
        <row r="946">
          <cell r="A946" t="str">
            <v>1,1,4,03,35,003</v>
          </cell>
          <cell r="B946" t="str">
            <v>VINV HERBICIDAS</v>
          </cell>
          <cell r="C946" t="str">
            <v>BCAMB</v>
          </cell>
          <cell r="D946" t="b">
            <v>1</v>
          </cell>
        </row>
        <row r="947">
          <cell r="A947" t="str">
            <v>1,1,4,03,35,004</v>
          </cell>
          <cell r="B947" t="str">
            <v>VINV INSECTICIDAS</v>
          </cell>
          <cell r="C947" t="str">
            <v>BCAMB</v>
          </cell>
          <cell r="D947" t="b">
            <v>1</v>
          </cell>
        </row>
        <row r="948">
          <cell r="A948" t="str">
            <v>1,1,4,03,35,007</v>
          </cell>
          <cell r="B948" t="str">
            <v>VINV ACEITES AGRICOLAS</v>
          </cell>
          <cell r="C948" t="str">
            <v>BCAMB</v>
          </cell>
          <cell r="D948" t="b">
            <v>1</v>
          </cell>
        </row>
        <row r="949">
          <cell r="A949" t="str">
            <v>1,1,4,03,35,010</v>
          </cell>
          <cell r="B949" t="str">
            <v>VINV SERV CONT LABORES</v>
          </cell>
          <cell r="C949" t="str">
            <v>BCAMB</v>
          </cell>
          <cell r="D949" t="b">
            <v>1</v>
          </cell>
        </row>
        <row r="950">
          <cell r="A950" t="str">
            <v>1,1,4,03,35,011</v>
          </cell>
          <cell r="B950" t="str">
            <v>VINV SERV CONT SIEMBRA</v>
          </cell>
          <cell r="C950" t="str">
            <v>BCAMB</v>
          </cell>
          <cell r="D950" t="b">
            <v>1</v>
          </cell>
        </row>
        <row r="951">
          <cell r="A951" t="str">
            <v>1,1,4,03,35,012</v>
          </cell>
          <cell r="B951" t="str">
            <v>VINV SERV CONT FUMIGACION</v>
          </cell>
          <cell r="C951" t="str">
            <v>BCAMB</v>
          </cell>
          <cell r="D951" t="b">
            <v>1</v>
          </cell>
        </row>
        <row r="952">
          <cell r="A952" t="str">
            <v>1,1,4,03,35,013</v>
          </cell>
          <cell r="B952" t="str">
            <v>VINV SERV CONT FERTILIZACI</v>
          </cell>
          <cell r="C952" t="str">
            <v>BCAMB</v>
          </cell>
          <cell r="D952" t="b">
            <v>1</v>
          </cell>
        </row>
        <row r="953">
          <cell r="A953" t="str">
            <v>1,1,4,03,35,014</v>
          </cell>
          <cell r="B953" t="str">
            <v>VINV SERV CONT OTROS</v>
          </cell>
          <cell r="C953" t="str">
            <v>BCAMB</v>
          </cell>
          <cell r="D953" t="b">
            <v>1</v>
          </cell>
        </row>
        <row r="954">
          <cell r="A954" t="str">
            <v>1,1,4,03,35,016</v>
          </cell>
          <cell r="B954" t="str">
            <v>VI INV</v>
          </cell>
          <cell r="C954" t="str">
            <v>BCAMB</v>
          </cell>
          <cell r="D954" t="b">
            <v>1</v>
          </cell>
        </row>
        <row r="955">
          <cell r="A955" t="str">
            <v>1,1,4,03,35,017</v>
          </cell>
          <cell r="B955" t="str">
            <v>VINV EMP MAQ LABORES</v>
          </cell>
          <cell r="C955" t="str">
            <v>BCAMB</v>
          </cell>
          <cell r="D955" t="b">
            <v>1</v>
          </cell>
        </row>
        <row r="956">
          <cell r="A956" t="str">
            <v>1,1,4,03,35,018</v>
          </cell>
          <cell r="B956" t="str">
            <v>VINV EMP MAQ SIEMBRA</v>
          </cell>
          <cell r="C956" t="str">
            <v>BCAMB</v>
          </cell>
          <cell r="D956" t="b">
            <v>1</v>
          </cell>
        </row>
        <row r="957">
          <cell r="A957" t="str">
            <v>1,1,4,03,36,000</v>
          </cell>
          <cell r="B957" t="str">
            <v>SORGO SEMILLA</v>
          </cell>
          <cell r="D957" t="b">
            <v>0</v>
          </cell>
        </row>
        <row r="958">
          <cell r="A958" t="str">
            <v>1,1,4,03,36,002</v>
          </cell>
          <cell r="B958" t="str">
            <v>SORGO SEMILLA FERTILIZANTES</v>
          </cell>
          <cell r="C958" t="str">
            <v>BCAMB</v>
          </cell>
          <cell r="D958" t="b">
            <v>1</v>
          </cell>
        </row>
        <row r="959">
          <cell r="A959" t="str">
            <v>1,1,4,03,36,003</v>
          </cell>
          <cell r="B959" t="str">
            <v>SORGO SEMILLA HERBICIDAS</v>
          </cell>
          <cell r="C959" t="str">
            <v>BCAMB</v>
          </cell>
          <cell r="D959" t="b">
            <v>1</v>
          </cell>
        </row>
        <row r="960">
          <cell r="A960" t="str">
            <v>1,1,4,03,36,007</v>
          </cell>
          <cell r="B960" t="str">
            <v>SORGO SEMILLA ACEITES AGRIC.</v>
          </cell>
          <cell r="C960" t="str">
            <v>BCAMB</v>
          </cell>
          <cell r="D960" t="b">
            <v>1</v>
          </cell>
        </row>
        <row r="961">
          <cell r="A961" t="str">
            <v>1,1,4,03,36,008</v>
          </cell>
          <cell r="B961" t="str">
            <v>SORGO SEMILLA COADYUDANTES</v>
          </cell>
          <cell r="C961" t="str">
            <v>BCAMB</v>
          </cell>
          <cell r="D961" t="b">
            <v>1</v>
          </cell>
        </row>
        <row r="962">
          <cell r="A962" t="str">
            <v>1,1,4,03,36,010</v>
          </cell>
          <cell r="B962" t="str">
            <v>SORGO SEMILLA SERV CONT LABO</v>
          </cell>
          <cell r="C962" t="str">
            <v>BCAMB</v>
          </cell>
          <cell r="D962" t="b">
            <v>1</v>
          </cell>
        </row>
        <row r="963">
          <cell r="A963" t="str">
            <v>1,1,4,03,36,011</v>
          </cell>
          <cell r="B963" t="str">
            <v>SORGO SEMILLA SERV CONT SIEM</v>
          </cell>
          <cell r="C963" t="str">
            <v>BCAMB</v>
          </cell>
          <cell r="D963" t="b">
            <v>1</v>
          </cell>
        </row>
        <row r="964">
          <cell r="A964" t="str">
            <v>1,1,4,03,36,012</v>
          </cell>
          <cell r="B964" t="str">
            <v>SORGO SEMILLA SERV CONT FUMI</v>
          </cell>
          <cell r="C964" t="str">
            <v>BCAMB</v>
          </cell>
          <cell r="D964" t="b">
            <v>1</v>
          </cell>
        </row>
        <row r="965">
          <cell r="A965" t="str">
            <v>1,1,4,03,36,013</v>
          </cell>
          <cell r="B965" t="str">
            <v>SORGO SEMILLA SERV CONT FERT</v>
          </cell>
          <cell r="C965" t="str">
            <v>BCAMB</v>
          </cell>
          <cell r="D965" t="b">
            <v>1</v>
          </cell>
        </row>
        <row r="966">
          <cell r="A966" t="str">
            <v>1,1,4,03,36,014</v>
          </cell>
          <cell r="B966" t="str">
            <v>SORGO SEMILLA SERV CONT OTRO</v>
          </cell>
          <cell r="C966" t="str">
            <v>BCAMB</v>
          </cell>
          <cell r="D966" t="b">
            <v>1</v>
          </cell>
        </row>
        <row r="967">
          <cell r="A967" t="str">
            <v>1,1,4,03,36,016</v>
          </cell>
          <cell r="B967" t="str">
            <v>SORGO SEMILLA VARIOS</v>
          </cell>
          <cell r="C967" t="str">
            <v>BCAMB</v>
          </cell>
          <cell r="D967" t="b">
            <v>1</v>
          </cell>
        </row>
        <row r="968">
          <cell r="A968" t="str">
            <v>1,1,4,03,36,017</v>
          </cell>
          <cell r="B968" t="str">
            <v>SORGO SEMILLA EMP MAQ LABORES</v>
          </cell>
          <cell r="C968" t="str">
            <v>BCAMB</v>
          </cell>
          <cell r="D968" t="b">
            <v>1</v>
          </cell>
        </row>
        <row r="969">
          <cell r="A969" t="str">
            <v>1,1,4,03,36,020</v>
          </cell>
          <cell r="B969" t="str">
            <v>SORGO SEMILLA RIEGO</v>
          </cell>
          <cell r="C969" t="str">
            <v>BCAMB</v>
          </cell>
          <cell r="D969" t="b">
            <v>1</v>
          </cell>
        </row>
        <row r="970">
          <cell r="A970" t="str">
            <v>1,1,4,03,98,000</v>
          </cell>
          <cell r="B970" t="str">
            <v>GASTOS DE SEMENTERA A PRORRATE</v>
          </cell>
          <cell r="D970" t="b">
            <v>0</v>
          </cell>
        </row>
        <row r="971">
          <cell r="A971" t="str">
            <v>1,1,4,03,98,001</v>
          </cell>
          <cell r="B971" t="str">
            <v>HONORARIOS A PRORRATEAR</v>
          </cell>
          <cell r="C971" t="str">
            <v>BCAMB</v>
          </cell>
          <cell r="D971" t="b">
            <v>1</v>
          </cell>
        </row>
        <row r="972">
          <cell r="A972" t="str">
            <v>1,1,4,03,98,002</v>
          </cell>
          <cell r="B972" t="str">
            <v>FLETES INSUMOS AGRICOLAS</v>
          </cell>
          <cell r="C972" t="str">
            <v>BCAMB</v>
          </cell>
          <cell r="D972" t="b">
            <v>1</v>
          </cell>
        </row>
        <row r="973">
          <cell r="A973" t="str">
            <v>1,1,4,03,99,000</v>
          </cell>
          <cell r="B973" t="str">
            <v>ACTIVACION GASTOS INDIRECTOS</v>
          </cell>
          <cell r="D973" t="b">
            <v>0</v>
          </cell>
        </row>
        <row r="974">
          <cell r="A974" t="str">
            <v>1,1,4,03,99,001</v>
          </cell>
          <cell r="B974" t="str">
            <v>GASTOS INDIRECTOS CAMPOS PRO</v>
          </cell>
          <cell r="C974" t="str">
            <v>BCAMB</v>
          </cell>
          <cell r="D974" t="b">
            <v>1</v>
          </cell>
        </row>
        <row r="975">
          <cell r="A975" t="str">
            <v>1,1,4,04,00,000</v>
          </cell>
          <cell r="B975" t="str">
            <v>LECHE</v>
          </cell>
          <cell r="D975" t="b">
            <v>0</v>
          </cell>
        </row>
        <row r="976">
          <cell r="A976" t="str">
            <v>1,1,4,04,01,000</v>
          </cell>
          <cell r="B976" t="str">
            <v>HACIENDA DE TAMBO</v>
          </cell>
          <cell r="D976" t="b">
            <v>0</v>
          </cell>
        </row>
        <row r="977">
          <cell r="A977" t="str">
            <v>1,1,4,04,01,001</v>
          </cell>
          <cell r="B977" t="str">
            <v>HAC TAM VALOR DE COSTO</v>
          </cell>
          <cell r="C977" t="str">
            <v>BCAMB</v>
          </cell>
          <cell r="D977" t="b">
            <v>1</v>
          </cell>
        </row>
        <row r="978">
          <cell r="A978" t="str">
            <v>1,1,4,04,02,000</v>
          </cell>
          <cell r="B978" t="str">
            <v>SEMEN</v>
          </cell>
          <cell r="D978" t="b">
            <v>0</v>
          </cell>
        </row>
        <row r="979">
          <cell r="A979" t="str">
            <v>1,1,4,04,02,001</v>
          </cell>
          <cell r="B979" t="str">
            <v>HAC SEM VALOR DE COSTO</v>
          </cell>
          <cell r="C979" t="str">
            <v>BCAMB</v>
          </cell>
          <cell r="D979" t="b">
            <v>1</v>
          </cell>
        </row>
        <row r="980">
          <cell r="A980" t="str">
            <v>1,1,4,05,00,000</v>
          </cell>
          <cell r="B980" t="str">
            <v>AGROQUIMICOS</v>
          </cell>
          <cell r="D980" t="b">
            <v>0</v>
          </cell>
        </row>
        <row r="981">
          <cell r="A981" t="str">
            <v>1,1,4,05,09,000</v>
          </cell>
          <cell r="B981" t="str">
            <v>AGRQ GENERAL</v>
          </cell>
          <cell r="C981" t="str">
            <v>BCAMB</v>
          </cell>
          <cell r="D981" t="b">
            <v>1</v>
          </cell>
        </row>
        <row r="982">
          <cell r="A982" t="str">
            <v>1,1,4,05,10,000</v>
          </cell>
          <cell r="B982" t="str">
            <v>AGRQ REGULARIZADORA</v>
          </cell>
          <cell r="C982" t="str">
            <v>BCAMB</v>
          </cell>
          <cell r="D982" t="b">
            <v>1</v>
          </cell>
        </row>
        <row r="983">
          <cell r="A983" t="str">
            <v>1,1,4,06,00,000</v>
          </cell>
          <cell r="B983" t="str">
            <v>COMBUSTIBLES Y LUBRICANTES</v>
          </cell>
          <cell r="D983" t="b">
            <v>0</v>
          </cell>
        </row>
        <row r="984">
          <cell r="A984" t="str">
            <v>1,1,4,06,01,000</v>
          </cell>
          <cell r="B984" t="str">
            <v>GAS OIL</v>
          </cell>
          <cell r="C984" t="str">
            <v>BCAMB</v>
          </cell>
          <cell r="D984" t="b">
            <v>1</v>
          </cell>
        </row>
        <row r="985">
          <cell r="A985" t="str">
            <v>1,1,4,06,05,000</v>
          </cell>
          <cell r="B985" t="str">
            <v>COMB. Y LUBR. GRAL.</v>
          </cell>
          <cell r="C985" t="str">
            <v>BCAMB</v>
          </cell>
          <cell r="D985" t="b">
            <v>1</v>
          </cell>
        </row>
        <row r="986">
          <cell r="A986" t="str">
            <v>1,1,4,07,00,000</v>
          </cell>
          <cell r="B986" t="str">
            <v>HACIENDA - ALIMENTOS VARIOS</v>
          </cell>
          <cell r="D986" t="b">
            <v>0</v>
          </cell>
        </row>
        <row r="987">
          <cell r="A987" t="str">
            <v>1,1,4,07,01,000</v>
          </cell>
          <cell r="B987" t="str">
            <v>SILAJE MAIZ</v>
          </cell>
          <cell r="D987" t="b">
            <v>0</v>
          </cell>
        </row>
        <row r="988">
          <cell r="A988" t="str">
            <v>1,1,4,07,01,001</v>
          </cell>
          <cell r="B988" t="str">
            <v>VALOR DE COSTO</v>
          </cell>
          <cell r="C988" t="str">
            <v>BCAMB</v>
          </cell>
          <cell r="D988" t="b">
            <v>1</v>
          </cell>
        </row>
        <row r="989">
          <cell r="A989" t="str">
            <v>1,1,4,07,04,000</v>
          </cell>
          <cell r="B989" t="str">
            <v>VERDEO DE INVIERNO</v>
          </cell>
          <cell r="D989" t="b">
            <v>0</v>
          </cell>
        </row>
        <row r="990">
          <cell r="A990" t="str">
            <v>1,1,4,07,04,001</v>
          </cell>
          <cell r="B990" t="str">
            <v>VALOR DE COSTO</v>
          </cell>
          <cell r="C990" t="str">
            <v>BCAMB</v>
          </cell>
          <cell r="D990" t="b">
            <v>1</v>
          </cell>
        </row>
        <row r="991">
          <cell r="A991" t="str">
            <v>1,1,4,07,05,000</v>
          </cell>
          <cell r="B991" t="str">
            <v>ROLLOS</v>
          </cell>
          <cell r="D991" t="b">
            <v>0</v>
          </cell>
        </row>
        <row r="992">
          <cell r="A992" t="str">
            <v>1,1,4,07,05,001</v>
          </cell>
          <cell r="B992" t="str">
            <v>VALOR DE COSTO</v>
          </cell>
          <cell r="C992" t="str">
            <v>BCAMB</v>
          </cell>
          <cell r="D992" t="b">
            <v>1</v>
          </cell>
        </row>
        <row r="993">
          <cell r="A993" t="str">
            <v>1,1,4,07,06,000</v>
          </cell>
          <cell r="B993" t="str">
            <v>FARDOS</v>
          </cell>
          <cell r="D993" t="b">
            <v>0</v>
          </cell>
        </row>
        <row r="994">
          <cell r="A994" t="str">
            <v>1,1,4,07,06,001</v>
          </cell>
          <cell r="B994" t="str">
            <v>VALOR DE COSTO</v>
          </cell>
          <cell r="C994" t="str">
            <v>BCAMB</v>
          </cell>
          <cell r="D994" t="b">
            <v>1</v>
          </cell>
        </row>
        <row r="995">
          <cell r="A995" t="str">
            <v>1,1,4,07,07,000</v>
          </cell>
          <cell r="B995" t="str">
            <v>ALIMENTO BALANCEADO Y SUBPRODU</v>
          </cell>
          <cell r="D995" t="b">
            <v>0</v>
          </cell>
        </row>
        <row r="996">
          <cell r="A996" t="str">
            <v>1,1,4,07,07,001</v>
          </cell>
          <cell r="B996" t="str">
            <v>ALIMENTOS BAL. Y SUBPRODUCTO</v>
          </cell>
          <cell r="C996" t="str">
            <v>BCAMB</v>
          </cell>
          <cell r="D996" t="b">
            <v>1</v>
          </cell>
        </row>
        <row r="997">
          <cell r="A997" t="str">
            <v>1,1,4,08,00,000</v>
          </cell>
          <cell r="B997" t="str">
            <v>SEMILLAS</v>
          </cell>
          <cell r="D997" t="b">
            <v>0</v>
          </cell>
        </row>
        <row r="998">
          <cell r="A998" t="str">
            <v>1,1,4,08,01,000</v>
          </cell>
          <cell r="B998" t="str">
            <v>SEMILLAS PROPIA PRODUCCION</v>
          </cell>
          <cell r="D998" t="b">
            <v>0</v>
          </cell>
        </row>
        <row r="999">
          <cell r="A999" t="str">
            <v>1,1,4,08,01,998</v>
          </cell>
          <cell r="B999" t="str">
            <v>SEMILLAS PP VALOR DE COSTO</v>
          </cell>
          <cell r="C999" t="str">
            <v>BCAMB</v>
          </cell>
          <cell r="D999" t="b">
            <v>1</v>
          </cell>
        </row>
        <row r="1000">
          <cell r="A1000" t="str">
            <v>1,1,4,08,02,000</v>
          </cell>
          <cell r="B1000" t="str">
            <v>SEMILLAS COMPRADAS</v>
          </cell>
          <cell r="D1000" t="b">
            <v>0</v>
          </cell>
        </row>
        <row r="1001">
          <cell r="A1001" t="str">
            <v>1,1,4,08,02,998</v>
          </cell>
          <cell r="B1001" t="str">
            <v>SEMILLAS COMP. VALOR DE COST</v>
          </cell>
          <cell r="C1001" t="str">
            <v>BCAMB</v>
          </cell>
          <cell r="D1001" t="b">
            <v>1</v>
          </cell>
        </row>
        <row r="1002">
          <cell r="A1002" t="str">
            <v>1,1,4,09,00,000</v>
          </cell>
          <cell r="B1002" t="str">
            <v>STOCK EN PODER DE TERCEROS</v>
          </cell>
          <cell r="D1002" t="b">
            <v>0</v>
          </cell>
        </row>
        <row r="1003">
          <cell r="A1003" t="str">
            <v>1,1,4,09,01,000</v>
          </cell>
          <cell r="B1003" t="str">
            <v>SEMILLAS</v>
          </cell>
          <cell r="D1003" t="b">
            <v>0</v>
          </cell>
        </row>
        <row r="1004">
          <cell r="A1004" t="str">
            <v>1,1,4,09,01,999</v>
          </cell>
          <cell r="B1004" t="str">
            <v>SEMILLAS VALOR DE COSTO</v>
          </cell>
          <cell r="C1004" t="str">
            <v>BCAMB</v>
          </cell>
          <cell r="D1004" t="b">
            <v>1</v>
          </cell>
        </row>
        <row r="1005">
          <cell r="A1005" t="str">
            <v>1,1,4,09,02,000</v>
          </cell>
          <cell r="B1005" t="str">
            <v>CEREALES</v>
          </cell>
          <cell r="D1005" t="b">
            <v>0</v>
          </cell>
        </row>
        <row r="1006">
          <cell r="A1006" t="str">
            <v>1,1,4,09,02,999</v>
          </cell>
          <cell r="B1006" t="str">
            <v>CEREALES VALOR DE COSTO</v>
          </cell>
          <cell r="C1006" t="str">
            <v>BCAMB</v>
          </cell>
          <cell r="D1006" t="b">
            <v>1</v>
          </cell>
        </row>
        <row r="1007">
          <cell r="A1007" t="str">
            <v>1,1,4,09,03,000</v>
          </cell>
          <cell r="B1007" t="str">
            <v>AGROQUIMICOS</v>
          </cell>
          <cell r="D1007" t="b">
            <v>0</v>
          </cell>
        </row>
        <row r="1008">
          <cell r="A1008" t="str">
            <v>1,1,4,09,03,001</v>
          </cell>
          <cell r="B1008" t="str">
            <v>AGROQUIMICOS VALOR DE COSTO</v>
          </cell>
          <cell r="C1008" t="str">
            <v>BCAMB</v>
          </cell>
          <cell r="D1008" t="b">
            <v>1</v>
          </cell>
        </row>
        <row r="1009">
          <cell r="A1009" t="str">
            <v>1,1,4,09,04,000</v>
          </cell>
          <cell r="B1009" t="str">
            <v>LANA</v>
          </cell>
          <cell r="D1009" t="b">
            <v>0</v>
          </cell>
        </row>
        <row r="1010">
          <cell r="A1010" t="str">
            <v>1,1,4,09,04,001</v>
          </cell>
          <cell r="B1010" t="str">
            <v>LANA VALOR DE COSTO</v>
          </cell>
          <cell r="C1010" t="str">
            <v>BCAMB</v>
          </cell>
          <cell r="D1010" t="b">
            <v>1</v>
          </cell>
        </row>
        <row r="1011">
          <cell r="A1011" t="str">
            <v>1,1,4,10,00,000</v>
          </cell>
          <cell r="B1011" t="str">
            <v>POSTES</v>
          </cell>
          <cell r="D1011" t="b">
            <v>0</v>
          </cell>
        </row>
        <row r="1012">
          <cell r="A1012" t="str">
            <v>1,1,4,10,01,000</v>
          </cell>
          <cell r="B1012" t="str">
            <v>POSTES</v>
          </cell>
          <cell r="D1012" t="b">
            <v>0</v>
          </cell>
        </row>
        <row r="1013">
          <cell r="A1013" t="str">
            <v>1,1,4,10,01,001</v>
          </cell>
          <cell r="B1013" t="str">
            <v>POSTES TERMINADOS</v>
          </cell>
          <cell r="C1013" t="str">
            <v>BCAMB</v>
          </cell>
          <cell r="D1013" t="b">
            <v>1</v>
          </cell>
        </row>
        <row r="1014">
          <cell r="A1014" t="str">
            <v>1,2,0,00,00,000</v>
          </cell>
          <cell r="B1014" t="str">
            <v>NO CORRIENTES</v>
          </cell>
          <cell r="D1014" t="b">
            <v>0</v>
          </cell>
        </row>
        <row r="1015">
          <cell r="A1015" t="str">
            <v>1,2,1,00,00,000</v>
          </cell>
          <cell r="B1015" t="str">
            <v>CREDITOS NO CORRIENTES</v>
          </cell>
          <cell r="D1015" t="b">
            <v>0</v>
          </cell>
        </row>
        <row r="1016">
          <cell r="A1016" t="str">
            <v>1,2,1,01,00,000</v>
          </cell>
          <cell r="B1016" t="str">
            <v>CREDITOS DIVERSOS NO CTES.</v>
          </cell>
          <cell r="D1016" t="b">
            <v>0</v>
          </cell>
        </row>
        <row r="1017">
          <cell r="A1017" t="str">
            <v>1,2,1,01,01,001</v>
          </cell>
          <cell r="B1017" t="str">
            <v>AHORRO OBLIGATORIO</v>
          </cell>
          <cell r="C1017" t="str">
            <v>NCCREDI</v>
          </cell>
          <cell r="D1017" t="b">
            <v>1</v>
          </cell>
        </row>
        <row r="1018">
          <cell r="A1018" t="str">
            <v>1,2,1,01,01,002</v>
          </cell>
          <cell r="B1018" t="str">
            <v>RENTA AHORRO OBLIGATORIO</v>
          </cell>
          <cell r="C1018" t="str">
            <v>NCCREDI</v>
          </cell>
          <cell r="D1018" t="b">
            <v>1</v>
          </cell>
        </row>
        <row r="1019">
          <cell r="A1019" t="str">
            <v>1,2,1,01,02,000</v>
          </cell>
          <cell r="B1019" t="str">
            <v>CIAS. VINCULADAS</v>
          </cell>
          <cell r="D1019" t="b">
            <v>0</v>
          </cell>
        </row>
        <row r="1020">
          <cell r="A1020" t="str">
            <v>1,2,1,01,02,005</v>
          </cell>
          <cell r="B1020" t="str">
            <v>CRED.NO CTES.-PRESTAMO CACTU</v>
          </cell>
          <cell r="C1020" t="str">
            <v>NCCREDI</v>
          </cell>
          <cell r="D1020" t="b">
            <v>1</v>
          </cell>
        </row>
        <row r="1021">
          <cell r="A1021" t="str">
            <v>1,2,1,01,02,006</v>
          </cell>
          <cell r="B1021" t="str">
            <v>CRED.DIV.NO CTES.- CACTUS</v>
          </cell>
          <cell r="C1021" t="str">
            <v>NCCREDI</v>
          </cell>
          <cell r="D1021" t="b">
            <v>1</v>
          </cell>
        </row>
        <row r="1022">
          <cell r="A1022" t="str">
            <v>1,2,1,02,00,000</v>
          </cell>
          <cell r="B1022" t="str">
            <v>CREDITOS CON GTIA. REAL</v>
          </cell>
          <cell r="D1022" t="b">
            <v>0</v>
          </cell>
        </row>
        <row r="1023">
          <cell r="A1023" t="str">
            <v>1,2,1,02,01,000</v>
          </cell>
          <cell r="B1023" t="str">
            <v>CREDITOS CON GARANTIA REAL</v>
          </cell>
          <cell r="C1023" t="str">
            <v>NCCREDI</v>
          </cell>
          <cell r="D1023" t="b">
            <v>1</v>
          </cell>
        </row>
        <row r="1024">
          <cell r="A1024" t="str">
            <v>1,2,1,02,03,000</v>
          </cell>
          <cell r="B1024" t="str">
            <v>PRESTAMO PONZIO</v>
          </cell>
          <cell r="C1024" t="str">
            <v>NCCREDI</v>
          </cell>
          <cell r="D1024" t="b">
            <v>1</v>
          </cell>
        </row>
        <row r="1025">
          <cell r="A1025" t="str">
            <v>1,2,1,03,00,000</v>
          </cell>
          <cell r="B1025" t="str">
            <v>ARRENDAMIENTOS ANTICIPADOS</v>
          </cell>
          <cell r="D1025" t="b">
            <v>0</v>
          </cell>
        </row>
        <row r="1026">
          <cell r="A1026" t="str">
            <v>1,2,1,03,01,000</v>
          </cell>
          <cell r="B1026" t="str">
            <v>ARRENDAMIENTOS ANTICIPADOS</v>
          </cell>
          <cell r="C1026" t="str">
            <v>NCCREDI</v>
          </cell>
          <cell r="D1026" t="b">
            <v>1</v>
          </cell>
        </row>
        <row r="1027">
          <cell r="A1027" t="str">
            <v>1,2,1,04,00,000</v>
          </cell>
          <cell r="B1027" t="str">
            <v>VARIOS A DEVENGAR</v>
          </cell>
          <cell r="D1027" t="b">
            <v>0</v>
          </cell>
        </row>
        <row r="1028">
          <cell r="A1028" t="str">
            <v>1,2,1,04,01,000</v>
          </cell>
          <cell r="B1028" t="str">
            <v>INT A DEVENGAR NO CTE-PRESTAMO</v>
          </cell>
          <cell r="C1028" t="str">
            <v>NCCREDI</v>
          </cell>
          <cell r="D1028" t="b">
            <v>1</v>
          </cell>
        </row>
        <row r="1029">
          <cell r="A1029" t="str">
            <v>1,2,1,04,02,000</v>
          </cell>
          <cell r="B1029" t="str">
            <v>INT A DEV NO CTE-CRED VTA TOUR</v>
          </cell>
          <cell r="C1029" t="str">
            <v>NCCREDI</v>
          </cell>
          <cell r="D1029" t="b">
            <v>1</v>
          </cell>
        </row>
        <row r="1030">
          <cell r="A1030" t="str">
            <v>1,2,1,04,03,000</v>
          </cell>
          <cell r="B1030" t="str">
            <v>ALQUILER RODADO CACTUS A DEVEN</v>
          </cell>
          <cell r="C1030" t="str">
            <v>NCCREDI</v>
          </cell>
          <cell r="D1030" t="b">
            <v>1</v>
          </cell>
        </row>
        <row r="1031">
          <cell r="A1031" t="str">
            <v>1,2,1,05,00,000</v>
          </cell>
          <cell r="B1031" t="str">
            <v>DIVERSOS</v>
          </cell>
          <cell r="D1031" t="b">
            <v>0</v>
          </cell>
        </row>
        <row r="1032">
          <cell r="A1032" t="str">
            <v>1,2,1,05,01,000</v>
          </cell>
          <cell r="B1032" t="str">
            <v>PRESTAMO F.MOYANO</v>
          </cell>
          <cell r="C1032" t="str">
            <v>NCCREDI</v>
          </cell>
          <cell r="D1032" t="b">
            <v>1</v>
          </cell>
        </row>
        <row r="1033">
          <cell r="A1033" t="str">
            <v>1,2,1,05,02,000</v>
          </cell>
          <cell r="B1033" t="str">
            <v>GTIA AGRO URANGA EN EL HSBC</v>
          </cell>
          <cell r="C1033" t="str">
            <v>NCCREDI</v>
          </cell>
          <cell r="D1033" t="b">
            <v>1</v>
          </cell>
        </row>
        <row r="1034">
          <cell r="A1034" t="str">
            <v>1,2,1,05,03,000</v>
          </cell>
          <cell r="B1034" t="str">
            <v>CREDITO POR VENTA TOURNE</v>
          </cell>
          <cell r="C1034" t="str">
            <v>NCCREDI</v>
          </cell>
          <cell r="D1034" t="b">
            <v>1</v>
          </cell>
        </row>
        <row r="1035">
          <cell r="A1035" t="str">
            <v>1,2,1,05,04,000</v>
          </cell>
          <cell r="B1035" t="str">
            <v>CREDITO POR VENTA EL CORO</v>
          </cell>
          <cell r="C1035" t="str">
            <v>NCCREDI</v>
          </cell>
          <cell r="D1035" t="b">
            <v>1</v>
          </cell>
        </row>
        <row r="1036">
          <cell r="A1036" t="str">
            <v>1,2,2,00,00,000</v>
          </cell>
          <cell r="B1036" t="str">
            <v>BIENES DE CAMBIO</v>
          </cell>
          <cell r="D1036" t="b">
            <v>0</v>
          </cell>
        </row>
        <row r="1037">
          <cell r="A1037" t="str">
            <v>1,2,2,01,00,000</v>
          </cell>
          <cell r="B1037" t="str">
            <v>GANADERIA</v>
          </cell>
          <cell r="D1037" t="b">
            <v>0</v>
          </cell>
        </row>
        <row r="1038">
          <cell r="A1038" t="str">
            <v>1,2,2,01,01,000</v>
          </cell>
          <cell r="B1038" t="str">
            <v>HACIENDA VACUNA</v>
          </cell>
          <cell r="D1038" t="b">
            <v>0</v>
          </cell>
        </row>
        <row r="1039">
          <cell r="A1039" t="str">
            <v>1,2,2,01,01,001</v>
          </cell>
          <cell r="B1039" t="str">
            <v>BC.HAC.VAC VALOR DE COSTO</v>
          </cell>
          <cell r="C1039" t="str">
            <v>NCBCAMB</v>
          </cell>
          <cell r="D1039" t="b">
            <v>1</v>
          </cell>
        </row>
        <row r="1040">
          <cell r="A1040" t="str">
            <v>1,2,2,01,02,000</v>
          </cell>
          <cell r="B1040" t="str">
            <v>HACIENDA YEGUARIZA</v>
          </cell>
          <cell r="D1040" t="b">
            <v>0</v>
          </cell>
        </row>
        <row r="1041">
          <cell r="A1041" t="str">
            <v>1,2,2,01,02,001</v>
          </cell>
          <cell r="B1041" t="str">
            <v>BC.HAC.YEG VALOR DE COSTO</v>
          </cell>
          <cell r="C1041" t="str">
            <v>NCBCAMB</v>
          </cell>
          <cell r="D1041" t="b">
            <v>1</v>
          </cell>
        </row>
        <row r="1042">
          <cell r="A1042" t="str">
            <v>1,2,2,01,03,000</v>
          </cell>
          <cell r="B1042" t="str">
            <v>HACIENDA LANAR</v>
          </cell>
          <cell r="D1042" t="b">
            <v>0</v>
          </cell>
        </row>
        <row r="1043">
          <cell r="A1043" t="str">
            <v>1,2,2,01,03,001</v>
          </cell>
          <cell r="B1043" t="str">
            <v>BC.HAC.LAN VALOR DE COSTO</v>
          </cell>
          <cell r="C1043" t="str">
            <v>NCBCAMB</v>
          </cell>
          <cell r="D1043" t="b">
            <v>1</v>
          </cell>
        </row>
        <row r="1044">
          <cell r="A1044" t="str">
            <v>1,2,2,02,00,000</v>
          </cell>
          <cell r="B1044" t="str">
            <v>LECHE</v>
          </cell>
          <cell r="D1044" t="b">
            <v>0</v>
          </cell>
        </row>
        <row r="1045">
          <cell r="A1045" t="str">
            <v>1,2,2,02,01,000</v>
          </cell>
          <cell r="B1045" t="str">
            <v>HACIENDA DE TAMBO</v>
          </cell>
          <cell r="D1045" t="b">
            <v>0</v>
          </cell>
        </row>
        <row r="1046">
          <cell r="A1046" t="str">
            <v>1,2,2,02,01,001</v>
          </cell>
          <cell r="B1046" t="str">
            <v>BC.HAC.TAM VALOR DE COSTO</v>
          </cell>
          <cell r="C1046" t="str">
            <v>NCBCAMB</v>
          </cell>
          <cell r="D1046" t="b">
            <v>1</v>
          </cell>
        </row>
        <row r="1047">
          <cell r="A1047" t="str">
            <v>1,2,2,03,00,000</v>
          </cell>
          <cell r="B1047" t="str">
            <v>SEMENTERAS</v>
          </cell>
          <cell r="D1047" t="b">
            <v>0</v>
          </cell>
        </row>
        <row r="1048">
          <cell r="A1048" t="str">
            <v>1,2,2,03,01,000</v>
          </cell>
          <cell r="B1048" t="str">
            <v>SEMENTERA ALFALFA NO CTE.</v>
          </cell>
          <cell r="D1048" t="b">
            <v>0</v>
          </cell>
        </row>
        <row r="1049">
          <cell r="A1049" t="str">
            <v>1,2,2,03,01,001</v>
          </cell>
          <cell r="B1049" t="str">
            <v>SEMENTERA ALFALFA NO CTE</v>
          </cell>
          <cell r="C1049" t="str">
            <v>NCBCAMB</v>
          </cell>
          <cell r="D1049" t="b">
            <v>1</v>
          </cell>
        </row>
        <row r="1050">
          <cell r="A1050" t="str">
            <v>1,2,3,00,00,000</v>
          </cell>
          <cell r="B1050" t="str">
            <v>INVERSIONES</v>
          </cell>
          <cell r="D1050" t="b">
            <v>0</v>
          </cell>
        </row>
        <row r="1051">
          <cell r="A1051" t="str">
            <v>1,2,3,01,00,000</v>
          </cell>
          <cell r="B1051" t="str">
            <v>VALORES MOBILIARIOS EN PESOS</v>
          </cell>
          <cell r="D1051" t="b">
            <v>0</v>
          </cell>
        </row>
        <row r="1052">
          <cell r="A1052" t="str">
            <v>1,2,3,01,01,000</v>
          </cell>
          <cell r="B1052" t="str">
            <v>COPROLAN</v>
          </cell>
          <cell r="C1052" t="str">
            <v>NCINVER</v>
          </cell>
          <cell r="D1052" t="b">
            <v>1</v>
          </cell>
        </row>
        <row r="1053">
          <cell r="A1053" t="str">
            <v>1,2,3,01,02,000</v>
          </cell>
          <cell r="B1053" t="str">
            <v>OBLIGACIONES NEGOCIABLES MASTE</v>
          </cell>
          <cell r="C1053" t="str">
            <v>NCINVER</v>
          </cell>
          <cell r="D1053" t="b">
            <v>1</v>
          </cell>
        </row>
        <row r="1054">
          <cell r="A1054" t="str">
            <v>1,2,3,01,03,000</v>
          </cell>
          <cell r="B1054" t="str">
            <v>FONDO GARANTIA OBLIGACIONES NE</v>
          </cell>
          <cell r="C1054" t="str">
            <v>NCINVER</v>
          </cell>
          <cell r="D1054" t="b">
            <v>1</v>
          </cell>
        </row>
        <row r="1055">
          <cell r="A1055" t="str">
            <v>1,2,3,01,05,000</v>
          </cell>
          <cell r="B1055" t="str">
            <v>ACCIONES COLONIADORA ARGENTINA</v>
          </cell>
          <cell r="C1055" t="str">
            <v>NCINVER</v>
          </cell>
          <cell r="D1055" t="b">
            <v>1</v>
          </cell>
        </row>
        <row r="1056">
          <cell r="A1056" t="str">
            <v>1,2,3,01,06,000</v>
          </cell>
          <cell r="B1056" t="str">
            <v>ACCIONES INVERSIONES GANADERAS</v>
          </cell>
          <cell r="C1056" t="str">
            <v>NCINVER</v>
          </cell>
          <cell r="D1056" t="b">
            <v>1</v>
          </cell>
        </row>
        <row r="1057">
          <cell r="A1057" t="str">
            <v>1,2,3,01,07,000</v>
          </cell>
          <cell r="B1057" t="str">
            <v>ACCIONES INVERSIONES AGRARIAS</v>
          </cell>
          <cell r="C1057" t="str">
            <v>NCINVER</v>
          </cell>
          <cell r="D1057" t="b">
            <v>1</v>
          </cell>
        </row>
        <row r="1058">
          <cell r="A1058" t="str">
            <v>1,2,3,01,08,000</v>
          </cell>
          <cell r="B1058" t="str">
            <v>ACCIONES AGRO-URANGA S.A.</v>
          </cell>
          <cell r="C1058" t="str">
            <v>NCINVER</v>
          </cell>
          <cell r="D1058" t="b">
            <v>1</v>
          </cell>
        </row>
        <row r="1059">
          <cell r="A1059" t="str">
            <v>1,2,3,01,09,000</v>
          </cell>
          <cell r="B1059" t="str">
            <v>ACCIONES AGRO-RIEGO SAN LUIS S</v>
          </cell>
          <cell r="C1059" t="str">
            <v>NCINVER</v>
          </cell>
          <cell r="D1059" t="b">
            <v>1</v>
          </cell>
        </row>
        <row r="1060">
          <cell r="A1060" t="str">
            <v>1,2,3,01,10,000</v>
          </cell>
          <cell r="B1060" t="str">
            <v>CACTUS</v>
          </cell>
          <cell r="C1060" t="str">
            <v>NCINVER</v>
          </cell>
          <cell r="D1060" t="b">
            <v>1</v>
          </cell>
        </row>
        <row r="1061">
          <cell r="A1061" t="str">
            <v>1,2,3,01,11,000</v>
          </cell>
          <cell r="B1061" t="str">
            <v>ACCIONES FUTUROS Y OPCIONES</v>
          </cell>
          <cell r="C1061" t="str">
            <v>NCINVER</v>
          </cell>
          <cell r="D1061" t="b">
            <v>1</v>
          </cell>
        </row>
        <row r="1062">
          <cell r="A1062" t="str">
            <v>1,2,3,01,12,000</v>
          </cell>
          <cell r="B1062" t="str">
            <v>ACCIONES IRSA</v>
          </cell>
          <cell r="C1062" t="str">
            <v>NCINVER</v>
          </cell>
          <cell r="D1062" t="b">
            <v>1</v>
          </cell>
        </row>
        <row r="1063">
          <cell r="A1063" t="str">
            <v>1,2,3,02,00,000</v>
          </cell>
          <cell r="B1063" t="str">
            <v>VALORES MOBILIARIOS EN MONEDA EX</v>
          </cell>
          <cell r="D1063" t="b">
            <v>0</v>
          </cell>
        </row>
        <row r="1064">
          <cell r="A1064" t="str">
            <v>1,2,3,02,01,000</v>
          </cell>
          <cell r="B1064" t="str">
            <v>OBLIGACIONES NEGOCIABLES EN MO</v>
          </cell>
          <cell r="C1064" t="str">
            <v>NCINVER</v>
          </cell>
          <cell r="D1064" t="b">
            <v>1</v>
          </cell>
        </row>
        <row r="1065">
          <cell r="A1065" t="str">
            <v>1,2,3,02,02,000</v>
          </cell>
          <cell r="B1065" t="str">
            <v>FONDO GARANTIA OBLIGACIONES NE</v>
          </cell>
          <cell r="C1065" t="str">
            <v>NCINVER</v>
          </cell>
          <cell r="D1065" t="b">
            <v>1</v>
          </cell>
        </row>
        <row r="1066">
          <cell r="A1066" t="str">
            <v>1,2,4,00,00,000</v>
          </cell>
          <cell r="B1066" t="str">
            <v>BIENES DE USO</v>
          </cell>
          <cell r="C1066" t="str">
            <v>BUSO</v>
          </cell>
          <cell r="D1066" t="b">
            <v>1</v>
          </cell>
        </row>
        <row r="1067">
          <cell r="A1067" t="str">
            <v>1,2,4,01,00,000</v>
          </cell>
          <cell r="B1067" t="str">
            <v>INMUEBLES</v>
          </cell>
          <cell r="D1067" t="b">
            <v>0</v>
          </cell>
        </row>
        <row r="1068">
          <cell r="A1068" t="str">
            <v>1,2,4,01,01,000</v>
          </cell>
          <cell r="B1068" t="str">
            <v>INMUEBLES AGRICULTURA</v>
          </cell>
          <cell r="D1068" t="b">
            <v>0</v>
          </cell>
        </row>
        <row r="1069">
          <cell r="A1069" t="str">
            <v>1,2,4,01,01,001</v>
          </cell>
          <cell r="B1069" t="str">
            <v>INM.AGR VALORES DE ORIGEN</v>
          </cell>
          <cell r="D1069" t="b">
            <v>0</v>
          </cell>
        </row>
        <row r="1070">
          <cell r="A1070" t="str">
            <v>1,2,4,01,02,000</v>
          </cell>
          <cell r="B1070" t="str">
            <v>INMUEBLES GANADERIA</v>
          </cell>
          <cell r="D1070" t="b">
            <v>0</v>
          </cell>
        </row>
        <row r="1071">
          <cell r="A1071" t="str">
            <v>1,2,4,01,02,002</v>
          </cell>
          <cell r="B1071" t="str">
            <v>INM.GAN ALTAS DEL EJERCICIO</v>
          </cell>
          <cell r="D1071" t="b">
            <v>0</v>
          </cell>
        </row>
        <row r="1072">
          <cell r="A1072" t="str">
            <v>1,2,4,01,03,000</v>
          </cell>
          <cell r="B1072" t="str">
            <v>DESMONTE</v>
          </cell>
          <cell r="D1072" t="b">
            <v>0</v>
          </cell>
        </row>
        <row r="1073">
          <cell r="A1073" t="str">
            <v>1,2,4,01,03,001</v>
          </cell>
          <cell r="B1073" t="str">
            <v>DESMONTE VALORES DE ORIGEN</v>
          </cell>
          <cell r="D1073" t="b">
            <v>0</v>
          </cell>
        </row>
        <row r="1074">
          <cell r="A1074" t="str">
            <v>1,2,4,01,03,002</v>
          </cell>
          <cell r="B1074" t="str">
            <v>DESMONTE ALTAS DEL EJERCICIO</v>
          </cell>
          <cell r="D1074" t="b">
            <v>0</v>
          </cell>
        </row>
        <row r="1075">
          <cell r="A1075" t="str">
            <v>1,2,4,01,03,003</v>
          </cell>
          <cell r="B1075" t="str">
            <v>DESMONTE BAJAS DEL EJERCICIO</v>
          </cell>
          <cell r="D1075" t="b">
            <v>0</v>
          </cell>
        </row>
        <row r="1076">
          <cell r="A1076" t="str">
            <v>1,2,4,01,04,000</v>
          </cell>
          <cell r="B1076" t="str">
            <v>INMUEBLES PLANTACION</v>
          </cell>
          <cell r="D1076" t="b">
            <v>0</v>
          </cell>
        </row>
        <row r="1077">
          <cell r="A1077" t="str">
            <v>1,2,4,01,04,001</v>
          </cell>
          <cell r="B1077" t="str">
            <v>INM.PLANTAC VA. ORIGEN</v>
          </cell>
          <cell r="D1077" t="b">
            <v>0</v>
          </cell>
        </row>
        <row r="1078">
          <cell r="A1078" t="str">
            <v>1,2,4,01,04,002</v>
          </cell>
          <cell r="B1078" t="str">
            <v>INM.PLANTACION ALTAS DEL EJE</v>
          </cell>
          <cell r="D1078" t="b">
            <v>0</v>
          </cell>
        </row>
        <row r="1079">
          <cell r="A1079" t="str">
            <v>1,2,4,01,05,000</v>
          </cell>
          <cell r="B1079" t="str">
            <v>INMUEBLES OTROS</v>
          </cell>
          <cell r="D1079" t="b">
            <v>0</v>
          </cell>
        </row>
        <row r="1080">
          <cell r="A1080" t="str">
            <v>1,2,4,01,05,001</v>
          </cell>
          <cell r="B1080" t="str">
            <v>INM.OTR VALORES DE ORIGEN</v>
          </cell>
          <cell r="D1080" t="b">
            <v>0</v>
          </cell>
        </row>
        <row r="1081">
          <cell r="A1081" t="str">
            <v>1,2,4,01,05,002</v>
          </cell>
          <cell r="B1081" t="str">
            <v>INM.OTR ALTAS DEL EJERCICIO</v>
          </cell>
          <cell r="D1081" t="b">
            <v>0</v>
          </cell>
        </row>
        <row r="1082">
          <cell r="A1082" t="str">
            <v>1,2,4,01,05,003</v>
          </cell>
          <cell r="B1082" t="str">
            <v>INM.OTR BAJAS DEL EJERCICIO</v>
          </cell>
          <cell r="D1082" t="b">
            <v>0</v>
          </cell>
        </row>
        <row r="1083">
          <cell r="A1083" t="str">
            <v>1,2,4,02,00,000</v>
          </cell>
          <cell r="B1083" t="str">
            <v>EDIFICIOS Y CONSTRUCCIONES</v>
          </cell>
          <cell r="D1083" t="b">
            <v>0</v>
          </cell>
        </row>
        <row r="1084">
          <cell r="A1084" t="str">
            <v>1,2,4,02,01,000</v>
          </cell>
          <cell r="B1084" t="str">
            <v>EDIFICIOS Y CONSTRUCCIONES AGR</v>
          </cell>
          <cell r="D1084" t="b">
            <v>0</v>
          </cell>
        </row>
        <row r="1085">
          <cell r="A1085" t="str">
            <v>1,2,4,02,01,001</v>
          </cell>
          <cell r="B1085" t="str">
            <v>GALPON VALORES DE ORIGEN</v>
          </cell>
          <cell r="D1085" t="b">
            <v>0</v>
          </cell>
        </row>
        <row r="1086">
          <cell r="A1086" t="str">
            <v>1,2,4,02,01,002</v>
          </cell>
          <cell r="B1086" t="str">
            <v>E Y C AGR. ALTAS DEL EJERCIC</v>
          </cell>
          <cell r="D1086" t="b">
            <v>0</v>
          </cell>
        </row>
        <row r="1087">
          <cell r="A1087" t="str">
            <v>1,2,4,02,01,004</v>
          </cell>
          <cell r="B1087" t="str">
            <v>GALPON AMORTIZACION ACUMULAD</v>
          </cell>
          <cell r="D1087" t="b">
            <v>0</v>
          </cell>
        </row>
        <row r="1088">
          <cell r="A1088" t="str">
            <v>1,2,4,02,02,000</v>
          </cell>
          <cell r="B1088" t="str">
            <v>PISTA DE ATERRIZAJE LOS POZOS</v>
          </cell>
          <cell r="D1088" t="b">
            <v>0</v>
          </cell>
        </row>
        <row r="1089">
          <cell r="A1089" t="str">
            <v>1,2,4,02,02,001</v>
          </cell>
          <cell r="B1089" t="str">
            <v>PISTA DE ATERRIZAJE VALOR DE</v>
          </cell>
          <cell r="D1089" t="b">
            <v>0</v>
          </cell>
        </row>
        <row r="1090">
          <cell r="A1090" t="str">
            <v>1,2,4,02,02,004</v>
          </cell>
          <cell r="B1090" t="str">
            <v>PISTA DE ATERRIZAJE AMORTIZ.</v>
          </cell>
          <cell r="D1090" t="b">
            <v>0</v>
          </cell>
        </row>
        <row r="1091">
          <cell r="A1091" t="str">
            <v>1,2,4,02,03,000</v>
          </cell>
          <cell r="B1091" t="str">
            <v>EDIFICIOS Y CONSTRUCCIONES LEC</v>
          </cell>
          <cell r="D1091" t="b">
            <v>0</v>
          </cell>
        </row>
        <row r="1092">
          <cell r="A1092" t="str">
            <v>1,2,4,02,03,001</v>
          </cell>
          <cell r="B1092" t="str">
            <v>CASCO VALORES DE ORIGEN</v>
          </cell>
          <cell r="D1092" t="b">
            <v>0</v>
          </cell>
        </row>
        <row r="1093">
          <cell r="A1093" t="str">
            <v>1,2,4,02,03,002</v>
          </cell>
          <cell r="B1093" t="str">
            <v>E Y C LEC. ALTAS DEL EJERCIC</v>
          </cell>
          <cell r="D1093" t="b">
            <v>0</v>
          </cell>
        </row>
        <row r="1094">
          <cell r="A1094" t="str">
            <v>1,2,4,02,03,004</v>
          </cell>
          <cell r="B1094" t="str">
            <v>CASCO AMORTIZACION ACUMULADA</v>
          </cell>
          <cell r="D1094" t="b">
            <v>0</v>
          </cell>
        </row>
        <row r="1095">
          <cell r="A1095" t="str">
            <v>1,2,4,02,05,000</v>
          </cell>
          <cell r="B1095" t="str">
            <v>EDIFICIOS Y CONSTRUCCIONES OTR</v>
          </cell>
          <cell r="D1095" t="b">
            <v>0</v>
          </cell>
        </row>
        <row r="1096">
          <cell r="A1096" t="str">
            <v>1,2,4,02,05,001</v>
          </cell>
          <cell r="B1096" t="str">
            <v>E Y C OTR. VALORES DE ORIGEN</v>
          </cell>
          <cell r="D1096" t="b">
            <v>0</v>
          </cell>
        </row>
        <row r="1097">
          <cell r="A1097" t="str">
            <v>1,2,4,02,05,002</v>
          </cell>
          <cell r="B1097" t="str">
            <v>E Y C OTR. ALTAS DEL EJERCIC</v>
          </cell>
          <cell r="D1097" t="b">
            <v>0</v>
          </cell>
        </row>
        <row r="1098">
          <cell r="A1098" t="str">
            <v>1,2,4,02,05,003</v>
          </cell>
          <cell r="B1098" t="str">
            <v>E Y C OTR. BAJA DEL EJERCICI</v>
          </cell>
          <cell r="D1098" t="b">
            <v>0</v>
          </cell>
        </row>
        <row r="1099">
          <cell r="A1099" t="str">
            <v>1,2,4,02,05,004</v>
          </cell>
          <cell r="B1099" t="str">
            <v>E Y C OTR. AMORTIZACION ACUM</v>
          </cell>
          <cell r="D1099" t="b">
            <v>0</v>
          </cell>
        </row>
        <row r="1100">
          <cell r="A1100" t="str">
            <v>1,2,4,02,05,005</v>
          </cell>
          <cell r="B1100" t="str">
            <v>E Y C OTR. BAJA AMORTIZACION</v>
          </cell>
          <cell r="D1100" t="b">
            <v>0</v>
          </cell>
        </row>
        <row r="1101">
          <cell r="A1101" t="str">
            <v>1,2,4,03,00,000</v>
          </cell>
          <cell r="B1101" t="str">
            <v>ALAMBRADOS</v>
          </cell>
          <cell r="D1101" t="b">
            <v>0</v>
          </cell>
        </row>
        <row r="1102">
          <cell r="A1102" t="str">
            <v>1,2,4,03,02,000</v>
          </cell>
          <cell r="B1102" t="str">
            <v>ALAMBRADOS GANADERIA</v>
          </cell>
          <cell r="D1102" t="b">
            <v>0</v>
          </cell>
        </row>
        <row r="1103">
          <cell r="A1103" t="str">
            <v>1,2,4,03,02,002</v>
          </cell>
          <cell r="B1103" t="str">
            <v>ALA GANAD ALTAS DEL EJERCICI</v>
          </cell>
          <cell r="D1103" t="b">
            <v>0</v>
          </cell>
        </row>
        <row r="1104">
          <cell r="A1104" t="str">
            <v>1,2,4,03,03,000</v>
          </cell>
          <cell r="B1104" t="str">
            <v>ALAMBRADOS LECHE</v>
          </cell>
          <cell r="D1104" t="b">
            <v>0</v>
          </cell>
        </row>
        <row r="1105">
          <cell r="A1105" t="str">
            <v>1,2,4,03,03,002</v>
          </cell>
          <cell r="B1105" t="str">
            <v>ALA LEC ALTAS DEL EJERCICIO</v>
          </cell>
          <cell r="D1105" t="b">
            <v>0</v>
          </cell>
        </row>
        <row r="1106">
          <cell r="A1106" t="str">
            <v>1,2,4,03,05,000</v>
          </cell>
          <cell r="B1106" t="str">
            <v>ALAMBRADOS OTROS</v>
          </cell>
          <cell r="D1106" t="b">
            <v>0</v>
          </cell>
        </row>
        <row r="1107">
          <cell r="A1107" t="str">
            <v>1,2,4,03,05,001</v>
          </cell>
          <cell r="B1107" t="str">
            <v>ALA OTR VALORES DE ORIGEN</v>
          </cell>
          <cell r="D1107" t="b">
            <v>0</v>
          </cell>
        </row>
        <row r="1108">
          <cell r="A1108" t="str">
            <v>1,2,4,03,05,002</v>
          </cell>
          <cell r="B1108" t="str">
            <v>ALA OTR ALTAS DEL EJERCICIO</v>
          </cell>
          <cell r="D1108" t="b">
            <v>0</v>
          </cell>
        </row>
        <row r="1109">
          <cell r="A1109" t="str">
            <v>1,2,4,03,05,003</v>
          </cell>
          <cell r="B1109" t="str">
            <v>ALA OTR BAJAS DEL EJERCICIO</v>
          </cell>
          <cell r="D1109" t="b">
            <v>0</v>
          </cell>
        </row>
        <row r="1110">
          <cell r="A1110" t="str">
            <v>1,2,4,03,05,004</v>
          </cell>
          <cell r="B1110" t="str">
            <v>ALA OTR AMORTIZACION ACUMULA</v>
          </cell>
          <cell r="D1110" t="b">
            <v>0</v>
          </cell>
        </row>
        <row r="1111">
          <cell r="A1111" t="str">
            <v>1,2,4,03,05,005</v>
          </cell>
          <cell r="B1111" t="str">
            <v>ALA OTR BAJA AMORTIZACION AC</v>
          </cell>
          <cell r="D1111" t="b">
            <v>0</v>
          </cell>
        </row>
        <row r="1112">
          <cell r="A1112" t="str">
            <v>1,2,4,04,00,000</v>
          </cell>
          <cell r="B1112" t="str">
            <v>MOLINOS Y AGUADAS</v>
          </cell>
          <cell r="D1112" t="b">
            <v>0</v>
          </cell>
        </row>
        <row r="1113">
          <cell r="A1113" t="str">
            <v>1,2,4,04,01,000</v>
          </cell>
          <cell r="B1113" t="str">
            <v>MOLINOS Y AGUADAS AGRICULTURA</v>
          </cell>
          <cell r="D1113" t="b">
            <v>0</v>
          </cell>
        </row>
        <row r="1114">
          <cell r="A1114" t="str">
            <v>1,2,4,04,01,002</v>
          </cell>
          <cell r="B1114" t="str">
            <v>M Y A AGR ALTAS DEL EJERCICI</v>
          </cell>
          <cell r="D1114" t="b">
            <v>0</v>
          </cell>
        </row>
        <row r="1115">
          <cell r="A1115" t="str">
            <v>1,2,4,04,02,000</v>
          </cell>
          <cell r="B1115" t="str">
            <v>MOLINOS Y AGUADAS GANADERIA</v>
          </cell>
          <cell r="D1115" t="b">
            <v>0</v>
          </cell>
        </row>
        <row r="1116">
          <cell r="A1116" t="str">
            <v>1,2,4,04,02,002</v>
          </cell>
          <cell r="B1116" t="str">
            <v>M Y A GANAD ALTAS DEL EJERCI</v>
          </cell>
          <cell r="D1116" t="b">
            <v>0</v>
          </cell>
        </row>
        <row r="1117">
          <cell r="A1117" t="str">
            <v>1,2,4,04,03,000</v>
          </cell>
          <cell r="B1117" t="str">
            <v>MOLINOS Y AGUADAS LECHE</v>
          </cell>
          <cell r="D1117" t="b">
            <v>0</v>
          </cell>
        </row>
        <row r="1118">
          <cell r="A1118" t="str">
            <v>1,2,4,04,03,002</v>
          </cell>
          <cell r="B1118" t="str">
            <v>M Y A LEC ALTAS DEL EJERCICI</v>
          </cell>
          <cell r="D1118" t="b">
            <v>0</v>
          </cell>
        </row>
        <row r="1119">
          <cell r="A1119" t="str">
            <v>1,2,4,04,05,000</v>
          </cell>
          <cell r="B1119" t="str">
            <v>MOLINOS Y AGUADAS OTROS</v>
          </cell>
          <cell r="D1119" t="b">
            <v>0</v>
          </cell>
        </row>
        <row r="1120">
          <cell r="A1120" t="str">
            <v>1,2,4,04,05,001</v>
          </cell>
          <cell r="B1120" t="str">
            <v>M Y A OTR VALORES DE ORIGEN</v>
          </cell>
          <cell r="D1120" t="b">
            <v>0</v>
          </cell>
        </row>
        <row r="1121">
          <cell r="A1121" t="str">
            <v>1,2,4,04,05,002</v>
          </cell>
          <cell r="B1121" t="str">
            <v>M Y A OTR ALTAS DEL EJERCICI</v>
          </cell>
          <cell r="D1121" t="b">
            <v>0</v>
          </cell>
        </row>
        <row r="1122">
          <cell r="A1122" t="str">
            <v>1,2,4,04,05,003</v>
          </cell>
          <cell r="B1122" t="str">
            <v>M Y A OTR BAJAS DEL EJERCICI</v>
          </cell>
          <cell r="D1122" t="b">
            <v>0</v>
          </cell>
        </row>
        <row r="1123">
          <cell r="A1123" t="str">
            <v>1,2,4,04,05,004</v>
          </cell>
          <cell r="B1123" t="str">
            <v>M Y A OTR AMORTIZACION ACUMU</v>
          </cell>
          <cell r="D1123" t="b">
            <v>0</v>
          </cell>
        </row>
        <row r="1124">
          <cell r="A1124" t="str">
            <v>1,2,4,04,05,005</v>
          </cell>
          <cell r="B1124" t="str">
            <v>M Y A OTR BAJA AMORTIZACION</v>
          </cell>
          <cell r="D1124" t="b">
            <v>0</v>
          </cell>
        </row>
        <row r="1125">
          <cell r="A1125" t="str">
            <v>1,2,4,05,00,000</v>
          </cell>
          <cell r="B1125" t="str">
            <v>CORRALES Y MANGAS</v>
          </cell>
          <cell r="D1125" t="b">
            <v>0</v>
          </cell>
        </row>
        <row r="1126">
          <cell r="A1126" t="str">
            <v>1,2,4,05,02,000</v>
          </cell>
          <cell r="B1126" t="str">
            <v>CORRALES Y MANGAS GANADERIA</v>
          </cell>
          <cell r="D1126" t="b">
            <v>0</v>
          </cell>
        </row>
        <row r="1127">
          <cell r="A1127" t="str">
            <v>1,2,4,05,02,001</v>
          </cell>
          <cell r="B1127" t="str">
            <v>C Y M GANAD VALORES DE ORIGE</v>
          </cell>
          <cell r="D1127" t="b">
            <v>0</v>
          </cell>
        </row>
        <row r="1128">
          <cell r="A1128" t="str">
            <v>1,2,4,05,02,002</v>
          </cell>
          <cell r="B1128" t="str">
            <v>C Y M GANAD ALTAS DEL EJERCI</v>
          </cell>
          <cell r="D1128" t="b">
            <v>0</v>
          </cell>
        </row>
        <row r="1129">
          <cell r="A1129" t="str">
            <v>1,2,4,05,02,003</v>
          </cell>
          <cell r="B1129" t="str">
            <v>C Y M GANAD BAJAS DEL EJERCI</v>
          </cell>
          <cell r="D1129" t="b">
            <v>0</v>
          </cell>
        </row>
        <row r="1130">
          <cell r="A1130" t="str">
            <v>1,2,4,05,02,004</v>
          </cell>
          <cell r="B1130" t="str">
            <v>C Y M GANAD AMORTIZACION ACU</v>
          </cell>
          <cell r="D1130" t="b">
            <v>0</v>
          </cell>
        </row>
        <row r="1131">
          <cell r="A1131" t="str">
            <v>1,2,4,05,02,005</v>
          </cell>
          <cell r="B1131" t="str">
            <v>C Y M GANAD BAJA AMORTIZACIO</v>
          </cell>
          <cell r="D1131" t="b">
            <v>0</v>
          </cell>
        </row>
        <row r="1132">
          <cell r="A1132" t="str">
            <v>1,2,4,05,03,000</v>
          </cell>
          <cell r="B1132" t="str">
            <v>CORRALES Y MANGAS LECHE</v>
          </cell>
          <cell r="D1132" t="b">
            <v>0</v>
          </cell>
        </row>
        <row r="1133">
          <cell r="A1133" t="str">
            <v>1,2,4,05,03,002</v>
          </cell>
          <cell r="B1133" t="str">
            <v>C Y M LEC ALTAS DEL EJERCICI</v>
          </cell>
          <cell r="D1133" t="b">
            <v>0</v>
          </cell>
        </row>
        <row r="1134">
          <cell r="A1134" t="str">
            <v>1,2,4,06,00,000</v>
          </cell>
          <cell r="B1134" t="str">
            <v>CAMINOS</v>
          </cell>
          <cell r="D1134" t="b">
            <v>0</v>
          </cell>
        </row>
        <row r="1135">
          <cell r="A1135" t="str">
            <v>1,2,4,06,03,000</v>
          </cell>
          <cell r="B1135" t="str">
            <v>CAMINOS LECHE</v>
          </cell>
          <cell r="D1135" t="b">
            <v>0</v>
          </cell>
        </row>
        <row r="1136">
          <cell r="A1136" t="str">
            <v>1,2,4,06,03,002</v>
          </cell>
          <cell r="B1136" t="str">
            <v>CAM LECHE ALTAS DEL EJERCICI</v>
          </cell>
          <cell r="D1136" t="b">
            <v>0</v>
          </cell>
        </row>
        <row r="1137">
          <cell r="A1137" t="str">
            <v>1,2,4,06,05,000</v>
          </cell>
          <cell r="B1137" t="str">
            <v>CAMINOS OTROS</v>
          </cell>
          <cell r="D1137" t="b">
            <v>0</v>
          </cell>
        </row>
        <row r="1138">
          <cell r="A1138" t="str">
            <v>1,2,4,06,05,001</v>
          </cell>
          <cell r="B1138" t="str">
            <v>CAM OTROS VALORES DE ORIGEN</v>
          </cell>
          <cell r="D1138" t="b">
            <v>0</v>
          </cell>
        </row>
        <row r="1139">
          <cell r="A1139" t="str">
            <v>1,2,4,06,05,002</v>
          </cell>
          <cell r="B1139" t="str">
            <v>CAM OTROS ALTAS DEL EJERCICI</v>
          </cell>
          <cell r="D1139" t="b">
            <v>0</v>
          </cell>
        </row>
        <row r="1140">
          <cell r="A1140" t="str">
            <v>1,2,4,06,05,003</v>
          </cell>
          <cell r="B1140" t="str">
            <v>CAM OTROS BAJAS DEL EJERCICI</v>
          </cell>
          <cell r="D1140" t="b">
            <v>0</v>
          </cell>
        </row>
        <row r="1141">
          <cell r="A1141" t="str">
            <v>1,2,4,06,05,004</v>
          </cell>
          <cell r="B1141" t="str">
            <v>CAM OTROS AMORTIZACION ACUMU</v>
          </cell>
          <cell r="D1141" t="b">
            <v>0</v>
          </cell>
        </row>
        <row r="1142">
          <cell r="A1142" t="str">
            <v>1,2,4,06,05,005</v>
          </cell>
          <cell r="B1142" t="str">
            <v>CAM OTROS BAJA AMORTIZACION</v>
          </cell>
          <cell r="D1142" t="b">
            <v>0</v>
          </cell>
        </row>
        <row r="1143">
          <cell r="A1143" t="str">
            <v>1,2,4,07,00,000</v>
          </cell>
          <cell r="B1143" t="str">
            <v>INSTALACIONES</v>
          </cell>
          <cell r="D1143" t="b">
            <v>0</v>
          </cell>
        </row>
        <row r="1144">
          <cell r="A1144" t="str">
            <v>1,2,4,07,01,000</v>
          </cell>
          <cell r="B1144" t="str">
            <v>INSTALACIONES AGRICULTURA</v>
          </cell>
          <cell r="D1144" t="b">
            <v>0</v>
          </cell>
        </row>
        <row r="1145">
          <cell r="A1145" t="str">
            <v>1,2,4,07,01,001</v>
          </cell>
          <cell r="B1145" t="str">
            <v>INST 5 A¥OS VAL.DE ORIGEN</v>
          </cell>
          <cell r="D1145" t="b">
            <v>0</v>
          </cell>
        </row>
        <row r="1146">
          <cell r="A1146" t="str">
            <v>1,2,4,07,01,002</v>
          </cell>
          <cell r="B1146" t="str">
            <v>INST AGR ALTAS DEL EJERCICIO</v>
          </cell>
          <cell r="D1146" t="b">
            <v>0</v>
          </cell>
        </row>
        <row r="1147">
          <cell r="A1147" t="str">
            <v>1,2,4,07,01,003</v>
          </cell>
          <cell r="B1147" t="str">
            <v>INST 5 AÑOS BAJAS DEL EJERCI</v>
          </cell>
          <cell r="D1147" t="b">
            <v>1</v>
          </cell>
        </row>
        <row r="1148">
          <cell r="A1148" t="str">
            <v>1,2,4,07,01,004</v>
          </cell>
          <cell r="B1148" t="str">
            <v>INST 5 A¥OS AMORTIZ. ACUMULA</v>
          </cell>
          <cell r="D1148" t="b">
            <v>0</v>
          </cell>
        </row>
        <row r="1149">
          <cell r="A1149" t="str">
            <v>1,2,4,07,01,005</v>
          </cell>
          <cell r="B1149" t="str">
            <v>INST 5 AÑOS BAJA AMORTIZ.ACU</v>
          </cell>
          <cell r="D1149" t="b">
            <v>1</v>
          </cell>
        </row>
        <row r="1150">
          <cell r="A1150" t="str">
            <v>1,2,4,07,02,000</v>
          </cell>
          <cell r="B1150" t="str">
            <v>INSTALACIONES GANADERIA</v>
          </cell>
          <cell r="D1150" t="b">
            <v>0</v>
          </cell>
        </row>
        <row r="1151">
          <cell r="A1151" t="str">
            <v>1,2,4,07,02,001</v>
          </cell>
          <cell r="B1151" t="str">
            <v>INST 3 A¥OS VAL.DE ORIGEN</v>
          </cell>
          <cell r="D1151" t="b">
            <v>0</v>
          </cell>
        </row>
        <row r="1152">
          <cell r="A1152" t="str">
            <v>1,2,4,07,02,002</v>
          </cell>
          <cell r="B1152" t="str">
            <v>INST GANAD ALTAS DEL EJERCIC</v>
          </cell>
          <cell r="D1152" t="b">
            <v>0</v>
          </cell>
        </row>
        <row r="1153">
          <cell r="A1153" t="str">
            <v>1,2,4,07,02,003</v>
          </cell>
          <cell r="B1153" t="str">
            <v>INST 3 AÑOS BAJAS DEL EJERCI</v>
          </cell>
          <cell r="D1153" t="b">
            <v>1</v>
          </cell>
        </row>
        <row r="1154">
          <cell r="A1154" t="str">
            <v>1,2,4,07,02,004</v>
          </cell>
          <cell r="B1154" t="str">
            <v>INST 3 A¥OS AMORTIZ. ACUMULA</v>
          </cell>
          <cell r="D1154" t="b">
            <v>0</v>
          </cell>
        </row>
        <row r="1155">
          <cell r="A1155" t="str">
            <v>1,2,4,07,02,005</v>
          </cell>
          <cell r="B1155" t="str">
            <v>INST 3 AÑOS BAJA AMORT.ACU</v>
          </cell>
          <cell r="D1155" t="b">
            <v>1</v>
          </cell>
        </row>
        <row r="1156">
          <cell r="A1156" t="str">
            <v>1,2,4,07,03,000</v>
          </cell>
          <cell r="B1156" t="str">
            <v>INSTALACIONES LECHE</v>
          </cell>
          <cell r="D1156" t="b">
            <v>0</v>
          </cell>
        </row>
        <row r="1157">
          <cell r="A1157" t="str">
            <v>1,2,4,07,03,001</v>
          </cell>
          <cell r="B1157" t="str">
            <v>INST LEC VALORES DE ORIGEN</v>
          </cell>
          <cell r="D1157" t="b">
            <v>0</v>
          </cell>
        </row>
        <row r="1158">
          <cell r="A1158" t="str">
            <v>1,2,4,07,03,002</v>
          </cell>
          <cell r="B1158" t="str">
            <v>INST LEC ALTAS DEL EJERCICIO</v>
          </cell>
          <cell r="D1158" t="b">
            <v>0</v>
          </cell>
        </row>
        <row r="1159">
          <cell r="A1159" t="str">
            <v>1,2,4,07,03,003</v>
          </cell>
          <cell r="B1159" t="str">
            <v>INST LEC BAJAS DEL EJERCICIO</v>
          </cell>
          <cell r="D1159" t="b">
            <v>0</v>
          </cell>
        </row>
        <row r="1160">
          <cell r="A1160" t="str">
            <v>1,2,4,07,03,004</v>
          </cell>
          <cell r="B1160" t="str">
            <v>INST LEC AMORTIZACION ACUMUL</v>
          </cell>
          <cell r="D1160" t="b">
            <v>0</v>
          </cell>
        </row>
        <row r="1161">
          <cell r="A1161" t="str">
            <v>1,2,4,07,03,005</v>
          </cell>
          <cell r="B1161" t="str">
            <v>INST LEC BAJA AMORTIZACION A</v>
          </cell>
          <cell r="D1161" t="b">
            <v>0</v>
          </cell>
        </row>
        <row r="1162">
          <cell r="A1162" t="str">
            <v>1,2,4,07,04,000</v>
          </cell>
          <cell r="B1162" t="str">
            <v>INSTALACIONES CARBON</v>
          </cell>
          <cell r="D1162" t="b">
            <v>0</v>
          </cell>
        </row>
        <row r="1163">
          <cell r="A1163" t="str">
            <v>1,2,4,07,04,001</v>
          </cell>
          <cell r="B1163" t="str">
            <v>INST RIEGO VALORES DE ORIGEN</v>
          </cell>
          <cell r="D1163" t="b">
            <v>0</v>
          </cell>
        </row>
        <row r="1164">
          <cell r="A1164" t="str">
            <v>1,2,4,07,04,002</v>
          </cell>
          <cell r="B1164" t="str">
            <v>INST CARB ALTAS DEL EJERCICI</v>
          </cell>
          <cell r="D1164" t="b">
            <v>0</v>
          </cell>
        </row>
        <row r="1165">
          <cell r="A1165" t="str">
            <v>1,2,4,07,04,004</v>
          </cell>
          <cell r="B1165" t="str">
            <v>INST RIEGO AMORTIZACION ACUM</v>
          </cell>
          <cell r="D1165" t="b">
            <v>0</v>
          </cell>
        </row>
        <row r="1166">
          <cell r="A1166" t="str">
            <v>1,2,4,07,05,000</v>
          </cell>
          <cell r="B1166" t="str">
            <v>INSTALACIONES OTROS</v>
          </cell>
          <cell r="D1166" t="b">
            <v>0</v>
          </cell>
        </row>
        <row r="1167">
          <cell r="A1167" t="str">
            <v>1,2,4,07,05,001</v>
          </cell>
          <cell r="B1167" t="str">
            <v>INST OTR VALORES DE ORIGEN</v>
          </cell>
          <cell r="D1167" t="b">
            <v>0</v>
          </cell>
        </row>
        <row r="1168">
          <cell r="A1168" t="str">
            <v>1,2,4,07,05,002</v>
          </cell>
          <cell r="B1168" t="str">
            <v>INST OTR ALTAS DEL EJERCICIO</v>
          </cell>
          <cell r="D1168" t="b">
            <v>0</v>
          </cell>
        </row>
        <row r="1169">
          <cell r="A1169" t="str">
            <v>1,2,4,07,05,003</v>
          </cell>
          <cell r="B1169" t="str">
            <v>INST OTR BAJAS DEL EJERCICIO</v>
          </cell>
          <cell r="D1169" t="b">
            <v>0</v>
          </cell>
        </row>
        <row r="1170">
          <cell r="A1170" t="str">
            <v>1,2,4,07,05,004</v>
          </cell>
          <cell r="B1170" t="str">
            <v>INST OTR AMORTIZACION ACUMUL</v>
          </cell>
          <cell r="D1170" t="b">
            <v>0</v>
          </cell>
        </row>
        <row r="1171">
          <cell r="A1171" t="str">
            <v>1,2,4,07,05,005</v>
          </cell>
          <cell r="B1171" t="str">
            <v>INST OTR BAJA AMORTIZACION A</v>
          </cell>
          <cell r="D1171" t="b">
            <v>0</v>
          </cell>
        </row>
        <row r="1172">
          <cell r="A1172" t="str">
            <v>1,2,4,09,00,000</v>
          </cell>
          <cell r="B1172" t="str">
            <v>PRADERAS</v>
          </cell>
          <cell r="D1172" t="b">
            <v>0</v>
          </cell>
        </row>
        <row r="1173">
          <cell r="A1173" t="str">
            <v>1,2,4,09,01,000</v>
          </cell>
          <cell r="B1173" t="str">
            <v>PRADERAS AGRICULTURA</v>
          </cell>
          <cell r="D1173" t="b">
            <v>0</v>
          </cell>
        </row>
        <row r="1174">
          <cell r="A1174" t="str">
            <v>1,2,4,09,01,001</v>
          </cell>
          <cell r="B1174" t="str">
            <v>PRA INTERS.VALORES ORIGEN</v>
          </cell>
          <cell r="D1174" t="b">
            <v>0</v>
          </cell>
        </row>
        <row r="1175">
          <cell r="A1175" t="str">
            <v>1,2,4,09,01,002</v>
          </cell>
          <cell r="B1175" t="str">
            <v>PRA AGR ALTAS DEL EJERCICIO</v>
          </cell>
          <cell r="D1175" t="b">
            <v>0</v>
          </cell>
        </row>
        <row r="1176">
          <cell r="A1176" t="str">
            <v>1,2,4,09,01,003</v>
          </cell>
          <cell r="B1176" t="str">
            <v>PRA INTERS.BAJAS DEL EJERCIC</v>
          </cell>
          <cell r="D1176" t="b">
            <v>0</v>
          </cell>
        </row>
        <row r="1177">
          <cell r="A1177" t="str">
            <v>1,2,4,09,01,004</v>
          </cell>
          <cell r="B1177" t="str">
            <v>PRA INTERS.AMORTIZACION ACUM</v>
          </cell>
          <cell r="D1177" t="b">
            <v>0</v>
          </cell>
        </row>
        <row r="1178">
          <cell r="A1178" t="str">
            <v>1,2,4,09,01,005</v>
          </cell>
          <cell r="B1178" t="str">
            <v>PRA INTERS.BAJA AMORTIZACION</v>
          </cell>
          <cell r="D1178" t="b">
            <v>0</v>
          </cell>
        </row>
        <row r="1179">
          <cell r="A1179" t="str">
            <v>1,2,4,09,02,000</v>
          </cell>
          <cell r="B1179" t="str">
            <v>PRADERAS GANADERIA</v>
          </cell>
          <cell r="D1179" t="b">
            <v>0</v>
          </cell>
        </row>
        <row r="1180">
          <cell r="A1180" t="str">
            <v>1,2,4,09,02,001</v>
          </cell>
          <cell r="B1180" t="str">
            <v>PRA GANAD VALORES DE ORIGEN</v>
          </cell>
          <cell r="D1180" t="b">
            <v>0</v>
          </cell>
        </row>
        <row r="1181">
          <cell r="A1181" t="str">
            <v>1,2,4,09,02,002</v>
          </cell>
          <cell r="B1181" t="str">
            <v>PRA GANAD ALTAS DEL EJERCICI</v>
          </cell>
          <cell r="D1181" t="b">
            <v>0</v>
          </cell>
        </row>
        <row r="1182">
          <cell r="A1182" t="str">
            <v>1,2,4,09,02,003</v>
          </cell>
          <cell r="B1182" t="str">
            <v>PRA GANAD BAJAS DEL EJERCICI</v>
          </cell>
          <cell r="D1182" t="b">
            <v>0</v>
          </cell>
        </row>
        <row r="1183">
          <cell r="A1183" t="str">
            <v>1,2,4,09,02,004</v>
          </cell>
          <cell r="B1183" t="str">
            <v>PRA 8 A¥OS AMORTIZACION ACUM</v>
          </cell>
          <cell r="D1183" t="b">
            <v>0</v>
          </cell>
        </row>
        <row r="1184">
          <cell r="A1184" t="str">
            <v>1,2,4,09,02,005</v>
          </cell>
          <cell r="B1184" t="str">
            <v>PRA GANAD BAJA AMORTIZACION</v>
          </cell>
          <cell r="D1184" t="b">
            <v>0</v>
          </cell>
        </row>
        <row r="1185">
          <cell r="A1185" t="str">
            <v>1,2,4,09,05,000</v>
          </cell>
          <cell r="B1185" t="str">
            <v>PRADERAS OTROS</v>
          </cell>
          <cell r="D1185" t="b">
            <v>0</v>
          </cell>
        </row>
        <row r="1186">
          <cell r="A1186" t="str">
            <v>1,2,4,09,05,001</v>
          </cell>
          <cell r="B1186" t="str">
            <v>PRA OTR VALORES DE ORIGEN</v>
          </cell>
          <cell r="D1186" t="b">
            <v>0</v>
          </cell>
        </row>
        <row r="1187">
          <cell r="A1187" t="str">
            <v>1,2,4,09,05,002</v>
          </cell>
          <cell r="B1187" t="str">
            <v>PRA OTR ALTAS DEL EJERCICIO</v>
          </cell>
          <cell r="D1187" t="b">
            <v>0</v>
          </cell>
        </row>
        <row r="1188">
          <cell r="A1188" t="str">
            <v>1,2,4,09,05,003</v>
          </cell>
          <cell r="B1188" t="str">
            <v>PRA OTR BAJAS DEL EJERCICIO</v>
          </cell>
          <cell r="D1188" t="b">
            <v>0</v>
          </cell>
        </row>
        <row r="1189">
          <cell r="A1189" t="str">
            <v>1,2,4,09,05,004</v>
          </cell>
          <cell r="B1189" t="str">
            <v>PRA OTR AMORTIZACION ACUMULA</v>
          </cell>
          <cell r="D1189" t="b">
            <v>0</v>
          </cell>
        </row>
        <row r="1190">
          <cell r="A1190" t="str">
            <v>1,2,4,09,05,005</v>
          </cell>
          <cell r="B1190" t="str">
            <v>PRA OTR BAJA AMORTIZACION AC</v>
          </cell>
          <cell r="D1190" t="b">
            <v>0</v>
          </cell>
        </row>
        <row r="1191">
          <cell r="A1191" t="str">
            <v>1,2,4,10,00,000</v>
          </cell>
          <cell r="B1191" t="str">
            <v>MAQUINARIAS</v>
          </cell>
          <cell r="D1191" t="b">
            <v>0</v>
          </cell>
        </row>
        <row r="1192">
          <cell r="A1192" t="str">
            <v>1,2,4,10,01,000</v>
          </cell>
          <cell r="B1192" t="str">
            <v>MAQUINARIAS AGRICULTURA</v>
          </cell>
          <cell r="D1192" t="b">
            <v>0</v>
          </cell>
        </row>
        <row r="1193">
          <cell r="A1193" t="str">
            <v>1,2,4,10,01,001</v>
          </cell>
          <cell r="B1193" t="str">
            <v>MAQ TAMBO VALORES DE ORIGEN</v>
          </cell>
          <cell r="D1193" t="b">
            <v>0</v>
          </cell>
        </row>
        <row r="1194">
          <cell r="A1194" t="str">
            <v>1,2,4,10,01,002</v>
          </cell>
          <cell r="B1194" t="str">
            <v>MAQ AGR ALTAS DEL EJERCICIO</v>
          </cell>
          <cell r="D1194" t="b">
            <v>0</v>
          </cell>
        </row>
        <row r="1195">
          <cell r="A1195" t="str">
            <v>1,2,4,10,01,003</v>
          </cell>
          <cell r="B1195" t="str">
            <v>MAQ TAMBO BAJAS DEL EJERCICI</v>
          </cell>
          <cell r="D1195" t="b">
            <v>0</v>
          </cell>
        </row>
        <row r="1196">
          <cell r="A1196" t="str">
            <v>1,2,4,10,01,004</v>
          </cell>
          <cell r="B1196" t="str">
            <v>MAQ TAMBO AMORTIZACION ACUMU</v>
          </cell>
          <cell r="D1196" t="b">
            <v>0</v>
          </cell>
        </row>
        <row r="1197">
          <cell r="A1197" t="str">
            <v>1,2,4,10,01,005</v>
          </cell>
          <cell r="B1197" t="str">
            <v>MAQ TAMBO BAJA AMORTIZACION</v>
          </cell>
          <cell r="D1197" t="b">
            <v>0</v>
          </cell>
        </row>
        <row r="1198">
          <cell r="A1198" t="str">
            <v>1,2,4,10,02,000</v>
          </cell>
          <cell r="B1198" t="str">
            <v>MAQUINARIAS GANADERIA</v>
          </cell>
          <cell r="D1198" t="b">
            <v>0</v>
          </cell>
        </row>
        <row r="1199">
          <cell r="A1199" t="str">
            <v>1,2,4,10,02,001</v>
          </cell>
          <cell r="B1199" t="str">
            <v>MAQ RIEGO VALORES DE ORIGEN</v>
          </cell>
          <cell r="D1199" t="b">
            <v>0</v>
          </cell>
        </row>
        <row r="1200">
          <cell r="A1200" t="str">
            <v>1,2,4,10,02,002</v>
          </cell>
          <cell r="B1200" t="str">
            <v>MAQ GANAD ALTAS DEL EJERCICI</v>
          </cell>
          <cell r="D1200" t="b">
            <v>0</v>
          </cell>
        </row>
        <row r="1201">
          <cell r="A1201" t="str">
            <v>1,2,4,10,02,003</v>
          </cell>
          <cell r="B1201" t="str">
            <v>MAQ RIEGO BAJAS DEL EJERCICI</v>
          </cell>
          <cell r="D1201" t="b">
            <v>0</v>
          </cell>
        </row>
        <row r="1202">
          <cell r="A1202" t="str">
            <v>1,2,4,10,02,004</v>
          </cell>
          <cell r="B1202" t="str">
            <v>MAQ RIEGO AMORTIZACION ACUMU</v>
          </cell>
          <cell r="D1202" t="b">
            <v>0</v>
          </cell>
        </row>
        <row r="1203">
          <cell r="A1203" t="str">
            <v>1,2,4,10,02,005</v>
          </cell>
          <cell r="B1203" t="str">
            <v>MAQ GANAD BAJA AMORTIZACION</v>
          </cell>
          <cell r="D1203" t="b">
            <v>0</v>
          </cell>
        </row>
        <row r="1204">
          <cell r="A1204" t="str">
            <v>1,2,4,10,03,000</v>
          </cell>
          <cell r="B1204" t="str">
            <v>MAQUINARIAS LECHE</v>
          </cell>
          <cell r="D1204" t="b">
            <v>0</v>
          </cell>
        </row>
        <row r="1205">
          <cell r="A1205" t="str">
            <v>1,2,4,10,03,001</v>
          </cell>
          <cell r="B1205" t="str">
            <v>MAQ P/VENTA VALORES DE ORIGE</v>
          </cell>
          <cell r="D1205" t="b">
            <v>0</v>
          </cell>
        </row>
        <row r="1206">
          <cell r="A1206" t="str">
            <v>1,2,4,10,03,002</v>
          </cell>
          <cell r="B1206" t="str">
            <v>MAQ LECHE ALTAS DEL EJERCICI</v>
          </cell>
          <cell r="D1206" t="b">
            <v>0</v>
          </cell>
        </row>
        <row r="1207">
          <cell r="A1207" t="str">
            <v>1,2,4,10,03,003</v>
          </cell>
          <cell r="B1207" t="str">
            <v>MAQ P/VENTA BAJAS DEL EJERCI</v>
          </cell>
          <cell r="D1207" t="b">
            <v>0</v>
          </cell>
        </row>
        <row r="1208">
          <cell r="A1208" t="str">
            <v>1,2,4,10,03,004</v>
          </cell>
          <cell r="B1208" t="str">
            <v>MAQ P/VENTA AMORTIZACION ACU</v>
          </cell>
          <cell r="D1208" t="b">
            <v>0</v>
          </cell>
        </row>
        <row r="1209">
          <cell r="A1209" t="str">
            <v>1,2,4,10,03,005</v>
          </cell>
          <cell r="B1209" t="str">
            <v>MAQ P/VENTA BAJA AMORTIZACIO</v>
          </cell>
          <cell r="D1209" t="b">
            <v>0</v>
          </cell>
        </row>
        <row r="1210">
          <cell r="A1210" t="str">
            <v>1,2,4,10,04,000</v>
          </cell>
          <cell r="B1210" t="str">
            <v>MAQUINARIAS CARBON</v>
          </cell>
          <cell r="D1210" t="b">
            <v>0</v>
          </cell>
        </row>
        <row r="1211">
          <cell r="A1211" t="str">
            <v>1,2,4,10,04,001</v>
          </cell>
          <cell r="B1211" t="str">
            <v>MAQ FORESTACION VAL.DE ORIGE</v>
          </cell>
          <cell r="D1211" t="b">
            <v>0</v>
          </cell>
        </row>
        <row r="1212">
          <cell r="A1212" t="str">
            <v>1,2,4,10,04,002</v>
          </cell>
          <cell r="B1212" t="str">
            <v>MAQ CARB ALTAS DEL EJERCICIO</v>
          </cell>
          <cell r="D1212" t="b">
            <v>0</v>
          </cell>
        </row>
        <row r="1213">
          <cell r="A1213" t="str">
            <v>1,2,4,10,04,004</v>
          </cell>
          <cell r="B1213" t="str">
            <v>MAQ FORESTACION AMORTIZACION</v>
          </cell>
          <cell r="D1213" t="b">
            <v>0</v>
          </cell>
        </row>
        <row r="1214">
          <cell r="A1214" t="str">
            <v>1,2,4,10,05,000</v>
          </cell>
          <cell r="B1214" t="str">
            <v>MAQUINARIAS OTROS</v>
          </cell>
          <cell r="D1214" t="b">
            <v>0</v>
          </cell>
        </row>
        <row r="1215">
          <cell r="A1215" t="str">
            <v>1,2,4,10,05,001</v>
          </cell>
          <cell r="B1215" t="str">
            <v>MAQ OTR VALORES DE ORIGEN</v>
          </cell>
          <cell r="D1215" t="b">
            <v>0</v>
          </cell>
        </row>
        <row r="1216">
          <cell r="A1216" t="str">
            <v>1,2,4,10,05,002</v>
          </cell>
          <cell r="B1216" t="str">
            <v>MAQ OTR ALTAS DEL EJERCICIO</v>
          </cell>
          <cell r="D1216" t="b">
            <v>0</v>
          </cell>
        </row>
        <row r="1217">
          <cell r="A1217" t="str">
            <v>1,2,4,10,05,003</v>
          </cell>
          <cell r="B1217" t="str">
            <v>MAQ OTR BAJAS DEL EJERCICIO</v>
          </cell>
          <cell r="D1217" t="b">
            <v>0</v>
          </cell>
        </row>
        <row r="1218">
          <cell r="A1218" t="str">
            <v>1,2,4,10,05,004</v>
          </cell>
          <cell r="B1218" t="str">
            <v>MAQ OTR AMORTIZACION ACUMULA</v>
          </cell>
          <cell r="D1218" t="b">
            <v>0</v>
          </cell>
        </row>
        <row r="1219">
          <cell r="A1219" t="str">
            <v>1,2,4,10,05,005</v>
          </cell>
          <cell r="B1219" t="str">
            <v>MAQ OTR BAJA AMORTIZACION AC</v>
          </cell>
          <cell r="D1219" t="b">
            <v>0</v>
          </cell>
        </row>
        <row r="1220">
          <cell r="A1220" t="str">
            <v>1,2,4,11,00,000</v>
          </cell>
          <cell r="B1220" t="str">
            <v>RODADOS</v>
          </cell>
          <cell r="D1220" t="b">
            <v>0</v>
          </cell>
        </row>
        <row r="1221">
          <cell r="A1221" t="str">
            <v>1,2,4,11,01,000</v>
          </cell>
          <cell r="B1221" t="str">
            <v>RODADOS AGRICULTURA</v>
          </cell>
          <cell r="D1221" t="b">
            <v>0</v>
          </cell>
        </row>
        <row r="1222">
          <cell r="A1222" t="str">
            <v>1,2,4,11,01,002</v>
          </cell>
          <cell r="B1222" t="str">
            <v>ROD AGR ALTAS DEL EJERCICIO</v>
          </cell>
          <cell r="D1222" t="b">
            <v>0</v>
          </cell>
        </row>
        <row r="1223">
          <cell r="A1223" t="str">
            <v>1,2,4,11,02,000</v>
          </cell>
          <cell r="B1223" t="str">
            <v>RODADOS GANADERIA</v>
          </cell>
          <cell r="D1223" t="b">
            <v>0</v>
          </cell>
        </row>
        <row r="1224">
          <cell r="A1224" t="str">
            <v>1,2,4,11,02,002</v>
          </cell>
          <cell r="B1224" t="str">
            <v>ROD GANAD ALTAS DEL EJERCICI</v>
          </cell>
          <cell r="D1224" t="b">
            <v>0</v>
          </cell>
        </row>
        <row r="1225">
          <cell r="A1225" t="str">
            <v>1,2,4,11,03,000</v>
          </cell>
          <cell r="B1225" t="str">
            <v>RODADOS LECHE</v>
          </cell>
          <cell r="D1225" t="b">
            <v>0</v>
          </cell>
        </row>
        <row r="1226">
          <cell r="A1226" t="str">
            <v>1,2,4,11,03,002</v>
          </cell>
          <cell r="B1226" t="str">
            <v>ROD LEC ALTAS DEL EJERCICIO</v>
          </cell>
          <cell r="D1226" t="b">
            <v>0</v>
          </cell>
        </row>
        <row r="1227">
          <cell r="A1227" t="str">
            <v>1,2,4,11,04,000</v>
          </cell>
          <cell r="B1227" t="str">
            <v>AVIONES</v>
          </cell>
          <cell r="D1227" t="b">
            <v>0</v>
          </cell>
        </row>
        <row r="1228">
          <cell r="A1228" t="str">
            <v>1,2,4,11,04,001</v>
          </cell>
          <cell r="B1228" t="str">
            <v>AVIONES VALORES DE ORIGEN</v>
          </cell>
          <cell r="D1228" t="b">
            <v>0</v>
          </cell>
        </row>
        <row r="1229">
          <cell r="A1229" t="str">
            <v>1,2,4,11,04,003</v>
          </cell>
          <cell r="B1229" t="str">
            <v>AVIONES BAJAS DEL EJERCICIO</v>
          </cell>
          <cell r="D1229" t="b">
            <v>0</v>
          </cell>
        </row>
        <row r="1230">
          <cell r="A1230" t="str">
            <v>1,2,4,11,04,004</v>
          </cell>
          <cell r="B1230" t="str">
            <v>AVIONES AMORTIZACION ACUMULA</v>
          </cell>
          <cell r="D1230" t="b">
            <v>0</v>
          </cell>
        </row>
        <row r="1231">
          <cell r="A1231" t="str">
            <v>1,2,4,11,04,005</v>
          </cell>
          <cell r="B1231" t="str">
            <v>AVIONES BAJA AMORTIZACION AC</v>
          </cell>
          <cell r="D1231" t="b">
            <v>0</v>
          </cell>
        </row>
        <row r="1232">
          <cell r="A1232" t="str">
            <v>1,2,4,11,05,000</v>
          </cell>
          <cell r="B1232" t="str">
            <v>RODADOS OTROS</v>
          </cell>
          <cell r="D1232" t="b">
            <v>0</v>
          </cell>
        </row>
        <row r="1233">
          <cell r="A1233" t="str">
            <v>1,2,4,11,05,001</v>
          </cell>
          <cell r="B1233" t="str">
            <v>ROD OTR VALORES DE ORIGEN</v>
          </cell>
          <cell r="D1233" t="b">
            <v>0</v>
          </cell>
        </row>
        <row r="1234">
          <cell r="A1234" t="str">
            <v>1,2,4,11,05,002</v>
          </cell>
          <cell r="B1234" t="str">
            <v>ROD OTR ALTAS DEL EJERCICIO</v>
          </cell>
          <cell r="D1234" t="b">
            <v>0</v>
          </cell>
        </row>
        <row r="1235">
          <cell r="A1235" t="str">
            <v>1,2,4,11,05,003</v>
          </cell>
          <cell r="B1235" t="str">
            <v>ROD OTR BAJAS DEL EJERCICIO</v>
          </cell>
          <cell r="D1235" t="b">
            <v>0</v>
          </cell>
        </row>
        <row r="1236">
          <cell r="A1236" t="str">
            <v>1,2,4,11,05,004</v>
          </cell>
          <cell r="B1236" t="str">
            <v>ROD OTR AMORTIZACION ACUMULA</v>
          </cell>
          <cell r="D1236" t="b">
            <v>0</v>
          </cell>
        </row>
        <row r="1237">
          <cell r="A1237" t="str">
            <v>1,2,4,11,05,005</v>
          </cell>
          <cell r="B1237" t="str">
            <v>ROD OTR BAJA AMORTIZACION AC</v>
          </cell>
          <cell r="D1237" t="b">
            <v>0</v>
          </cell>
        </row>
        <row r="1238">
          <cell r="A1238" t="str">
            <v>1,2,4,12,00,000</v>
          </cell>
          <cell r="B1238" t="str">
            <v>HERRAMIENTAS</v>
          </cell>
          <cell r="D1238" t="b">
            <v>0</v>
          </cell>
        </row>
        <row r="1239">
          <cell r="A1239" t="str">
            <v>1,2,4,12,01,000</v>
          </cell>
          <cell r="B1239" t="str">
            <v>HERRAMIENTAS AGRICULTURA</v>
          </cell>
          <cell r="D1239" t="b">
            <v>0</v>
          </cell>
        </row>
        <row r="1240">
          <cell r="A1240" t="str">
            <v>1,2,4,12,01,002</v>
          </cell>
          <cell r="B1240" t="str">
            <v>HER AGR ALTAS DEL EJERCICIO</v>
          </cell>
          <cell r="D1240" t="b">
            <v>0</v>
          </cell>
        </row>
        <row r="1241">
          <cell r="A1241" t="str">
            <v>1,2,4,12,02,000</v>
          </cell>
          <cell r="B1241" t="str">
            <v>HERRAMIENTAS GANADERIA</v>
          </cell>
          <cell r="D1241" t="b">
            <v>0</v>
          </cell>
        </row>
        <row r="1242">
          <cell r="A1242" t="str">
            <v>1,2,4,12,02,002</v>
          </cell>
          <cell r="B1242" t="str">
            <v>HER GANAD ALTAS DEL EJERCICI</v>
          </cell>
          <cell r="D1242" t="b">
            <v>0</v>
          </cell>
        </row>
        <row r="1243">
          <cell r="A1243" t="str">
            <v>1,2,4,12,04,000</v>
          </cell>
          <cell r="B1243" t="str">
            <v>HERRAMIENTAS FORESTACION</v>
          </cell>
          <cell r="D1243" t="b">
            <v>0</v>
          </cell>
        </row>
        <row r="1244">
          <cell r="A1244" t="str">
            <v>1,2,4,12,04,001</v>
          </cell>
          <cell r="B1244" t="str">
            <v>HER FORESTACION VALORES DE O</v>
          </cell>
          <cell r="D1244" t="b">
            <v>0</v>
          </cell>
        </row>
        <row r="1245">
          <cell r="A1245" t="str">
            <v>1,2,4,12,04,002</v>
          </cell>
          <cell r="B1245" t="str">
            <v>HER FORESTACION ALTAS DEL EJ</v>
          </cell>
          <cell r="D1245" t="b">
            <v>0</v>
          </cell>
        </row>
        <row r="1246">
          <cell r="A1246" t="str">
            <v>1,2,4,12,04,004</v>
          </cell>
          <cell r="B1246" t="str">
            <v>HER FORESTACION AMORTIZACION</v>
          </cell>
          <cell r="D1246" t="b">
            <v>0</v>
          </cell>
        </row>
        <row r="1247">
          <cell r="A1247" t="str">
            <v>1,2,4,12,05,000</v>
          </cell>
          <cell r="B1247" t="str">
            <v>HERRAMIENTAS OTROS</v>
          </cell>
          <cell r="D1247" t="b">
            <v>0</v>
          </cell>
        </row>
        <row r="1248">
          <cell r="A1248" t="str">
            <v>1,2,4,12,05,001</v>
          </cell>
          <cell r="B1248" t="str">
            <v>HER OTR VALORES DE ORIGEN</v>
          </cell>
          <cell r="D1248" t="b">
            <v>0</v>
          </cell>
        </row>
        <row r="1249">
          <cell r="A1249" t="str">
            <v>1,2,4,12,05,002</v>
          </cell>
          <cell r="B1249" t="str">
            <v>HER OTR ALTAS DEL EJERCICIO</v>
          </cell>
          <cell r="D1249" t="b">
            <v>0</v>
          </cell>
        </row>
        <row r="1250">
          <cell r="A1250" t="str">
            <v>1,2,4,12,05,003</v>
          </cell>
          <cell r="B1250" t="str">
            <v>HER OTR BAJAS DEL EJERCICIO</v>
          </cell>
          <cell r="D1250" t="b">
            <v>0</v>
          </cell>
        </row>
        <row r="1251">
          <cell r="A1251" t="str">
            <v>1,2,4,12,05,004</v>
          </cell>
          <cell r="B1251" t="str">
            <v>HER OTR AMORTIZACION ACUMULA</v>
          </cell>
          <cell r="D1251" t="b">
            <v>0</v>
          </cell>
        </row>
        <row r="1252">
          <cell r="A1252" t="str">
            <v>1,2,4,12,05,005</v>
          </cell>
          <cell r="B1252" t="str">
            <v>HER OTR BAJA AMORTIZACION AC</v>
          </cell>
          <cell r="D1252" t="b">
            <v>0</v>
          </cell>
        </row>
        <row r="1253">
          <cell r="A1253" t="str">
            <v>1,2,4,13,00,000</v>
          </cell>
          <cell r="B1253" t="str">
            <v>MUEBLES Y UTILES</v>
          </cell>
          <cell r="D1253" t="b">
            <v>0</v>
          </cell>
        </row>
        <row r="1254">
          <cell r="A1254" t="str">
            <v>1,2,4,13,01,000</v>
          </cell>
          <cell r="B1254" t="str">
            <v>MUEBLES Y UTILES AGRICULTURA</v>
          </cell>
          <cell r="D1254" t="b">
            <v>0</v>
          </cell>
        </row>
        <row r="1255">
          <cell r="A1255" t="str">
            <v>1,2,4,13,01,002</v>
          </cell>
          <cell r="B1255" t="str">
            <v>M Y U AGR ALTAS DEL EJERCICI</v>
          </cell>
          <cell r="D1255" t="b">
            <v>0</v>
          </cell>
        </row>
        <row r="1256">
          <cell r="A1256" t="str">
            <v>1,2,4,13,02,000</v>
          </cell>
          <cell r="B1256" t="str">
            <v>MUEBLES Y UTILES GANADERIA</v>
          </cell>
          <cell r="D1256" t="b">
            <v>0</v>
          </cell>
        </row>
        <row r="1257">
          <cell r="A1257" t="str">
            <v>1,2,4,13,02,002</v>
          </cell>
          <cell r="B1257" t="str">
            <v>M Y U GANAD ALTAS DEL EJERCI</v>
          </cell>
          <cell r="D1257" t="b">
            <v>0</v>
          </cell>
        </row>
        <row r="1258">
          <cell r="A1258" t="str">
            <v>1,2,4,13,03,000</v>
          </cell>
          <cell r="B1258" t="str">
            <v>MUEBLES Y UTILES LECHE</v>
          </cell>
          <cell r="D1258" t="b">
            <v>0</v>
          </cell>
        </row>
        <row r="1259">
          <cell r="A1259" t="str">
            <v>1,2,4,13,03,002</v>
          </cell>
          <cell r="B1259" t="str">
            <v>M Y U LEC ALTAS DEL EJERCICI</v>
          </cell>
          <cell r="D1259" t="b">
            <v>0</v>
          </cell>
        </row>
        <row r="1260">
          <cell r="A1260" t="str">
            <v>1,2,4,13,04,000</v>
          </cell>
          <cell r="B1260" t="str">
            <v>MUEBLES Y UT.EQ.COMUNICACION</v>
          </cell>
          <cell r="D1260" t="b">
            <v>0</v>
          </cell>
        </row>
        <row r="1261">
          <cell r="A1261" t="str">
            <v>1,2,4,13,04,001</v>
          </cell>
          <cell r="B1261" t="str">
            <v>M Y U EQ.COMUNICACION VAL.DE</v>
          </cell>
          <cell r="D1261" t="b">
            <v>0</v>
          </cell>
        </row>
        <row r="1262">
          <cell r="A1262" t="str">
            <v>1,2,4,13,04,002</v>
          </cell>
          <cell r="B1262" t="str">
            <v>M Y U EQ.COMUNIC.ALTAS DEL E</v>
          </cell>
          <cell r="D1262" t="b">
            <v>0</v>
          </cell>
        </row>
        <row r="1263">
          <cell r="A1263" t="str">
            <v>1,2,4,13,04,003</v>
          </cell>
          <cell r="B1263" t="str">
            <v>M Y U EQ.COMUNIC.BAJAS DEL E</v>
          </cell>
          <cell r="D1263" t="b">
            <v>0</v>
          </cell>
        </row>
        <row r="1264">
          <cell r="A1264" t="str">
            <v>1,2,4,13,04,004</v>
          </cell>
          <cell r="B1264" t="str">
            <v>M Y U EQ.COMUNIC.AMORTIZ.ACU</v>
          </cell>
          <cell r="D1264" t="b">
            <v>0</v>
          </cell>
        </row>
        <row r="1265">
          <cell r="A1265" t="str">
            <v>1,2,4,13,04,005</v>
          </cell>
          <cell r="B1265" t="str">
            <v>M Y U EQ.COMUNIC.BAJA AMORTI</v>
          </cell>
          <cell r="D1265" t="b">
            <v>0</v>
          </cell>
        </row>
        <row r="1266">
          <cell r="A1266" t="str">
            <v>1,2,4,13,05,000</v>
          </cell>
          <cell r="B1266" t="str">
            <v>MUEBLES Y UTILES OTROS</v>
          </cell>
          <cell r="D1266" t="b">
            <v>0</v>
          </cell>
        </row>
        <row r="1267">
          <cell r="A1267" t="str">
            <v>1,2,4,13,05,001</v>
          </cell>
          <cell r="B1267" t="str">
            <v>M Y U OTR VALORES DE ORIGEN</v>
          </cell>
          <cell r="D1267" t="b">
            <v>0</v>
          </cell>
        </row>
        <row r="1268">
          <cell r="A1268" t="str">
            <v>1,2,4,13,05,002</v>
          </cell>
          <cell r="B1268" t="str">
            <v>M Y U OTR ALTAS DEL EJERCICI</v>
          </cell>
          <cell r="D1268" t="b">
            <v>0</v>
          </cell>
        </row>
        <row r="1269">
          <cell r="A1269" t="str">
            <v>1,2,4,13,05,003</v>
          </cell>
          <cell r="B1269" t="str">
            <v>M Y U OTR BAJAS DEL EJERCICI</v>
          </cell>
          <cell r="D1269" t="b">
            <v>0</v>
          </cell>
        </row>
        <row r="1270">
          <cell r="A1270" t="str">
            <v>1,2,4,13,05,004</v>
          </cell>
          <cell r="B1270" t="str">
            <v>M Y U OTR AMORTIZACION ACUMU</v>
          </cell>
          <cell r="D1270" t="b">
            <v>0</v>
          </cell>
        </row>
        <row r="1271">
          <cell r="A1271" t="str">
            <v>1,2,4,13,05,005</v>
          </cell>
          <cell r="B1271" t="str">
            <v>M Y U OTR BAJA AMORTIZACION</v>
          </cell>
          <cell r="D1271" t="b">
            <v>0</v>
          </cell>
        </row>
        <row r="1272">
          <cell r="A1272" t="str">
            <v>1,2,4,14,00,000</v>
          </cell>
          <cell r="B1272" t="str">
            <v>HACIENDA REPRODUCTORAS</v>
          </cell>
          <cell r="D1272" t="b">
            <v>0</v>
          </cell>
        </row>
        <row r="1273">
          <cell r="A1273" t="str">
            <v>1,2,4,14,02,000</v>
          </cell>
          <cell r="B1273" t="str">
            <v>HACIENDAS REPRODUCTORAS GANADE</v>
          </cell>
          <cell r="D1273" t="b">
            <v>0</v>
          </cell>
        </row>
        <row r="1274">
          <cell r="A1274" t="str">
            <v>1,2,4,14,02,001</v>
          </cell>
          <cell r="B1274" t="str">
            <v>HAC REP GANAD VALORES DE ORI</v>
          </cell>
          <cell r="D1274" t="b">
            <v>0</v>
          </cell>
        </row>
        <row r="1275">
          <cell r="A1275" t="str">
            <v>1,2,4,14,02,002</v>
          </cell>
          <cell r="B1275" t="str">
            <v>HAC REP GANAD ALTAS DEL EJER</v>
          </cell>
          <cell r="D1275" t="b">
            <v>0</v>
          </cell>
        </row>
        <row r="1276">
          <cell r="A1276" t="str">
            <v>1,2,4,14,02,003</v>
          </cell>
          <cell r="B1276" t="str">
            <v>HAC REP GANAD BAJAS DEL EJER</v>
          </cell>
          <cell r="D1276" t="b">
            <v>0</v>
          </cell>
        </row>
        <row r="1277">
          <cell r="A1277" t="str">
            <v>1,2,4,14,02,004</v>
          </cell>
          <cell r="B1277" t="str">
            <v>HAC REP GANAD AMORTIZACION A</v>
          </cell>
          <cell r="D1277" t="b">
            <v>0</v>
          </cell>
        </row>
        <row r="1278">
          <cell r="A1278" t="str">
            <v>1,2,4,14,02,005</v>
          </cell>
          <cell r="B1278" t="str">
            <v>HAC REP GANAD BAJA AMORTIZ A</v>
          </cell>
          <cell r="D1278" t="b">
            <v>0</v>
          </cell>
        </row>
        <row r="1279">
          <cell r="A1279" t="str">
            <v>1,2,4,15,00,000</v>
          </cell>
          <cell r="B1279" t="str">
            <v>OBRAS EN EJECUCION</v>
          </cell>
          <cell r="D1279" t="b">
            <v>0</v>
          </cell>
        </row>
        <row r="1280">
          <cell r="A1280" t="str">
            <v>1,2,4,15,01,000</v>
          </cell>
          <cell r="B1280" t="str">
            <v>OBRAS EN EJECUCION - EL MERIDI</v>
          </cell>
          <cell r="D1280" t="b">
            <v>0</v>
          </cell>
        </row>
        <row r="1281">
          <cell r="A1281" t="str">
            <v>1,2,4,15,01,001</v>
          </cell>
          <cell r="B1281" t="str">
            <v>O.E.-EM-ALAMBRES</v>
          </cell>
          <cell r="D1281" t="b">
            <v>0</v>
          </cell>
        </row>
        <row r="1282">
          <cell r="A1282" t="str">
            <v>1,2,4,15,01,002</v>
          </cell>
          <cell r="B1282" t="str">
            <v>O.E.-EM-GALPON</v>
          </cell>
          <cell r="D1282" t="b">
            <v>0</v>
          </cell>
        </row>
        <row r="1283">
          <cell r="A1283" t="str">
            <v>1,2,4,15,01,003</v>
          </cell>
          <cell r="B1283" t="str">
            <v>O.E.-EM-PLANTA SILOS</v>
          </cell>
          <cell r="D1283" t="b">
            <v>0</v>
          </cell>
        </row>
        <row r="1284">
          <cell r="A1284" t="str">
            <v>1,2,4,15,01,004</v>
          </cell>
          <cell r="B1284" t="str">
            <v>O.E.-EM-CAMINOS</v>
          </cell>
          <cell r="D1284" t="b">
            <v>0</v>
          </cell>
        </row>
        <row r="1285">
          <cell r="A1285" t="str">
            <v>1,2,4,15,01,005</v>
          </cell>
          <cell r="B1285" t="str">
            <v>O.E.-EM-OFICINAS NUEVAS</v>
          </cell>
          <cell r="D1285" t="b">
            <v>0</v>
          </cell>
        </row>
        <row r="1286">
          <cell r="A1286" t="str">
            <v>1,2,4,15,01,006</v>
          </cell>
          <cell r="B1286" t="str">
            <v>O.E.-EM-AGUADAS</v>
          </cell>
          <cell r="D1286" t="b">
            <v>0</v>
          </cell>
        </row>
        <row r="1287">
          <cell r="A1287" t="str">
            <v>1,2,4,15,01,007</v>
          </cell>
          <cell r="B1287" t="str">
            <v>O.E.-EM-DESMONTE</v>
          </cell>
          <cell r="D1287" t="b">
            <v>0</v>
          </cell>
        </row>
        <row r="1288">
          <cell r="A1288" t="str">
            <v>1,2,4,15,01,008</v>
          </cell>
          <cell r="B1288" t="str">
            <v>O.E.-EM-MEJORA CHALET</v>
          </cell>
          <cell r="D1288" t="b">
            <v>0</v>
          </cell>
        </row>
        <row r="1289">
          <cell r="A1289" t="str">
            <v>1,2,4,15,01,010</v>
          </cell>
          <cell r="B1289" t="str">
            <v>O.E.-EM-MANGAS Y CORRALES</v>
          </cell>
          <cell r="D1289" t="b">
            <v>0</v>
          </cell>
        </row>
        <row r="1290">
          <cell r="A1290" t="str">
            <v>1,2,4,15,01,011</v>
          </cell>
          <cell r="B1290" t="str">
            <v>O.E.-EM-PUESTOS REPARACION Y</v>
          </cell>
          <cell r="D1290" t="b">
            <v>0</v>
          </cell>
        </row>
        <row r="1291">
          <cell r="A1291" t="str">
            <v>1,2,4,15,02,000</v>
          </cell>
          <cell r="B1291" t="str">
            <v>OBRAS EN EJECUCION - EL BA¥ADI</v>
          </cell>
          <cell r="D1291" t="b">
            <v>0</v>
          </cell>
        </row>
        <row r="1292">
          <cell r="A1292" t="str">
            <v>1,2,4,15,02,001</v>
          </cell>
          <cell r="B1292" t="str">
            <v>O.E.-EB-SILO NUEVO</v>
          </cell>
          <cell r="D1292" t="b">
            <v>0</v>
          </cell>
        </row>
        <row r="1293">
          <cell r="A1293" t="str">
            <v>1,2,4,15,02,002</v>
          </cell>
          <cell r="B1293" t="str">
            <v>O.E.-EB-ARREGLOS TAMBO</v>
          </cell>
          <cell r="D1293" t="b">
            <v>0</v>
          </cell>
        </row>
        <row r="1294">
          <cell r="A1294" t="str">
            <v>1,2,4,15,02,006</v>
          </cell>
          <cell r="B1294" t="str">
            <v>O.E.-EB-SISTEMA DE RIEGO</v>
          </cell>
          <cell r="D1294" t="b">
            <v>0</v>
          </cell>
        </row>
        <row r="1295">
          <cell r="A1295" t="str">
            <v>1,2,4,15,02,008</v>
          </cell>
          <cell r="B1295" t="str">
            <v>O.E.-EB-CAMINO A TAMBO</v>
          </cell>
          <cell r="D1295" t="b">
            <v>0</v>
          </cell>
        </row>
        <row r="1296">
          <cell r="A1296" t="str">
            <v>1,2,4,15,02,009</v>
          </cell>
          <cell r="B1296" t="str">
            <v>O.E.-EB-CTRO.DE COMIDAS</v>
          </cell>
          <cell r="D1296" t="b">
            <v>0</v>
          </cell>
        </row>
        <row r="1297">
          <cell r="A1297" t="str">
            <v>1,2,4,15,02,010</v>
          </cell>
          <cell r="B1297" t="str">
            <v>O.E.-EB-ENTRADA DE CAMPO</v>
          </cell>
          <cell r="D1297" t="b">
            <v>0</v>
          </cell>
        </row>
        <row r="1298">
          <cell r="A1298" t="str">
            <v>1,2,4,15,03,000</v>
          </cell>
          <cell r="B1298" t="str">
            <v>OBRAS EN EJECUCION - MOROTI</v>
          </cell>
          <cell r="D1298" t="b">
            <v>0</v>
          </cell>
        </row>
        <row r="1299">
          <cell r="A1299" t="str">
            <v>1,2,4,15,03,002</v>
          </cell>
          <cell r="B1299" t="str">
            <v>O.E.-MT-ALAMBRADOS</v>
          </cell>
          <cell r="D1299" t="b">
            <v>0</v>
          </cell>
        </row>
        <row r="1300">
          <cell r="A1300" t="str">
            <v>1,2,4,15,03,003</v>
          </cell>
          <cell r="B1300" t="str">
            <v>O.E.-MT-AGUADAS</v>
          </cell>
          <cell r="D1300" t="b">
            <v>0</v>
          </cell>
        </row>
        <row r="1301">
          <cell r="A1301" t="str">
            <v>1,2,4,15,03,007</v>
          </cell>
          <cell r="B1301" t="str">
            <v>O.E.-MT-CASA</v>
          </cell>
          <cell r="D1301" t="b">
            <v>0</v>
          </cell>
        </row>
        <row r="1302">
          <cell r="A1302" t="str">
            <v>1,2,4,15,03,008</v>
          </cell>
          <cell r="B1302" t="str">
            <v>O.E.-MT-PTA.SILOS</v>
          </cell>
          <cell r="D1302" t="b">
            <v>0</v>
          </cell>
        </row>
        <row r="1303">
          <cell r="A1303" t="str">
            <v>1,2,4,15,04,000</v>
          </cell>
          <cell r="B1303" t="str">
            <v>OBRAS EN EJECUCION - EL GUALIC</v>
          </cell>
          <cell r="D1303" t="b">
            <v>0</v>
          </cell>
        </row>
        <row r="1304">
          <cell r="A1304" t="str">
            <v>1,2,4,15,04,003</v>
          </cell>
          <cell r="B1304" t="str">
            <v>O.E.-EG-AGUADAS</v>
          </cell>
          <cell r="D1304" t="b">
            <v>0</v>
          </cell>
        </row>
        <row r="1305">
          <cell r="A1305" t="str">
            <v>1,2,4,15,04,006</v>
          </cell>
          <cell r="B1305" t="str">
            <v>O.E.-EG-CAMINOS</v>
          </cell>
          <cell r="D1305" t="b">
            <v>0</v>
          </cell>
        </row>
        <row r="1306">
          <cell r="A1306" t="str">
            <v>1,2,4,15,05,000</v>
          </cell>
          <cell r="B1306" t="str">
            <v>OBRAS EN EJECUCION - RUNCIMAN</v>
          </cell>
          <cell r="D1306" t="b">
            <v>0</v>
          </cell>
        </row>
        <row r="1307">
          <cell r="A1307" t="str">
            <v>1,2,4,15,05,001</v>
          </cell>
          <cell r="B1307" t="str">
            <v>O.E.-RM-CASA PORTERO</v>
          </cell>
          <cell r="D1307" t="b">
            <v>0</v>
          </cell>
        </row>
        <row r="1308">
          <cell r="A1308" t="str">
            <v>1,2,4,15,05,002</v>
          </cell>
          <cell r="B1308" t="str">
            <v>O.E.-RM-SALA DE HERBICIDAS</v>
          </cell>
          <cell r="D1308" t="b">
            <v>0</v>
          </cell>
        </row>
        <row r="1309">
          <cell r="A1309" t="str">
            <v>1,2,4,15,05,004</v>
          </cell>
          <cell r="B1309" t="str">
            <v>O.E.-RM-SILO NUEVO</v>
          </cell>
          <cell r="D1309" t="b">
            <v>0</v>
          </cell>
        </row>
        <row r="1310">
          <cell r="A1310" t="str">
            <v>1,2,4,15,05,005</v>
          </cell>
          <cell r="B1310" t="str">
            <v>O.E.-RM-PLANTA SILO</v>
          </cell>
          <cell r="D1310" t="b">
            <v>0</v>
          </cell>
        </row>
        <row r="1311">
          <cell r="A1311" t="str">
            <v>1,2,4,15,05,007</v>
          </cell>
          <cell r="B1311" t="str">
            <v>O.E.-RM-CTRO.COMIDAS TAMBO</v>
          </cell>
          <cell r="D1311" t="b">
            <v>0</v>
          </cell>
        </row>
        <row r="1312">
          <cell r="A1312" t="str">
            <v>1,2,4,15,05,008</v>
          </cell>
          <cell r="B1312" t="str">
            <v>O.E.-RM-SISTEMA DE RIEGO</v>
          </cell>
          <cell r="D1312" t="b">
            <v>0</v>
          </cell>
        </row>
        <row r="1313">
          <cell r="A1313" t="str">
            <v>1,2,4,15,06,000</v>
          </cell>
          <cell r="B1313" t="str">
            <v>OBRAS EN EJECUCION - LA ADELA</v>
          </cell>
          <cell r="D1313" t="b">
            <v>0</v>
          </cell>
        </row>
        <row r="1314">
          <cell r="A1314" t="str">
            <v>1,2,4,15,06,001</v>
          </cell>
          <cell r="B1314" t="str">
            <v>O.E.-LA-OBRA TAMBOS</v>
          </cell>
          <cell r="D1314" t="b">
            <v>0</v>
          </cell>
        </row>
        <row r="1315">
          <cell r="A1315" t="str">
            <v>1,2,4,15,06,004</v>
          </cell>
          <cell r="B1315" t="str">
            <v>O.E.-LA-MANGA</v>
          </cell>
          <cell r="D1315" t="b">
            <v>0</v>
          </cell>
        </row>
        <row r="1316">
          <cell r="A1316" t="str">
            <v>1,2,4,15,06,005</v>
          </cell>
          <cell r="B1316" t="str">
            <v>O.E.-LA-BEBEDEROS</v>
          </cell>
          <cell r="D1316" t="b">
            <v>0</v>
          </cell>
        </row>
        <row r="1317">
          <cell r="A1317" t="str">
            <v>1,2,4,15,06,006</v>
          </cell>
          <cell r="B1317" t="str">
            <v>O.E.-LA-SILOS</v>
          </cell>
          <cell r="D1317" t="b">
            <v>0</v>
          </cell>
        </row>
        <row r="1318">
          <cell r="A1318" t="str">
            <v>1,2,4,15,06,007</v>
          </cell>
          <cell r="B1318" t="str">
            <v>O.E.-LA-ALAMBRADOS(CORRALES)</v>
          </cell>
          <cell r="D1318" t="b">
            <v>0</v>
          </cell>
        </row>
        <row r="1319">
          <cell r="A1319" t="str">
            <v>1,2,4,15,06,008</v>
          </cell>
          <cell r="B1319" t="str">
            <v>O.E.-LA-INSTALACIONES</v>
          </cell>
          <cell r="D1319" t="b">
            <v>0</v>
          </cell>
        </row>
        <row r="1320">
          <cell r="A1320" t="str">
            <v>1,2,4,15,06,009</v>
          </cell>
          <cell r="B1320" t="str">
            <v>O.E.-LA-PLANTACION</v>
          </cell>
          <cell r="D1320" t="b">
            <v>0</v>
          </cell>
        </row>
        <row r="1321">
          <cell r="A1321" t="str">
            <v>1,2,4,15,06,010</v>
          </cell>
          <cell r="B1321" t="str">
            <v>O.E.-LA-CAMINOS</v>
          </cell>
          <cell r="D1321" t="b">
            <v>0</v>
          </cell>
        </row>
        <row r="1322">
          <cell r="A1322" t="str">
            <v>1,2,4,15,06,011</v>
          </cell>
          <cell r="B1322" t="str">
            <v>O.E.-LA-CONST.SILOS Y ACARRE</v>
          </cell>
          <cell r="D1322" t="b">
            <v>0</v>
          </cell>
        </row>
        <row r="1323">
          <cell r="A1323" t="str">
            <v>1,2,4,15,07,000</v>
          </cell>
          <cell r="B1323" t="str">
            <v>OBRAS EN EJECUCION - SAN ENRIQ</v>
          </cell>
          <cell r="D1323" t="b">
            <v>0</v>
          </cell>
        </row>
        <row r="1324">
          <cell r="A1324" t="str">
            <v>1,2,4,15,07,002</v>
          </cell>
          <cell r="B1324" t="str">
            <v>O.E.-SE-AGUADA L.11 PUET.</v>
          </cell>
          <cell r="D1324" t="b">
            <v>0</v>
          </cell>
        </row>
        <row r="1325">
          <cell r="A1325" t="str">
            <v>1,2,4,15,07,006</v>
          </cell>
          <cell r="B1325" t="str">
            <v>O.E.-SE-ALAMBRADO LOTE 14-15</v>
          </cell>
          <cell r="D1325" t="b">
            <v>0</v>
          </cell>
        </row>
        <row r="1326">
          <cell r="A1326" t="str">
            <v>1,2,4,15,07,007</v>
          </cell>
          <cell r="B1326" t="str">
            <v>O.E.-SE-ALAMBRADO</v>
          </cell>
          <cell r="D1326" t="b">
            <v>0</v>
          </cell>
        </row>
        <row r="1327">
          <cell r="A1327" t="str">
            <v>1,2,4,15,07,009</v>
          </cell>
          <cell r="B1327" t="str">
            <v>O.E.-SE-CORRAL Y MANGA LOTE</v>
          </cell>
          <cell r="D1327" t="b">
            <v>0</v>
          </cell>
        </row>
        <row r="1328">
          <cell r="A1328" t="str">
            <v>1,2,4,15,07,011</v>
          </cell>
          <cell r="B1328" t="str">
            <v>O.E.-SE/LM-MANGAS Y CORRALES</v>
          </cell>
          <cell r="D1328" t="b">
            <v>0</v>
          </cell>
        </row>
        <row r="1329">
          <cell r="A1329" t="str">
            <v>1,2,4,15,07,013</v>
          </cell>
          <cell r="B1329" t="str">
            <v>O.E.-SE-ENTRADA CASCO</v>
          </cell>
          <cell r="D1329" t="b">
            <v>0</v>
          </cell>
        </row>
        <row r="1330">
          <cell r="A1330" t="str">
            <v>1,2,4,15,07,014</v>
          </cell>
          <cell r="B1330" t="str">
            <v>O.E.-SE-FORESTACION</v>
          </cell>
          <cell r="D1330" t="b">
            <v>0</v>
          </cell>
        </row>
        <row r="1331">
          <cell r="A1331" t="str">
            <v>1,2,4,15,09,000</v>
          </cell>
          <cell r="B1331" t="str">
            <v>OBRAS EN EJECUCION - LA JUANIT</v>
          </cell>
          <cell r="D1331" t="b">
            <v>0</v>
          </cell>
        </row>
        <row r="1332">
          <cell r="A1332" t="str">
            <v>1,2,4,15,09,004</v>
          </cell>
          <cell r="B1332" t="str">
            <v>O.E.-LJ-MANGAS</v>
          </cell>
          <cell r="D1332" t="b">
            <v>0</v>
          </cell>
        </row>
        <row r="1333">
          <cell r="A1333" t="str">
            <v>1,2,4,15,09,005</v>
          </cell>
          <cell r="B1333" t="str">
            <v>O.E.-LJ-ALAMBRADOS</v>
          </cell>
          <cell r="D1333" t="b">
            <v>0</v>
          </cell>
        </row>
        <row r="1334">
          <cell r="A1334" t="str">
            <v>1,2,4,15,09,006</v>
          </cell>
          <cell r="B1334" t="str">
            <v>O.E.-LJ-AGUADAS</v>
          </cell>
          <cell r="D1334" t="b">
            <v>0</v>
          </cell>
        </row>
        <row r="1335">
          <cell r="A1335" t="str">
            <v>1,2,4,15,09,007</v>
          </cell>
          <cell r="B1335" t="str">
            <v>O.E.-LJ-GALPON</v>
          </cell>
          <cell r="D1335" t="b">
            <v>0</v>
          </cell>
        </row>
        <row r="1336">
          <cell r="A1336" t="str">
            <v>1,2,4,15,09,009</v>
          </cell>
          <cell r="B1336" t="str">
            <v>O.E.-LJ-TAMBO</v>
          </cell>
          <cell r="D1336" t="b">
            <v>0</v>
          </cell>
        </row>
        <row r="1337">
          <cell r="A1337" t="str">
            <v>1,2,4,15,09,010</v>
          </cell>
          <cell r="B1337" t="str">
            <v>O.E.-LJ-PISTA ATERRIZAJE</v>
          </cell>
          <cell r="D1337" t="b">
            <v>0</v>
          </cell>
        </row>
        <row r="1338">
          <cell r="A1338" t="str">
            <v>1,2,4,15,09,011</v>
          </cell>
          <cell r="B1338" t="str">
            <v>O.E.-LJ-CASA TAMBEROS</v>
          </cell>
          <cell r="D1338" t="b">
            <v>0</v>
          </cell>
        </row>
        <row r="1339">
          <cell r="A1339" t="str">
            <v>1,2,4,15,09,012</v>
          </cell>
          <cell r="B1339" t="str">
            <v>O.E.-LJ-MOLINOS</v>
          </cell>
          <cell r="D1339" t="b">
            <v>0</v>
          </cell>
        </row>
        <row r="1340">
          <cell r="A1340" t="str">
            <v>1,2,4,15,09,013</v>
          </cell>
          <cell r="B1340" t="str">
            <v>O.E.-LJ-TANQUES BEBEDEROS</v>
          </cell>
          <cell r="D1340" t="b">
            <v>0</v>
          </cell>
        </row>
        <row r="1341">
          <cell r="A1341" t="str">
            <v>1,2,4,15,09,014</v>
          </cell>
          <cell r="B1341" t="str">
            <v>O.E.-LJ-SILOS</v>
          </cell>
          <cell r="D1341" t="b">
            <v>0</v>
          </cell>
        </row>
        <row r="1342">
          <cell r="A1342" t="str">
            <v>1,2,4,15,09,015</v>
          </cell>
          <cell r="B1342" t="str">
            <v>O.E.-LJ-CENTRO DE COMIDAS</v>
          </cell>
          <cell r="D1342" t="b">
            <v>0</v>
          </cell>
        </row>
        <row r="1343">
          <cell r="A1343" t="str">
            <v>1,2,4,15,09,016</v>
          </cell>
          <cell r="B1343" t="str">
            <v>O.E.-LJ-AGUADAS TAMBO</v>
          </cell>
          <cell r="D1343" t="b">
            <v>0</v>
          </cell>
        </row>
        <row r="1344">
          <cell r="A1344" t="str">
            <v>1,2,4,15,09,017</v>
          </cell>
          <cell r="B1344" t="str">
            <v>O.E.-LJ-CORRALES</v>
          </cell>
          <cell r="D1344" t="b">
            <v>0</v>
          </cell>
        </row>
        <row r="1345">
          <cell r="A1345" t="str">
            <v>1,2,4,15,09,018</v>
          </cell>
          <cell r="B1345" t="str">
            <v>O.E.-LJ-INSTAL.ELECTRICA</v>
          </cell>
          <cell r="D1345" t="b">
            <v>0</v>
          </cell>
        </row>
        <row r="1346">
          <cell r="A1346" t="str">
            <v>1,2,4,15,09,019</v>
          </cell>
          <cell r="B1346" t="str">
            <v>O.E.-LJ-CAMINOS</v>
          </cell>
          <cell r="D1346" t="b">
            <v>0</v>
          </cell>
        </row>
        <row r="1347">
          <cell r="A1347" t="str">
            <v>1,2,4,15,09,020</v>
          </cell>
          <cell r="B1347" t="str">
            <v>O.E.-LJ-CONSTRUC.ESCRITORIO</v>
          </cell>
          <cell r="D1347" t="b">
            <v>0</v>
          </cell>
        </row>
        <row r="1348">
          <cell r="A1348" t="str">
            <v>1,2,4,15,09,021</v>
          </cell>
          <cell r="B1348" t="str">
            <v>O.E.-LJ-ADAPTACION SIST.ACAR</v>
          </cell>
          <cell r="D1348" t="b">
            <v>0</v>
          </cell>
        </row>
        <row r="1349">
          <cell r="A1349" t="str">
            <v>1,2,4,15,10,000</v>
          </cell>
          <cell r="B1349" t="str">
            <v>OBRAS EN EJECUCION - ADM. CENT</v>
          </cell>
          <cell r="D1349" t="b">
            <v>0</v>
          </cell>
        </row>
        <row r="1350">
          <cell r="A1350" t="str">
            <v>1,2,4,15,10,001</v>
          </cell>
          <cell r="B1350" t="str">
            <v>O.E.-AC-OFICINAS RULERO</v>
          </cell>
          <cell r="D1350" t="b">
            <v>0</v>
          </cell>
        </row>
        <row r="1351">
          <cell r="A1351" t="str">
            <v>1,2,4,15,10,002</v>
          </cell>
          <cell r="B1351" t="str">
            <v>O.E.-AC-FEEDLOT CACTUS</v>
          </cell>
          <cell r="D1351" t="b">
            <v>0</v>
          </cell>
        </row>
        <row r="1352">
          <cell r="A1352" t="str">
            <v>1,2,4,15,10,003</v>
          </cell>
          <cell r="B1352" t="str">
            <v>O.E.-AC-IMPLEMENT.SOFTWARE</v>
          </cell>
          <cell r="D1352" t="b">
            <v>1</v>
          </cell>
        </row>
        <row r="1353">
          <cell r="A1353" t="str">
            <v>1,2,4,15,11,000</v>
          </cell>
          <cell r="B1353" t="str">
            <v>OBRAS EN EJECUCION - EL CORO</v>
          </cell>
          <cell r="D1353" t="b">
            <v>0</v>
          </cell>
        </row>
        <row r="1354">
          <cell r="A1354" t="str">
            <v>1,2,4,15,11,001</v>
          </cell>
          <cell r="B1354" t="str">
            <v>O.E.-EC-ALAMBRADOS/CORRALES</v>
          </cell>
          <cell r="D1354" t="b">
            <v>0</v>
          </cell>
        </row>
        <row r="1355">
          <cell r="A1355" t="str">
            <v>1,2,4,15,11,002</v>
          </cell>
          <cell r="B1355" t="str">
            <v>O.E.-EC-AGUADA</v>
          </cell>
          <cell r="D1355" t="b">
            <v>0</v>
          </cell>
        </row>
        <row r="1356">
          <cell r="A1356" t="str">
            <v>1,2,4,15,11,003</v>
          </cell>
          <cell r="B1356" t="str">
            <v>O.E.-EC-BALANZA</v>
          </cell>
          <cell r="D1356" t="b">
            <v>0</v>
          </cell>
        </row>
        <row r="1357">
          <cell r="A1357" t="str">
            <v>1,2,4,15,11,004</v>
          </cell>
          <cell r="B1357" t="str">
            <v>O.E.-EC-DESMONTE</v>
          </cell>
          <cell r="D1357" t="b">
            <v>0</v>
          </cell>
        </row>
        <row r="1358">
          <cell r="A1358" t="str">
            <v>1,2,4,15,12,000</v>
          </cell>
          <cell r="B1358" t="str">
            <v>OBRAS EN EJECUCION - LA SUIZA</v>
          </cell>
          <cell r="D1358" t="b">
            <v>0</v>
          </cell>
        </row>
        <row r="1359">
          <cell r="A1359" t="str">
            <v>1,2,4,15,12,001</v>
          </cell>
          <cell r="B1359" t="str">
            <v>O.E.-LS-AGUADA</v>
          </cell>
          <cell r="D1359" t="b">
            <v>0</v>
          </cell>
        </row>
        <row r="1360">
          <cell r="A1360" t="str">
            <v>1,2,4,15,12,002</v>
          </cell>
          <cell r="B1360" t="str">
            <v>O.E.-LS-ALAMBRADOS</v>
          </cell>
          <cell r="D1360" t="b">
            <v>0</v>
          </cell>
        </row>
        <row r="1361">
          <cell r="A1361" t="str">
            <v>1,2,4,15,12,003</v>
          </cell>
          <cell r="B1361" t="str">
            <v>O.E.-LSZ-INSTALACIONES</v>
          </cell>
          <cell r="D1361" t="b">
            <v>0</v>
          </cell>
        </row>
        <row r="1362">
          <cell r="A1362" t="str">
            <v>1,2,4,15,12,004</v>
          </cell>
          <cell r="B1362" t="str">
            <v>O.E.-LSZ-DESMONTE</v>
          </cell>
          <cell r="D1362" t="b">
            <v>0</v>
          </cell>
        </row>
        <row r="1363">
          <cell r="A1363" t="str">
            <v>1,2,4,15,12,005</v>
          </cell>
          <cell r="B1363" t="str">
            <v>O.E.-LSZ-CAMINOS</v>
          </cell>
          <cell r="D1363" t="b">
            <v>0</v>
          </cell>
        </row>
        <row r="1364">
          <cell r="A1364" t="str">
            <v>1,2,4,15,13,000</v>
          </cell>
          <cell r="B1364" t="str">
            <v>OBRAS EN EJECUCION - ¥ACURUTU</v>
          </cell>
          <cell r="D1364" t="b">
            <v>0</v>
          </cell>
        </row>
        <row r="1365">
          <cell r="A1365" t="str">
            <v>1,2,4,15,13,001</v>
          </cell>
          <cell r="B1365" t="str">
            <v>O.E.-¥A-CAMINOS</v>
          </cell>
          <cell r="D1365" t="b">
            <v>0</v>
          </cell>
        </row>
        <row r="1366">
          <cell r="A1366" t="str">
            <v>1,2,4,15,13,002</v>
          </cell>
          <cell r="B1366" t="str">
            <v>O.E.-¥A-ALAMBRADOS</v>
          </cell>
          <cell r="D1366" t="b">
            <v>0</v>
          </cell>
        </row>
        <row r="1367">
          <cell r="A1367" t="str">
            <v>1,2,4,15,13,003</v>
          </cell>
          <cell r="B1367" t="str">
            <v>O.E.-¥A-AGUADAS</v>
          </cell>
          <cell r="D1367" t="b">
            <v>0</v>
          </cell>
        </row>
        <row r="1368">
          <cell r="A1368" t="str">
            <v>1,2,4,15,13,004</v>
          </cell>
          <cell r="B1368" t="str">
            <v>O.E.-¥A-ENTRADA ESTANCIA</v>
          </cell>
          <cell r="D1368" t="b">
            <v>0</v>
          </cell>
        </row>
        <row r="1369">
          <cell r="A1369" t="str">
            <v>1,2,4,15,14,000</v>
          </cell>
          <cell r="B1369" t="str">
            <v>OBRAS EN EJECUCION - TAPENAGA</v>
          </cell>
          <cell r="D1369" t="b">
            <v>0</v>
          </cell>
        </row>
        <row r="1370">
          <cell r="A1370" t="str">
            <v>1,2,4,15,14,001</v>
          </cell>
          <cell r="B1370" t="str">
            <v>O.E.-TA-VIVIENDA 41/42</v>
          </cell>
          <cell r="D1370" t="b">
            <v>0</v>
          </cell>
        </row>
        <row r="1371">
          <cell r="A1371" t="str">
            <v>1,2,4,15,14,002</v>
          </cell>
          <cell r="B1371" t="str">
            <v>O.E.-TA-ALAMBRADOS</v>
          </cell>
          <cell r="D1371" t="b">
            <v>0</v>
          </cell>
        </row>
        <row r="1372">
          <cell r="A1372" t="str">
            <v>1,2,4,15,14,003</v>
          </cell>
          <cell r="B1372" t="str">
            <v>O.E.-TA-CAMINOS</v>
          </cell>
          <cell r="D1372" t="b">
            <v>0</v>
          </cell>
        </row>
        <row r="1373">
          <cell r="A1373" t="str">
            <v>1,2,4,15,14,004</v>
          </cell>
          <cell r="B1373" t="str">
            <v>O.E.-TA.-AGUADAS</v>
          </cell>
          <cell r="D1373" t="b">
            <v>0</v>
          </cell>
        </row>
        <row r="1374">
          <cell r="A1374" t="str">
            <v>1,2,4,15,14,005</v>
          </cell>
          <cell r="B1374" t="str">
            <v>O.E.-TA-CONSTRUCION BA¥OS</v>
          </cell>
          <cell r="D1374" t="b">
            <v>0</v>
          </cell>
        </row>
        <row r="1375">
          <cell r="A1375" t="str">
            <v>1,2,4,15,14,006</v>
          </cell>
          <cell r="B1375" t="str">
            <v>O.E.-TA-CORRALES</v>
          </cell>
          <cell r="D1375" t="b">
            <v>0</v>
          </cell>
        </row>
        <row r="1376">
          <cell r="A1376" t="str">
            <v>1,2,4,15,15,000</v>
          </cell>
          <cell r="B1376" t="str">
            <v>OBRAS EN EJECUCION - SAN LUIS</v>
          </cell>
          <cell r="D1376" t="b">
            <v>0</v>
          </cell>
        </row>
        <row r="1377">
          <cell r="A1377" t="str">
            <v>1,2,4,15,15,002</v>
          </cell>
          <cell r="B1377" t="str">
            <v>O.E.-SL-SISTEMA DE RIEGO</v>
          </cell>
          <cell r="D1377" t="b">
            <v>0</v>
          </cell>
        </row>
        <row r="1378">
          <cell r="A1378" t="str">
            <v>1,2,4,15,16,000</v>
          </cell>
          <cell r="B1378" t="str">
            <v>OBRAS EN EJECUCION - LA ESNERA</v>
          </cell>
          <cell r="D1378" t="b">
            <v>0</v>
          </cell>
        </row>
        <row r="1379">
          <cell r="A1379" t="str">
            <v>1,2,4,15,16,001</v>
          </cell>
          <cell r="B1379" t="str">
            <v>O.E.-LE-PLANTA SILOS</v>
          </cell>
          <cell r="D1379" t="b">
            <v>0</v>
          </cell>
        </row>
        <row r="1380">
          <cell r="A1380" t="str">
            <v>1,2,4,15,16,002</v>
          </cell>
          <cell r="B1380" t="str">
            <v>O.E.-LE-ALAMBRADOS</v>
          </cell>
          <cell r="D1380" t="b">
            <v>0</v>
          </cell>
        </row>
        <row r="1381">
          <cell r="A1381" t="str">
            <v>1,2,4,15,16,003</v>
          </cell>
          <cell r="B1381" t="str">
            <v>O.E.-LE-CANALES</v>
          </cell>
          <cell r="D1381" t="b">
            <v>0</v>
          </cell>
        </row>
        <row r="1382">
          <cell r="A1382" t="str">
            <v>1,2,4,15,16,004</v>
          </cell>
          <cell r="B1382" t="str">
            <v>O.E.-LE-CAMINOS</v>
          </cell>
          <cell r="D1382" t="b">
            <v>0</v>
          </cell>
        </row>
        <row r="1383">
          <cell r="A1383" t="str">
            <v>1,2,4,15,16,005</v>
          </cell>
          <cell r="B1383" t="str">
            <v>O.E.-LE-AGUADAS</v>
          </cell>
          <cell r="D1383" t="b">
            <v>0</v>
          </cell>
        </row>
        <row r="1384">
          <cell r="A1384" t="str">
            <v>1,2,4,15,16,006</v>
          </cell>
          <cell r="B1384" t="str">
            <v>O.E.-LE-PUESTOS</v>
          </cell>
          <cell r="D1384" t="b">
            <v>0</v>
          </cell>
        </row>
        <row r="1385">
          <cell r="A1385" t="str">
            <v>1,2,4,15,16,007</v>
          </cell>
          <cell r="B1385" t="str">
            <v>O.E.-LE-CORRALES Y MANGAS</v>
          </cell>
          <cell r="D1385" t="b">
            <v>0</v>
          </cell>
        </row>
        <row r="1386">
          <cell r="A1386" t="str">
            <v>1,2,4,15,16,008</v>
          </cell>
          <cell r="B1386" t="str">
            <v>O.E.-LE-MEJORAS INMUEBLE</v>
          </cell>
          <cell r="D1386" t="b">
            <v>0</v>
          </cell>
        </row>
        <row r="1387">
          <cell r="A1387" t="str">
            <v>1,2,4,15,16,009</v>
          </cell>
          <cell r="B1387" t="str">
            <v>O.E.-LE-DESMONTE</v>
          </cell>
          <cell r="D1387" t="b">
            <v>0</v>
          </cell>
        </row>
        <row r="1388">
          <cell r="A1388" t="str">
            <v>1,2,4,15,16,010</v>
          </cell>
          <cell r="B1388" t="str">
            <v>O.E. -LE- TANQUE COMBUSTIBLE</v>
          </cell>
          <cell r="D1388" t="b">
            <v>0</v>
          </cell>
        </row>
        <row r="1389">
          <cell r="A1389" t="str">
            <v>1,2,4,15,16,011</v>
          </cell>
          <cell r="B1389" t="str">
            <v>O.E. -LE- BASCULA</v>
          </cell>
          <cell r="D1389" t="b">
            <v>0</v>
          </cell>
        </row>
        <row r="1390">
          <cell r="A1390" t="str">
            <v>1,2,4,15,17,000</v>
          </cell>
          <cell r="B1390" t="str">
            <v>OBRAS EN EJECUCION - LA SOFIA</v>
          </cell>
          <cell r="D1390" t="b">
            <v>0</v>
          </cell>
        </row>
        <row r="1391">
          <cell r="A1391" t="str">
            <v>1,2,4,15,17,001</v>
          </cell>
          <cell r="B1391" t="str">
            <v>O.E.-LSF-AGUADAS</v>
          </cell>
          <cell r="D1391" t="b">
            <v>0</v>
          </cell>
        </row>
        <row r="1392">
          <cell r="A1392" t="str">
            <v>1,2,4,15,17,002</v>
          </cell>
          <cell r="B1392" t="str">
            <v>O.E.-LSF-REMODELACION CASCO</v>
          </cell>
          <cell r="D1392" t="b">
            <v>0</v>
          </cell>
        </row>
        <row r="1393">
          <cell r="A1393" t="str">
            <v>1,2,4,15,18,000</v>
          </cell>
          <cell r="B1393" t="str">
            <v>OBRAS EN EJECUCION - TOURNE</v>
          </cell>
          <cell r="D1393" t="b">
            <v>0</v>
          </cell>
        </row>
        <row r="1394">
          <cell r="A1394" t="str">
            <v>1,2,4,15,18,001</v>
          </cell>
          <cell r="B1394" t="str">
            <v>O.E.-TO-ALAMBRADOS</v>
          </cell>
          <cell r="D1394" t="b">
            <v>0</v>
          </cell>
        </row>
        <row r="1395">
          <cell r="A1395" t="str">
            <v>1,2,4,15,18,002</v>
          </cell>
          <cell r="B1395" t="str">
            <v>O.E.-TO-PUESTOS</v>
          </cell>
          <cell r="D1395" t="b">
            <v>0</v>
          </cell>
        </row>
        <row r="1396">
          <cell r="A1396" t="str">
            <v>1,2,4,15,18,003</v>
          </cell>
          <cell r="B1396" t="str">
            <v>O.E.-TO-CAMINOS</v>
          </cell>
          <cell r="D1396" t="b">
            <v>0</v>
          </cell>
        </row>
        <row r="1397">
          <cell r="A1397" t="str">
            <v>1,2,4,15,18,004</v>
          </cell>
          <cell r="B1397" t="str">
            <v>O.E.-TO-VIVIENDAS NUEVAS</v>
          </cell>
          <cell r="D1397" t="b">
            <v>0</v>
          </cell>
        </row>
        <row r="1398">
          <cell r="A1398" t="str">
            <v>1,2,4,15,19,000</v>
          </cell>
          <cell r="B1398" t="str">
            <v>OBRAS EN EJECUCION-LAS VERTIEN</v>
          </cell>
          <cell r="D1398" t="b">
            <v>0</v>
          </cell>
        </row>
        <row r="1399">
          <cell r="A1399" t="str">
            <v>1,2,4,15,19,001</v>
          </cell>
          <cell r="B1399" t="str">
            <v>O.E.-LV-REPARACION</v>
          </cell>
          <cell r="D1399" t="b">
            <v>0</v>
          </cell>
        </row>
        <row r="1400">
          <cell r="A1400" t="str">
            <v>1,2,4,15,20,000</v>
          </cell>
          <cell r="B1400" t="str">
            <v>OBRAS EN EJECUCION-LOS POZOS</v>
          </cell>
          <cell r="D1400" t="b">
            <v>0</v>
          </cell>
        </row>
        <row r="1401">
          <cell r="A1401" t="str">
            <v>1,2,4,15,20,001</v>
          </cell>
          <cell r="B1401" t="str">
            <v>O.E.-LP-ALAMBRADOS</v>
          </cell>
          <cell r="D1401" t="b">
            <v>0</v>
          </cell>
        </row>
        <row r="1402">
          <cell r="A1402" t="str">
            <v>1,2,4,15,20,002</v>
          </cell>
          <cell r="B1402" t="str">
            <v>O.E.-LP-CAMINOS</v>
          </cell>
          <cell r="D1402" t="b">
            <v>0</v>
          </cell>
        </row>
        <row r="1403">
          <cell r="A1403" t="str">
            <v>1,2,4,15,20,003</v>
          </cell>
          <cell r="B1403" t="str">
            <v>O.E.-LP-DESMONTE</v>
          </cell>
          <cell r="D1403" t="b">
            <v>0</v>
          </cell>
        </row>
        <row r="1404">
          <cell r="A1404" t="str">
            <v>1,2,4,15,20,006</v>
          </cell>
          <cell r="B1404" t="str">
            <v>O.E.-LP-VIVIENDAS</v>
          </cell>
          <cell r="D1404" t="b">
            <v>0</v>
          </cell>
        </row>
        <row r="1405">
          <cell r="A1405" t="str">
            <v>1,2,4,15,21,000</v>
          </cell>
          <cell r="B1405" t="str">
            <v>OBRAS EN EJECUCION-ARSL</v>
          </cell>
          <cell r="D1405" t="b">
            <v>0</v>
          </cell>
        </row>
        <row r="1406">
          <cell r="A1406" t="str">
            <v>1,2,4,15,21,001</v>
          </cell>
          <cell r="B1406" t="str">
            <v>O.E.-AR-ACC.EQUIPOS RIEGO</v>
          </cell>
          <cell r="D1406" t="b">
            <v>0</v>
          </cell>
        </row>
        <row r="1407">
          <cell r="A1407" t="str">
            <v>1,2,4,15,21,002</v>
          </cell>
          <cell r="B1407" t="str">
            <v>O.E.-AR-EQUIPOS RIEGO</v>
          </cell>
          <cell r="D1407" t="b">
            <v>0</v>
          </cell>
        </row>
        <row r="1408">
          <cell r="A1408" t="str">
            <v>1,2,4,15,21,003</v>
          </cell>
          <cell r="B1408" t="str">
            <v>O.E.-AR-DESMONTE</v>
          </cell>
          <cell r="D1408" t="b">
            <v>0</v>
          </cell>
        </row>
        <row r="1409">
          <cell r="A1409" t="str">
            <v>1,2,4,15,21,004</v>
          </cell>
          <cell r="B1409" t="str">
            <v>O.E.-AR-PERFORACIONES</v>
          </cell>
          <cell r="D1409" t="b">
            <v>0</v>
          </cell>
        </row>
        <row r="1410">
          <cell r="A1410" t="str">
            <v>1,2,4,15,21,005</v>
          </cell>
          <cell r="B1410" t="str">
            <v>O.E.-AR-FORESTACION</v>
          </cell>
          <cell r="D1410" t="b">
            <v>0</v>
          </cell>
        </row>
        <row r="1411">
          <cell r="A1411" t="str">
            <v>1,2,4,15,21,006</v>
          </cell>
          <cell r="B1411" t="str">
            <v>O.E.-AR-OBRA ELECTRICA</v>
          </cell>
          <cell r="D1411" t="b">
            <v>0</v>
          </cell>
        </row>
        <row r="1412">
          <cell r="A1412" t="str">
            <v>1,2,4,15,21,008</v>
          </cell>
          <cell r="B1412" t="str">
            <v>O.E.-AR-BALANZA</v>
          </cell>
          <cell r="D1412" t="b">
            <v>0</v>
          </cell>
        </row>
        <row r="1413">
          <cell r="A1413" t="str">
            <v>1,2,4,15,21,009</v>
          </cell>
          <cell r="B1413" t="str">
            <v>O.E.-AR-AMPLIACION OFICINA</v>
          </cell>
          <cell r="D1413" t="b">
            <v>0</v>
          </cell>
        </row>
        <row r="1414">
          <cell r="A1414" t="str">
            <v>1,2,4,15,21,010</v>
          </cell>
          <cell r="B1414" t="str">
            <v>O.E.-AR-ALAMBRADO P/MEDIANER</v>
          </cell>
          <cell r="D1414" t="b">
            <v>0</v>
          </cell>
        </row>
        <row r="1415">
          <cell r="A1415" t="str">
            <v>1,2,4,15,21,011</v>
          </cell>
          <cell r="B1415" t="str">
            <v>O.E.-AR-MENSURA</v>
          </cell>
          <cell r="D1415" t="b">
            <v>0</v>
          </cell>
        </row>
        <row r="1416">
          <cell r="A1416" t="str">
            <v>1,2,4,15,21,012</v>
          </cell>
          <cell r="B1416" t="str">
            <v>O.E.-AR-CASA LA GRAMILLA</v>
          </cell>
          <cell r="D1416" t="b">
            <v>0</v>
          </cell>
        </row>
        <row r="1417">
          <cell r="A1417" t="str">
            <v>1,2,4,16,00,000</v>
          </cell>
          <cell r="B1417" t="str">
            <v>PRADERAS EN EJECUCION</v>
          </cell>
          <cell r="D1417" t="b">
            <v>0</v>
          </cell>
        </row>
        <row r="1418">
          <cell r="A1418" t="str">
            <v>1,2,4,16,01,000</v>
          </cell>
          <cell r="B1418" t="str">
            <v>PRA EN E. SEMILLAS</v>
          </cell>
          <cell r="D1418" t="b">
            <v>0</v>
          </cell>
        </row>
        <row r="1419">
          <cell r="A1419" t="str">
            <v>1,2,4,16,02,000</v>
          </cell>
          <cell r="B1419" t="str">
            <v>PRA EN E. FERTILIZANTES</v>
          </cell>
          <cell r="D1419" t="b">
            <v>0</v>
          </cell>
        </row>
        <row r="1420">
          <cell r="A1420" t="str">
            <v>1,2,4,16,03,000</v>
          </cell>
          <cell r="B1420" t="str">
            <v>PRA EN E. HERBICIDAS</v>
          </cell>
          <cell r="D1420" t="b">
            <v>0</v>
          </cell>
        </row>
        <row r="1421">
          <cell r="A1421" t="str">
            <v>1,2,4,16,04,000</v>
          </cell>
          <cell r="B1421" t="str">
            <v>PRA EN E. INSECTICIDAS</v>
          </cell>
          <cell r="D1421" t="b">
            <v>0</v>
          </cell>
        </row>
        <row r="1422">
          <cell r="A1422" t="str">
            <v>1,2,4,16,05,000</v>
          </cell>
          <cell r="B1422" t="str">
            <v>PRA EN E. FUNGUICIDAS</v>
          </cell>
          <cell r="D1422" t="b">
            <v>0</v>
          </cell>
        </row>
        <row r="1423">
          <cell r="A1423" t="str">
            <v>1,2,4,16,06,000</v>
          </cell>
          <cell r="B1423" t="str">
            <v>PRA EN E. CURASEMILLAS</v>
          </cell>
          <cell r="D1423" t="b">
            <v>0</v>
          </cell>
        </row>
        <row r="1424">
          <cell r="A1424" t="str">
            <v>1,2,4,16,07,000</v>
          </cell>
          <cell r="B1424" t="str">
            <v>PRA EN E. ACEITES AGRICOLAS</v>
          </cell>
          <cell r="D1424" t="b">
            <v>0</v>
          </cell>
        </row>
        <row r="1425">
          <cell r="A1425" t="str">
            <v>1,2,4,16,08,000</v>
          </cell>
          <cell r="B1425" t="str">
            <v>PRA EN E. COADYUDANTES</v>
          </cell>
          <cell r="D1425" t="b">
            <v>0</v>
          </cell>
        </row>
        <row r="1426">
          <cell r="A1426" t="str">
            <v>1,2,4,16,09,000</v>
          </cell>
          <cell r="B1426" t="str">
            <v>PRA EN E. INOCULANTES Y MATERI</v>
          </cell>
          <cell r="D1426" t="b">
            <v>0</v>
          </cell>
        </row>
        <row r="1427">
          <cell r="A1427" t="str">
            <v>1,2,4,16,10,000</v>
          </cell>
          <cell r="B1427" t="str">
            <v>PRA EN E. SERV CONTRATADOS LAB</v>
          </cell>
          <cell r="D1427" t="b">
            <v>0</v>
          </cell>
        </row>
        <row r="1428">
          <cell r="A1428" t="str">
            <v>1,2,4,16,11,000</v>
          </cell>
          <cell r="B1428" t="str">
            <v>PRA EN E. SERV CONTRATADOS SIE</v>
          </cell>
          <cell r="D1428" t="b">
            <v>0</v>
          </cell>
        </row>
        <row r="1429">
          <cell r="A1429" t="str">
            <v>1,2,4,16,12,000</v>
          </cell>
          <cell r="B1429" t="str">
            <v>PRA EN E. SERV CONTRATADOS FUM</v>
          </cell>
          <cell r="D1429" t="b">
            <v>0</v>
          </cell>
        </row>
        <row r="1430">
          <cell r="A1430" t="str">
            <v>1,2,4,16,13,000</v>
          </cell>
          <cell r="B1430" t="str">
            <v>PRA EN E. SERV CONTRATADOS FER</v>
          </cell>
          <cell r="D1430" t="b">
            <v>0</v>
          </cell>
        </row>
        <row r="1431">
          <cell r="A1431" t="str">
            <v>1,2,4,16,14,000</v>
          </cell>
          <cell r="B1431" t="str">
            <v>PRA EN E. SERV CONTRATADOS OTR</v>
          </cell>
          <cell r="D1431" t="b">
            <v>0</v>
          </cell>
        </row>
        <row r="1432">
          <cell r="A1432" t="str">
            <v>1,2,4,16,17,000</v>
          </cell>
          <cell r="B1432" t="str">
            <v>PRA EN E. EMPRESA MAQUINARIA L</v>
          </cell>
          <cell r="D1432" t="b">
            <v>0</v>
          </cell>
        </row>
        <row r="1433">
          <cell r="A1433" t="str">
            <v>1,2,4,16,18,000</v>
          </cell>
          <cell r="B1433" t="str">
            <v>PRA EN E. EMPRESA MAQUINARIA S</v>
          </cell>
          <cell r="D1433" t="b">
            <v>0</v>
          </cell>
        </row>
        <row r="1434">
          <cell r="A1434" t="str">
            <v>1,2,4,17,00,000</v>
          </cell>
          <cell r="B1434" t="str">
            <v>EQUIPOS DE COMPUTACION</v>
          </cell>
          <cell r="D1434" t="b">
            <v>0</v>
          </cell>
        </row>
        <row r="1435">
          <cell r="A1435" t="str">
            <v>1,2,4,17,01,000</v>
          </cell>
          <cell r="B1435" t="str">
            <v>EQUIPOS DE COMPUTACION AGRICUL</v>
          </cell>
          <cell r="D1435" t="b">
            <v>0</v>
          </cell>
        </row>
        <row r="1436">
          <cell r="A1436" t="str">
            <v>1,2,4,17,01,001</v>
          </cell>
          <cell r="B1436" t="str">
            <v>EQ.COMP.AGR VALOR DE ORIGEN</v>
          </cell>
          <cell r="D1436" t="b">
            <v>0</v>
          </cell>
        </row>
        <row r="1437">
          <cell r="A1437" t="str">
            <v>1,2,4,17,01,002</v>
          </cell>
          <cell r="B1437" t="str">
            <v>EQ.COMP.AGR ALTAS DEL EJERCI</v>
          </cell>
          <cell r="D1437" t="b">
            <v>0</v>
          </cell>
        </row>
        <row r="1438">
          <cell r="A1438" t="str">
            <v>1,2,4,17,03,000</v>
          </cell>
          <cell r="B1438" t="str">
            <v>EQ.COMP.LECHE</v>
          </cell>
          <cell r="D1438" t="b">
            <v>0</v>
          </cell>
        </row>
        <row r="1439">
          <cell r="A1439" t="str">
            <v>1,2,4,17,03,002</v>
          </cell>
          <cell r="B1439" t="str">
            <v>EQ.COMP.LECHE ALTAS DEL EJER</v>
          </cell>
          <cell r="D1439" t="b">
            <v>0</v>
          </cell>
        </row>
        <row r="1440">
          <cell r="A1440" t="str">
            <v>1,2,4,17,05,000</v>
          </cell>
          <cell r="B1440" t="str">
            <v>EQ.COMP.OTROS</v>
          </cell>
          <cell r="D1440" t="b">
            <v>0</v>
          </cell>
        </row>
        <row r="1441">
          <cell r="A1441" t="str">
            <v>1,2,4,17,05,001</v>
          </cell>
          <cell r="B1441" t="str">
            <v>EQ.COMP.OTR VALORES DE ORIGE</v>
          </cell>
          <cell r="D1441" t="b">
            <v>0</v>
          </cell>
        </row>
        <row r="1442">
          <cell r="A1442" t="str">
            <v>1,2,4,17,05,002</v>
          </cell>
          <cell r="B1442" t="str">
            <v>EQ.COMP.OTR ALTAS DEL EJERCI</v>
          </cell>
          <cell r="D1442" t="b">
            <v>0</v>
          </cell>
        </row>
        <row r="1443">
          <cell r="A1443" t="str">
            <v>1,2,4,17,05,003</v>
          </cell>
          <cell r="B1443" t="str">
            <v>EQ.COMP.OTR BAJAS DEL EJERCICIO</v>
          </cell>
          <cell r="D1443" t="b">
            <v>0</v>
          </cell>
        </row>
        <row r="1444">
          <cell r="A1444" t="str">
            <v>1,2,4,17,05,004</v>
          </cell>
          <cell r="B1444" t="str">
            <v>EQ.COMP.OTR AMORTIZACION ACU</v>
          </cell>
          <cell r="D1444" t="b">
            <v>0</v>
          </cell>
        </row>
        <row r="1445">
          <cell r="A1445" t="str">
            <v>1,2,4,17,05,005</v>
          </cell>
          <cell r="B1445" t="str">
            <v>EQ.COMP.OTR BAJA AMORTIZACIONES</v>
          </cell>
          <cell r="D1445" t="b">
            <v>0</v>
          </cell>
        </row>
        <row r="1446">
          <cell r="A1446" t="str">
            <v>1,2,4,18,02,000</v>
          </cell>
          <cell r="B1446" t="str">
            <v>AMORTIZACIONES ACUMULADAS</v>
          </cell>
          <cell r="D1446" t="b">
            <v>0</v>
          </cell>
        </row>
        <row r="1447">
          <cell r="A1447" t="str">
            <v>1,2,4,19,00,000</v>
          </cell>
          <cell r="B1447" t="str">
            <v>PLANTA SILOS</v>
          </cell>
          <cell r="D1447" t="b">
            <v>0</v>
          </cell>
        </row>
        <row r="1448">
          <cell r="A1448" t="str">
            <v>1,2,4,19,01,000</v>
          </cell>
          <cell r="B1448" t="str">
            <v>PLANTA SILOS GENERAL</v>
          </cell>
          <cell r="D1448" t="b">
            <v>0</v>
          </cell>
        </row>
        <row r="1449">
          <cell r="A1449" t="str">
            <v>1,2,4,19,01,001</v>
          </cell>
          <cell r="B1449" t="str">
            <v>PTA.SILOS VALORES DE ORIGEN</v>
          </cell>
          <cell r="D1449" t="b">
            <v>0</v>
          </cell>
        </row>
        <row r="1450">
          <cell r="A1450" t="str">
            <v>1,2,4,19,01,002</v>
          </cell>
          <cell r="B1450" t="str">
            <v>PTA.SILOS ALTAS DEL EJERCICI</v>
          </cell>
          <cell r="D1450" t="b">
            <v>0</v>
          </cell>
        </row>
        <row r="1451">
          <cell r="A1451" t="str">
            <v>1,2,4,19,01,003</v>
          </cell>
          <cell r="B1451" t="str">
            <v>PTA. SILOS BAJAS DEL EJERCICIO</v>
          </cell>
          <cell r="D1451" t="b">
            <v>0</v>
          </cell>
        </row>
        <row r="1452">
          <cell r="A1452" t="str">
            <v>1,2,4,19,01,004</v>
          </cell>
          <cell r="B1452" t="str">
            <v>PTA.SILOS AMORTIZACION ACUMU</v>
          </cell>
          <cell r="D1452" t="b">
            <v>0</v>
          </cell>
        </row>
        <row r="1453">
          <cell r="A1453" t="str">
            <v>1,2,4,19,01,005</v>
          </cell>
          <cell r="B1453" t="str">
            <v>PTA.SILOS AMORTIZACION DEL E</v>
          </cell>
          <cell r="D1453" t="b">
            <v>0</v>
          </cell>
        </row>
        <row r="1454">
          <cell r="A1454" t="str">
            <v>1,2,4,20,00,000</v>
          </cell>
          <cell r="B1454" t="str">
            <v>PRADERAS INTERSIEMBRA EN EJECUCI</v>
          </cell>
          <cell r="D1454" t="b">
            <v>0</v>
          </cell>
        </row>
        <row r="1455">
          <cell r="A1455" t="str">
            <v>1,2,4,20,01,000</v>
          </cell>
          <cell r="B1455" t="str">
            <v>PRA EN E.INTERSIEMBRA SEMILLAS</v>
          </cell>
          <cell r="D1455" t="b">
            <v>0</v>
          </cell>
        </row>
        <row r="1456">
          <cell r="A1456" t="str">
            <v>1,2,4,20,02,000</v>
          </cell>
          <cell r="B1456" t="str">
            <v>PRA EN E.INTERSIEMBRA FERTILIZ</v>
          </cell>
          <cell r="D1456" t="b">
            <v>0</v>
          </cell>
        </row>
        <row r="1457">
          <cell r="A1457" t="str">
            <v>1,2,4,20,03,000</v>
          </cell>
          <cell r="B1457" t="str">
            <v>PRA EN E.INTERSIEMBRA HERBICID</v>
          </cell>
          <cell r="D1457" t="b">
            <v>0</v>
          </cell>
        </row>
        <row r="1458">
          <cell r="A1458" t="str">
            <v>1,2,4,20,04,000</v>
          </cell>
          <cell r="B1458" t="str">
            <v>PRA EN E.INTERSIEMBRA INSECTIC</v>
          </cell>
          <cell r="D1458" t="b">
            <v>0</v>
          </cell>
        </row>
        <row r="1459">
          <cell r="A1459" t="str">
            <v>1,2,4,20,07,000</v>
          </cell>
          <cell r="B1459" t="str">
            <v>PRA EN E.INTERSIEMBRA ACEITES</v>
          </cell>
          <cell r="D1459" t="b">
            <v>0</v>
          </cell>
        </row>
        <row r="1460">
          <cell r="A1460" t="str">
            <v>1,2,4,20,11,000</v>
          </cell>
          <cell r="B1460" t="str">
            <v>PRA EN E.INTERS.SERV.CONTRAT.S</v>
          </cell>
          <cell r="D1460" t="b">
            <v>0</v>
          </cell>
        </row>
        <row r="1461">
          <cell r="A1461" t="str">
            <v>1,2,4,20,12,000</v>
          </cell>
          <cell r="B1461" t="str">
            <v>PRA EN E.INTERS.SERV.CONTRAT.F</v>
          </cell>
          <cell r="D1461" t="b">
            <v>0</v>
          </cell>
        </row>
        <row r="1462">
          <cell r="A1462" t="str">
            <v>1,2,4,20,14,000</v>
          </cell>
          <cell r="B1462" t="str">
            <v>PRA EN E.INTERS.SERV.CONTRAT.O</v>
          </cell>
          <cell r="D1462" t="b">
            <v>0</v>
          </cell>
        </row>
        <row r="1463">
          <cell r="A1463" t="str">
            <v>1,2,4,20,17,000</v>
          </cell>
          <cell r="B1463" t="str">
            <v>PRA EN E.INTERSIEMBRA EMP.MAQ</v>
          </cell>
          <cell r="D1463" t="b">
            <v>0</v>
          </cell>
        </row>
        <row r="1464">
          <cell r="A1464" t="str">
            <v>1,2,4,20,18,000</v>
          </cell>
          <cell r="B1464" t="str">
            <v>PRA EN E.INTERSIEMBRA EMP.MAQ.</v>
          </cell>
          <cell r="D1464" t="b">
            <v>0</v>
          </cell>
        </row>
        <row r="1465">
          <cell r="A1465" t="str">
            <v>1,2,4,21,00,000</v>
          </cell>
          <cell r="B1465" t="str">
            <v>PRADERAS 8 A¥OS EN EJECUCION</v>
          </cell>
          <cell r="D1465" t="b">
            <v>0</v>
          </cell>
        </row>
        <row r="1466">
          <cell r="A1466" t="str">
            <v>1,2,4,21,01,000</v>
          </cell>
          <cell r="B1466" t="str">
            <v>PRA EN E.8 A¥OS SEMILLAS</v>
          </cell>
          <cell r="D1466" t="b">
            <v>0</v>
          </cell>
        </row>
        <row r="1467">
          <cell r="A1467" t="str">
            <v>1,2,4,21,03,000</v>
          </cell>
          <cell r="B1467" t="str">
            <v>PRA EN E.8 A¥OS HERBICIDAS</v>
          </cell>
          <cell r="D1467" t="b">
            <v>0</v>
          </cell>
        </row>
        <row r="1468">
          <cell r="A1468" t="str">
            <v>1,2,4,21,04,000</v>
          </cell>
          <cell r="B1468" t="str">
            <v>PRA EN E.8 A¥OS INSECTICIDAS</v>
          </cell>
          <cell r="D1468" t="b">
            <v>0</v>
          </cell>
        </row>
        <row r="1469">
          <cell r="A1469" t="str">
            <v>1,2,4,21,07,000</v>
          </cell>
          <cell r="B1469" t="str">
            <v>PRA EN E.8 A¥OS ACEITES AGRICO</v>
          </cell>
          <cell r="D1469" t="b">
            <v>0</v>
          </cell>
        </row>
        <row r="1470">
          <cell r="A1470" t="str">
            <v>1,2,4,21,08,000</v>
          </cell>
          <cell r="B1470" t="str">
            <v>PRA EN E.8 A¥OS COADYUBANTES</v>
          </cell>
          <cell r="D1470" t="b">
            <v>0</v>
          </cell>
        </row>
        <row r="1471">
          <cell r="A1471" t="str">
            <v>1,2,4,21,10,000</v>
          </cell>
          <cell r="B1471" t="str">
            <v>PRA EN E.8 A¥OS SERV.CONTRAT.L</v>
          </cell>
          <cell r="D1471" t="b">
            <v>0</v>
          </cell>
        </row>
        <row r="1472">
          <cell r="A1472" t="str">
            <v>1,2,4,21,11,000</v>
          </cell>
          <cell r="B1472" t="str">
            <v>PRA EN E.8 A¥OS SERV.CONTRAT.S</v>
          </cell>
          <cell r="D1472" t="b">
            <v>0</v>
          </cell>
        </row>
        <row r="1473">
          <cell r="A1473" t="str">
            <v>1,2,4,21,12,000</v>
          </cell>
          <cell r="B1473" t="str">
            <v>PRA EN E.8 A¥OS SERV.CONTRAT.F</v>
          </cell>
          <cell r="D1473" t="b">
            <v>0</v>
          </cell>
        </row>
        <row r="1474">
          <cell r="A1474" t="str">
            <v>1,2,4,21,13,000</v>
          </cell>
          <cell r="B1474" t="str">
            <v>PRA EN E.8 AÑOS SERV.CONTRATA.FER</v>
          </cell>
          <cell r="D1474" t="b">
            <v>0</v>
          </cell>
        </row>
        <row r="1475">
          <cell r="A1475" t="str">
            <v>1,2,4,21,14,000</v>
          </cell>
          <cell r="B1475" t="str">
            <v>PRA EN E.8 A¥OS SERV.CONTRAT.O</v>
          </cell>
          <cell r="D1475" t="b">
            <v>0</v>
          </cell>
        </row>
        <row r="1476">
          <cell r="A1476" t="str">
            <v>1,2,4,21,17,000</v>
          </cell>
          <cell r="B1476" t="str">
            <v>PRA EN E.8 A¥OS EMP.MAQ.LABORE</v>
          </cell>
          <cell r="D1476" t="b">
            <v>0</v>
          </cell>
        </row>
        <row r="1477">
          <cell r="A1477" t="str">
            <v>1,2,4,21,18,000</v>
          </cell>
          <cell r="B1477" t="str">
            <v>PRA EN E.8 A¥OS EMP.MAQ.SIEMBR</v>
          </cell>
          <cell r="D1477" t="b">
            <v>0</v>
          </cell>
        </row>
        <row r="1478">
          <cell r="A1478" t="str">
            <v>1,2,5,00,00,000</v>
          </cell>
          <cell r="B1478" t="str">
            <v>ACTIVOS INTANGIBLES</v>
          </cell>
          <cell r="C1478" t="str">
            <v>BINTAN</v>
          </cell>
          <cell r="D1478" t="b">
            <v>1</v>
          </cell>
        </row>
        <row r="1479">
          <cell r="A1479" t="str">
            <v>1,2,5,01,00,000</v>
          </cell>
          <cell r="B1479" t="str">
            <v>ACTIVOS INTANGIBLES</v>
          </cell>
          <cell r="D1479" t="b">
            <v>0</v>
          </cell>
        </row>
        <row r="1480">
          <cell r="A1480" t="str">
            <v>1,2,5,01,01,000</v>
          </cell>
          <cell r="B1480" t="str">
            <v>ACTIVOS INTANGIBLES</v>
          </cell>
          <cell r="D1480" t="b">
            <v>0</v>
          </cell>
        </row>
        <row r="1481">
          <cell r="A1481" t="str">
            <v>1,2,5,01,02,000</v>
          </cell>
          <cell r="B1481" t="str">
            <v>ACT.INTANG.AMORTIZAC ACUMULADA</v>
          </cell>
          <cell r="D1481" t="b">
            <v>0</v>
          </cell>
        </row>
        <row r="1482">
          <cell r="A1482" t="str">
            <v>2,0,0,00,00,000</v>
          </cell>
          <cell r="B1482" t="str">
            <v>PASIVO</v>
          </cell>
          <cell r="C1482" t="str">
            <v>PASIVO</v>
          </cell>
          <cell r="D1482" t="b">
            <v>1</v>
          </cell>
        </row>
        <row r="1483">
          <cell r="A1483" t="str">
            <v>2,1,0,00,00,000</v>
          </cell>
          <cell r="B1483" t="str">
            <v>PASIVO CORRIENTE</v>
          </cell>
          <cell r="D1483" t="b">
            <v>0</v>
          </cell>
        </row>
        <row r="1484">
          <cell r="A1484" t="str">
            <v>2,1,1,00,00,000</v>
          </cell>
          <cell r="B1484" t="str">
            <v>DEUDAS</v>
          </cell>
          <cell r="D1484" t="b">
            <v>0</v>
          </cell>
        </row>
        <row r="1485">
          <cell r="A1485" t="str">
            <v>2,1,1,01,00,000</v>
          </cell>
          <cell r="B1485" t="str">
            <v>COMERCIALES</v>
          </cell>
          <cell r="D1485" t="b">
            <v>0</v>
          </cell>
        </row>
        <row r="1486">
          <cell r="A1486" t="str">
            <v>2,1,1,01,01,000</v>
          </cell>
          <cell r="B1486" t="str">
            <v>PROVEEDORES</v>
          </cell>
          <cell r="D1486" t="b">
            <v>0</v>
          </cell>
        </row>
        <row r="1487">
          <cell r="A1487" t="str">
            <v>2,1,1,01,01,001</v>
          </cell>
          <cell r="B1487" t="str">
            <v>PROVEEDORES AGRICULTURA</v>
          </cell>
          <cell r="C1487" t="str">
            <v>DCOMER</v>
          </cell>
          <cell r="D1487" t="b">
            <v>1</v>
          </cell>
        </row>
        <row r="1488">
          <cell r="A1488" t="str">
            <v>2,1,1,01,01,002</v>
          </cell>
          <cell r="B1488" t="str">
            <v>PROVEEDORES GANADERIA</v>
          </cell>
          <cell r="C1488" t="str">
            <v>DCOMER</v>
          </cell>
          <cell r="D1488" t="b">
            <v>1</v>
          </cell>
        </row>
        <row r="1489">
          <cell r="A1489" t="str">
            <v>2,1,1,01,01,003</v>
          </cell>
          <cell r="B1489" t="str">
            <v>PROVEEDORES LECHE</v>
          </cell>
          <cell r="C1489" t="str">
            <v>DCOMER</v>
          </cell>
          <cell r="D1489" t="b">
            <v>1</v>
          </cell>
        </row>
        <row r="1490">
          <cell r="A1490" t="str">
            <v>2,1,1,01,01,004</v>
          </cell>
          <cell r="B1490" t="str">
            <v>PROVEEDORES CARBON</v>
          </cell>
          <cell r="C1490" t="str">
            <v>DCOMER</v>
          </cell>
          <cell r="D1490" t="b">
            <v>1</v>
          </cell>
        </row>
        <row r="1491">
          <cell r="A1491" t="str">
            <v>2,1,1,01,01,005</v>
          </cell>
          <cell r="B1491" t="str">
            <v>PROVEEDORES OTROS</v>
          </cell>
          <cell r="C1491" t="str">
            <v>DCOMER</v>
          </cell>
          <cell r="D1491" t="b">
            <v>1</v>
          </cell>
        </row>
        <row r="1492">
          <cell r="A1492" t="str">
            <v>2,1,1,01,01,006</v>
          </cell>
          <cell r="B1492" t="str">
            <v>PROVEEDORES MERCADO A TERMIN</v>
          </cell>
          <cell r="C1492" t="str">
            <v>DCOMER</v>
          </cell>
          <cell r="D1492" t="b">
            <v>1</v>
          </cell>
        </row>
        <row r="1493">
          <cell r="A1493" t="str">
            <v>2,1,1,01,01,097</v>
          </cell>
          <cell r="B1493" t="str">
            <v>DIF.CBIO.PROVEEDORES</v>
          </cell>
          <cell r="C1493" t="str">
            <v>DCOMER</v>
          </cell>
          <cell r="D1493" t="b">
            <v>1</v>
          </cell>
        </row>
        <row r="1494">
          <cell r="A1494" t="str">
            <v>2,1,1,01,01,098</v>
          </cell>
          <cell r="B1494" t="str">
            <v>RECLASIF.CHEQUES NO ENTREGAD</v>
          </cell>
          <cell r="C1494" t="str">
            <v>DCOMER</v>
          </cell>
          <cell r="D1494" t="b">
            <v>1</v>
          </cell>
        </row>
        <row r="1495">
          <cell r="A1495" t="str">
            <v>2,1,1,01,01,999</v>
          </cell>
          <cell r="B1495" t="str">
            <v>RECLASIFICACION SALDOS DEUDO</v>
          </cell>
          <cell r="C1495" t="str">
            <v>DCOMER</v>
          </cell>
          <cell r="D1495" t="b">
            <v>1</v>
          </cell>
        </row>
        <row r="1496">
          <cell r="A1496" t="str">
            <v>2,1,1,01,02,000</v>
          </cell>
          <cell r="B1496" t="str">
            <v>OBLIGACIONES A PAGAR</v>
          </cell>
          <cell r="D1496" t="b">
            <v>0</v>
          </cell>
        </row>
        <row r="1497">
          <cell r="A1497" t="str">
            <v>2,1,1,01,02,002</v>
          </cell>
          <cell r="B1497" t="str">
            <v>OBLIGACIONES A PAGAR GANADER</v>
          </cell>
          <cell r="C1497" t="str">
            <v>DFINAN</v>
          </cell>
          <cell r="D1497" t="b">
            <v>1</v>
          </cell>
        </row>
        <row r="1498">
          <cell r="A1498" t="str">
            <v>2,1,1,01,02,005</v>
          </cell>
          <cell r="B1498" t="str">
            <v>OBLIGACIONES A PAGAR OTROS</v>
          </cell>
          <cell r="C1498" t="str">
            <v>DFINAN</v>
          </cell>
          <cell r="D1498" t="b">
            <v>1</v>
          </cell>
        </row>
        <row r="1499">
          <cell r="A1499" t="str">
            <v>2,1,1,01,02,006</v>
          </cell>
          <cell r="B1499" t="str">
            <v>MUTUO POR PRESTAMO DE IGSA</v>
          </cell>
          <cell r="C1499" t="str">
            <v>DFINAN</v>
          </cell>
          <cell r="D1499" t="b">
            <v>1</v>
          </cell>
        </row>
        <row r="1500">
          <cell r="A1500" t="str">
            <v>2,1,1,01,02,007</v>
          </cell>
          <cell r="B1500" t="str">
            <v>PRESTAMO DE IRSA</v>
          </cell>
          <cell r="C1500" t="str">
            <v>DFINAN</v>
          </cell>
          <cell r="D1500" t="b">
            <v>1</v>
          </cell>
        </row>
        <row r="1501">
          <cell r="A1501" t="str">
            <v>2,1,1,01,02,008</v>
          </cell>
          <cell r="B1501" t="str">
            <v>PRESTAMO DE APSA</v>
          </cell>
          <cell r="C1501" t="str">
            <v>DFINAN</v>
          </cell>
          <cell r="D1501" t="b">
            <v>1</v>
          </cell>
        </row>
        <row r="1502">
          <cell r="A1502" t="str">
            <v>2,1,1,01,03,000</v>
          </cell>
          <cell r="B1502" t="str">
            <v>ACREEDORES EN CTA.CTE.</v>
          </cell>
          <cell r="D1502" t="b">
            <v>0</v>
          </cell>
        </row>
        <row r="1503">
          <cell r="A1503" t="str">
            <v>2,1,1,01,03,001</v>
          </cell>
          <cell r="B1503" t="str">
            <v>ACREEDORES EN CTA.CTE. AGRIC</v>
          </cell>
          <cell r="C1503" t="str">
            <v>DCOMER</v>
          </cell>
          <cell r="D1503" t="b">
            <v>1</v>
          </cell>
        </row>
        <row r="1504">
          <cell r="A1504" t="str">
            <v>2,1,1,01,03,002</v>
          </cell>
          <cell r="B1504" t="str">
            <v>ACREEDORES EN CTA.CTE. GANAD</v>
          </cell>
          <cell r="C1504" t="str">
            <v>DCOMER</v>
          </cell>
          <cell r="D1504" t="b">
            <v>1</v>
          </cell>
        </row>
        <row r="1505">
          <cell r="A1505" t="str">
            <v>2,1,1,01,03,005</v>
          </cell>
          <cell r="B1505" t="str">
            <v>ACREEDORES EN CTA.CTE. OTROS</v>
          </cell>
          <cell r="C1505" t="str">
            <v>DCOMER</v>
          </cell>
          <cell r="D1505" t="b">
            <v>1</v>
          </cell>
        </row>
        <row r="1506">
          <cell r="A1506" t="str">
            <v>2,1,1,01,03,006</v>
          </cell>
          <cell r="B1506" t="str">
            <v>ACREEDORES EN GTIA COLONIZAD</v>
          </cell>
          <cell r="C1506" t="str">
            <v>DCOMER</v>
          </cell>
          <cell r="D1506" t="b">
            <v>1</v>
          </cell>
        </row>
        <row r="1507">
          <cell r="A1507" t="str">
            <v>2,1,1,01,03,007</v>
          </cell>
          <cell r="B1507" t="str">
            <v>APORTES A INTEGRAR IASA</v>
          </cell>
          <cell r="C1507" t="str">
            <v>DCOMER</v>
          </cell>
          <cell r="D1507" t="b">
            <v>1</v>
          </cell>
        </row>
        <row r="1508">
          <cell r="A1508" t="str">
            <v>2,1,1,01,03,008</v>
          </cell>
          <cell r="B1508" t="str">
            <v>APORTES A INTEGRAR AGROURANG</v>
          </cell>
          <cell r="C1508" t="str">
            <v>DCOMER</v>
          </cell>
          <cell r="D1508" t="b">
            <v>1</v>
          </cell>
        </row>
        <row r="1509">
          <cell r="A1509" t="str">
            <v>2,1,1,01,03,009</v>
          </cell>
          <cell r="B1509" t="str">
            <v>CAPITAL A INTEGRAR CACTUS AR</v>
          </cell>
          <cell r="C1509" t="str">
            <v>DCOMER</v>
          </cell>
          <cell r="D1509" t="b">
            <v>1</v>
          </cell>
        </row>
        <row r="1510">
          <cell r="A1510" t="str">
            <v>2,1,1,01,03,010</v>
          </cell>
          <cell r="B1510" t="str">
            <v>ZENI MAT-COMPROMISO POR AVAL</v>
          </cell>
          <cell r="C1510" t="str">
            <v>DCOMER</v>
          </cell>
          <cell r="D1510" t="b">
            <v>1</v>
          </cell>
        </row>
        <row r="1511">
          <cell r="A1511" t="str">
            <v>2,1,1,01,04,000</v>
          </cell>
          <cell r="B1511" t="str">
            <v>ANTICIPOS DE CLIENTES</v>
          </cell>
          <cell r="D1511" t="b">
            <v>0</v>
          </cell>
        </row>
        <row r="1512">
          <cell r="A1512" t="str">
            <v>2,1,1,01,04,001</v>
          </cell>
          <cell r="B1512" t="str">
            <v>ANTICIPOS DE CLIENTES AGRICU</v>
          </cell>
          <cell r="C1512" t="str">
            <v>CREDI</v>
          </cell>
          <cell r="D1512" t="b">
            <v>1</v>
          </cell>
        </row>
        <row r="1513">
          <cell r="A1513" t="str">
            <v>2,1,1,01,04,002</v>
          </cell>
          <cell r="B1513" t="str">
            <v>ANTICIPOS DE CLIENTES GANADE</v>
          </cell>
          <cell r="C1513" t="str">
            <v>CREDI</v>
          </cell>
          <cell r="D1513" t="b">
            <v>1</v>
          </cell>
        </row>
        <row r="1514">
          <cell r="A1514" t="str">
            <v>2,1,1,01,04,003</v>
          </cell>
          <cell r="B1514" t="str">
            <v>ANTICIPOS DE CLIENTES LECHE</v>
          </cell>
          <cell r="C1514" t="str">
            <v>CREDI</v>
          </cell>
          <cell r="D1514" t="b">
            <v>1</v>
          </cell>
        </row>
        <row r="1515">
          <cell r="A1515" t="str">
            <v>2,1,1,01,04,004</v>
          </cell>
          <cell r="B1515" t="str">
            <v>ANTICIPOS DE CLIENTES CARBON</v>
          </cell>
          <cell r="C1515" t="str">
            <v>CREDI</v>
          </cell>
          <cell r="D1515" t="b">
            <v>1</v>
          </cell>
        </row>
        <row r="1516">
          <cell r="A1516" t="str">
            <v>2,1,1,01,04,005</v>
          </cell>
          <cell r="B1516" t="str">
            <v>ANTICIPOS DE CLIENTES OTROS</v>
          </cell>
          <cell r="C1516" t="str">
            <v>CREDI</v>
          </cell>
          <cell r="D1516" t="b">
            <v>1</v>
          </cell>
        </row>
        <row r="1517">
          <cell r="A1517" t="str">
            <v>2,1,1,01,05,000</v>
          </cell>
          <cell r="B1517" t="str">
            <v>PROVEEDORES - CIAS.VINCULADAS</v>
          </cell>
          <cell r="D1517" t="b">
            <v>0</v>
          </cell>
        </row>
        <row r="1518">
          <cell r="A1518" t="str">
            <v>2,1,1,01,05,001</v>
          </cell>
          <cell r="B1518" t="str">
            <v>PROVEEDORES COLONIZADORA</v>
          </cell>
          <cell r="C1518" t="str">
            <v>DCOMER</v>
          </cell>
          <cell r="D1518" t="b">
            <v>1</v>
          </cell>
        </row>
        <row r="1519">
          <cell r="A1519" t="str">
            <v>2,1,1,01,05,002</v>
          </cell>
          <cell r="B1519" t="str">
            <v>PROVEEDORES I.G.S.A.</v>
          </cell>
          <cell r="C1519" t="str">
            <v>DCOMER</v>
          </cell>
          <cell r="D1519" t="b">
            <v>1</v>
          </cell>
        </row>
        <row r="1520">
          <cell r="A1520" t="str">
            <v>2,1,1,01,05,004</v>
          </cell>
          <cell r="B1520" t="str">
            <v>PROVEEDORES AGRO RIEGO SAN L</v>
          </cell>
          <cell r="C1520" t="str">
            <v>DCOMER</v>
          </cell>
          <cell r="D1520" t="b">
            <v>1</v>
          </cell>
        </row>
        <row r="1521">
          <cell r="A1521" t="str">
            <v>2,1,1,01,05,005</v>
          </cell>
          <cell r="B1521" t="str">
            <v>PROVEEDORES CACTUS</v>
          </cell>
          <cell r="C1521" t="str">
            <v>DCOMER</v>
          </cell>
          <cell r="D1521" t="b">
            <v>1</v>
          </cell>
        </row>
        <row r="1522">
          <cell r="A1522" t="str">
            <v>2,1,1,01,05,006</v>
          </cell>
          <cell r="B1522" t="str">
            <v>PROVEEDORES IRSA</v>
          </cell>
          <cell r="C1522" t="str">
            <v>DCOMER</v>
          </cell>
          <cell r="D1522" t="b">
            <v>1</v>
          </cell>
        </row>
        <row r="1523">
          <cell r="A1523" t="str">
            <v>2,1,1,01,06,000</v>
          </cell>
          <cell r="B1523" t="str">
            <v>PROVEEDORES - CTA.APORTES</v>
          </cell>
          <cell r="D1523" t="b">
            <v>0</v>
          </cell>
        </row>
        <row r="1524">
          <cell r="A1524" t="str">
            <v>2,1,1,01,06,001</v>
          </cell>
          <cell r="B1524" t="str">
            <v>AZUMENDI - CTA.APORTE</v>
          </cell>
          <cell r="C1524" t="str">
            <v>CREDI</v>
          </cell>
          <cell r="D1524" t="b">
            <v>1</v>
          </cell>
        </row>
        <row r="1525">
          <cell r="A1525" t="str">
            <v>2,1,1,01,06,002</v>
          </cell>
          <cell r="B1525" t="str">
            <v>VILLAVICENCIO - CTA.APORTE</v>
          </cell>
          <cell r="C1525" t="str">
            <v>CREDI</v>
          </cell>
          <cell r="D1525" t="b">
            <v>1</v>
          </cell>
        </row>
        <row r="1526">
          <cell r="A1526" t="str">
            <v>2,1,1,01,06,003</v>
          </cell>
          <cell r="B1526" t="str">
            <v>AG BIZ - CTA.APORTE</v>
          </cell>
          <cell r="C1526" t="str">
            <v>CREDI</v>
          </cell>
          <cell r="D1526" t="b">
            <v>1</v>
          </cell>
        </row>
        <row r="1527">
          <cell r="A1527" t="str">
            <v>2,1,1,01,06,004</v>
          </cell>
          <cell r="B1527" t="str">
            <v>PUERTO BRAGADO - CTA.APORTE</v>
          </cell>
          <cell r="C1527" t="str">
            <v>CREDI</v>
          </cell>
          <cell r="D1527" t="b">
            <v>1</v>
          </cell>
        </row>
        <row r="1528">
          <cell r="A1528" t="str">
            <v>2,1,1,01,06,005</v>
          </cell>
          <cell r="B1528" t="str">
            <v>RODRIGUE - CTA.APORTE</v>
          </cell>
          <cell r="C1528" t="str">
            <v>CREDI</v>
          </cell>
          <cell r="D1528" t="b">
            <v>1</v>
          </cell>
        </row>
        <row r="1529">
          <cell r="A1529" t="str">
            <v>2,1,1,01,06,006</v>
          </cell>
          <cell r="B1529" t="str">
            <v>POCOY - CTA.APORTE</v>
          </cell>
          <cell r="C1529" t="str">
            <v>CREDI</v>
          </cell>
          <cell r="D1529" t="b">
            <v>1</v>
          </cell>
        </row>
        <row r="1530">
          <cell r="A1530" t="str">
            <v>2,1,1,01,06,007</v>
          </cell>
          <cell r="B1530" t="str">
            <v>ALFIN - CTA.APORTE</v>
          </cell>
          <cell r="C1530" t="str">
            <v>CREDI</v>
          </cell>
          <cell r="D1530" t="b">
            <v>1</v>
          </cell>
        </row>
        <row r="1531">
          <cell r="A1531" t="str">
            <v>2,1,1,01,06,008</v>
          </cell>
          <cell r="B1531" t="str">
            <v>GOJAM - CTA.APORTE</v>
          </cell>
          <cell r="C1531" t="str">
            <v>CREDI</v>
          </cell>
          <cell r="D1531" t="b">
            <v>1</v>
          </cell>
        </row>
        <row r="1532">
          <cell r="A1532" t="str">
            <v>2,1,1,01,06,009</v>
          </cell>
          <cell r="B1532" t="str">
            <v>HARRIET Y DONNELLY - CTA.APO</v>
          </cell>
          <cell r="C1532" t="str">
            <v>CREDI</v>
          </cell>
          <cell r="D1532" t="b">
            <v>1</v>
          </cell>
        </row>
        <row r="1533">
          <cell r="A1533" t="str">
            <v>2,1,1,01,07,000</v>
          </cell>
          <cell r="B1533" t="str">
            <v>RECLASIFICACIONES PARA EXPOSICIO</v>
          </cell>
          <cell r="D1533" t="b">
            <v>0</v>
          </cell>
        </row>
        <row r="1534">
          <cell r="A1534" t="str">
            <v>2,1,1,01,07,001</v>
          </cell>
          <cell r="B1534" t="str">
            <v>SALDOS ACREEDORES DE DEUDORES</v>
          </cell>
          <cell r="C1534" t="str">
            <v>DCOMER</v>
          </cell>
          <cell r="D1534" t="b">
            <v>1</v>
          </cell>
        </row>
        <row r="1535">
          <cell r="A1535" t="str">
            <v>2,1,1,01,07,002</v>
          </cell>
          <cell r="B1535" t="str">
            <v>REGULARIZADORA SALDOS DEUDOR</v>
          </cell>
          <cell r="C1535" t="str">
            <v>DCOMER</v>
          </cell>
          <cell r="D1535" t="b">
            <v>1</v>
          </cell>
        </row>
        <row r="1536">
          <cell r="A1536" t="str">
            <v>2,1,1,01,07,003</v>
          </cell>
          <cell r="B1536" t="str">
            <v>REGULARIZADOR BANCOS CH. NO</v>
          </cell>
          <cell r="C1536" t="str">
            <v>DCOMER</v>
          </cell>
          <cell r="D1536" t="b">
            <v>1</v>
          </cell>
        </row>
        <row r="1537">
          <cell r="A1537" t="str">
            <v>2,1,1,01,08,000</v>
          </cell>
          <cell r="B1537" t="str">
            <v>PROVEEDORES EN U$</v>
          </cell>
          <cell r="D1537" t="b">
            <v>1</v>
          </cell>
        </row>
        <row r="1538">
          <cell r="A1538" t="str">
            <v>2,1,1,01,08,001</v>
          </cell>
          <cell r="B1538" t="str">
            <v>PROVEEDORES AGRICULTURA EN U</v>
          </cell>
          <cell r="C1538" t="str">
            <v>DCOMER</v>
          </cell>
          <cell r="D1538" t="b">
            <v>1</v>
          </cell>
        </row>
        <row r="1539">
          <cell r="A1539" t="str">
            <v>2,1,1,01,08,004</v>
          </cell>
          <cell r="B1539" t="str">
            <v>PROVEEDORES OTROS EN U$S</v>
          </cell>
          <cell r="C1539" t="str">
            <v>DCOMER</v>
          </cell>
          <cell r="D1539" t="b">
            <v>1</v>
          </cell>
        </row>
        <row r="1540">
          <cell r="A1540" t="str">
            <v>2,1,1,02,00,000</v>
          </cell>
          <cell r="B1540" t="str">
            <v>BANCARIAS</v>
          </cell>
          <cell r="D1540" t="b">
            <v>0</v>
          </cell>
        </row>
        <row r="1541">
          <cell r="A1541" t="str">
            <v>2,1,1,02,01,000</v>
          </cell>
          <cell r="B1541" t="str">
            <v>PRESTAMOS BANCARIOS</v>
          </cell>
          <cell r="C1541" t="str">
            <v>DFINAN</v>
          </cell>
          <cell r="D1541" t="b">
            <v>1</v>
          </cell>
        </row>
        <row r="1542">
          <cell r="A1542" t="str">
            <v>2,1,1,02,02,000</v>
          </cell>
          <cell r="B1542" t="str">
            <v>GOLDMAN SACHS</v>
          </cell>
          <cell r="C1542" t="str">
            <v>DFINAN</v>
          </cell>
          <cell r="D1542" t="b">
            <v>1</v>
          </cell>
        </row>
        <row r="1543">
          <cell r="A1543" t="str">
            <v>2,1,1,02,03,000</v>
          </cell>
          <cell r="B1543" t="str">
            <v>PRESTAMO BISEL</v>
          </cell>
          <cell r="C1543" t="str">
            <v>DFINAN</v>
          </cell>
          <cell r="D1543" t="b">
            <v>1</v>
          </cell>
        </row>
        <row r="1544">
          <cell r="A1544" t="str">
            <v>2,1,1,02,04,000</v>
          </cell>
          <cell r="B1544" t="str">
            <v>PRESTAMO SUDAMERIS</v>
          </cell>
          <cell r="C1544" t="str">
            <v>DFINAN</v>
          </cell>
          <cell r="D1544" t="b">
            <v>1</v>
          </cell>
        </row>
        <row r="1545">
          <cell r="A1545" t="str">
            <v>2,1,1,02,05,000</v>
          </cell>
          <cell r="B1545" t="str">
            <v>PRESTAMO RAYMOND JAMES</v>
          </cell>
          <cell r="C1545" t="str">
            <v>DFINAN</v>
          </cell>
          <cell r="D1545" t="b">
            <v>1</v>
          </cell>
        </row>
        <row r="1546">
          <cell r="A1546" t="str">
            <v>2,1,1,02,06,000</v>
          </cell>
          <cell r="B1546" t="str">
            <v>PREST.SBS-SOC.DE BOLSA</v>
          </cell>
          <cell r="C1546" t="str">
            <v>DFINAN</v>
          </cell>
          <cell r="D1546" t="b">
            <v>1</v>
          </cell>
        </row>
        <row r="1547">
          <cell r="A1547" t="str">
            <v>2,1,1,02,07,000</v>
          </cell>
          <cell r="B1547" t="str">
            <v>PREST.LA CAPITAL DEL PLATA</v>
          </cell>
          <cell r="C1547" t="str">
            <v>DFINAN</v>
          </cell>
          <cell r="D1547" t="b">
            <v>1</v>
          </cell>
        </row>
        <row r="1548">
          <cell r="A1548" t="str">
            <v>2,1,1,02,08,000</v>
          </cell>
          <cell r="B1548" t="str">
            <v>PREST.DOLPHIN</v>
          </cell>
          <cell r="C1548" t="str">
            <v>DFINAN</v>
          </cell>
          <cell r="D1548" t="b">
            <v>1</v>
          </cell>
        </row>
        <row r="1549">
          <cell r="A1549" t="str">
            <v>2,1,1,02,09,000</v>
          </cell>
          <cell r="B1549" t="str">
            <v>PREST.RAYMOND JAMES LOCAL</v>
          </cell>
          <cell r="C1549" t="str">
            <v>DFINAN</v>
          </cell>
          <cell r="D1549" t="b">
            <v>1</v>
          </cell>
        </row>
        <row r="1550">
          <cell r="A1550" t="str">
            <v>2,1,1,02,10,000</v>
          </cell>
          <cell r="B1550" t="str">
            <v>PREST.RABELLO</v>
          </cell>
          <cell r="C1550" t="str">
            <v>DFINAN</v>
          </cell>
          <cell r="D1550" t="b">
            <v>1</v>
          </cell>
        </row>
        <row r="1551">
          <cell r="A1551" t="str">
            <v>2,1,1,03,00,000</v>
          </cell>
          <cell r="B1551" t="str">
            <v>FINANCIERAS</v>
          </cell>
          <cell r="D1551" t="b">
            <v>0</v>
          </cell>
        </row>
        <row r="1552">
          <cell r="A1552" t="str">
            <v>2,1,1,03,01,000</v>
          </cell>
          <cell r="B1552" t="str">
            <v>INTERESES</v>
          </cell>
          <cell r="D1552" t="b">
            <v>0</v>
          </cell>
        </row>
        <row r="1553">
          <cell r="A1553" t="str">
            <v>2,1,1,03,01,001</v>
          </cell>
          <cell r="B1553" t="str">
            <v>INTERESES A PAGAR</v>
          </cell>
          <cell r="C1553" t="str">
            <v>DFINAN</v>
          </cell>
          <cell r="D1553" t="b">
            <v>1</v>
          </cell>
        </row>
        <row r="1554">
          <cell r="A1554" t="str">
            <v>2,1,1,03,01,002</v>
          </cell>
          <cell r="B1554" t="str">
            <v>INTERESES A DEVENGAR</v>
          </cell>
          <cell r="C1554" t="str">
            <v>DFINAN</v>
          </cell>
          <cell r="D1554" t="b">
            <v>1</v>
          </cell>
        </row>
        <row r="1555">
          <cell r="A1555" t="str">
            <v>2,1,1,04,00,000</v>
          </cell>
          <cell r="B1555" t="str">
            <v>IMPOSITIVAS</v>
          </cell>
          <cell r="D1555" t="b">
            <v>0</v>
          </cell>
        </row>
        <row r="1556">
          <cell r="A1556" t="str">
            <v>2,1,1,04,01,000</v>
          </cell>
          <cell r="B1556" t="str">
            <v>IVA</v>
          </cell>
          <cell r="D1556" t="b">
            <v>0</v>
          </cell>
        </row>
        <row r="1557">
          <cell r="A1557" t="str">
            <v>2,1,1,04,01,001</v>
          </cell>
          <cell r="B1557" t="str">
            <v>IVA DEBITO FISCAL - GENERAL</v>
          </cell>
          <cell r="C1557" t="str">
            <v>CREDI</v>
          </cell>
          <cell r="D1557" t="b">
            <v>1</v>
          </cell>
        </row>
        <row r="1558">
          <cell r="A1558" t="str">
            <v>2,1,1,04,01,002</v>
          </cell>
          <cell r="B1558" t="str">
            <v>IVA DEBITO FISCAL - TASA DIF</v>
          </cell>
          <cell r="C1558" t="str">
            <v>CREDI</v>
          </cell>
          <cell r="D1558" t="b">
            <v>1</v>
          </cell>
        </row>
        <row r="1559">
          <cell r="A1559" t="str">
            <v>2,1,1,04,01,003</v>
          </cell>
          <cell r="B1559" t="str">
            <v>IVA RES.3125 - RETENCION EFE</v>
          </cell>
          <cell r="C1559" t="str">
            <v>CREDI</v>
          </cell>
          <cell r="D1559" t="b">
            <v>1</v>
          </cell>
        </row>
        <row r="1560">
          <cell r="A1560" t="str">
            <v>2,1,1,04,01,004</v>
          </cell>
          <cell r="B1560" t="str">
            <v>IVA RES.3337 - PERCEPCION EF</v>
          </cell>
          <cell r="C1560" t="str">
            <v>CREDI</v>
          </cell>
          <cell r="D1560" t="b">
            <v>1</v>
          </cell>
        </row>
        <row r="1561">
          <cell r="A1561" t="str">
            <v>2,1,1,04,01,006</v>
          </cell>
          <cell r="B1561" t="str">
            <v>IVA RES.3274 - VENTA CEREALE</v>
          </cell>
          <cell r="C1561" t="str">
            <v>CREDI</v>
          </cell>
          <cell r="D1561" t="b">
            <v>1</v>
          </cell>
        </row>
        <row r="1562">
          <cell r="A1562" t="str">
            <v>2,1,1,04,01,007</v>
          </cell>
          <cell r="B1562" t="str">
            <v>IVA POSICION</v>
          </cell>
          <cell r="C1562" t="str">
            <v>CREDI</v>
          </cell>
          <cell r="D1562" t="b">
            <v>1</v>
          </cell>
        </row>
        <row r="1563">
          <cell r="A1563" t="str">
            <v>2,1,1,04,01,008</v>
          </cell>
          <cell r="B1563" t="str">
            <v>IVA INTERES ARBOL SOLO</v>
          </cell>
          <cell r="C1563" t="str">
            <v>CREDI</v>
          </cell>
          <cell r="D1563" t="b">
            <v>1</v>
          </cell>
        </row>
        <row r="1564">
          <cell r="A1564" t="str">
            <v>2,1,1,04,02,000</v>
          </cell>
          <cell r="B1564" t="str">
            <v>GANANCIAS</v>
          </cell>
          <cell r="D1564" t="b">
            <v>0</v>
          </cell>
        </row>
        <row r="1565">
          <cell r="A1565" t="str">
            <v>2,1,1,04,02,001</v>
          </cell>
          <cell r="B1565" t="str">
            <v>GAN.- PROVISION ANUAL</v>
          </cell>
          <cell r="C1565" t="str">
            <v>CREDI</v>
          </cell>
          <cell r="D1565" t="b">
            <v>1</v>
          </cell>
        </row>
        <row r="1566">
          <cell r="A1566" t="str">
            <v>2,1,1,04,02,002</v>
          </cell>
          <cell r="B1566" t="str">
            <v>GAN.- RETENCIONES</v>
          </cell>
          <cell r="C1566" t="str">
            <v>DIMPO</v>
          </cell>
          <cell r="D1566" t="b">
            <v>1</v>
          </cell>
        </row>
        <row r="1567">
          <cell r="A1567" t="str">
            <v>2,1,1,04,02,004</v>
          </cell>
          <cell r="B1567" t="str">
            <v>GAN. - RET. A PROVEEDORES</v>
          </cell>
          <cell r="C1567" t="str">
            <v>DIMPO</v>
          </cell>
          <cell r="D1567" t="b">
            <v>1</v>
          </cell>
        </row>
        <row r="1568">
          <cell r="A1568" t="str">
            <v>2,1,1,04,03,000</v>
          </cell>
          <cell r="B1568" t="str">
            <v>INGRESOS BRUTOS</v>
          </cell>
          <cell r="D1568" t="b">
            <v>0</v>
          </cell>
        </row>
        <row r="1569">
          <cell r="A1569" t="str">
            <v>2,1,1,04,03,001</v>
          </cell>
          <cell r="B1569" t="str">
            <v>PROVISION MENSUAL</v>
          </cell>
          <cell r="C1569" t="str">
            <v>DIMPO</v>
          </cell>
          <cell r="D1569" t="b">
            <v>1</v>
          </cell>
        </row>
        <row r="1570">
          <cell r="A1570" t="str">
            <v>2,1,1,04,03,002</v>
          </cell>
          <cell r="B1570" t="str">
            <v>RETENCION II.BB. EFECTUADA</v>
          </cell>
          <cell r="C1570" t="str">
            <v>DIMPO</v>
          </cell>
          <cell r="D1570" t="b">
            <v>1</v>
          </cell>
        </row>
        <row r="1571">
          <cell r="A1571" t="str">
            <v>2,1,1,04,03,003</v>
          </cell>
          <cell r="B1571" t="str">
            <v>PERCEPCION INGRESOS BRUTOS</v>
          </cell>
          <cell r="C1571" t="str">
            <v>DIMPO</v>
          </cell>
          <cell r="D1571" t="b">
            <v>1</v>
          </cell>
        </row>
        <row r="1572">
          <cell r="A1572" t="str">
            <v>2,1,1,04,03,004</v>
          </cell>
          <cell r="B1572" t="str">
            <v>ANTIC INGRESOS BRUTOS JUNCAL</v>
          </cell>
          <cell r="C1572" t="str">
            <v>DIMPO</v>
          </cell>
          <cell r="D1572" t="b">
            <v>1</v>
          </cell>
        </row>
        <row r="1573">
          <cell r="A1573" t="str">
            <v>2,1,1,04,03,005</v>
          </cell>
          <cell r="B1573" t="str">
            <v>RETENCION IIBB CAP FED</v>
          </cell>
          <cell r="C1573" t="str">
            <v>DIMPO</v>
          </cell>
          <cell r="D1573" t="b">
            <v>1</v>
          </cell>
        </row>
        <row r="1574">
          <cell r="A1574" t="str">
            <v>2,1,1,04,03,006</v>
          </cell>
          <cell r="B1574" t="str">
            <v>RETENCION IIBB SAN LUIS</v>
          </cell>
          <cell r="C1574" t="str">
            <v>DIMPO</v>
          </cell>
          <cell r="D1574" t="b">
            <v>1</v>
          </cell>
        </row>
        <row r="1575">
          <cell r="A1575" t="str">
            <v>2,1,1,04,04,000</v>
          </cell>
          <cell r="B1575" t="str">
            <v>GAN MIN PRESUNTA</v>
          </cell>
          <cell r="D1575" t="b">
            <v>0</v>
          </cell>
        </row>
        <row r="1576">
          <cell r="A1576" t="str">
            <v>2,1,1,04,04,001</v>
          </cell>
          <cell r="B1576" t="str">
            <v>GAN MIN PRESUNTA</v>
          </cell>
          <cell r="C1576" t="str">
            <v>CREDI</v>
          </cell>
          <cell r="D1576" t="b">
            <v>1</v>
          </cell>
        </row>
        <row r="1577">
          <cell r="A1577" t="str">
            <v>2,1,1,04,05,000</v>
          </cell>
          <cell r="B1577" t="str">
            <v>IMPUESTOS A PAGAR</v>
          </cell>
          <cell r="D1577" t="b">
            <v>0</v>
          </cell>
        </row>
        <row r="1578">
          <cell r="A1578" t="str">
            <v>2,1,1,04,05,001</v>
          </cell>
          <cell r="B1578" t="str">
            <v>IMPUESTOS A PAGAR</v>
          </cell>
          <cell r="C1578" t="str">
            <v>DIMPO</v>
          </cell>
          <cell r="D1578" t="b">
            <v>1</v>
          </cell>
        </row>
        <row r="1579">
          <cell r="A1579" t="str">
            <v>2,1,1,04,05,002</v>
          </cell>
          <cell r="B1579" t="str">
            <v>IMPUESTO AL ENDEUDAMIENTO</v>
          </cell>
          <cell r="C1579" t="str">
            <v>DIMPO</v>
          </cell>
          <cell r="D1579" t="b">
            <v>1</v>
          </cell>
        </row>
        <row r="1580">
          <cell r="A1580" t="str">
            <v>2,1,1,05,00,000</v>
          </cell>
          <cell r="B1580" t="str">
            <v>PREVISIONALES</v>
          </cell>
          <cell r="C1580" t="str">
            <v>DPREVI</v>
          </cell>
          <cell r="D1580" t="b">
            <v>1</v>
          </cell>
        </row>
        <row r="1581">
          <cell r="A1581" t="str">
            <v>2,1,1,05,01,000</v>
          </cell>
          <cell r="B1581" t="str">
            <v>SEGURIDAD SOCIAL</v>
          </cell>
          <cell r="D1581" t="b">
            <v>0</v>
          </cell>
        </row>
        <row r="1582">
          <cell r="A1582" t="str">
            <v>2,1,1,05,01,001</v>
          </cell>
          <cell r="B1582" t="str">
            <v>JUBILACION COMERCIO</v>
          </cell>
          <cell r="D1582" t="b">
            <v>0</v>
          </cell>
        </row>
        <row r="1583">
          <cell r="A1583" t="str">
            <v>2,1,1,05,01,002</v>
          </cell>
          <cell r="B1583" t="str">
            <v>JUBILACION RURAL</v>
          </cell>
          <cell r="D1583" t="b">
            <v>0</v>
          </cell>
        </row>
        <row r="1584">
          <cell r="A1584" t="str">
            <v>2,1,1,05,01,003</v>
          </cell>
          <cell r="B1584" t="str">
            <v>ANSSAL</v>
          </cell>
          <cell r="D1584" t="b">
            <v>0</v>
          </cell>
        </row>
        <row r="1585">
          <cell r="A1585" t="str">
            <v>2,1,1,05,01,004</v>
          </cell>
          <cell r="B1585" t="str">
            <v>CASFEC</v>
          </cell>
          <cell r="D1585" t="b">
            <v>0</v>
          </cell>
        </row>
        <row r="1586">
          <cell r="A1586" t="str">
            <v>2,1,1,05,01,005</v>
          </cell>
          <cell r="B1586" t="str">
            <v>A.R.T.</v>
          </cell>
          <cell r="D1586" t="b">
            <v>0</v>
          </cell>
        </row>
        <row r="1587">
          <cell r="A1587" t="str">
            <v>2,1,1,05,01,006</v>
          </cell>
          <cell r="B1587" t="str">
            <v>A.P.I. STA FE</v>
          </cell>
          <cell r="D1587" t="b">
            <v>0</v>
          </cell>
        </row>
        <row r="1588">
          <cell r="A1588" t="str">
            <v>2,1,1,05,01,007</v>
          </cell>
          <cell r="B1588" t="str">
            <v>FONDOS FINES ESPECIFICOS</v>
          </cell>
          <cell r="D1588" t="b">
            <v>0</v>
          </cell>
        </row>
        <row r="1589">
          <cell r="A1589" t="str">
            <v>2,1,1,05,01,008</v>
          </cell>
          <cell r="B1589" t="str">
            <v>CONTROL SEG.SOCIAL</v>
          </cell>
          <cell r="D1589" t="b">
            <v>1</v>
          </cell>
        </row>
        <row r="1590">
          <cell r="A1590" t="str">
            <v>2,1,1,05,02,000</v>
          </cell>
          <cell r="B1590" t="str">
            <v>OBRA SOCIAL</v>
          </cell>
          <cell r="D1590" t="b">
            <v>0</v>
          </cell>
        </row>
        <row r="1591">
          <cell r="A1591" t="str">
            <v>2,1,1,05,02,001</v>
          </cell>
          <cell r="B1591" t="str">
            <v>OSECAC</v>
          </cell>
          <cell r="D1591" t="b">
            <v>0</v>
          </cell>
        </row>
        <row r="1592">
          <cell r="A1592" t="str">
            <v>2,1,1,05,02,002</v>
          </cell>
          <cell r="B1592" t="str">
            <v>OSPRERA (ISSARA)</v>
          </cell>
          <cell r="D1592" t="b">
            <v>0</v>
          </cell>
        </row>
        <row r="1593">
          <cell r="A1593" t="str">
            <v>2,1,1,05,02,003</v>
          </cell>
          <cell r="B1593" t="str">
            <v>ASE.</v>
          </cell>
          <cell r="D1593" t="b">
            <v>0</v>
          </cell>
        </row>
        <row r="1594">
          <cell r="A1594" t="str">
            <v>2,1,1,05,02,004</v>
          </cell>
          <cell r="B1594" t="str">
            <v>OSDE.</v>
          </cell>
          <cell r="D1594" t="b">
            <v>0</v>
          </cell>
        </row>
        <row r="1595">
          <cell r="A1595" t="str">
            <v>2,1,1,05,02,005</v>
          </cell>
          <cell r="B1595" t="str">
            <v>EMP.TEXTILES Y AF.</v>
          </cell>
          <cell r="D1595" t="b">
            <v>0</v>
          </cell>
        </row>
        <row r="1596">
          <cell r="A1596" t="str">
            <v>2,1,1,05,02,006</v>
          </cell>
          <cell r="B1596" t="str">
            <v>OSPEGA</v>
          </cell>
          <cell r="D1596" t="b">
            <v>0</v>
          </cell>
        </row>
        <row r="1597">
          <cell r="A1597" t="str">
            <v>2,1,1,05,02,007</v>
          </cell>
          <cell r="B1597" t="str">
            <v>ARBITROS DEPORT.REP.ARG.</v>
          </cell>
          <cell r="D1597" t="b">
            <v>0</v>
          </cell>
        </row>
        <row r="1598">
          <cell r="A1598" t="str">
            <v>2,1,1,05,02,008</v>
          </cell>
          <cell r="B1598" t="str">
            <v>OSAGRA</v>
          </cell>
          <cell r="D1598" t="b">
            <v>0</v>
          </cell>
        </row>
        <row r="1599">
          <cell r="A1599" t="str">
            <v>2,1,1,05,02,009</v>
          </cell>
          <cell r="B1599" t="str">
            <v>DOCTHOS</v>
          </cell>
          <cell r="D1599" t="b">
            <v>0</v>
          </cell>
        </row>
        <row r="1600">
          <cell r="A1600" t="str">
            <v>2,1,1,05,03,000</v>
          </cell>
          <cell r="B1600" t="str">
            <v>SINDICATOS</v>
          </cell>
          <cell r="D1600" t="b">
            <v>0</v>
          </cell>
        </row>
        <row r="1601">
          <cell r="A1601" t="str">
            <v>2,1,1,05,03,001</v>
          </cell>
          <cell r="B1601" t="str">
            <v>FEDERACION EMPLEADOS DE COME</v>
          </cell>
          <cell r="D1601" t="b">
            <v>0</v>
          </cell>
        </row>
        <row r="1602">
          <cell r="A1602" t="str">
            <v>2,1,1,05,03,002</v>
          </cell>
          <cell r="B1602" t="str">
            <v>SINDICATO EMPLEADOS DE COMER</v>
          </cell>
          <cell r="D1602" t="b">
            <v>0</v>
          </cell>
        </row>
        <row r="1603">
          <cell r="A1603" t="str">
            <v>2,1,1,05,03,003</v>
          </cell>
          <cell r="B1603" t="str">
            <v>FAECYS</v>
          </cell>
          <cell r="D1603" t="b">
            <v>0</v>
          </cell>
        </row>
        <row r="1604">
          <cell r="A1604" t="str">
            <v>2,1,1,05,03,004</v>
          </cell>
          <cell r="B1604" t="str">
            <v>U.A.T.R.E.</v>
          </cell>
          <cell r="D1604" t="b">
            <v>0</v>
          </cell>
        </row>
        <row r="1605">
          <cell r="A1605" t="str">
            <v>2,1,1,05,03,005</v>
          </cell>
          <cell r="B1605" t="str">
            <v>SEPELIO U.A.T.R.E.</v>
          </cell>
          <cell r="D1605" t="b">
            <v>0</v>
          </cell>
        </row>
        <row r="1606">
          <cell r="A1606" t="str">
            <v>2,1,1,05,03,006</v>
          </cell>
          <cell r="B1606" t="str">
            <v>C.N.T.A. 9/98</v>
          </cell>
          <cell r="D1606" t="b">
            <v>0</v>
          </cell>
        </row>
        <row r="1607">
          <cell r="A1607" t="str">
            <v>2,1,1,05,03,007</v>
          </cell>
          <cell r="B1607" t="str">
            <v>OBRA SOCIAL BANCARIO ARG.</v>
          </cell>
          <cell r="D1607" t="b">
            <v>0</v>
          </cell>
        </row>
        <row r="1608">
          <cell r="A1608" t="str">
            <v>2,1,1,05,03,008</v>
          </cell>
          <cell r="B1608" t="str">
            <v>EMP.TEXTILES Y AFINES</v>
          </cell>
          <cell r="D1608" t="b">
            <v>0</v>
          </cell>
        </row>
        <row r="1609">
          <cell r="A1609" t="str">
            <v>2,1,1,05,03,009</v>
          </cell>
          <cell r="B1609" t="str">
            <v>OSPEGA</v>
          </cell>
          <cell r="D1609" t="b">
            <v>0</v>
          </cell>
        </row>
        <row r="1610">
          <cell r="A1610" t="str">
            <v>2,1,1,05,04,000</v>
          </cell>
          <cell r="B1610" t="str">
            <v>OTROS</v>
          </cell>
          <cell r="D1610" t="b">
            <v>0</v>
          </cell>
        </row>
        <row r="1611">
          <cell r="A1611" t="str">
            <v>2,1,1,05,04,001</v>
          </cell>
          <cell r="B1611" t="str">
            <v>LA ESTRELLA (JUB PRIV)</v>
          </cell>
          <cell r="D1611" t="b">
            <v>0</v>
          </cell>
        </row>
        <row r="1612">
          <cell r="A1612" t="str">
            <v>2,1,1,05,04,002</v>
          </cell>
          <cell r="B1612" t="str">
            <v>MEDICUS</v>
          </cell>
          <cell r="D1612" t="b">
            <v>0</v>
          </cell>
        </row>
        <row r="1613">
          <cell r="A1613" t="str">
            <v>2,1,1,05,04,003</v>
          </cell>
          <cell r="B1613" t="str">
            <v>COOP.ASISTENCIALES</v>
          </cell>
          <cell r="D1613" t="b">
            <v>0</v>
          </cell>
        </row>
        <row r="1614">
          <cell r="A1614" t="str">
            <v>2,1,1,06,00,000</v>
          </cell>
          <cell r="B1614" t="str">
            <v>SOCIALES</v>
          </cell>
          <cell r="C1614" t="str">
            <v>DSOCIA</v>
          </cell>
          <cell r="D1614" t="b">
            <v>1</v>
          </cell>
        </row>
        <row r="1615">
          <cell r="A1615" t="str">
            <v>2,1,1,06,01,000</v>
          </cell>
          <cell r="B1615" t="str">
            <v>REMUNERACIONES A PAGAR</v>
          </cell>
          <cell r="D1615" t="b">
            <v>0</v>
          </cell>
        </row>
        <row r="1616">
          <cell r="A1616" t="str">
            <v>2,1,1,06,01,001</v>
          </cell>
          <cell r="B1616" t="str">
            <v>REM A PAG LA ADELA</v>
          </cell>
          <cell r="D1616" t="b">
            <v>0</v>
          </cell>
        </row>
        <row r="1617">
          <cell r="A1617" t="str">
            <v>2,1,1,06,01,002</v>
          </cell>
          <cell r="B1617" t="str">
            <v>REM A PAG EL BA¥ADITO</v>
          </cell>
          <cell r="D1617" t="b">
            <v>0</v>
          </cell>
        </row>
        <row r="1618">
          <cell r="A1618" t="str">
            <v>2,1,1,06,01,003</v>
          </cell>
          <cell r="B1618" t="str">
            <v>REM A PAG SAN ENRIQUE</v>
          </cell>
          <cell r="D1618" t="b">
            <v>0</v>
          </cell>
        </row>
        <row r="1619">
          <cell r="A1619" t="str">
            <v>2,1,1,06,01,004</v>
          </cell>
          <cell r="B1619" t="str">
            <v>REM A PAG MOROTI</v>
          </cell>
          <cell r="D1619" t="b">
            <v>0</v>
          </cell>
        </row>
        <row r="1620">
          <cell r="A1620" t="str">
            <v>2,1,1,06,01,005</v>
          </cell>
          <cell r="B1620" t="str">
            <v>REM A PAG EL GUALICHO</v>
          </cell>
          <cell r="D1620" t="b">
            <v>0</v>
          </cell>
        </row>
        <row r="1621">
          <cell r="A1621" t="str">
            <v>2,1,1,06,01,006</v>
          </cell>
          <cell r="B1621" t="str">
            <v>REM A PAG EL MERIDIANO</v>
          </cell>
          <cell r="D1621" t="b">
            <v>0</v>
          </cell>
        </row>
        <row r="1622">
          <cell r="A1622" t="str">
            <v>2,1,1,06,01,007</v>
          </cell>
          <cell r="B1622" t="str">
            <v>REM A PAG RUNCIMAN</v>
          </cell>
          <cell r="D1622" t="b">
            <v>0</v>
          </cell>
        </row>
        <row r="1623">
          <cell r="A1623" t="str">
            <v>2,1,1,06,01,008</v>
          </cell>
          <cell r="B1623" t="str">
            <v>REM A PAG LA JUANITA</v>
          </cell>
          <cell r="D1623" t="b">
            <v>0</v>
          </cell>
        </row>
        <row r="1624">
          <cell r="A1624" t="str">
            <v>2,1,1,06,01,009</v>
          </cell>
          <cell r="B1624" t="str">
            <v>REM A PAG ARSL</v>
          </cell>
          <cell r="D1624" t="b">
            <v>0</v>
          </cell>
        </row>
        <row r="1625">
          <cell r="A1625" t="str">
            <v>2,1,1,06,01,010</v>
          </cell>
          <cell r="B1625" t="str">
            <v>REM A PAG CASA CENTRAL</v>
          </cell>
          <cell r="D1625" t="b">
            <v>0</v>
          </cell>
        </row>
        <row r="1626">
          <cell r="A1626" t="str">
            <v>2,1,1,06,01,011</v>
          </cell>
          <cell r="B1626" t="str">
            <v>REM A PAG OF.VENADO TUERTO</v>
          </cell>
          <cell r="D1626" t="b">
            <v>0</v>
          </cell>
        </row>
        <row r="1627">
          <cell r="A1627" t="str">
            <v>2,1,1,06,01,012</v>
          </cell>
          <cell r="B1627" t="str">
            <v>REM A PAG 7 ARBOLES</v>
          </cell>
          <cell r="D1627" t="b">
            <v>0</v>
          </cell>
        </row>
        <row r="1628">
          <cell r="A1628" t="str">
            <v>2,1,1,06,01,013</v>
          </cell>
          <cell r="B1628" t="str">
            <v>REM A PAG LOS POZOS</v>
          </cell>
          <cell r="D1628" t="b">
            <v>0</v>
          </cell>
        </row>
        <row r="1629">
          <cell r="A1629" t="str">
            <v>2,1,1,06,01,014</v>
          </cell>
          <cell r="B1629" t="str">
            <v>REM A PAG EL CORO</v>
          </cell>
          <cell r="D1629" t="b">
            <v>0</v>
          </cell>
        </row>
        <row r="1630">
          <cell r="A1630" t="str">
            <v>2,1,1,06,01,015</v>
          </cell>
          <cell r="B1630" t="str">
            <v>REM A PAG LA SOFIA</v>
          </cell>
          <cell r="D1630" t="b">
            <v>0</v>
          </cell>
        </row>
        <row r="1631">
          <cell r="A1631" t="str">
            <v>2,1,1,06,01,016</v>
          </cell>
          <cell r="B1631" t="str">
            <v>REM A PAG LA ISABELITA</v>
          </cell>
          <cell r="D1631" t="b">
            <v>0</v>
          </cell>
        </row>
        <row r="1632">
          <cell r="A1632" t="str">
            <v>2,1,1,06,01,017</v>
          </cell>
          <cell r="B1632" t="str">
            <v>REM A PAG TAPENAGA</v>
          </cell>
          <cell r="D1632" t="b">
            <v>0</v>
          </cell>
        </row>
        <row r="1633">
          <cell r="A1633" t="str">
            <v>2,1,1,06,01,018</v>
          </cell>
          <cell r="B1633" t="str">
            <v>REM A PAG ¥ACURUTU</v>
          </cell>
          <cell r="D1633" t="b">
            <v>0</v>
          </cell>
        </row>
        <row r="1634">
          <cell r="A1634" t="str">
            <v>2,1,1,06,01,019</v>
          </cell>
          <cell r="B1634" t="str">
            <v>REM A PAG LA ESMERALDA</v>
          </cell>
          <cell r="D1634" t="b">
            <v>0</v>
          </cell>
        </row>
        <row r="1635">
          <cell r="A1635" t="str">
            <v>2,1,1,06,01,020</v>
          </cell>
          <cell r="B1635" t="str">
            <v>REM A PAG LAS GAMITAS</v>
          </cell>
          <cell r="D1635" t="b">
            <v>0</v>
          </cell>
        </row>
        <row r="1636">
          <cell r="A1636" t="str">
            <v>2,1,1,06,01,021</v>
          </cell>
          <cell r="B1636" t="str">
            <v>REM A PAG TOURNE</v>
          </cell>
          <cell r="D1636" t="b">
            <v>0</v>
          </cell>
        </row>
        <row r="1637">
          <cell r="A1637" t="str">
            <v>2,1,1,06,01,022</v>
          </cell>
          <cell r="B1637" t="str">
            <v>REM A PAG LA SUIZA</v>
          </cell>
          <cell r="D1637" t="b">
            <v>0</v>
          </cell>
        </row>
        <row r="1638">
          <cell r="A1638" t="str">
            <v>2,1,1,06,01,023</v>
          </cell>
          <cell r="B1638" t="str">
            <v>REM A PAG ADM.SUDESTE</v>
          </cell>
          <cell r="D1638" t="b">
            <v>0</v>
          </cell>
        </row>
        <row r="1639">
          <cell r="A1639" t="str">
            <v>2,1,1,06,01,024</v>
          </cell>
          <cell r="B1639" t="str">
            <v>VACACIONES A PAGAR</v>
          </cell>
          <cell r="D1639" t="b">
            <v>0</v>
          </cell>
        </row>
        <row r="1640">
          <cell r="A1640" t="str">
            <v>2,1,1,06,02,000</v>
          </cell>
          <cell r="B1640" t="str">
            <v>HONORARIOS A PAGAR</v>
          </cell>
          <cell r="D1640" t="b">
            <v>0</v>
          </cell>
        </row>
        <row r="1641">
          <cell r="A1641" t="str">
            <v>2,1,1,06,02,001</v>
          </cell>
          <cell r="B1641" t="str">
            <v>HONORARIOS A PAGAR - DIRECTO</v>
          </cell>
          <cell r="D1641" t="b">
            <v>0</v>
          </cell>
        </row>
        <row r="1642">
          <cell r="A1642" t="str">
            <v>2,1,1,06,03,000</v>
          </cell>
          <cell r="B1642" t="str">
            <v>DIVIDENDOS A PAGAR</v>
          </cell>
          <cell r="D1642" t="b">
            <v>0</v>
          </cell>
        </row>
        <row r="1643">
          <cell r="A1643" t="str">
            <v>2,1,1,06,03,001</v>
          </cell>
          <cell r="B1643" t="str">
            <v>DIVIDENDOS A PAGAR</v>
          </cell>
          <cell r="D1643" t="b">
            <v>0</v>
          </cell>
        </row>
        <row r="1644">
          <cell r="A1644" t="str">
            <v>2,1,1,07,00,000</v>
          </cell>
          <cell r="B1644" t="str">
            <v>PROVISIONES</v>
          </cell>
          <cell r="D1644" t="b">
            <v>0</v>
          </cell>
        </row>
        <row r="1645">
          <cell r="A1645" t="str">
            <v>2,1,1,07,01,000</v>
          </cell>
          <cell r="B1645" t="str">
            <v>IMPUESTOS Y VARIOS</v>
          </cell>
          <cell r="D1645" t="b">
            <v>0</v>
          </cell>
        </row>
        <row r="1646">
          <cell r="A1646" t="str">
            <v>2,1,1,07,01,001</v>
          </cell>
          <cell r="B1646" t="str">
            <v>IMP.INMOBILIARIO</v>
          </cell>
          <cell r="C1646" t="str">
            <v>DOTRAS</v>
          </cell>
          <cell r="D1646" t="b">
            <v>1</v>
          </cell>
        </row>
        <row r="1647">
          <cell r="A1647" t="str">
            <v>2,1,1,07,01,003</v>
          </cell>
          <cell r="B1647" t="str">
            <v>HONORARIOS DIRECT.</v>
          </cell>
          <cell r="C1647" t="str">
            <v>DOTRAS</v>
          </cell>
          <cell r="D1647" t="b">
            <v>1</v>
          </cell>
        </row>
        <row r="1648">
          <cell r="A1648" t="str">
            <v>2,1,1,07,01,004</v>
          </cell>
          <cell r="B1648" t="str">
            <v>JUICIOS</v>
          </cell>
          <cell r="C1648" t="str">
            <v>DOTRAS</v>
          </cell>
          <cell r="D1648" t="b">
            <v>1</v>
          </cell>
        </row>
        <row r="1649">
          <cell r="A1649" t="str">
            <v>2,1,1,07,01,005</v>
          </cell>
          <cell r="B1649" t="str">
            <v>PARA GASTOS</v>
          </cell>
          <cell r="C1649" t="str">
            <v>DOTRAS</v>
          </cell>
          <cell r="D1649" t="b">
            <v>1</v>
          </cell>
        </row>
        <row r="1650">
          <cell r="A1650" t="str">
            <v>2,1,1,07,01,006</v>
          </cell>
          <cell r="B1650" t="str">
            <v>HONORARIOS AUDITO.</v>
          </cell>
          <cell r="C1650" t="str">
            <v>DOTRAS</v>
          </cell>
          <cell r="D1650" t="b">
            <v>1</v>
          </cell>
        </row>
        <row r="1651">
          <cell r="A1651" t="str">
            <v>2,1,1,07,01,007</v>
          </cell>
          <cell r="B1651" t="str">
            <v>PREVISION P/OTROS CREDITOS I</v>
          </cell>
          <cell r="C1651" t="str">
            <v>DOTRAS</v>
          </cell>
          <cell r="D1651" t="b">
            <v>1</v>
          </cell>
        </row>
        <row r="1652">
          <cell r="A1652" t="str">
            <v>2,1,1,07,01,008</v>
          </cell>
          <cell r="B1652" t="str">
            <v>IMPUESTOS A PAGAR</v>
          </cell>
          <cell r="C1652" t="str">
            <v>DOTRAS</v>
          </cell>
          <cell r="D1652" t="b">
            <v>1</v>
          </cell>
        </row>
        <row r="1653">
          <cell r="A1653" t="str">
            <v>2,1,1,07,01,009</v>
          </cell>
          <cell r="B1653" t="str">
            <v>PROV.HONORARIOS GERENCIAMIEN</v>
          </cell>
          <cell r="C1653" t="str">
            <v>DOTRAS</v>
          </cell>
          <cell r="D1653" t="b">
            <v>1</v>
          </cell>
        </row>
        <row r="1654">
          <cell r="A1654" t="str">
            <v>2,1,1,07,01,010</v>
          </cell>
          <cell r="B1654" t="str">
            <v>PROV.DONACIONES</v>
          </cell>
          <cell r="C1654" t="str">
            <v>DOTRAS</v>
          </cell>
          <cell r="D1654" t="b">
            <v>1</v>
          </cell>
        </row>
        <row r="1655">
          <cell r="A1655" t="str">
            <v>2,1,1,07,01,011</v>
          </cell>
          <cell r="B1655" t="str">
            <v>PROV.COSECHA</v>
          </cell>
          <cell r="C1655" t="str">
            <v>DOTRAS</v>
          </cell>
          <cell r="D1655" t="b">
            <v>1</v>
          </cell>
        </row>
        <row r="1656">
          <cell r="A1656" t="str">
            <v>2,1,1,07,01,012</v>
          </cell>
          <cell r="B1656" t="str">
            <v>PROV.CAPITALIZ HACIENDA</v>
          </cell>
          <cell r="C1656" t="str">
            <v>DOTRAS</v>
          </cell>
          <cell r="D1656" t="b">
            <v>1</v>
          </cell>
        </row>
        <row r="1657">
          <cell r="A1657" t="str">
            <v>2,1,1,07,01,013</v>
          </cell>
          <cell r="B1657" t="str">
            <v>HONORARIOS A PAGAR-DIRECTORI</v>
          </cell>
          <cell r="C1657" t="str">
            <v>DOTRAS</v>
          </cell>
          <cell r="D1657" t="b">
            <v>1</v>
          </cell>
        </row>
        <row r="1658">
          <cell r="A1658" t="str">
            <v>2,1,1,07,01,014</v>
          </cell>
          <cell r="B1658" t="str">
            <v>DONAC.PTES DE RENDICION POR</v>
          </cell>
          <cell r="C1658" t="str">
            <v>DOTRAS</v>
          </cell>
          <cell r="D1658" t="b">
            <v>1</v>
          </cell>
        </row>
        <row r="1659">
          <cell r="A1659" t="str">
            <v>2,1,1,07,01,015</v>
          </cell>
          <cell r="B1659" t="str">
            <v>PROV.DESPIDOS</v>
          </cell>
          <cell r="C1659" t="str">
            <v>DOTRAS</v>
          </cell>
          <cell r="D1659" t="b">
            <v>1</v>
          </cell>
        </row>
        <row r="1660">
          <cell r="A1660" t="str">
            <v>2,1,1,07,01,016</v>
          </cell>
          <cell r="B1660" t="str">
            <v>PROV.CONTIGENCIAS</v>
          </cell>
          <cell r="C1660" t="str">
            <v>DOTRAS</v>
          </cell>
          <cell r="D1660" t="b">
            <v>1</v>
          </cell>
        </row>
        <row r="1661">
          <cell r="A1661" t="str">
            <v>2,1,1,07,02,000</v>
          </cell>
          <cell r="B1661" t="str">
            <v>CIAS. VINCULADAS</v>
          </cell>
          <cell r="D1661" t="b">
            <v>0</v>
          </cell>
        </row>
        <row r="1662">
          <cell r="A1662" t="str">
            <v>2,1,1,07,02,001</v>
          </cell>
          <cell r="B1662" t="str">
            <v>PROVISIONES - COLONIZADORA</v>
          </cell>
          <cell r="C1662" t="str">
            <v>DOTRAS</v>
          </cell>
          <cell r="D1662" t="b">
            <v>1</v>
          </cell>
        </row>
        <row r="1663">
          <cell r="A1663" t="str">
            <v>2,1,1,07,02,002</v>
          </cell>
          <cell r="B1663" t="str">
            <v>PROVISIONES - IGSA</v>
          </cell>
          <cell r="C1663" t="str">
            <v>DOTRAS</v>
          </cell>
          <cell r="D1663" t="b">
            <v>1</v>
          </cell>
        </row>
        <row r="1664">
          <cell r="A1664" t="str">
            <v>2,1,1,07,02,004</v>
          </cell>
          <cell r="B1664" t="str">
            <v>PROVISIONES - AGRO RIEGO SAN</v>
          </cell>
          <cell r="C1664" t="str">
            <v>DOTRAS</v>
          </cell>
          <cell r="D1664" t="b">
            <v>1</v>
          </cell>
        </row>
        <row r="1665">
          <cell r="A1665" t="str">
            <v>2,1,1,07,02,005</v>
          </cell>
          <cell r="B1665" t="str">
            <v>PASIVO CON CACTUS</v>
          </cell>
          <cell r="C1665" t="str">
            <v>DOTRAS</v>
          </cell>
          <cell r="D1665" t="b">
            <v>1</v>
          </cell>
        </row>
        <row r="1666">
          <cell r="A1666" t="str">
            <v>2,1,1,08,00,000</v>
          </cell>
          <cell r="B1666" t="str">
            <v>OTRAS DEUDAS</v>
          </cell>
          <cell r="D1666" t="b">
            <v>0</v>
          </cell>
        </row>
        <row r="1667">
          <cell r="A1667" t="str">
            <v>2,1,1,08,01,000</v>
          </cell>
          <cell r="B1667" t="str">
            <v>ACREEDORES VARIOS</v>
          </cell>
          <cell r="D1667" t="b">
            <v>0</v>
          </cell>
        </row>
        <row r="1668">
          <cell r="A1668" t="str">
            <v>2,1,1,08,01,001</v>
          </cell>
          <cell r="B1668" t="str">
            <v>ANTICIPOS RECIBIDOS</v>
          </cell>
          <cell r="C1668" t="str">
            <v>DOTRAS</v>
          </cell>
          <cell r="D1668" t="b">
            <v>1</v>
          </cell>
        </row>
        <row r="1669">
          <cell r="A1669" t="str">
            <v>2,1,1,08,01,002</v>
          </cell>
          <cell r="B1669" t="str">
            <v>DIVIDENDOS A PAGAR</v>
          </cell>
          <cell r="C1669" t="str">
            <v>DOTRAS</v>
          </cell>
          <cell r="D1669" t="b">
            <v>1</v>
          </cell>
        </row>
        <row r="1670">
          <cell r="A1670" t="str">
            <v>2,1,1,08,01,003</v>
          </cell>
          <cell r="B1670" t="str">
            <v>INGRESOS COBRADOS X ADELANTA</v>
          </cell>
          <cell r="C1670" t="str">
            <v>DOTRAS</v>
          </cell>
          <cell r="D1670" t="b">
            <v>1</v>
          </cell>
        </row>
        <row r="1671">
          <cell r="A1671" t="str">
            <v>2,1,1,09,00,000</v>
          </cell>
          <cell r="B1671" t="str">
            <v>VARIOS A DEVENGAR</v>
          </cell>
          <cell r="D1671" t="b">
            <v>0</v>
          </cell>
        </row>
        <row r="1672">
          <cell r="A1672" t="str">
            <v>2,1,1,09,01,000</v>
          </cell>
          <cell r="B1672" t="str">
            <v>VARIOS A DEVENGAR</v>
          </cell>
          <cell r="D1672" t="b">
            <v>0</v>
          </cell>
        </row>
        <row r="1673">
          <cell r="A1673" t="str">
            <v>2,1,1,09,01,001</v>
          </cell>
          <cell r="B1673" t="str">
            <v>INT.A DEV.CTAS.POR PAGAR</v>
          </cell>
          <cell r="C1673" t="str">
            <v>DFINAN</v>
          </cell>
          <cell r="D1673" t="b">
            <v>1</v>
          </cell>
        </row>
        <row r="1674">
          <cell r="A1674" t="str">
            <v>2,2,0,00,00,000</v>
          </cell>
          <cell r="B1674" t="str">
            <v>PASIVO NO CORRIENTE</v>
          </cell>
          <cell r="D1674" t="b">
            <v>0</v>
          </cell>
        </row>
        <row r="1675">
          <cell r="A1675" t="str">
            <v>2,2,4,00,00,000</v>
          </cell>
          <cell r="B1675" t="str">
            <v>OTRAS DEUDAS NO CORRIENTES</v>
          </cell>
          <cell r="D1675" t="b">
            <v>0</v>
          </cell>
        </row>
        <row r="1676">
          <cell r="A1676" t="str">
            <v>2,2,4,01,00,000</v>
          </cell>
          <cell r="B1676" t="str">
            <v>OBLIGACIONES A PAGAR</v>
          </cell>
          <cell r="C1676" t="str">
            <v>NCDOTRAS</v>
          </cell>
          <cell r="D1676" t="b">
            <v>1</v>
          </cell>
        </row>
        <row r="1677">
          <cell r="A1677" t="str">
            <v>2,2,5,00,00,000</v>
          </cell>
          <cell r="B1677" t="str">
            <v>VARIOS A DEVENGAR</v>
          </cell>
          <cell r="D1677" t="b">
            <v>0</v>
          </cell>
        </row>
        <row r="1678">
          <cell r="A1678" t="str">
            <v>2,2,5,01,00,000</v>
          </cell>
          <cell r="B1678" t="str">
            <v>INT.A DEV.CTAS.POR PAGAR</v>
          </cell>
          <cell r="C1678" t="str">
            <v>DFINAN</v>
          </cell>
          <cell r="D1678" t="b">
            <v>1</v>
          </cell>
        </row>
        <row r="1679">
          <cell r="A1679" t="str">
            <v>2,2,6,00,00,000</v>
          </cell>
          <cell r="B1679" t="str">
            <v>VALOR LLAVE IRSA</v>
          </cell>
          <cell r="D1679" t="b">
            <v>0</v>
          </cell>
        </row>
        <row r="1680">
          <cell r="A1680" t="str">
            <v>2,2,6,01,00,000</v>
          </cell>
          <cell r="B1680" t="str">
            <v>VALOR LLAVE IRSA</v>
          </cell>
          <cell r="C1680" t="str">
            <v>DOTRAS</v>
          </cell>
          <cell r="D1680" t="b">
            <v>1</v>
          </cell>
        </row>
        <row r="1681">
          <cell r="A1681" t="str">
            <v>2,2,6,02,00,000</v>
          </cell>
          <cell r="B1681" t="str">
            <v>VALOR LLAVE IRSA AMORT ACUMULADA</v>
          </cell>
          <cell r="C1681" t="str">
            <v>DOTRAS</v>
          </cell>
          <cell r="D1681" t="b">
            <v>1</v>
          </cell>
        </row>
        <row r="1682">
          <cell r="A1682" t="str">
            <v>3,0,0,00,00,000</v>
          </cell>
          <cell r="B1682" t="str">
            <v>PATRIMONIO NETO</v>
          </cell>
          <cell r="C1682" t="str">
            <v>PN</v>
          </cell>
          <cell r="D1682" t="b">
            <v>1</v>
          </cell>
        </row>
        <row r="1683">
          <cell r="A1683" t="str">
            <v>3,1,0,00,00,000</v>
          </cell>
          <cell r="B1683" t="str">
            <v>CAPITAL</v>
          </cell>
          <cell r="D1683" t="b">
            <v>0</v>
          </cell>
        </row>
        <row r="1684">
          <cell r="A1684" t="str">
            <v>3,1,1,00,00,000</v>
          </cell>
          <cell r="B1684" t="str">
            <v>CAPITAL SOCIAL</v>
          </cell>
          <cell r="D1684" t="b">
            <v>0</v>
          </cell>
        </row>
        <row r="1685">
          <cell r="A1685" t="str">
            <v>3,1,1,01,00,000</v>
          </cell>
          <cell r="B1685" t="str">
            <v>ACCIONES EN CIRCULACION</v>
          </cell>
          <cell r="D1685" t="b">
            <v>0</v>
          </cell>
        </row>
        <row r="1686">
          <cell r="A1686" t="str">
            <v>3,1,1,02,00,000</v>
          </cell>
          <cell r="B1686" t="str">
            <v>ACCIONES ESCRITURALES</v>
          </cell>
          <cell r="D1686" t="b">
            <v>0</v>
          </cell>
        </row>
        <row r="1687">
          <cell r="A1687" t="str">
            <v>3,1,1,03,00,000</v>
          </cell>
          <cell r="B1687" t="str">
            <v>APORTES IRREVOCABLES</v>
          </cell>
          <cell r="D1687" t="b">
            <v>0</v>
          </cell>
        </row>
        <row r="1688">
          <cell r="A1688" t="str">
            <v>3,1,2,00,00,000</v>
          </cell>
          <cell r="B1688" t="str">
            <v>AJUSTES DE CAPITAL</v>
          </cell>
          <cell r="D1688" t="b">
            <v>0</v>
          </cell>
        </row>
        <row r="1689">
          <cell r="A1689" t="str">
            <v>3,1,2,01,00,000</v>
          </cell>
          <cell r="B1689" t="str">
            <v>AJUSTE POR INFLACION DEL CAPITAL</v>
          </cell>
          <cell r="D1689" t="b">
            <v>0</v>
          </cell>
        </row>
        <row r="1690">
          <cell r="A1690" t="str">
            <v>3,2,0,00,00,000</v>
          </cell>
          <cell r="B1690" t="str">
            <v>GANANCIAS RESERVADAS</v>
          </cell>
          <cell r="D1690" t="b">
            <v>0</v>
          </cell>
        </row>
        <row r="1691">
          <cell r="A1691" t="str">
            <v>3,2,1,00,00,000</v>
          </cell>
          <cell r="B1691" t="str">
            <v>RESERVAS</v>
          </cell>
          <cell r="D1691" t="b">
            <v>0</v>
          </cell>
        </row>
        <row r="1692">
          <cell r="A1692" t="str">
            <v>3,2,1,01,00,000</v>
          </cell>
          <cell r="B1692" t="str">
            <v>LEGAL</v>
          </cell>
          <cell r="D1692" t="b">
            <v>0</v>
          </cell>
        </row>
        <row r="1693">
          <cell r="A1693" t="str">
            <v>3,2,1,02,00,000</v>
          </cell>
          <cell r="B1693" t="str">
            <v>FACULTATIVA</v>
          </cell>
          <cell r="D1693" t="b">
            <v>0</v>
          </cell>
        </row>
        <row r="1694">
          <cell r="A1694" t="str">
            <v>3,2,1,03,00,000</v>
          </cell>
          <cell r="B1694" t="str">
            <v>PRIMA DE EMISION</v>
          </cell>
          <cell r="D1694" t="b">
            <v>0</v>
          </cell>
        </row>
        <row r="1695">
          <cell r="A1695" t="str">
            <v>3,2,1,04,00,000</v>
          </cell>
          <cell r="B1695" t="str">
            <v>PRIMA DE EMISION - AJUSTE</v>
          </cell>
          <cell r="D1695" t="b">
            <v>0</v>
          </cell>
        </row>
        <row r="1696">
          <cell r="A1696" t="str">
            <v>3,2,1,05,00,000</v>
          </cell>
          <cell r="B1696" t="str">
            <v>AJUSTE GLOBAL DE RESERVAS</v>
          </cell>
          <cell r="D1696" t="b">
            <v>0</v>
          </cell>
        </row>
        <row r="1697">
          <cell r="A1697" t="str">
            <v>3,3,0,00,00,000</v>
          </cell>
          <cell r="B1697" t="str">
            <v>RESULTADOS</v>
          </cell>
          <cell r="D1697" t="b">
            <v>0</v>
          </cell>
        </row>
        <row r="1698">
          <cell r="A1698" t="str">
            <v>3,3,1,00,00,000</v>
          </cell>
          <cell r="B1698" t="str">
            <v>ACUMULADOS</v>
          </cell>
          <cell r="D1698" t="b">
            <v>0</v>
          </cell>
        </row>
        <row r="1699">
          <cell r="A1699" t="str">
            <v>3,3,1,01,00,000</v>
          </cell>
          <cell r="B1699" t="str">
            <v>ACUMULADOS</v>
          </cell>
          <cell r="D1699" t="b">
            <v>0</v>
          </cell>
        </row>
        <row r="1700">
          <cell r="A1700" t="str">
            <v>4,0,0,00,00,000</v>
          </cell>
          <cell r="B1700" t="str">
            <v>INGRESOS</v>
          </cell>
          <cell r="D1700" t="b">
            <v>0</v>
          </cell>
        </row>
        <row r="1701">
          <cell r="A1701" t="str">
            <v>4,1,0,00,00,000</v>
          </cell>
          <cell r="B1701" t="str">
            <v>PRODUCTIVOS</v>
          </cell>
          <cell r="D1701" t="b">
            <v>0</v>
          </cell>
        </row>
        <row r="1702">
          <cell r="A1702" t="str">
            <v>4,1,1,00,00,000</v>
          </cell>
          <cell r="B1702" t="str">
            <v>AGRICULTURA</v>
          </cell>
          <cell r="D1702" t="b">
            <v>0</v>
          </cell>
        </row>
        <row r="1703">
          <cell r="A1703" t="str">
            <v>4,1,1,01,00,000</v>
          </cell>
          <cell r="B1703" t="str">
            <v>GRANOS</v>
          </cell>
          <cell r="D1703" t="b">
            <v>0</v>
          </cell>
        </row>
        <row r="1704">
          <cell r="A1704" t="str">
            <v>4,1,1,01,01,000</v>
          </cell>
          <cell r="B1704" t="str">
            <v>VTA GR TRIGO PAN</v>
          </cell>
          <cell r="C1704" t="str">
            <v>IV1</v>
          </cell>
          <cell r="D1704" t="b">
            <v>1</v>
          </cell>
        </row>
        <row r="1705">
          <cell r="A1705" t="str">
            <v>4,1,1,01,02,000</v>
          </cell>
          <cell r="B1705" t="str">
            <v>VTA GR TRIGO CANDEAL</v>
          </cell>
          <cell r="C1705" t="str">
            <v>IV1</v>
          </cell>
          <cell r="D1705" t="b">
            <v>1</v>
          </cell>
        </row>
        <row r="1706">
          <cell r="A1706" t="str">
            <v>4,1,1,01,03,000</v>
          </cell>
          <cell r="B1706" t="str">
            <v>VTA GR GIRASOL ACEITERO</v>
          </cell>
          <cell r="C1706" t="str">
            <v>IV1</v>
          </cell>
          <cell r="D1706" t="b">
            <v>1</v>
          </cell>
        </row>
        <row r="1707">
          <cell r="A1707" t="str">
            <v>4,1,1,01,04,000</v>
          </cell>
          <cell r="B1707" t="str">
            <v>VTA GR GIRASOL CONFITERO</v>
          </cell>
          <cell r="C1707" t="str">
            <v>IV1</v>
          </cell>
          <cell r="D1707" t="b">
            <v>1</v>
          </cell>
        </row>
        <row r="1708">
          <cell r="A1708" t="str">
            <v>4,1,1,01,05,000</v>
          </cell>
          <cell r="B1708" t="str">
            <v>VTA GR MAIZ</v>
          </cell>
          <cell r="C1708" t="str">
            <v>IV1</v>
          </cell>
          <cell r="D1708" t="b">
            <v>1</v>
          </cell>
        </row>
        <row r="1709">
          <cell r="A1709" t="str">
            <v>4,1,1,01,06,000</v>
          </cell>
          <cell r="B1709" t="str">
            <v>VTA GR SOJA 1</v>
          </cell>
          <cell r="C1709" t="str">
            <v>IV1</v>
          </cell>
          <cell r="D1709" t="b">
            <v>1</v>
          </cell>
        </row>
        <row r="1710">
          <cell r="A1710" t="str">
            <v>4,1,1,01,07,000</v>
          </cell>
          <cell r="B1710" t="str">
            <v>VTA GR SOJA 2</v>
          </cell>
          <cell r="C1710" t="str">
            <v>IV1</v>
          </cell>
          <cell r="D1710" t="b">
            <v>1</v>
          </cell>
        </row>
        <row r="1711">
          <cell r="A1711" t="str">
            <v>4,1,1,01,08,000</v>
          </cell>
          <cell r="B1711" t="str">
            <v>VTA GR MANI</v>
          </cell>
          <cell r="C1711" t="str">
            <v>IV1</v>
          </cell>
          <cell r="D1711" t="b">
            <v>1</v>
          </cell>
        </row>
        <row r="1712">
          <cell r="A1712" t="str">
            <v>4,1,1,01,10,000</v>
          </cell>
          <cell r="B1712" t="str">
            <v>VTA GR CENTENO</v>
          </cell>
          <cell r="C1712" t="str">
            <v>IV1</v>
          </cell>
          <cell r="D1712" t="b">
            <v>1</v>
          </cell>
        </row>
        <row r="1713">
          <cell r="A1713" t="str">
            <v>4,1,1,01,11,000</v>
          </cell>
          <cell r="B1713" t="str">
            <v>VTA GR CEBADA</v>
          </cell>
          <cell r="C1713" t="str">
            <v>IV1</v>
          </cell>
          <cell r="D1713" t="b">
            <v>1</v>
          </cell>
        </row>
        <row r="1714">
          <cell r="A1714" t="str">
            <v>4,1,1,01,14,000</v>
          </cell>
          <cell r="B1714" t="str">
            <v>VTA GR SORGO</v>
          </cell>
          <cell r="C1714" t="str">
            <v>IV1</v>
          </cell>
          <cell r="D1714" t="b">
            <v>1</v>
          </cell>
        </row>
        <row r="1715">
          <cell r="A1715" t="str">
            <v>4,1,1,01,16,000</v>
          </cell>
          <cell r="B1715" t="str">
            <v>VTA GR MAIZ COLORADO</v>
          </cell>
          <cell r="C1715" t="str">
            <v>IV1</v>
          </cell>
          <cell r="D1715" t="b">
            <v>1</v>
          </cell>
        </row>
        <row r="1716">
          <cell r="A1716" t="str">
            <v>4,1,1,01,19,000</v>
          </cell>
          <cell r="B1716" t="str">
            <v>VTA GR TRIGO DESCARTE</v>
          </cell>
          <cell r="C1716" t="str">
            <v>IV1</v>
          </cell>
          <cell r="D1716" t="b">
            <v>1</v>
          </cell>
        </row>
        <row r="1717">
          <cell r="A1717" t="str">
            <v>4,1,1,01,20,000</v>
          </cell>
          <cell r="B1717" t="str">
            <v>VTA GR SOJA ZARANDA</v>
          </cell>
          <cell r="C1717" t="str">
            <v>IV1</v>
          </cell>
          <cell r="D1717" t="b">
            <v>1</v>
          </cell>
        </row>
        <row r="1718">
          <cell r="A1718" t="str">
            <v>4,1,1,01,21,000</v>
          </cell>
          <cell r="B1718" t="str">
            <v>VTA GR MAIZ PISINGALLO</v>
          </cell>
          <cell r="C1718" t="str">
            <v>IV1</v>
          </cell>
          <cell r="D1718" t="b">
            <v>1</v>
          </cell>
        </row>
        <row r="1719">
          <cell r="A1719" t="str">
            <v>4,1,1,01,57,000</v>
          </cell>
          <cell r="B1719" t="str">
            <v>VTA GR DESCARTE POROTO</v>
          </cell>
          <cell r="C1719" t="str">
            <v>IV1</v>
          </cell>
          <cell r="D1719" t="b">
            <v>1</v>
          </cell>
        </row>
        <row r="1720">
          <cell r="A1720" t="str">
            <v>4,1,1,01,58,000</v>
          </cell>
          <cell r="B1720" t="str">
            <v>VTA GR POROTO NEGRO</v>
          </cell>
          <cell r="C1720" t="str">
            <v>IV1</v>
          </cell>
          <cell r="D1720" t="b">
            <v>1</v>
          </cell>
        </row>
        <row r="1721">
          <cell r="A1721" t="str">
            <v>4,1,1,01,59,000</v>
          </cell>
          <cell r="B1721" t="str">
            <v>VTA GR POROTO ALUBIA</v>
          </cell>
          <cell r="C1721" t="str">
            <v>IV1</v>
          </cell>
          <cell r="D1721" t="b">
            <v>1</v>
          </cell>
        </row>
        <row r="1722">
          <cell r="A1722" t="str">
            <v>4,1,1,01,60,000</v>
          </cell>
          <cell r="B1722" t="str">
            <v>VTA GR MZ ALTO OLEICO</v>
          </cell>
          <cell r="C1722" t="str">
            <v>IV1</v>
          </cell>
          <cell r="D1722" t="b">
            <v>1</v>
          </cell>
        </row>
        <row r="1723">
          <cell r="A1723" t="str">
            <v>4,1,1,02,00,000</v>
          </cell>
          <cell r="B1723" t="str">
            <v>SEMILLAS</v>
          </cell>
          <cell r="D1723" t="b">
            <v>0</v>
          </cell>
        </row>
        <row r="1724">
          <cell r="A1724" t="str">
            <v>4,1,1,02,01,000</v>
          </cell>
          <cell r="B1724" t="str">
            <v>VTA SEMILLAS VARIAS</v>
          </cell>
          <cell r="C1724" t="str">
            <v>IV1</v>
          </cell>
          <cell r="D1724" t="b">
            <v>1</v>
          </cell>
        </row>
        <row r="1725">
          <cell r="A1725" t="str">
            <v>4,1,1,02,02,000</v>
          </cell>
          <cell r="B1725" t="str">
            <v>VTA SE TRIGO PAN</v>
          </cell>
          <cell r="C1725" t="str">
            <v>IV1</v>
          </cell>
          <cell r="D1725" t="b">
            <v>1</v>
          </cell>
        </row>
        <row r="1726">
          <cell r="A1726" t="str">
            <v>4,1,1,02,04,000</v>
          </cell>
          <cell r="B1726" t="str">
            <v>VTA SE GIRASOL ACEITERO</v>
          </cell>
          <cell r="C1726" t="str">
            <v>IV1</v>
          </cell>
          <cell r="D1726" t="b">
            <v>1</v>
          </cell>
        </row>
        <row r="1727">
          <cell r="A1727" t="str">
            <v>4,1,1,02,06,000</v>
          </cell>
          <cell r="B1727" t="str">
            <v>VTA SE MAIZ</v>
          </cell>
          <cell r="C1727" t="str">
            <v>IV1</v>
          </cell>
          <cell r="D1727" t="b">
            <v>1</v>
          </cell>
        </row>
        <row r="1728">
          <cell r="A1728" t="str">
            <v>4,1,1,02,07,000</v>
          </cell>
          <cell r="B1728" t="str">
            <v>VTA SE SOJA 1</v>
          </cell>
          <cell r="C1728" t="str">
            <v>IV1</v>
          </cell>
          <cell r="D1728" t="b">
            <v>1</v>
          </cell>
        </row>
        <row r="1729">
          <cell r="A1729" t="str">
            <v>4,1,1,02,10,000</v>
          </cell>
          <cell r="B1729" t="str">
            <v>VTA SE AVENA</v>
          </cell>
          <cell r="C1729" t="str">
            <v>IV1</v>
          </cell>
          <cell r="D1729" t="b">
            <v>1</v>
          </cell>
        </row>
        <row r="1730">
          <cell r="A1730" t="str">
            <v>4,1,1,02,11,000</v>
          </cell>
          <cell r="B1730" t="str">
            <v>VTA SE CENTENO</v>
          </cell>
          <cell r="C1730" t="str">
            <v>IV1</v>
          </cell>
          <cell r="D1730" t="b">
            <v>1</v>
          </cell>
        </row>
        <row r="1731">
          <cell r="A1731" t="str">
            <v>4,1,1,02,15,000</v>
          </cell>
          <cell r="B1731" t="str">
            <v>VTA SE SORGO</v>
          </cell>
          <cell r="C1731" t="str">
            <v>IV1</v>
          </cell>
          <cell r="D1731" t="b">
            <v>1</v>
          </cell>
        </row>
        <row r="1732">
          <cell r="A1732" t="str">
            <v>4,1,1,02,17,000</v>
          </cell>
          <cell r="B1732" t="str">
            <v>VTA SE ALFALFA</v>
          </cell>
          <cell r="C1732" t="str">
            <v>IV1</v>
          </cell>
          <cell r="D1732" t="b">
            <v>1</v>
          </cell>
        </row>
        <row r="1733">
          <cell r="A1733" t="str">
            <v>4,1,1,02,23,000</v>
          </cell>
          <cell r="B1733" t="str">
            <v>VTA SE MOHA</v>
          </cell>
          <cell r="C1733" t="str">
            <v>IV1</v>
          </cell>
          <cell r="D1733" t="b">
            <v>1</v>
          </cell>
        </row>
        <row r="1734">
          <cell r="A1734" t="str">
            <v>4,1,1,02,25,000</v>
          </cell>
          <cell r="B1734" t="str">
            <v>VTA SE ALGODON</v>
          </cell>
          <cell r="C1734" t="str">
            <v>IV1</v>
          </cell>
          <cell r="D1734" t="b">
            <v>1</v>
          </cell>
        </row>
        <row r="1735">
          <cell r="A1735" t="str">
            <v>4,1,1,03,00,000</v>
          </cell>
          <cell r="B1735" t="str">
            <v>SUPRODUCTOS AGRICOLAS</v>
          </cell>
          <cell r="D1735" t="b">
            <v>0</v>
          </cell>
        </row>
        <row r="1736">
          <cell r="A1736" t="str">
            <v>4,1,1,03,01,000</v>
          </cell>
          <cell r="B1736" t="str">
            <v>VTA.AGR.-SUBPRODUCTOS</v>
          </cell>
          <cell r="C1736" t="str">
            <v>IV1</v>
          </cell>
          <cell r="D1736" t="b">
            <v>1</v>
          </cell>
        </row>
        <row r="1737">
          <cell r="A1737" t="str">
            <v>4,1,1,04,00,000</v>
          </cell>
          <cell r="B1737" t="str">
            <v>PAPA</v>
          </cell>
          <cell r="D1737" t="b">
            <v>0</v>
          </cell>
        </row>
        <row r="1738">
          <cell r="A1738" t="str">
            <v>4,1,1,04,01,000</v>
          </cell>
          <cell r="B1738" t="str">
            <v>VTA PAPA</v>
          </cell>
          <cell r="C1738" t="str">
            <v>IV1</v>
          </cell>
          <cell r="D1738" t="b">
            <v>1</v>
          </cell>
        </row>
        <row r="1739">
          <cell r="A1739" t="str">
            <v>4,1,1,05,00,000</v>
          </cell>
          <cell r="B1739" t="str">
            <v>PRODUCCION</v>
          </cell>
          <cell r="D1739" t="b">
            <v>0</v>
          </cell>
        </row>
        <row r="1740">
          <cell r="A1740" t="str">
            <v>4,1,1,05,19,000</v>
          </cell>
          <cell r="B1740" t="str">
            <v>PROD.POROTO NEGRO</v>
          </cell>
          <cell r="C1740" t="str">
            <v>IV1</v>
          </cell>
          <cell r="D1740" t="b">
            <v>1</v>
          </cell>
        </row>
        <row r="1741">
          <cell r="A1741" t="str">
            <v>4,1,1,05,22,000</v>
          </cell>
          <cell r="B1741" t="str">
            <v>PROD.POROTO NEGRO</v>
          </cell>
          <cell r="C1741" t="str">
            <v>IV1</v>
          </cell>
          <cell r="D1741" t="b">
            <v>1</v>
          </cell>
        </row>
        <row r="1742">
          <cell r="A1742" t="str">
            <v>4,1,1,05,23,000</v>
          </cell>
          <cell r="B1742" t="str">
            <v>PROD.POROTO ALUBIA</v>
          </cell>
          <cell r="C1742" t="str">
            <v>IV1</v>
          </cell>
          <cell r="D1742" t="b">
            <v>1</v>
          </cell>
        </row>
        <row r="1743">
          <cell r="A1743" t="str">
            <v>4,1,1,05,24,000</v>
          </cell>
          <cell r="B1743" t="str">
            <v>PROD.ROLLOS</v>
          </cell>
          <cell r="C1743" t="str">
            <v>OI2</v>
          </cell>
          <cell r="D1743" t="b">
            <v>1</v>
          </cell>
        </row>
        <row r="1744">
          <cell r="A1744" t="str">
            <v>4,1,1,05,27,000</v>
          </cell>
          <cell r="B1744" t="str">
            <v>PROD.ROLLOS</v>
          </cell>
          <cell r="C1744" t="str">
            <v>OI2</v>
          </cell>
          <cell r="D1744" t="b">
            <v>1</v>
          </cell>
        </row>
        <row r="1745">
          <cell r="A1745" t="str">
            <v>4,1,1,06,00,000</v>
          </cell>
          <cell r="B1745" t="str">
            <v>INGRESOS PLANTA SILOS</v>
          </cell>
          <cell r="D1745" t="b">
            <v>0</v>
          </cell>
        </row>
        <row r="1746">
          <cell r="A1746" t="str">
            <v>4,1,1,06,01,000</v>
          </cell>
          <cell r="B1746" t="str">
            <v>INGRESOS PLANTA SILOS</v>
          </cell>
          <cell r="C1746" t="str">
            <v>OI1</v>
          </cell>
          <cell r="D1746" t="b">
            <v>1</v>
          </cell>
        </row>
        <row r="1747">
          <cell r="A1747" t="str">
            <v>4,1,2,00,00,000</v>
          </cell>
          <cell r="B1747" t="str">
            <v>GANADERIA</v>
          </cell>
          <cell r="D1747" t="b">
            <v>0</v>
          </cell>
        </row>
        <row r="1748">
          <cell r="A1748" t="str">
            <v>4,1,2,01,00,000</v>
          </cell>
          <cell r="B1748" t="str">
            <v>VTA GANAD HACIENDA VACUNA - BS.C</v>
          </cell>
          <cell r="C1748" t="str">
            <v>IV2</v>
          </cell>
          <cell r="D1748" t="b">
            <v>1</v>
          </cell>
        </row>
        <row r="1749">
          <cell r="A1749" t="str">
            <v>4,1,2,02,00,000</v>
          </cell>
          <cell r="B1749" t="str">
            <v>VTA GANAD HACIENDA YEGUARIZA</v>
          </cell>
          <cell r="C1749" t="str">
            <v>IV2</v>
          </cell>
          <cell r="D1749" t="b">
            <v>1</v>
          </cell>
        </row>
        <row r="1750">
          <cell r="A1750" t="str">
            <v>4,1,2,03,00,000</v>
          </cell>
          <cell r="B1750" t="str">
            <v>VTA GANAD HACIENDA LANAR</v>
          </cell>
          <cell r="C1750" t="str">
            <v>IV2</v>
          </cell>
          <cell r="D1750" t="b">
            <v>1</v>
          </cell>
        </row>
        <row r="1751">
          <cell r="A1751" t="str">
            <v>4,1,2,04,00,000</v>
          </cell>
          <cell r="B1751" t="str">
            <v>VTA GANAD SUBPRODUCTOS</v>
          </cell>
          <cell r="C1751" t="str">
            <v>IV2</v>
          </cell>
          <cell r="D1751" t="b">
            <v>1</v>
          </cell>
        </row>
        <row r="1752">
          <cell r="A1752" t="str">
            <v>4,1,2,06,00,000</v>
          </cell>
          <cell r="B1752" t="str">
            <v>VTA GANAD CARNE P/CONSUMO</v>
          </cell>
          <cell r="C1752" t="str">
            <v>IV2</v>
          </cell>
          <cell r="D1752" t="b">
            <v>1</v>
          </cell>
        </row>
        <row r="1753">
          <cell r="A1753" t="str">
            <v>4,1,3,00,00,000</v>
          </cell>
          <cell r="B1753" t="str">
            <v>LECHE</v>
          </cell>
          <cell r="D1753" t="b">
            <v>0</v>
          </cell>
        </row>
        <row r="1754">
          <cell r="A1754" t="str">
            <v>4,1,3,01,00,000</v>
          </cell>
          <cell r="B1754" t="str">
            <v>VTA LECHE</v>
          </cell>
          <cell r="C1754" t="str">
            <v>IV3</v>
          </cell>
          <cell r="D1754" t="b">
            <v>1</v>
          </cell>
        </row>
        <row r="1755">
          <cell r="A1755" t="str">
            <v>4,1,3,02,00,000</v>
          </cell>
          <cell r="B1755" t="str">
            <v>VTA LEC HACIENDA TAMBO</v>
          </cell>
          <cell r="C1755" t="str">
            <v>IV3</v>
          </cell>
          <cell r="D1755" t="b">
            <v>1</v>
          </cell>
        </row>
        <row r="1756">
          <cell r="A1756" t="str">
            <v>4,1,3,03,00,000</v>
          </cell>
          <cell r="B1756" t="str">
            <v>VTA PASTILLAS DE SEMEN</v>
          </cell>
          <cell r="C1756" t="str">
            <v>IV3</v>
          </cell>
          <cell r="D1756" t="b">
            <v>1</v>
          </cell>
        </row>
        <row r="1757">
          <cell r="A1757" t="str">
            <v>4,1,5,00,00,000</v>
          </cell>
          <cell r="B1757" t="str">
            <v>OTROS</v>
          </cell>
          <cell r="D1757" t="b">
            <v>0</v>
          </cell>
        </row>
        <row r="1758">
          <cell r="A1758" t="str">
            <v>4,1,5,01,00,000</v>
          </cell>
          <cell r="B1758" t="str">
            <v>ING OTROS ARRENDAMIENTOS</v>
          </cell>
          <cell r="C1758" t="str">
            <v>OI1</v>
          </cell>
          <cell r="D1758" t="b">
            <v>1</v>
          </cell>
        </row>
        <row r="1759">
          <cell r="A1759" t="str">
            <v>4,1,5,02,00,000</v>
          </cell>
          <cell r="B1759" t="str">
            <v>ING OTROS PASTAJES</v>
          </cell>
          <cell r="C1759" t="str">
            <v>OI2</v>
          </cell>
          <cell r="D1759" t="b">
            <v>1</v>
          </cell>
        </row>
        <row r="1760">
          <cell r="A1760" t="str">
            <v>4,1,5,03,00,000</v>
          </cell>
          <cell r="B1760" t="str">
            <v>ING OTROS ALQUILERES</v>
          </cell>
          <cell r="C1760" t="str">
            <v>OI1</v>
          </cell>
          <cell r="D1760" t="b">
            <v>1</v>
          </cell>
        </row>
        <row r="1761">
          <cell r="A1761" t="str">
            <v>4,1,5,04,00,000</v>
          </cell>
          <cell r="B1761" t="str">
            <v>ING OTROS SERVICIOS A 3ROS</v>
          </cell>
          <cell r="C1761" t="str">
            <v>OI1</v>
          </cell>
          <cell r="D1761" t="b">
            <v>1</v>
          </cell>
        </row>
        <row r="1762">
          <cell r="A1762" t="str">
            <v>4,1,5,06,00,000</v>
          </cell>
          <cell r="B1762" t="str">
            <v>ING OTROS RECUPERO POR SINIESTRO</v>
          </cell>
          <cell r="C1762" t="str">
            <v>GI6</v>
          </cell>
          <cell r="D1762" t="b">
            <v>1</v>
          </cell>
        </row>
        <row r="1763">
          <cell r="A1763" t="str">
            <v>4,1,5,07,00,000</v>
          </cell>
          <cell r="B1763" t="str">
            <v>ING OTROS AGROQUIMICOS</v>
          </cell>
          <cell r="C1763" t="str">
            <v>OI1</v>
          </cell>
          <cell r="D1763" t="b">
            <v>1</v>
          </cell>
        </row>
        <row r="1764">
          <cell r="A1764" t="str">
            <v>4,1,5,09,00,000</v>
          </cell>
          <cell r="B1764" t="str">
            <v>ING OTROS COMBUSTIBLES Y LUBRICA</v>
          </cell>
          <cell r="C1764" t="str">
            <v>GI6</v>
          </cell>
          <cell r="D1764" t="b">
            <v>1</v>
          </cell>
        </row>
        <row r="1765">
          <cell r="A1765" t="str">
            <v>4,1,5,10,00,000</v>
          </cell>
          <cell r="B1765" t="str">
            <v>ING OTROS VARIOS</v>
          </cell>
          <cell r="C1765" t="str">
            <v>OI1</v>
          </cell>
          <cell r="D1765" t="b">
            <v>1</v>
          </cell>
        </row>
        <row r="1766">
          <cell r="A1766" t="str">
            <v>4,1,5,11,00,000</v>
          </cell>
          <cell r="B1766" t="str">
            <v>ING OTROS LABORES</v>
          </cell>
          <cell r="C1766" t="str">
            <v>OI1</v>
          </cell>
          <cell r="D1766" t="b">
            <v>1</v>
          </cell>
        </row>
        <row r="1767">
          <cell r="A1767" t="str">
            <v>4,1,5,12,00,000</v>
          </cell>
          <cell r="B1767" t="str">
            <v>ING OTROS ALAMBRADOS</v>
          </cell>
          <cell r="C1767" t="str">
            <v>OI4</v>
          </cell>
          <cell r="D1767" t="b">
            <v>1</v>
          </cell>
        </row>
        <row r="1768">
          <cell r="A1768" t="str">
            <v>4,1,5,13,00,000</v>
          </cell>
          <cell r="B1768" t="str">
            <v>ING OTROS VENTAS A LIQUIDAR</v>
          </cell>
          <cell r="C1768" t="str">
            <v>IV1</v>
          </cell>
          <cell r="D1768" t="b">
            <v>1</v>
          </cell>
        </row>
        <row r="1769">
          <cell r="A1769" t="str">
            <v>4,1,5,14,00,000</v>
          </cell>
          <cell r="B1769" t="str">
            <v>ING OTROS RECUPERO GTOS EXPORTAC.</v>
          </cell>
          <cell r="C1769" t="str">
            <v>OI6</v>
          </cell>
          <cell r="D1769" t="b">
            <v>1</v>
          </cell>
        </row>
        <row r="1770">
          <cell r="A1770" t="str">
            <v>4,1,5,15,00,000</v>
          </cell>
          <cell r="B1770" t="str">
            <v>ING. OTROS SERVICIO DE PESADA</v>
          </cell>
          <cell r="C1770" t="str">
            <v>OI1</v>
          </cell>
          <cell r="D1770" t="b">
            <v>1</v>
          </cell>
        </row>
        <row r="1771">
          <cell r="A1771" t="str">
            <v>4,1,6,00,00,000</v>
          </cell>
          <cell r="B1771" t="str">
            <v>VTA DE LANA</v>
          </cell>
          <cell r="D1771" t="b">
            <v>0</v>
          </cell>
        </row>
        <row r="1772">
          <cell r="A1772" t="str">
            <v>4,1,6,01,00,000</v>
          </cell>
          <cell r="B1772" t="str">
            <v>VTA DE LANA</v>
          </cell>
          <cell r="C1772" t="str">
            <v>IV2</v>
          </cell>
          <cell r="D1772" t="b">
            <v>1</v>
          </cell>
        </row>
        <row r="1773">
          <cell r="A1773" t="str">
            <v>4,1,7,00,00,000</v>
          </cell>
          <cell r="B1773" t="str">
            <v>VTA DE ALGODON</v>
          </cell>
          <cell r="D1773" t="b">
            <v>0</v>
          </cell>
        </row>
        <row r="1774">
          <cell r="A1774" t="str">
            <v>4,1,7,01,00,000</v>
          </cell>
          <cell r="B1774" t="str">
            <v>VTA DE ALGODON</v>
          </cell>
          <cell r="C1774" t="str">
            <v>IV1</v>
          </cell>
          <cell r="D1774" t="b">
            <v>1</v>
          </cell>
        </row>
        <row r="1775">
          <cell r="A1775" t="str">
            <v>4,1,8,00,00,000</v>
          </cell>
          <cell r="B1775" t="str">
            <v>POSTES</v>
          </cell>
          <cell r="D1775" t="b">
            <v>0</v>
          </cell>
        </row>
        <row r="1776">
          <cell r="A1776" t="str">
            <v>4,1,8,01,00,000</v>
          </cell>
          <cell r="B1776" t="str">
            <v>VTA POSTES</v>
          </cell>
          <cell r="C1776" t="str">
            <v>IV4</v>
          </cell>
          <cell r="D1776" t="b">
            <v>1</v>
          </cell>
        </row>
        <row r="1777">
          <cell r="A1777" t="str">
            <v>4,3,0,00,00,000</v>
          </cell>
          <cell r="B1777" t="str">
            <v>ADMINISTRACION</v>
          </cell>
          <cell r="D1777" t="b">
            <v>0</v>
          </cell>
        </row>
        <row r="1778">
          <cell r="A1778" t="str">
            <v>4,3,1,00,00,000</v>
          </cell>
          <cell r="B1778" t="str">
            <v>INGRESOS POR ADMINISTRACION</v>
          </cell>
          <cell r="C1778" t="str">
            <v>GA6</v>
          </cell>
          <cell r="D1778" t="b">
            <v>1</v>
          </cell>
        </row>
        <row r="1779">
          <cell r="A1779" t="str">
            <v>4,4,0,00,00,000</v>
          </cell>
          <cell r="B1779" t="str">
            <v>FINANCIEROS</v>
          </cell>
          <cell r="D1779" t="b">
            <v>0</v>
          </cell>
        </row>
        <row r="1780">
          <cell r="A1780" t="str">
            <v>4,4,1,00,00,000</v>
          </cell>
          <cell r="B1780" t="str">
            <v>COMERCIALES</v>
          </cell>
          <cell r="D1780" t="b">
            <v>0</v>
          </cell>
        </row>
        <row r="1781">
          <cell r="A1781" t="str">
            <v>4,4,1,01,00,000</v>
          </cell>
          <cell r="B1781" t="str">
            <v>INTERESES POR VENTAS A PLAZO</v>
          </cell>
          <cell r="C1781" t="str">
            <v>OI5</v>
          </cell>
          <cell r="D1781" t="b">
            <v>1</v>
          </cell>
        </row>
        <row r="1782">
          <cell r="A1782" t="str">
            <v>4,4,1,02,00,000</v>
          </cell>
          <cell r="B1782" t="str">
            <v>DESCUENTOS RECIBIDOS</v>
          </cell>
          <cell r="C1782" t="str">
            <v>OI5</v>
          </cell>
          <cell r="D1782" t="b">
            <v>1</v>
          </cell>
        </row>
        <row r="1783">
          <cell r="A1783" t="str">
            <v>4,4,2,00,00,000</v>
          </cell>
          <cell r="B1783" t="str">
            <v>BANCARIOS</v>
          </cell>
          <cell r="D1783" t="b">
            <v>0</v>
          </cell>
        </row>
        <row r="1784">
          <cell r="A1784" t="str">
            <v>4,4,2,01,00,000</v>
          </cell>
          <cell r="B1784" t="str">
            <v>INT POR COLOCACIONES DE FONDO EN</v>
          </cell>
          <cell r="C1784" t="str">
            <v>OI5</v>
          </cell>
          <cell r="D1784" t="b">
            <v>1</v>
          </cell>
        </row>
        <row r="1785">
          <cell r="A1785" t="str">
            <v>4,4,2,02,00,000</v>
          </cell>
          <cell r="B1785" t="str">
            <v>INT POR COLOCACIONES DE FONDO EN</v>
          </cell>
          <cell r="C1785" t="str">
            <v>OI5</v>
          </cell>
          <cell r="D1785" t="b">
            <v>1</v>
          </cell>
        </row>
        <row r="1786">
          <cell r="A1786" t="str">
            <v>4,4,3,00,00,000</v>
          </cell>
          <cell r="B1786" t="str">
            <v>FINANCIEROS</v>
          </cell>
          <cell r="D1786" t="b">
            <v>0</v>
          </cell>
        </row>
        <row r="1787">
          <cell r="A1787" t="str">
            <v>4,4,3,01,00,000</v>
          </cell>
          <cell r="B1787" t="str">
            <v>INTERESES CREDITOS EMPLEADOS</v>
          </cell>
          <cell r="C1787" t="str">
            <v>OI5</v>
          </cell>
          <cell r="D1787" t="b">
            <v>1</v>
          </cell>
        </row>
        <row r="1788">
          <cell r="A1788" t="str">
            <v>4,4,3,02,00,000</v>
          </cell>
          <cell r="B1788" t="str">
            <v>INTERESES PRESTAMO A CACTUS</v>
          </cell>
          <cell r="C1788" t="str">
            <v>OI6</v>
          </cell>
          <cell r="D1788" t="b">
            <v>1</v>
          </cell>
        </row>
        <row r="1789">
          <cell r="A1789" t="str">
            <v>4,4,3,03,00,000</v>
          </cell>
          <cell r="B1789" t="str">
            <v>DIF.CAMBIO GENERADAS POR ACTIVOS</v>
          </cell>
          <cell r="C1789" t="str">
            <v>OI5</v>
          </cell>
          <cell r="D1789" t="b">
            <v>1</v>
          </cell>
        </row>
        <row r="1790">
          <cell r="A1790" t="str">
            <v>4,4,3,04,00,000</v>
          </cell>
          <cell r="B1790" t="str">
            <v>DESC.FINANCIEROS RECIBIDOS</v>
          </cell>
          <cell r="C1790" t="str">
            <v>OI5</v>
          </cell>
          <cell r="D1790" t="b">
            <v>1</v>
          </cell>
        </row>
        <row r="1791">
          <cell r="A1791" t="str">
            <v>4,4,3,05,00,000</v>
          </cell>
          <cell r="B1791" t="str">
            <v>INT.FINANCIEROS POSITIVOS</v>
          </cell>
          <cell r="C1791" t="str">
            <v>OI5</v>
          </cell>
          <cell r="D1791" t="b">
            <v>1</v>
          </cell>
        </row>
        <row r="1792">
          <cell r="A1792" t="str">
            <v>4,4,3,07,00,000</v>
          </cell>
          <cell r="B1792" t="str">
            <v>INTERESES PTMO.ZON</v>
          </cell>
          <cell r="C1792" t="str">
            <v>OI5</v>
          </cell>
          <cell r="D1792" t="b">
            <v>1</v>
          </cell>
        </row>
        <row r="1793">
          <cell r="A1793" t="str">
            <v>4,4,3,08,00,000</v>
          </cell>
          <cell r="B1793" t="str">
            <v>ACTUALIZAC.CAPITAL PTMOS.A 3EROS</v>
          </cell>
          <cell r="C1793" t="str">
            <v>OI5</v>
          </cell>
          <cell r="D1793" t="b">
            <v>1</v>
          </cell>
        </row>
        <row r="1794">
          <cell r="A1794" t="str">
            <v>4,4,4,00,00,000</v>
          </cell>
          <cell r="B1794" t="str">
            <v>VALORES MOBILIARIOS</v>
          </cell>
          <cell r="D1794" t="b">
            <v>0</v>
          </cell>
        </row>
        <row r="1795">
          <cell r="A1795" t="str">
            <v>4,4,4,01,00,000</v>
          </cell>
          <cell r="B1795" t="str">
            <v>VENTA TITULOS Y ACCIONES</v>
          </cell>
          <cell r="C1795" t="str">
            <v>OI5</v>
          </cell>
          <cell r="D1795" t="b">
            <v>1</v>
          </cell>
        </row>
        <row r="1796">
          <cell r="A1796" t="str">
            <v>4,4,4,02,00,000</v>
          </cell>
          <cell r="B1796" t="str">
            <v>COSTO TITULOS Y ACCIONES</v>
          </cell>
          <cell r="C1796" t="str">
            <v>OI5</v>
          </cell>
          <cell r="D1796" t="b">
            <v>1</v>
          </cell>
        </row>
        <row r="1797">
          <cell r="A1797" t="str">
            <v>4,4,4,03,00,000</v>
          </cell>
          <cell r="B1797" t="str">
            <v>RENTA TITULOS Y ACCIONES</v>
          </cell>
          <cell r="C1797" t="str">
            <v>OI5</v>
          </cell>
          <cell r="D1797" t="b">
            <v>1</v>
          </cell>
        </row>
        <row r="1798">
          <cell r="A1798" t="str">
            <v>4,4,4,04,00,000</v>
          </cell>
          <cell r="B1798" t="str">
            <v>DIVIDENDOS COBRADOS</v>
          </cell>
          <cell r="C1798" t="str">
            <v>OI5</v>
          </cell>
          <cell r="D1798" t="b">
            <v>1</v>
          </cell>
        </row>
        <row r="1799">
          <cell r="A1799" t="str">
            <v>4,4,4,05,00,000</v>
          </cell>
          <cell r="B1799" t="str">
            <v>ACC-RDO.POR TENENCIA (+)</v>
          </cell>
          <cell r="C1799" t="str">
            <v>OI5</v>
          </cell>
          <cell r="D1799" t="b">
            <v>1</v>
          </cell>
        </row>
        <row r="1800">
          <cell r="A1800" t="str">
            <v>4,4,4,06,00,000</v>
          </cell>
          <cell r="B1800" t="str">
            <v>RENTA FONDOS COMUN DE INVERSION</v>
          </cell>
          <cell r="C1800" t="str">
            <v>OI5</v>
          </cell>
          <cell r="D1800" t="b">
            <v>1</v>
          </cell>
        </row>
        <row r="1801">
          <cell r="A1801" t="str">
            <v>4,4,4,07,00,000</v>
          </cell>
          <cell r="B1801" t="str">
            <v>RESULTADO VTA/TCIA BONOS</v>
          </cell>
          <cell r="C1801" t="str">
            <v>OI5</v>
          </cell>
          <cell r="D1801" t="b">
            <v>1</v>
          </cell>
        </row>
        <row r="1802">
          <cell r="A1802" t="str">
            <v>4,4,4,08,00,000</v>
          </cell>
          <cell r="B1802" t="str">
            <v>RESULTADO QUANTUM DOLPHIN</v>
          </cell>
          <cell r="C1802" t="str">
            <v>OI5</v>
          </cell>
          <cell r="D1802" t="b">
            <v>1</v>
          </cell>
        </row>
        <row r="1803">
          <cell r="A1803" t="str">
            <v>4,5,0,00,00,000</v>
          </cell>
          <cell r="B1803" t="str">
            <v>SOCIEDADES ARTICULO 33</v>
          </cell>
          <cell r="D1803" t="b">
            <v>0</v>
          </cell>
        </row>
        <row r="1804">
          <cell r="A1804" t="str">
            <v>4,5,1,00,00,000</v>
          </cell>
          <cell r="B1804" t="str">
            <v>RTDO.IGSA</v>
          </cell>
          <cell r="C1804" t="str">
            <v>OI6</v>
          </cell>
          <cell r="D1804" t="b">
            <v>1</v>
          </cell>
        </row>
        <row r="1805">
          <cell r="A1805" t="str">
            <v>4,5,2,00,00,000</v>
          </cell>
          <cell r="B1805" t="str">
            <v>RTDO COLONIZADORA</v>
          </cell>
          <cell r="C1805" t="str">
            <v>OI6</v>
          </cell>
          <cell r="D1805" t="b">
            <v>1</v>
          </cell>
        </row>
        <row r="1806">
          <cell r="A1806" t="str">
            <v>4,5,3,00,00,000</v>
          </cell>
          <cell r="B1806" t="str">
            <v>RESULTADOS AGO AGRO-URANGA</v>
          </cell>
          <cell r="C1806" t="str">
            <v>OI6</v>
          </cell>
          <cell r="D1806" t="b">
            <v>1</v>
          </cell>
        </row>
        <row r="1807">
          <cell r="A1807" t="str">
            <v>4,5,4,00,00,000</v>
          </cell>
          <cell r="B1807" t="str">
            <v>RTDO IASA</v>
          </cell>
          <cell r="C1807" t="str">
            <v>OI6</v>
          </cell>
          <cell r="D1807" t="b">
            <v>1</v>
          </cell>
        </row>
        <row r="1808">
          <cell r="A1808" t="str">
            <v>4,5,5,00,00,000</v>
          </cell>
          <cell r="B1808" t="str">
            <v>RTDO AGROURANGA</v>
          </cell>
          <cell r="C1808" t="str">
            <v>OI6</v>
          </cell>
          <cell r="D1808" t="b">
            <v>1</v>
          </cell>
        </row>
        <row r="1809">
          <cell r="A1809" t="str">
            <v>4,5,6,00,00,000</v>
          </cell>
          <cell r="B1809" t="str">
            <v>RTDO AGRO RIEGO SAN LUIS</v>
          </cell>
          <cell r="C1809" t="str">
            <v>OI6</v>
          </cell>
          <cell r="D1809" t="b">
            <v>1</v>
          </cell>
        </row>
        <row r="1810">
          <cell r="A1810" t="str">
            <v>4,5,7,00,00,000</v>
          </cell>
          <cell r="B1810" t="str">
            <v>RTDO.CACTUS</v>
          </cell>
          <cell r="C1810" t="str">
            <v>OI6</v>
          </cell>
          <cell r="D1810" t="b">
            <v>1</v>
          </cell>
        </row>
        <row r="1811">
          <cell r="A1811" t="str">
            <v>4,5,8,00,00,000</v>
          </cell>
          <cell r="B1811" t="str">
            <v>RTDO COMPRA AGRORIEGO</v>
          </cell>
          <cell r="C1811" t="str">
            <v>OI6</v>
          </cell>
          <cell r="D1811" t="b">
            <v>1</v>
          </cell>
        </row>
        <row r="1812">
          <cell r="A1812" t="str">
            <v>4,5,9,00,00,000</v>
          </cell>
          <cell r="B1812" t="str">
            <v>RTDO. FYO</v>
          </cell>
          <cell r="C1812" t="str">
            <v>OI6</v>
          </cell>
          <cell r="D1812" t="b">
            <v>1</v>
          </cell>
        </row>
        <row r="1813">
          <cell r="A1813" t="str">
            <v>4,6,0,00,00,000</v>
          </cell>
          <cell r="B1813" t="str">
            <v>INGRESOS VARIOS</v>
          </cell>
          <cell r="D1813" t="b">
            <v>0</v>
          </cell>
        </row>
        <row r="1814">
          <cell r="A1814" t="str">
            <v>4,6,1,00,00,000</v>
          </cell>
          <cell r="B1814" t="str">
            <v>DONACIONES</v>
          </cell>
          <cell r="C1814" t="str">
            <v>OI6</v>
          </cell>
          <cell r="D1814" t="b">
            <v>1</v>
          </cell>
        </row>
        <row r="1815">
          <cell r="A1815" t="str">
            <v>4,6,2,00,00,000</v>
          </cell>
          <cell r="B1815" t="str">
            <v>RECUPERO DE SINIESTROS</v>
          </cell>
          <cell r="C1815" t="str">
            <v>GA6</v>
          </cell>
          <cell r="D1815" t="b">
            <v>1</v>
          </cell>
        </row>
        <row r="1816">
          <cell r="A1816" t="str">
            <v>4,7,0,00,00,000</v>
          </cell>
          <cell r="B1816" t="str">
            <v>INGRESOS x VTA DE BS.DE USO</v>
          </cell>
          <cell r="D1816" t="b">
            <v>0</v>
          </cell>
        </row>
        <row r="1817">
          <cell r="A1817" t="str">
            <v>4,7,1,00,00,000</v>
          </cell>
          <cell r="B1817" t="str">
            <v>VTA BS.USO - RESULTADOS</v>
          </cell>
          <cell r="D1817" t="b">
            <v>0</v>
          </cell>
        </row>
        <row r="1818">
          <cell r="A1818" t="str">
            <v>4,7,1,01,00,000</v>
          </cell>
          <cell r="B1818" t="str">
            <v>VTA B.USO</v>
          </cell>
          <cell r="C1818" t="str">
            <v>IV6</v>
          </cell>
          <cell r="D1818" t="b">
            <v>1</v>
          </cell>
        </row>
        <row r="1819">
          <cell r="A1819" t="str">
            <v>4,7,1,02,00,000</v>
          </cell>
          <cell r="B1819" t="str">
            <v>VTA B.USO - RESULTADOS</v>
          </cell>
          <cell r="C1819" t="str">
            <v>IV6</v>
          </cell>
          <cell r="D1819" t="b">
            <v>1</v>
          </cell>
        </row>
        <row r="1820">
          <cell r="A1820" t="str">
            <v>4,7,1,03,00,000</v>
          </cell>
          <cell r="B1820" t="str">
            <v>VTA B.USO A PLAZO - INTERESES GA</v>
          </cell>
          <cell r="C1820" t="str">
            <v>OI5</v>
          </cell>
          <cell r="D1820" t="b">
            <v>1</v>
          </cell>
        </row>
        <row r="1821">
          <cell r="A1821" t="str">
            <v>4,7,1,04,00,000</v>
          </cell>
          <cell r="B1821" t="str">
            <v>COSTO DE VENTA BS.DE USO</v>
          </cell>
          <cell r="C1821" t="str">
            <v>IV6</v>
          </cell>
          <cell r="D1821" t="b">
            <v>1</v>
          </cell>
        </row>
        <row r="1822">
          <cell r="A1822" t="str">
            <v>4,7,2,00,00,000</v>
          </cell>
          <cell r="B1822" t="str">
            <v>VTA BS.USO - GASTOS</v>
          </cell>
          <cell r="D1822" t="b">
            <v>0</v>
          </cell>
        </row>
        <row r="1823">
          <cell r="A1823" t="str">
            <v>4,7,2,01,00,000</v>
          </cell>
          <cell r="B1823" t="str">
            <v>VTA B.USO - GASTOS VARIOS</v>
          </cell>
          <cell r="C1823" t="str">
            <v>IV6</v>
          </cell>
          <cell r="D1823" t="b">
            <v>1</v>
          </cell>
        </row>
        <row r="1824">
          <cell r="A1824" t="str">
            <v>4,7,2,02,00,000</v>
          </cell>
          <cell r="B1824" t="str">
            <v>VTA B.USO - COMISIONES</v>
          </cell>
          <cell r="C1824" t="str">
            <v>IV6</v>
          </cell>
          <cell r="D1824" t="b">
            <v>1</v>
          </cell>
        </row>
        <row r="1825">
          <cell r="A1825" t="str">
            <v>4,7,2,03,00,000</v>
          </cell>
          <cell r="B1825" t="str">
            <v>VTA B.USO - SELLADOS</v>
          </cell>
          <cell r="C1825" t="str">
            <v>IV6</v>
          </cell>
          <cell r="D1825" t="b">
            <v>1</v>
          </cell>
        </row>
        <row r="1826">
          <cell r="A1826" t="str">
            <v>4,8,0,00,00,000</v>
          </cell>
          <cell r="B1826" t="str">
            <v>SOCIEDADES ARTICULO 33 (Continuaci¢n</v>
          </cell>
          <cell r="D1826" t="b">
            <v>0</v>
          </cell>
        </row>
        <row r="1827">
          <cell r="A1827" t="str">
            <v>4,8,1,00,00,000</v>
          </cell>
          <cell r="B1827" t="str">
            <v>SOCIEDADES ART. 33 (Continuaci¢n)</v>
          </cell>
          <cell r="D1827" t="b">
            <v>0</v>
          </cell>
        </row>
        <row r="1828">
          <cell r="A1828" t="str">
            <v>4,8,1,01,00,000</v>
          </cell>
          <cell r="B1828" t="str">
            <v>RTDO IRSA</v>
          </cell>
          <cell r="C1828" t="str">
            <v>OI6</v>
          </cell>
          <cell r="D1828" t="b">
            <v>1</v>
          </cell>
        </row>
        <row r="1829">
          <cell r="A1829" t="str">
            <v>5,0,0,00,00,000</v>
          </cell>
          <cell r="B1829" t="str">
            <v>EGRESOS</v>
          </cell>
          <cell r="D1829" t="b">
            <v>0</v>
          </cell>
        </row>
        <row r="1830">
          <cell r="A1830" t="str">
            <v>5,1,0,00,00,000</v>
          </cell>
          <cell r="B1830" t="str">
            <v>PRODUCCION</v>
          </cell>
          <cell r="D1830" t="b">
            <v>0</v>
          </cell>
        </row>
        <row r="1831">
          <cell r="A1831" t="str">
            <v>5,1,1,00,00,000</v>
          </cell>
          <cell r="B1831" t="str">
            <v>DIRECTOS</v>
          </cell>
          <cell r="D1831" t="b">
            <v>0</v>
          </cell>
        </row>
        <row r="1832">
          <cell r="A1832" t="str">
            <v>5,1,1,01,00,000</v>
          </cell>
          <cell r="B1832" t="str">
            <v>AGRICULTURA</v>
          </cell>
          <cell r="D1832" t="b">
            <v>0</v>
          </cell>
        </row>
        <row r="1833">
          <cell r="A1833" t="str">
            <v>5,1,1,01,01,000</v>
          </cell>
          <cell r="B1833" t="str">
            <v>TRIGO PAN</v>
          </cell>
          <cell r="D1833" t="b">
            <v>0</v>
          </cell>
        </row>
        <row r="1834">
          <cell r="A1834" t="str">
            <v>5,1,1,01,01,001</v>
          </cell>
          <cell r="B1834" t="str">
            <v>TR PAN SEMILLAS</v>
          </cell>
          <cell r="C1834" t="str">
            <v>P1</v>
          </cell>
          <cell r="D1834" t="b">
            <v>1</v>
          </cell>
        </row>
        <row r="1835">
          <cell r="A1835" t="str">
            <v>5,1,1,01,01,002</v>
          </cell>
          <cell r="B1835" t="str">
            <v>TR PAN FERTILIZANTES</v>
          </cell>
          <cell r="C1835" t="str">
            <v>P1</v>
          </cell>
          <cell r="D1835" t="b">
            <v>1</v>
          </cell>
        </row>
        <row r="1836">
          <cell r="A1836" t="str">
            <v>5,1,1,01,01,003</v>
          </cell>
          <cell r="B1836" t="str">
            <v>TR PAN HERBICIDAS</v>
          </cell>
          <cell r="C1836" t="str">
            <v>P1</v>
          </cell>
          <cell r="D1836" t="b">
            <v>1</v>
          </cell>
        </row>
        <row r="1837">
          <cell r="A1837" t="str">
            <v>5,1,1,01,01,004</v>
          </cell>
          <cell r="B1837" t="str">
            <v>TR PAN INSECTICIDAS</v>
          </cell>
          <cell r="C1837" t="str">
            <v>P1</v>
          </cell>
          <cell r="D1837" t="b">
            <v>1</v>
          </cell>
        </row>
        <row r="1838">
          <cell r="A1838" t="str">
            <v>5,1,1,01,01,005</v>
          </cell>
          <cell r="B1838" t="str">
            <v>TR PAN FUNGUICIDAS</v>
          </cell>
          <cell r="C1838" t="str">
            <v>P1</v>
          </cell>
          <cell r="D1838" t="b">
            <v>1</v>
          </cell>
        </row>
        <row r="1839">
          <cell r="A1839" t="str">
            <v>5,1,1,01,01,006</v>
          </cell>
          <cell r="B1839" t="str">
            <v>TR PAN CURASEMILLAS</v>
          </cell>
          <cell r="C1839" t="str">
            <v>P1</v>
          </cell>
          <cell r="D1839" t="b">
            <v>1</v>
          </cell>
        </row>
        <row r="1840">
          <cell r="A1840" t="str">
            <v>5,1,1,01,01,007</v>
          </cell>
          <cell r="B1840" t="str">
            <v>TR PAN ACEITES AGRICOLAS</v>
          </cell>
          <cell r="C1840" t="str">
            <v>P1</v>
          </cell>
          <cell r="D1840" t="b">
            <v>1</v>
          </cell>
        </row>
        <row r="1841">
          <cell r="A1841" t="str">
            <v>5,1,1,01,01,009</v>
          </cell>
          <cell r="B1841" t="str">
            <v>TR PAN INOCULANTES Y MATERIA</v>
          </cell>
          <cell r="C1841" t="str">
            <v>P1</v>
          </cell>
          <cell r="D1841" t="b">
            <v>1</v>
          </cell>
        </row>
        <row r="1842">
          <cell r="A1842" t="str">
            <v>5,1,1,01,01,010</v>
          </cell>
          <cell r="B1842" t="str">
            <v>TR PAN SERVICIOS CONTRATADOS</v>
          </cell>
          <cell r="C1842" t="str">
            <v>P1</v>
          </cell>
          <cell r="D1842" t="b">
            <v>1</v>
          </cell>
        </row>
        <row r="1843">
          <cell r="A1843" t="str">
            <v>5,1,1,01,01,011</v>
          </cell>
          <cell r="B1843" t="str">
            <v>TR PAN SERVICIOS CONTRATADOS</v>
          </cell>
          <cell r="C1843" t="str">
            <v>P1</v>
          </cell>
          <cell r="D1843" t="b">
            <v>1</v>
          </cell>
        </row>
        <row r="1844">
          <cell r="A1844" t="str">
            <v>5,1,1,01,01,012</v>
          </cell>
          <cell r="B1844" t="str">
            <v>TR PAN SERVICIOS CONTRATADOS</v>
          </cell>
          <cell r="C1844" t="str">
            <v>P1</v>
          </cell>
          <cell r="D1844" t="b">
            <v>1</v>
          </cell>
        </row>
        <row r="1845">
          <cell r="A1845" t="str">
            <v>5,1,1,01,01,013</v>
          </cell>
          <cell r="B1845" t="str">
            <v>TR PAN SERVICIOS CONTRATADOS</v>
          </cell>
          <cell r="C1845" t="str">
            <v>P1</v>
          </cell>
          <cell r="D1845" t="b">
            <v>1</v>
          </cell>
        </row>
        <row r="1846">
          <cell r="A1846" t="str">
            <v>5,1,1,01,01,014</v>
          </cell>
          <cell r="B1846" t="str">
            <v>TR PAN SERVICIOS CONTRATADOS</v>
          </cell>
          <cell r="C1846" t="str">
            <v>P1</v>
          </cell>
          <cell r="D1846" t="b">
            <v>1</v>
          </cell>
        </row>
        <row r="1847">
          <cell r="A1847" t="str">
            <v>5,1,1,01,01,015</v>
          </cell>
          <cell r="B1847" t="str">
            <v>TR PAN SERVICIOS CONTRATADOS</v>
          </cell>
          <cell r="C1847" t="str">
            <v>P1</v>
          </cell>
          <cell r="D1847" t="b">
            <v>1</v>
          </cell>
        </row>
        <row r="1848">
          <cell r="A1848" t="str">
            <v>5,1,1,01,01,016</v>
          </cell>
          <cell r="B1848" t="str">
            <v>TR PAN VARIOS</v>
          </cell>
          <cell r="C1848" t="str">
            <v>P1</v>
          </cell>
          <cell r="D1848" t="b">
            <v>1</v>
          </cell>
        </row>
        <row r="1849">
          <cell r="A1849" t="str">
            <v>5,1,1,01,01,017</v>
          </cell>
          <cell r="B1849" t="str">
            <v>TR PAN EMPRESA MAQUINARIA LA</v>
          </cell>
          <cell r="C1849" t="str">
            <v>P1</v>
          </cell>
          <cell r="D1849" t="b">
            <v>1</v>
          </cell>
        </row>
        <row r="1850">
          <cell r="A1850" t="str">
            <v>5,1,1,01,01,018</v>
          </cell>
          <cell r="B1850" t="str">
            <v>TR PAN EMPRESA MAQUINARIA SI</v>
          </cell>
          <cell r="C1850" t="str">
            <v>P1</v>
          </cell>
          <cell r="D1850" t="b">
            <v>1</v>
          </cell>
        </row>
        <row r="1851">
          <cell r="A1851" t="str">
            <v>5,1,1,01,01,019</v>
          </cell>
          <cell r="B1851" t="str">
            <v>TR PAN ARRENDAMIENTOS</v>
          </cell>
          <cell r="C1851" t="str">
            <v>P1</v>
          </cell>
          <cell r="D1851" t="b">
            <v>1</v>
          </cell>
        </row>
        <row r="1852">
          <cell r="A1852" t="str">
            <v>5,1,1,01,01,020</v>
          </cell>
          <cell r="B1852" t="str">
            <v>TR PAN HONORARIOS</v>
          </cell>
          <cell r="C1852" t="str">
            <v>P1</v>
          </cell>
          <cell r="D1852" t="b">
            <v>1</v>
          </cell>
        </row>
        <row r="1853">
          <cell r="A1853" t="str">
            <v>5,1,1,01,01,021</v>
          </cell>
          <cell r="B1853" t="str">
            <v>TR PAN RIEGO</v>
          </cell>
          <cell r="C1853" t="str">
            <v>P1</v>
          </cell>
          <cell r="D1853" t="b">
            <v>1</v>
          </cell>
        </row>
        <row r="1854">
          <cell r="A1854" t="str">
            <v>5,1,1,01,01,023</v>
          </cell>
          <cell r="B1854" t="str">
            <v>TR PAN HONORARIO VARIABLE</v>
          </cell>
          <cell r="C1854" t="str">
            <v>P1</v>
          </cell>
          <cell r="D1854" t="b">
            <v>1</v>
          </cell>
        </row>
        <row r="1855">
          <cell r="A1855" t="str">
            <v>5,1,1,01,02,000</v>
          </cell>
          <cell r="B1855" t="str">
            <v>TRIGO CANDEAL</v>
          </cell>
          <cell r="D1855" t="b">
            <v>0</v>
          </cell>
        </row>
        <row r="1856">
          <cell r="A1856" t="str">
            <v>5,1,1,01,02,001</v>
          </cell>
          <cell r="B1856" t="str">
            <v>TR CAN SEMILLAS</v>
          </cell>
          <cell r="C1856" t="str">
            <v>P1</v>
          </cell>
          <cell r="D1856" t="b">
            <v>1</v>
          </cell>
        </row>
        <row r="1857">
          <cell r="A1857" t="str">
            <v>5,1,1,01,02,002</v>
          </cell>
          <cell r="B1857" t="str">
            <v>TR CAN FERTILIZANTES</v>
          </cell>
          <cell r="C1857" t="str">
            <v>P1</v>
          </cell>
          <cell r="D1857" t="b">
            <v>1</v>
          </cell>
        </row>
        <row r="1858">
          <cell r="A1858" t="str">
            <v>5,1,1,01,02,003</v>
          </cell>
          <cell r="B1858" t="str">
            <v>TR CAN HERBICIDAS</v>
          </cell>
          <cell r="C1858" t="str">
            <v>P1</v>
          </cell>
          <cell r="D1858" t="b">
            <v>1</v>
          </cell>
        </row>
        <row r="1859">
          <cell r="A1859" t="str">
            <v>5,1,1,01,02,005</v>
          </cell>
          <cell r="B1859" t="str">
            <v>TR CAN FUNGUICIDAS</v>
          </cell>
          <cell r="C1859" t="str">
            <v>P1</v>
          </cell>
          <cell r="D1859" t="b">
            <v>1</v>
          </cell>
        </row>
        <row r="1860">
          <cell r="A1860" t="str">
            <v>5,1,1,01,02,007</v>
          </cell>
          <cell r="B1860" t="str">
            <v>TR CAN ACEITES AGRICOLAS</v>
          </cell>
          <cell r="C1860" t="str">
            <v>P1</v>
          </cell>
          <cell r="D1860" t="b">
            <v>1</v>
          </cell>
        </row>
        <row r="1861">
          <cell r="A1861" t="str">
            <v>5,1,1,01,02,010</v>
          </cell>
          <cell r="B1861" t="str">
            <v>TR CAN SERVICIOS CONTRATADOS</v>
          </cell>
          <cell r="C1861" t="str">
            <v>P1</v>
          </cell>
          <cell r="D1861" t="b">
            <v>1</v>
          </cell>
        </row>
        <row r="1862">
          <cell r="A1862" t="str">
            <v>5,1,1,01,02,011</v>
          </cell>
          <cell r="B1862" t="str">
            <v>TR CAN SERVICIOS CONTRATADOS</v>
          </cell>
          <cell r="C1862" t="str">
            <v>P1</v>
          </cell>
          <cell r="D1862" t="b">
            <v>1</v>
          </cell>
        </row>
        <row r="1863">
          <cell r="A1863" t="str">
            <v>5,1,1,01,02,012</v>
          </cell>
          <cell r="B1863" t="str">
            <v>TR CAN SERVICIOS CONTRATADOS</v>
          </cell>
          <cell r="C1863" t="str">
            <v>P1</v>
          </cell>
          <cell r="D1863" t="b">
            <v>1</v>
          </cell>
        </row>
        <row r="1864">
          <cell r="A1864" t="str">
            <v>5,1,1,01,02,013</v>
          </cell>
          <cell r="B1864" t="str">
            <v>TR CAN SERVICIOS CONTRATADOS</v>
          </cell>
          <cell r="C1864" t="str">
            <v>P1</v>
          </cell>
          <cell r="D1864" t="b">
            <v>1</v>
          </cell>
        </row>
        <row r="1865">
          <cell r="A1865" t="str">
            <v>5,1,1,01,02,014</v>
          </cell>
          <cell r="B1865" t="str">
            <v>TR CAN SERVICIOS CONTRATADOS</v>
          </cell>
          <cell r="C1865" t="str">
            <v>P1</v>
          </cell>
          <cell r="D1865" t="b">
            <v>1</v>
          </cell>
        </row>
        <row r="1866">
          <cell r="A1866" t="str">
            <v>5,1,1,01,02,015</v>
          </cell>
          <cell r="B1866" t="str">
            <v>TR CAN SERVICIOS CONTRADOS</v>
          </cell>
          <cell r="C1866" t="str">
            <v>P1</v>
          </cell>
          <cell r="D1866" t="b">
            <v>1</v>
          </cell>
        </row>
        <row r="1867">
          <cell r="A1867" t="str">
            <v>5,1,1,01,02,016</v>
          </cell>
          <cell r="B1867" t="str">
            <v>TR CAN VARIOS</v>
          </cell>
          <cell r="C1867" t="str">
            <v>P1</v>
          </cell>
          <cell r="D1867" t="b">
            <v>1</v>
          </cell>
        </row>
        <row r="1868">
          <cell r="A1868" t="str">
            <v>5,1,1,01,02,019</v>
          </cell>
          <cell r="B1868" t="str">
            <v>TR CAN ARRENDAMIENTOS</v>
          </cell>
          <cell r="C1868" t="str">
            <v>P1</v>
          </cell>
          <cell r="D1868" t="b">
            <v>1</v>
          </cell>
        </row>
        <row r="1869">
          <cell r="A1869" t="str">
            <v>5,1,1,01,02,020</v>
          </cell>
          <cell r="B1869" t="str">
            <v>TR CAN HONORARIOS</v>
          </cell>
          <cell r="C1869" t="str">
            <v>P1</v>
          </cell>
          <cell r="D1869" t="b">
            <v>1</v>
          </cell>
        </row>
        <row r="1870">
          <cell r="A1870" t="str">
            <v>5,1,1,01,03,000</v>
          </cell>
          <cell r="B1870" t="str">
            <v>GIRASOL ACEITERO</v>
          </cell>
          <cell r="D1870" t="b">
            <v>0</v>
          </cell>
        </row>
        <row r="1871">
          <cell r="A1871" t="str">
            <v>5,1,1,01,03,001</v>
          </cell>
          <cell r="B1871" t="str">
            <v>GR ACE SEMILLAS</v>
          </cell>
          <cell r="C1871" t="str">
            <v>P1</v>
          </cell>
          <cell r="D1871" t="b">
            <v>1</v>
          </cell>
        </row>
        <row r="1872">
          <cell r="A1872" t="str">
            <v>5,1,1,01,03,002</v>
          </cell>
          <cell r="B1872" t="str">
            <v>GR ACE FERTILIZANTES</v>
          </cell>
          <cell r="C1872" t="str">
            <v>P1</v>
          </cell>
          <cell r="D1872" t="b">
            <v>1</v>
          </cell>
        </row>
        <row r="1873">
          <cell r="A1873" t="str">
            <v>5,1,1,01,03,003</v>
          </cell>
          <cell r="B1873" t="str">
            <v>GR ACE HERBICIDAS</v>
          </cell>
          <cell r="C1873" t="str">
            <v>P1</v>
          </cell>
          <cell r="D1873" t="b">
            <v>1</v>
          </cell>
        </row>
        <row r="1874">
          <cell r="A1874" t="str">
            <v>5,1,1,01,03,004</v>
          </cell>
          <cell r="B1874" t="str">
            <v>GR ACE INSECTICIDAS</v>
          </cell>
          <cell r="C1874" t="str">
            <v>P1</v>
          </cell>
          <cell r="D1874" t="b">
            <v>1</v>
          </cell>
        </row>
        <row r="1875">
          <cell r="A1875" t="str">
            <v>5,1,1,01,03,005</v>
          </cell>
          <cell r="B1875" t="str">
            <v>GR ACE FUNGUICIDAS</v>
          </cell>
          <cell r="C1875" t="str">
            <v>P1</v>
          </cell>
          <cell r="D1875" t="b">
            <v>1</v>
          </cell>
        </row>
        <row r="1876">
          <cell r="A1876" t="str">
            <v>5,1,1,01,03,006</v>
          </cell>
          <cell r="B1876" t="str">
            <v>GR ACE CURASEMILLAS</v>
          </cell>
          <cell r="C1876" t="str">
            <v>P1</v>
          </cell>
          <cell r="D1876" t="b">
            <v>1</v>
          </cell>
        </row>
        <row r="1877">
          <cell r="A1877" t="str">
            <v>5,1,1,01,03,007</v>
          </cell>
          <cell r="B1877" t="str">
            <v>GR ACE ACEITES AGRICOLAS</v>
          </cell>
          <cell r="C1877" t="str">
            <v>P1</v>
          </cell>
          <cell r="D1877" t="b">
            <v>1</v>
          </cell>
        </row>
        <row r="1878">
          <cell r="A1878" t="str">
            <v>5,1,1,01,03,008</v>
          </cell>
          <cell r="B1878" t="str">
            <v>GR ACE COADYUDANTES</v>
          </cell>
          <cell r="C1878" t="str">
            <v>P1</v>
          </cell>
          <cell r="D1878" t="b">
            <v>1</v>
          </cell>
        </row>
        <row r="1879">
          <cell r="A1879" t="str">
            <v>5,1,1,01,03,009</v>
          </cell>
          <cell r="B1879" t="str">
            <v>GR ACE INOCULANTES Y MATERIA</v>
          </cell>
          <cell r="C1879" t="str">
            <v>P1</v>
          </cell>
          <cell r="D1879" t="b">
            <v>1</v>
          </cell>
        </row>
        <row r="1880">
          <cell r="A1880" t="str">
            <v>5,1,1,01,03,010</v>
          </cell>
          <cell r="B1880" t="str">
            <v>GR ACE SERVICIOS CONTRATADOS</v>
          </cell>
          <cell r="C1880" t="str">
            <v>P1</v>
          </cell>
          <cell r="D1880" t="b">
            <v>1</v>
          </cell>
        </row>
        <row r="1881">
          <cell r="A1881" t="str">
            <v>5,1,1,01,03,011</v>
          </cell>
          <cell r="B1881" t="str">
            <v>GR ACE SERVICIOS CONTRATADOS</v>
          </cell>
          <cell r="C1881" t="str">
            <v>P1</v>
          </cell>
          <cell r="D1881" t="b">
            <v>1</v>
          </cell>
        </row>
        <row r="1882">
          <cell r="A1882" t="str">
            <v>5,1,1,01,03,012</v>
          </cell>
          <cell r="B1882" t="str">
            <v>GR ACE SERVICIOS CONTRATADOS</v>
          </cell>
          <cell r="C1882" t="str">
            <v>P1</v>
          </cell>
          <cell r="D1882" t="b">
            <v>1</v>
          </cell>
        </row>
        <row r="1883">
          <cell r="A1883" t="str">
            <v>5,1,1,01,03,013</v>
          </cell>
          <cell r="B1883" t="str">
            <v>GR ACE SERVICIOS CONTRATADOS</v>
          </cell>
          <cell r="C1883" t="str">
            <v>P1</v>
          </cell>
          <cell r="D1883" t="b">
            <v>1</v>
          </cell>
        </row>
        <row r="1884">
          <cell r="A1884" t="str">
            <v>5,1,1,01,03,014</v>
          </cell>
          <cell r="B1884" t="str">
            <v>GR ACE SERVICIOS CONTRATADOS</v>
          </cell>
          <cell r="C1884" t="str">
            <v>P1</v>
          </cell>
          <cell r="D1884" t="b">
            <v>1</v>
          </cell>
        </row>
        <row r="1885">
          <cell r="A1885" t="str">
            <v>5,1,1,01,03,015</v>
          </cell>
          <cell r="B1885" t="str">
            <v>GR ACE SERVICIOS CONTRATADOS</v>
          </cell>
          <cell r="C1885" t="str">
            <v>P1</v>
          </cell>
          <cell r="D1885" t="b">
            <v>1</v>
          </cell>
        </row>
        <row r="1886">
          <cell r="A1886" t="str">
            <v>5,1,1,01,03,016</v>
          </cell>
          <cell r="B1886" t="str">
            <v>GR ACE VARIOS</v>
          </cell>
          <cell r="C1886" t="str">
            <v>P1</v>
          </cell>
          <cell r="D1886" t="b">
            <v>1</v>
          </cell>
        </row>
        <row r="1887">
          <cell r="A1887" t="str">
            <v>5,1,1,01,03,017</v>
          </cell>
          <cell r="B1887" t="str">
            <v>GR ACE EMPRESA MAQUINARIAS L</v>
          </cell>
          <cell r="C1887" t="str">
            <v>P1</v>
          </cell>
          <cell r="D1887" t="b">
            <v>1</v>
          </cell>
        </row>
        <row r="1888">
          <cell r="A1888" t="str">
            <v>5,1,1,01,03,018</v>
          </cell>
          <cell r="B1888" t="str">
            <v>GR ACE EMPRESA MAQUINARIA SI</v>
          </cell>
          <cell r="C1888" t="str">
            <v>P1</v>
          </cell>
          <cell r="D1888" t="b">
            <v>1</v>
          </cell>
        </row>
        <row r="1889">
          <cell r="A1889" t="str">
            <v>5,1,1,01,03,019</v>
          </cell>
          <cell r="B1889" t="str">
            <v>GR ACE ARRENDAMIENTOS</v>
          </cell>
          <cell r="C1889" t="str">
            <v>P1</v>
          </cell>
          <cell r="D1889" t="b">
            <v>1</v>
          </cell>
        </row>
        <row r="1890">
          <cell r="A1890" t="str">
            <v>5,1,1,01,03,020</v>
          </cell>
          <cell r="B1890" t="str">
            <v>GR ACE HONORARIOS</v>
          </cell>
          <cell r="C1890" t="str">
            <v>P1</v>
          </cell>
          <cell r="D1890" t="b">
            <v>1</v>
          </cell>
        </row>
        <row r="1891">
          <cell r="A1891" t="str">
            <v>5,1,1,01,03,023</v>
          </cell>
          <cell r="B1891" t="str">
            <v>GR HONORARIO VARIABLE</v>
          </cell>
          <cell r="C1891" t="str">
            <v>P1</v>
          </cell>
          <cell r="D1891" t="b">
            <v>1</v>
          </cell>
        </row>
        <row r="1892">
          <cell r="A1892" t="str">
            <v>5,1,1,01,04,000</v>
          </cell>
          <cell r="B1892" t="str">
            <v>GIRASOL CONFITERO</v>
          </cell>
          <cell r="D1892" t="b">
            <v>0</v>
          </cell>
        </row>
        <row r="1893">
          <cell r="A1893" t="str">
            <v>5,1,1,01,04,001</v>
          </cell>
          <cell r="B1893" t="str">
            <v>GR CON SEMILLAS</v>
          </cell>
          <cell r="C1893" t="str">
            <v>P1</v>
          </cell>
          <cell r="D1893" t="b">
            <v>1</v>
          </cell>
        </row>
        <row r="1894">
          <cell r="A1894" t="str">
            <v>5,1,1,01,04,002</v>
          </cell>
          <cell r="B1894" t="str">
            <v>GR CON FERTILIZANTES</v>
          </cell>
          <cell r="C1894" t="str">
            <v>P1</v>
          </cell>
          <cell r="D1894" t="b">
            <v>1</v>
          </cell>
        </row>
        <row r="1895">
          <cell r="A1895" t="str">
            <v>5,1,1,01,04,003</v>
          </cell>
          <cell r="B1895" t="str">
            <v>GR CON HERBICIDAS</v>
          </cell>
          <cell r="C1895" t="str">
            <v>P1</v>
          </cell>
          <cell r="D1895" t="b">
            <v>1</v>
          </cell>
        </row>
        <row r="1896">
          <cell r="A1896" t="str">
            <v>5,1,1,01,04,004</v>
          </cell>
          <cell r="B1896" t="str">
            <v>GR CON INSECTICIDAS</v>
          </cell>
          <cell r="C1896" t="str">
            <v>P1</v>
          </cell>
          <cell r="D1896" t="b">
            <v>1</v>
          </cell>
        </row>
        <row r="1897">
          <cell r="A1897" t="str">
            <v>5,1,1,01,04,005</v>
          </cell>
          <cell r="B1897" t="str">
            <v>GR CON FUNGUICIDAS</v>
          </cell>
          <cell r="C1897" t="str">
            <v>P1</v>
          </cell>
          <cell r="D1897" t="b">
            <v>1</v>
          </cell>
        </row>
        <row r="1898">
          <cell r="A1898" t="str">
            <v>5,1,1,01,04,006</v>
          </cell>
          <cell r="B1898" t="str">
            <v>GR CON CURASEMILLAS</v>
          </cell>
          <cell r="C1898" t="str">
            <v>P1</v>
          </cell>
          <cell r="D1898" t="b">
            <v>1</v>
          </cell>
        </row>
        <row r="1899">
          <cell r="A1899" t="str">
            <v>5,1,1,01,04,007</v>
          </cell>
          <cell r="B1899" t="str">
            <v>GR CON ACEITES AGRICOLAS</v>
          </cell>
          <cell r="C1899" t="str">
            <v>P1</v>
          </cell>
          <cell r="D1899" t="b">
            <v>1</v>
          </cell>
        </row>
        <row r="1900">
          <cell r="A1900" t="str">
            <v>5,1,1,01,04,010</v>
          </cell>
          <cell r="B1900" t="str">
            <v>GR CON SERVICIOS CONTRATADOS</v>
          </cell>
          <cell r="C1900" t="str">
            <v>P1</v>
          </cell>
          <cell r="D1900" t="b">
            <v>1</v>
          </cell>
        </row>
        <row r="1901">
          <cell r="A1901" t="str">
            <v>5,1,1,01,04,011</v>
          </cell>
          <cell r="B1901" t="str">
            <v>GR CON SERVICIOS CONTRATADOS</v>
          </cell>
          <cell r="C1901" t="str">
            <v>P1</v>
          </cell>
          <cell r="D1901" t="b">
            <v>1</v>
          </cell>
        </row>
        <row r="1902">
          <cell r="A1902" t="str">
            <v>5,1,1,01,04,012</v>
          </cell>
          <cell r="B1902" t="str">
            <v>GR CON SERVICIOS CONTRATADOS</v>
          </cell>
          <cell r="C1902" t="str">
            <v>P1</v>
          </cell>
          <cell r="D1902" t="b">
            <v>1</v>
          </cell>
        </row>
        <row r="1903">
          <cell r="A1903" t="str">
            <v>5,1,1,01,04,014</v>
          </cell>
          <cell r="B1903" t="str">
            <v>GR CON SERVICIOS CONTRATADOS</v>
          </cell>
          <cell r="C1903" t="str">
            <v>P1</v>
          </cell>
          <cell r="D1903" t="b">
            <v>1</v>
          </cell>
        </row>
        <row r="1904">
          <cell r="A1904" t="str">
            <v>5,1,1,01,04,015</v>
          </cell>
          <cell r="B1904" t="str">
            <v>GR CON SERVICIOS CONTRATADOS</v>
          </cell>
          <cell r="C1904" t="str">
            <v>P1</v>
          </cell>
          <cell r="D1904" t="b">
            <v>1</v>
          </cell>
        </row>
        <row r="1905">
          <cell r="A1905" t="str">
            <v>5,1,1,01,04,016</v>
          </cell>
          <cell r="B1905" t="str">
            <v>GR CON VARIOS</v>
          </cell>
          <cell r="C1905" t="str">
            <v>P1</v>
          </cell>
          <cell r="D1905" t="b">
            <v>1</v>
          </cell>
        </row>
        <row r="1906">
          <cell r="A1906" t="str">
            <v>5,1,1,01,04,019</v>
          </cell>
          <cell r="B1906" t="str">
            <v>GR CON ARRENDAMIENTOS</v>
          </cell>
          <cell r="C1906" t="str">
            <v>P1</v>
          </cell>
          <cell r="D1906" t="b">
            <v>1</v>
          </cell>
        </row>
        <row r="1907">
          <cell r="A1907" t="str">
            <v>5,1,1,01,04,020</v>
          </cell>
          <cell r="B1907" t="str">
            <v>GR CON HONORARIOS</v>
          </cell>
          <cell r="C1907" t="str">
            <v>P1</v>
          </cell>
          <cell r="D1907" t="b">
            <v>1</v>
          </cell>
        </row>
        <row r="1908">
          <cell r="A1908" t="str">
            <v>5,1,1,01,04,023</v>
          </cell>
          <cell r="B1908" t="str">
            <v>GIR CON HONORARIO VARIABLE</v>
          </cell>
          <cell r="C1908" t="str">
            <v>P1</v>
          </cell>
          <cell r="D1908" t="b">
            <v>1</v>
          </cell>
        </row>
        <row r="1909">
          <cell r="A1909" t="str">
            <v>5,1,1,01,05,000</v>
          </cell>
          <cell r="B1909" t="str">
            <v>MAIZ</v>
          </cell>
          <cell r="D1909" t="b">
            <v>0</v>
          </cell>
        </row>
        <row r="1910">
          <cell r="A1910" t="str">
            <v>5,1,1,01,05,001</v>
          </cell>
          <cell r="B1910" t="str">
            <v>MZ SEMILLAS</v>
          </cell>
          <cell r="C1910" t="str">
            <v>P1</v>
          </cell>
          <cell r="D1910" t="b">
            <v>1</v>
          </cell>
        </row>
        <row r="1911">
          <cell r="A1911" t="str">
            <v>5,1,1,01,05,002</v>
          </cell>
          <cell r="B1911" t="str">
            <v>MZ FERTILIZANTES</v>
          </cell>
          <cell r="C1911" t="str">
            <v>P1</v>
          </cell>
          <cell r="D1911" t="b">
            <v>1</v>
          </cell>
        </row>
        <row r="1912">
          <cell r="A1912" t="str">
            <v>5,1,1,01,05,003</v>
          </cell>
          <cell r="B1912" t="str">
            <v>MZ HERBICIDAS</v>
          </cell>
          <cell r="C1912" t="str">
            <v>P1</v>
          </cell>
          <cell r="D1912" t="b">
            <v>1</v>
          </cell>
        </row>
        <row r="1913">
          <cell r="A1913" t="str">
            <v>5,1,1,01,05,004</v>
          </cell>
          <cell r="B1913" t="str">
            <v>MZ INSECTICIDAS</v>
          </cell>
          <cell r="C1913" t="str">
            <v>P1</v>
          </cell>
          <cell r="D1913" t="b">
            <v>1</v>
          </cell>
        </row>
        <row r="1914">
          <cell r="A1914" t="str">
            <v>5,1,1,01,05,005</v>
          </cell>
          <cell r="B1914" t="str">
            <v>MZ FUNGUICIDAS</v>
          </cell>
          <cell r="C1914" t="str">
            <v>P1</v>
          </cell>
          <cell r="D1914" t="b">
            <v>1</v>
          </cell>
        </row>
        <row r="1915">
          <cell r="A1915" t="str">
            <v>5,1,1,01,05,006</v>
          </cell>
          <cell r="B1915" t="str">
            <v>MZ CURASEMILLAS</v>
          </cell>
          <cell r="C1915" t="str">
            <v>P1</v>
          </cell>
          <cell r="D1915" t="b">
            <v>1</v>
          </cell>
        </row>
        <row r="1916">
          <cell r="A1916" t="str">
            <v>5,1,1,01,05,007</v>
          </cell>
          <cell r="B1916" t="str">
            <v>MZ ACEITES AGRICOLAS</v>
          </cell>
          <cell r="C1916" t="str">
            <v>P1</v>
          </cell>
          <cell r="D1916" t="b">
            <v>1</v>
          </cell>
        </row>
        <row r="1917">
          <cell r="A1917" t="str">
            <v>5,1,1,01,05,008</v>
          </cell>
          <cell r="B1917" t="str">
            <v>MZ COADYUDANTES</v>
          </cell>
          <cell r="C1917" t="str">
            <v>P1</v>
          </cell>
          <cell r="D1917" t="b">
            <v>1</v>
          </cell>
        </row>
        <row r="1918">
          <cell r="A1918" t="str">
            <v>5,1,1,01,05,009</v>
          </cell>
          <cell r="B1918" t="str">
            <v>MZ AMARILLO INOCULANTES Y MA</v>
          </cell>
          <cell r="C1918" t="str">
            <v>P1</v>
          </cell>
          <cell r="D1918" t="b">
            <v>1</v>
          </cell>
        </row>
        <row r="1919">
          <cell r="A1919" t="str">
            <v>5,1,1,01,05,010</v>
          </cell>
          <cell r="B1919" t="str">
            <v>MZ SERVICIOS CONTRATADOS LAB</v>
          </cell>
          <cell r="C1919" t="str">
            <v>P1</v>
          </cell>
          <cell r="D1919" t="b">
            <v>1</v>
          </cell>
        </row>
        <row r="1920">
          <cell r="A1920" t="str">
            <v>5,1,1,01,05,011</v>
          </cell>
          <cell r="B1920" t="str">
            <v>MZ SERVICIOS CONTRATADOS SIE</v>
          </cell>
          <cell r="C1920" t="str">
            <v>P1</v>
          </cell>
          <cell r="D1920" t="b">
            <v>1</v>
          </cell>
        </row>
        <row r="1921">
          <cell r="A1921" t="str">
            <v>5,1,1,01,05,012</v>
          </cell>
          <cell r="B1921" t="str">
            <v>MZ SERVICIOS CONTRATADOS FUM</v>
          </cell>
          <cell r="C1921" t="str">
            <v>P1</v>
          </cell>
          <cell r="D1921" t="b">
            <v>1</v>
          </cell>
        </row>
        <row r="1922">
          <cell r="A1922" t="str">
            <v>5,1,1,01,05,013</v>
          </cell>
          <cell r="B1922" t="str">
            <v>MZ SERVICIOS CONTRATADOS FER</v>
          </cell>
          <cell r="C1922" t="str">
            <v>P1</v>
          </cell>
          <cell r="D1922" t="b">
            <v>1</v>
          </cell>
        </row>
        <row r="1923">
          <cell r="A1923" t="str">
            <v>5,1,1,01,05,014</v>
          </cell>
          <cell r="B1923" t="str">
            <v>MZ SERVICIOS CONTRATADOS OTR</v>
          </cell>
          <cell r="C1923" t="str">
            <v>P1</v>
          </cell>
          <cell r="D1923" t="b">
            <v>1</v>
          </cell>
        </row>
        <row r="1924">
          <cell r="A1924" t="str">
            <v>5,1,1,01,05,015</v>
          </cell>
          <cell r="B1924" t="str">
            <v>MZ SERVICIOS CONTRATADOS COS</v>
          </cell>
          <cell r="C1924" t="str">
            <v>P1</v>
          </cell>
          <cell r="D1924" t="b">
            <v>1</v>
          </cell>
        </row>
        <row r="1925">
          <cell r="A1925" t="str">
            <v>5,1,1,01,05,016</v>
          </cell>
          <cell r="B1925" t="str">
            <v>MZ VARIOS</v>
          </cell>
          <cell r="C1925" t="str">
            <v>P1</v>
          </cell>
          <cell r="D1925" t="b">
            <v>1</v>
          </cell>
        </row>
        <row r="1926">
          <cell r="A1926" t="str">
            <v>5,1,1,01,05,017</v>
          </cell>
          <cell r="B1926" t="str">
            <v>MZ EMPRESA MAQUINARIA LABORE</v>
          </cell>
          <cell r="C1926" t="str">
            <v>P1</v>
          </cell>
          <cell r="D1926" t="b">
            <v>1</v>
          </cell>
        </row>
        <row r="1927">
          <cell r="A1927" t="str">
            <v>5,1,1,01,05,018</v>
          </cell>
          <cell r="B1927" t="str">
            <v>MZ EMPRESA MAQUINARIA SIEMBR</v>
          </cell>
          <cell r="C1927" t="str">
            <v>P1</v>
          </cell>
          <cell r="D1927" t="b">
            <v>1</v>
          </cell>
        </row>
        <row r="1928">
          <cell r="A1928" t="str">
            <v>5,1,1,01,05,019</v>
          </cell>
          <cell r="B1928" t="str">
            <v>MZ ARRENDAMIENTOS</v>
          </cell>
          <cell r="C1928" t="str">
            <v>P1</v>
          </cell>
          <cell r="D1928" t="b">
            <v>1</v>
          </cell>
        </row>
        <row r="1929">
          <cell r="A1929" t="str">
            <v>5,1,1,01,05,020</v>
          </cell>
          <cell r="B1929" t="str">
            <v>MZ HONORARIOS</v>
          </cell>
          <cell r="C1929" t="str">
            <v>P1</v>
          </cell>
          <cell r="D1929" t="b">
            <v>1</v>
          </cell>
        </row>
        <row r="1930">
          <cell r="A1930" t="str">
            <v>5,1,1,01,05,021</v>
          </cell>
          <cell r="B1930" t="str">
            <v>MZ AMARILLO RIEGO</v>
          </cell>
          <cell r="C1930" t="str">
            <v>P1</v>
          </cell>
          <cell r="D1930" t="b">
            <v>1</v>
          </cell>
        </row>
        <row r="1931">
          <cell r="A1931" t="str">
            <v>5,1,1,01,05,023</v>
          </cell>
          <cell r="B1931" t="str">
            <v>MZ AMARILLO HONORARIO VARIABLE</v>
          </cell>
          <cell r="C1931" t="str">
            <v>P1</v>
          </cell>
          <cell r="D1931" t="b">
            <v>1</v>
          </cell>
        </row>
        <row r="1932">
          <cell r="A1932" t="str">
            <v>5,1,1,01,06,000</v>
          </cell>
          <cell r="B1932" t="str">
            <v>SOJA 1</v>
          </cell>
          <cell r="D1932" t="b">
            <v>0</v>
          </cell>
        </row>
        <row r="1933">
          <cell r="A1933" t="str">
            <v>5,1,1,01,06,001</v>
          </cell>
          <cell r="B1933" t="str">
            <v>SO 1 SEMILLAS</v>
          </cell>
          <cell r="C1933" t="str">
            <v>P1</v>
          </cell>
          <cell r="D1933" t="b">
            <v>1</v>
          </cell>
        </row>
        <row r="1934">
          <cell r="A1934" t="str">
            <v>5,1,1,01,06,002</v>
          </cell>
          <cell r="B1934" t="str">
            <v>SO 1 FERTILIZANTES</v>
          </cell>
          <cell r="C1934" t="str">
            <v>P1</v>
          </cell>
          <cell r="D1934" t="b">
            <v>1</v>
          </cell>
        </row>
        <row r="1935">
          <cell r="A1935" t="str">
            <v>5,1,1,01,06,003</v>
          </cell>
          <cell r="B1935" t="str">
            <v>SO 1 HERBICIDAS</v>
          </cell>
          <cell r="C1935" t="str">
            <v>P1</v>
          </cell>
          <cell r="D1935" t="b">
            <v>1</v>
          </cell>
        </row>
        <row r="1936">
          <cell r="A1936" t="str">
            <v>5,1,1,01,06,004</v>
          </cell>
          <cell r="B1936" t="str">
            <v>SO 1 INSECTICIDAS</v>
          </cell>
          <cell r="C1936" t="str">
            <v>P1</v>
          </cell>
          <cell r="D1936" t="b">
            <v>1</v>
          </cell>
        </row>
        <row r="1937">
          <cell r="A1937" t="str">
            <v>5,1,1,01,06,005</v>
          </cell>
          <cell r="B1937" t="str">
            <v>SO 1 FUNGUICIDAS</v>
          </cell>
          <cell r="C1937" t="str">
            <v>P1</v>
          </cell>
          <cell r="D1937" t="b">
            <v>1</v>
          </cell>
        </row>
        <row r="1938">
          <cell r="A1938" t="str">
            <v>5,1,1,01,06,006</v>
          </cell>
          <cell r="B1938" t="str">
            <v>SO 1 CURASEMILLAS</v>
          </cell>
          <cell r="C1938" t="str">
            <v>P1</v>
          </cell>
          <cell r="D1938" t="b">
            <v>1</v>
          </cell>
        </row>
        <row r="1939">
          <cell r="A1939" t="str">
            <v>5,1,1,01,06,007</v>
          </cell>
          <cell r="B1939" t="str">
            <v>SO 1 ACEITES AGRICOLAS</v>
          </cell>
          <cell r="C1939" t="str">
            <v>P1</v>
          </cell>
          <cell r="D1939" t="b">
            <v>1</v>
          </cell>
        </row>
        <row r="1940">
          <cell r="A1940" t="str">
            <v>5,1,1,01,06,009</v>
          </cell>
          <cell r="B1940" t="str">
            <v>SO 1 INOCULANTES Y MATERIALE</v>
          </cell>
          <cell r="C1940" t="str">
            <v>P1</v>
          </cell>
          <cell r="D1940" t="b">
            <v>1</v>
          </cell>
        </row>
        <row r="1941">
          <cell r="A1941" t="str">
            <v>5,1,1,01,06,010</v>
          </cell>
          <cell r="B1941" t="str">
            <v>SO 1 SERVICIOS CONTRATADOS L</v>
          </cell>
          <cell r="C1941" t="str">
            <v>P1</v>
          </cell>
          <cell r="D1941" t="b">
            <v>1</v>
          </cell>
        </row>
        <row r="1942">
          <cell r="A1942" t="str">
            <v>5,1,1,01,06,011</v>
          </cell>
          <cell r="B1942" t="str">
            <v>SO 1 SERVICIOS CONTRATADOS S</v>
          </cell>
          <cell r="C1942" t="str">
            <v>P1</v>
          </cell>
          <cell r="D1942" t="b">
            <v>1</v>
          </cell>
        </row>
        <row r="1943">
          <cell r="A1943" t="str">
            <v>5,1,1,01,06,012</v>
          </cell>
          <cell r="B1943" t="str">
            <v>SO 1 SERVICIOS CONTRATADOS F</v>
          </cell>
          <cell r="C1943" t="str">
            <v>P1</v>
          </cell>
          <cell r="D1943" t="b">
            <v>1</v>
          </cell>
        </row>
        <row r="1944">
          <cell r="A1944" t="str">
            <v>5,1,1,01,06,013</v>
          </cell>
          <cell r="B1944" t="str">
            <v>SO 1 SERVICIOS CONTRATADOS F</v>
          </cell>
          <cell r="C1944" t="str">
            <v>P1</v>
          </cell>
          <cell r="D1944" t="b">
            <v>1</v>
          </cell>
        </row>
        <row r="1945">
          <cell r="A1945" t="str">
            <v>5,1,1,01,06,014</v>
          </cell>
          <cell r="B1945" t="str">
            <v>SO 1 SERVICIOS CONTRATADOS O</v>
          </cell>
          <cell r="C1945" t="str">
            <v>P1</v>
          </cell>
          <cell r="D1945" t="b">
            <v>1</v>
          </cell>
        </row>
        <row r="1946">
          <cell r="A1946" t="str">
            <v>5,1,1,01,06,015</v>
          </cell>
          <cell r="B1946" t="str">
            <v>SO 1 SERVICIOS CONTRATADOS C</v>
          </cell>
          <cell r="C1946" t="str">
            <v>P1</v>
          </cell>
          <cell r="D1946" t="b">
            <v>1</v>
          </cell>
        </row>
        <row r="1947">
          <cell r="A1947" t="str">
            <v>5,1,1,01,06,016</v>
          </cell>
          <cell r="B1947" t="str">
            <v>SO 1 VARIOS</v>
          </cell>
          <cell r="C1947" t="str">
            <v>P1</v>
          </cell>
          <cell r="D1947" t="b">
            <v>1</v>
          </cell>
        </row>
        <row r="1948">
          <cell r="A1948" t="str">
            <v>5,1,1,01,06,017</v>
          </cell>
          <cell r="B1948" t="str">
            <v>SO 1 EMPRESA MAQUINARIA LABO</v>
          </cell>
          <cell r="C1948" t="str">
            <v>P1</v>
          </cell>
          <cell r="D1948" t="b">
            <v>1</v>
          </cell>
        </row>
        <row r="1949">
          <cell r="A1949" t="str">
            <v>5,1,1,01,06,018</v>
          </cell>
          <cell r="B1949" t="str">
            <v>SO 1 EMPRESA MAQUINARIA SIEM</v>
          </cell>
          <cell r="C1949" t="str">
            <v>P1</v>
          </cell>
          <cell r="D1949" t="b">
            <v>1</v>
          </cell>
        </row>
        <row r="1950">
          <cell r="A1950" t="str">
            <v>5,1,1,01,06,019</v>
          </cell>
          <cell r="B1950" t="str">
            <v>SO 1 ARRENDAMIENTOS</v>
          </cell>
          <cell r="C1950" t="str">
            <v>P1</v>
          </cell>
          <cell r="D1950" t="b">
            <v>1</v>
          </cell>
        </row>
        <row r="1951">
          <cell r="A1951" t="str">
            <v>5,1,1,01,06,020</v>
          </cell>
          <cell r="B1951" t="str">
            <v>SO 1 HONORARIOS</v>
          </cell>
          <cell r="C1951" t="str">
            <v>P1</v>
          </cell>
          <cell r="D1951" t="b">
            <v>1</v>
          </cell>
        </row>
        <row r="1952">
          <cell r="A1952" t="str">
            <v>5,1,1,01,06,021</v>
          </cell>
          <cell r="B1952" t="str">
            <v>SO 1 RIEGO</v>
          </cell>
          <cell r="C1952" t="str">
            <v>P1</v>
          </cell>
          <cell r="D1952" t="b">
            <v>1</v>
          </cell>
        </row>
        <row r="1953">
          <cell r="A1953" t="str">
            <v>5,1,1,01,06,023</v>
          </cell>
          <cell r="B1953" t="str">
            <v>SO 1 HONORARIO VARIABLE</v>
          </cell>
          <cell r="C1953" t="str">
            <v>P1</v>
          </cell>
          <cell r="D1953" t="b">
            <v>1</v>
          </cell>
        </row>
        <row r="1954">
          <cell r="A1954" t="str">
            <v>5,1,1,01,07,000</v>
          </cell>
          <cell r="B1954" t="str">
            <v>SOJA 2</v>
          </cell>
          <cell r="D1954" t="b">
            <v>0</v>
          </cell>
        </row>
        <row r="1955">
          <cell r="A1955" t="str">
            <v>5,1,1,01,07,001</v>
          </cell>
          <cell r="B1955" t="str">
            <v>SO 2 SEMILLAS</v>
          </cell>
          <cell r="C1955" t="str">
            <v>P1</v>
          </cell>
          <cell r="D1955" t="b">
            <v>1</v>
          </cell>
        </row>
        <row r="1956">
          <cell r="A1956" t="str">
            <v>5,1,1,01,07,002</v>
          </cell>
          <cell r="B1956" t="str">
            <v>SO 2 FERTILIZANTES</v>
          </cell>
          <cell r="C1956" t="str">
            <v>P1</v>
          </cell>
          <cell r="D1956" t="b">
            <v>1</v>
          </cell>
        </row>
        <row r="1957">
          <cell r="A1957" t="str">
            <v>5,1,1,01,07,003</v>
          </cell>
          <cell r="B1957" t="str">
            <v>SO 2 HERBICIDAS</v>
          </cell>
          <cell r="C1957" t="str">
            <v>P1</v>
          </cell>
          <cell r="D1957" t="b">
            <v>1</v>
          </cell>
        </row>
        <row r="1958">
          <cell r="A1958" t="str">
            <v>5,1,1,01,07,004</v>
          </cell>
          <cell r="B1958" t="str">
            <v>SO 2 INSECTICIDAS</v>
          </cell>
          <cell r="C1958" t="str">
            <v>P1</v>
          </cell>
          <cell r="D1958" t="b">
            <v>1</v>
          </cell>
        </row>
        <row r="1959">
          <cell r="A1959" t="str">
            <v>5,1,1,01,07,005</v>
          </cell>
          <cell r="B1959" t="str">
            <v>SO 2 FUNGUICIDAS</v>
          </cell>
          <cell r="C1959" t="str">
            <v>P1</v>
          </cell>
          <cell r="D1959" t="b">
            <v>1</v>
          </cell>
        </row>
        <row r="1960">
          <cell r="A1960" t="str">
            <v>5,1,1,01,07,006</v>
          </cell>
          <cell r="B1960" t="str">
            <v>SO 2 CURASEMILLAS</v>
          </cell>
          <cell r="C1960" t="str">
            <v>P1</v>
          </cell>
          <cell r="D1960" t="b">
            <v>1</v>
          </cell>
        </row>
        <row r="1961">
          <cell r="A1961" t="str">
            <v>5,1,1,01,07,007</v>
          </cell>
          <cell r="B1961" t="str">
            <v>SO 2 ACEITES AGRICOLAS</v>
          </cell>
          <cell r="C1961" t="str">
            <v>P1</v>
          </cell>
          <cell r="D1961" t="b">
            <v>1</v>
          </cell>
        </row>
        <row r="1962">
          <cell r="A1962" t="str">
            <v>5,1,1,01,07,009</v>
          </cell>
          <cell r="B1962" t="str">
            <v>SO 2 INOCULANTES Y MATERIALE</v>
          </cell>
          <cell r="C1962" t="str">
            <v>P1</v>
          </cell>
          <cell r="D1962" t="b">
            <v>1</v>
          </cell>
        </row>
        <row r="1963">
          <cell r="A1963" t="str">
            <v>5,1,1,01,07,010</v>
          </cell>
          <cell r="B1963" t="str">
            <v>SO 2 SERVICIOS CONTRATADOS L</v>
          </cell>
          <cell r="C1963" t="str">
            <v>P1</v>
          </cell>
          <cell r="D1963" t="b">
            <v>1</v>
          </cell>
        </row>
        <row r="1964">
          <cell r="A1964" t="str">
            <v>5,1,1,01,07,011</v>
          </cell>
          <cell r="B1964" t="str">
            <v>SO 2 SERVICIOS CONTRATADOS S</v>
          </cell>
          <cell r="C1964" t="str">
            <v>P1</v>
          </cell>
          <cell r="D1964" t="b">
            <v>1</v>
          </cell>
        </row>
        <row r="1965">
          <cell r="A1965" t="str">
            <v>5,1,1,01,07,012</v>
          </cell>
          <cell r="B1965" t="str">
            <v>SO 2 SERVICIOS CONTRATADOS F</v>
          </cell>
          <cell r="C1965" t="str">
            <v>P1</v>
          </cell>
          <cell r="D1965" t="b">
            <v>1</v>
          </cell>
        </row>
        <row r="1966">
          <cell r="A1966" t="str">
            <v>5,1,1,01,07,013</v>
          </cell>
          <cell r="B1966" t="str">
            <v>SO 2 SERVICIOS CONTRATADOS F</v>
          </cell>
          <cell r="C1966" t="str">
            <v>P1</v>
          </cell>
          <cell r="D1966" t="b">
            <v>1</v>
          </cell>
        </row>
        <row r="1967">
          <cell r="A1967" t="str">
            <v>5,1,1,01,07,014</v>
          </cell>
          <cell r="B1967" t="str">
            <v>SO 2 SERVICIOS CONTRATADOS O</v>
          </cell>
          <cell r="C1967" t="str">
            <v>P1</v>
          </cell>
          <cell r="D1967" t="b">
            <v>1</v>
          </cell>
        </row>
        <row r="1968">
          <cell r="A1968" t="str">
            <v>5,1,1,01,07,015</v>
          </cell>
          <cell r="B1968" t="str">
            <v>SO 2 SERVICIOS CONTRATADOS C</v>
          </cell>
          <cell r="C1968" t="str">
            <v>P1</v>
          </cell>
          <cell r="D1968" t="b">
            <v>1</v>
          </cell>
        </row>
        <row r="1969">
          <cell r="A1969" t="str">
            <v>5,1,1,01,07,016</v>
          </cell>
          <cell r="B1969" t="str">
            <v>SO 2 VARIOS</v>
          </cell>
          <cell r="C1969" t="str">
            <v>P1</v>
          </cell>
          <cell r="D1969" t="b">
            <v>1</v>
          </cell>
        </row>
        <row r="1970">
          <cell r="A1970" t="str">
            <v>5,1,1,01,07,017</v>
          </cell>
          <cell r="B1970" t="str">
            <v>SO 2 EMPRESA MAQUINARIA LABO</v>
          </cell>
          <cell r="C1970" t="str">
            <v>P1</v>
          </cell>
          <cell r="D1970" t="b">
            <v>1</v>
          </cell>
        </row>
        <row r="1971">
          <cell r="A1971" t="str">
            <v>5,1,1,01,07,018</v>
          </cell>
          <cell r="B1971" t="str">
            <v>SO 2 EMPRESA MAQUINARIA SIEM</v>
          </cell>
          <cell r="C1971" t="str">
            <v>P1</v>
          </cell>
          <cell r="D1971" t="b">
            <v>1</v>
          </cell>
        </row>
        <row r="1972">
          <cell r="A1972" t="str">
            <v>5,1,1,01,07,019</v>
          </cell>
          <cell r="B1972" t="str">
            <v>SO 2 ARRENDAMIENTOS</v>
          </cell>
          <cell r="C1972" t="str">
            <v>P1</v>
          </cell>
          <cell r="D1972" t="b">
            <v>1</v>
          </cell>
        </row>
        <row r="1973">
          <cell r="A1973" t="str">
            <v>5,1,1,01,07,020</v>
          </cell>
          <cell r="B1973" t="str">
            <v>SO 2 HONORARIOS</v>
          </cell>
          <cell r="C1973" t="str">
            <v>P1</v>
          </cell>
          <cell r="D1973" t="b">
            <v>1</v>
          </cell>
        </row>
        <row r="1974">
          <cell r="A1974" t="str">
            <v>5,1,1,01,07,021</v>
          </cell>
          <cell r="B1974" t="str">
            <v>SO 2 RIEGO</v>
          </cell>
          <cell r="C1974" t="str">
            <v>P1</v>
          </cell>
          <cell r="D1974" t="b">
            <v>1</v>
          </cell>
        </row>
        <row r="1975">
          <cell r="A1975" t="str">
            <v>5,1,1,01,07,023</v>
          </cell>
          <cell r="B1975" t="str">
            <v>SO 2 HONORARIO VARIABLE</v>
          </cell>
          <cell r="C1975" t="str">
            <v>P1</v>
          </cell>
          <cell r="D1975" t="b">
            <v>1</v>
          </cell>
        </row>
        <row r="1976">
          <cell r="A1976" t="str">
            <v>5,1,1,01,08,000</v>
          </cell>
          <cell r="B1976" t="str">
            <v>MANI</v>
          </cell>
          <cell r="D1976" t="b">
            <v>0</v>
          </cell>
        </row>
        <row r="1977">
          <cell r="A1977" t="str">
            <v>5,1,1,01,08,001</v>
          </cell>
          <cell r="B1977" t="str">
            <v>MN SEMILLAS</v>
          </cell>
          <cell r="C1977" t="str">
            <v>P1</v>
          </cell>
          <cell r="D1977" t="b">
            <v>1</v>
          </cell>
        </row>
        <row r="1978">
          <cell r="A1978" t="str">
            <v>5,1,1,01,08,003</v>
          </cell>
          <cell r="B1978" t="str">
            <v>MN HERBICIDAS</v>
          </cell>
          <cell r="C1978" t="str">
            <v>P1</v>
          </cell>
          <cell r="D1978" t="b">
            <v>1</v>
          </cell>
        </row>
        <row r="1979">
          <cell r="A1979" t="str">
            <v>5,1,1,01,08,004</v>
          </cell>
          <cell r="B1979" t="str">
            <v>MN INSECTICIDAS</v>
          </cell>
          <cell r="C1979" t="str">
            <v>P1</v>
          </cell>
          <cell r="D1979" t="b">
            <v>1</v>
          </cell>
        </row>
        <row r="1980">
          <cell r="A1980" t="str">
            <v>5,1,1,01,08,005</v>
          </cell>
          <cell r="B1980" t="str">
            <v>MN FUNGUICIDAS</v>
          </cell>
          <cell r="C1980" t="str">
            <v>P1</v>
          </cell>
          <cell r="D1980" t="b">
            <v>1</v>
          </cell>
        </row>
        <row r="1981">
          <cell r="A1981" t="str">
            <v>5,1,1,01,08,007</v>
          </cell>
          <cell r="B1981" t="str">
            <v>MN ACEITES AGRICOLAS</v>
          </cell>
          <cell r="C1981" t="str">
            <v>P1</v>
          </cell>
          <cell r="D1981" t="b">
            <v>1</v>
          </cell>
        </row>
        <row r="1982">
          <cell r="A1982" t="str">
            <v>5,1,1,01,08,010</v>
          </cell>
          <cell r="B1982" t="str">
            <v>MN SERVICIOS CONTRATADOS LAB</v>
          </cell>
          <cell r="C1982" t="str">
            <v>P1</v>
          </cell>
          <cell r="D1982" t="b">
            <v>1</v>
          </cell>
        </row>
        <row r="1983">
          <cell r="A1983" t="str">
            <v>5,1,1,01,08,011</v>
          </cell>
          <cell r="B1983" t="str">
            <v>MN SERVICIOS CONTRATADOS SIE</v>
          </cell>
          <cell r="C1983" t="str">
            <v>P1</v>
          </cell>
          <cell r="D1983" t="b">
            <v>1</v>
          </cell>
        </row>
        <row r="1984">
          <cell r="A1984" t="str">
            <v>5,1,1,01,08,012</v>
          </cell>
          <cell r="B1984" t="str">
            <v>MN SERVICIOS CONTRATADOS FUM</v>
          </cell>
          <cell r="C1984" t="str">
            <v>P1</v>
          </cell>
          <cell r="D1984" t="b">
            <v>1</v>
          </cell>
        </row>
        <row r="1985">
          <cell r="A1985" t="str">
            <v>5,1,1,01,08,014</v>
          </cell>
          <cell r="B1985" t="str">
            <v>MN SERVICIOS CONTRATADOS OTR</v>
          </cell>
          <cell r="C1985" t="str">
            <v>P1</v>
          </cell>
          <cell r="D1985" t="b">
            <v>1</v>
          </cell>
        </row>
        <row r="1986">
          <cell r="A1986" t="str">
            <v>5,1,1,01,08,015</v>
          </cell>
          <cell r="B1986" t="str">
            <v>MN SERVICIOS CONTRATADOS COS</v>
          </cell>
          <cell r="C1986" t="str">
            <v>P1</v>
          </cell>
          <cell r="D1986" t="b">
            <v>1</v>
          </cell>
        </row>
        <row r="1987">
          <cell r="A1987" t="str">
            <v>5,1,1,01,08,016</v>
          </cell>
          <cell r="B1987" t="str">
            <v>MN VARIOS</v>
          </cell>
          <cell r="C1987" t="str">
            <v>P1</v>
          </cell>
          <cell r="D1987" t="b">
            <v>1</v>
          </cell>
        </row>
        <row r="1988">
          <cell r="A1988" t="str">
            <v>5,1,1,01,08,019</v>
          </cell>
          <cell r="B1988" t="str">
            <v>MN ARRENDAMIENTOS</v>
          </cell>
          <cell r="C1988" t="str">
            <v>P1</v>
          </cell>
          <cell r="D1988" t="b">
            <v>1</v>
          </cell>
        </row>
        <row r="1989">
          <cell r="A1989" t="str">
            <v>5,1,1,01,08,020</v>
          </cell>
          <cell r="B1989" t="str">
            <v>MN HONORARIOS</v>
          </cell>
          <cell r="C1989" t="str">
            <v>P1</v>
          </cell>
          <cell r="D1989" t="b">
            <v>1</v>
          </cell>
        </row>
        <row r="1990">
          <cell r="A1990" t="str">
            <v>5,1,1,01,09,000</v>
          </cell>
          <cell r="B1990" t="str">
            <v>VERDEO DE VERANO</v>
          </cell>
          <cell r="D1990" t="b">
            <v>0</v>
          </cell>
        </row>
        <row r="1991">
          <cell r="A1991" t="str">
            <v>5,1,1,01,09,001</v>
          </cell>
          <cell r="B1991" t="str">
            <v>V D V SEMILLAS</v>
          </cell>
          <cell r="C1991" t="str">
            <v>P2</v>
          </cell>
          <cell r="D1991" t="b">
            <v>1</v>
          </cell>
        </row>
        <row r="1992">
          <cell r="A1992" t="str">
            <v>5,1,1,01,09,002</v>
          </cell>
          <cell r="B1992" t="str">
            <v>V D V FERTILIZANTES</v>
          </cell>
          <cell r="C1992" t="str">
            <v>P2</v>
          </cell>
          <cell r="D1992" t="b">
            <v>1</v>
          </cell>
        </row>
        <row r="1993">
          <cell r="A1993" t="str">
            <v>5,1,1,01,09,003</v>
          </cell>
          <cell r="B1993" t="str">
            <v>V D V HERBICIDAS</v>
          </cell>
          <cell r="C1993" t="str">
            <v>P2</v>
          </cell>
          <cell r="D1993" t="b">
            <v>1</v>
          </cell>
        </row>
        <row r="1994">
          <cell r="A1994" t="str">
            <v>5,1,1,01,09,004</v>
          </cell>
          <cell r="B1994" t="str">
            <v>V D V INSECTICIDAS</v>
          </cell>
          <cell r="C1994" t="str">
            <v>P2</v>
          </cell>
          <cell r="D1994" t="b">
            <v>1</v>
          </cell>
        </row>
        <row r="1995">
          <cell r="A1995" t="str">
            <v>5,1,1,01,09,006</v>
          </cell>
          <cell r="B1995" t="str">
            <v>V D V CURASEMILLAS</v>
          </cell>
          <cell r="C1995" t="str">
            <v>P2</v>
          </cell>
          <cell r="D1995" t="b">
            <v>1</v>
          </cell>
        </row>
        <row r="1996">
          <cell r="A1996" t="str">
            <v>5,1,1,01,09,007</v>
          </cell>
          <cell r="B1996" t="str">
            <v>V D V ACEITES AGRICOLAS</v>
          </cell>
          <cell r="C1996" t="str">
            <v>P2</v>
          </cell>
          <cell r="D1996" t="b">
            <v>1</v>
          </cell>
        </row>
        <row r="1997">
          <cell r="A1997" t="str">
            <v>5,1,1,01,09,008</v>
          </cell>
          <cell r="B1997" t="str">
            <v>V D V COADYUDANTES</v>
          </cell>
          <cell r="C1997" t="str">
            <v>P2</v>
          </cell>
          <cell r="D1997" t="b">
            <v>1</v>
          </cell>
        </row>
        <row r="1998">
          <cell r="A1998" t="str">
            <v>5,1,1,01,09,010</v>
          </cell>
          <cell r="B1998" t="str">
            <v>V D V SERVICIOS CONTRATADOS</v>
          </cell>
          <cell r="C1998" t="str">
            <v>P2</v>
          </cell>
          <cell r="D1998" t="b">
            <v>1</v>
          </cell>
        </row>
        <row r="1999">
          <cell r="A1999" t="str">
            <v>5,1,1,01,09,011</v>
          </cell>
          <cell r="B1999" t="str">
            <v>V D V SERVICIOS CONTRATADOS</v>
          </cell>
          <cell r="C1999" t="str">
            <v>P2</v>
          </cell>
          <cell r="D1999" t="b">
            <v>1</v>
          </cell>
        </row>
        <row r="2000">
          <cell r="A2000" t="str">
            <v>5,1,1,01,09,012</v>
          </cell>
          <cell r="B2000" t="str">
            <v>V D V SERVICIOS CONTRATADOS</v>
          </cell>
          <cell r="C2000" t="str">
            <v>P2</v>
          </cell>
          <cell r="D2000" t="b">
            <v>1</v>
          </cell>
        </row>
        <row r="2001">
          <cell r="A2001" t="str">
            <v>5,1,1,01,09,013</v>
          </cell>
          <cell r="B2001" t="str">
            <v>V D V SERVICIOS CONTRATADOS</v>
          </cell>
          <cell r="C2001" t="str">
            <v>P2</v>
          </cell>
          <cell r="D2001" t="b">
            <v>1</v>
          </cell>
        </row>
        <row r="2002">
          <cell r="A2002" t="str">
            <v>5,1,1,01,09,014</v>
          </cell>
          <cell r="B2002" t="str">
            <v>V D V SERVICIOS CONTRATADOS</v>
          </cell>
          <cell r="C2002" t="str">
            <v>P2</v>
          </cell>
          <cell r="D2002" t="b">
            <v>1</v>
          </cell>
        </row>
        <row r="2003">
          <cell r="A2003" t="str">
            <v>5,1,1,01,09,017</v>
          </cell>
          <cell r="B2003" t="str">
            <v>V D V EMPRESA MAQUINARIA DE</v>
          </cell>
          <cell r="C2003" t="str">
            <v>P2</v>
          </cell>
          <cell r="D2003" t="b">
            <v>1</v>
          </cell>
        </row>
        <row r="2004">
          <cell r="A2004" t="str">
            <v>5,1,1,01,09,018</v>
          </cell>
          <cell r="B2004" t="str">
            <v>V D V EMPRESA MAQUINARIA DE</v>
          </cell>
          <cell r="C2004" t="str">
            <v>P2</v>
          </cell>
          <cell r="D2004" t="b">
            <v>1</v>
          </cell>
        </row>
        <row r="2005">
          <cell r="A2005" t="str">
            <v>5,1,1,01,09,019</v>
          </cell>
          <cell r="B2005" t="str">
            <v>V D V ARRENDAMIENTO</v>
          </cell>
          <cell r="C2005" t="str">
            <v>P1</v>
          </cell>
          <cell r="D2005" t="b">
            <v>1</v>
          </cell>
        </row>
        <row r="2006">
          <cell r="A2006" t="str">
            <v>5,1,1,01,10,000</v>
          </cell>
          <cell r="B2006" t="str">
            <v>VERDEO DE INVIERNO</v>
          </cell>
          <cell r="D2006" t="b">
            <v>0</v>
          </cell>
        </row>
        <row r="2007">
          <cell r="A2007" t="str">
            <v>5,1,1,01,10,001</v>
          </cell>
          <cell r="B2007" t="str">
            <v>V D I SEMILLAS</v>
          </cell>
          <cell r="C2007" t="str">
            <v>P2</v>
          </cell>
          <cell r="D2007" t="b">
            <v>1</v>
          </cell>
        </row>
        <row r="2008">
          <cell r="A2008" t="str">
            <v>5,1,1,01,10,002</v>
          </cell>
          <cell r="B2008" t="str">
            <v>V D I FERTILIZANTES</v>
          </cell>
          <cell r="C2008" t="str">
            <v>P2</v>
          </cell>
          <cell r="D2008" t="b">
            <v>1</v>
          </cell>
        </row>
        <row r="2009">
          <cell r="A2009" t="str">
            <v>5,1,1,01,10,003</v>
          </cell>
          <cell r="B2009" t="str">
            <v>V D I HERBICIDAS</v>
          </cell>
          <cell r="C2009" t="str">
            <v>P2</v>
          </cell>
          <cell r="D2009" t="b">
            <v>1</v>
          </cell>
        </row>
        <row r="2010">
          <cell r="A2010" t="str">
            <v>5,1,1,01,10,004</v>
          </cell>
          <cell r="B2010" t="str">
            <v>V D I INSECTICIDAS</v>
          </cell>
          <cell r="C2010" t="str">
            <v>P2</v>
          </cell>
          <cell r="D2010" t="b">
            <v>1</v>
          </cell>
        </row>
        <row r="2011">
          <cell r="A2011" t="str">
            <v>5,1,1,01,10,005</v>
          </cell>
          <cell r="B2011" t="str">
            <v>V D I FUNGUICIDAS</v>
          </cell>
          <cell r="C2011" t="str">
            <v>P2</v>
          </cell>
          <cell r="D2011" t="b">
            <v>1</v>
          </cell>
        </row>
        <row r="2012">
          <cell r="A2012" t="str">
            <v>5,1,1,01,10,006</v>
          </cell>
          <cell r="B2012" t="str">
            <v>V D I CURASEMILLAS</v>
          </cell>
          <cell r="C2012" t="str">
            <v>P2</v>
          </cell>
          <cell r="D2012" t="b">
            <v>1</v>
          </cell>
        </row>
        <row r="2013">
          <cell r="A2013" t="str">
            <v>5,1,1,01,10,007</v>
          </cell>
          <cell r="B2013" t="str">
            <v>V D I ACEITES AGRICOLAS</v>
          </cell>
          <cell r="C2013" t="str">
            <v>P2</v>
          </cell>
          <cell r="D2013" t="b">
            <v>1</v>
          </cell>
        </row>
        <row r="2014">
          <cell r="A2014" t="str">
            <v>5,1,1,01,10,008</v>
          </cell>
          <cell r="B2014" t="str">
            <v>V D I COADYUDANTES</v>
          </cell>
          <cell r="C2014" t="str">
            <v>P2</v>
          </cell>
          <cell r="D2014" t="b">
            <v>1</v>
          </cell>
        </row>
        <row r="2015">
          <cell r="A2015" t="str">
            <v>5,1,1,01,10,010</v>
          </cell>
          <cell r="B2015" t="str">
            <v>V D I SERVICIOS CONTRATADOS</v>
          </cell>
          <cell r="C2015" t="str">
            <v>P2</v>
          </cell>
          <cell r="D2015" t="b">
            <v>1</v>
          </cell>
        </row>
        <row r="2016">
          <cell r="A2016" t="str">
            <v>5,1,1,01,10,011</v>
          </cell>
          <cell r="B2016" t="str">
            <v>V D I SERVICIOS CONTRATADOS</v>
          </cell>
          <cell r="C2016" t="str">
            <v>P2</v>
          </cell>
          <cell r="D2016" t="b">
            <v>1</v>
          </cell>
        </row>
        <row r="2017">
          <cell r="A2017" t="str">
            <v>5,1,1,01,10,012</v>
          </cell>
          <cell r="B2017" t="str">
            <v>V D I SERVICIOS CONTRATADOS</v>
          </cell>
          <cell r="C2017" t="str">
            <v>P2</v>
          </cell>
          <cell r="D2017" t="b">
            <v>1</v>
          </cell>
        </row>
        <row r="2018">
          <cell r="A2018" t="str">
            <v>5,1,1,01,10,013</v>
          </cell>
          <cell r="B2018" t="str">
            <v>V D I SERVICIOS CONTRATADOS</v>
          </cell>
          <cell r="C2018" t="str">
            <v>P2</v>
          </cell>
          <cell r="D2018" t="b">
            <v>1</v>
          </cell>
        </row>
        <row r="2019">
          <cell r="A2019" t="str">
            <v>5,1,1,01,10,014</v>
          </cell>
          <cell r="B2019" t="str">
            <v>V D I SERVICIOS CONTRATADOS</v>
          </cell>
          <cell r="C2019" t="str">
            <v>P2</v>
          </cell>
          <cell r="D2019" t="b">
            <v>1</v>
          </cell>
        </row>
        <row r="2020">
          <cell r="A2020" t="str">
            <v>5,1,1,01,10,017</v>
          </cell>
          <cell r="B2020" t="str">
            <v>V D I EMPRESA MAQUINARIA LAB</v>
          </cell>
          <cell r="C2020" t="str">
            <v>P2</v>
          </cell>
          <cell r="D2020" t="b">
            <v>1</v>
          </cell>
        </row>
        <row r="2021">
          <cell r="A2021" t="str">
            <v>5,1,1,01,10,018</v>
          </cell>
          <cell r="B2021" t="str">
            <v>V D I EMPRESA MAQUINARIA SIEMBRA</v>
          </cell>
          <cell r="C2021" t="str">
            <v>P2</v>
          </cell>
          <cell r="D2021" t="b">
            <v>1</v>
          </cell>
        </row>
        <row r="2022">
          <cell r="A2022" t="str">
            <v>5,1,1,01,11,000</v>
          </cell>
          <cell r="B2022" t="str">
            <v>ROLLOS</v>
          </cell>
          <cell r="D2022" t="b">
            <v>0</v>
          </cell>
        </row>
        <row r="2023">
          <cell r="A2023" t="str">
            <v>5,1,1,01,11,001</v>
          </cell>
          <cell r="B2023" t="str">
            <v>ROLLOS SEMILLAS</v>
          </cell>
          <cell r="C2023" t="str">
            <v>P2</v>
          </cell>
          <cell r="D2023" t="b">
            <v>1</v>
          </cell>
        </row>
        <row r="2024">
          <cell r="A2024" t="str">
            <v>5,1,1,01,11,002</v>
          </cell>
          <cell r="B2024" t="str">
            <v>ROLLOS FERTILIZANTES</v>
          </cell>
          <cell r="C2024" t="str">
            <v>P2</v>
          </cell>
          <cell r="D2024" t="b">
            <v>1</v>
          </cell>
        </row>
        <row r="2025">
          <cell r="A2025" t="str">
            <v>5,1,1,01,11,003</v>
          </cell>
          <cell r="B2025" t="str">
            <v>ROLLOS HERBICIDAS</v>
          </cell>
          <cell r="C2025" t="str">
            <v>P2</v>
          </cell>
          <cell r="D2025" t="b">
            <v>1</v>
          </cell>
        </row>
        <row r="2026">
          <cell r="A2026" t="str">
            <v>5,1,1,01,11,004</v>
          </cell>
          <cell r="B2026" t="str">
            <v>ROLLOS INSECTICIDAS</v>
          </cell>
          <cell r="C2026" t="str">
            <v>P2</v>
          </cell>
          <cell r="D2026" t="b">
            <v>1</v>
          </cell>
        </row>
        <row r="2027">
          <cell r="A2027" t="str">
            <v>5,1,1,01,11,007</v>
          </cell>
          <cell r="B2027" t="str">
            <v>ROL ACEITES AGRICOLAS</v>
          </cell>
          <cell r="C2027" t="str">
            <v>P2</v>
          </cell>
          <cell r="D2027" t="b">
            <v>1</v>
          </cell>
        </row>
        <row r="2028">
          <cell r="A2028" t="str">
            <v>5,1,1,01,11,010</v>
          </cell>
          <cell r="B2028" t="str">
            <v>ROL SERVICIOS CONTRATADOS LA</v>
          </cell>
          <cell r="C2028" t="str">
            <v>P2</v>
          </cell>
          <cell r="D2028" t="b">
            <v>1</v>
          </cell>
        </row>
        <row r="2029">
          <cell r="A2029" t="str">
            <v>5,1,1,01,11,011</v>
          </cell>
          <cell r="B2029" t="str">
            <v xml:space="preserve">ROL SERVICIOS CONTRATADOS </v>
          </cell>
          <cell r="C2029" t="str">
            <v>P2</v>
          </cell>
          <cell r="D2029" t="b">
            <v>1</v>
          </cell>
        </row>
        <row r="2030">
          <cell r="A2030" t="str">
            <v>5,1,1,01,11,012</v>
          </cell>
          <cell r="B2030" t="str">
            <v>ROL SERVICIOS CONTRATADOS FU</v>
          </cell>
          <cell r="C2030" t="str">
            <v>P2</v>
          </cell>
          <cell r="D2030" t="b">
            <v>1</v>
          </cell>
        </row>
        <row r="2031">
          <cell r="A2031" t="str">
            <v>5,1,1,01,11,014</v>
          </cell>
          <cell r="B2031" t="str">
            <v>ROL SERVICIOS CONTRATADOS OT</v>
          </cell>
          <cell r="C2031" t="str">
            <v>P2</v>
          </cell>
          <cell r="D2031" t="b">
            <v>1</v>
          </cell>
        </row>
        <row r="2032">
          <cell r="A2032" t="str">
            <v>5,1,1,01,11,015</v>
          </cell>
          <cell r="B2032" t="str">
            <v>ROL SERVICIOS CONTRATADOS CO</v>
          </cell>
          <cell r="C2032" t="str">
            <v>P2</v>
          </cell>
          <cell r="D2032" t="b">
            <v>1</v>
          </cell>
        </row>
        <row r="2033">
          <cell r="A2033" t="str">
            <v>5,1,1,01,11,016</v>
          </cell>
          <cell r="B2033" t="str">
            <v>ROL VARIOS</v>
          </cell>
          <cell r="C2033" t="str">
            <v>P2</v>
          </cell>
          <cell r="D2033" t="b">
            <v>1</v>
          </cell>
        </row>
        <row r="2034">
          <cell r="A2034" t="str">
            <v>5,1,1,01,11,017</v>
          </cell>
          <cell r="B2034" t="str">
            <v>ROL EMPRESA MAQUINARIA DE LA</v>
          </cell>
          <cell r="C2034" t="str">
            <v>P2</v>
          </cell>
          <cell r="D2034" t="b">
            <v>1</v>
          </cell>
        </row>
        <row r="2035">
          <cell r="A2035" t="str">
            <v>5,1,1,01,11,020</v>
          </cell>
          <cell r="B2035" t="str">
            <v>ROL HONORARIOS</v>
          </cell>
          <cell r="C2035" t="str">
            <v>P2</v>
          </cell>
          <cell r="D2035" t="b">
            <v>1</v>
          </cell>
        </row>
        <row r="2036">
          <cell r="A2036" t="str">
            <v>5,1,1,01,11,021</v>
          </cell>
          <cell r="B2036" t="str">
            <v>ROL RIEGO</v>
          </cell>
          <cell r="C2036" t="str">
            <v>P2</v>
          </cell>
          <cell r="D2036" t="b">
            <v>1</v>
          </cell>
        </row>
        <row r="2037">
          <cell r="A2037" t="str">
            <v>5,1,1,01,12,000</v>
          </cell>
          <cell r="B2037" t="str">
            <v>FARDOS</v>
          </cell>
          <cell r="D2037" t="b">
            <v>0</v>
          </cell>
        </row>
        <row r="2038">
          <cell r="A2038" t="str">
            <v>5,1,1,01,12,014</v>
          </cell>
          <cell r="B2038" t="str">
            <v>FAR SERVICIOS CONTRATADOS OT</v>
          </cell>
          <cell r="C2038" t="str">
            <v>P2</v>
          </cell>
          <cell r="D2038" t="b">
            <v>1</v>
          </cell>
        </row>
        <row r="2039">
          <cell r="A2039" t="str">
            <v>5,1,1,01,12,015</v>
          </cell>
          <cell r="B2039" t="str">
            <v>FAR SERVICIOS CONTRATADOS CO</v>
          </cell>
          <cell r="C2039" t="str">
            <v>P2</v>
          </cell>
          <cell r="D2039" t="b">
            <v>1</v>
          </cell>
        </row>
        <row r="2040">
          <cell r="A2040" t="str">
            <v>5,1,1,01,13,000</v>
          </cell>
          <cell r="B2040" t="str">
            <v>SILAJE MAIZ</v>
          </cell>
          <cell r="D2040" t="b">
            <v>0</v>
          </cell>
        </row>
        <row r="2041">
          <cell r="A2041" t="str">
            <v>5,1,1,01,13,001</v>
          </cell>
          <cell r="B2041" t="str">
            <v>SIL MZ SEMILLAS</v>
          </cell>
          <cell r="C2041" t="str">
            <v>P1</v>
          </cell>
          <cell r="D2041" t="b">
            <v>1</v>
          </cell>
        </row>
        <row r="2042">
          <cell r="A2042" t="str">
            <v>5,1,1,01,13,002</v>
          </cell>
          <cell r="B2042" t="str">
            <v>SIL MZ FERTILIZANTES</v>
          </cell>
          <cell r="C2042" t="str">
            <v>P1</v>
          </cell>
          <cell r="D2042" t="b">
            <v>1</v>
          </cell>
        </row>
        <row r="2043">
          <cell r="A2043" t="str">
            <v>5,1,1,01,13,003</v>
          </cell>
          <cell r="B2043" t="str">
            <v>SIL MZ HERBICIDAS</v>
          </cell>
          <cell r="C2043" t="str">
            <v>P1</v>
          </cell>
          <cell r="D2043" t="b">
            <v>1</v>
          </cell>
        </row>
        <row r="2044">
          <cell r="A2044" t="str">
            <v>5,1,1,01,13,004</v>
          </cell>
          <cell r="B2044" t="str">
            <v>SIL MZ INSECTICIDAS</v>
          </cell>
          <cell r="C2044" t="str">
            <v>P1</v>
          </cell>
          <cell r="D2044" t="b">
            <v>1</v>
          </cell>
        </row>
        <row r="2045">
          <cell r="A2045" t="str">
            <v>5,1,1,01,13,005</v>
          </cell>
          <cell r="B2045" t="str">
            <v>SIL MZ FUNGUICIDAS</v>
          </cell>
          <cell r="C2045" t="str">
            <v>P1</v>
          </cell>
          <cell r="D2045" t="b">
            <v>1</v>
          </cell>
        </row>
        <row r="2046">
          <cell r="A2046" t="str">
            <v>5,1,1,01,13,006</v>
          </cell>
          <cell r="B2046" t="str">
            <v>SIL MZ CURASEMILLAS</v>
          </cell>
          <cell r="C2046" t="str">
            <v>P1</v>
          </cell>
          <cell r="D2046" t="b">
            <v>1</v>
          </cell>
        </row>
        <row r="2047">
          <cell r="A2047" t="str">
            <v>5,1,1,01,13,007</v>
          </cell>
          <cell r="B2047" t="str">
            <v>SIL MZ ACEITES AGRICOLAS</v>
          </cell>
          <cell r="C2047" t="str">
            <v>P1</v>
          </cell>
          <cell r="D2047" t="b">
            <v>1</v>
          </cell>
        </row>
        <row r="2048">
          <cell r="A2048" t="str">
            <v>5,1,1,01,13,010</v>
          </cell>
          <cell r="B2048" t="str">
            <v>SIL MZ SERVICIOS CONTRATADOS</v>
          </cell>
          <cell r="C2048" t="str">
            <v>P1</v>
          </cell>
          <cell r="D2048" t="b">
            <v>1</v>
          </cell>
        </row>
        <row r="2049">
          <cell r="A2049" t="str">
            <v>5,1,1,01,13,011</v>
          </cell>
          <cell r="B2049" t="str">
            <v>SIL MZ SERVICIOS CONTRATADOS</v>
          </cell>
          <cell r="C2049" t="str">
            <v>P1</v>
          </cell>
          <cell r="D2049" t="b">
            <v>1</v>
          </cell>
        </row>
        <row r="2050">
          <cell r="A2050" t="str">
            <v>5,1,1,01,13,012</v>
          </cell>
          <cell r="B2050" t="str">
            <v>SIL MZ SERVICIOS CONTRATADOS</v>
          </cell>
          <cell r="C2050" t="str">
            <v>P1</v>
          </cell>
          <cell r="D2050" t="b">
            <v>1</v>
          </cell>
        </row>
        <row r="2051">
          <cell r="A2051" t="str">
            <v>5,1,1,01,13,013</v>
          </cell>
          <cell r="B2051" t="str">
            <v>SIL MZ SERVICIOS CONTRATADOS</v>
          </cell>
          <cell r="C2051" t="str">
            <v>P1</v>
          </cell>
          <cell r="D2051" t="b">
            <v>1</v>
          </cell>
        </row>
        <row r="2052">
          <cell r="A2052" t="str">
            <v>5,1,1,01,13,014</v>
          </cell>
          <cell r="B2052" t="str">
            <v>SIL MZ SERVICIOS CONTRATADOS</v>
          </cell>
          <cell r="C2052" t="str">
            <v>P1</v>
          </cell>
          <cell r="D2052" t="b">
            <v>1</v>
          </cell>
        </row>
        <row r="2053">
          <cell r="A2053" t="str">
            <v>5,1,1,01,13,015</v>
          </cell>
          <cell r="B2053" t="str">
            <v>SIL MZ SERVICIOS CONTRATADOS</v>
          </cell>
          <cell r="C2053" t="str">
            <v>P1</v>
          </cell>
          <cell r="D2053" t="b">
            <v>1</v>
          </cell>
        </row>
        <row r="2054">
          <cell r="A2054" t="str">
            <v>5,1,1,01,13,016</v>
          </cell>
          <cell r="B2054" t="str">
            <v>SIL MZ VARIOS</v>
          </cell>
          <cell r="C2054" t="str">
            <v>P1</v>
          </cell>
          <cell r="D2054" t="b">
            <v>1</v>
          </cell>
        </row>
        <row r="2055">
          <cell r="A2055" t="str">
            <v>5,1,1,01,13,017</v>
          </cell>
          <cell r="B2055" t="str">
            <v>SIL MZ EMPRESA MAQUINARIA DE</v>
          </cell>
          <cell r="C2055" t="str">
            <v>P1</v>
          </cell>
          <cell r="D2055" t="b">
            <v>1</v>
          </cell>
        </row>
        <row r="2056">
          <cell r="A2056" t="str">
            <v>5,1,1,01,13,018</v>
          </cell>
          <cell r="B2056" t="str">
            <v>SIL MZ EMPRESA MAQUINARIA DE</v>
          </cell>
          <cell r="C2056" t="str">
            <v>P1</v>
          </cell>
          <cell r="D2056" t="b">
            <v>1</v>
          </cell>
        </row>
        <row r="2057">
          <cell r="A2057" t="str">
            <v>5,1,1,01,13,019</v>
          </cell>
          <cell r="B2057" t="str">
            <v>SIL MZ ARRENDAMIENTOS</v>
          </cell>
          <cell r="C2057" t="str">
            <v>P1</v>
          </cell>
          <cell r="D2057" t="b">
            <v>1</v>
          </cell>
        </row>
        <row r="2058">
          <cell r="A2058" t="str">
            <v>5,1,1,01,13,020</v>
          </cell>
          <cell r="B2058" t="str">
            <v>SIL MZ HONORARIOS</v>
          </cell>
          <cell r="C2058" t="str">
            <v>P1</v>
          </cell>
          <cell r="D2058" t="b">
            <v>1</v>
          </cell>
        </row>
        <row r="2059">
          <cell r="A2059" t="str">
            <v>5,1,1,01,14,000</v>
          </cell>
          <cell r="B2059" t="str">
            <v>SILAJE PRADERAS</v>
          </cell>
          <cell r="D2059" t="b">
            <v>0</v>
          </cell>
        </row>
        <row r="2060">
          <cell r="A2060" t="str">
            <v>5,1,1,01,14,001</v>
          </cell>
          <cell r="B2060" t="str">
            <v>SIL PRA SEMILLAS</v>
          </cell>
          <cell r="C2060" t="str">
            <v>P1</v>
          </cell>
          <cell r="D2060" t="b">
            <v>1</v>
          </cell>
        </row>
        <row r="2061">
          <cell r="A2061" t="str">
            <v>5,1,1,01,14,002</v>
          </cell>
          <cell r="B2061" t="str">
            <v>SIL PRA FERTILIZANTES</v>
          </cell>
          <cell r="C2061" t="str">
            <v>P1</v>
          </cell>
          <cell r="D2061" t="b">
            <v>1</v>
          </cell>
        </row>
        <row r="2062">
          <cell r="A2062" t="str">
            <v>5,1,1,01,14,003</v>
          </cell>
          <cell r="B2062" t="str">
            <v>SIL PRA HERBICIDAS</v>
          </cell>
          <cell r="C2062" t="str">
            <v>P1</v>
          </cell>
          <cell r="D2062" t="b">
            <v>1</v>
          </cell>
        </row>
        <row r="2063">
          <cell r="A2063" t="str">
            <v>5,1,1,01,14,004</v>
          </cell>
          <cell r="B2063" t="str">
            <v>SIL PRA INSECTICIDAS</v>
          </cell>
          <cell r="C2063" t="str">
            <v>P1</v>
          </cell>
          <cell r="D2063" t="b">
            <v>1</v>
          </cell>
        </row>
        <row r="2064">
          <cell r="A2064" t="str">
            <v>5,1,1,01,14,007</v>
          </cell>
          <cell r="B2064" t="str">
            <v>SIL PRA ACEITES AGRICOLAS</v>
          </cell>
          <cell r="C2064" t="str">
            <v>P1</v>
          </cell>
          <cell r="D2064" t="b">
            <v>1</v>
          </cell>
        </row>
        <row r="2065">
          <cell r="A2065" t="str">
            <v>5,1,1,01,14,008</v>
          </cell>
          <cell r="B2065" t="str">
            <v>SIL PRA COADYUDANTES</v>
          </cell>
          <cell r="C2065" t="str">
            <v>P1</v>
          </cell>
          <cell r="D2065" t="b">
            <v>1</v>
          </cell>
        </row>
        <row r="2066">
          <cell r="A2066" t="str">
            <v>5,1,1,01,14,015</v>
          </cell>
          <cell r="B2066" t="str">
            <v>SIL PRA SERVICIOS CONTRATADO</v>
          </cell>
          <cell r="C2066" t="str">
            <v>P1</v>
          </cell>
          <cell r="D2066" t="b">
            <v>1</v>
          </cell>
        </row>
        <row r="2067">
          <cell r="A2067" t="str">
            <v>5,1,1,01,15,000</v>
          </cell>
          <cell r="B2067" t="str">
            <v>AVENA</v>
          </cell>
          <cell r="D2067" t="b">
            <v>0</v>
          </cell>
        </row>
        <row r="2068">
          <cell r="A2068" t="str">
            <v>5,1,1,01,15,002</v>
          </cell>
          <cell r="B2068" t="str">
            <v>AV FERTILIZANTES</v>
          </cell>
          <cell r="C2068" t="str">
            <v>P1</v>
          </cell>
          <cell r="D2068" t="b">
            <v>1</v>
          </cell>
        </row>
        <row r="2069">
          <cell r="A2069" t="str">
            <v>5,1,1,01,15,003</v>
          </cell>
          <cell r="B2069" t="str">
            <v>AV HERBICIDAS</v>
          </cell>
          <cell r="C2069" t="str">
            <v>P1</v>
          </cell>
          <cell r="D2069" t="b">
            <v>1</v>
          </cell>
        </row>
        <row r="2070">
          <cell r="A2070" t="str">
            <v>5,1,1,01,15,004</v>
          </cell>
          <cell r="B2070" t="str">
            <v>AV INSECTICIDAS</v>
          </cell>
          <cell r="C2070" t="str">
            <v>P1</v>
          </cell>
          <cell r="D2070" t="b">
            <v>1</v>
          </cell>
        </row>
        <row r="2071">
          <cell r="A2071" t="str">
            <v>5,1,1,01,15,006</v>
          </cell>
          <cell r="B2071" t="str">
            <v>AV CURASEMILLAS</v>
          </cell>
          <cell r="C2071" t="str">
            <v>P1</v>
          </cell>
          <cell r="D2071" t="b">
            <v>1</v>
          </cell>
        </row>
        <row r="2072">
          <cell r="A2072" t="str">
            <v>5,1,1,01,15,007</v>
          </cell>
          <cell r="B2072" t="str">
            <v>AV ACEITES AGRICOLAS</v>
          </cell>
          <cell r="C2072" t="str">
            <v>P1</v>
          </cell>
          <cell r="D2072" t="b">
            <v>1</v>
          </cell>
        </row>
        <row r="2073">
          <cell r="A2073" t="str">
            <v>5,1,1,01,15,011</v>
          </cell>
          <cell r="B2073" t="str">
            <v>AV SERVICIOS CONTRATADOS SIE</v>
          </cell>
          <cell r="C2073" t="str">
            <v>P1</v>
          </cell>
          <cell r="D2073" t="b">
            <v>1</v>
          </cell>
        </row>
        <row r="2074">
          <cell r="A2074" t="str">
            <v>5,1,1,01,15,012</v>
          </cell>
          <cell r="B2074" t="str">
            <v>AV SERVICIOS CONTRATADOS FUM</v>
          </cell>
          <cell r="C2074" t="str">
            <v>P1</v>
          </cell>
          <cell r="D2074" t="b">
            <v>1</v>
          </cell>
        </row>
        <row r="2075">
          <cell r="A2075" t="str">
            <v>5,1,1,01,15,014</v>
          </cell>
          <cell r="B2075" t="str">
            <v>AV SERVICIOS CONTRATADOS OTR</v>
          </cell>
          <cell r="C2075" t="str">
            <v>P1</v>
          </cell>
          <cell r="D2075" t="b">
            <v>1</v>
          </cell>
        </row>
        <row r="2076">
          <cell r="A2076" t="str">
            <v>5,1,1,01,15,015</v>
          </cell>
          <cell r="B2076" t="str">
            <v>AV SERVICIOS CONTRATADOS COS</v>
          </cell>
          <cell r="C2076" t="str">
            <v>P1</v>
          </cell>
          <cell r="D2076" t="b">
            <v>1</v>
          </cell>
        </row>
        <row r="2077">
          <cell r="A2077" t="str">
            <v>5,1,1,01,15,016</v>
          </cell>
          <cell r="B2077" t="str">
            <v>AV VARIOS</v>
          </cell>
          <cell r="C2077" t="str">
            <v>P1</v>
          </cell>
          <cell r="D2077" t="b">
            <v>1</v>
          </cell>
        </row>
        <row r="2078">
          <cell r="A2078" t="str">
            <v>5,1,1,01,16,000</v>
          </cell>
          <cell r="B2078" t="str">
            <v>SORGO GRANIFERO</v>
          </cell>
          <cell r="D2078" t="b">
            <v>0</v>
          </cell>
        </row>
        <row r="2079">
          <cell r="A2079" t="str">
            <v>5,1,1,01,16,001</v>
          </cell>
          <cell r="B2079" t="str">
            <v>SG SEMILLAS</v>
          </cell>
          <cell r="C2079" t="str">
            <v>P1</v>
          </cell>
          <cell r="D2079" t="b">
            <v>1</v>
          </cell>
        </row>
        <row r="2080">
          <cell r="A2080" t="str">
            <v>5,1,1,01,16,002</v>
          </cell>
          <cell r="B2080" t="str">
            <v>SG FERTILIZANTES</v>
          </cell>
          <cell r="C2080" t="str">
            <v>P1</v>
          </cell>
          <cell r="D2080" t="b">
            <v>1</v>
          </cell>
        </row>
        <row r="2081">
          <cell r="A2081" t="str">
            <v>5,1,1,01,16,003</v>
          </cell>
          <cell r="B2081" t="str">
            <v>SG HERBICIDAS</v>
          </cell>
          <cell r="C2081" t="str">
            <v>P1</v>
          </cell>
          <cell r="D2081" t="b">
            <v>1</v>
          </cell>
        </row>
        <row r="2082">
          <cell r="A2082" t="str">
            <v>5,1,1,01,16,004</v>
          </cell>
          <cell r="B2082" t="str">
            <v>SG INSECTICIDAS</v>
          </cell>
          <cell r="C2082" t="str">
            <v>P1</v>
          </cell>
          <cell r="D2082" t="b">
            <v>1</v>
          </cell>
        </row>
        <row r="2083">
          <cell r="A2083" t="str">
            <v>5,1,1,01,16,006</v>
          </cell>
          <cell r="B2083" t="str">
            <v>SG CURASEMILLAS</v>
          </cell>
          <cell r="C2083" t="str">
            <v>P1</v>
          </cell>
          <cell r="D2083" t="b">
            <v>1</v>
          </cell>
        </row>
        <row r="2084">
          <cell r="A2084" t="str">
            <v>5,1,1,01,16,007</v>
          </cell>
          <cell r="B2084" t="str">
            <v>SG ACEITES AGRICOLAS</v>
          </cell>
          <cell r="C2084" t="str">
            <v>P1</v>
          </cell>
          <cell r="D2084" t="b">
            <v>1</v>
          </cell>
        </row>
        <row r="2085">
          <cell r="A2085" t="str">
            <v>5,1,1,01,16,010</v>
          </cell>
          <cell r="B2085" t="str">
            <v>SG SERVICIOS CONTRATADOS LAB</v>
          </cell>
          <cell r="C2085" t="str">
            <v>P1</v>
          </cell>
          <cell r="D2085" t="b">
            <v>1</v>
          </cell>
        </row>
        <row r="2086">
          <cell r="A2086" t="str">
            <v>5,1,1,01,16,011</v>
          </cell>
          <cell r="B2086" t="str">
            <v>SG SERVICIOS CONTRATADOS SIE</v>
          </cell>
          <cell r="C2086" t="str">
            <v>P1</v>
          </cell>
          <cell r="D2086" t="b">
            <v>1</v>
          </cell>
        </row>
        <row r="2087">
          <cell r="A2087" t="str">
            <v>5,1,1,01,16,012</v>
          </cell>
          <cell r="B2087" t="str">
            <v>SG SERVICIOS CONTRATADOS FUM</v>
          </cell>
          <cell r="C2087" t="str">
            <v>P1</v>
          </cell>
          <cell r="D2087" t="b">
            <v>1</v>
          </cell>
        </row>
        <row r="2088">
          <cell r="A2088" t="str">
            <v>5,1,1,01,16,013</v>
          </cell>
          <cell r="B2088" t="str">
            <v>SG SERVICIOS CONTRATADOS FER</v>
          </cell>
          <cell r="C2088" t="str">
            <v>P1</v>
          </cell>
          <cell r="D2088" t="b">
            <v>1</v>
          </cell>
        </row>
        <row r="2089">
          <cell r="A2089" t="str">
            <v>5,1,1,01,16,014</v>
          </cell>
          <cell r="B2089" t="str">
            <v>SG SERVICIOS CONTRATADOS OTR</v>
          </cell>
          <cell r="C2089" t="str">
            <v>P1</v>
          </cell>
          <cell r="D2089" t="b">
            <v>1</v>
          </cell>
        </row>
        <row r="2090">
          <cell r="A2090" t="str">
            <v>5,1,1,01,16,015</v>
          </cell>
          <cell r="B2090" t="str">
            <v>SG SERVICIOS CONTRATADOS COS</v>
          </cell>
          <cell r="C2090" t="str">
            <v>P1</v>
          </cell>
          <cell r="D2090" t="b">
            <v>1</v>
          </cell>
        </row>
        <row r="2091">
          <cell r="A2091" t="str">
            <v>5,1,1,01,16,016</v>
          </cell>
          <cell r="B2091" t="str">
            <v>SG VARIOS</v>
          </cell>
          <cell r="C2091" t="str">
            <v>P1</v>
          </cell>
          <cell r="D2091" t="b">
            <v>1</v>
          </cell>
        </row>
        <row r="2092">
          <cell r="A2092" t="str">
            <v>5,1,1,01,16,017</v>
          </cell>
          <cell r="B2092" t="str">
            <v>SG EMPRESA MAQUINARIA DE LAB</v>
          </cell>
          <cell r="C2092" t="str">
            <v>P1</v>
          </cell>
          <cell r="D2092" t="b">
            <v>1</v>
          </cell>
        </row>
        <row r="2093">
          <cell r="A2093" t="str">
            <v>5,1,1,01,16,018</v>
          </cell>
          <cell r="B2093" t="str">
            <v>SG EMPRESA MAQUINARIA DE SIE</v>
          </cell>
          <cell r="C2093" t="str">
            <v>P1</v>
          </cell>
          <cell r="D2093" t="b">
            <v>1</v>
          </cell>
        </row>
        <row r="2094">
          <cell r="A2094" t="str">
            <v>5,1,1,01,16,019</v>
          </cell>
          <cell r="B2094" t="str">
            <v>SG ARRENDAMIENTOS</v>
          </cell>
          <cell r="C2094" t="str">
            <v>P1</v>
          </cell>
          <cell r="D2094" t="b">
            <v>1</v>
          </cell>
        </row>
        <row r="2095">
          <cell r="A2095" t="str">
            <v>5,1,1,01,17,000</v>
          </cell>
          <cell r="B2095" t="str">
            <v>SORGO FORRAJERO</v>
          </cell>
          <cell r="D2095" t="b">
            <v>0</v>
          </cell>
        </row>
        <row r="2096">
          <cell r="A2096" t="str">
            <v>5,1,1,01,17,001</v>
          </cell>
          <cell r="B2096" t="str">
            <v>SF SEMILLAS</v>
          </cell>
          <cell r="C2096" t="str">
            <v>P1</v>
          </cell>
          <cell r="D2096" t="b">
            <v>1</v>
          </cell>
        </row>
        <row r="2097">
          <cell r="A2097" t="str">
            <v>5,1,1,01,17,002</v>
          </cell>
          <cell r="B2097" t="str">
            <v>SF FERTILIZANTES</v>
          </cell>
          <cell r="C2097" t="str">
            <v>P1</v>
          </cell>
          <cell r="D2097" t="b">
            <v>1</v>
          </cell>
        </row>
        <row r="2098">
          <cell r="A2098" t="str">
            <v>5,1,1,01,17,003</v>
          </cell>
          <cell r="B2098" t="str">
            <v>SF HERBICIDAS</v>
          </cell>
          <cell r="C2098" t="str">
            <v>P1</v>
          </cell>
          <cell r="D2098" t="b">
            <v>1</v>
          </cell>
        </row>
        <row r="2099">
          <cell r="A2099" t="str">
            <v>5,1,1,01,17,004</v>
          </cell>
          <cell r="B2099" t="str">
            <v>SF INSECTICIDAS</v>
          </cell>
          <cell r="C2099" t="str">
            <v>P1</v>
          </cell>
          <cell r="D2099" t="b">
            <v>1</v>
          </cell>
        </row>
        <row r="2100">
          <cell r="A2100" t="str">
            <v>5,1,1,01,17,010</v>
          </cell>
          <cell r="B2100" t="str">
            <v>SF SERVICIOS CONTRATADOS LAB</v>
          </cell>
          <cell r="C2100" t="str">
            <v>P1</v>
          </cell>
          <cell r="D2100" t="b">
            <v>1</v>
          </cell>
        </row>
        <row r="2101">
          <cell r="A2101" t="str">
            <v>5,1,1,01,17,011</v>
          </cell>
          <cell r="B2101" t="str">
            <v>SF SERVICIOS CONTRATADOS SIE</v>
          </cell>
          <cell r="C2101" t="str">
            <v>P1</v>
          </cell>
          <cell r="D2101" t="b">
            <v>1</v>
          </cell>
        </row>
        <row r="2102">
          <cell r="A2102" t="str">
            <v>5,1,1,01,17,012</v>
          </cell>
          <cell r="B2102" t="str">
            <v>SF SERVICIOS CONTRATADOS FUM</v>
          </cell>
          <cell r="C2102" t="str">
            <v>P1</v>
          </cell>
          <cell r="D2102" t="b">
            <v>1</v>
          </cell>
        </row>
        <row r="2103">
          <cell r="A2103" t="str">
            <v>5,1,1,01,17,014</v>
          </cell>
          <cell r="B2103" t="str">
            <v>SF SERVICIOS CONTRATADOS OTR</v>
          </cell>
          <cell r="C2103" t="str">
            <v>P1</v>
          </cell>
          <cell r="D2103" t="b">
            <v>1</v>
          </cell>
        </row>
        <row r="2104">
          <cell r="A2104" t="str">
            <v>5,1,1,01,17,015</v>
          </cell>
          <cell r="B2104" t="str">
            <v>SF SERVICIOS CONTRATADOS COS</v>
          </cell>
          <cell r="C2104" t="str">
            <v>P1</v>
          </cell>
          <cell r="D2104" t="b">
            <v>1</v>
          </cell>
        </row>
        <row r="2105">
          <cell r="A2105" t="str">
            <v>5,1,1,01,17,016</v>
          </cell>
          <cell r="B2105" t="str">
            <v>SF VARIOS</v>
          </cell>
          <cell r="C2105" t="str">
            <v>P1</v>
          </cell>
          <cell r="D2105" t="b">
            <v>1</v>
          </cell>
        </row>
        <row r="2106">
          <cell r="A2106" t="str">
            <v>5,1,1,01,17,017</v>
          </cell>
          <cell r="B2106" t="str">
            <v>SF EMPRESA MAQUINARIA DE LAB</v>
          </cell>
          <cell r="C2106" t="str">
            <v>P1</v>
          </cell>
          <cell r="D2106" t="b">
            <v>1</v>
          </cell>
        </row>
        <row r="2107">
          <cell r="A2107" t="str">
            <v>5,1,1,01,18,000</v>
          </cell>
          <cell r="B2107" t="str">
            <v>CENTENO</v>
          </cell>
          <cell r="D2107" t="b">
            <v>0</v>
          </cell>
        </row>
        <row r="2108">
          <cell r="A2108" t="str">
            <v>5,1,1,01,18,001</v>
          </cell>
          <cell r="B2108" t="str">
            <v>CN SEMILLAS</v>
          </cell>
          <cell r="C2108" t="str">
            <v>P1</v>
          </cell>
          <cell r="D2108" t="b">
            <v>1</v>
          </cell>
        </row>
        <row r="2109">
          <cell r="A2109" t="str">
            <v>5,1,1,01,18,002</v>
          </cell>
          <cell r="B2109" t="str">
            <v>CN FERTILIZANTES</v>
          </cell>
          <cell r="C2109" t="str">
            <v>P1</v>
          </cell>
          <cell r="D2109" t="b">
            <v>1</v>
          </cell>
        </row>
        <row r="2110">
          <cell r="A2110" t="str">
            <v>5,1,1,01,18,003</v>
          </cell>
          <cell r="B2110" t="str">
            <v>CN HERBICIDAS</v>
          </cell>
          <cell r="C2110" t="str">
            <v>P1</v>
          </cell>
          <cell r="D2110" t="b">
            <v>1</v>
          </cell>
        </row>
        <row r="2111">
          <cell r="A2111" t="str">
            <v>5,1,1,01,18,005</v>
          </cell>
          <cell r="B2111" t="str">
            <v>CN FUNGUICIDAS</v>
          </cell>
          <cell r="C2111" t="str">
            <v>P1</v>
          </cell>
          <cell r="D2111" t="b">
            <v>1</v>
          </cell>
        </row>
        <row r="2112">
          <cell r="A2112" t="str">
            <v>5,1,1,01,18,012</v>
          </cell>
          <cell r="B2112" t="str">
            <v>CN SERV CONTR FUMIGACION</v>
          </cell>
          <cell r="C2112" t="str">
            <v>P1</v>
          </cell>
          <cell r="D2112" t="b">
            <v>1</v>
          </cell>
        </row>
        <row r="2113">
          <cell r="A2113" t="str">
            <v>5,1,1,01,18,014</v>
          </cell>
          <cell r="B2113" t="str">
            <v>CN SERVICIOS CONTRATADOS OTR</v>
          </cell>
          <cell r="C2113" t="str">
            <v>P1</v>
          </cell>
          <cell r="D2113" t="b">
            <v>1</v>
          </cell>
        </row>
        <row r="2114">
          <cell r="A2114" t="str">
            <v>5,1,1,01,18,015</v>
          </cell>
          <cell r="B2114" t="str">
            <v>CN SERVICIOS CONTRATADOS COS</v>
          </cell>
          <cell r="C2114" t="str">
            <v>P1</v>
          </cell>
          <cell r="D2114" t="b">
            <v>1</v>
          </cell>
        </row>
        <row r="2115">
          <cell r="A2115" t="str">
            <v>5,1,1,01,18,016</v>
          </cell>
          <cell r="B2115" t="str">
            <v>CN VARIOS</v>
          </cell>
          <cell r="C2115" t="str">
            <v>P1</v>
          </cell>
          <cell r="D2115" t="b">
            <v>1</v>
          </cell>
        </row>
        <row r="2116">
          <cell r="A2116" t="str">
            <v>5,1,1,01,18,017</v>
          </cell>
          <cell r="B2116" t="str">
            <v>CN EMP MAQ LABORES</v>
          </cell>
          <cell r="C2116" t="str">
            <v>P1</v>
          </cell>
          <cell r="D2116" t="b">
            <v>1</v>
          </cell>
        </row>
        <row r="2117">
          <cell r="A2117" t="str">
            <v>5,1,1,01,18,018</v>
          </cell>
          <cell r="B2117" t="str">
            <v>CN EMP MAQ SIEMBRA</v>
          </cell>
          <cell r="C2117" t="str">
            <v>P1</v>
          </cell>
          <cell r="D2117" t="b">
            <v>1</v>
          </cell>
        </row>
        <row r="2118">
          <cell r="A2118" t="str">
            <v>5,1,1,01,18,020</v>
          </cell>
          <cell r="B2118" t="str">
            <v>CN HONORARIOS</v>
          </cell>
          <cell r="C2118" t="str">
            <v>P1</v>
          </cell>
          <cell r="D2118" t="b">
            <v>1</v>
          </cell>
        </row>
        <row r="2119">
          <cell r="A2119" t="str">
            <v>5,1,1,01,19,000</v>
          </cell>
          <cell r="B2119" t="str">
            <v>CEBADA</v>
          </cell>
          <cell r="D2119" t="b">
            <v>0</v>
          </cell>
        </row>
        <row r="2120">
          <cell r="A2120" t="str">
            <v>5,1,1,01,19,001</v>
          </cell>
          <cell r="B2120" t="str">
            <v>CB SEMILLAS</v>
          </cell>
          <cell r="C2120" t="str">
            <v>P1</v>
          </cell>
          <cell r="D2120" t="b">
            <v>1</v>
          </cell>
        </row>
        <row r="2121">
          <cell r="A2121" t="str">
            <v>5,1,1,01,19,010</v>
          </cell>
          <cell r="B2121" t="str">
            <v>CB SERVICIOS CONTRATADOS LAB</v>
          </cell>
          <cell r="C2121" t="str">
            <v>P1</v>
          </cell>
          <cell r="D2121" t="b">
            <v>1</v>
          </cell>
        </row>
        <row r="2122">
          <cell r="A2122" t="str">
            <v>5,1,1,01,19,011</v>
          </cell>
          <cell r="B2122" t="str">
            <v>CB SERVICIOS CONTRATADOS SIE</v>
          </cell>
          <cell r="C2122" t="str">
            <v>P1</v>
          </cell>
          <cell r="D2122" t="b">
            <v>1</v>
          </cell>
        </row>
        <row r="2123">
          <cell r="A2123" t="str">
            <v>5,1,1,01,19,012</v>
          </cell>
          <cell r="B2123" t="str">
            <v>CB SERVICIOS CONTRATADOS FUM</v>
          </cell>
          <cell r="C2123" t="str">
            <v>P1</v>
          </cell>
          <cell r="D2123" t="b">
            <v>1</v>
          </cell>
        </row>
        <row r="2124">
          <cell r="A2124" t="str">
            <v>5,1,1,01,20,000</v>
          </cell>
          <cell r="B2124" t="str">
            <v>MZ GR H MAIZ GRANO HUMEDO</v>
          </cell>
          <cell r="D2124" t="b">
            <v>0</v>
          </cell>
        </row>
        <row r="2125">
          <cell r="A2125" t="str">
            <v>5,1,1,01,20,001</v>
          </cell>
          <cell r="B2125" t="str">
            <v>MZ GR H SEMILLAS</v>
          </cell>
          <cell r="C2125" t="str">
            <v>P1</v>
          </cell>
          <cell r="D2125" t="b">
            <v>1</v>
          </cell>
        </row>
        <row r="2126">
          <cell r="A2126" t="str">
            <v>5,1,1,01,20,002</v>
          </cell>
          <cell r="B2126" t="str">
            <v>MZ GR H FERTILIZANTES</v>
          </cell>
          <cell r="C2126" t="str">
            <v>P1</v>
          </cell>
          <cell r="D2126" t="b">
            <v>1</v>
          </cell>
        </row>
        <row r="2127">
          <cell r="A2127" t="str">
            <v>5,1,1,01,20,003</v>
          </cell>
          <cell r="B2127" t="str">
            <v>MZ GR H FERTILIZANTES</v>
          </cell>
          <cell r="C2127" t="str">
            <v>P1</v>
          </cell>
          <cell r="D2127" t="b">
            <v>1</v>
          </cell>
        </row>
        <row r="2128">
          <cell r="A2128" t="str">
            <v>5,1,1,01,20,004</v>
          </cell>
          <cell r="B2128" t="str">
            <v>MZ GR H INSECTICIDAS</v>
          </cell>
          <cell r="C2128" t="str">
            <v>P1</v>
          </cell>
          <cell r="D2128" t="b">
            <v>1</v>
          </cell>
        </row>
        <row r="2129">
          <cell r="A2129" t="str">
            <v>5,1,1,01,20,005</v>
          </cell>
          <cell r="B2129" t="str">
            <v>MZ GR H FUNGUICIDAS</v>
          </cell>
          <cell r="C2129" t="str">
            <v>P1</v>
          </cell>
          <cell r="D2129" t="b">
            <v>1</v>
          </cell>
        </row>
        <row r="2130">
          <cell r="A2130" t="str">
            <v>5,1,1,01,20,006</v>
          </cell>
          <cell r="B2130" t="str">
            <v>MZ GR H CURASEMILLAS</v>
          </cell>
          <cell r="C2130" t="str">
            <v>P1</v>
          </cell>
          <cell r="D2130" t="b">
            <v>1</v>
          </cell>
        </row>
        <row r="2131">
          <cell r="A2131" t="str">
            <v>5,1,1,01,20,007</v>
          </cell>
          <cell r="B2131" t="str">
            <v>MZ GR H ACEITES AGRICOLAS</v>
          </cell>
          <cell r="C2131" t="str">
            <v>P1</v>
          </cell>
          <cell r="D2131" t="b">
            <v>1</v>
          </cell>
        </row>
        <row r="2132">
          <cell r="A2132" t="str">
            <v>5,1,1,01,20,010</v>
          </cell>
          <cell r="B2132" t="str">
            <v>MZ GR H SERV.CONTRATADOS LAB</v>
          </cell>
          <cell r="C2132" t="str">
            <v>P1</v>
          </cell>
          <cell r="D2132" t="b">
            <v>1</v>
          </cell>
        </row>
        <row r="2133">
          <cell r="A2133" t="str">
            <v>5,1,1,01,20,011</v>
          </cell>
          <cell r="B2133" t="str">
            <v>MZ GR H SERV.CONTRATADOS SIE</v>
          </cell>
          <cell r="C2133" t="str">
            <v>P1</v>
          </cell>
          <cell r="D2133" t="b">
            <v>1</v>
          </cell>
        </row>
        <row r="2134">
          <cell r="A2134" t="str">
            <v>5,1,1,01,20,012</v>
          </cell>
          <cell r="B2134" t="str">
            <v>MZ GR H SERV CONTR FUMIGACION</v>
          </cell>
          <cell r="C2134" t="str">
            <v>P1</v>
          </cell>
          <cell r="D2134" t="b">
            <v>1</v>
          </cell>
        </row>
        <row r="2135">
          <cell r="A2135" t="str">
            <v>5,1,1,01,20,014</v>
          </cell>
          <cell r="B2135" t="str">
            <v>MZ GR H SERV CONTR OTROS</v>
          </cell>
          <cell r="C2135" t="str">
            <v>P1</v>
          </cell>
          <cell r="D2135" t="b">
            <v>1</v>
          </cell>
        </row>
        <row r="2136">
          <cell r="A2136" t="str">
            <v>5,1,1,01,20,015</v>
          </cell>
          <cell r="B2136" t="str">
            <v>MZ GR H SERV.CONTRATADOS COS</v>
          </cell>
          <cell r="C2136" t="str">
            <v>P1</v>
          </cell>
          <cell r="D2136" t="b">
            <v>1</v>
          </cell>
        </row>
        <row r="2137">
          <cell r="A2137" t="str">
            <v>5,1,1,01,20,016</v>
          </cell>
          <cell r="B2137" t="str">
            <v>MZ GR H VARIOS</v>
          </cell>
          <cell r="C2137" t="str">
            <v>P1</v>
          </cell>
          <cell r="D2137" t="b">
            <v>1</v>
          </cell>
        </row>
        <row r="2138">
          <cell r="A2138" t="str">
            <v>5,1,1,01,20,017</v>
          </cell>
          <cell r="B2138" t="str">
            <v>MZ GR H EMP MAQUINARIA LABORES</v>
          </cell>
          <cell r="C2138" t="str">
            <v>P1</v>
          </cell>
          <cell r="D2138" t="b">
            <v>1</v>
          </cell>
        </row>
        <row r="2139">
          <cell r="A2139" t="str">
            <v>5,1,1,01,20,018</v>
          </cell>
          <cell r="B2139" t="str">
            <v>MZ GR H EMPRESA MAQUINARIA</v>
          </cell>
          <cell r="C2139" t="str">
            <v>P1</v>
          </cell>
          <cell r="D2139" t="b">
            <v>1</v>
          </cell>
        </row>
        <row r="2140">
          <cell r="A2140" t="str">
            <v>5,1,1,01,21,000</v>
          </cell>
          <cell r="B2140" t="str">
            <v>SORGO GRANO HUMEDO</v>
          </cell>
          <cell r="D2140" t="b">
            <v>0</v>
          </cell>
        </row>
        <row r="2141">
          <cell r="A2141" t="str">
            <v>5,1,1,01,21,001</v>
          </cell>
          <cell r="B2141" t="str">
            <v>SO GR H SEMILLAS</v>
          </cell>
          <cell r="C2141" t="str">
            <v>P1</v>
          </cell>
          <cell r="D2141" t="b">
            <v>1</v>
          </cell>
        </row>
        <row r="2142">
          <cell r="A2142" t="str">
            <v>5,1,1,01,21,002</v>
          </cell>
          <cell r="B2142" t="str">
            <v>SO GR H FERTILIZANTES</v>
          </cell>
          <cell r="C2142" t="str">
            <v>P1</v>
          </cell>
          <cell r="D2142" t="b">
            <v>1</v>
          </cell>
        </row>
        <row r="2143">
          <cell r="A2143" t="str">
            <v>5,1,1,01,21,003</v>
          </cell>
          <cell r="B2143" t="str">
            <v>SO GR H HERBICIDAS</v>
          </cell>
          <cell r="C2143" t="str">
            <v>P1</v>
          </cell>
          <cell r="D2143" t="b">
            <v>1</v>
          </cell>
        </row>
        <row r="2144">
          <cell r="A2144" t="str">
            <v>5,1,1,01,21,004</v>
          </cell>
          <cell r="B2144" t="str">
            <v>SO GR H INSECTICIDAS</v>
          </cell>
          <cell r="C2144" t="str">
            <v>P1</v>
          </cell>
          <cell r="D2144" t="b">
            <v>1</v>
          </cell>
        </row>
        <row r="2145">
          <cell r="A2145" t="str">
            <v>5,1,1,01,21,007</v>
          </cell>
          <cell r="B2145" t="str">
            <v>SO GR H ACEITES AGRICOLAS</v>
          </cell>
          <cell r="C2145" t="str">
            <v>P1</v>
          </cell>
          <cell r="D2145" t="b">
            <v>1</v>
          </cell>
        </row>
        <row r="2146">
          <cell r="A2146" t="str">
            <v>5,1,1,01,21,008</v>
          </cell>
          <cell r="B2146" t="str">
            <v>SO GR H COADYUDANTES</v>
          </cell>
          <cell r="C2146" t="str">
            <v>P1</v>
          </cell>
          <cell r="D2146" t="b">
            <v>1</v>
          </cell>
        </row>
        <row r="2147">
          <cell r="A2147" t="str">
            <v>5,1,1,01,21,010</v>
          </cell>
          <cell r="B2147" t="str">
            <v>SO GR H SERV.CONTRAT.LABORES</v>
          </cell>
          <cell r="C2147" t="str">
            <v>P1</v>
          </cell>
          <cell r="D2147" t="b">
            <v>1</v>
          </cell>
        </row>
        <row r="2148">
          <cell r="A2148" t="str">
            <v>5,1,1,01,21,011</v>
          </cell>
          <cell r="B2148" t="str">
            <v>SO GR H SERV.CONTRAT.SIEMBRA</v>
          </cell>
          <cell r="C2148" t="str">
            <v>P1</v>
          </cell>
          <cell r="D2148" t="b">
            <v>1</v>
          </cell>
        </row>
        <row r="2149">
          <cell r="A2149" t="str">
            <v>5,1,1,01,21,012</v>
          </cell>
          <cell r="B2149" t="str">
            <v>SO GR H SERV.CONTRAT.FUMIGAC</v>
          </cell>
          <cell r="C2149" t="str">
            <v>P1</v>
          </cell>
          <cell r="D2149" t="b">
            <v>1</v>
          </cell>
        </row>
        <row r="2150">
          <cell r="A2150" t="str">
            <v>5,1,1,01,21,015</v>
          </cell>
          <cell r="B2150" t="str">
            <v>SO GR H SERV.CONTRAT.COSECHA</v>
          </cell>
          <cell r="C2150" t="str">
            <v>P1</v>
          </cell>
          <cell r="D2150" t="b">
            <v>1</v>
          </cell>
        </row>
        <row r="2151">
          <cell r="A2151" t="str">
            <v>5,1,1,01,21,017</v>
          </cell>
          <cell r="B2151" t="str">
            <v>SO GR H EMP.MAQ.LABORES</v>
          </cell>
          <cell r="C2151" t="str">
            <v>P1</v>
          </cell>
          <cell r="D2151" t="b">
            <v>1</v>
          </cell>
        </row>
        <row r="2152">
          <cell r="A2152" t="str">
            <v>5,1,1,01,21,018</v>
          </cell>
          <cell r="B2152" t="str">
            <v>SO GR H EMP.MAQ.SIEMBRA</v>
          </cell>
          <cell r="C2152" t="str">
            <v>P1</v>
          </cell>
          <cell r="D2152" t="b">
            <v>1</v>
          </cell>
        </row>
        <row r="2153">
          <cell r="A2153" t="str">
            <v>5,1,1,01,22,000</v>
          </cell>
          <cell r="B2153" t="str">
            <v>SORGO SILO</v>
          </cell>
          <cell r="D2153" t="b">
            <v>0</v>
          </cell>
        </row>
        <row r="2154">
          <cell r="A2154" t="str">
            <v>5,1,1,01,22,001</v>
          </cell>
          <cell r="B2154" t="str">
            <v>SOR SILO SEMILLAS</v>
          </cell>
          <cell r="C2154" t="str">
            <v>P1</v>
          </cell>
          <cell r="D2154" t="b">
            <v>1</v>
          </cell>
        </row>
        <row r="2155">
          <cell r="A2155" t="str">
            <v>5,1,1,01,22,002</v>
          </cell>
          <cell r="B2155" t="str">
            <v>SS FERTILIZANTES</v>
          </cell>
          <cell r="C2155" t="str">
            <v>P1</v>
          </cell>
          <cell r="D2155" t="b">
            <v>1</v>
          </cell>
        </row>
        <row r="2156">
          <cell r="A2156" t="str">
            <v>5,1,1,01,22,003</v>
          </cell>
          <cell r="B2156" t="str">
            <v>SOR SILO HERBICIDAS</v>
          </cell>
          <cell r="C2156" t="str">
            <v>P1</v>
          </cell>
          <cell r="D2156" t="b">
            <v>1</v>
          </cell>
        </row>
        <row r="2157">
          <cell r="A2157" t="str">
            <v>5,1,1,01,22,004</v>
          </cell>
          <cell r="B2157" t="str">
            <v>SOR SILO INSECTICIDAS</v>
          </cell>
          <cell r="C2157" t="str">
            <v>P1</v>
          </cell>
          <cell r="D2157" t="b">
            <v>1</v>
          </cell>
        </row>
        <row r="2158">
          <cell r="A2158" t="str">
            <v>5,1,1,01,22,006</v>
          </cell>
          <cell r="B2158" t="str">
            <v>SOR SILO CURASEMILLAS</v>
          </cell>
          <cell r="C2158" t="str">
            <v>P1</v>
          </cell>
          <cell r="D2158" t="b">
            <v>1</v>
          </cell>
        </row>
        <row r="2159">
          <cell r="A2159" t="str">
            <v>5,1,1,01,22,007</v>
          </cell>
          <cell r="B2159" t="str">
            <v>SOR SILO ACEITES AGRICOLAS</v>
          </cell>
          <cell r="C2159" t="str">
            <v>P1</v>
          </cell>
          <cell r="D2159" t="b">
            <v>1</v>
          </cell>
        </row>
        <row r="2160">
          <cell r="A2160" t="str">
            <v>5,1,1,01,22,010</v>
          </cell>
          <cell r="B2160" t="str">
            <v>SOR SILO SERV.CONTRAT.LABORE</v>
          </cell>
          <cell r="C2160" t="str">
            <v>P1</v>
          </cell>
          <cell r="D2160" t="b">
            <v>1</v>
          </cell>
        </row>
        <row r="2161">
          <cell r="A2161" t="str">
            <v>5,1,1,01,22,011</v>
          </cell>
          <cell r="B2161" t="str">
            <v>SOR SILO SERV.CONTRAT.SIEMBR</v>
          </cell>
          <cell r="C2161" t="str">
            <v>P1</v>
          </cell>
          <cell r="D2161" t="b">
            <v>1</v>
          </cell>
        </row>
        <row r="2162">
          <cell r="A2162" t="str">
            <v>5,1,1,01,22,012</v>
          </cell>
          <cell r="B2162" t="str">
            <v>SORGO SILO SERV.CONTRAT.FUMI</v>
          </cell>
          <cell r="C2162" t="str">
            <v>P1</v>
          </cell>
          <cell r="D2162" t="b">
            <v>1</v>
          </cell>
        </row>
        <row r="2163">
          <cell r="A2163" t="str">
            <v>5,1,1,01,22,013</v>
          </cell>
          <cell r="B2163" t="str">
            <v>SS SERVICIOS CONTRATADOS FER</v>
          </cell>
          <cell r="C2163" t="str">
            <v>P1</v>
          </cell>
          <cell r="D2163" t="b">
            <v>1</v>
          </cell>
        </row>
        <row r="2164">
          <cell r="A2164" t="str">
            <v>5,1,1,01,22,014</v>
          </cell>
          <cell r="B2164" t="str">
            <v>SS SERVICIOS CONTRATADOS OTR</v>
          </cell>
          <cell r="C2164" t="str">
            <v>P1</v>
          </cell>
          <cell r="D2164" t="b">
            <v>1</v>
          </cell>
        </row>
        <row r="2165">
          <cell r="A2165" t="str">
            <v>5,1,1,01,22,015</v>
          </cell>
          <cell r="B2165" t="str">
            <v>SOR SILO SERV.CONTRAT.COSECH</v>
          </cell>
          <cell r="C2165" t="str">
            <v>P1</v>
          </cell>
          <cell r="D2165" t="b">
            <v>1</v>
          </cell>
        </row>
        <row r="2166">
          <cell r="A2166" t="str">
            <v>5,1,1,01,22,017</v>
          </cell>
          <cell r="B2166" t="str">
            <v>SOR SILO EMP.MAQ.LABORES</v>
          </cell>
          <cell r="C2166" t="str">
            <v>P1</v>
          </cell>
          <cell r="D2166" t="b">
            <v>1</v>
          </cell>
        </row>
        <row r="2167">
          <cell r="A2167" t="str">
            <v>5,1,1,01,22,018</v>
          </cell>
          <cell r="B2167" t="str">
            <v>SOR SILO EMP.MAQ.SIEMBRA</v>
          </cell>
          <cell r="C2167" t="str">
            <v>P1</v>
          </cell>
          <cell r="D2167" t="b">
            <v>1</v>
          </cell>
        </row>
        <row r="2168">
          <cell r="A2168" t="str">
            <v>5,1,1,01,23,000</v>
          </cell>
          <cell r="B2168" t="str">
            <v>POPCORN</v>
          </cell>
          <cell r="D2168" t="b">
            <v>0</v>
          </cell>
        </row>
        <row r="2169">
          <cell r="A2169" t="str">
            <v>5,1,1,01,23,001</v>
          </cell>
          <cell r="B2169" t="str">
            <v>PO SEMILLAS</v>
          </cell>
          <cell r="C2169" t="str">
            <v>P1</v>
          </cell>
          <cell r="D2169" t="b">
            <v>1</v>
          </cell>
        </row>
        <row r="2170">
          <cell r="A2170" t="str">
            <v>5,1,1,01,23,002</v>
          </cell>
          <cell r="B2170" t="str">
            <v>PO FERTILIZANTES</v>
          </cell>
          <cell r="C2170" t="str">
            <v>P1</v>
          </cell>
          <cell r="D2170" t="b">
            <v>1</v>
          </cell>
        </row>
        <row r="2171">
          <cell r="A2171" t="str">
            <v>5,1,1,01,23,003</v>
          </cell>
          <cell r="B2171" t="str">
            <v>PO HERBICIDAS</v>
          </cell>
          <cell r="C2171" t="str">
            <v>P1</v>
          </cell>
          <cell r="D2171" t="b">
            <v>1</v>
          </cell>
        </row>
        <row r="2172">
          <cell r="A2172" t="str">
            <v>5,1,1,01,23,004</v>
          </cell>
          <cell r="B2172" t="str">
            <v>PO INSECTICIDAS</v>
          </cell>
          <cell r="C2172" t="str">
            <v>P1</v>
          </cell>
          <cell r="D2172" t="b">
            <v>1</v>
          </cell>
        </row>
        <row r="2173">
          <cell r="A2173" t="str">
            <v>5,1,1,01,23,005</v>
          </cell>
          <cell r="B2173" t="str">
            <v>PO FUNGUICIDAS</v>
          </cell>
          <cell r="C2173" t="str">
            <v>P1</v>
          </cell>
          <cell r="D2173" t="b">
            <v>1</v>
          </cell>
        </row>
        <row r="2174">
          <cell r="A2174" t="str">
            <v>5,1,1,01,23,007</v>
          </cell>
          <cell r="B2174" t="str">
            <v>PO ACEITES AGRICOLAS</v>
          </cell>
          <cell r="C2174" t="str">
            <v>P1</v>
          </cell>
          <cell r="D2174" t="b">
            <v>1</v>
          </cell>
        </row>
        <row r="2175">
          <cell r="A2175" t="str">
            <v>5,1,1,01,23,009</v>
          </cell>
          <cell r="B2175" t="str">
            <v>PO INOCULANTES Y MATERIALES</v>
          </cell>
          <cell r="C2175" t="str">
            <v>P1</v>
          </cell>
          <cell r="D2175" t="b">
            <v>1</v>
          </cell>
        </row>
        <row r="2176">
          <cell r="A2176" t="str">
            <v>5,1,1,01,23,010</v>
          </cell>
          <cell r="B2176" t="str">
            <v>PO SERVICIOS CONTRATADOS LAB</v>
          </cell>
          <cell r="C2176" t="str">
            <v>P1</v>
          </cell>
          <cell r="D2176" t="b">
            <v>1</v>
          </cell>
        </row>
        <row r="2177">
          <cell r="A2177" t="str">
            <v>5,1,1,01,23,012</v>
          </cell>
          <cell r="B2177" t="str">
            <v>PO SERVICIOS CONTRATADOS FUM</v>
          </cell>
          <cell r="C2177" t="str">
            <v>P1</v>
          </cell>
          <cell r="D2177" t="b">
            <v>1</v>
          </cell>
        </row>
        <row r="2178">
          <cell r="A2178" t="str">
            <v>5,1,1,01,23,013</v>
          </cell>
          <cell r="B2178" t="str">
            <v>PO SERVICIOS CONTRATADOS FER</v>
          </cell>
          <cell r="C2178" t="str">
            <v>P1</v>
          </cell>
          <cell r="D2178" t="b">
            <v>1</v>
          </cell>
        </row>
        <row r="2179">
          <cell r="A2179" t="str">
            <v>5,1,1,01,23,014</v>
          </cell>
          <cell r="B2179" t="str">
            <v>PO SERVICIOS CONTRATADOS OTR</v>
          </cell>
          <cell r="C2179" t="str">
            <v>P1</v>
          </cell>
          <cell r="D2179" t="b">
            <v>1</v>
          </cell>
        </row>
        <row r="2180">
          <cell r="A2180" t="str">
            <v>5,1,1,01,23,015</v>
          </cell>
          <cell r="B2180" t="str">
            <v>PO SERVICIOS CONTRATADOS COS</v>
          </cell>
          <cell r="C2180" t="str">
            <v>P1</v>
          </cell>
          <cell r="D2180" t="b">
            <v>1</v>
          </cell>
        </row>
        <row r="2181">
          <cell r="A2181" t="str">
            <v>5,1,1,01,23,019</v>
          </cell>
          <cell r="B2181" t="str">
            <v>PO ARRENDAMIENTOS</v>
          </cell>
          <cell r="C2181" t="str">
            <v>P1</v>
          </cell>
          <cell r="D2181" t="b">
            <v>1</v>
          </cell>
        </row>
        <row r="2182">
          <cell r="A2182" t="str">
            <v>5,1,1,01,24,000</v>
          </cell>
          <cell r="B2182" t="str">
            <v>POROTO ALUBIA</v>
          </cell>
          <cell r="D2182" t="b">
            <v>0</v>
          </cell>
        </row>
        <row r="2183">
          <cell r="A2183" t="str">
            <v>5,1,1,01,24,001</v>
          </cell>
          <cell r="B2183" t="str">
            <v>RA SEMILLAS</v>
          </cell>
          <cell r="C2183" t="str">
            <v>P1</v>
          </cell>
          <cell r="D2183" t="b">
            <v>1</v>
          </cell>
        </row>
        <row r="2184">
          <cell r="A2184" t="str">
            <v>5,1,1,01,24,002</v>
          </cell>
          <cell r="B2184" t="str">
            <v>RA FERTILIZANTES</v>
          </cell>
          <cell r="C2184" t="str">
            <v>P1</v>
          </cell>
          <cell r="D2184" t="b">
            <v>1</v>
          </cell>
        </row>
        <row r="2185">
          <cell r="A2185" t="str">
            <v>5,1,1,01,24,003</v>
          </cell>
          <cell r="B2185" t="str">
            <v>RA HERBICIDAS</v>
          </cell>
          <cell r="C2185" t="str">
            <v>P1</v>
          </cell>
          <cell r="D2185" t="b">
            <v>1</v>
          </cell>
        </row>
        <row r="2186">
          <cell r="A2186" t="str">
            <v>5,1,1,01,24,004</v>
          </cell>
          <cell r="B2186" t="str">
            <v>RA INSECTICIDAS</v>
          </cell>
          <cell r="C2186" t="str">
            <v>P1</v>
          </cell>
          <cell r="D2186" t="b">
            <v>1</v>
          </cell>
        </row>
        <row r="2187">
          <cell r="A2187" t="str">
            <v>5,1,1,01,24,005</v>
          </cell>
          <cell r="B2187" t="str">
            <v>RA FUNGUICIDAS</v>
          </cell>
          <cell r="C2187" t="str">
            <v>P1</v>
          </cell>
          <cell r="D2187" t="b">
            <v>1</v>
          </cell>
        </row>
        <row r="2188">
          <cell r="A2188" t="str">
            <v>5,1,1,01,24,006</v>
          </cell>
          <cell r="B2188" t="str">
            <v>RA CURASEMILLAS</v>
          </cell>
          <cell r="C2188" t="str">
            <v>P1</v>
          </cell>
          <cell r="D2188" t="b">
            <v>1</v>
          </cell>
        </row>
        <row r="2189">
          <cell r="A2189" t="str">
            <v>5,1,1,01,24,007</v>
          </cell>
          <cell r="B2189" t="str">
            <v>RA ACEITES AGRICOLAS</v>
          </cell>
          <cell r="C2189" t="str">
            <v>P1</v>
          </cell>
          <cell r="D2189" t="b">
            <v>1</v>
          </cell>
        </row>
        <row r="2190">
          <cell r="A2190" t="str">
            <v>5,1,1,01,24,009</v>
          </cell>
          <cell r="B2190" t="str">
            <v>RA INOCULANTES Y MATERIALES</v>
          </cell>
          <cell r="C2190" t="str">
            <v>P1</v>
          </cell>
          <cell r="D2190" t="b">
            <v>1</v>
          </cell>
        </row>
        <row r="2191">
          <cell r="A2191" t="str">
            <v>5,1,1,01,24,010</v>
          </cell>
          <cell r="B2191" t="str">
            <v>RA SERVICIOS CONTRATADOS LAB</v>
          </cell>
          <cell r="C2191" t="str">
            <v>P1</v>
          </cell>
          <cell r="D2191" t="b">
            <v>1</v>
          </cell>
        </row>
        <row r="2192">
          <cell r="A2192" t="str">
            <v>5,1,1,01,24,011</v>
          </cell>
          <cell r="B2192" t="str">
            <v>RA SERVICIOS CONTRATADOS SIE</v>
          </cell>
          <cell r="C2192" t="str">
            <v>P1</v>
          </cell>
          <cell r="D2192" t="b">
            <v>1</v>
          </cell>
        </row>
        <row r="2193">
          <cell r="A2193" t="str">
            <v>5,1,1,01,24,012</v>
          </cell>
          <cell r="B2193" t="str">
            <v>RA SERVICIOS CONTRATADOS FUM</v>
          </cell>
          <cell r="C2193" t="str">
            <v>P1</v>
          </cell>
          <cell r="D2193" t="b">
            <v>1</v>
          </cell>
        </row>
        <row r="2194">
          <cell r="A2194" t="str">
            <v>5,1,1,01,24,014</v>
          </cell>
          <cell r="B2194" t="str">
            <v>RA SERVICIOS CONTRATADOS OTR</v>
          </cell>
          <cell r="C2194" t="str">
            <v>P1</v>
          </cell>
          <cell r="D2194" t="b">
            <v>1</v>
          </cell>
        </row>
        <row r="2195">
          <cell r="A2195" t="str">
            <v>5,1,1,01,24,015</v>
          </cell>
          <cell r="B2195" t="str">
            <v>RA SERVICIOS CONTRATADOS COS</v>
          </cell>
          <cell r="C2195" t="str">
            <v>P1</v>
          </cell>
          <cell r="D2195" t="b">
            <v>1</v>
          </cell>
        </row>
        <row r="2196">
          <cell r="A2196" t="str">
            <v>5,1,1,01,24,019</v>
          </cell>
          <cell r="B2196" t="str">
            <v>RA ARRENDAMIENTOS</v>
          </cell>
          <cell r="C2196" t="str">
            <v>P1</v>
          </cell>
          <cell r="D2196" t="b">
            <v>1</v>
          </cell>
        </row>
        <row r="2197">
          <cell r="A2197" t="str">
            <v>5,1,1,01,24,020</v>
          </cell>
          <cell r="B2197" t="str">
            <v>RA HONORARIOS</v>
          </cell>
          <cell r="C2197" t="str">
            <v>P1</v>
          </cell>
          <cell r="D2197" t="b">
            <v>1</v>
          </cell>
        </row>
        <row r="2198">
          <cell r="A2198" t="str">
            <v>5,1,1,01,25,000</v>
          </cell>
          <cell r="B2198" t="str">
            <v>POROTO NEGRO</v>
          </cell>
          <cell r="D2198" t="b">
            <v>0</v>
          </cell>
        </row>
        <row r="2199">
          <cell r="A2199" t="str">
            <v>5,1,1,01,25,001</v>
          </cell>
          <cell r="B2199" t="str">
            <v>RN SEMILLAS</v>
          </cell>
          <cell r="C2199" t="str">
            <v>P1</v>
          </cell>
          <cell r="D2199" t="b">
            <v>1</v>
          </cell>
        </row>
        <row r="2200">
          <cell r="A2200" t="str">
            <v>5,1,1,01,25,003</v>
          </cell>
          <cell r="B2200" t="str">
            <v>RN HERBICIDAS</v>
          </cell>
          <cell r="C2200" t="str">
            <v>P1</v>
          </cell>
          <cell r="D2200" t="b">
            <v>1</v>
          </cell>
        </row>
        <row r="2201">
          <cell r="A2201" t="str">
            <v>5,1,1,01,25,010</v>
          </cell>
          <cell r="B2201" t="str">
            <v>RN SERVICIOS CONTRATADOS LAB</v>
          </cell>
          <cell r="C2201" t="str">
            <v>P1</v>
          </cell>
          <cell r="D2201" t="b">
            <v>1</v>
          </cell>
        </row>
        <row r="2202">
          <cell r="A2202" t="str">
            <v>5,1,1,01,25,011</v>
          </cell>
          <cell r="B2202" t="str">
            <v>RN SERVICIOS CONTRATADOS SIE</v>
          </cell>
          <cell r="C2202" t="str">
            <v>P1</v>
          </cell>
          <cell r="D2202" t="b">
            <v>1</v>
          </cell>
        </row>
        <row r="2203">
          <cell r="A2203" t="str">
            <v>5,1,1,01,25,012</v>
          </cell>
          <cell r="B2203" t="str">
            <v>RN SERVICIOS CONTRATADOS FUM</v>
          </cell>
          <cell r="C2203" t="str">
            <v>P1</v>
          </cell>
          <cell r="D2203" t="b">
            <v>1</v>
          </cell>
        </row>
        <row r="2204">
          <cell r="A2204" t="str">
            <v>5,1,1,01,25,015</v>
          </cell>
          <cell r="B2204" t="str">
            <v>RN SERVICIOS CONTRATADOS COS</v>
          </cell>
          <cell r="C2204" t="str">
            <v>P1</v>
          </cell>
          <cell r="D2204" t="b">
            <v>1</v>
          </cell>
        </row>
        <row r="2205">
          <cell r="A2205" t="str">
            <v>5,1,1,01,25,019</v>
          </cell>
          <cell r="B2205" t="str">
            <v>RN ARRENDAMIENTOS</v>
          </cell>
          <cell r="C2205" t="str">
            <v>P1</v>
          </cell>
          <cell r="D2205" t="b">
            <v>1</v>
          </cell>
        </row>
        <row r="2206">
          <cell r="A2206" t="str">
            <v>5,1,1,01,26,000</v>
          </cell>
          <cell r="B2206" t="str">
            <v>PAPA</v>
          </cell>
          <cell r="D2206" t="b">
            <v>0</v>
          </cell>
        </row>
        <row r="2207">
          <cell r="A2207" t="str">
            <v>5,1,1,01,26,001</v>
          </cell>
          <cell r="B2207" t="str">
            <v>PA SEMILLAS</v>
          </cell>
          <cell r="C2207" t="str">
            <v>P1</v>
          </cell>
          <cell r="D2207" t="b">
            <v>1</v>
          </cell>
        </row>
        <row r="2208">
          <cell r="A2208" t="str">
            <v>5,1,1,01,26,003</v>
          </cell>
          <cell r="B2208" t="str">
            <v>PA HERBICIDAS</v>
          </cell>
          <cell r="C2208" t="str">
            <v>P1</v>
          </cell>
          <cell r="D2208" t="b">
            <v>1</v>
          </cell>
        </row>
        <row r="2209">
          <cell r="A2209" t="str">
            <v>5,1,1,01,26,010</v>
          </cell>
          <cell r="B2209" t="str">
            <v>PA SERVICIOS CONTRATADOS LAB</v>
          </cell>
          <cell r="C2209" t="str">
            <v>P1</v>
          </cell>
          <cell r="D2209" t="b">
            <v>1</v>
          </cell>
        </row>
        <row r="2210">
          <cell r="A2210" t="str">
            <v>5,1,1,01,26,014</v>
          </cell>
          <cell r="B2210" t="str">
            <v>PA SERVICIOS CONTRATADOS OTR</v>
          </cell>
          <cell r="C2210" t="str">
            <v>P1</v>
          </cell>
          <cell r="D2210" t="b">
            <v>1</v>
          </cell>
        </row>
        <row r="2211">
          <cell r="A2211" t="str">
            <v>5,1,1,01,26,015</v>
          </cell>
          <cell r="B2211" t="str">
            <v>PA SERVICIOS CONTRATADOS COS</v>
          </cell>
          <cell r="C2211" t="str">
            <v>P1</v>
          </cell>
          <cell r="D2211" t="b">
            <v>1</v>
          </cell>
        </row>
        <row r="2212">
          <cell r="A2212" t="str">
            <v>5,1,1,01,26,016</v>
          </cell>
          <cell r="B2212" t="str">
            <v>PA VARIOS</v>
          </cell>
          <cell r="C2212" t="str">
            <v>P1</v>
          </cell>
          <cell r="D2212" t="b">
            <v>1</v>
          </cell>
        </row>
        <row r="2213">
          <cell r="A2213" t="str">
            <v>5,1,1,01,26,019</v>
          </cell>
          <cell r="B2213" t="str">
            <v>PA ARRENDAMIENTOS</v>
          </cell>
          <cell r="C2213" t="str">
            <v>P1</v>
          </cell>
          <cell r="D2213" t="b">
            <v>1</v>
          </cell>
        </row>
        <row r="2214">
          <cell r="A2214" t="str">
            <v>5,1,1,01,26,020</v>
          </cell>
          <cell r="B2214" t="str">
            <v>PA HONORARIOS</v>
          </cell>
          <cell r="C2214" t="str">
            <v>P1</v>
          </cell>
          <cell r="D2214" t="b">
            <v>1</v>
          </cell>
        </row>
        <row r="2215">
          <cell r="A2215" t="str">
            <v>5,1,1,01,27,000</v>
          </cell>
          <cell r="B2215" t="str">
            <v>ALGODON</v>
          </cell>
          <cell r="D2215" t="b">
            <v>0</v>
          </cell>
        </row>
        <row r="2216">
          <cell r="A2216" t="str">
            <v>5,1,1,01,27,001</v>
          </cell>
          <cell r="B2216" t="str">
            <v>AL SEMILLAS</v>
          </cell>
          <cell r="C2216" t="str">
            <v>P1</v>
          </cell>
          <cell r="D2216" t="b">
            <v>1</v>
          </cell>
        </row>
        <row r="2217">
          <cell r="A2217" t="str">
            <v>5,1,1,01,27,002</v>
          </cell>
          <cell r="B2217" t="str">
            <v>AL FERTILIZANTES</v>
          </cell>
          <cell r="C2217" t="str">
            <v>P1</v>
          </cell>
          <cell r="D2217" t="b">
            <v>1</v>
          </cell>
        </row>
        <row r="2218">
          <cell r="A2218" t="str">
            <v>5,1,1,01,27,003</v>
          </cell>
          <cell r="B2218" t="str">
            <v>AL HERBICIDAS</v>
          </cell>
          <cell r="C2218" t="str">
            <v>P1</v>
          </cell>
          <cell r="D2218" t="b">
            <v>1</v>
          </cell>
        </row>
        <row r="2219">
          <cell r="A2219" t="str">
            <v>5,1,1,01,27,004</v>
          </cell>
          <cell r="B2219" t="str">
            <v>AL INSECTICIDAS</v>
          </cell>
          <cell r="C2219" t="str">
            <v>P1</v>
          </cell>
          <cell r="D2219" t="b">
            <v>1</v>
          </cell>
        </row>
        <row r="2220">
          <cell r="A2220" t="str">
            <v>5,1,1,01,27,005</v>
          </cell>
          <cell r="B2220" t="str">
            <v>AL FUNGUICIDAS</v>
          </cell>
          <cell r="C2220" t="str">
            <v>P1</v>
          </cell>
          <cell r="D2220" t="b">
            <v>1</v>
          </cell>
        </row>
        <row r="2221">
          <cell r="A2221" t="str">
            <v>5,1,1,01,27,006</v>
          </cell>
          <cell r="B2221" t="str">
            <v>AL CURASEMILLAS</v>
          </cell>
          <cell r="C2221" t="str">
            <v>P1</v>
          </cell>
          <cell r="D2221" t="b">
            <v>1</v>
          </cell>
        </row>
        <row r="2222">
          <cell r="A2222" t="str">
            <v>5,1,1,01,27,007</v>
          </cell>
          <cell r="B2222" t="str">
            <v>AL ACEITES AGRICOLAS</v>
          </cell>
          <cell r="C2222" t="str">
            <v>P1</v>
          </cell>
          <cell r="D2222" t="b">
            <v>1</v>
          </cell>
        </row>
        <row r="2223">
          <cell r="A2223" t="str">
            <v>5,1,1,01,27,009</v>
          </cell>
          <cell r="B2223" t="str">
            <v>AL INOCULANTES Y MATERIALES</v>
          </cell>
          <cell r="C2223" t="str">
            <v>P1</v>
          </cell>
          <cell r="D2223" t="b">
            <v>1</v>
          </cell>
        </row>
        <row r="2224">
          <cell r="A2224" t="str">
            <v>5,1,1,01,27,010</v>
          </cell>
          <cell r="B2224" t="str">
            <v>AL SERVICIOS CONTRATADOS LAB</v>
          </cell>
          <cell r="C2224" t="str">
            <v>P1</v>
          </cell>
          <cell r="D2224" t="b">
            <v>1</v>
          </cell>
        </row>
        <row r="2225">
          <cell r="A2225" t="str">
            <v>5,1,1,01,27,011</v>
          </cell>
          <cell r="B2225" t="str">
            <v>AL SERVICIOS CONTRATADOS SIE</v>
          </cell>
          <cell r="C2225" t="str">
            <v>P1</v>
          </cell>
          <cell r="D2225" t="b">
            <v>1</v>
          </cell>
        </row>
        <row r="2226">
          <cell r="A2226" t="str">
            <v>5,1,1,01,27,012</v>
          </cell>
          <cell r="B2226" t="str">
            <v>AL SERVICIOS CONTRATADOS FUM</v>
          </cell>
          <cell r="C2226" t="str">
            <v>P1</v>
          </cell>
          <cell r="D2226" t="b">
            <v>1</v>
          </cell>
        </row>
        <row r="2227">
          <cell r="A2227" t="str">
            <v>5,1,1,01,27,013</v>
          </cell>
          <cell r="B2227" t="str">
            <v>AL SERVICIOS CONTRATADOS FER</v>
          </cell>
          <cell r="C2227" t="str">
            <v>P1</v>
          </cell>
          <cell r="D2227" t="b">
            <v>1</v>
          </cell>
        </row>
        <row r="2228">
          <cell r="A2228" t="str">
            <v>5,1,1,01,27,014</v>
          </cell>
          <cell r="B2228" t="str">
            <v>AL SERVICIOS CONTRATADOS OTR</v>
          </cell>
          <cell r="C2228" t="str">
            <v>P1</v>
          </cell>
          <cell r="D2228" t="b">
            <v>1</v>
          </cell>
        </row>
        <row r="2229">
          <cell r="A2229" t="str">
            <v>5,1,1,01,27,015</v>
          </cell>
          <cell r="B2229" t="str">
            <v>AL SERVICIOS CONTRATADOS COS</v>
          </cell>
          <cell r="C2229" t="str">
            <v>P1</v>
          </cell>
          <cell r="D2229" t="b">
            <v>1</v>
          </cell>
        </row>
        <row r="2230">
          <cell r="A2230" t="str">
            <v>5,1,1,01,27,016</v>
          </cell>
          <cell r="B2230" t="str">
            <v>AL VARIOS</v>
          </cell>
          <cell r="C2230" t="str">
            <v>P1</v>
          </cell>
          <cell r="D2230" t="b">
            <v>1</v>
          </cell>
        </row>
        <row r="2231">
          <cell r="A2231" t="str">
            <v>5,1,1,01,27,017</v>
          </cell>
          <cell r="B2231" t="str">
            <v>AL EMPRESA MAQUINARIA DE LAB</v>
          </cell>
          <cell r="C2231" t="str">
            <v>P1</v>
          </cell>
          <cell r="D2231" t="b">
            <v>1</v>
          </cell>
        </row>
        <row r="2232">
          <cell r="A2232" t="str">
            <v>5,1,1,01,27,019</v>
          </cell>
          <cell r="B2232" t="str">
            <v>AL ARRENDAMIENTOS</v>
          </cell>
          <cell r="C2232" t="str">
            <v>P1</v>
          </cell>
          <cell r="D2232" t="b">
            <v>1</v>
          </cell>
        </row>
        <row r="2233">
          <cell r="A2233" t="str">
            <v>5,1,1,01,27,020</v>
          </cell>
          <cell r="B2233" t="str">
            <v>AL HONORARIOS</v>
          </cell>
          <cell r="C2233" t="str">
            <v>P1</v>
          </cell>
          <cell r="D2233" t="b">
            <v>1</v>
          </cell>
        </row>
        <row r="2234">
          <cell r="A2234" t="str">
            <v>5,1,1,01,28,000</v>
          </cell>
          <cell r="B2234" t="str">
            <v>RYE GRASS</v>
          </cell>
          <cell r="D2234" t="b">
            <v>0</v>
          </cell>
        </row>
        <row r="2235">
          <cell r="A2235" t="str">
            <v>5,1,1,01,28,002</v>
          </cell>
          <cell r="B2235" t="str">
            <v>RY FERTILIZANTES</v>
          </cell>
          <cell r="C2235" t="str">
            <v>P2</v>
          </cell>
          <cell r="D2235" t="b">
            <v>1</v>
          </cell>
        </row>
        <row r="2236">
          <cell r="A2236" t="str">
            <v>5,1,1,01,28,003</v>
          </cell>
          <cell r="B2236" t="str">
            <v>RY HERBICIDAS</v>
          </cell>
          <cell r="C2236" t="str">
            <v>P2</v>
          </cell>
          <cell r="D2236" t="b">
            <v>1</v>
          </cell>
        </row>
        <row r="2237">
          <cell r="A2237" t="str">
            <v>5,1,1,01,28,008</v>
          </cell>
          <cell r="B2237" t="str">
            <v>RY COADYUDANTES</v>
          </cell>
          <cell r="C2237" t="str">
            <v>P2</v>
          </cell>
          <cell r="D2237" t="b">
            <v>1</v>
          </cell>
        </row>
        <row r="2238">
          <cell r="A2238" t="str">
            <v>5,1,1,01,29,000</v>
          </cell>
          <cell r="B2238" t="str">
            <v>GASTOS CLASIFICACION SEMILLAS</v>
          </cell>
          <cell r="D2238" t="b">
            <v>0</v>
          </cell>
        </row>
        <row r="2239">
          <cell r="A2239" t="str">
            <v>5,1,1,01,29,001</v>
          </cell>
          <cell r="B2239" t="str">
            <v>CLAS. SEMILLA TRIGO</v>
          </cell>
          <cell r="C2239" t="str">
            <v>P1</v>
          </cell>
          <cell r="D2239" t="b">
            <v>1</v>
          </cell>
        </row>
        <row r="2240">
          <cell r="A2240" t="str">
            <v>5,1,1,01,29,002</v>
          </cell>
          <cell r="B2240" t="str">
            <v>CLAS. SEMILLA DE SOJA</v>
          </cell>
          <cell r="C2240" t="str">
            <v>P1</v>
          </cell>
          <cell r="D2240" t="b">
            <v>1</v>
          </cell>
        </row>
        <row r="2241">
          <cell r="A2241" t="str">
            <v>5,1,1,01,29,003</v>
          </cell>
          <cell r="B2241" t="str">
            <v>CLASIF.SEM.V.INV</v>
          </cell>
          <cell r="C2241" t="str">
            <v>P1</v>
          </cell>
          <cell r="D2241" t="b">
            <v>1</v>
          </cell>
        </row>
        <row r="2242">
          <cell r="A2242" t="str">
            <v>5,1,1,01,29,004</v>
          </cell>
          <cell r="B2242" t="str">
            <v>FLETES INSUMOS AGRICOLAS</v>
          </cell>
          <cell r="C2242" t="str">
            <v>P1</v>
          </cell>
          <cell r="D2242" t="b">
            <v>1</v>
          </cell>
        </row>
        <row r="2243">
          <cell r="A2243" t="str">
            <v>5,1,1,01,29,005</v>
          </cell>
          <cell r="B2243" t="str">
            <v>CLASIF.SEMILLAS</v>
          </cell>
          <cell r="C2243" t="str">
            <v>P1</v>
          </cell>
          <cell r="D2243" t="b">
            <v>1</v>
          </cell>
        </row>
        <row r="2244">
          <cell r="A2244" t="str">
            <v>5,1,1,01,29,006</v>
          </cell>
          <cell r="B2244" t="str">
            <v>CLASIF.SEM.AVENA</v>
          </cell>
          <cell r="C2244" t="str">
            <v>P1</v>
          </cell>
          <cell r="D2244" t="b">
            <v>1</v>
          </cell>
        </row>
        <row r="2245">
          <cell r="A2245" t="str">
            <v>5,1,1,01,29,007</v>
          </cell>
          <cell r="B2245" t="str">
            <v>CLASIF.SEM.CENTENO</v>
          </cell>
          <cell r="C2245" t="str">
            <v>P1</v>
          </cell>
          <cell r="D2245" t="b">
            <v>1</v>
          </cell>
        </row>
        <row r="2246">
          <cell r="A2246" t="str">
            <v>5,1,1,01,29,008</v>
          </cell>
          <cell r="B2246" t="str">
            <v>CLASIF.SEM.SORGO</v>
          </cell>
          <cell r="C2246" t="str">
            <v>P1</v>
          </cell>
          <cell r="D2246" t="b">
            <v>1</v>
          </cell>
        </row>
        <row r="2247">
          <cell r="A2247" t="str">
            <v>5,1,1,01,29,009</v>
          </cell>
          <cell r="B2247" t="str">
            <v>CLASIF.SEM.MAIZ</v>
          </cell>
          <cell r="C2247" t="str">
            <v>P1</v>
          </cell>
          <cell r="D2247" t="b">
            <v>1</v>
          </cell>
        </row>
        <row r="2248">
          <cell r="A2248" t="str">
            <v>5,1,1,01,30,000</v>
          </cell>
          <cell r="B2248" t="str">
            <v>MAIZ 2DA.</v>
          </cell>
          <cell r="D2248" t="b">
            <v>0</v>
          </cell>
        </row>
        <row r="2249">
          <cell r="A2249" t="str">
            <v>5,1,1,01,30,001</v>
          </cell>
          <cell r="B2249" t="str">
            <v>MZ 2 SEMILLAS</v>
          </cell>
          <cell r="C2249" t="str">
            <v>P1</v>
          </cell>
          <cell r="D2249" t="b">
            <v>1</v>
          </cell>
        </row>
        <row r="2250">
          <cell r="A2250" t="str">
            <v>5,1,1,01,30,002</v>
          </cell>
          <cell r="B2250" t="str">
            <v>MZ 2 FERTILIZANTES</v>
          </cell>
          <cell r="C2250" t="str">
            <v>P1</v>
          </cell>
          <cell r="D2250" t="b">
            <v>1</v>
          </cell>
        </row>
        <row r="2251">
          <cell r="A2251" t="str">
            <v>5,1,1,01,30,003</v>
          </cell>
          <cell r="B2251" t="str">
            <v>MZ 2 HERBICIDAS</v>
          </cell>
          <cell r="C2251" t="str">
            <v>P1</v>
          </cell>
          <cell r="D2251" t="b">
            <v>1</v>
          </cell>
        </row>
        <row r="2252">
          <cell r="A2252" t="str">
            <v>5,1,1,01,30,004</v>
          </cell>
          <cell r="B2252" t="str">
            <v>MZ 2 INSECTICIDAS</v>
          </cell>
          <cell r="C2252" t="str">
            <v>P1</v>
          </cell>
          <cell r="D2252" t="b">
            <v>1</v>
          </cell>
        </row>
        <row r="2253">
          <cell r="A2253" t="str">
            <v>5,1,1,01,30,005</v>
          </cell>
          <cell r="B2253" t="str">
            <v>MZ 2 FUNGUICIDAS</v>
          </cell>
          <cell r="C2253" t="str">
            <v>P1</v>
          </cell>
          <cell r="D2253" t="b">
            <v>1</v>
          </cell>
        </row>
        <row r="2254">
          <cell r="A2254" t="str">
            <v>5,1,1,01,30,007</v>
          </cell>
          <cell r="B2254" t="str">
            <v>MZ 2 ACEITES AGRICOLAS</v>
          </cell>
          <cell r="C2254" t="str">
            <v>P1</v>
          </cell>
          <cell r="D2254" t="b">
            <v>1</v>
          </cell>
        </row>
        <row r="2255">
          <cell r="A2255" t="str">
            <v>5,1,1,01,30,010</v>
          </cell>
          <cell r="B2255" t="str">
            <v>MZ 2 SERV.CONTRAT.LABORES</v>
          </cell>
          <cell r="C2255" t="str">
            <v>P1</v>
          </cell>
          <cell r="D2255" t="b">
            <v>1</v>
          </cell>
        </row>
        <row r="2256">
          <cell r="A2256" t="str">
            <v>5,1,1,01,30,011</v>
          </cell>
          <cell r="B2256" t="str">
            <v>MZ 2 SERV.CONTRAT.SIEMBRA</v>
          </cell>
          <cell r="C2256" t="str">
            <v>P1</v>
          </cell>
          <cell r="D2256" t="b">
            <v>1</v>
          </cell>
        </row>
        <row r="2257">
          <cell r="A2257" t="str">
            <v>5,1,1,01,30,012</v>
          </cell>
          <cell r="B2257" t="str">
            <v>MZ 2 SERV.CONTRAT.FUMIGACION</v>
          </cell>
          <cell r="C2257" t="str">
            <v>P1</v>
          </cell>
          <cell r="D2257" t="b">
            <v>1</v>
          </cell>
        </row>
        <row r="2258">
          <cell r="A2258" t="str">
            <v>5,1,1,01,30,014</v>
          </cell>
          <cell r="B2258" t="str">
            <v>MZ 2 SERV.CONTRATADOS OTROS</v>
          </cell>
          <cell r="C2258" t="str">
            <v>P1</v>
          </cell>
          <cell r="D2258" t="b">
            <v>1</v>
          </cell>
        </row>
        <row r="2259">
          <cell r="A2259" t="str">
            <v>5,1,1,01,30,015</v>
          </cell>
          <cell r="B2259" t="str">
            <v>MZ 2 SERV.CONTRAT.COSECHA</v>
          </cell>
          <cell r="C2259" t="str">
            <v>P1</v>
          </cell>
          <cell r="D2259" t="b">
            <v>1</v>
          </cell>
        </row>
        <row r="2260">
          <cell r="A2260" t="str">
            <v>5,1,1,01,30,018</v>
          </cell>
          <cell r="B2260" t="str">
            <v>MZ 2 EMP.MAQUINARIA SIEMBRA</v>
          </cell>
          <cell r="C2260" t="str">
            <v>P1</v>
          </cell>
          <cell r="D2260" t="b">
            <v>1</v>
          </cell>
        </row>
        <row r="2261">
          <cell r="A2261" t="str">
            <v>5,1,1,01,30,019</v>
          </cell>
          <cell r="B2261" t="str">
            <v>MZ 2 ARRENDAMIENTOS</v>
          </cell>
          <cell r="C2261" t="str">
            <v>P1</v>
          </cell>
          <cell r="D2261" t="b">
            <v>1</v>
          </cell>
        </row>
        <row r="2262">
          <cell r="A2262" t="str">
            <v>5,1,1,01,30,020</v>
          </cell>
          <cell r="B2262" t="str">
            <v>MZ 2 HONORARIOS</v>
          </cell>
          <cell r="C2262" t="str">
            <v>P1</v>
          </cell>
          <cell r="D2262" t="b">
            <v>1</v>
          </cell>
        </row>
        <row r="2263">
          <cell r="A2263" t="str">
            <v>5,1,1,01,31,000</v>
          </cell>
          <cell r="B2263" t="str">
            <v>MAIZ SEMILLAS</v>
          </cell>
          <cell r="D2263" t="b">
            <v>0</v>
          </cell>
        </row>
        <row r="2264">
          <cell r="A2264" t="str">
            <v>5,1,1,01,31,002</v>
          </cell>
          <cell r="B2264" t="str">
            <v>MAIZ SEMILLA FERTILIZANTES</v>
          </cell>
          <cell r="C2264" t="str">
            <v>P1</v>
          </cell>
          <cell r="D2264" t="b">
            <v>1</v>
          </cell>
        </row>
        <row r="2265">
          <cell r="A2265" t="str">
            <v>5,1,1,01,31,003</v>
          </cell>
          <cell r="B2265" t="str">
            <v>MAIZ SEMILLA HERBICIDAS</v>
          </cell>
          <cell r="C2265" t="str">
            <v>P1</v>
          </cell>
          <cell r="D2265" t="b">
            <v>1</v>
          </cell>
        </row>
        <row r="2266">
          <cell r="A2266" t="str">
            <v>5,1,1,01,31,004</v>
          </cell>
          <cell r="B2266" t="str">
            <v>MAIZ SEMILLA INSECTICIDAS</v>
          </cell>
          <cell r="C2266" t="str">
            <v>P1</v>
          </cell>
          <cell r="D2266" t="b">
            <v>1</v>
          </cell>
        </row>
        <row r="2267">
          <cell r="A2267" t="str">
            <v>5,1,1,01,31,007</v>
          </cell>
          <cell r="B2267" t="str">
            <v>MAIZ SEMILLA ACEITES AGRICOL</v>
          </cell>
          <cell r="C2267" t="str">
            <v>P1</v>
          </cell>
          <cell r="D2267" t="b">
            <v>1</v>
          </cell>
        </row>
        <row r="2268">
          <cell r="A2268" t="str">
            <v>5,1,1,01,31,010</v>
          </cell>
          <cell r="B2268" t="str">
            <v>MAIZ SEMILLA SER CONTRAT LAB</v>
          </cell>
          <cell r="C2268" t="str">
            <v>P1</v>
          </cell>
          <cell r="D2268" t="b">
            <v>1</v>
          </cell>
        </row>
        <row r="2269">
          <cell r="A2269" t="str">
            <v>5,1,1,01,31,011</v>
          </cell>
          <cell r="B2269" t="str">
            <v>MAIZ SEMILLA SER CONTRAT SIE</v>
          </cell>
          <cell r="C2269" t="str">
            <v>P1</v>
          </cell>
          <cell r="D2269" t="b">
            <v>1</v>
          </cell>
        </row>
        <row r="2270">
          <cell r="A2270" t="str">
            <v>5,1,1,01,31,012</v>
          </cell>
          <cell r="B2270" t="str">
            <v>MAIZ SEMILLA SER CONTRAT FUM</v>
          </cell>
          <cell r="C2270" t="str">
            <v>P1</v>
          </cell>
          <cell r="D2270" t="b">
            <v>1</v>
          </cell>
        </row>
        <row r="2271">
          <cell r="A2271" t="str">
            <v>5,1,1,01,31,013</v>
          </cell>
          <cell r="B2271" t="str">
            <v>MAIZ SEMILLA SER CONTRAT FER</v>
          </cell>
          <cell r="C2271" t="str">
            <v>P1</v>
          </cell>
          <cell r="D2271" t="b">
            <v>1</v>
          </cell>
        </row>
        <row r="2272">
          <cell r="A2272" t="str">
            <v>5,1,1,01,31,014</v>
          </cell>
          <cell r="B2272" t="str">
            <v>MAIZ SEMILLA SER CONTRAT OTR</v>
          </cell>
          <cell r="C2272" t="str">
            <v>P1</v>
          </cell>
          <cell r="D2272" t="b">
            <v>1</v>
          </cell>
        </row>
        <row r="2273">
          <cell r="A2273" t="str">
            <v>5,1,1,01,31,016</v>
          </cell>
          <cell r="B2273" t="str">
            <v>MAIZ SEMILLA VARIOS</v>
          </cell>
          <cell r="C2273" t="str">
            <v>P1</v>
          </cell>
          <cell r="D2273" t="b">
            <v>1</v>
          </cell>
        </row>
        <row r="2274">
          <cell r="A2274" t="str">
            <v>5,1,1,01,31,017</v>
          </cell>
          <cell r="B2274" t="str">
            <v>MAIZ SEMILLA EMP MAQUINARIA</v>
          </cell>
          <cell r="C2274" t="str">
            <v>P1</v>
          </cell>
          <cell r="D2274" t="b">
            <v>1</v>
          </cell>
        </row>
        <row r="2275">
          <cell r="A2275" t="str">
            <v>5,1,1,01,31,019</v>
          </cell>
          <cell r="B2275" t="str">
            <v>MAIZ SEMILLA ARRENDAMIENTO</v>
          </cell>
          <cell r="C2275" t="str">
            <v>P1</v>
          </cell>
          <cell r="D2275" t="b">
            <v>1</v>
          </cell>
        </row>
        <row r="2276">
          <cell r="A2276" t="str">
            <v>5,1,1,01,31,020</v>
          </cell>
          <cell r="B2276" t="str">
            <v>MAIZ SEMILLA HONARARIOS</v>
          </cell>
          <cell r="C2276" t="str">
            <v>P1</v>
          </cell>
          <cell r="D2276" t="b">
            <v>1</v>
          </cell>
        </row>
        <row r="2277">
          <cell r="A2277" t="str">
            <v>5,1,1,01,31,021</v>
          </cell>
          <cell r="B2277" t="str">
            <v>MAIZ SEMILLA RIEGO</v>
          </cell>
          <cell r="C2277" t="str">
            <v>P1</v>
          </cell>
          <cell r="D2277" t="b">
            <v>1</v>
          </cell>
        </row>
        <row r="2278">
          <cell r="A2278" t="str">
            <v>5,1,1,01,32,000</v>
          </cell>
          <cell r="B2278" t="str">
            <v>MAIZ COLORADO</v>
          </cell>
          <cell r="D2278" t="b">
            <v>0</v>
          </cell>
        </row>
        <row r="2279">
          <cell r="A2279" t="str">
            <v>5,1,1,01,32,001</v>
          </cell>
          <cell r="B2279" t="str">
            <v>MAIZ COLORADO SEMILLAS</v>
          </cell>
          <cell r="C2279" t="str">
            <v>P1</v>
          </cell>
          <cell r="D2279" t="b">
            <v>1</v>
          </cell>
        </row>
        <row r="2280">
          <cell r="A2280" t="str">
            <v>5,1,1,01,32,002</v>
          </cell>
          <cell r="B2280" t="str">
            <v>MAIZ COLORADO FERTILIZANTES</v>
          </cell>
          <cell r="C2280" t="str">
            <v>P1</v>
          </cell>
          <cell r="D2280" t="b">
            <v>1</v>
          </cell>
        </row>
        <row r="2281">
          <cell r="A2281" t="str">
            <v>5,1,1,01,32,003</v>
          </cell>
          <cell r="B2281" t="str">
            <v>MAIZ COLORADO HERBICIDAS</v>
          </cell>
          <cell r="C2281" t="str">
            <v>P1</v>
          </cell>
          <cell r="D2281" t="b">
            <v>1</v>
          </cell>
        </row>
        <row r="2282">
          <cell r="A2282" t="str">
            <v>5,1,1,01,32,004</v>
          </cell>
          <cell r="B2282" t="str">
            <v>MAIZ COLORADO INSECTICIDAS</v>
          </cell>
          <cell r="C2282" t="str">
            <v>P1</v>
          </cell>
          <cell r="D2282" t="b">
            <v>1</v>
          </cell>
        </row>
        <row r="2283">
          <cell r="A2283" t="str">
            <v>5,1,1,01,32,005</v>
          </cell>
          <cell r="B2283" t="str">
            <v>MAIZ COLORADO FUNGUICIDAS</v>
          </cell>
          <cell r="C2283" t="str">
            <v>P1</v>
          </cell>
          <cell r="D2283" t="b">
            <v>1</v>
          </cell>
        </row>
        <row r="2284">
          <cell r="A2284" t="str">
            <v>5,1,1,01,32,006</v>
          </cell>
          <cell r="B2284" t="str">
            <v>MAIZ COLORADO CURASEMILLAS</v>
          </cell>
          <cell r="C2284" t="str">
            <v>P1</v>
          </cell>
          <cell r="D2284" t="b">
            <v>1</v>
          </cell>
        </row>
        <row r="2285">
          <cell r="A2285" t="str">
            <v>5,1,1,01,32,007</v>
          </cell>
          <cell r="B2285" t="str">
            <v>MAIZ COLORADO ACEITES AGRICO</v>
          </cell>
          <cell r="C2285" t="str">
            <v>P1</v>
          </cell>
          <cell r="D2285" t="b">
            <v>1</v>
          </cell>
        </row>
        <row r="2286">
          <cell r="A2286" t="str">
            <v>5,1,1,01,32,009</v>
          </cell>
          <cell r="B2286" t="str">
            <v>MAIZ COLORADO INOCULANTES Y</v>
          </cell>
          <cell r="C2286" t="str">
            <v>P1</v>
          </cell>
          <cell r="D2286" t="b">
            <v>1</v>
          </cell>
        </row>
        <row r="2287">
          <cell r="A2287" t="str">
            <v>5,1,1,01,32,010</v>
          </cell>
          <cell r="B2287" t="str">
            <v>MAIZ COLORADO SERV. CONT.LAB</v>
          </cell>
          <cell r="C2287" t="str">
            <v>P1</v>
          </cell>
          <cell r="D2287" t="b">
            <v>1</v>
          </cell>
        </row>
        <row r="2288">
          <cell r="A2288" t="str">
            <v>5,1,1,01,32,011</v>
          </cell>
          <cell r="B2288" t="str">
            <v>MAIZ COLORADO SERV. CONT.SIE</v>
          </cell>
          <cell r="C2288" t="str">
            <v>P1</v>
          </cell>
          <cell r="D2288" t="b">
            <v>1</v>
          </cell>
        </row>
        <row r="2289">
          <cell r="A2289" t="str">
            <v>5,1,1,01,32,012</v>
          </cell>
          <cell r="B2289" t="str">
            <v>MAIZ COLORADO SERV. CONT.FUM</v>
          </cell>
          <cell r="C2289" t="str">
            <v>P1</v>
          </cell>
          <cell r="D2289" t="b">
            <v>1</v>
          </cell>
        </row>
        <row r="2290">
          <cell r="A2290" t="str">
            <v>5,1,1,01,32,013</v>
          </cell>
          <cell r="B2290" t="str">
            <v>MAIZ COLORADO SERV. CONT.FER</v>
          </cell>
          <cell r="C2290" t="str">
            <v>P1</v>
          </cell>
          <cell r="D2290" t="b">
            <v>1</v>
          </cell>
        </row>
        <row r="2291">
          <cell r="A2291" t="str">
            <v>5,1,1,01,32,014</v>
          </cell>
          <cell r="B2291" t="str">
            <v>MAIZ COLORADO SERV. CONT.OTR</v>
          </cell>
          <cell r="C2291" t="str">
            <v>P1</v>
          </cell>
          <cell r="D2291" t="b">
            <v>1</v>
          </cell>
        </row>
        <row r="2292">
          <cell r="A2292" t="str">
            <v>5,1,1,01,32,015</v>
          </cell>
          <cell r="B2292" t="str">
            <v>MAIZ COLORADO SERV. CONT.COS</v>
          </cell>
          <cell r="C2292" t="str">
            <v>P1</v>
          </cell>
          <cell r="D2292" t="b">
            <v>1</v>
          </cell>
        </row>
        <row r="2293">
          <cell r="A2293" t="str">
            <v>5,1,1,01,32,016</v>
          </cell>
          <cell r="B2293" t="str">
            <v>MAIZ COLORADO VARIOS</v>
          </cell>
          <cell r="C2293" t="str">
            <v>P1</v>
          </cell>
          <cell r="D2293" t="b">
            <v>1</v>
          </cell>
        </row>
        <row r="2294">
          <cell r="A2294" t="str">
            <v>5,1,1,01,32,017</v>
          </cell>
          <cell r="B2294" t="str">
            <v>MAIZ COLORADO EMP MAQUINARIA</v>
          </cell>
          <cell r="C2294" t="str">
            <v>P1</v>
          </cell>
          <cell r="D2294" t="b">
            <v>1</v>
          </cell>
        </row>
        <row r="2295">
          <cell r="A2295" t="str">
            <v>5,1,1,01,32,018</v>
          </cell>
          <cell r="B2295" t="str">
            <v>MAIZ COLORADO EMP MAQ SIEMBR</v>
          </cell>
          <cell r="C2295" t="str">
            <v>P1</v>
          </cell>
          <cell r="D2295" t="b">
            <v>1</v>
          </cell>
        </row>
        <row r="2296">
          <cell r="A2296" t="str">
            <v>5,1,1,01,32,019</v>
          </cell>
          <cell r="B2296" t="str">
            <v>MAIZ COLORADO ARRENDAMIENTO</v>
          </cell>
          <cell r="C2296" t="str">
            <v>P1</v>
          </cell>
          <cell r="D2296" t="b">
            <v>1</v>
          </cell>
        </row>
        <row r="2297">
          <cell r="A2297" t="str">
            <v>5,1,1,01,32,020</v>
          </cell>
          <cell r="B2297" t="str">
            <v>MAIZ COLORADO HONORARIOS</v>
          </cell>
          <cell r="C2297" t="str">
            <v>P1</v>
          </cell>
          <cell r="D2297" t="b">
            <v>1</v>
          </cell>
        </row>
        <row r="2298">
          <cell r="A2298" t="str">
            <v>5,1,1,01,32,023</v>
          </cell>
          <cell r="B2298" t="str">
            <v>MAIZ COLORADO HONORARIO VARIABLE</v>
          </cell>
          <cell r="C2298" t="str">
            <v>P1</v>
          </cell>
          <cell r="D2298" t="b">
            <v>1</v>
          </cell>
        </row>
        <row r="2299">
          <cell r="A2299" t="str">
            <v>5,1,1,01,33,000</v>
          </cell>
          <cell r="B2299" t="str">
            <v>GIRASOL SEMILLA</v>
          </cell>
          <cell r="D2299" t="b">
            <v>0</v>
          </cell>
        </row>
        <row r="2300">
          <cell r="A2300" t="str">
            <v>5,1,1,01,33,001</v>
          </cell>
          <cell r="B2300" t="str">
            <v>GIRASOL SEMILLA SEMILLAS</v>
          </cell>
          <cell r="C2300" t="str">
            <v>P1</v>
          </cell>
          <cell r="D2300" t="b">
            <v>1</v>
          </cell>
        </row>
        <row r="2301">
          <cell r="A2301" t="str">
            <v>5,1,1,01,33,002</v>
          </cell>
          <cell r="B2301" t="str">
            <v>GIRASOL SEMILLA FERTILIZANTE</v>
          </cell>
          <cell r="C2301" t="str">
            <v>P1</v>
          </cell>
          <cell r="D2301" t="b">
            <v>1</v>
          </cell>
        </row>
        <row r="2302">
          <cell r="A2302" t="str">
            <v>5,1,1,01,33,003</v>
          </cell>
          <cell r="B2302" t="str">
            <v>GIRASOL SEMILLA HERBICIDAS</v>
          </cell>
          <cell r="C2302" t="str">
            <v>P1</v>
          </cell>
          <cell r="D2302" t="b">
            <v>1</v>
          </cell>
        </row>
        <row r="2303">
          <cell r="A2303" t="str">
            <v>5,1,1,01,33,004</v>
          </cell>
          <cell r="B2303" t="str">
            <v>GIRASOL SEMILLA INSECTICIDAS</v>
          </cell>
          <cell r="C2303" t="str">
            <v>P1</v>
          </cell>
          <cell r="D2303" t="b">
            <v>1</v>
          </cell>
        </row>
        <row r="2304">
          <cell r="A2304" t="str">
            <v>5,1,1,01,33,007</v>
          </cell>
          <cell r="B2304" t="str">
            <v>GIRASOL SEMILLA ACEITES AGRIC</v>
          </cell>
          <cell r="C2304" t="str">
            <v>P1</v>
          </cell>
          <cell r="D2304" t="b">
            <v>1</v>
          </cell>
        </row>
        <row r="2305">
          <cell r="A2305" t="str">
            <v>5,1,1,01,33,010</v>
          </cell>
          <cell r="B2305" t="str">
            <v>GIRASOL SEMILLA SERV.CONT.</v>
          </cell>
          <cell r="C2305" t="str">
            <v>P1</v>
          </cell>
          <cell r="D2305" t="b">
            <v>1</v>
          </cell>
        </row>
        <row r="2306">
          <cell r="A2306" t="str">
            <v>5,1,1,01,33,011</v>
          </cell>
          <cell r="B2306" t="str">
            <v>GIRASOL SEMILLA SERV.CONT.</v>
          </cell>
          <cell r="C2306" t="str">
            <v>P1</v>
          </cell>
          <cell r="D2306" t="b">
            <v>1</v>
          </cell>
        </row>
        <row r="2307">
          <cell r="A2307" t="str">
            <v>5,1,1,01,33,012</v>
          </cell>
          <cell r="B2307" t="str">
            <v>GIRASOL SEMILLA SERV.CONT.FUMIG</v>
          </cell>
          <cell r="C2307" t="str">
            <v>P1</v>
          </cell>
          <cell r="D2307" t="b">
            <v>1</v>
          </cell>
        </row>
        <row r="2308">
          <cell r="A2308" t="str">
            <v>5,1,1,01,33,013</v>
          </cell>
          <cell r="B2308" t="str">
            <v>GIRASOL SEMILLA SER CONT FER</v>
          </cell>
          <cell r="C2308" t="str">
            <v>P1</v>
          </cell>
          <cell r="D2308" t="b">
            <v>1</v>
          </cell>
        </row>
        <row r="2309">
          <cell r="A2309" t="str">
            <v>5,1,1,01,33,014</v>
          </cell>
          <cell r="B2309" t="str">
            <v>GIRASOL SEMILLA SERV.CONT.OTROS</v>
          </cell>
          <cell r="C2309" t="str">
            <v>P1</v>
          </cell>
          <cell r="D2309" t="b">
            <v>1</v>
          </cell>
        </row>
        <row r="2310">
          <cell r="A2310" t="str">
            <v>5,1,1,01,33,015</v>
          </cell>
          <cell r="B2310" t="str">
            <v>GIRASOL SEMILLA SERV.CONT.COS</v>
          </cell>
          <cell r="C2310" t="str">
            <v>P1</v>
          </cell>
          <cell r="D2310" t="b">
            <v>1</v>
          </cell>
        </row>
        <row r="2311">
          <cell r="A2311" t="str">
            <v>5,1,1,01,33,016</v>
          </cell>
          <cell r="B2311" t="str">
            <v>GIRASOL SEMILLA VARIOS</v>
          </cell>
          <cell r="C2311" t="str">
            <v>P1</v>
          </cell>
          <cell r="D2311" t="b">
            <v>1</v>
          </cell>
        </row>
        <row r="2312">
          <cell r="A2312" t="str">
            <v>5,1,1,01,33,017</v>
          </cell>
          <cell r="B2312" t="str">
            <v>GIRASOL SEMILLA EMP MAQUIN L</v>
          </cell>
          <cell r="C2312" t="str">
            <v>P1</v>
          </cell>
          <cell r="D2312" t="b">
            <v>1</v>
          </cell>
        </row>
        <row r="2313">
          <cell r="A2313" t="str">
            <v>5,1,1,01,33,020</v>
          </cell>
          <cell r="B2313" t="str">
            <v>GIRASOL SEMILLA HONORARIOS</v>
          </cell>
          <cell r="C2313" t="str">
            <v>P1</v>
          </cell>
          <cell r="D2313" t="b">
            <v>1</v>
          </cell>
        </row>
        <row r="2314">
          <cell r="A2314" t="str">
            <v>5,1,1,01,33,021</v>
          </cell>
          <cell r="B2314" t="str">
            <v>GIRASOL SEMILLA RIEGO</v>
          </cell>
          <cell r="C2314" t="str">
            <v>P1</v>
          </cell>
          <cell r="D2314" t="b">
            <v>1</v>
          </cell>
        </row>
        <row r="2315">
          <cell r="A2315" t="str">
            <v>5,1,1,01,36,000</v>
          </cell>
          <cell r="B2315" t="str">
            <v>SOJA SEMILLAS</v>
          </cell>
          <cell r="D2315" t="b">
            <v>0</v>
          </cell>
        </row>
        <row r="2316">
          <cell r="A2316" t="str">
            <v>5,1,1,01,36,003</v>
          </cell>
          <cell r="B2316" t="str">
            <v>SOJA SEMILLA HERBICIDAS</v>
          </cell>
          <cell r="C2316" t="str">
            <v>P1</v>
          </cell>
          <cell r="D2316" t="b">
            <v>1</v>
          </cell>
        </row>
        <row r="2317">
          <cell r="A2317" t="str">
            <v>5,1,1,01,36,012</v>
          </cell>
          <cell r="B2317" t="str">
            <v>SOJA SEMILLA SER CONT FUMIGA</v>
          </cell>
          <cell r="C2317" t="str">
            <v>P1</v>
          </cell>
          <cell r="D2317" t="b">
            <v>1</v>
          </cell>
        </row>
        <row r="2318">
          <cell r="A2318" t="str">
            <v>5,1,1,01,36,014</v>
          </cell>
          <cell r="B2318" t="str">
            <v>SOJA SEMILLA SER CONT OTROS</v>
          </cell>
          <cell r="C2318" t="str">
            <v>P1</v>
          </cell>
          <cell r="D2318" t="b">
            <v>1</v>
          </cell>
        </row>
        <row r="2319">
          <cell r="A2319" t="str">
            <v>5,1,1,01,36,016</v>
          </cell>
          <cell r="B2319" t="str">
            <v>SOJA SEMILLAS VARIOS</v>
          </cell>
          <cell r="C2319" t="str">
            <v>P1</v>
          </cell>
          <cell r="D2319" t="b">
            <v>1</v>
          </cell>
        </row>
        <row r="2320">
          <cell r="A2320" t="str">
            <v>5,1,1,01,36,020</v>
          </cell>
          <cell r="B2320" t="str">
            <v>SOJA SEMILLA HONORARIOS</v>
          </cell>
          <cell r="C2320" t="str">
            <v>P1</v>
          </cell>
          <cell r="D2320" t="b">
            <v>1</v>
          </cell>
        </row>
        <row r="2321">
          <cell r="A2321" t="str">
            <v>5,1,1,01,37,000</v>
          </cell>
          <cell r="B2321" t="str">
            <v>TRIGO SEMILLA</v>
          </cell>
          <cell r="D2321" t="b">
            <v>0</v>
          </cell>
        </row>
        <row r="2322">
          <cell r="A2322" t="str">
            <v>5,1,1,01,37,014</v>
          </cell>
          <cell r="B2322" t="str">
            <v>TR SEMILLA SER CONT OTROS</v>
          </cell>
          <cell r="C2322" t="str">
            <v>P1</v>
          </cell>
          <cell r="D2322" t="b">
            <v>1</v>
          </cell>
        </row>
        <row r="2323">
          <cell r="A2323" t="str">
            <v>5,1,1,01,37,016</v>
          </cell>
          <cell r="B2323" t="str">
            <v>TR SEMILLA VARIOS</v>
          </cell>
          <cell r="C2323" t="str">
            <v>P1</v>
          </cell>
          <cell r="D2323" t="b">
            <v>1</v>
          </cell>
        </row>
        <row r="2324">
          <cell r="A2324" t="str">
            <v>5,1,1,01,38,000</v>
          </cell>
          <cell r="B2324" t="str">
            <v>SORGO SEMILLA</v>
          </cell>
          <cell r="D2324" t="b">
            <v>0</v>
          </cell>
        </row>
        <row r="2325">
          <cell r="A2325" t="str">
            <v>5,1,1,01,38,002</v>
          </cell>
          <cell r="B2325" t="str">
            <v>SORGO SEMILLA FERTILIZANTES</v>
          </cell>
          <cell r="C2325" t="str">
            <v>P1</v>
          </cell>
          <cell r="D2325" t="b">
            <v>1</v>
          </cell>
        </row>
        <row r="2326">
          <cell r="A2326" t="str">
            <v>5,1,1,01,38,003</v>
          </cell>
          <cell r="B2326" t="str">
            <v>SORGO SEMILLA HERBICIDAS</v>
          </cell>
          <cell r="C2326" t="str">
            <v>P1</v>
          </cell>
          <cell r="D2326" t="b">
            <v>1</v>
          </cell>
        </row>
        <row r="2327">
          <cell r="A2327" t="str">
            <v>5,1,1,01,38,004</v>
          </cell>
          <cell r="B2327" t="str">
            <v>SORGO SEMILLA INSECTICIDAS</v>
          </cell>
          <cell r="C2327" t="str">
            <v>P1</v>
          </cell>
          <cell r="D2327" t="b">
            <v>1</v>
          </cell>
        </row>
        <row r="2328">
          <cell r="A2328" t="str">
            <v>5,1,1,01,38,008</v>
          </cell>
          <cell r="B2328" t="str">
            <v>SORGO SEMILLA COADYUDANTES</v>
          </cell>
          <cell r="C2328" t="str">
            <v>P1</v>
          </cell>
          <cell r="D2328" t="b">
            <v>1</v>
          </cell>
        </row>
        <row r="2329">
          <cell r="A2329" t="str">
            <v>5,1,1,01,38,010</v>
          </cell>
          <cell r="B2329" t="str">
            <v>SORGO SEMILLA SERV.CONT LABO</v>
          </cell>
          <cell r="C2329" t="str">
            <v>P1</v>
          </cell>
          <cell r="D2329" t="b">
            <v>1</v>
          </cell>
        </row>
        <row r="2330">
          <cell r="A2330" t="str">
            <v>5,1,1,01,38,011</v>
          </cell>
          <cell r="B2330" t="str">
            <v>SORGO SEMILLA SERV.CONT SIEM</v>
          </cell>
          <cell r="C2330" t="str">
            <v>P1</v>
          </cell>
          <cell r="D2330" t="b">
            <v>1</v>
          </cell>
        </row>
        <row r="2331">
          <cell r="A2331" t="str">
            <v>5,1,1,01,38,012</v>
          </cell>
          <cell r="B2331" t="str">
            <v>SORGO SEMILLA SERV.CONT FUMI</v>
          </cell>
          <cell r="C2331" t="str">
            <v>P1</v>
          </cell>
          <cell r="D2331" t="b">
            <v>1</v>
          </cell>
        </row>
        <row r="2332">
          <cell r="A2332" t="str">
            <v>5,1,1,01,38,013</v>
          </cell>
          <cell r="B2332" t="str">
            <v>SORGO SEMILLA SERV.CONT FERT</v>
          </cell>
          <cell r="C2332" t="str">
            <v>P1</v>
          </cell>
          <cell r="D2332" t="b">
            <v>1</v>
          </cell>
        </row>
        <row r="2333">
          <cell r="A2333" t="str">
            <v>5,1,1,01,38,014</v>
          </cell>
          <cell r="B2333" t="str">
            <v>SORGO SEMILLA SERV.CONT OTRO</v>
          </cell>
          <cell r="C2333" t="str">
            <v>P1</v>
          </cell>
          <cell r="D2333" t="b">
            <v>1</v>
          </cell>
        </row>
        <row r="2334">
          <cell r="A2334" t="str">
            <v>5,1,1,01,38,015</v>
          </cell>
          <cell r="B2334" t="str">
            <v>SORGO SEMILLA SERV.CONT COSE</v>
          </cell>
          <cell r="C2334" t="str">
            <v>P1</v>
          </cell>
          <cell r="D2334" t="b">
            <v>1</v>
          </cell>
        </row>
        <row r="2335">
          <cell r="A2335" t="str">
            <v>5,1,1,01,38,016</v>
          </cell>
          <cell r="B2335" t="str">
            <v>SORGO SEMILLA VARIOS</v>
          </cell>
          <cell r="C2335" t="str">
            <v>P1</v>
          </cell>
          <cell r="D2335" t="b">
            <v>1</v>
          </cell>
        </row>
        <row r="2336">
          <cell r="A2336" t="str">
            <v>5,1,1,01,38,020</v>
          </cell>
          <cell r="B2336" t="str">
            <v>SORGO SEMILLA HONORARIOS</v>
          </cell>
          <cell r="C2336" t="str">
            <v>P1</v>
          </cell>
          <cell r="D2336" t="b">
            <v>1</v>
          </cell>
        </row>
        <row r="2337">
          <cell r="A2337" t="str">
            <v>5,1,1,01,38,021</v>
          </cell>
          <cell r="B2337" t="str">
            <v>SORGO SEMILLA RIEGO</v>
          </cell>
          <cell r="C2337" t="str">
            <v>P1</v>
          </cell>
          <cell r="D2337" t="b">
            <v>1</v>
          </cell>
        </row>
        <row r="2338">
          <cell r="A2338" t="str">
            <v>5,1,1,01,99,000</v>
          </cell>
          <cell r="B2338" t="str">
            <v>GTOS AGRICOLAS</v>
          </cell>
          <cell r="D2338" t="b">
            <v>0</v>
          </cell>
        </row>
        <row r="2339">
          <cell r="A2339" t="str">
            <v>5,1,1,01,99,001</v>
          </cell>
          <cell r="B2339" t="str">
            <v>GTOS AGRICULTURA</v>
          </cell>
          <cell r="C2339" t="str">
            <v>P1</v>
          </cell>
          <cell r="D2339" t="b">
            <v>1</v>
          </cell>
        </row>
        <row r="2340">
          <cell r="A2340" t="str">
            <v>5,1,1,02,00,000</v>
          </cell>
          <cell r="B2340" t="str">
            <v>HACIENDA</v>
          </cell>
          <cell r="D2340" t="b">
            <v>0</v>
          </cell>
        </row>
        <row r="2341">
          <cell r="A2341" t="str">
            <v>5,1,1,02,01,000</v>
          </cell>
          <cell r="B2341" t="str">
            <v>VACUNA</v>
          </cell>
          <cell r="D2341" t="b">
            <v>0</v>
          </cell>
        </row>
        <row r="2342">
          <cell r="A2342" t="str">
            <v>5,1,1,02,01,001</v>
          </cell>
          <cell r="B2342" t="str">
            <v>HAC VAC REMEDIOS</v>
          </cell>
          <cell r="C2342" t="str">
            <v>P2</v>
          </cell>
          <cell r="D2342" t="b">
            <v>1</v>
          </cell>
        </row>
        <row r="2343">
          <cell r="A2343" t="str">
            <v>5,1,1,02,01,002</v>
          </cell>
          <cell r="B2343" t="str">
            <v>HAC VAC VACUNAS</v>
          </cell>
          <cell r="C2343" t="str">
            <v>P2</v>
          </cell>
          <cell r="D2343" t="b">
            <v>1</v>
          </cell>
        </row>
        <row r="2344">
          <cell r="A2344" t="str">
            <v>5,1,1,02,01,003</v>
          </cell>
          <cell r="B2344" t="str">
            <v>HAC VAC ANTIPARASITARIOS</v>
          </cell>
          <cell r="C2344" t="str">
            <v>P2</v>
          </cell>
          <cell r="D2344" t="b">
            <v>1</v>
          </cell>
        </row>
        <row r="2345">
          <cell r="A2345" t="str">
            <v>5,1,1,02,01,004</v>
          </cell>
          <cell r="B2345" t="str">
            <v>HAC VAC HONORARIOS VETERINAR</v>
          </cell>
          <cell r="C2345" t="str">
            <v>P2</v>
          </cell>
          <cell r="D2345" t="b">
            <v>1</v>
          </cell>
        </row>
        <row r="2346">
          <cell r="A2346" t="str">
            <v>5,1,1,02,01,005</v>
          </cell>
          <cell r="B2346" t="str">
            <v>HAC VAC ENERGIA ELECTRICA</v>
          </cell>
          <cell r="C2346" t="str">
            <v>P2</v>
          </cell>
          <cell r="D2346" t="b">
            <v>1</v>
          </cell>
        </row>
        <row r="2347">
          <cell r="A2347" t="str">
            <v>5,1,1,02,01,006</v>
          </cell>
          <cell r="B2347" t="str">
            <v>HAC VAC ARRENDAMIENTOS Y PAS</v>
          </cell>
          <cell r="C2347" t="str">
            <v>P2</v>
          </cell>
          <cell r="D2347" t="b">
            <v>1</v>
          </cell>
        </row>
        <row r="2348">
          <cell r="A2348" t="str">
            <v>5,1,1,02,01,007</v>
          </cell>
          <cell r="B2348" t="str">
            <v>HAC VAC INSEMINACION ARTIFIC</v>
          </cell>
          <cell r="C2348" t="str">
            <v>P2</v>
          </cell>
          <cell r="D2348" t="b">
            <v>1</v>
          </cell>
        </row>
        <row r="2349">
          <cell r="A2349" t="str">
            <v>5,1,1,02,01,008</v>
          </cell>
          <cell r="B2349" t="str">
            <v>HAC VAC VARIOS</v>
          </cell>
          <cell r="C2349" t="str">
            <v>P2</v>
          </cell>
          <cell r="D2349" t="b">
            <v>1</v>
          </cell>
        </row>
        <row r="2350">
          <cell r="A2350" t="str">
            <v>5,1,1,02,01,009</v>
          </cell>
          <cell r="B2350" t="str">
            <v>HAC VAC CONSERVACION PRADERA</v>
          </cell>
          <cell r="C2350" t="str">
            <v>P2</v>
          </cell>
          <cell r="D2350" t="b">
            <v>1</v>
          </cell>
        </row>
        <row r="2351">
          <cell r="A2351" t="str">
            <v>5,1,1,02,01,010</v>
          </cell>
          <cell r="B2351" t="str">
            <v>HAC VAC CONSERVACION CAMPO</v>
          </cell>
          <cell r="C2351" t="str">
            <v>P2</v>
          </cell>
          <cell r="D2351" t="b">
            <v>1</v>
          </cell>
        </row>
        <row r="2352">
          <cell r="A2352" t="str">
            <v>5,1,1,02,01,011</v>
          </cell>
          <cell r="B2352" t="str">
            <v>HAC VAC AMORTIZACION REPRODU</v>
          </cell>
          <cell r="C2352" t="str">
            <v>P2</v>
          </cell>
          <cell r="D2352" t="b">
            <v>1</v>
          </cell>
        </row>
        <row r="2353">
          <cell r="A2353" t="str">
            <v>5,1,1,02,01,012</v>
          </cell>
          <cell r="B2353" t="str">
            <v>HAC VAC AMORTIZACION PRADERA</v>
          </cell>
          <cell r="C2353" t="str">
            <v>P2</v>
          </cell>
          <cell r="D2353" t="b">
            <v>1</v>
          </cell>
        </row>
        <row r="2354">
          <cell r="A2354" t="str">
            <v>5,1,1,02,01,013</v>
          </cell>
          <cell r="B2354" t="str">
            <v>HAC VAC ROLLOS</v>
          </cell>
          <cell r="C2354" t="str">
            <v>P2</v>
          </cell>
          <cell r="D2354" t="b">
            <v>1</v>
          </cell>
        </row>
        <row r="2355">
          <cell r="A2355" t="str">
            <v>5,1,1,02,01,014</v>
          </cell>
          <cell r="B2355" t="str">
            <v>HAC VAC FARDOS</v>
          </cell>
          <cell r="C2355" t="str">
            <v>P2</v>
          </cell>
          <cell r="D2355" t="b">
            <v>1</v>
          </cell>
        </row>
        <row r="2356">
          <cell r="A2356" t="str">
            <v>5,1,1,02,01,015</v>
          </cell>
          <cell r="B2356" t="str">
            <v>HAC VAC GRANOS</v>
          </cell>
          <cell r="C2356" t="str">
            <v>P2</v>
          </cell>
          <cell r="D2356" t="b">
            <v>1</v>
          </cell>
        </row>
        <row r="2357">
          <cell r="A2357" t="str">
            <v>5,1,1,02,01,016</v>
          </cell>
          <cell r="B2357" t="str">
            <v>HAC VAC ALIMENTO BALANCEADO</v>
          </cell>
          <cell r="C2357" t="str">
            <v>P2</v>
          </cell>
          <cell r="D2357" t="b">
            <v>1</v>
          </cell>
        </row>
        <row r="2358">
          <cell r="A2358" t="str">
            <v>5,1,1,02,01,017</v>
          </cell>
          <cell r="B2358" t="str">
            <v>HAC VAC SILAJE MAIZ</v>
          </cell>
          <cell r="C2358" t="str">
            <v>P2</v>
          </cell>
          <cell r="D2358" t="b">
            <v>1</v>
          </cell>
        </row>
        <row r="2359">
          <cell r="A2359" t="str">
            <v>5,1,1,02,01,018</v>
          </cell>
          <cell r="B2359" t="str">
            <v>HAC VAC SILAJE PRADERA</v>
          </cell>
          <cell r="C2359" t="str">
            <v>P2</v>
          </cell>
          <cell r="D2359" t="b">
            <v>1</v>
          </cell>
        </row>
        <row r="2360">
          <cell r="A2360" t="str">
            <v>5,1,1,02,01,019</v>
          </cell>
          <cell r="B2360" t="str">
            <v>HAC VAC MANUNTENCION HACIEND</v>
          </cell>
          <cell r="C2360" t="str">
            <v>P2</v>
          </cell>
          <cell r="D2360" t="b">
            <v>1</v>
          </cell>
        </row>
        <row r="2361">
          <cell r="A2361" t="str">
            <v>5,1,1,02,01,020</v>
          </cell>
          <cell r="B2361" t="str">
            <v>HAC VAC COSTO DE PERSONAL</v>
          </cell>
          <cell r="C2361" t="str">
            <v>P2</v>
          </cell>
          <cell r="D2361" t="b">
            <v>1</v>
          </cell>
        </row>
        <row r="2362">
          <cell r="A2362" t="str">
            <v>5,1,1,02,01,021</v>
          </cell>
          <cell r="B2362" t="str">
            <v>HAC VAC EMPRESA MAQUINARIA</v>
          </cell>
          <cell r="C2362" t="str">
            <v>P2</v>
          </cell>
          <cell r="D2362" t="b">
            <v>1</v>
          </cell>
        </row>
        <row r="2363">
          <cell r="A2363" t="str">
            <v>5,1,1,02,01,022</v>
          </cell>
          <cell r="B2363" t="str">
            <v>HAC VAC ANALISIS</v>
          </cell>
          <cell r="C2363" t="str">
            <v>P2</v>
          </cell>
          <cell r="D2363" t="b">
            <v>1</v>
          </cell>
        </row>
        <row r="2364">
          <cell r="A2364" t="str">
            <v>5,1,1,02,01,023</v>
          </cell>
          <cell r="B2364" t="str">
            <v>HAC VAC HARINA DE HUESO Y SA</v>
          </cell>
          <cell r="C2364" t="str">
            <v>P2</v>
          </cell>
          <cell r="D2364" t="b">
            <v>1</v>
          </cell>
        </row>
        <row r="2365">
          <cell r="A2365" t="str">
            <v>5,1,1,02,01,024</v>
          </cell>
          <cell r="B2365" t="str">
            <v>HAC VAC PRODUCTOS VETERINARI</v>
          </cell>
          <cell r="C2365" t="str">
            <v>P2</v>
          </cell>
          <cell r="D2365" t="b">
            <v>1</v>
          </cell>
        </row>
        <row r="2366">
          <cell r="A2366" t="str">
            <v>5,1,1,02,01,025</v>
          </cell>
          <cell r="B2366" t="str">
            <v>HAC VAC COMB Y LUBIRACANTES</v>
          </cell>
          <cell r="C2366" t="str">
            <v>P2</v>
          </cell>
          <cell r="D2366" t="b">
            <v>1</v>
          </cell>
        </row>
        <row r="2367">
          <cell r="A2367" t="str">
            <v>5,1,1,02,01,026</v>
          </cell>
          <cell r="B2367" t="str">
            <v>HAC VAC PASTOREO</v>
          </cell>
          <cell r="C2367" t="str">
            <v>P2</v>
          </cell>
          <cell r="D2367" t="b">
            <v>1</v>
          </cell>
        </row>
        <row r="2368">
          <cell r="A2368" t="str">
            <v>5,1,1,02,01,027</v>
          </cell>
          <cell r="B2368" t="str">
            <v>HAC VAC COMBUSTIBLES Y LUBRI</v>
          </cell>
          <cell r="C2368" t="str">
            <v>P2</v>
          </cell>
          <cell r="D2368" t="b">
            <v>1</v>
          </cell>
        </row>
        <row r="2369">
          <cell r="A2369" t="str">
            <v>5,1,1,02,01,028</v>
          </cell>
          <cell r="B2369" t="str">
            <v>HAC VAC FLETES INTERNOS</v>
          </cell>
          <cell r="C2369" t="str">
            <v>P2</v>
          </cell>
          <cell r="D2369" t="b">
            <v>1</v>
          </cell>
        </row>
        <row r="2370">
          <cell r="A2370" t="str">
            <v>5,1,1,02,01,029</v>
          </cell>
          <cell r="B2370" t="str">
            <v>HAC VAC SUPLEMENTACION</v>
          </cell>
          <cell r="C2370" t="str">
            <v>P2</v>
          </cell>
          <cell r="D2370" t="b">
            <v>1</v>
          </cell>
        </row>
        <row r="2371">
          <cell r="A2371" t="str">
            <v>5,1,1,02,01,030</v>
          </cell>
          <cell r="B2371" t="str">
            <v>HAC VAC CONS PRAD-CN CORTE</v>
          </cell>
          <cell r="C2371" t="str">
            <v>P2</v>
          </cell>
          <cell r="D2371" t="b">
            <v>1</v>
          </cell>
        </row>
        <row r="2372">
          <cell r="A2372" t="str">
            <v>5,1,1,02,01,031</v>
          </cell>
          <cell r="B2372" t="str">
            <v>HAC VAC AMORTIZ.AGUADAS</v>
          </cell>
          <cell r="C2372" t="str">
            <v>P2</v>
          </cell>
          <cell r="D2372" t="b">
            <v>1</v>
          </cell>
        </row>
        <row r="2373">
          <cell r="A2373" t="str">
            <v>5,1,1,02,01,032</v>
          </cell>
          <cell r="B2373" t="str">
            <v>HAC VAC AMORTIZ.CORRALES Y M</v>
          </cell>
          <cell r="C2373" t="str">
            <v>P2</v>
          </cell>
          <cell r="D2373" t="b">
            <v>1</v>
          </cell>
        </row>
        <row r="2374">
          <cell r="A2374" t="str">
            <v>5,1,1,02,01,033</v>
          </cell>
          <cell r="B2374" t="str">
            <v>HAC VAC FLET.INSUMOS</v>
          </cell>
          <cell r="C2374" t="str">
            <v>P2</v>
          </cell>
          <cell r="D2374" t="b">
            <v>1</v>
          </cell>
        </row>
        <row r="2375">
          <cell r="A2375" t="str">
            <v>5,1,1,02,01,034</v>
          </cell>
          <cell r="B2375" t="str">
            <v>HAC VAC AMORTIZ CORRALES Y MANGAS</v>
          </cell>
          <cell r="C2375" t="str">
            <v>P2</v>
          </cell>
          <cell r="D2375" t="b">
            <v>1</v>
          </cell>
        </row>
        <row r="2376">
          <cell r="A2376" t="str">
            <v>5,1,1,02,01,035</v>
          </cell>
          <cell r="B2376" t="str">
            <v>HAC VAC VERDEOS DE VERANO</v>
          </cell>
          <cell r="C2376" t="str">
            <v>P2</v>
          </cell>
          <cell r="D2376" t="b">
            <v>1</v>
          </cell>
        </row>
        <row r="2377">
          <cell r="A2377" t="str">
            <v>5,1,1,02,01,036</v>
          </cell>
          <cell r="B2377" t="str">
            <v>HAC VAC VERDEOS DE INVIERNO</v>
          </cell>
          <cell r="C2377" t="str">
            <v>P2</v>
          </cell>
          <cell r="D2377" t="b">
            <v>1</v>
          </cell>
        </row>
        <row r="2378">
          <cell r="A2378" t="str">
            <v>5,1,1,02,01,039</v>
          </cell>
          <cell r="B2378" t="str">
            <v>HAC VAC CAPITALIZACION</v>
          </cell>
          <cell r="C2378" t="str">
            <v>D2</v>
          </cell>
          <cell r="D2378" t="b">
            <v>1</v>
          </cell>
        </row>
        <row r="2379">
          <cell r="A2379" t="str">
            <v>5,1,1,02,01,041</v>
          </cell>
          <cell r="B2379" t="str">
            <v>HAC VAC FLETES INTTRASLFEE</v>
          </cell>
          <cell r="C2379" t="str">
            <v>P2</v>
          </cell>
          <cell r="D2379" t="b">
            <v>1</v>
          </cell>
        </row>
        <row r="2380">
          <cell r="A2380" t="str">
            <v>5,1,1,02,01,042</v>
          </cell>
          <cell r="B2380" t="str">
            <v>HAC VAC SILAJE SORGO</v>
          </cell>
          <cell r="C2380" t="str">
            <v>P2</v>
          </cell>
          <cell r="D2380" t="b">
            <v>1</v>
          </cell>
        </row>
        <row r="2381">
          <cell r="A2381" t="str">
            <v>5,1,1,02,01,043</v>
          </cell>
          <cell r="B2381" t="str">
            <v>HAC VAC MAIZ GRANO HUMEDO</v>
          </cell>
          <cell r="C2381" t="str">
            <v>P2</v>
          </cell>
          <cell r="D2381" t="b">
            <v>1</v>
          </cell>
        </row>
        <row r="2382">
          <cell r="A2382" t="str">
            <v>5,1,1,02,01,044</v>
          </cell>
          <cell r="B2382" t="str">
            <v>HAC VAC SORGO GRANO HUMEDO</v>
          </cell>
          <cell r="C2382" t="str">
            <v>P2</v>
          </cell>
          <cell r="D2382" t="b">
            <v>1</v>
          </cell>
        </row>
        <row r="2383">
          <cell r="A2383" t="str">
            <v>5,1,1,02,01,045</v>
          </cell>
          <cell r="B2383" t="str">
            <v>HAC VAC ALAMBRADO ELECTRICO</v>
          </cell>
          <cell r="C2383" t="str">
            <v>P2</v>
          </cell>
          <cell r="D2383" t="b">
            <v>1</v>
          </cell>
        </row>
        <row r="2384">
          <cell r="A2384" t="str">
            <v>5,1,1,02,01,047</v>
          </cell>
          <cell r="B2384" t="str">
            <v>HAC VAC EMP MAQ CONSERV PRAD</v>
          </cell>
          <cell r="C2384" t="str">
            <v>P2</v>
          </cell>
          <cell r="D2384" t="b">
            <v>1</v>
          </cell>
        </row>
        <row r="2385">
          <cell r="A2385" t="str">
            <v>5,1,1,02,01,048</v>
          </cell>
          <cell r="B2385" t="str">
            <v>HAC VAC EMP MAQ OTROS GANADE</v>
          </cell>
          <cell r="C2385" t="str">
            <v>P2</v>
          </cell>
          <cell r="D2385" t="b">
            <v>1</v>
          </cell>
        </row>
        <row r="2386">
          <cell r="A2386" t="str">
            <v>5,1,1,02,01,049</v>
          </cell>
          <cell r="B2386" t="str">
            <v>HAC VAC SANIDAD FEED LOT</v>
          </cell>
          <cell r="C2386" t="str">
            <v>P2</v>
          </cell>
          <cell r="D2386" t="b">
            <v>1</v>
          </cell>
        </row>
        <row r="2387">
          <cell r="A2387" t="str">
            <v>5,1,1,02,01,050</v>
          </cell>
          <cell r="B2387" t="str">
            <v>HAC VAC ALIMENTOS FEED LOT</v>
          </cell>
          <cell r="C2387" t="str">
            <v>P2</v>
          </cell>
          <cell r="D2387" t="b">
            <v>1</v>
          </cell>
        </row>
        <row r="2388">
          <cell r="A2388" t="str">
            <v>5,1,1,02,01,051</v>
          </cell>
          <cell r="B2388" t="str">
            <v>HAC VAC ESTADIA FEED LOT</v>
          </cell>
          <cell r="C2388" t="str">
            <v>P2</v>
          </cell>
          <cell r="D2388" t="b">
            <v>1</v>
          </cell>
        </row>
        <row r="2389">
          <cell r="A2389" t="str">
            <v>5,1,1,02,01,052</v>
          </cell>
          <cell r="B2389" t="str">
            <v>HAC VAC AMORT.INST.GANADERAS</v>
          </cell>
          <cell r="C2389" t="str">
            <v>P2</v>
          </cell>
          <cell r="D2389" t="b">
            <v>1</v>
          </cell>
        </row>
        <row r="2390">
          <cell r="A2390" t="str">
            <v>5,1,1,02,02,000</v>
          </cell>
          <cell r="B2390" t="str">
            <v>YEGUARIZA</v>
          </cell>
          <cell r="D2390" t="b">
            <v>0</v>
          </cell>
        </row>
        <row r="2391">
          <cell r="A2391" t="str">
            <v>5,1,1,02,02,001</v>
          </cell>
          <cell r="B2391" t="str">
            <v>HAC YEG REMEDIOS</v>
          </cell>
          <cell r="C2391" t="str">
            <v>P2</v>
          </cell>
          <cell r="D2391" t="b">
            <v>1</v>
          </cell>
        </row>
        <row r="2392">
          <cell r="A2392" t="str">
            <v>5,1,1,02,02,002</v>
          </cell>
          <cell r="B2392" t="str">
            <v>HAC YEG VACUNAS</v>
          </cell>
          <cell r="C2392" t="str">
            <v>P2</v>
          </cell>
          <cell r="D2392" t="b">
            <v>1</v>
          </cell>
        </row>
        <row r="2393">
          <cell r="A2393" t="str">
            <v>5,1,1,02,02,003</v>
          </cell>
          <cell r="B2393" t="str">
            <v>HAC YEG ANTIPARASITARIOS</v>
          </cell>
          <cell r="C2393" t="str">
            <v>P2</v>
          </cell>
          <cell r="D2393" t="b">
            <v>1</v>
          </cell>
        </row>
        <row r="2394">
          <cell r="A2394" t="str">
            <v>5,1,1,02,02,004</v>
          </cell>
          <cell r="B2394" t="str">
            <v>HAC YEG HONORARIOS VETERINAR</v>
          </cell>
          <cell r="C2394" t="str">
            <v>P2</v>
          </cell>
          <cell r="D2394" t="b">
            <v>1</v>
          </cell>
        </row>
        <row r="2395">
          <cell r="A2395" t="str">
            <v>5,1,1,02,02,006</v>
          </cell>
          <cell r="B2395" t="str">
            <v>HAC YEG ARRENDAMIENTOS Y PAS</v>
          </cell>
          <cell r="C2395" t="str">
            <v>P2</v>
          </cell>
          <cell r="D2395" t="b">
            <v>1</v>
          </cell>
        </row>
        <row r="2396">
          <cell r="A2396" t="str">
            <v>5,1,1,02,02,007</v>
          </cell>
          <cell r="B2396" t="str">
            <v>HAC YEG INSEMINACION ARTIFIC</v>
          </cell>
          <cell r="C2396" t="str">
            <v>P2</v>
          </cell>
          <cell r="D2396" t="b">
            <v>1</v>
          </cell>
        </row>
        <row r="2397">
          <cell r="A2397" t="str">
            <v>5,1,1,02,02,008</v>
          </cell>
          <cell r="B2397" t="str">
            <v>HAC YEG VARIOS</v>
          </cell>
          <cell r="C2397" t="str">
            <v>P2</v>
          </cell>
          <cell r="D2397" t="b">
            <v>1</v>
          </cell>
        </row>
        <row r="2398">
          <cell r="A2398" t="str">
            <v>5,1,1,02,02,016</v>
          </cell>
          <cell r="B2398" t="str">
            <v>HAC YEG ALIMENTO BALANCEADO</v>
          </cell>
          <cell r="C2398" t="str">
            <v>P2</v>
          </cell>
          <cell r="D2398" t="b">
            <v>1</v>
          </cell>
        </row>
        <row r="2399">
          <cell r="A2399" t="str">
            <v>5,1,1,02,02,018</v>
          </cell>
          <cell r="B2399" t="str">
            <v>HAC YEG SILAJE PRADERA</v>
          </cell>
          <cell r="C2399" t="str">
            <v>P2</v>
          </cell>
          <cell r="D2399" t="b">
            <v>1</v>
          </cell>
        </row>
        <row r="2400">
          <cell r="A2400" t="str">
            <v>5,1,1,02,03,000</v>
          </cell>
          <cell r="B2400" t="str">
            <v>HACIENDA LANAR</v>
          </cell>
          <cell r="D2400" t="b">
            <v>0</v>
          </cell>
        </row>
        <row r="2401">
          <cell r="A2401" t="str">
            <v>5,1,1,02,03,001</v>
          </cell>
          <cell r="B2401" t="str">
            <v>HAC LAN REMEDIOS</v>
          </cell>
          <cell r="C2401" t="str">
            <v>P2</v>
          </cell>
          <cell r="D2401" t="b">
            <v>1</v>
          </cell>
        </row>
        <row r="2402">
          <cell r="A2402" t="str">
            <v>5,1,1,02,03,003</v>
          </cell>
          <cell r="B2402" t="str">
            <v>HAC LAN ANTIPARASITARIOS</v>
          </cell>
          <cell r="C2402" t="str">
            <v>P2</v>
          </cell>
          <cell r="D2402" t="b">
            <v>1</v>
          </cell>
        </row>
        <row r="2403">
          <cell r="A2403" t="str">
            <v>5,1,1,02,03,006</v>
          </cell>
          <cell r="B2403" t="str">
            <v>HAC LAN ARRENDAMIENTOS Y PASTAJES</v>
          </cell>
          <cell r="C2403" t="str">
            <v>P2</v>
          </cell>
          <cell r="D2403" t="b">
            <v>1</v>
          </cell>
        </row>
        <row r="2404">
          <cell r="A2404" t="str">
            <v>5,1,1,02,03,007</v>
          </cell>
          <cell r="B2404" t="str">
            <v>HAC LAN INSEMINACION ARTIFIC</v>
          </cell>
          <cell r="C2404" t="str">
            <v>P2</v>
          </cell>
          <cell r="D2404" t="b">
            <v>1</v>
          </cell>
        </row>
        <row r="2405">
          <cell r="A2405" t="str">
            <v>5,1,1,02,03,008</v>
          </cell>
          <cell r="B2405" t="str">
            <v>HAC LAN VARIOS</v>
          </cell>
          <cell r="C2405" t="str">
            <v>P2</v>
          </cell>
          <cell r="D2405" t="b">
            <v>1</v>
          </cell>
        </row>
        <row r="2406">
          <cell r="A2406" t="str">
            <v>5,1,1,02,03,009</v>
          </cell>
          <cell r="B2406" t="str">
            <v>HAC LAN CONSERVACION PRADERA</v>
          </cell>
          <cell r="C2406" t="str">
            <v>P2</v>
          </cell>
          <cell r="D2406" t="b">
            <v>1</v>
          </cell>
        </row>
        <row r="2407">
          <cell r="A2407" t="str">
            <v>5,1,1,02,03,022</v>
          </cell>
          <cell r="B2407" t="str">
            <v>HAC LAN ESQUILA</v>
          </cell>
          <cell r="C2407" t="str">
            <v>P2</v>
          </cell>
          <cell r="D2407" t="b">
            <v>1</v>
          </cell>
        </row>
        <row r="2408">
          <cell r="A2408" t="str">
            <v>5,1,1,03,00,000</v>
          </cell>
          <cell r="B2408" t="str">
            <v>LECHE</v>
          </cell>
          <cell r="D2408" t="b">
            <v>0</v>
          </cell>
        </row>
        <row r="2409">
          <cell r="A2409" t="str">
            <v>5,1,1,03,01,000</v>
          </cell>
          <cell r="B2409" t="str">
            <v>HACIENDA TAMBO</v>
          </cell>
          <cell r="D2409" t="b">
            <v>0</v>
          </cell>
        </row>
        <row r="2410">
          <cell r="A2410" t="str">
            <v>5,1,1,03,01,001</v>
          </cell>
          <cell r="B2410" t="str">
            <v>HAC TAM REMEDIOS</v>
          </cell>
          <cell r="C2410" t="str">
            <v>P3</v>
          </cell>
          <cell r="D2410" t="b">
            <v>1</v>
          </cell>
        </row>
        <row r="2411">
          <cell r="A2411" t="str">
            <v>5,1,1,03,01,002</v>
          </cell>
          <cell r="B2411" t="str">
            <v>HAC TAM VACUNAS</v>
          </cell>
          <cell r="C2411" t="str">
            <v>P3</v>
          </cell>
          <cell r="D2411" t="b">
            <v>1</v>
          </cell>
        </row>
        <row r="2412">
          <cell r="A2412" t="str">
            <v>5,1,1,03,01,003</v>
          </cell>
          <cell r="B2412" t="str">
            <v>HAC TAM ANTIPARASITARIOS</v>
          </cell>
          <cell r="C2412" t="str">
            <v>P3</v>
          </cell>
          <cell r="D2412" t="b">
            <v>1</v>
          </cell>
        </row>
        <row r="2413">
          <cell r="A2413" t="str">
            <v>5,1,1,03,01,004</v>
          </cell>
          <cell r="B2413" t="str">
            <v>HAC TAM HONORARIOS VETERINAR</v>
          </cell>
          <cell r="C2413" t="str">
            <v>P3</v>
          </cell>
          <cell r="D2413" t="b">
            <v>1</v>
          </cell>
        </row>
        <row r="2414">
          <cell r="A2414" t="str">
            <v>5,1,1,03,01,005</v>
          </cell>
          <cell r="B2414" t="str">
            <v>HAC TAM ENERGIA ELECTRICA</v>
          </cell>
          <cell r="C2414" t="str">
            <v>P3</v>
          </cell>
          <cell r="D2414" t="b">
            <v>1</v>
          </cell>
        </row>
        <row r="2415">
          <cell r="A2415" t="str">
            <v>5,1,1,03,01,006</v>
          </cell>
          <cell r="B2415" t="str">
            <v>HAC TAM ARRENDAMIENTOS Y PAST</v>
          </cell>
          <cell r="C2415" t="str">
            <v>P3</v>
          </cell>
          <cell r="D2415" t="b">
            <v>1</v>
          </cell>
        </row>
        <row r="2416">
          <cell r="A2416" t="str">
            <v>5,1,1,03,01,007</v>
          </cell>
          <cell r="B2416" t="str">
            <v>HAC TAM INSEMINACION ARTIFIC</v>
          </cell>
          <cell r="C2416" t="str">
            <v>P3</v>
          </cell>
          <cell r="D2416" t="b">
            <v>1</v>
          </cell>
        </row>
        <row r="2417">
          <cell r="A2417" t="str">
            <v>5,1,1,03,01,008</v>
          </cell>
          <cell r="B2417" t="str">
            <v>HAC TAM VARIOS</v>
          </cell>
          <cell r="C2417" t="str">
            <v>P3</v>
          </cell>
          <cell r="D2417" t="b">
            <v>1</v>
          </cell>
        </row>
        <row r="2418">
          <cell r="A2418" t="str">
            <v>5,1,1,03,01,009</v>
          </cell>
          <cell r="B2418" t="str">
            <v>HAC TAM CONSERVACION PRADERA</v>
          </cell>
          <cell r="C2418" t="str">
            <v>P3</v>
          </cell>
          <cell r="D2418" t="b">
            <v>1</v>
          </cell>
        </row>
        <row r="2419">
          <cell r="A2419" t="str">
            <v>5,1,1,03,01,010</v>
          </cell>
          <cell r="B2419" t="str">
            <v>HAC TAM CONSERVACION CAMPOS</v>
          </cell>
          <cell r="C2419" t="str">
            <v>P3</v>
          </cell>
          <cell r="D2419" t="b">
            <v>1</v>
          </cell>
        </row>
        <row r="2420">
          <cell r="A2420" t="str">
            <v>5,1,1,03,01,012</v>
          </cell>
          <cell r="B2420" t="str">
            <v>HAC TAM AMORTIZACION PRADERA</v>
          </cell>
          <cell r="C2420" t="str">
            <v>P3</v>
          </cell>
          <cell r="D2420" t="b">
            <v>1</v>
          </cell>
        </row>
        <row r="2421">
          <cell r="A2421" t="str">
            <v>5,1,1,03,01,013</v>
          </cell>
          <cell r="B2421" t="str">
            <v>HAC TAM ROLLOS</v>
          </cell>
          <cell r="C2421" t="str">
            <v>P3</v>
          </cell>
          <cell r="D2421" t="b">
            <v>1</v>
          </cell>
        </row>
        <row r="2422">
          <cell r="A2422" t="str">
            <v>5,1,1,03,01,014</v>
          </cell>
          <cell r="B2422" t="str">
            <v>HAC TAM FARDOS</v>
          </cell>
          <cell r="C2422" t="str">
            <v>P3</v>
          </cell>
          <cell r="D2422" t="b">
            <v>1</v>
          </cell>
        </row>
        <row r="2423">
          <cell r="A2423" t="str">
            <v>5,1,1,03,01,015</v>
          </cell>
          <cell r="B2423" t="str">
            <v>HAC TAM GRANOS</v>
          </cell>
          <cell r="C2423" t="str">
            <v>P3</v>
          </cell>
          <cell r="D2423" t="b">
            <v>1</v>
          </cell>
        </row>
        <row r="2424">
          <cell r="A2424" t="str">
            <v>5,1,1,03,01,016</v>
          </cell>
          <cell r="B2424" t="str">
            <v>HAC TAM ALIMENTO BALANCEADO</v>
          </cell>
          <cell r="C2424" t="str">
            <v>P3</v>
          </cell>
          <cell r="D2424" t="b">
            <v>1</v>
          </cell>
        </row>
        <row r="2425">
          <cell r="A2425" t="str">
            <v>5,1,1,03,01,017</v>
          </cell>
          <cell r="B2425" t="str">
            <v>HAC TAM SILAJE MAIZ</v>
          </cell>
          <cell r="C2425" t="str">
            <v>P3</v>
          </cell>
          <cell r="D2425" t="b">
            <v>1</v>
          </cell>
        </row>
        <row r="2426">
          <cell r="A2426" t="str">
            <v>5,1,1,03,01,018</v>
          </cell>
          <cell r="B2426" t="str">
            <v>HAC TAM SILAJE PRADERA</v>
          </cell>
          <cell r="C2426" t="str">
            <v>P3</v>
          </cell>
          <cell r="D2426" t="b">
            <v>1</v>
          </cell>
        </row>
        <row r="2427">
          <cell r="A2427" t="str">
            <v>5,1,1,03,01,019</v>
          </cell>
          <cell r="B2427" t="str">
            <v>HAC TAM MANUNTENCION HACIEND</v>
          </cell>
          <cell r="C2427" t="str">
            <v>P3</v>
          </cell>
          <cell r="D2427" t="b">
            <v>1</v>
          </cell>
        </row>
        <row r="2428">
          <cell r="A2428" t="str">
            <v>5,1,1,03,01,020</v>
          </cell>
          <cell r="B2428" t="str">
            <v>HAC TAM COSTO DE PERSONAL</v>
          </cell>
          <cell r="C2428" t="str">
            <v>P3</v>
          </cell>
          <cell r="D2428" t="b">
            <v>1</v>
          </cell>
        </row>
        <row r="2429">
          <cell r="A2429" t="str">
            <v>5,1,1,03,01,021</v>
          </cell>
          <cell r="B2429" t="str">
            <v>HAC TAM EMPRESA MAQUINARIA</v>
          </cell>
          <cell r="C2429" t="str">
            <v>P3</v>
          </cell>
          <cell r="D2429" t="b">
            <v>1</v>
          </cell>
        </row>
        <row r="2430">
          <cell r="A2430" t="str">
            <v>5,1,1,03,01,022</v>
          </cell>
          <cell r="B2430" t="str">
            <v>HAC TAM % TAMBEROS</v>
          </cell>
          <cell r="C2430" t="str">
            <v>P3</v>
          </cell>
          <cell r="D2430" t="b">
            <v>1</v>
          </cell>
        </row>
        <row r="2431">
          <cell r="A2431" t="str">
            <v>5,1,1,03,01,023</v>
          </cell>
          <cell r="B2431" t="str">
            <v>HAC TAM PRODUCTOS VETERINARI</v>
          </cell>
          <cell r="C2431" t="str">
            <v>P3</v>
          </cell>
          <cell r="D2431" t="b">
            <v>1</v>
          </cell>
        </row>
        <row r="2432">
          <cell r="A2432" t="str">
            <v>5,1,1,03,01,024</v>
          </cell>
          <cell r="B2432" t="str">
            <v>HAC TAM HARINA DE HUESO Y SA</v>
          </cell>
          <cell r="C2432" t="str">
            <v>P3</v>
          </cell>
          <cell r="D2432" t="b">
            <v>1</v>
          </cell>
        </row>
        <row r="2433">
          <cell r="A2433" t="str">
            <v>5,1,1,03,01,025</v>
          </cell>
          <cell r="B2433" t="str">
            <v>HAC TAM FLETES INTERNOS</v>
          </cell>
          <cell r="C2433" t="str">
            <v>P3</v>
          </cell>
          <cell r="D2433" t="b">
            <v>1</v>
          </cell>
        </row>
        <row r="2434">
          <cell r="A2434" t="str">
            <v>5,1,1,03,01,026</v>
          </cell>
          <cell r="B2434" t="str">
            <v>HAC TAM SUPLEMENTACION</v>
          </cell>
          <cell r="C2434" t="str">
            <v>P3</v>
          </cell>
          <cell r="D2434" t="b">
            <v>1</v>
          </cell>
        </row>
        <row r="2435">
          <cell r="A2435" t="str">
            <v>5,1,1,03,01,027</v>
          </cell>
          <cell r="B2435" t="str">
            <v>HAC TAM AMORTIZ.INSTALACIONE</v>
          </cell>
          <cell r="C2435" t="str">
            <v>P3</v>
          </cell>
          <cell r="D2435" t="b">
            <v>1</v>
          </cell>
        </row>
        <row r="2436">
          <cell r="A2436" t="str">
            <v>5,1,1,03,01,028</v>
          </cell>
          <cell r="B2436" t="str">
            <v>HAC TAM AMORTIZ.AGUADAS</v>
          </cell>
          <cell r="C2436" t="str">
            <v>P3</v>
          </cell>
          <cell r="D2436" t="b">
            <v>1</v>
          </cell>
        </row>
        <row r="2437">
          <cell r="A2437" t="str">
            <v>5,1,1,03,01,029</v>
          </cell>
          <cell r="B2437" t="str">
            <v>HAC TAM AMORTIZ.CORRALES Y M</v>
          </cell>
          <cell r="C2437" t="str">
            <v>P3</v>
          </cell>
          <cell r="D2437" t="b">
            <v>1</v>
          </cell>
        </row>
        <row r="2438">
          <cell r="A2438" t="str">
            <v>5,1,1,03,01,030</v>
          </cell>
          <cell r="B2438" t="str">
            <v>HAC TAM COMBUSTIBLE</v>
          </cell>
          <cell r="C2438" t="str">
            <v>P3</v>
          </cell>
          <cell r="D2438" t="b">
            <v>1</v>
          </cell>
        </row>
        <row r="2439">
          <cell r="A2439" t="str">
            <v>5,1,1,03,01,031</v>
          </cell>
          <cell r="B2439" t="str">
            <v>HAC TAM ANALISIS VETERINARIO</v>
          </cell>
          <cell r="C2439" t="str">
            <v>P3</v>
          </cell>
          <cell r="D2439" t="b">
            <v>1</v>
          </cell>
        </row>
        <row r="2440">
          <cell r="A2440" t="str">
            <v>5,1,1,03,01,032</v>
          </cell>
          <cell r="B2440" t="str">
            <v>HAC TAM AMORTIZ INSTALACIONES</v>
          </cell>
          <cell r="C2440" t="str">
            <v>P3</v>
          </cell>
          <cell r="D2440" t="b">
            <v>1</v>
          </cell>
        </row>
        <row r="2441">
          <cell r="A2441" t="str">
            <v>5,1,1,03,01,033</v>
          </cell>
          <cell r="B2441" t="str">
            <v>HAC TAM AMORTIZ AGUADAS</v>
          </cell>
          <cell r="C2441" t="str">
            <v>P3</v>
          </cell>
          <cell r="D2441" t="b">
            <v>1</v>
          </cell>
        </row>
        <row r="2442">
          <cell r="A2442" t="str">
            <v>5,1,1,03,01,034</v>
          </cell>
          <cell r="B2442" t="str">
            <v>HAC TAM AMORT CORRALES Y MANGAS</v>
          </cell>
          <cell r="C2442" t="str">
            <v>P3</v>
          </cell>
          <cell r="D2442" t="b">
            <v>1</v>
          </cell>
        </row>
        <row r="2443">
          <cell r="A2443" t="str">
            <v>5,1,1,03,01,035</v>
          </cell>
          <cell r="B2443" t="str">
            <v>HAC TAM VERDEOS DE VERANO</v>
          </cell>
          <cell r="C2443" t="str">
            <v>P3</v>
          </cell>
          <cell r="D2443" t="b">
            <v>1</v>
          </cell>
        </row>
        <row r="2444">
          <cell r="A2444" t="str">
            <v>5,1,1,03,01,036</v>
          </cell>
          <cell r="B2444" t="str">
            <v>HAC TAM VERDEOS DE INVIERNO</v>
          </cell>
          <cell r="C2444" t="str">
            <v>P3</v>
          </cell>
          <cell r="D2444" t="b">
            <v>1</v>
          </cell>
        </row>
        <row r="2445">
          <cell r="A2445" t="str">
            <v>5,1,1,03,01,037</v>
          </cell>
          <cell r="B2445" t="str">
            <v>HAC TAM % TAMBEROS</v>
          </cell>
          <cell r="C2445" t="str">
            <v>P3</v>
          </cell>
          <cell r="D2445" t="b">
            <v>1</v>
          </cell>
        </row>
        <row r="2446">
          <cell r="A2446" t="str">
            <v>5,1,1,03,01,038</v>
          </cell>
          <cell r="B2446" t="str">
            <v>HAC TAM AMORTIZ.MAQ</v>
          </cell>
          <cell r="C2446" t="str">
            <v>P3</v>
          </cell>
          <cell r="D2446" t="b">
            <v>1</v>
          </cell>
        </row>
        <row r="2447">
          <cell r="A2447" t="str">
            <v>5,1,1,03,01,042</v>
          </cell>
          <cell r="B2447" t="str">
            <v>HAC TAM SILAJE SORGO</v>
          </cell>
          <cell r="C2447" t="str">
            <v>P3</v>
          </cell>
          <cell r="D2447" t="b">
            <v>1</v>
          </cell>
        </row>
        <row r="2448">
          <cell r="A2448" t="str">
            <v>5,1,1,03,01,043</v>
          </cell>
          <cell r="B2448" t="str">
            <v>HAC TAM MAIZ GRANO HUMEDO</v>
          </cell>
          <cell r="C2448" t="str">
            <v>P3</v>
          </cell>
          <cell r="D2448" t="b">
            <v>1</v>
          </cell>
        </row>
        <row r="2449">
          <cell r="A2449" t="str">
            <v>5,1,1,03,01,045</v>
          </cell>
          <cell r="B2449" t="str">
            <v>HAC TAM ALAMBRADO ELECTRICO</v>
          </cell>
          <cell r="C2449" t="str">
            <v>P3</v>
          </cell>
          <cell r="D2449" t="b">
            <v>1</v>
          </cell>
        </row>
        <row r="2450">
          <cell r="A2450" t="str">
            <v>5,1,1,03,01,047</v>
          </cell>
          <cell r="B2450" t="str">
            <v>HAC TAM EMP MAQ-CONSERVACION</v>
          </cell>
          <cell r="C2450" t="str">
            <v>P3</v>
          </cell>
          <cell r="D2450" t="b">
            <v>1</v>
          </cell>
        </row>
        <row r="2451">
          <cell r="A2451" t="str">
            <v>5,1,1,03,01,048</v>
          </cell>
          <cell r="B2451" t="str">
            <v>HAC TAM EMP MAQ-OTRO TAMBO</v>
          </cell>
          <cell r="C2451" t="str">
            <v>P3</v>
          </cell>
          <cell r="D2451" t="b">
            <v>1</v>
          </cell>
        </row>
        <row r="2452">
          <cell r="A2452" t="str">
            <v>5,1,1,03,01,049</v>
          </cell>
          <cell r="B2452" t="str">
            <v>HAC TAM CONTROL LECHERO</v>
          </cell>
          <cell r="C2452" t="str">
            <v>P3</v>
          </cell>
          <cell r="D2452" t="b">
            <v>1</v>
          </cell>
        </row>
        <row r="2453">
          <cell r="A2453" t="str">
            <v>5,1,1,03,02,000</v>
          </cell>
          <cell r="B2453" t="str">
            <v>CRIANZA TERNEROS</v>
          </cell>
          <cell r="D2453" t="b">
            <v>0</v>
          </cell>
        </row>
        <row r="2454">
          <cell r="A2454" t="str">
            <v>5,1,1,03,02,001</v>
          </cell>
          <cell r="B2454" t="str">
            <v>HAC CRI REMEDIOS</v>
          </cell>
          <cell r="C2454" t="str">
            <v>P3</v>
          </cell>
          <cell r="D2454" t="b">
            <v>1</v>
          </cell>
        </row>
        <row r="2455">
          <cell r="A2455" t="str">
            <v>5,1,1,03,02,002</v>
          </cell>
          <cell r="B2455" t="str">
            <v>HAC CRI VACUNAS</v>
          </cell>
          <cell r="C2455" t="str">
            <v>P3</v>
          </cell>
          <cell r="D2455" t="b">
            <v>1</v>
          </cell>
        </row>
        <row r="2456">
          <cell r="A2456" t="str">
            <v>5,1,1,03,02,003</v>
          </cell>
          <cell r="B2456" t="str">
            <v>HAC CRI ANTIPARASITARIOS</v>
          </cell>
          <cell r="C2456" t="str">
            <v>P3</v>
          </cell>
          <cell r="D2456" t="b">
            <v>1</v>
          </cell>
        </row>
        <row r="2457">
          <cell r="A2457" t="str">
            <v>5,1,1,03,02,004</v>
          </cell>
          <cell r="B2457" t="str">
            <v>HAC CRI HONORARIOS VETERINAR</v>
          </cell>
          <cell r="C2457" t="str">
            <v>P3</v>
          </cell>
          <cell r="D2457" t="b">
            <v>1</v>
          </cell>
        </row>
        <row r="2458">
          <cell r="A2458" t="str">
            <v>5,1,1,03,02,005</v>
          </cell>
          <cell r="B2458" t="str">
            <v>HAC CRI ENERGIA ELECTRICA</v>
          </cell>
          <cell r="C2458" t="str">
            <v>P3</v>
          </cell>
          <cell r="D2458" t="b">
            <v>1</v>
          </cell>
        </row>
        <row r="2459">
          <cell r="A2459" t="str">
            <v>5,1,1,03,02,007</v>
          </cell>
          <cell r="B2459" t="str">
            <v>HAC CRI INSEMINACION ARTIFIC</v>
          </cell>
          <cell r="C2459" t="str">
            <v>P3</v>
          </cell>
          <cell r="D2459" t="b">
            <v>1</v>
          </cell>
        </row>
        <row r="2460">
          <cell r="A2460" t="str">
            <v>5,1,1,03,02,008</v>
          </cell>
          <cell r="B2460" t="str">
            <v>HAC CRI VARIOS</v>
          </cell>
          <cell r="C2460" t="str">
            <v>P3</v>
          </cell>
          <cell r="D2460" t="b">
            <v>1</v>
          </cell>
        </row>
        <row r="2461">
          <cell r="A2461" t="str">
            <v>5,1,1,03,02,009</v>
          </cell>
          <cell r="B2461" t="str">
            <v>HAC CRI CONSERVACION DE PRAD</v>
          </cell>
          <cell r="C2461" t="str">
            <v>P3</v>
          </cell>
          <cell r="D2461" t="b">
            <v>1</v>
          </cell>
        </row>
        <row r="2462">
          <cell r="A2462" t="str">
            <v>5,1,1,03,02,010</v>
          </cell>
          <cell r="B2462" t="str">
            <v>HAC CRI CONSERVACION CAMPO</v>
          </cell>
          <cell r="C2462" t="str">
            <v>P3</v>
          </cell>
          <cell r="D2462" t="b">
            <v>1</v>
          </cell>
        </row>
        <row r="2463">
          <cell r="A2463" t="str">
            <v>5,1,1,03,02,013</v>
          </cell>
          <cell r="B2463" t="str">
            <v>HAC CRI ROLLOS</v>
          </cell>
          <cell r="C2463" t="str">
            <v>P3</v>
          </cell>
          <cell r="D2463" t="b">
            <v>1</v>
          </cell>
        </row>
        <row r="2464">
          <cell r="A2464" t="str">
            <v>5,1,1,03,02,014</v>
          </cell>
          <cell r="B2464" t="str">
            <v>HAC CRI FARDOS</v>
          </cell>
          <cell r="C2464" t="str">
            <v>P3</v>
          </cell>
          <cell r="D2464" t="b">
            <v>1</v>
          </cell>
        </row>
        <row r="2465">
          <cell r="A2465" t="str">
            <v>5,1,1,03,02,015</v>
          </cell>
          <cell r="B2465" t="str">
            <v>HAC CRI GRANOS</v>
          </cell>
          <cell r="C2465" t="str">
            <v>P3</v>
          </cell>
          <cell r="D2465" t="b">
            <v>1</v>
          </cell>
        </row>
        <row r="2466">
          <cell r="A2466" t="str">
            <v>5,1,1,03,02,016</v>
          </cell>
          <cell r="B2466" t="str">
            <v>HAC CRI ALIMENTO BALANCEADO</v>
          </cell>
          <cell r="C2466" t="str">
            <v>P3</v>
          </cell>
          <cell r="D2466" t="b">
            <v>1</v>
          </cell>
        </row>
        <row r="2467">
          <cell r="A2467" t="str">
            <v>5,1,1,03,02,017</v>
          </cell>
          <cell r="B2467" t="str">
            <v>HAC CRI SILAJE MAIZ</v>
          </cell>
          <cell r="C2467" t="str">
            <v>P3</v>
          </cell>
          <cell r="D2467" t="b">
            <v>1</v>
          </cell>
        </row>
        <row r="2468">
          <cell r="A2468" t="str">
            <v>5,1,1,03,02,018</v>
          </cell>
          <cell r="B2468" t="str">
            <v>HAC CRI SILAJE PRADERA</v>
          </cell>
          <cell r="C2468" t="str">
            <v>P3</v>
          </cell>
          <cell r="D2468" t="b">
            <v>1</v>
          </cell>
        </row>
        <row r="2469">
          <cell r="A2469" t="str">
            <v>5,1,1,03,02,020</v>
          </cell>
          <cell r="B2469" t="str">
            <v>HAC CRI COSTO DE PERSONAL</v>
          </cell>
          <cell r="C2469" t="str">
            <v>P3</v>
          </cell>
          <cell r="D2469" t="b">
            <v>1</v>
          </cell>
        </row>
        <row r="2470">
          <cell r="A2470" t="str">
            <v>5,1,1,03,02,021</v>
          </cell>
          <cell r="B2470" t="str">
            <v>HAC CRI EMPRESA MAQUINARIA</v>
          </cell>
          <cell r="C2470" t="str">
            <v>P3</v>
          </cell>
          <cell r="D2470" t="b">
            <v>1</v>
          </cell>
        </row>
        <row r="2471">
          <cell r="A2471" t="str">
            <v>5,1,1,03,02,023</v>
          </cell>
          <cell r="B2471" t="str">
            <v>HAC CRI SUSTITUTOS LACTEOS</v>
          </cell>
          <cell r="C2471" t="str">
            <v>P3</v>
          </cell>
          <cell r="D2471" t="b">
            <v>1</v>
          </cell>
        </row>
        <row r="2472">
          <cell r="A2472" t="str">
            <v>5,1,1,03,02,024</v>
          </cell>
          <cell r="B2472" t="str">
            <v>HAC CRI COMBUSTIBLE</v>
          </cell>
          <cell r="C2472" t="str">
            <v>P3</v>
          </cell>
          <cell r="D2472" t="b">
            <v>1</v>
          </cell>
        </row>
        <row r="2473">
          <cell r="A2473" t="str">
            <v>5,1,1,03,02,025</v>
          </cell>
          <cell r="B2473" t="str">
            <v>HAC CRI COMBUSTIBLES Y LUBRI</v>
          </cell>
          <cell r="C2473" t="str">
            <v>P3</v>
          </cell>
          <cell r="D2473" t="b">
            <v>1</v>
          </cell>
        </row>
        <row r="2474">
          <cell r="A2474" t="str">
            <v>5,1,1,03,02,029</v>
          </cell>
          <cell r="B2474" t="str">
            <v>HAC CRI CONS.PRAD.-CN HERB</v>
          </cell>
          <cell r="C2474" t="str">
            <v>P3</v>
          </cell>
          <cell r="D2474" t="b">
            <v>1</v>
          </cell>
        </row>
        <row r="2475">
          <cell r="A2475" t="str">
            <v>5,1,1,03,02,031</v>
          </cell>
          <cell r="B2475" t="str">
            <v>HAC CRI ANALISIS VETERINARIO</v>
          </cell>
          <cell r="C2475" t="str">
            <v>P3</v>
          </cell>
          <cell r="D2475" t="b">
            <v>1</v>
          </cell>
        </row>
        <row r="2476">
          <cell r="A2476" t="str">
            <v>5,1,1,03,02,038</v>
          </cell>
          <cell r="B2476" t="str">
            <v>HAC CRI SUSTITUTOS LACTEOS</v>
          </cell>
          <cell r="C2476" t="str">
            <v>P3</v>
          </cell>
          <cell r="D2476" t="b">
            <v>1</v>
          </cell>
        </row>
        <row r="2477">
          <cell r="A2477" t="str">
            <v>5,1,1,03,02,048</v>
          </cell>
          <cell r="B2477" t="str">
            <v>HAC CRI MAIZ GRANO HUMEDO</v>
          </cell>
          <cell r="C2477" t="str">
            <v>P3</v>
          </cell>
          <cell r="D2477" t="b">
            <v>1</v>
          </cell>
        </row>
        <row r="2478">
          <cell r="A2478" t="str">
            <v>5,1,1,03,03,000</v>
          </cell>
          <cell r="B2478" t="str">
            <v>TAMBO</v>
          </cell>
          <cell r="D2478" t="b">
            <v>0</v>
          </cell>
        </row>
        <row r="2479">
          <cell r="A2479" t="str">
            <v>5,1,1,03,03,001</v>
          </cell>
          <cell r="B2479" t="str">
            <v>TAM LIMPIEZA TAMBO</v>
          </cell>
          <cell r="C2479" t="str">
            <v>P3</v>
          </cell>
          <cell r="D2479" t="b">
            <v>1</v>
          </cell>
        </row>
        <row r="2480">
          <cell r="A2480" t="str">
            <v>5,1,1,03,03,002</v>
          </cell>
          <cell r="B2480" t="str">
            <v>TAM REPUESTOS</v>
          </cell>
          <cell r="C2480" t="str">
            <v>P3</v>
          </cell>
          <cell r="D2480" t="b">
            <v>1</v>
          </cell>
        </row>
        <row r="2481">
          <cell r="A2481" t="str">
            <v>5,1,1,03,03,003</v>
          </cell>
          <cell r="B2481" t="str">
            <v>TAM MATERIALES Y ELEMENTOS</v>
          </cell>
          <cell r="C2481" t="str">
            <v>P3</v>
          </cell>
          <cell r="D2481" t="b">
            <v>1</v>
          </cell>
        </row>
        <row r="2482">
          <cell r="A2482" t="str">
            <v>5,1,1,03,03,004</v>
          </cell>
          <cell r="B2482" t="str">
            <v>TAM REPARACIONES</v>
          </cell>
          <cell r="C2482" t="str">
            <v>P3</v>
          </cell>
          <cell r="D2482" t="b">
            <v>1</v>
          </cell>
        </row>
        <row r="2483">
          <cell r="A2483" t="str">
            <v>5,1,1,03,03,006</v>
          </cell>
          <cell r="B2483" t="str">
            <v>TAM EMPRESA MAQUINARIA</v>
          </cell>
          <cell r="C2483" t="str">
            <v>P3</v>
          </cell>
          <cell r="D2483" t="b">
            <v>1</v>
          </cell>
        </row>
        <row r="2484">
          <cell r="A2484" t="str">
            <v>5,1,1,03,03,009</v>
          </cell>
          <cell r="B2484" t="str">
            <v>TAMBO AMORTIZACIONES</v>
          </cell>
          <cell r="C2484" t="str">
            <v>P3</v>
          </cell>
          <cell r="D2484" t="b">
            <v>1</v>
          </cell>
        </row>
        <row r="2485">
          <cell r="A2485" t="str">
            <v>5,1,1,03,04,000</v>
          </cell>
          <cell r="B2485" t="str">
            <v>RECRIA</v>
          </cell>
          <cell r="D2485" t="b">
            <v>0</v>
          </cell>
        </row>
        <row r="2486">
          <cell r="A2486" t="str">
            <v>5,1,1,03,04,001</v>
          </cell>
          <cell r="B2486" t="str">
            <v>RECRIA REMEDIOS</v>
          </cell>
          <cell r="C2486" t="str">
            <v>P3</v>
          </cell>
          <cell r="D2486" t="b">
            <v>1</v>
          </cell>
        </row>
        <row r="2487">
          <cell r="A2487" t="str">
            <v>5,1,1,03,04,002</v>
          </cell>
          <cell r="B2487" t="str">
            <v>RECRIA VACUNAS</v>
          </cell>
          <cell r="C2487" t="str">
            <v>P3</v>
          </cell>
          <cell r="D2487" t="b">
            <v>1</v>
          </cell>
        </row>
        <row r="2488">
          <cell r="A2488" t="str">
            <v>5,1,1,03,04,003</v>
          </cell>
          <cell r="B2488" t="str">
            <v>RECRIA ANTIPARASITARIOS</v>
          </cell>
          <cell r="C2488" t="str">
            <v>P3</v>
          </cell>
          <cell r="D2488" t="b">
            <v>1</v>
          </cell>
        </row>
        <row r="2489">
          <cell r="A2489" t="str">
            <v>5,1,1,03,04,004</v>
          </cell>
          <cell r="B2489" t="str">
            <v>RECRIA HONORARIOS VETERINARIOS</v>
          </cell>
          <cell r="C2489" t="str">
            <v>P3</v>
          </cell>
          <cell r="D2489" t="b">
            <v>1</v>
          </cell>
        </row>
        <row r="2490">
          <cell r="A2490" t="str">
            <v>5,1,1,03,04,006</v>
          </cell>
          <cell r="B2490" t="str">
            <v>RECRIA ARRENDAMIENTOS Y PAST</v>
          </cell>
          <cell r="C2490" t="str">
            <v>P3</v>
          </cell>
          <cell r="D2490" t="b">
            <v>1</v>
          </cell>
        </row>
        <row r="2491">
          <cell r="A2491" t="str">
            <v>5,1,1,03,04,007</v>
          </cell>
          <cell r="B2491" t="str">
            <v>RECRIA INSEMINACION ARTIF</v>
          </cell>
          <cell r="C2491" t="str">
            <v>P3</v>
          </cell>
          <cell r="D2491" t="b">
            <v>1</v>
          </cell>
        </row>
        <row r="2492">
          <cell r="A2492" t="str">
            <v>5,1,1,03,04,008</v>
          </cell>
          <cell r="B2492" t="str">
            <v>RECRIA VARIOS</v>
          </cell>
          <cell r="C2492" t="str">
            <v>P3</v>
          </cell>
          <cell r="D2492" t="b">
            <v>1</v>
          </cell>
        </row>
        <row r="2493">
          <cell r="A2493" t="str">
            <v>5,1,1,03,04,012</v>
          </cell>
          <cell r="B2493" t="str">
            <v>RECRIA AMORTIZACION PRADERAS</v>
          </cell>
          <cell r="C2493" t="str">
            <v>P3</v>
          </cell>
          <cell r="D2493" t="b">
            <v>1</v>
          </cell>
        </row>
        <row r="2494">
          <cell r="A2494" t="str">
            <v>5,1,1,03,04,013</v>
          </cell>
          <cell r="B2494" t="str">
            <v>RECRIA ROLLOS</v>
          </cell>
          <cell r="C2494" t="str">
            <v>P3</v>
          </cell>
          <cell r="D2494" t="b">
            <v>1</v>
          </cell>
        </row>
        <row r="2495">
          <cell r="A2495" t="str">
            <v>5,1,1,03,04,015</v>
          </cell>
          <cell r="B2495" t="str">
            <v>RECRIA GRANOS</v>
          </cell>
          <cell r="C2495" t="str">
            <v>P3</v>
          </cell>
          <cell r="D2495" t="b">
            <v>1</v>
          </cell>
        </row>
        <row r="2496">
          <cell r="A2496" t="str">
            <v>5,1,1,03,04,016</v>
          </cell>
          <cell r="B2496" t="str">
            <v>RECRIA ALIMENTO BALANCEADO</v>
          </cell>
          <cell r="C2496" t="str">
            <v>P3</v>
          </cell>
          <cell r="D2496" t="b">
            <v>1</v>
          </cell>
        </row>
        <row r="2497">
          <cell r="A2497" t="str">
            <v>5,1,1,03,04,017</v>
          </cell>
          <cell r="B2497" t="str">
            <v>RECRIA SILAJE MAIZ</v>
          </cell>
          <cell r="C2497" t="str">
            <v>P3</v>
          </cell>
          <cell r="D2497" t="b">
            <v>1</v>
          </cell>
        </row>
        <row r="2498">
          <cell r="A2498" t="str">
            <v>5,1,1,03,04,018</v>
          </cell>
          <cell r="B2498" t="str">
            <v>RECRIA SILAJE PRADERA</v>
          </cell>
          <cell r="C2498" t="str">
            <v>P3</v>
          </cell>
          <cell r="D2498" t="b">
            <v>1</v>
          </cell>
        </row>
        <row r="2499">
          <cell r="A2499" t="str">
            <v>5,1,1,03,04,019</v>
          </cell>
          <cell r="B2499" t="str">
            <v>RECRIA MANUTENCION HACIENDA</v>
          </cell>
          <cell r="C2499" t="str">
            <v>P3</v>
          </cell>
          <cell r="D2499" t="b">
            <v>1</v>
          </cell>
        </row>
        <row r="2500">
          <cell r="A2500" t="str">
            <v>5,1,1,03,04,020</v>
          </cell>
          <cell r="B2500" t="str">
            <v>RECRIA COSTO DE PERSONAL</v>
          </cell>
          <cell r="C2500" t="str">
            <v>P3</v>
          </cell>
          <cell r="D2500" t="b">
            <v>1</v>
          </cell>
        </row>
        <row r="2501">
          <cell r="A2501" t="str">
            <v>5,1,1,03,04,021</v>
          </cell>
          <cell r="B2501" t="str">
            <v>RECRIA EMP.MAQ.-REPARTO ALIM</v>
          </cell>
          <cell r="C2501" t="str">
            <v>P3</v>
          </cell>
          <cell r="D2501" t="b">
            <v>1</v>
          </cell>
        </row>
        <row r="2502">
          <cell r="A2502" t="str">
            <v>5,1,1,03,04,026</v>
          </cell>
          <cell r="B2502" t="str">
            <v>RECRIA FLETES INT.TRASL.ENTR</v>
          </cell>
          <cell r="C2502" t="str">
            <v>P3</v>
          </cell>
          <cell r="D2502" t="b">
            <v>1</v>
          </cell>
        </row>
        <row r="2503">
          <cell r="A2503" t="str">
            <v>5,1,1,03,04,027</v>
          </cell>
          <cell r="B2503" t="str">
            <v>RECRIA FLETES INT.TRASL.SALI</v>
          </cell>
          <cell r="C2503" t="str">
            <v>P3</v>
          </cell>
          <cell r="D2503" t="b">
            <v>1</v>
          </cell>
        </row>
        <row r="2504">
          <cell r="A2504" t="str">
            <v>5,1,1,03,04,028</v>
          </cell>
          <cell r="B2504" t="str">
            <v>RECRIA CONS.PRAD.-CN. INSECT</v>
          </cell>
          <cell r="C2504" t="str">
            <v>P3</v>
          </cell>
          <cell r="D2504" t="b">
            <v>1</v>
          </cell>
        </row>
        <row r="2505">
          <cell r="A2505" t="str">
            <v>5,1,1,03,04,030</v>
          </cell>
          <cell r="B2505" t="str">
            <v>RECRIA CONS.PRAD.-CN CORTES</v>
          </cell>
          <cell r="C2505" t="str">
            <v>P3</v>
          </cell>
          <cell r="D2505" t="b">
            <v>1</v>
          </cell>
        </row>
        <row r="2506">
          <cell r="A2506" t="str">
            <v>5,1,1,03,04,031</v>
          </cell>
          <cell r="B2506" t="str">
            <v>RECRIA ANALISIS VETERINARIOS</v>
          </cell>
          <cell r="C2506" t="str">
            <v>P3</v>
          </cell>
          <cell r="D2506" t="b">
            <v>1</v>
          </cell>
        </row>
        <row r="2507">
          <cell r="A2507" t="str">
            <v>5,1,1,03,04,032</v>
          </cell>
          <cell r="B2507" t="str">
            <v>RECRIA AMORTIZ.INSTALACIONES</v>
          </cell>
          <cell r="C2507" t="str">
            <v>P3</v>
          </cell>
          <cell r="D2507" t="b">
            <v>1</v>
          </cell>
        </row>
        <row r="2508">
          <cell r="A2508" t="str">
            <v>5,1,1,03,04,033</v>
          </cell>
          <cell r="B2508" t="str">
            <v>RECRIA AMORTIZ.AGUADAS</v>
          </cell>
          <cell r="C2508" t="str">
            <v>P3</v>
          </cell>
          <cell r="D2508" t="b">
            <v>1</v>
          </cell>
        </row>
        <row r="2509">
          <cell r="A2509" t="str">
            <v>5,1,1,03,04,034</v>
          </cell>
          <cell r="B2509" t="str">
            <v>RECRIA AMORTIZ.CORRALES Y MA</v>
          </cell>
          <cell r="C2509" t="str">
            <v>P3</v>
          </cell>
          <cell r="D2509" t="b">
            <v>1</v>
          </cell>
        </row>
        <row r="2510">
          <cell r="A2510" t="str">
            <v>5,1,1,03,04,036</v>
          </cell>
          <cell r="B2510" t="str">
            <v>HAC REC VERDEOS DE INVIERNO</v>
          </cell>
          <cell r="C2510" t="str">
            <v>P3</v>
          </cell>
          <cell r="D2510" t="b">
            <v>1</v>
          </cell>
        </row>
        <row r="2511">
          <cell r="A2511" t="str">
            <v>5,1,1,03,04,042</v>
          </cell>
          <cell r="B2511" t="str">
            <v>HAC REC SILAJE SORGO</v>
          </cell>
          <cell r="C2511" t="str">
            <v>P3</v>
          </cell>
          <cell r="D2511" t="b">
            <v>1</v>
          </cell>
        </row>
        <row r="2512">
          <cell r="A2512" t="str">
            <v>5,1,1,03,04,043</v>
          </cell>
          <cell r="B2512" t="str">
            <v>HAC REC MAIZ GRANO HUMEDO</v>
          </cell>
          <cell r="C2512" t="str">
            <v>P3</v>
          </cell>
          <cell r="D2512" t="b">
            <v>1</v>
          </cell>
        </row>
        <row r="2513">
          <cell r="A2513" t="str">
            <v>5,1,1,03,04,045</v>
          </cell>
          <cell r="B2513" t="str">
            <v>HAC REC ALAMBRADO ELECTRICO</v>
          </cell>
          <cell r="C2513" t="str">
            <v>P3</v>
          </cell>
          <cell r="D2513" t="b">
            <v>1</v>
          </cell>
        </row>
        <row r="2514">
          <cell r="A2514" t="str">
            <v>5,1,1,04,00,000</v>
          </cell>
          <cell r="B2514" t="str">
            <v>CARBON</v>
          </cell>
          <cell r="D2514" t="b">
            <v>0</v>
          </cell>
        </row>
        <row r="2515">
          <cell r="A2515" t="str">
            <v>5,1,1,04,02,000</v>
          </cell>
          <cell r="B2515" t="str">
            <v>CAR REPUESTOS</v>
          </cell>
          <cell r="C2515" t="str">
            <v>GI6</v>
          </cell>
          <cell r="D2515" t="b">
            <v>1</v>
          </cell>
        </row>
        <row r="2516">
          <cell r="A2516" t="str">
            <v>5,1,1,04,04,000</v>
          </cell>
          <cell r="B2516" t="str">
            <v>CAR REPARACIONES</v>
          </cell>
          <cell r="C2516" t="str">
            <v>GI6</v>
          </cell>
          <cell r="D2516" t="b">
            <v>1</v>
          </cell>
        </row>
        <row r="2517">
          <cell r="A2517" t="str">
            <v>5,1,1,05,00,000</v>
          </cell>
          <cell r="B2517" t="str">
            <v>FORESTACION (POSTES)</v>
          </cell>
          <cell r="C2517" t="str">
            <v>P4</v>
          </cell>
          <cell r="D2517" t="b">
            <v>1</v>
          </cell>
        </row>
        <row r="2518">
          <cell r="A2518" t="str">
            <v>5,1,1,05,01,000</v>
          </cell>
          <cell r="B2518" t="str">
            <v>POSTES</v>
          </cell>
          <cell r="C2518" t="str">
            <v>P4</v>
          </cell>
          <cell r="D2518" t="b">
            <v>1</v>
          </cell>
        </row>
        <row r="2519">
          <cell r="A2519" t="str">
            <v>5,1,1,06,00,000</v>
          </cell>
          <cell r="B2519" t="str">
            <v>OTROS</v>
          </cell>
          <cell r="D2519" t="b">
            <v>0</v>
          </cell>
        </row>
        <row r="2520">
          <cell r="A2520" t="str">
            <v>5,1,1,06,01,000</v>
          </cell>
          <cell r="B2520" t="str">
            <v>POSTES PERMISO DESMONTE</v>
          </cell>
          <cell r="C2520" t="str">
            <v>P4</v>
          </cell>
          <cell r="D2520" t="b">
            <v>1</v>
          </cell>
        </row>
        <row r="2521">
          <cell r="A2521" t="str">
            <v>5,1,1,06,02,000</v>
          </cell>
          <cell r="B2521" t="str">
            <v>AMORTIZACION MAQ.P/FORESTACION</v>
          </cell>
          <cell r="C2521" t="str">
            <v>P4</v>
          </cell>
          <cell r="D2521" t="b">
            <v>1</v>
          </cell>
        </row>
        <row r="2522">
          <cell r="A2522" t="str">
            <v>5,1,1,06,03,000</v>
          </cell>
          <cell r="B2522" t="str">
            <v>AMORTIZ.HERRAMIENTAS P/FORESTA</v>
          </cell>
          <cell r="C2522" t="str">
            <v>P4</v>
          </cell>
          <cell r="D2522" t="b">
            <v>1</v>
          </cell>
        </row>
        <row r="2523">
          <cell r="A2523" t="str">
            <v>5,1,1,07,00,000</v>
          </cell>
          <cell r="B2523" t="str">
            <v>ALIMENTO BALANCEADO PRODUCIDO</v>
          </cell>
          <cell r="D2523" t="b">
            <v>0</v>
          </cell>
        </row>
        <row r="2524">
          <cell r="A2524" t="str">
            <v>5,1,1,07,03,000</v>
          </cell>
          <cell r="B2524" t="str">
            <v>ALIM.BAL.PROD.-SUBPRODUCTOS AG</v>
          </cell>
          <cell r="D2524" t="b">
            <v>0</v>
          </cell>
        </row>
        <row r="2525">
          <cell r="A2525" t="str">
            <v>5,1,1,07,03,001</v>
          </cell>
          <cell r="B2525" t="str">
            <v>AFRECHILLO</v>
          </cell>
          <cell r="C2525" t="str">
            <v>P3</v>
          </cell>
          <cell r="D2525" t="b">
            <v>1</v>
          </cell>
        </row>
        <row r="2526">
          <cell r="A2526" t="str">
            <v>5,1,1,07,03,003</v>
          </cell>
          <cell r="B2526" t="str">
            <v>GLUTEN FEED</v>
          </cell>
          <cell r="C2526" t="str">
            <v>P3</v>
          </cell>
          <cell r="D2526" t="b">
            <v>1</v>
          </cell>
        </row>
        <row r="2527">
          <cell r="A2527" t="str">
            <v>5,1,1,07,03,005</v>
          </cell>
          <cell r="B2527" t="str">
            <v>PELLET DE SOJA</v>
          </cell>
          <cell r="C2527" t="str">
            <v>P3</v>
          </cell>
          <cell r="D2527" t="b">
            <v>1</v>
          </cell>
        </row>
        <row r="2528">
          <cell r="A2528" t="str">
            <v>5,1,1,07,03,008</v>
          </cell>
          <cell r="B2528" t="str">
            <v>HARINA DE PESCADO</v>
          </cell>
          <cell r="C2528" t="str">
            <v>P3</v>
          </cell>
          <cell r="D2528" t="b">
            <v>1</v>
          </cell>
        </row>
        <row r="2529">
          <cell r="A2529" t="str">
            <v>5,1,1,07,04,000</v>
          </cell>
          <cell r="B2529" t="str">
            <v>ALIM.BAL.PROD.-OTROS</v>
          </cell>
          <cell r="D2529" t="b">
            <v>0</v>
          </cell>
        </row>
        <row r="2530">
          <cell r="A2530" t="str">
            <v>5,1,1,07,04,001</v>
          </cell>
          <cell r="B2530" t="str">
            <v>SERVICIOS CONTRATADOS OTROS</v>
          </cell>
          <cell r="C2530" t="str">
            <v>P3</v>
          </cell>
          <cell r="D2530" t="b">
            <v>1</v>
          </cell>
        </row>
        <row r="2531">
          <cell r="A2531" t="str">
            <v>5,1,2,00,00,000</v>
          </cell>
          <cell r="B2531" t="str">
            <v>INDIRECTOS</v>
          </cell>
          <cell r="D2531" t="b">
            <v>0</v>
          </cell>
        </row>
        <row r="2532">
          <cell r="A2532" t="str">
            <v>5,1,2,01,00,000</v>
          </cell>
          <cell r="B2532" t="str">
            <v>ESTRUCTURA</v>
          </cell>
          <cell r="D2532" t="b">
            <v>0</v>
          </cell>
        </row>
        <row r="2533">
          <cell r="A2533" t="str">
            <v>5,1,2,01,01,000</v>
          </cell>
          <cell r="B2533" t="str">
            <v>ESTR. HONORARIOS</v>
          </cell>
          <cell r="C2533" t="str">
            <v>GI6</v>
          </cell>
          <cell r="D2533" t="b">
            <v>1</v>
          </cell>
        </row>
        <row r="2534">
          <cell r="A2534" t="str">
            <v>5,1,2,01,02,000</v>
          </cell>
          <cell r="B2534" t="str">
            <v>ESTR. GASTOS GENERALES</v>
          </cell>
          <cell r="C2534" t="str">
            <v>GI6</v>
          </cell>
          <cell r="D2534" t="b">
            <v>1</v>
          </cell>
        </row>
        <row r="2535">
          <cell r="A2535" t="str">
            <v>5,1,2,01,03,000</v>
          </cell>
          <cell r="B2535" t="str">
            <v>ESTR. TELEFONOS</v>
          </cell>
          <cell r="C2535" t="str">
            <v>GI6</v>
          </cell>
          <cell r="D2535" t="b">
            <v>1</v>
          </cell>
        </row>
        <row r="2536">
          <cell r="A2536" t="str">
            <v>5,1,2,01,04,000</v>
          </cell>
          <cell r="B2536" t="str">
            <v>ESTR. RADIO</v>
          </cell>
          <cell r="C2536" t="str">
            <v>GI6</v>
          </cell>
          <cell r="D2536" t="b">
            <v>1</v>
          </cell>
        </row>
        <row r="2537">
          <cell r="A2537" t="str">
            <v>5,1,2,01,05,000</v>
          </cell>
          <cell r="B2537" t="str">
            <v>ESTR. CORREO</v>
          </cell>
          <cell r="C2537" t="str">
            <v>GI6</v>
          </cell>
          <cell r="D2537" t="b">
            <v>1</v>
          </cell>
        </row>
        <row r="2538">
          <cell r="A2538" t="str">
            <v>5,1,2,01,06,000</v>
          </cell>
          <cell r="B2538" t="str">
            <v>ESTR. ENCOMIENDAS</v>
          </cell>
          <cell r="C2538" t="str">
            <v>GI6</v>
          </cell>
          <cell r="D2538" t="b">
            <v>1</v>
          </cell>
        </row>
        <row r="2539">
          <cell r="A2539" t="str">
            <v>5,1,2,01,07,000</v>
          </cell>
          <cell r="B2539" t="str">
            <v>ESTR. GASTOS BANCARIOS</v>
          </cell>
          <cell r="C2539" t="str">
            <v>GI6</v>
          </cell>
          <cell r="D2539" t="b">
            <v>1</v>
          </cell>
        </row>
        <row r="2540">
          <cell r="A2540" t="str">
            <v>5,1,2,01,08,000</v>
          </cell>
          <cell r="B2540" t="str">
            <v>ESTR. ENERGIA ELECTRICA</v>
          </cell>
          <cell r="C2540" t="str">
            <v>GI6</v>
          </cell>
          <cell r="D2540" t="b">
            <v>1</v>
          </cell>
        </row>
        <row r="2541">
          <cell r="A2541" t="str">
            <v>5,1,2,01,09,000</v>
          </cell>
          <cell r="B2541" t="str">
            <v>ESTR. GASTOS ESCRITORIO</v>
          </cell>
          <cell r="C2541" t="str">
            <v>GI6</v>
          </cell>
          <cell r="D2541" t="b">
            <v>1</v>
          </cell>
        </row>
        <row r="2542">
          <cell r="A2542" t="str">
            <v>5,1,2,01,10,000</v>
          </cell>
          <cell r="B2542" t="str">
            <v>ESTR. GASTOS COMPUTACION</v>
          </cell>
          <cell r="C2542" t="str">
            <v>GI6</v>
          </cell>
          <cell r="D2542" t="b">
            <v>1</v>
          </cell>
        </row>
        <row r="2543">
          <cell r="A2543" t="str">
            <v>5,1,2,01,11,000</v>
          </cell>
          <cell r="B2543" t="str">
            <v>ESTR. FLETES</v>
          </cell>
          <cell r="C2543" t="str">
            <v>GI6</v>
          </cell>
          <cell r="D2543" t="b">
            <v>1</v>
          </cell>
        </row>
        <row r="2544">
          <cell r="A2544" t="str">
            <v>5,1,2,01,12,000</v>
          </cell>
          <cell r="B2544" t="str">
            <v>ESTR. GASTOS AUTOMOTORES</v>
          </cell>
          <cell r="C2544" t="str">
            <v>GI6</v>
          </cell>
          <cell r="D2544" t="b">
            <v>1</v>
          </cell>
        </row>
        <row r="2545">
          <cell r="A2545" t="str">
            <v>5,1,2,01,13,000</v>
          </cell>
          <cell r="B2545" t="str">
            <v>ESTR. MOVILIDAD Y REPRESENTACI</v>
          </cell>
          <cell r="C2545" t="str">
            <v>GI6</v>
          </cell>
          <cell r="D2545" t="b">
            <v>1</v>
          </cell>
        </row>
        <row r="2546">
          <cell r="A2546" t="str">
            <v>5,1,2,01,14,000</v>
          </cell>
          <cell r="B2546" t="str">
            <v>ESTR. SEGUROS</v>
          </cell>
          <cell r="C2546" t="str">
            <v>GI6</v>
          </cell>
          <cell r="D2546" t="b">
            <v>1</v>
          </cell>
        </row>
        <row r="2547">
          <cell r="A2547" t="str">
            <v>5,1,2,01,15,000</v>
          </cell>
          <cell r="B2547" t="str">
            <v>ESTR. AMORTIZACIONES</v>
          </cell>
          <cell r="C2547" t="str">
            <v>GI6</v>
          </cell>
          <cell r="D2547" t="b">
            <v>1</v>
          </cell>
        </row>
        <row r="2548">
          <cell r="A2548" t="str">
            <v>5,1,2,01,16,000</v>
          </cell>
          <cell r="B2548" t="str">
            <v>ESTR. COSTO DE PERSONAL</v>
          </cell>
          <cell r="C2548" t="str">
            <v>GI6</v>
          </cell>
          <cell r="D2548" t="b">
            <v>1</v>
          </cell>
        </row>
        <row r="2549">
          <cell r="A2549" t="str">
            <v>5,1,2,01,17,000</v>
          </cell>
          <cell r="B2549" t="str">
            <v>ESTR. EMPRESA MAQUINARIA</v>
          </cell>
          <cell r="C2549" t="str">
            <v>GI6</v>
          </cell>
          <cell r="D2549" t="b">
            <v>1</v>
          </cell>
        </row>
        <row r="2550">
          <cell r="A2550" t="str">
            <v>5,1,2,01,18,000</v>
          </cell>
          <cell r="B2550" t="str">
            <v>ESTR. COMBUSTIBLE Y LUBRICANTE</v>
          </cell>
          <cell r="C2550" t="str">
            <v>GI6</v>
          </cell>
          <cell r="D2550" t="b">
            <v>1</v>
          </cell>
        </row>
        <row r="2551">
          <cell r="A2551" t="str">
            <v>5,1,2,01,19,000</v>
          </cell>
          <cell r="B2551" t="str">
            <v>ESTR. C.R.E.A. CUOTAS SOCIALES</v>
          </cell>
          <cell r="C2551" t="str">
            <v>GI6</v>
          </cell>
          <cell r="D2551" t="b">
            <v>1</v>
          </cell>
        </row>
        <row r="2552">
          <cell r="A2552" t="str">
            <v>5,1,2,01,20,000</v>
          </cell>
          <cell r="B2552" t="str">
            <v>ESTR. GAS</v>
          </cell>
          <cell r="C2552" t="str">
            <v>GI6</v>
          </cell>
          <cell r="D2552" t="b">
            <v>1</v>
          </cell>
        </row>
        <row r="2553">
          <cell r="A2553" t="str">
            <v>5,1,2,01,21,000</v>
          </cell>
          <cell r="B2553" t="str">
            <v>ESTR. CUOTAS SOCIALES Y SUSCRI</v>
          </cell>
          <cell r="C2553" t="str">
            <v>GI6</v>
          </cell>
          <cell r="D2553" t="b">
            <v>1</v>
          </cell>
        </row>
        <row r="2554">
          <cell r="A2554" t="str">
            <v>5,1,2,01,22,000</v>
          </cell>
          <cell r="B2554" t="str">
            <v>ESTR. ALQUILERES PAGADOS</v>
          </cell>
          <cell r="C2554" t="str">
            <v>GI6</v>
          </cell>
          <cell r="D2554" t="b">
            <v>1</v>
          </cell>
        </row>
        <row r="2555">
          <cell r="A2555" t="str">
            <v>5,1,2,01,23,000</v>
          </cell>
          <cell r="B2555" t="str">
            <v>ESTR. DONACIONES EFECTUADAS</v>
          </cell>
          <cell r="C2555" t="str">
            <v>GI6</v>
          </cell>
          <cell r="D2555" t="b">
            <v>1</v>
          </cell>
        </row>
        <row r="2556">
          <cell r="A2556" t="str">
            <v>5,1,2,01,24,000</v>
          </cell>
          <cell r="B2556" t="str">
            <v>ESTR. CARTAS DE PORTE</v>
          </cell>
          <cell r="C2556" t="str">
            <v>GI6</v>
          </cell>
          <cell r="D2556" t="b">
            <v>1</v>
          </cell>
        </row>
        <row r="2557">
          <cell r="A2557" t="str">
            <v>5,1,2,01,25,000</v>
          </cell>
          <cell r="B2557" t="str">
            <v>ESTR. TRASLADOS MAQ. AGRICOLA</v>
          </cell>
          <cell r="C2557" t="str">
            <v>P1</v>
          </cell>
          <cell r="D2557" t="b">
            <v>1</v>
          </cell>
        </row>
        <row r="2558">
          <cell r="A2558" t="str">
            <v>5,1,2,01,26,000</v>
          </cell>
          <cell r="B2558" t="str">
            <v>ESTR. FLETES INTERNOS INSUMOS</v>
          </cell>
          <cell r="C2558" t="str">
            <v>P1</v>
          </cell>
          <cell r="D2558" t="b">
            <v>1</v>
          </cell>
        </row>
        <row r="2559">
          <cell r="A2559" t="str">
            <v>5,1,2,01,27,000</v>
          </cell>
          <cell r="B2559" t="str">
            <v>ESTR. MERMAS Y DESV. DE INSUMO</v>
          </cell>
          <cell r="C2559" t="str">
            <v>P1</v>
          </cell>
          <cell r="D2559" t="b">
            <v>1</v>
          </cell>
        </row>
        <row r="2560">
          <cell r="A2560" t="str">
            <v>5,1,2,01,28,000</v>
          </cell>
          <cell r="B2560" t="str">
            <v>ESTR. JUICIOS</v>
          </cell>
          <cell r="C2560" t="str">
            <v>GI6</v>
          </cell>
          <cell r="D2560" t="b">
            <v>1</v>
          </cell>
        </row>
        <row r="2561">
          <cell r="A2561" t="str">
            <v>5,1,2,01,29,000</v>
          </cell>
          <cell r="B2561" t="str">
            <v>ESTR.DESAFECTACION BIENES USO</v>
          </cell>
          <cell r="C2561" t="str">
            <v>GI6</v>
          </cell>
          <cell r="D2561" t="b">
            <v>1</v>
          </cell>
        </row>
        <row r="2562">
          <cell r="A2562" t="str">
            <v>5,1,2,01,30,000</v>
          </cell>
          <cell r="B2562" t="str">
            <v>ESTR.REDISTRIB.GTOS.AGRIC.CAMP</v>
          </cell>
          <cell r="C2562" t="str">
            <v>GI6</v>
          </cell>
          <cell r="D2562" t="b">
            <v>1</v>
          </cell>
        </row>
        <row r="2563">
          <cell r="A2563" t="str">
            <v>5,1,2,01,31,000</v>
          </cell>
          <cell r="B2563" t="str">
            <v>ESTR.SINIESTROS</v>
          </cell>
          <cell r="C2563" t="str">
            <v>GI6</v>
          </cell>
          <cell r="D2563" t="b">
            <v>1</v>
          </cell>
        </row>
        <row r="2564">
          <cell r="A2564" t="str">
            <v>5,1,2,01,32,000</v>
          </cell>
          <cell r="B2564" t="str">
            <v>FLETES INTERNOS POSTES</v>
          </cell>
          <cell r="C2564" t="str">
            <v>P4</v>
          </cell>
          <cell r="D2564" t="b">
            <v>1</v>
          </cell>
        </row>
        <row r="2565">
          <cell r="A2565" t="str">
            <v>5,1,2,01,33,000</v>
          </cell>
          <cell r="B2565" t="str">
            <v>ESTR.GAS OIL CONTRATISTAS</v>
          </cell>
          <cell r="C2565" t="str">
            <v>GI6</v>
          </cell>
          <cell r="D2565" t="b">
            <v>1</v>
          </cell>
        </row>
        <row r="2566">
          <cell r="A2566" t="str">
            <v>5,1,2,01,99,000</v>
          </cell>
          <cell r="B2566" t="str">
            <v>REGULARIZADORA GASTOS AGRICULT</v>
          </cell>
          <cell r="C2566" t="str">
            <v>AG1</v>
          </cell>
          <cell r="D2566" t="b">
            <v>1</v>
          </cell>
        </row>
        <row r="2567">
          <cell r="A2567" t="str">
            <v>5,1,2,02,00,000</v>
          </cell>
          <cell r="B2567" t="str">
            <v>CONSERVACION</v>
          </cell>
          <cell r="D2567" t="b">
            <v>0</v>
          </cell>
        </row>
        <row r="2568">
          <cell r="A2568" t="str">
            <v>5,1,2,02,01,000</v>
          </cell>
          <cell r="B2568" t="str">
            <v>CONS CASCO</v>
          </cell>
          <cell r="C2568" t="str">
            <v>GI6</v>
          </cell>
          <cell r="D2568" t="b">
            <v>1</v>
          </cell>
        </row>
        <row r="2569">
          <cell r="A2569" t="str">
            <v>5,1,2,02,02,000</v>
          </cell>
          <cell r="B2569" t="str">
            <v>CONS EDIFICIOS TINGLADOS</v>
          </cell>
          <cell r="C2569" t="str">
            <v>GI6</v>
          </cell>
          <cell r="D2569" t="b">
            <v>1</v>
          </cell>
        </row>
        <row r="2570">
          <cell r="A2570" t="str">
            <v>5,1,2,02,03,000</v>
          </cell>
          <cell r="B2570" t="str">
            <v>CONS MOLINOS Y AGUADAS</v>
          </cell>
          <cell r="C2570" t="str">
            <v>GI6</v>
          </cell>
          <cell r="D2570" t="b">
            <v>1</v>
          </cell>
        </row>
        <row r="2571">
          <cell r="A2571" t="str">
            <v>5,1,2,02,04,000</v>
          </cell>
          <cell r="B2571" t="str">
            <v>CONS ALAMBRADOS</v>
          </cell>
          <cell r="C2571" t="str">
            <v>GI6</v>
          </cell>
          <cell r="D2571" t="b">
            <v>1</v>
          </cell>
        </row>
        <row r="2572">
          <cell r="A2572" t="str">
            <v>5,1,2,02,05,000</v>
          </cell>
          <cell r="B2572" t="str">
            <v>CONS BA¥OS BRETES Y CORRALES</v>
          </cell>
          <cell r="C2572" t="str">
            <v>GI6</v>
          </cell>
          <cell r="D2572" t="b">
            <v>1</v>
          </cell>
        </row>
        <row r="2573">
          <cell r="A2573" t="str">
            <v>5,1,2,02,06,000</v>
          </cell>
          <cell r="B2573" t="str">
            <v>CONS CAMINOS</v>
          </cell>
          <cell r="C2573" t="str">
            <v>GI6</v>
          </cell>
          <cell r="D2573" t="b">
            <v>1</v>
          </cell>
        </row>
        <row r="2574">
          <cell r="A2574" t="str">
            <v>5,1,2,02,07,000</v>
          </cell>
          <cell r="B2574" t="str">
            <v>CONS MAQUINARIA DE ESTRUCTURA</v>
          </cell>
          <cell r="C2574" t="str">
            <v>GI6</v>
          </cell>
          <cell r="D2574" t="b">
            <v>1</v>
          </cell>
        </row>
        <row r="2575">
          <cell r="A2575" t="str">
            <v>5,1,2,02,08,000</v>
          </cell>
          <cell r="B2575" t="str">
            <v>CONS COSTO DE PERSONAL</v>
          </cell>
          <cell r="C2575" t="str">
            <v>GI6</v>
          </cell>
          <cell r="D2575" t="b">
            <v>1</v>
          </cell>
        </row>
        <row r="2576">
          <cell r="A2576" t="str">
            <v>5,1,2,02,09,000</v>
          </cell>
          <cell r="B2576" t="str">
            <v>CONS EMPRESA MAQUINARIA</v>
          </cell>
          <cell r="C2576" t="str">
            <v>GI6</v>
          </cell>
          <cell r="D2576" t="b">
            <v>1</v>
          </cell>
        </row>
        <row r="2577">
          <cell r="A2577" t="str">
            <v>5,1,2,02,11,000</v>
          </cell>
          <cell r="B2577" t="str">
            <v>CONS GALPON</v>
          </cell>
          <cell r="C2577" t="str">
            <v>GI6</v>
          </cell>
          <cell r="D2577" t="b">
            <v>1</v>
          </cell>
        </row>
        <row r="2578">
          <cell r="A2578" t="str">
            <v>5,1,2,02,12,000</v>
          </cell>
          <cell r="B2578" t="str">
            <v>CONS VARIOS</v>
          </cell>
          <cell r="C2578" t="str">
            <v>GI6</v>
          </cell>
          <cell r="D2578" t="b">
            <v>1</v>
          </cell>
        </row>
        <row r="2579">
          <cell r="A2579" t="str">
            <v>5,1,2,02,13,000</v>
          </cell>
          <cell r="B2579" t="str">
            <v>CONS AVION</v>
          </cell>
          <cell r="C2579" t="str">
            <v>GI6</v>
          </cell>
          <cell r="D2579" t="b">
            <v>1</v>
          </cell>
        </row>
        <row r="2580">
          <cell r="A2580" t="str">
            <v>5,1,2,02,14,000</v>
          </cell>
          <cell r="B2580" t="str">
            <v>CONS EQUIPO DE RIEGO</v>
          </cell>
          <cell r="C2580" t="str">
            <v>GI6</v>
          </cell>
          <cell r="D2580" t="b">
            <v>1</v>
          </cell>
        </row>
        <row r="2581">
          <cell r="A2581" t="str">
            <v>5,1,2,02,15,000</v>
          </cell>
          <cell r="B2581" t="str">
            <v>CONS PUESTOS</v>
          </cell>
          <cell r="C2581" t="str">
            <v>GI6</v>
          </cell>
          <cell r="D2581" t="b">
            <v>1</v>
          </cell>
        </row>
        <row r="2582">
          <cell r="A2582" t="str">
            <v>5,1,2,02,18,000</v>
          </cell>
          <cell r="B2582" t="str">
            <v>AMORTIZ.AVION</v>
          </cell>
          <cell r="C2582" t="str">
            <v>GI6</v>
          </cell>
          <cell r="D2582" t="b">
            <v>1</v>
          </cell>
        </row>
        <row r="2583">
          <cell r="A2583" t="str">
            <v>5,1,2,02,99,000</v>
          </cell>
          <cell r="B2583" t="str">
            <v>REGULARIZ. GTOS.CONSERVACION</v>
          </cell>
          <cell r="C2583" t="str">
            <v>GI6</v>
          </cell>
          <cell r="D2583" t="b">
            <v>1</v>
          </cell>
        </row>
        <row r="2584">
          <cell r="A2584" t="str">
            <v>5,1,2,03,00,000</v>
          </cell>
          <cell r="B2584" t="str">
            <v>SILOS</v>
          </cell>
          <cell r="D2584" t="b">
            <v>0</v>
          </cell>
        </row>
        <row r="2585">
          <cell r="A2585" t="str">
            <v>5,1,2,03,01,000</v>
          </cell>
          <cell r="B2585" t="str">
            <v>SILOS REPARACIONES</v>
          </cell>
          <cell r="C2585" t="str">
            <v>GI6</v>
          </cell>
          <cell r="D2585" t="b">
            <v>1</v>
          </cell>
        </row>
        <row r="2586">
          <cell r="A2586" t="str">
            <v>5,1,2,03,02,000</v>
          </cell>
          <cell r="B2586" t="str">
            <v>SILOS MATERIALES</v>
          </cell>
          <cell r="C2586" t="str">
            <v>GI6</v>
          </cell>
          <cell r="D2586" t="b">
            <v>1</v>
          </cell>
        </row>
        <row r="2587">
          <cell r="A2587" t="str">
            <v>5,1,2,03,03,000</v>
          </cell>
          <cell r="B2587" t="str">
            <v>SILOS ENERGIA ELECTRICA</v>
          </cell>
          <cell r="C2587" t="str">
            <v>GI6</v>
          </cell>
          <cell r="D2587" t="b">
            <v>1</v>
          </cell>
        </row>
        <row r="2588">
          <cell r="A2588" t="str">
            <v>5,1,2,03,04,000</v>
          </cell>
          <cell r="B2588" t="str">
            <v>SILOS ALQUILERES PAGADOS</v>
          </cell>
          <cell r="C2588" t="str">
            <v>GI6</v>
          </cell>
          <cell r="D2588" t="b">
            <v>1</v>
          </cell>
        </row>
        <row r="2589">
          <cell r="A2589" t="str">
            <v>5,1,2,03,05,000</v>
          </cell>
          <cell r="B2589" t="str">
            <v>SILOS AMORTIZACIONES</v>
          </cell>
          <cell r="C2589" t="str">
            <v>GI6</v>
          </cell>
          <cell r="D2589" t="b">
            <v>1</v>
          </cell>
        </row>
        <row r="2590">
          <cell r="A2590" t="str">
            <v>5,1,2,03,06,000</v>
          </cell>
          <cell r="B2590" t="str">
            <v>SILOS COSTO DE PERSONAL</v>
          </cell>
          <cell r="C2590" t="str">
            <v>GI6</v>
          </cell>
          <cell r="D2590" t="b">
            <v>1</v>
          </cell>
        </row>
        <row r="2591">
          <cell r="A2591" t="str">
            <v>5,1,2,03,07,000</v>
          </cell>
          <cell r="B2591" t="str">
            <v>SILOS EMPRESA MAQUINARIA</v>
          </cell>
          <cell r="C2591" t="str">
            <v>GI6</v>
          </cell>
          <cell r="D2591" t="b">
            <v>1</v>
          </cell>
        </row>
        <row r="2592">
          <cell r="A2592" t="str">
            <v>5,1,2,03,08,000</v>
          </cell>
          <cell r="B2592" t="str">
            <v>SILOS COMBUSTIBLE</v>
          </cell>
          <cell r="C2592" t="str">
            <v>GI6</v>
          </cell>
          <cell r="D2592" t="b">
            <v>1</v>
          </cell>
        </row>
        <row r="2593">
          <cell r="A2593" t="str">
            <v>5,1,2,03,09,000</v>
          </cell>
          <cell r="B2593" t="str">
            <v>SILOS VARIOS</v>
          </cell>
          <cell r="C2593" t="str">
            <v>GI6</v>
          </cell>
          <cell r="D2593" t="b">
            <v>1</v>
          </cell>
        </row>
        <row r="2594">
          <cell r="A2594" t="str">
            <v>5,1,2,03,10,000</v>
          </cell>
          <cell r="B2594" t="str">
            <v>SILOS GAS</v>
          </cell>
          <cell r="C2594" t="str">
            <v>GI6</v>
          </cell>
          <cell r="D2594" t="b">
            <v>1</v>
          </cell>
        </row>
        <row r="2595">
          <cell r="A2595" t="str">
            <v>5,1,2,03,11,000</v>
          </cell>
          <cell r="B2595" t="str">
            <v>SILOS MATERIALES DE SEGURIDAD</v>
          </cell>
          <cell r="C2595" t="str">
            <v>GI6</v>
          </cell>
          <cell r="D2595" t="b">
            <v>1</v>
          </cell>
        </row>
        <row r="2596">
          <cell r="A2596" t="str">
            <v>5,1,2,03,12,000</v>
          </cell>
          <cell r="B2596" t="str">
            <v>SILOS REPAR Y RTOS MAQUIN</v>
          </cell>
          <cell r="C2596" t="str">
            <v>GI6</v>
          </cell>
          <cell r="D2596" t="b">
            <v>1</v>
          </cell>
        </row>
        <row r="2597">
          <cell r="A2597" t="str">
            <v>5,1,2,03,13,000</v>
          </cell>
          <cell r="B2597" t="str">
            <v>SILOS INSECTICIDAS</v>
          </cell>
          <cell r="C2597" t="str">
            <v>GI6</v>
          </cell>
          <cell r="D2597" t="b">
            <v>1</v>
          </cell>
        </row>
        <row r="2598">
          <cell r="A2598" t="str">
            <v>5,1,2,04,00,000</v>
          </cell>
          <cell r="B2598" t="str">
            <v>EMPRESA MAQUINARIA</v>
          </cell>
          <cell r="D2598" t="b">
            <v>0</v>
          </cell>
        </row>
        <row r="2599">
          <cell r="A2599" t="str">
            <v>5,1,2,04,01,000</v>
          </cell>
          <cell r="B2599" t="str">
            <v>EMP MAQ CONSERVACION Y MANTENI</v>
          </cell>
          <cell r="C2599" t="str">
            <v>GI6</v>
          </cell>
          <cell r="D2599" t="b">
            <v>1</v>
          </cell>
        </row>
        <row r="2600">
          <cell r="A2600" t="str">
            <v>5,1,2,04,02,000</v>
          </cell>
          <cell r="B2600" t="str">
            <v>EMP MAQ REPUESTOS</v>
          </cell>
          <cell r="C2600" t="str">
            <v>GI6</v>
          </cell>
          <cell r="D2600" t="b">
            <v>1</v>
          </cell>
        </row>
        <row r="2601">
          <cell r="A2601" t="str">
            <v>5,1,2,04,03,000</v>
          </cell>
          <cell r="B2601" t="str">
            <v>EMP MAQ ENERGIA ELECTRICA</v>
          </cell>
          <cell r="C2601" t="str">
            <v>GI6</v>
          </cell>
          <cell r="D2601" t="b">
            <v>1</v>
          </cell>
        </row>
        <row r="2602">
          <cell r="A2602" t="str">
            <v>5,1,2,04,04,000</v>
          </cell>
          <cell r="B2602" t="str">
            <v>EMP MAQ VARIOS</v>
          </cell>
          <cell r="C2602" t="str">
            <v>GI6</v>
          </cell>
          <cell r="D2602" t="b">
            <v>1</v>
          </cell>
        </row>
        <row r="2603">
          <cell r="A2603" t="str">
            <v>5,1,2,04,05,000</v>
          </cell>
          <cell r="B2603" t="str">
            <v>EMP MAQ AMORTIZACIONES</v>
          </cell>
          <cell r="C2603" t="str">
            <v>GI6</v>
          </cell>
          <cell r="D2603" t="b">
            <v>1</v>
          </cell>
        </row>
        <row r="2604">
          <cell r="A2604" t="str">
            <v>5,1,2,04,06,000</v>
          </cell>
          <cell r="B2604" t="str">
            <v>EMP MAQ COSTO DE PERSONAL</v>
          </cell>
          <cell r="C2604" t="str">
            <v>GI6</v>
          </cell>
          <cell r="D2604" t="b">
            <v>1</v>
          </cell>
        </row>
        <row r="2605">
          <cell r="A2605" t="str">
            <v>5,1,2,04,07,000</v>
          </cell>
          <cell r="B2605" t="str">
            <v>EMP MAQ COMBUSTIBLES</v>
          </cell>
          <cell r="C2605" t="str">
            <v>GI6</v>
          </cell>
          <cell r="D2605" t="b">
            <v>1</v>
          </cell>
        </row>
        <row r="2606">
          <cell r="A2606" t="str">
            <v>5,1,2,04,08,000</v>
          </cell>
          <cell r="B2606" t="str">
            <v>EMP MAQ LUBRICANTES</v>
          </cell>
          <cell r="C2606" t="str">
            <v>GI6</v>
          </cell>
          <cell r="D2606" t="b">
            <v>1</v>
          </cell>
        </row>
        <row r="2607">
          <cell r="A2607" t="str">
            <v>5,1,2,04,09,000</v>
          </cell>
          <cell r="B2607" t="str">
            <v>EMP MAQ REDISTRIBUCION PRADERA</v>
          </cell>
          <cell r="C2607" t="str">
            <v>GI6</v>
          </cell>
          <cell r="D2607" t="b">
            <v>1</v>
          </cell>
        </row>
        <row r="2608">
          <cell r="A2608" t="str">
            <v>5,1,2,04,10,000</v>
          </cell>
          <cell r="B2608" t="str">
            <v>EMP MAQ REDISTRIBUCION SEMENTE</v>
          </cell>
          <cell r="C2608" t="str">
            <v>GI6</v>
          </cell>
          <cell r="D2608" t="b">
            <v>1</v>
          </cell>
        </row>
        <row r="2609">
          <cell r="A2609" t="str">
            <v>5,1,2,04,11,000</v>
          </cell>
          <cell r="B2609" t="str">
            <v>EMP MAQ REDISTRIBUCION VERDEOS</v>
          </cell>
          <cell r="C2609" t="str">
            <v>GI6</v>
          </cell>
          <cell r="D2609" t="b">
            <v>1</v>
          </cell>
        </row>
        <row r="2610">
          <cell r="A2610" t="str">
            <v>5,1,2,04,12,000</v>
          </cell>
          <cell r="B2610" t="str">
            <v>EMP MAQ REDISTRIBUCION GASTOS</v>
          </cell>
          <cell r="C2610" t="str">
            <v>GI6</v>
          </cell>
          <cell r="D2610" t="b">
            <v>1</v>
          </cell>
        </row>
        <row r="2611">
          <cell r="A2611" t="str">
            <v>5,1,2,04,13,000</v>
          </cell>
          <cell r="B2611" t="str">
            <v>EMP MAQ REDISTRIBUCION SILOS</v>
          </cell>
          <cell r="C2611" t="str">
            <v>GI6</v>
          </cell>
          <cell r="D2611" t="b">
            <v>1</v>
          </cell>
        </row>
        <row r="2612">
          <cell r="A2612" t="str">
            <v>5,1,2,04,14,000</v>
          </cell>
          <cell r="B2612" t="str">
            <v>EMP MAQ REDISTRIBUC ESTRUCT</v>
          </cell>
          <cell r="C2612" t="str">
            <v>GI6</v>
          </cell>
          <cell r="D2612" t="b">
            <v>1</v>
          </cell>
        </row>
        <row r="2613">
          <cell r="A2613" t="str">
            <v>5,1,2,05,00,000</v>
          </cell>
          <cell r="B2613" t="str">
            <v>GASTOS DE RIEGO</v>
          </cell>
          <cell r="D2613" t="b">
            <v>0</v>
          </cell>
        </row>
        <row r="2614">
          <cell r="A2614" t="str">
            <v>5,1,2,05,01,000</v>
          </cell>
          <cell r="B2614" t="str">
            <v>RIEGO - COMBUSTIBLE</v>
          </cell>
          <cell r="C2614" t="str">
            <v>P1</v>
          </cell>
          <cell r="D2614" t="b">
            <v>1</v>
          </cell>
        </row>
        <row r="2615">
          <cell r="A2615" t="str">
            <v>5,1,2,05,02,000</v>
          </cell>
          <cell r="B2615" t="str">
            <v>RIEGO - COSTO DE PERSONAL</v>
          </cell>
          <cell r="C2615" t="str">
            <v>P1</v>
          </cell>
          <cell r="D2615" t="b">
            <v>1</v>
          </cell>
        </row>
        <row r="2616">
          <cell r="A2616" t="str">
            <v>5,1,2,05,03,000</v>
          </cell>
          <cell r="B2616" t="str">
            <v>RIEGO - AMORTIZACIONES</v>
          </cell>
          <cell r="C2616" t="str">
            <v>P1</v>
          </cell>
          <cell r="D2616" t="b">
            <v>1</v>
          </cell>
        </row>
        <row r="2617">
          <cell r="A2617" t="str">
            <v>5,1,2,05,04,000</v>
          </cell>
          <cell r="B2617" t="str">
            <v>RIEGO-REPARACIONES Y RPTOS</v>
          </cell>
          <cell r="C2617" t="str">
            <v>P1</v>
          </cell>
          <cell r="D2617" t="b">
            <v>1</v>
          </cell>
        </row>
        <row r="2618">
          <cell r="A2618" t="str">
            <v>5,1,2,05,05,000</v>
          </cell>
          <cell r="B2618" t="str">
            <v>RIEGO - GASTOS GENERALES</v>
          </cell>
          <cell r="C2618" t="str">
            <v>P1</v>
          </cell>
          <cell r="D2618" t="b">
            <v>1</v>
          </cell>
        </row>
        <row r="2619">
          <cell r="A2619" t="str">
            <v>5,1,2,05,06,000</v>
          </cell>
          <cell r="B2619" t="str">
            <v>RIEGO - REDISTRIBUCION SEMENTERA</v>
          </cell>
          <cell r="C2619" t="str">
            <v>P1</v>
          </cell>
          <cell r="D2619" t="b">
            <v>1</v>
          </cell>
        </row>
        <row r="2620">
          <cell r="A2620" t="str">
            <v>5,1,2,05,07,000</v>
          </cell>
          <cell r="B2620" t="str">
            <v>RIEGO-ENERGIA ELECTRICA</v>
          </cell>
          <cell r="C2620" t="str">
            <v>P1</v>
          </cell>
          <cell r="D2620" t="b">
            <v>1</v>
          </cell>
        </row>
        <row r="2621">
          <cell r="A2621" t="str">
            <v>5,1,2,05,99,000</v>
          </cell>
          <cell r="B2621" t="str">
            <v>RIEGO-REDISTRIB.AGRICULTURA</v>
          </cell>
          <cell r="C2621" t="str">
            <v>P1</v>
          </cell>
          <cell r="D2621" t="b">
            <v>1</v>
          </cell>
        </row>
        <row r="2622">
          <cell r="A2622" t="str">
            <v>5,1,2,06,00,000</v>
          </cell>
          <cell r="B2622" t="str">
            <v>IMPUESTOS TASAS Y CONTRIBUCIONES</v>
          </cell>
          <cell r="D2622" t="b">
            <v>0</v>
          </cell>
        </row>
        <row r="2623">
          <cell r="A2623" t="str">
            <v>5,1,2,06,01,000</v>
          </cell>
          <cell r="B2623" t="str">
            <v>IMPUESTO INMOBILIARIO</v>
          </cell>
          <cell r="C2623" t="str">
            <v>GI6</v>
          </cell>
          <cell r="D2623" t="b">
            <v>1</v>
          </cell>
        </row>
        <row r="2624">
          <cell r="A2624" t="str">
            <v>5,1,2,06,02,000</v>
          </cell>
          <cell r="B2624" t="str">
            <v>RED VIAL</v>
          </cell>
          <cell r="C2624" t="str">
            <v>GI6</v>
          </cell>
          <cell r="D2624" t="b">
            <v>1</v>
          </cell>
        </row>
        <row r="2625">
          <cell r="A2625" t="str">
            <v>5,1,2,06,03,000</v>
          </cell>
          <cell r="B2625" t="str">
            <v>TASA CAMINOS O MUNICIPAL</v>
          </cell>
          <cell r="C2625" t="str">
            <v>GI6</v>
          </cell>
          <cell r="D2625" t="b">
            <v>1</v>
          </cell>
        </row>
        <row r="2626">
          <cell r="A2626" t="str">
            <v>5,1,2,06,04,000</v>
          </cell>
          <cell r="B2626" t="str">
            <v>TASAS Y CONTRIBUCIONES (ABL)</v>
          </cell>
          <cell r="C2626" t="str">
            <v>GI6</v>
          </cell>
          <cell r="D2626" t="b">
            <v>1</v>
          </cell>
        </row>
        <row r="2627">
          <cell r="A2627" t="str">
            <v>5,1,2,06,05,000</v>
          </cell>
          <cell r="B2627" t="str">
            <v>IMP.INTERNOS- GAS OIL</v>
          </cell>
          <cell r="C2627" t="str">
            <v>GI6</v>
          </cell>
          <cell r="D2627" t="b">
            <v>1</v>
          </cell>
        </row>
        <row r="2628">
          <cell r="A2628" t="str">
            <v>5,1,2,06,06,000</v>
          </cell>
          <cell r="B2628" t="str">
            <v>IMPUESTO S/DEBITOS Y CREDITOS</v>
          </cell>
          <cell r="C2628" t="str">
            <v>GI6</v>
          </cell>
          <cell r="D2628" t="b">
            <v>1</v>
          </cell>
        </row>
        <row r="2629">
          <cell r="A2629" t="str">
            <v>5,1,2,06,99,000</v>
          </cell>
          <cell r="B2629" t="str">
            <v>REGULARIZ.IMP. Y TASAS</v>
          </cell>
          <cell r="C2629" t="str">
            <v>GI6</v>
          </cell>
          <cell r="D2629" t="b">
            <v>1</v>
          </cell>
        </row>
        <row r="2630">
          <cell r="A2630" t="str">
            <v>5,1,2,07,00,000</v>
          </cell>
          <cell r="B2630" t="str">
            <v>OTROS</v>
          </cell>
          <cell r="D2630" t="b">
            <v>0</v>
          </cell>
        </row>
        <row r="2631">
          <cell r="A2631" t="str">
            <v>5,1,2,07,01,000</v>
          </cell>
          <cell r="B2631" t="str">
            <v>OTR. MULTAS Y FALTAS</v>
          </cell>
          <cell r="C2631" t="str">
            <v>GI6</v>
          </cell>
          <cell r="D2631" t="b">
            <v>1</v>
          </cell>
        </row>
        <row r="2632">
          <cell r="A2632" t="str">
            <v>5,1,2,08,00,000</v>
          </cell>
          <cell r="B2632" t="str">
            <v>COSTO DE PERSONAL</v>
          </cell>
          <cell r="D2632" t="b">
            <v>0</v>
          </cell>
        </row>
        <row r="2633">
          <cell r="A2633" t="str">
            <v>5,1,2,08,01,000</v>
          </cell>
          <cell r="B2633" t="str">
            <v>ADMINISTRATIVO</v>
          </cell>
          <cell r="D2633" t="b">
            <v>0</v>
          </cell>
        </row>
        <row r="2634">
          <cell r="A2634" t="str">
            <v>5,1,2,08,01,001</v>
          </cell>
          <cell r="B2634" t="str">
            <v>PER ADM SUELDOS</v>
          </cell>
          <cell r="C2634" t="str">
            <v>GI6</v>
          </cell>
          <cell r="D2634" t="b">
            <v>1</v>
          </cell>
        </row>
        <row r="2635">
          <cell r="A2635" t="str">
            <v>5,1,2,08,01,002</v>
          </cell>
          <cell r="B2635" t="str">
            <v>PER ADM AGUINALDOS</v>
          </cell>
          <cell r="C2635" t="str">
            <v>GI6</v>
          </cell>
          <cell r="D2635" t="b">
            <v>1</v>
          </cell>
        </row>
        <row r="2636">
          <cell r="A2636" t="str">
            <v>5,1,2,08,01,003</v>
          </cell>
          <cell r="B2636" t="str">
            <v>PER ADM HORAS EXTRAS</v>
          </cell>
          <cell r="C2636" t="str">
            <v>GI6</v>
          </cell>
          <cell r="D2636" t="b">
            <v>1</v>
          </cell>
        </row>
        <row r="2637">
          <cell r="A2637" t="str">
            <v>5,1,2,08,01,005</v>
          </cell>
          <cell r="B2637" t="str">
            <v>PER ADM GRATIFICACIONES</v>
          </cell>
          <cell r="C2637" t="str">
            <v>GI6</v>
          </cell>
          <cell r="D2637" t="b">
            <v>1</v>
          </cell>
        </row>
        <row r="2638">
          <cell r="A2638" t="str">
            <v>5,1,2,08,01,006</v>
          </cell>
          <cell r="B2638" t="str">
            <v>PER ADM EXTRAS</v>
          </cell>
          <cell r="C2638" t="str">
            <v>GI6</v>
          </cell>
          <cell r="D2638" t="b">
            <v>1</v>
          </cell>
        </row>
        <row r="2639">
          <cell r="A2639" t="str">
            <v>5,1,2,08,01,007</v>
          </cell>
          <cell r="B2639" t="str">
            <v>PER ADM INDEMNIZACIONES</v>
          </cell>
          <cell r="C2639" t="str">
            <v>GI6</v>
          </cell>
          <cell r="D2639" t="b">
            <v>1</v>
          </cell>
        </row>
        <row r="2640">
          <cell r="A2640" t="str">
            <v>5,1,2,08,01,008</v>
          </cell>
          <cell r="B2640" t="str">
            <v>PER ADM CARGAS SOCIALES</v>
          </cell>
          <cell r="C2640" t="str">
            <v>GI6</v>
          </cell>
          <cell r="D2640" t="b">
            <v>1</v>
          </cell>
        </row>
        <row r="2641">
          <cell r="A2641" t="str">
            <v>5,1,2,08,01,009</v>
          </cell>
          <cell r="B2641" t="str">
            <v>PER ADM ASISTENCIA SOCIAL</v>
          </cell>
          <cell r="C2641" t="str">
            <v>GI6</v>
          </cell>
          <cell r="D2641" t="b">
            <v>1</v>
          </cell>
        </row>
        <row r="2642">
          <cell r="A2642" t="str">
            <v>5,1,2,08,01,010</v>
          </cell>
          <cell r="B2642" t="str">
            <v>PER ADM MANUNTENCION PERSONA</v>
          </cell>
          <cell r="C2642" t="str">
            <v>GI6</v>
          </cell>
          <cell r="D2642" t="b">
            <v>1</v>
          </cell>
        </row>
        <row r="2643">
          <cell r="A2643" t="str">
            <v>5,1,2,08,01,012</v>
          </cell>
          <cell r="B2643" t="str">
            <v>PER ADM VARIOS</v>
          </cell>
          <cell r="C2643" t="str">
            <v>GI6</v>
          </cell>
          <cell r="D2643" t="b">
            <v>1</v>
          </cell>
        </row>
        <row r="2644">
          <cell r="A2644" t="str">
            <v>5,1,2,08,01,013</v>
          </cell>
          <cell r="B2644" t="str">
            <v>PER ADM REDISTRIBUCION GASTO</v>
          </cell>
          <cell r="C2644" t="str">
            <v>GI6</v>
          </cell>
          <cell r="D2644" t="b">
            <v>1</v>
          </cell>
        </row>
        <row r="2645">
          <cell r="A2645" t="str">
            <v>5,1,2,08,01,015</v>
          </cell>
          <cell r="B2645" t="str">
            <v>PER ADM A.R.T.</v>
          </cell>
          <cell r="C2645" t="str">
            <v>GI6</v>
          </cell>
          <cell r="D2645" t="b">
            <v>1</v>
          </cell>
        </row>
        <row r="2646">
          <cell r="A2646" t="str">
            <v>5,1,2,08,02,000</v>
          </cell>
          <cell r="B2646" t="str">
            <v>RURAL</v>
          </cell>
          <cell r="D2646" t="b">
            <v>0</v>
          </cell>
        </row>
        <row r="2647">
          <cell r="A2647" t="str">
            <v>5,1,2,08,02,001</v>
          </cell>
          <cell r="B2647" t="str">
            <v>PER RUR SUELDOS</v>
          </cell>
          <cell r="C2647" t="str">
            <v>GI6</v>
          </cell>
          <cell r="D2647" t="b">
            <v>1</v>
          </cell>
        </row>
        <row r="2648">
          <cell r="A2648" t="str">
            <v>5,1,2,08,02,002</v>
          </cell>
          <cell r="B2648" t="str">
            <v>PER RUR AGUINALDOS</v>
          </cell>
          <cell r="C2648" t="str">
            <v>GI6</v>
          </cell>
          <cell r="D2648" t="b">
            <v>1</v>
          </cell>
        </row>
        <row r="2649">
          <cell r="A2649" t="str">
            <v>5,1,2,08,02,003</v>
          </cell>
          <cell r="B2649" t="str">
            <v>PER RUR HORAS EXTRAS</v>
          </cell>
          <cell r="C2649" t="str">
            <v>GI6</v>
          </cell>
          <cell r="D2649" t="b">
            <v>1</v>
          </cell>
        </row>
        <row r="2650">
          <cell r="A2650" t="str">
            <v>5,1,2,08,02,005</v>
          </cell>
          <cell r="B2650" t="str">
            <v>PER RUR GRATIFICACIONES</v>
          </cell>
          <cell r="C2650" t="str">
            <v>GI6</v>
          </cell>
          <cell r="D2650" t="b">
            <v>1</v>
          </cell>
        </row>
        <row r="2651">
          <cell r="A2651" t="str">
            <v>5,1,2,08,02,006</v>
          </cell>
          <cell r="B2651" t="str">
            <v>PER RUR EXTRAS</v>
          </cell>
          <cell r="C2651" t="str">
            <v>GI6</v>
          </cell>
          <cell r="D2651" t="b">
            <v>1</v>
          </cell>
        </row>
        <row r="2652">
          <cell r="A2652" t="str">
            <v>5,1,2,08,02,007</v>
          </cell>
          <cell r="B2652" t="str">
            <v>PER RUR INDEMNIZACIONES</v>
          </cell>
          <cell r="C2652" t="str">
            <v>GI6</v>
          </cell>
          <cell r="D2652" t="b">
            <v>1</v>
          </cell>
        </row>
        <row r="2653">
          <cell r="A2653" t="str">
            <v>5,1,2,08,02,008</v>
          </cell>
          <cell r="B2653" t="str">
            <v>PER RUR CARGAS SOCIALES</v>
          </cell>
          <cell r="C2653" t="str">
            <v>GI6</v>
          </cell>
          <cell r="D2653" t="b">
            <v>1</v>
          </cell>
        </row>
        <row r="2654">
          <cell r="A2654" t="str">
            <v>5,1,2,08,02,009</v>
          </cell>
          <cell r="B2654" t="str">
            <v>PER RUR ASISTENCIA SOCIAL</v>
          </cell>
          <cell r="C2654" t="str">
            <v>GI6</v>
          </cell>
          <cell r="D2654" t="b">
            <v>1</v>
          </cell>
        </row>
        <row r="2655">
          <cell r="A2655" t="str">
            <v>5,1,2,08,02,010</v>
          </cell>
          <cell r="B2655" t="str">
            <v>PER RUR MANUNTENCION PERSONA</v>
          </cell>
          <cell r="C2655" t="str">
            <v>GI6</v>
          </cell>
          <cell r="D2655" t="b">
            <v>1</v>
          </cell>
        </row>
        <row r="2656">
          <cell r="A2656" t="str">
            <v>5,1,2,08,02,011</v>
          </cell>
          <cell r="B2656" t="str">
            <v>PER RUR CONSUMO</v>
          </cell>
          <cell r="C2656" t="str">
            <v>GI6</v>
          </cell>
          <cell r="D2656" t="b">
            <v>1</v>
          </cell>
        </row>
        <row r="2657">
          <cell r="A2657" t="str">
            <v>5,1,2,08,02,012</v>
          </cell>
          <cell r="B2657" t="str">
            <v>PER RUR VARIOS</v>
          </cell>
          <cell r="C2657" t="str">
            <v>GI6</v>
          </cell>
          <cell r="D2657" t="b">
            <v>1</v>
          </cell>
        </row>
        <row r="2658">
          <cell r="A2658" t="str">
            <v>5,1,2,08,02,013</v>
          </cell>
          <cell r="B2658" t="str">
            <v>PER RUR REDISTRIBUCION GASTO</v>
          </cell>
          <cell r="C2658" t="str">
            <v>GI6</v>
          </cell>
          <cell r="D2658" t="b">
            <v>1</v>
          </cell>
        </row>
        <row r="2659">
          <cell r="A2659" t="str">
            <v>5,1,2,08,02,014</v>
          </cell>
          <cell r="B2659" t="str">
            <v>PER RUR REDISTRIBUCION ACTIV</v>
          </cell>
          <cell r="C2659" t="str">
            <v>GI6</v>
          </cell>
          <cell r="D2659" t="b">
            <v>1</v>
          </cell>
        </row>
        <row r="2660">
          <cell r="A2660" t="str">
            <v>5,1,2,08,02,015</v>
          </cell>
          <cell r="B2660" t="str">
            <v>PER RUR A.R.T.</v>
          </cell>
          <cell r="C2660" t="str">
            <v>GI6</v>
          </cell>
          <cell r="D2660" t="b">
            <v>1</v>
          </cell>
        </row>
        <row r="2661">
          <cell r="A2661" t="str">
            <v>5,2,0,00,00,000</v>
          </cell>
          <cell r="B2661" t="str">
            <v>COMERCIALIZACION</v>
          </cell>
          <cell r="D2661" t="b">
            <v>0</v>
          </cell>
        </row>
        <row r="2662">
          <cell r="A2662" t="str">
            <v>5,2,1,00,00,000</v>
          </cell>
          <cell r="B2662" t="str">
            <v>AGRICULTURA</v>
          </cell>
          <cell r="D2662" t="b">
            <v>0</v>
          </cell>
        </row>
        <row r="2663">
          <cell r="A2663" t="str">
            <v>5,2,1,01,00,000</v>
          </cell>
          <cell r="B2663" t="str">
            <v>TRIGO PAN</v>
          </cell>
          <cell r="D2663" t="b">
            <v>0</v>
          </cell>
        </row>
        <row r="2664">
          <cell r="A2664" t="str">
            <v>5,2,1,01,01,000</v>
          </cell>
          <cell r="B2664" t="str">
            <v>TR PAN COMISION</v>
          </cell>
          <cell r="C2664" t="str">
            <v>GC1</v>
          </cell>
          <cell r="D2664" t="b">
            <v>1</v>
          </cell>
        </row>
        <row r="2665">
          <cell r="A2665" t="str">
            <v>5,2,1,01,02,000</v>
          </cell>
          <cell r="B2665" t="str">
            <v>TR PAN FLETES</v>
          </cell>
          <cell r="C2665" t="str">
            <v>GC1</v>
          </cell>
          <cell r="D2665" t="b">
            <v>1</v>
          </cell>
        </row>
        <row r="2666">
          <cell r="A2666" t="str">
            <v>5,2,1,01,03,000</v>
          </cell>
          <cell r="B2666" t="str">
            <v>TR PAN VARIOS</v>
          </cell>
          <cell r="C2666" t="str">
            <v>GC1</v>
          </cell>
          <cell r="D2666" t="b">
            <v>1</v>
          </cell>
        </row>
        <row r="2667">
          <cell r="A2667" t="str">
            <v>5,2,1,01,04,000</v>
          </cell>
          <cell r="B2667" t="str">
            <v>TR PAN ACONDICIONAM.</v>
          </cell>
          <cell r="C2667" t="str">
            <v>GC1</v>
          </cell>
          <cell r="D2667" t="b">
            <v>1</v>
          </cell>
        </row>
        <row r="2668">
          <cell r="A2668" t="str">
            <v>5,2,1,01,05,000</v>
          </cell>
          <cell r="B2668" t="str">
            <v>TR PAN FLETE CORTO/ACRREO/TRA</v>
          </cell>
          <cell r="C2668" t="str">
            <v>GC1</v>
          </cell>
          <cell r="D2668" t="b">
            <v>1</v>
          </cell>
        </row>
        <row r="2669">
          <cell r="A2669" t="str">
            <v>5,2,1,01,06,000</v>
          </cell>
          <cell r="B2669" t="str">
            <v>TR PAN PARITARIA</v>
          </cell>
          <cell r="C2669" t="str">
            <v>GC1</v>
          </cell>
          <cell r="D2669" t="b">
            <v>1</v>
          </cell>
        </row>
        <row r="2670">
          <cell r="A2670" t="str">
            <v>5,2,1,01,07,000</v>
          </cell>
          <cell r="B2670" t="str">
            <v>TR PAN ALMACENAJE</v>
          </cell>
          <cell r="C2670" t="str">
            <v>GC1</v>
          </cell>
          <cell r="D2670" t="b">
            <v>1</v>
          </cell>
        </row>
        <row r="2671">
          <cell r="A2671" t="str">
            <v>5,2,1,02,00,000</v>
          </cell>
          <cell r="B2671" t="str">
            <v>TRIGO CANDEAL</v>
          </cell>
          <cell r="D2671" t="b">
            <v>0</v>
          </cell>
        </row>
        <row r="2672">
          <cell r="A2672" t="str">
            <v>5,2,1,02,01,000</v>
          </cell>
          <cell r="B2672" t="str">
            <v>TR CAN COMISION</v>
          </cell>
          <cell r="C2672" t="str">
            <v>GC1</v>
          </cell>
          <cell r="D2672" t="b">
            <v>1</v>
          </cell>
        </row>
        <row r="2673">
          <cell r="A2673" t="str">
            <v>5,2,1,02,02,000</v>
          </cell>
          <cell r="B2673" t="str">
            <v>TR CAN FLETES</v>
          </cell>
          <cell r="C2673" t="str">
            <v>GC1</v>
          </cell>
          <cell r="D2673" t="b">
            <v>1</v>
          </cell>
        </row>
        <row r="2674">
          <cell r="A2674" t="str">
            <v>5,2,1,02,03,000</v>
          </cell>
          <cell r="B2674" t="str">
            <v>TR CAN VARIOS</v>
          </cell>
          <cell r="C2674" t="str">
            <v>GC1</v>
          </cell>
          <cell r="D2674" t="b">
            <v>1</v>
          </cell>
        </row>
        <row r="2675">
          <cell r="A2675" t="str">
            <v>5,2,1,02,06,000</v>
          </cell>
          <cell r="B2675" t="str">
            <v>TR CAN PARITARIA</v>
          </cell>
          <cell r="C2675" t="str">
            <v>GC1</v>
          </cell>
          <cell r="D2675" t="b">
            <v>1</v>
          </cell>
        </row>
        <row r="2676">
          <cell r="A2676" t="str">
            <v>5,2,1,02,07,000</v>
          </cell>
          <cell r="B2676" t="str">
            <v>TR CAN ALMACENAJE</v>
          </cell>
          <cell r="C2676" t="str">
            <v>GC1</v>
          </cell>
          <cell r="D2676" t="b">
            <v>1</v>
          </cell>
        </row>
        <row r="2677">
          <cell r="A2677" t="str">
            <v>5,2,1,03,00,000</v>
          </cell>
          <cell r="B2677" t="str">
            <v>GIRASOL ACEITERO</v>
          </cell>
          <cell r="D2677" t="b">
            <v>0</v>
          </cell>
        </row>
        <row r="2678">
          <cell r="A2678" t="str">
            <v>5,2,1,03,01,000</v>
          </cell>
          <cell r="B2678" t="str">
            <v>GR ACE COMISION</v>
          </cell>
          <cell r="C2678" t="str">
            <v>GC1</v>
          </cell>
          <cell r="D2678" t="b">
            <v>1</v>
          </cell>
        </row>
        <row r="2679">
          <cell r="A2679" t="str">
            <v>5,2,1,03,02,000</v>
          </cell>
          <cell r="B2679" t="str">
            <v>GR ACE FLETES</v>
          </cell>
          <cell r="C2679" t="str">
            <v>GC1</v>
          </cell>
          <cell r="D2679" t="b">
            <v>1</v>
          </cell>
        </row>
        <row r="2680">
          <cell r="A2680" t="str">
            <v>5,2,1,03,03,000</v>
          </cell>
          <cell r="B2680" t="str">
            <v>GR ACE VARIOS</v>
          </cell>
          <cell r="C2680" t="str">
            <v>GC1</v>
          </cell>
          <cell r="D2680" t="b">
            <v>1</v>
          </cell>
        </row>
        <row r="2681">
          <cell r="A2681" t="str">
            <v>5,2,1,03,04,000</v>
          </cell>
          <cell r="B2681" t="str">
            <v>GIR. ACE ACONDICIONAMIENTO</v>
          </cell>
          <cell r="C2681" t="str">
            <v>GC1</v>
          </cell>
          <cell r="D2681" t="b">
            <v>1</v>
          </cell>
        </row>
        <row r="2682">
          <cell r="A2682" t="str">
            <v>5,2,1,03,05,000</v>
          </cell>
          <cell r="B2682" t="str">
            <v>GR ACE FLETE CORTO/ACARRERO/TR</v>
          </cell>
          <cell r="C2682" t="str">
            <v>GC1</v>
          </cell>
          <cell r="D2682" t="b">
            <v>1</v>
          </cell>
        </row>
        <row r="2683">
          <cell r="A2683" t="str">
            <v>5,2,1,03,06,000</v>
          </cell>
          <cell r="B2683" t="str">
            <v>GE ACE PARITARIA</v>
          </cell>
          <cell r="C2683" t="str">
            <v>GC1</v>
          </cell>
          <cell r="D2683" t="b">
            <v>1</v>
          </cell>
        </row>
        <row r="2684">
          <cell r="A2684" t="str">
            <v>5,2,1,03,07,000</v>
          </cell>
          <cell r="B2684" t="str">
            <v>GR ACE ALMACENAJE</v>
          </cell>
          <cell r="C2684" t="str">
            <v>GC1</v>
          </cell>
          <cell r="D2684" t="b">
            <v>1</v>
          </cell>
        </row>
        <row r="2685">
          <cell r="A2685" t="str">
            <v>5,2,1,04,00,000</v>
          </cell>
          <cell r="B2685" t="str">
            <v>GIRASOL CONFITERO</v>
          </cell>
          <cell r="D2685" t="b">
            <v>0</v>
          </cell>
        </row>
        <row r="2686">
          <cell r="A2686" t="str">
            <v>5,2,1,04,01,000</v>
          </cell>
          <cell r="B2686" t="str">
            <v>GR CON COMISION</v>
          </cell>
          <cell r="C2686" t="str">
            <v>GC1</v>
          </cell>
          <cell r="D2686" t="b">
            <v>1</v>
          </cell>
        </row>
        <row r="2687">
          <cell r="A2687" t="str">
            <v>5,2,1,04,02,000</v>
          </cell>
          <cell r="B2687" t="str">
            <v>GR CON FLETES</v>
          </cell>
          <cell r="C2687" t="str">
            <v>GC1</v>
          </cell>
          <cell r="D2687" t="b">
            <v>1</v>
          </cell>
        </row>
        <row r="2688">
          <cell r="A2688" t="str">
            <v>5,2,1,04,03,000</v>
          </cell>
          <cell r="B2688" t="str">
            <v>GR CON VARIOS</v>
          </cell>
          <cell r="C2688" t="str">
            <v>GC1</v>
          </cell>
          <cell r="D2688" t="b">
            <v>1</v>
          </cell>
        </row>
        <row r="2689">
          <cell r="A2689" t="str">
            <v>5,2,1,04,04,000</v>
          </cell>
          <cell r="B2689" t="str">
            <v>GIR. CON ACONDICIONAMIENTO</v>
          </cell>
          <cell r="C2689" t="str">
            <v>GC1</v>
          </cell>
          <cell r="D2689" t="b">
            <v>1</v>
          </cell>
        </row>
        <row r="2690">
          <cell r="A2690" t="str">
            <v>5,2,1,04,05,000</v>
          </cell>
          <cell r="B2690" t="str">
            <v>GR CON FLETE CORTO/ACARREO/TRA</v>
          </cell>
          <cell r="C2690" t="str">
            <v>GC1</v>
          </cell>
          <cell r="D2690" t="b">
            <v>1</v>
          </cell>
        </row>
        <row r="2691">
          <cell r="A2691" t="str">
            <v>5,2,1,04,06,000</v>
          </cell>
          <cell r="B2691" t="str">
            <v>GR CON PARITARIA</v>
          </cell>
          <cell r="C2691" t="str">
            <v>GC1</v>
          </cell>
          <cell r="D2691" t="b">
            <v>1</v>
          </cell>
        </row>
        <row r="2692">
          <cell r="A2692" t="str">
            <v>5,2,1,04,07,000</v>
          </cell>
          <cell r="B2692" t="str">
            <v>GR CON ALMACENAJE</v>
          </cell>
          <cell r="C2692" t="str">
            <v>GC1</v>
          </cell>
          <cell r="D2692" t="b">
            <v>1</v>
          </cell>
        </row>
        <row r="2693">
          <cell r="A2693" t="str">
            <v>5,2,1,05,00,000</v>
          </cell>
          <cell r="B2693" t="str">
            <v>MAIZ</v>
          </cell>
          <cell r="D2693" t="b">
            <v>0</v>
          </cell>
        </row>
        <row r="2694">
          <cell r="A2694" t="str">
            <v>5,2,1,05,01,000</v>
          </cell>
          <cell r="B2694" t="str">
            <v>MZ COMISION</v>
          </cell>
          <cell r="C2694" t="str">
            <v>GC1</v>
          </cell>
          <cell r="D2694" t="b">
            <v>1</v>
          </cell>
        </row>
        <row r="2695">
          <cell r="A2695" t="str">
            <v>5,2,1,05,02,000</v>
          </cell>
          <cell r="B2695" t="str">
            <v>MZ FLETES</v>
          </cell>
          <cell r="C2695" t="str">
            <v>GC1</v>
          </cell>
          <cell r="D2695" t="b">
            <v>1</v>
          </cell>
        </row>
        <row r="2696">
          <cell r="A2696" t="str">
            <v>5,2,1,05,03,000</v>
          </cell>
          <cell r="B2696" t="str">
            <v>MZ VARIOS</v>
          </cell>
          <cell r="C2696" t="str">
            <v>GC1</v>
          </cell>
          <cell r="D2696" t="b">
            <v>1</v>
          </cell>
        </row>
        <row r="2697">
          <cell r="A2697" t="str">
            <v>5,2,1,05,04,000</v>
          </cell>
          <cell r="B2697" t="str">
            <v>MZ ACONDIC.</v>
          </cell>
          <cell r="C2697" t="str">
            <v>GC1</v>
          </cell>
          <cell r="D2697" t="b">
            <v>1</v>
          </cell>
        </row>
        <row r="2698">
          <cell r="A2698" t="str">
            <v>5,2,1,05,05,000</v>
          </cell>
          <cell r="B2698" t="str">
            <v>MA AMARILLO FLETE CORTO/ACARRE</v>
          </cell>
          <cell r="C2698" t="str">
            <v>GC1</v>
          </cell>
          <cell r="D2698" t="b">
            <v>1</v>
          </cell>
        </row>
        <row r="2699">
          <cell r="A2699" t="str">
            <v>5,2,1,05,06,000</v>
          </cell>
          <cell r="B2699" t="str">
            <v>MZ AMARILLO PARITARIA</v>
          </cell>
          <cell r="C2699" t="str">
            <v>GC1</v>
          </cell>
          <cell r="D2699" t="b">
            <v>1</v>
          </cell>
        </row>
        <row r="2700">
          <cell r="A2700" t="str">
            <v>5,2,1,05,07,000</v>
          </cell>
          <cell r="B2700" t="str">
            <v>MZ AMARILLO ALMACENAJE</v>
          </cell>
          <cell r="C2700" t="str">
            <v>GC1</v>
          </cell>
          <cell r="D2700" t="b">
            <v>1</v>
          </cell>
        </row>
        <row r="2701">
          <cell r="A2701" t="str">
            <v>5,2,1,06,00,000</v>
          </cell>
          <cell r="B2701" t="str">
            <v>SOJA 1</v>
          </cell>
          <cell r="D2701" t="b">
            <v>0</v>
          </cell>
        </row>
        <row r="2702">
          <cell r="A2702" t="str">
            <v>5,2,1,06,01,000</v>
          </cell>
          <cell r="B2702" t="str">
            <v>SOJA 1 COMISION</v>
          </cell>
          <cell r="C2702" t="str">
            <v>GC1</v>
          </cell>
          <cell r="D2702" t="b">
            <v>1</v>
          </cell>
        </row>
        <row r="2703">
          <cell r="A2703" t="str">
            <v>5,2,1,06,02,000</v>
          </cell>
          <cell r="B2703" t="str">
            <v>SOJA 1 FLETES</v>
          </cell>
          <cell r="C2703" t="str">
            <v>GC1</v>
          </cell>
          <cell r="D2703" t="b">
            <v>1</v>
          </cell>
        </row>
        <row r="2704">
          <cell r="A2704" t="str">
            <v>5,2,1,06,03,000</v>
          </cell>
          <cell r="B2704" t="str">
            <v>SOJA 1 VARIOS</v>
          </cell>
          <cell r="C2704" t="str">
            <v>GC1</v>
          </cell>
          <cell r="D2704" t="b">
            <v>1</v>
          </cell>
        </row>
        <row r="2705">
          <cell r="A2705" t="str">
            <v>5,2,1,06,04,000</v>
          </cell>
          <cell r="B2705" t="str">
            <v>SOJA 1 ACONDIC.</v>
          </cell>
          <cell r="C2705" t="str">
            <v>GC1</v>
          </cell>
          <cell r="D2705" t="b">
            <v>1</v>
          </cell>
        </row>
        <row r="2706">
          <cell r="A2706" t="str">
            <v>5,2,1,06,05,000</v>
          </cell>
          <cell r="B2706" t="str">
            <v>SOJA 1 FLETE CORTO/ACARREO</v>
          </cell>
          <cell r="C2706" t="str">
            <v>GC1</v>
          </cell>
          <cell r="D2706" t="b">
            <v>1</v>
          </cell>
        </row>
        <row r="2707">
          <cell r="A2707" t="str">
            <v>5,2,1,06,06,000</v>
          </cell>
          <cell r="B2707" t="str">
            <v>SOJA 1 PARITARIA</v>
          </cell>
          <cell r="C2707" t="str">
            <v>GC1</v>
          </cell>
          <cell r="D2707" t="b">
            <v>1</v>
          </cell>
        </row>
        <row r="2708">
          <cell r="A2708" t="str">
            <v>5,2,1,06,07,000</v>
          </cell>
          <cell r="B2708" t="str">
            <v>SOJA 1 ALMACENAJE</v>
          </cell>
          <cell r="C2708" t="str">
            <v>GC1</v>
          </cell>
          <cell r="D2708" t="b">
            <v>1</v>
          </cell>
        </row>
        <row r="2709">
          <cell r="A2709" t="str">
            <v>5,2,1,07,00,000</v>
          </cell>
          <cell r="B2709" t="str">
            <v>SOJA 2</v>
          </cell>
          <cell r="D2709" t="b">
            <v>0</v>
          </cell>
        </row>
        <row r="2710">
          <cell r="A2710" t="str">
            <v>5,2,1,07,01,000</v>
          </cell>
          <cell r="B2710" t="str">
            <v>SO 2 COMISION</v>
          </cell>
          <cell r="C2710" t="str">
            <v>GC1</v>
          </cell>
          <cell r="D2710" t="b">
            <v>1</v>
          </cell>
        </row>
        <row r="2711">
          <cell r="A2711" t="str">
            <v>5,2,1,07,02,000</v>
          </cell>
          <cell r="B2711" t="str">
            <v>SO 2 FLETES</v>
          </cell>
          <cell r="C2711" t="str">
            <v>GC1</v>
          </cell>
          <cell r="D2711" t="b">
            <v>1</v>
          </cell>
        </row>
        <row r="2712">
          <cell r="A2712" t="str">
            <v>5,2,1,07,03,000</v>
          </cell>
          <cell r="B2712" t="str">
            <v>SO 2 VARIOS</v>
          </cell>
          <cell r="C2712" t="str">
            <v>GC1</v>
          </cell>
          <cell r="D2712" t="b">
            <v>1</v>
          </cell>
        </row>
        <row r="2713">
          <cell r="A2713" t="str">
            <v>5,2,1,07,04,000</v>
          </cell>
          <cell r="B2713" t="str">
            <v>SO 2 ACONDIC.</v>
          </cell>
          <cell r="C2713" t="str">
            <v>GC1</v>
          </cell>
          <cell r="D2713" t="b">
            <v>1</v>
          </cell>
        </row>
        <row r="2714">
          <cell r="A2714" t="str">
            <v>5,2,1,07,05,000</v>
          </cell>
          <cell r="B2714" t="str">
            <v>SO 2 FLETE CORTO/ACARREO/TRASP</v>
          </cell>
          <cell r="C2714" t="str">
            <v>GC1</v>
          </cell>
          <cell r="D2714" t="b">
            <v>1</v>
          </cell>
        </row>
        <row r="2715">
          <cell r="A2715" t="str">
            <v>5,2,1,08,00,000</v>
          </cell>
          <cell r="B2715" t="str">
            <v>MANI</v>
          </cell>
          <cell r="D2715" t="b">
            <v>0</v>
          </cell>
        </row>
        <row r="2716">
          <cell r="A2716" t="str">
            <v>5,2,1,08,01,000</v>
          </cell>
          <cell r="B2716" t="str">
            <v>MN COMISION</v>
          </cell>
          <cell r="C2716" t="str">
            <v>GC1</v>
          </cell>
          <cell r="D2716" t="b">
            <v>1</v>
          </cell>
        </row>
        <row r="2717">
          <cell r="A2717" t="str">
            <v>5,2,1,08,02,000</v>
          </cell>
          <cell r="B2717" t="str">
            <v>MN FLETES</v>
          </cell>
          <cell r="C2717" t="str">
            <v>GC1</v>
          </cell>
          <cell r="D2717" t="b">
            <v>1</v>
          </cell>
        </row>
        <row r="2718">
          <cell r="A2718" t="str">
            <v>5,2,1,08,03,000</v>
          </cell>
          <cell r="B2718" t="str">
            <v>MN VARIOS</v>
          </cell>
          <cell r="C2718" t="str">
            <v>GC1</v>
          </cell>
          <cell r="D2718" t="b">
            <v>1</v>
          </cell>
        </row>
        <row r="2719">
          <cell r="A2719" t="str">
            <v>5,2,1,08,04,000</v>
          </cell>
          <cell r="B2719" t="str">
            <v>MN ACONDIC.</v>
          </cell>
          <cell r="C2719" t="str">
            <v>GC1</v>
          </cell>
          <cell r="D2719" t="b">
            <v>1</v>
          </cell>
        </row>
        <row r="2720">
          <cell r="A2720" t="str">
            <v>5,2,1,09,00,000</v>
          </cell>
          <cell r="B2720" t="str">
            <v>SORGO</v>
          </cell>
          <cell r="D2720" t="b">
            <v>0</v>
          </cell>
        </row>
        <row r="2721">
          <cell r="A2721" t="str">
            <v>5,2,1,09,01,000</v>
          </cell>
          <cell r="B2721" t="str">
            <v>SOR COMISION</v>
          </cell>
          <cell r="C2721" t="str">
            <v>GC1</v>
          </cell>
          <cell r="D2721" t="b">
            <v>1</v>
          </cell>
        </row>
        <row r="2722">
          <cell r="A2722" t="str">
            <v>5,2,1,09,02,000</v>
          </cell>
          <cell r="B2722" t="str">
            <v>SOR FLETES</v>
          </cell>
          <cell r="C2722" t="str">
            <v>GC1</v>
          </cell>
          <cell r="D2722" t="b">
            <v>1</v>
          </cell>
        </row>
        <row r="2723">
          <cell r="A2723" t="str">
            <v>5,2,1,09,03,000</v>
          </cell>
          <cell r="B2723" t="str">
            <v>SOR VARIOS</v>
          </cell>
          <cell r="C2723" t="str">
            <v>GC1</v>
          </cell>
          <cell r="D2723" t="b">
            <v>1</v>
          </cell>
        </row>
        <row r="2724">
          <cell r="A2724" t="str">
            <v>5,2,1,09,04,000</v>
          </cell>
          <cell r="B2724" t="str">
            <v>SOR FLETE CORTO/ACARRERO/TRASP</v>
          </cell>
          <cell r="C2724" t="str">
            <v>GC1</v>
          </cell>
          <cell r="D2724" t="b">
            <v>1</v>
          </cell>
        </row>
        <row r="2725">
          <cell r="A2725" t="str">
            <v>5,2,1,09,05,000</v>
          </cell>
          <cell r="B2725" t="str">
            <v>SOR PARITARIA</v>
          </cell>
          <cell r="C2725" t="str">
            <v>GC1</v>
          </cell>
          <cell r="D2725" t="b">
            <v>1</v>
          </cell>
        </row>
        <row r="2726">
          <cell r="A2726" t="str">
            <v>5,2,1,10,00,000</v>
          </cell>
          <cell r="B2726" t="str">
            <v>AVENA</v>
          </cell>
          <cell r="D2726" t="b">
            <v>0</v>
          </cell>
        </row>
        <row r="2727">
          <cell r="A2727" t="str">
            <v>5,2,1,10,02,000</v>
          </cell>
          <cell r="B2727" t="str">
            <v>AVENA FLETES</v>
          </cell>
          <cell r="C2727" t="str">
            <v>GC1</v>
          </cell>
          <cell r="D2727" t="b">
            <v>1</v>
          </cell>
        </row>
        <row r="2728">
          <cell r="A2728" t="str">
            <v>5,2,1,10,03,000</v>
          </cell>
          <cell r="B2728" t="str">
            <v>AVENA VARIOS</v>
          </cell>
          <cell r="C2728" t="str">
            <v>GC1</v>
          </cell>
          <cell r="D2728" t="b">
            <v>1</v>
          </cell>
        </row>
        <row r="2729">
          <cell r="A2729" t="str">
            <v>5,2,1,10,05,000</v>
          </cell>
          <cell r="B2729" t="str">
            <v>AVENA FLETE CORTO/ACARREO/TRA</v>
          </cell>
          <cell r="C2729" t="str">
            <v>GC1</v>
          </cell>
          <cell r="D2729" t="b">
            <v>1</v>
          </cell>
        </row>
        <row r="2730">
          <cell r="A2730" t="str">
            <v>5,2,1,11,00,000</v>
          </cell>
          <cell r="B2730" t="str">
            <v>CENTENO</v>
          </cell>
          <cell r="D2730" t="b">
            <v>0</v>
          </cell>
        </row>
        <row r="2731">
          <cell r="A2731" t="str">
            <v>5,2,1,11,01,000</v>
          </cell>
          <cell r="B2731" t="str">
            <v>CENTENO COMISION</v>
          </cell>
          <cell r="C2731" t="str">
            <v>GC1</v>
          </cell>
          <cell r="D2731" t="b">
            <v>1</v>
          </cell>
        </row>
        <row r="2732">
          <cell r="A2732" t="str">
            <v>5,2,1,11,02,000</v>
          </cell>
          <cell r="B2732" t="str">
            <v>CENTENO FLETES</v>
          </cell>
          <cell r="C2732" t="str">
            <v>GC1</v>
          </cell>
          <cell r="D2732" t="b">
            <v>1</v>
          </cell>
        </row>
        <row r="2733">
          <cell r="A2733" t="str">
            <v>5,2,1,11,03,000</v>
          </cell>
          <cell r="B2733" t="str">
            <v>CENTENO VARIOS</v>
          </cell>
          <cell r="C2733" t="str">
            <v>GC1</v>
          </cell>
          <cell r="D2733" t="b">
            <v>1</v>
          </cell>
        </row>
        <row r="2734">
          <cell r="A2734" t="str">
            <v>5,2,1,11,05,000</v>
          </cell>
          <cell r="B2734" t="str">
            <v>CENETNO FLETE CORTO/ACARREO/TR</v>
          </cell>
          <cell r="C2734" t="str">
            <v>GC1</v>
          </cell>
          <cell r="D2734" t="b">
            <v>1</v>
          </cell>
        </row>
        <row r="2735">
          <cell r="A2735" t="str">
            <v>5,2,1,12,00,000</v>
          </cell>
          <cell r="B2735" t="str">
            <v>CEBADA</v>
          </cell>
          <cell r="D2735" t="b">
            <v>0</v>
          </cell>
        </row>
        <row r="2736">
          <cell r="A2736" t="str">
            <v>5,2,1,12,02,000</v>
          </cell>
          <cell r="B2736" t="str">
            <v>CEBADA FLETES</v>
          </cell>
          <cell r="C2736" t="str">
            <v>GC1</v>
          </cell>
          <cell r="D2736" t="b">
            <v>1</v>
          </cell>
        </row>
        <row r="2737">
          <cell r="A2737" t="str">
            <v>5,2,1,12,03,000</v>
          </cell>
          <cell r="B2737" t="str">
            <v>CEBADA VARIOS</v>
          </cell>
          <cell r="C2737" t="str">
            <v>GC1</v>
          </cell>
          <cell r="D2737" t="b">
            <v>1</v>
          </cell>
        </row>
        <row r="2738">
          <cell r="A2738" t="str">
            <v>5,2,1,13,00,000</v>
          </cell>
          <cell r="B2738" t="str">
            <v>COLZA</v>
          </cell>
          <cell r="D2738" t="b">
            <v>0</v>
          </cell>
        </row>
        <row r="2739">
          <cell r="A2739" t="str">
            <v>5,2,1,13,03,000</v>
          </cell>
          <cell r="B2739" t="str">
            <v>COLZA VARIOS</v>
          </cell>
          <cell r="C2739" t="str">
            <v>GC1</v>
          </cell>
          <cell r="D2739" t="b">
            <v>1</v>
          </cell>
        </row>
        <row r="2740">
          <cell r="A2740" t="str">
            <v>5,2,1,17,00,000</v>
          </cell>
          <cell r="B2740" t="str">
            <v>MAIZ ZARANDA</v>
          </cell>
          <cell r="D2740" t="b">
            <v>0</v>
          </cell>
        </row>
        <row r="2741">
          <cell r="A2741" t="str">
            <v>5,2,1,17,03,000</v>
          </cell>
          <cell r="B2741" t="str">
            <v>MZ.ZARANDA VARIOS</v>
          </cell>
          <cell r="C2741" t="str">
            <v>GC1</v>
          </cell>
          <cell r="D2741" t="b">
            <v>1</v>
          </cell>
        </row>
        <row r="2742">
          <cell r="A2742" t="str">
            <v>5,2,1,19,00,000</v>
          </cell>
          <cell r="B2742" t="str">
            <v>SOJA ZARANDA</v>
          </cell>
          <cell r="D2742" t="b">
            <v>0</v>
          </cell>
        </row>
        <row r="2743">
          <cell r="A2743" t="str">
            <v>5,2,1,19,01,000</v>
          </cell>
          <cell r="B2743" t="str">
            <v>SO.ZARANDA COMISION</v>
          </cell>
          <cell r="C2743" t="str">
            <v>GC1</v>
          </cell>
          <cell r="D2743" t="b">
            <v>1</v>
          </cell>
        </row>
        <row r="2744">
          <cell r="A2744" t="str">
            <v>5,2,1,20,00,000</v>
          </cell>
          <cell r="B2744" t="str">
            <v>POPCORN</v>
          </cell>
          <cell r="D2744" t="b">
            <v>0</v>
          </cell>
        </row>
        <row r="2745">
          <cell r="A2745" t="str">
            <v>5,2,1,20,01,000</v>
          </cell>
          <cell r="B2745" t="str">
            <v>PO.COMISION</v>
          </cell>
          <cell r="C2745" t="str">
            <v>GC1</v>
          </cell>
          <cell r="D2745" t="b">
            <v>1</v>
          </cell>
        </row>
        <row r="2746">
          <cell r="A2746" t="str">
            <v>5,2,1,20,02,000</v>
          </cell>
          <cell r="B2746" t="str">
            <v>PO.FLETES</v>
          </cell>
          <cell r="C2746" t="str">
            <v>GC1</v>
          </cell>
          <cell r="D2746" t="b">
            <v>1</v>
          </cell>
        </row>
        <row r="2747">
          <cell r="A2747" t="str">
            <v>5,2,1,20,03,000</v>
          </cell>
          <cell r="B2747" t="str">
            <v>PO.VARIOS</v>
          </cell>
          <cell r="C2747" t="str">
            <v>GC1</v>
          </cell>
          <cell r="D2747" t="b">
            <v>1</v>
          </cell>
        </row>
        <row r="2748">
          <cell r="A2748" t="str">
            <v>5,2,1,21,00,000</v>
          </cell>
          <cell r="B2748" t="str">
            <v>POROTO ALUBIA</v>
          </cell>
          <cell r="D2748" t="b">
            <v>0</v>
          </cell>
        </row>
        <row r="2749">
          <cell r="A2749" t="str">
            <v>5,2,1,21,01,000</v>
          </cell>
          <cell r="B2749" t="str">
            <v>RA.COMISION</v>
          </cell>
          <cell r="C2749" t="str">
            <v>GC1</v>
          </cell>
          <cell r="D2749" t="b">
            <v>1</v>
          </cell>
        </row>
        <row r="2750">
          <cell r="A2750" t="str">
            <v>5,2,1,21,02,000</v>
          </cell>
          <cell r="B2750" t="str">
            <v>RA.FLETES</v>
          </cell>
          <cell r="C2750" t="str">
            <v>GC1</v>
          </cell>
          <cell r="D2750" t="b">
            <v>1</v>
          </cell>
        </row>
        <row r="2751">
          <cell r="A2751" t="str">
            <v>5,2,1,21,03,000</v>
          </cell>
          <cell r="B2751" t="str">
            <v>RA.VARIOS</v>
          </cell>
          <cell r="C2751" t="str">
            <v>GC1</v>
          </cell>
          <cell r="D2751" t="b">
            <v>1</v>
          </cell>
        </row>
        <row r="2752">
          <cell r="A2752" t="str">
            <v>5,2,1,21,04,000</v>
          </cell>
          <cell r="B2752" t="str">
            <v>RA.ACONDICIONAMIENTO</v>
          </cell>
          <cell r="C2752" t="str">
            <v>GC1</v>
          </cell>
          <cell r="D2752" t="b">
            <v>1</v>
          </cell>
        </row>
        <row r="2753">
          <cell r="A2753" t="str">
            <v>5,2,1,21,05,000</v>
          </cell>
          <cell r="B2753" t="str">
            <v>RA. FLETE CORTO/ACARREO</v>
          </cell>
          <cell r="C2753" t="str">
            <v>GC1</v>
          </cell>
          <cell r="D2753" t="b">
            <v>1</v>
          </cell>
        </row>
        <row r="2754">
          <cell r="A2754" t="str">
            <v>5,2,1,21,07,000</v>
          </cell>
          <cell r="B2754" t="str">
            <v>RA.ALMACENAJE</v>
          </cell>
          <cell r="C2754" t="str">
            <v>GC1</v>
          </cell>
          <cell r="D2754" t="b">
            <v>1</v>
          </cell>
        </row>
        <row r="2755">
          <cell r="A2755" t="str">
            <v>5,2,1,22,00,000</v>
          </cell>
          <cell r="B2755" t="str">
            <v>POROTO NEGRO</v>
          </cell>
          <cell r="D2755" t="b">
            <v>0</v>
          </cell>
        </row>
        <row r="2756">
          <cell r="A2756" t="str">
            <v>5,2,1,22,01,000</v>
          </cell>
          <cell r="B2756" t="str">
            <v>RN.COMISION</v>
          </cell>
          <cell r="C2756" t="str">
            <v>GC1</v>
          </cell>
          <cell r="D2756" t="b">
            <v>1</v>
          </cell>
        </row>
        <row r="2757">
          <cell r="A2757" t="str">
            <v>5,2,1,22,02,000</v>
          </cell>
          <cell r="B2757" t="str">
            <v>RN.FLETES</v>
          </cell>
          <cell r="C2757" t="str">
            <v>GC1</v>
          </cell>
          <cell r="D2757" t="b">
            <v>1</v>
          </cell>
        </row>
        <row r="2758">
          <cell r="A2758" t="str">
            <v>5,2,1,22,03,000</v>
          </cell>
          <cell r="B2758" t="str">
            <v>RN.VARIOS</v>
          </cell>
          <cell r="C2758" t="str">
            <v>GC1</v>
          </cell>
          <cell r="D2758" t="b">
            <v>1</v>
          </cell>
        </row>
        <row r="2759">
          <cell r="A2759" t="str">
            <v>5,2,1,23,00,000</v>
          </cell>
          <cell r="B2759" t="str">
            <v>PAPA</v>
          </cell>
          <cell r="D2759" t="b">
            <v>0</v>
          </cell>
        </row>
        <row r="2760">
          <cell r="A2760" t="str">
            <v>5,2,1,23,01,000</v>
          </cell>
          <cell r="B2760" t="str">
            <v>PA.COMISION</v>
          </cell>
          <cell r="C2760" t="str">
            <v>GC1</v>
          </cell>
          <cell r="D2760" t="b">
            <v>1</v>
          </cell>
        </row>
        <row r="2761">
          <cell r="A2761" t="str">
            <v>5,2,1,23,02,000</v>
          </cell>
          <cell r="B2761" t="str">
            <v>PA.FLETES</v>
          </cell>
          <cell r="C2761" t="str">
            <v>GC1</v>
          </cell>
          <cell r="D2761" t="b">
            <v>1</v>
          </cell>
        </row>
        <row r="2762">
          <cell r="A2762" t="str">
            <v>5,2,1,23,03,000</v>
          </cell>
          <cell r="B2762" t="str">
            <v>PA.VARIOS</v>
          </cell>
          <cell r="C2762" t="str">
            <v>GC1</v>
          </cell>
          <cell r="D2762" t="b">
            <v>1</v>
          </cell>
        </row>
        <row r="2763">
          <cell r="A2763" t="str">
            <v>5,2,1,23,05,000</v>
          </cell>
          <cell r="B2763" t="str">
            <v>PA.FLETE CORTO/ACARREO/TRASPL</v>
          </cell>
          <cell r="C2763" t="str">
            <v>GC1</v>
          </cell>
          <cell r="D2763" t="b">
            <v>1</v>
          </cell>
        </row>
        <row r="2764">
          <cell r="A2764" t="str">
            <v>5,2,1,24,00,000</v>
          </cell>
          <cell r="B2764" t="str">
            <v>ALGODON</v>
          </cell>
          <cell r="D2764" t="b">
            <v>0</v>
          </cell>
        </row>
        <row r="2765">
          <cell r="A2765" t="str">
            <v>5,2,1,24,01,000</v>
          </cell>
          <cell r="B2765" t="str">
            <v>AL. COMISION</v>
          </cell>
          <cell r="C2765" t="str">
            <v>GC1</v>
          </cell>
          <cell r="D2765" t="b">
            <v>1</v>
          </cell>
        </row>
        <row r="2766">
          <cell r="A2766" t="str">
            <v>5,2,1,24,02,000</v>
          </cell>
          <cell r="B2766" t="str">
            <v>AL.FLETES</v>
          </cell>
          <cell r="C2766" t="str">
            <v>GC1</v>
          </cell>
          <cell r="D2766" t="b">
            <v>1</v>
          </cell>
        </row>
        <row r="2767">
          <cell r="A2767" t="str">
            <v>5,2,1,24,03,000</v>
          </cell>
          <cell r="B2767" t="str">
            <v>AL. VARIOS</v>
          </cell>
          <cell r="C2767" t="str">
            <v>GC1</v>
          </cell>
          <cell r="D2767" t="b">
            <v>1</v>
          </cell>
        </row>
        <row r="2768">
          <cell r="A2768" t="str">
            <v>5,2,1,24,04,000</v>
          </cell>
          <cell r="B2768" t="str">
            <v>AL.DESMOTE</v>
          </cell>
          <cell r="C2768" t="str">
            <v>P1</v>
          </cell>
          <cell r="D2768" t="b">
            <v>1</v>
          </cell>
        </row>
        <row r="2769">
          <cell r="A2769" t="str">
            <v>5,2,1,24,05,000</v>
          </cell>
          <cell r="B2769" t="str">
            <v>AL. ALMACENAJE</v>
          </cell>
          <cell r="C2769" t="str">
            <v>GC1</v>
          </cell>
          <cell r="D2769" t="b">
            <v>1</v>
          </cell>
        </row>
        <row r="2770">
          <cell r="A2770" t="str">
            <v>5,2,1,27,00,000</v>
          </cell>
          <cell r="B2770" t="str">
            <v>ROLLOS</v>
          </cell>
          <cell r="D2770" t="b">
            <v>0</v>
          </cell>
        </row>
        <row r="2771">
          <cell r="A2771" t="str">
            <v>5,2,1,27,02,000</v>
          </cell>
          <cell r="B2771" t="str">
            <v>RO.FLETES</v>
          </cell>
          <cell r="C2771" t="str">
            <v>GC1</v>
          </cell>
          <cell r="D2771" t="b">
            <v>1</v>
          </cell>
        </row>
        <row r="2772">
          <cell r="A2772" t="str">
            <v>5,2,1,28,00,000</v>
          </cell>
          <cell r="B2772" t="str">
            <v>MAIZ COLORADO</v>
          </cell>
          <cell r="D2772" t="b">
            <v>0</v>
          </cell>
        </row>
        <row r="2773">
          <cell r="A2773" t="str">
            <v>5,2,1,28,02,000</v>
          </cell>
          <cell r="B2773" t="str">
            <v>MZ COLORADO FLETE LARGO</v>
          </cell>
          <cell r="C2773" t="str">
            <v>GC1</v>
          </cell>
          <cell r="D2773" t="b">
            <v>1</v>
          </cell>
        </row>
        <row r="2774">
          <cell r="A2774" t="str">
            <v>5,2,1,28,03,000</v>
          </cell>
          <cell r="B2774" t="str">
            <v>MZ COLORADO VARIOS</v>
          </cell>
          <cell r="C2774" t="str">
            <v>GC1</v>
          </cell>
          <cell r="D2774" t="b">
            <v>1</v>
          </cell>
        </row>
        <row r="2775">
          <cell r="A2775" t="str">
            <v>5,2,1,28,04,000</v>
          </cell>
          <cell r="B2775" t="str">
            <v>MZ COLORADO ACONDIC.</v>
          </cell>
          <cell r="C2775" t="str">
            <v>GC1</v>
          </cell>
          <cell r="D2775" t="b">
            <v>1</v>
          </cell>
        </row>
        <row r="2776">
          <cell r="A2776" t="str">
            <v>5,2,1,28,05,000</v>
          </cell>
          <cell r="B2776" t="str">
            <v>MZ COLORADO FLETE CORTO/ACARROE</v>
          </cell>
          <cell r="C2776" t="str">
            <v>GC1</v>
          </cell>
          <cell r="D2776" t="b">
            <v>1</v>
          </cell>
        </row>
        <row r="2777">
          <cell r="A2777" t="str">
            <v>5,2,1,28,06,000</v>
          </cell>
          <cell r="B2777" t="str">
            <v>MZ COLORADO PARITARIA</v>
          </cell>
          <cell r="C2777" t="str">
            <v>GC1</v>
          </cell>
          <cell r="D2777" t="b">
            <v>1</v>
          </cell>
        </row>
        <row r="2778">
          <cell r="A2778" t="str">
            <v>5,2,1,28,07,000</v>
          </cell>
          <cell r="B2778" t="str">
            <v>MZ COLORADO ALMACENAJE</v>
          </cell>
          <cell r="C2778" t="str">
            <v>GC1</v>
          </cell>
          <cell r="D2778" t="b">
            <v>1</v>
          </cell>
        </row>
        <row r="2779">
          <cell r="A2779" t="str">
            <v>5,2,1,29,00,000</v>
          </cell>
          <cell r="B2779" t="str">
            <v>MAIZ SEMILLA</v>
          </cell>
          <cell r="D2779" t="b">
            <v>0</v>
          </cell>
        </row>
        <row r="2780">
          <cell r="A2780" t="str">
            <v>5,2,1,29,03,000</v>
          </cell>
          <cell r="B2780" t="str">
            <v>MZ SEMILLA VARIOS</v>
          </cell>
          <cell r="C2780" t="str">
            <v>GC1</v>
          </cell>
          <cell r="D2780" t="b">
            <v>1</v>
          </cell>
        </row>
        <row r="2781">
          <cell r="A2781" t="str">
            <v>5,2,1,30,00,000</v>
          </cell>
          <cell r="B2781" t="str">
            <v>GIRASOL SEMILLA</v>
          </cell>
          <cell r="D2781" t="b">
            <v>0</v>
          </cell>
        </row>
        <row r="2782">
          <cell r="A2782" t="str">
            <v>5,2,1,30,03,000</v>
          </cell>
          <cell r="B2782" t="str">
            <v>GR SEMILLA VARIOS</v>
          </cell>
          <cell r="C2782" t="str">
            <v>GC1</v>
          </cell>
          <cell r="D2782" t="b">
            <v>1</v>
          </cell>
        </row>
        <row r="2783">
          <cell r="A2783" t="str">
            <v>5,2,1,31,00,000</v>
          </cell>
          <cell r="B2783" t="str">
            <v>SOJA SEMILLA</v>
          </cell>
          <cell r="D2783" t="b">
            <v>0</v>
          </cell>
        </row>
        <row r="2784">
          <cell r="A2784" t="str">
            <v>5,2,1,31,02,000</v>
          </cell>
          <cell r="B2784" t="str">
            <v>SO SEMILLA FLETE LARGO</v>
          </cell>
          <cell r="C2784" t="str">
            <v>GC1</v>
          </cell>
          <cell r="D2784" t="b">
            <v>1</v>
          </cell>
        </row>
        <row r="2785">
          <cell r="A2785" t="str">
            <v>5,2,1,31,05,000</v>
          </cell>
          <cell r="B2785" t="str">
            <v>SO SEMILLA FLETE CORTO/ACARREO</v>
          </cell>
          <cell r="C2785" t="str">
            <v>GC1</v>
          </cell>
          <cell r="D2785" t="b">
            <v>1</v>
          </cell>
        </row>
        <row r="2786">
          <cell r="A2786" t="str">
            <v>5,2,1,33,00,000</v>
          </cell>
          <cell r="B2786" t="str">
            <v>TRIGO SEMILLA</v>
          </cell>
          <cell r="D2786" t="b">
            <v>0</v>
          </cell>
        </row>
        <row r="2787">
          <cell r="A2787" t="str">
            <v>5,2,1,33,05,000</v>
          </cell>
          <cell r="B2787" t="str">
            <v>TRIGO SEMILLA FLETE CORTO/ACARREO/</v>
          </cell>
          <cell r="C2787" t="str">
            <v>GC1</v>
          </cell>
          <cell r="D2787" t="b">
            <v>1</v>
          </cell>
        </row>
        <row r="2788">
          <cell r="A2788" t="str">
            <v>5,2,2,00,00,000</v>
          </cell>
          <cell r="B2788" t="str">
            <v>HACIENDA</v>
          </cell>
          <cell r="D2788" t="b">
            <v>0</v>
          </cell>
        </row>
        <row r="2789">
          <cell r="A2789" t="str">
            <v>5,2,2,01,00,000</v>
          </cell>
          <cell r="B2789" t="str">
            <v>VACUNA</v>
          </cell>
          <cell r="D2789" t="b">
            <v>0</v>
          </cell>
        </row>
        <row r="2790">
          <cell r="A2790" t="str">
            <v>5,2,2,01,01,000</v>
          </cell>
          <cell r="B2790" t="str">
            <v>VAC COMISION</v>
          </cell>
          <cell r="C2790" t="str">
            <v>GC2</v>
          </cell>
          <cell r="D2790" t="b">
            <v>1</v>
          </cell>
        </row>
        <row r="2791">
          <cell r="A2791" t="str">
            <v>5,2,2,01,02,000</v>
          </cell>
          <cell r="B2791" t="str">
            <v>VAC FLETES</v>
          </cell>
          <cell r="C2791" t="str">
            <v>GC2</v>
          </cell>
          <cell r="D2791" t="b">
            <v>1</v>
          </cell>
        </row>
        <row r="2792">
          <cell r="A2792" t="str">
            <v>5,2,2,01,03,000</v>
          </cell>
          <cell r="B2792" t="str">
            <v>VAC VARIOS</v>
          </cell>
          <cell r="C2792" t="str">
            <v>GC2</v>
          </cell>
          <cell r="D2792" t="b">
            <v>1</v>
          </cell>
        </row>
        <row r="2793">
          <cell r="A2793" t="str">
            <v>5,2,2,02,00,000</v>
          </cell>
          <cell r="B2793" t="str">
            <v>YEGUARIZA</v>
          </cell>
          <cell r="D2793" t="b">
            <v>0</v>
          </cell>
        </row>
        <row r="2794">
          <cell r="A2794" t="str">
            <v>5,2,2,02,01,000</v>
          </cell>
          <cell r="B2794" t="str">
            <v>YEG COMISION</v>
          </cell>
          <cell r="C2794" t="str">
            <v>GC2</v>
          </cell>
          <cell r="D2794" t="b">
            <v>1</v>
          </cell>
        </row>
        <row r="2795">
          <cell r="A2795" t="str">
            <v>5,2,2,02,02,000</v>
          </cell>
          <cell r="B2795" t="str">
            <v>YEG FLETES</v>
          </cell>
          <cell r="C2795" t="str">
            <v>GC2</v>
          </cell>
          <cell r="D2795" t="b">
            <v>1</v>
          </cell>
        </row>
        <row r="2796">
          <cell r="A2796" t="str">
            <v>5,2,2,02,03,000</v>
          </cell>
          <cell r="B2796" t="str">
            <v>YEG VARIOS</v>
          </cell>
          <cell r="C2796" t="str">
            <v>GC2</v>
          </cell>
          <cell r="D2796" t="b">
            <v>1</v>
          </cell>
        </row>
        <row r="2797">
          <cell r="A2797" t="str">
            <v>5,2,2,03,00,000</v>
          </cell>
          <cell r="B2797" t="str">
            <v>LANAR</v>
          </cell>
          <cell r="D2797" t="b">
            <v>0</v>
          </cell>
        </row>
        <row r="2798">
          <cell r="A2798" t="str">
            <v>5,2,2,03,01,000</v>
          </cell>
          <cell r="B2798" t="str">
            <v>LAN COMISION</v>
          </cell>
          <cell r="C2798" t="str">
            <v>GC2</v>
          </cell>
          <cell r="D2798" t="b">
            <v>1</v>
          </cell>
        </row>
        <row r="2799">
          <cell r="A2799" t="str">
            <v>5,2,2,03,02,000</v>
          </cell>
          <cell r="B2799" t="str">
            <v>LAN FLETES</v>
          </cell>
          <cell r="C2799" t="str">
            <v>GC2</v>
          </cell>
          <cell r="D2799" t="b">
            <v>1</v>
          </cell>
        </row>
        <row r="2800">
          <cell r="A2800" t="str">
            <v>5,2,2,03,03,000</v>
          </cell>
          <cell r="B2800" t="str">
            <v>LAN VARIOS</v>
          </cell>
          <cell r="C2800" t="str">
            <v>GC2</v>
          </cell>
          <cell r="D2800" t="b">
            <v>1</v>
          </cell>
        </row>
        <row r="2801">
          <cell r="A2801" t="str">
            <v>5,2,3,00,00,000</v>
          </cell>
          <cell r="B2801" t="str">
            <v>LECHE</v>
          </cell>
          <cell r="D2801" t="b">
            <v>0</v>
          </cell>
        </row>
        <row r="2802">
          <cell r="A2802" t="str">
            <v>5,2,3,01,00,000</v>
          </cell>
          <cell r="B2802" t="str">
            <v>LECHE</v>
          </cell>
          <cell r="D2802" t="b">
            <v>0</v>
          </cell>
        </row>
        <row r="2803">
          <cell r="A2803" t="str">
            <v>5,2,3,01,01,000</v>
          </cell>
          <cell r="B2803" t="str">
            <v>LEC COMISIONES</v>
          </cell>
          <cell r="C2803" t="str">
            <v>GC3</v>
          </cell>
          <cell r="D2803" t="b">
            <v>1</v>
          </cell>
        </row>
        <row r="2804">
          <cell r="A2804" t="str">
            <v>5,2,3,01,02,000</v>
          </cell>
          <cell r="B2804" t="str">
            <v>LEC FLETES</v>
          </cell>
          <cell r="C2804" t="str">
            <v>GC3</v>
          </cell>
          <cell r="D2804" t="b">
            <v>1</v>
          </cell>
        </row>
        <row r="2805">
          <cell r="A2805" t="str">
            <v>5,2,3,01,03,000</v>
          </cell>
          <cell r="B2805" t="str">
            <v>LEC VARIOS</v>
          </cell>
          <cell r="C2805" t="str">
            <v>GC3</v>
          </cell>
          <cell r="D2805" t="b">
            <v>1</v>
          </cell>
        </row>
        <row r="2806">
          <cell r="A2806" t="str">
            <v>5,2,3,02,00,000</v>
          </cell>
          <cell r="B2806" t="str">
            <v>HACIENDA TAMBO</v>
          </cell>
          <cell r="D2806" t="b">
            <v>0</v>
          </cell>
        </row>
        <row r="2807">
          <cell r="A2807" t="str">
            <v>5,2,3,02,01,000</v>
          </cell>
          <cell r="B2807" t="str">
            <v>COMOSION HACIENDA TAMBO</v>
          </cell>
          <cell r="C2807" t="str">
            <v>GC3</v>
          </cell>
          <cell r="D2807" t="b">
            <v>1</v>
          </cell>
        </row>
        <row r="2808">
          <cell r="A2808" t="str">
            <v>5,2,3,02,02,000</v>
          </cell>
          <cell r="B2808" t="str">
            <v>FLETES HACIENDA TAMBO</v>
          </cell>
          <cell r="C2808" t="str">
            <v>GC3</v>
          </cell>
          <cell r="D2808" t="b">
            <v>1</v>
          </cell>
        </row>
        <row r="2809">
          <cell r="A2809" t="str">
            <v>5,2,3,02,03,000</v>
          </cell>
          <cell r="B2809" t="str">
            <v>VARIOS HACIENDA TAMBO</v>
          </cell>
          <cell r="C2809" t="str">
            <v>GC3</v>
          </cell>
          <cell r="D2809" t="b">
            <v>1</v>
          </cell>
        </row>
        <row r="2810">
          <cell r="A2810" t="str">
            <v>5,2,5,00,00,000</v>
          </cell>
          <cell r="B2810" t="str">
            <v>OTROS</v>
          </cell>
          <cell r="D2810" t="b">
            <v>0</v>
          </cell>
        </row>
        <row r="2811">
          <cell r="A2811" t="str">
            <v>5,2,5,02,00,000</v>
          </cell>
          <cell r="B2811" t="str">
            <v>FLETES OTROS</v>
          </cell>
          <cell r="C2811" t="str">
            <v>GC2</v>
          </cell>
          <cell r="D2811" t="b">
            <v>1</v>
          </cell>
        </row>
        <row r="2812">
          <cell r="A2812" t="str">
            <v>5,2,5,03,00,000</v>
          </cell>
          <cell r="B2812" t="str">
            <v>VARIOS OTROS</v>
          </cell>
          <cell r="C2812" t="str">
            <v>GC2</v>
          </cell>
          <cell r="D2812" t="b">
            <v>1</v>
          </cell>
        </row>
        <row r="2813">
          <cell r="A2813" t="str">
            <v>5,2,5,04,00,000</v>
          </cell>
          <cell r="B2813" t="str">
            <v>FLETES INTERNOS</v>
          </cell>
          <cell r="C2813" t="str">
            <v>P2</v>
          </cell>
          <cell r="D2813" t="b">
            <v>1</v>
          </cell>
        </row>
        <row r="2814">
          <cell r="A2814" t="str">
            <v>5,3,0,00,00,000</v>
          </cell>
          <cell r="B2814" t="str">
            <v>ADMINISTRACION</v>
          </cell>
          <cell r="D2814" t="b">
            <v>0</v>
          </cell>
        </row>
        <row r="2815">
          <cell r="A2815" t="str">
            <v>5,3,1,00,00,000</v>
          </cell>
          <cell r="B2815" t="str">
            <v>ESTRUCTURA</v>
          </cell>
          <cell r="D2815" t="b">
            <v>0</v>
          </cell>
        </row>
        <row r="2816">
          <cell r="A2816" t="str">
            <v>5,3,1,01,00,000</v>
          </cell>
          <cell r="B2816" t="str">
            <v>REMUNERACIONES</v>
          </cell>
          <cell r="D2816" t="b">
            <v>0</v>
          </cell>
        </row>
        <row r="2817">
          <cell r="A2817" t="str">
            <v>5,3,1,01,01,000</v>
          </cell>
          <cell r="B2817" t="str">
            <v>REMUNERACIONES</v>
          </cell>
          <cell r="D2817" t="b">
            <v>0</v>
          </cell>
        </row>
        <row r="2818">
          <cell r="A2818" t="str">
            <v>5,3,1,01,01,001</v>
          </cell>
          <cell r="B2818" t="str">
            <v>ESTR SUELDOS</v>
          </cell>
          <cell r="C2818" t="str">
            <v>GA6</v>
          </cell>
          <cell r="D2818" t="b">
            <v>1</v>
          </cell>
        </row>
        <row r="2819">
          <cell r="A2819" t="str">
            <v>5,3,1,01,01,002</v>
          </cell>
          <cell r="B2819" t="str">
            <v>ESTR AGUINALDOS</v>
          </cell>
          <cell r="C2819" t="str">
            <v>GA6</v>
          </cell>
          <cell r="D2819" t="b">
            <v>1</v>
          </cell>
        </row>
        <row r="2820">
          <cell r="A2820" t="str">
            <v>5,3,1,01,01,003</v>
          </cell>
          <cell r="B2820" t="str">
            <v>ESTR HORAS EXTRAS</v>
          </cell>
          <cell r="C2820" t="str">
            <v>GA6</v>
          </cell>
          <cell r="D2820" t="b">
            <v>1</v>
          </cell>
        </row>
        <row r="2821">
          <cell r="A2821" t="str">
            <v>5,3,1,01,01,005</v>
          </cell>
          <cell r="B2821" t="str">
            <v>ESTR EXTRAS</v>
          </cell>
          <cell r="C2821" t="str">
            <v>GA6</v>
          </cell>
          <cell r="D2821" t="b">
            <v>1</v>
          </cell>
        </row>
        <row r="2822">
          <cell r="A2822" t="str">
            <v>5,3,1,01,01,006</v>
          </cell>
          <cell r="B2822" t="str">
            <v>ESTR GRATIFICACIONES</v>
          </cell>
          <cell r="C2822" t="str">
            <v>GA6</v>
          </cell>
          <cell r="D2822" t="b">
            <v>1</v>
          </cell>
        </row>
        <row r="2823">
          <cell r="A2823" t="str">
            <v>5,3,1,01,01,007</v>
          </cell>
          <cell r="B2823" t="str">
            <v>ESTR INDEMNIZACIONES</v>
          </cell>
          <cell r="C2823" t="str">
            <v>GA6</v>
          </cell>
          <cell r="D2823" t="b">
            <v>1</v>
          </cell>
        </row>
        <row r="2824">
          <cell r="A2824" t="str">
            <v>5,3,1,01,01,008</v>
          </cell>
          <cell r="B2824" t="str">
            <v>ESTR CARGAS SOCIALES</v>
          </cell>
          <cell r="C2824" t="str">
            <v>GA6</v>
          </cell>
          <cell r="D2824" t="b">
            <v>1</v>
          </cell>
        </row>
        <row r="2825">
          <cell r="A2825" t="str">
            <v>5,3,1,01,01,009</v>
          </cell>
          <cell r="B2825" t="str">
            <v>ESTR ASISTENCIA SOCIAL</v>
          </cell>
          <cell r="C2825" t="str">
            <v>GA6</v>
          </cell>
          <cell r="D2825" t="b">
            <v>1</v>
          </cell>
        </row>
        <row r="2826">
          <cell r="A2826" t="str">
            <v>5,3,1,01,01,010</v>
          </cell>
          <cell r="B2826" t="str">
            <v>ESTR MANUNTENCION PERSONAL</v>
          </cell>
          <cell r="C2826" t="str">
            <v>GA6</v>
          </cell>
          <cell r="D2826" t="b">
            <v>1</v>
          </cell>
        </row>
        <row r="2827">
          <cell r="A2827" t="str">
            <v>5,3,1,01,01,012</v>
          </cell>
          <cell r="B2827" t="str">
            <v>ESTR VARIOS</v>
          </cell>
          <cell r="C2827" t="str">
            <v>GA6</v>
          </cell>
          <cell r="D2827" t="b">
            <v>1</v>
          </cell>
        </row>
        <row r="2828">
          <cell r="A2828" t="str">
            <v>5,3,1,01,01,013</v>
          </cell>
          <cell r="B2828" t="str">
            <v>ESTR A.R.T.</v>
          </cell>
          <cell r="C2828" t="str">
            <v>GA6</v>
          </cell>
          <cell r="D2828" t="b">
            <v>1</v>
          </cell>
        </row>
        <row r="2829">
          <cell r="A2829" t="str">
            <v>5,3,1,02,00,000</v>
          </cell>
          <cell r="B2829" t="str">
            <v>HONORARIOS</v>
          </cell>
          <cell r="D2829" t="b">
            <v>0</v>
          </cell>
        </row>
        <row r="2830">
          <cell r="A2830" t="str">
            <v>5,3,1,02,01,000</v>
          </cell>
          <cell r="B2830" t="str">
            <v>HONORARIOS AUDITORIA</v>
          </cell>
          <cell r="C2830" t="str">
            <v>GA6</v>
          </cell>
          <cell r="D2830" t="b">
            <v>1</v>
          </cell>
        </row>
        <row r="2831">
          <cell r="A2831" t="str">
            <v>5,3,1,02,02,000</v>
          </cell>
          <cell r="B2831" t="str">
            <v>HONORARIOS OTROS</v>
          </cell>
          <cell r="C2831" t="str">
            <v>GA6</v>
          </cell>
          <cell r="D2831" t="b">
            <v>1</v>
          </cell>
        </row>
        <row r="2832">
          <cell r="A2832" t="str">
            <v>5,3,1,02,03,000</v>
          </cell>
          <cell r="B2832" t="str">
            <v>HONORARIOS DIRECTORIO</v>
          </cell>
          <cell r="C2832" t="str">
            <v>GA6</v>
          </cell>
          <cell r="D2832" t="b">
            <v>1</v>
          </cell>
        </row>
        <row r="2833">
          <cell r="A2833" t="str">
            <v>5,3,1,02,04,000</v>
          </cell>
          <cell r="B2833" t="str">
            <v>HONORARIOS GERENCIAMIENTO</v>
          </cell>
          <cell r="C2833" t="str">
            <v>HG6</v>
          </cell>
          <cell r="D2833" t="b">
            <v>1</v>
          </cell>
        </row>
        <row r="2834">
          <cell r="A2834" t="str">
            <v>5,3,1,02,05,000</v>
          </cell>
          <cell r="B2834" t="str">
            <v>HONORARIOS DE SISTEMAS</v>
          </cell>
          <cell r="C2834" t="str">
            <v>GA6</v>
          </cell>
          <cell r="D2834" t="b">
            <v>1</v>
          </cell>
        </row>
        <row r="2835">
          <cell r="A2835" t="str">
            <v>5,3,1,02,06,000</v>
          </cell>
          <cell r="B2835" t="str">
            <v>HONORARIOS ESCRIBANIA Y LEGALES</v>
          </cell>
          <cell r="C2835" t="str">
            <v>GA6</v>
          </cell>
          <cell r="D2835" t="b">
            <v>1</v>
          </cell>
        </row>
        <row r="2836">
          <cell r="A2836" t="str">
            <v>5,3,1,02,07,000</v>
          </cell>
          <cell r="B2836" t="str">
            <v>HONOR PUBLICACIONES</v>
          </cell>
          <cell r="C2836" t="str">
            <v>GA6</v>
          </cell>
          <cell r="D2836" t="b">
            <v>1</v>
          </cell>
        </row>
        <row r="2837">
          <cell r="A2837" t="str">
            <v>5,3,1,02,08,000</v>
          </cell>
          <cell r="B2837" t="str">
            <v>HONORARIOS X SERVICIOS IRSA</v>
          </cell>
          <cell r="C2837" t="str">
            <v>GA6</v>
          </cell>
          <cell r="D2837" t="b">
            <v>1</v>
          </cell>
        </row>
        <row r="2838">
          <cell r="A2838" t="str">
            <v>5,3,1,03,00,000</v>
          </cell>
          <cell r="B2838" t="str">
            <v>GENERALES DE ADMINISTRACION</v>
          </cell>
          <cell r="D2838" t="b">
            <v>0</v>
          </cell>
        </row>
        <row r="2839">
          <cell r="A2839" t="str">
            <v>5,3,1,03,01,000</v>
          </cell>
          <cell r="B2839" t="str">
            <v>GEN ADM GASTOS GENERALES</v>
          </cell>
          <cell r="C2839" t="str">
            <v>GA6</v>
          </cell>
          <cell r="D2839" t="b">
            <v>1</v>
          </cell>
        </row>
        <row r="2840">
          <cell r="A2840" t="str">
            <v>5,3,1,03,02,000</v>
          </cell>
          <cell r="B2840" t="str">
            <v>GEN ADM TELEFONOS</v>
          </cell>
          <cell r="C2840" t="str">
            <v>GA6</v>
          </cell>
          <cell r="D2840" t="b">
            <v>1</v>
          </cell>
        </row>
        <row r="2841">
          <cell r="A2841" t="str">
            <v>5,3,1,03,03,000</v>
          </cell>
          <cell r="B2841" t="str">
            <v>GEN ADM RADIO</v>
          </cell>
          <cell r="C2841" t="str">
            <v>GA6</v>
          </cell>
          <cell r="D2841" t="b">
            <v>1</v>
          </cell>
        </row>
        <row r="2842">
          <cell r="A2842" t="str">
            <v>5,3,1,03,04,000</v>
          </cell>
          <cell r="B2842" t="str">
            <v>GEN ADM CORREO</v>
          </cell>
          <cell r="C2842" t="str">
            <v>GA6</v>
          </cell>
          <cell r="D2842" t="b">
            <v>1</v>
          </cell>
        </row>
        <row r="2843">
          <cell r="A2843" t="str">
            <v>5,3,1,03,05,000</v>
          </cell>
          <cell r="B2843" t="str">
            <v>GEN ADM ENCOMIENDAS</v>
          </cell>
          <cell r="C2843" t="str">
            <v>GA6</v>
          </cell>
          <cell r="D2843" t="b">
            <v>1</v>
          </cell>
        </row>
        <row r="2844">
          <cell r="A2844" t="str">
            <v>5,3,1,03,06,000</v>
          </cell>
          <cell r="B2844" t="str">
            <v>GEN ADM GASTOS BANCARIOS</v>
          </cell>
          <cell r="C2844" t="str">
            <v>GF5</v>
          </cell>
          <cell r="D2844" t="b">
            <v>1</v>
          </cell>
        </row>
        <row r="2845">
          <cell r="A2845" t="str">
            <v>5,3,1,03,07,000</v>
          </cell>
          <cell r="B2845" t="str">
            <v>GEN ADM ENERGIA ELECTRICA</v>
          </cell>
          <cell r="C2845" t="str">
            <v>GA6</v>
          </cell>
          <cell r="D2845" t="b">
            <v>1</v>
          </cell>
        </row>
        <row r="2846">
          <cell r="A2846" t="str">
            <v>5,3,1,03,08,000</v>
          </cell>
          <cell r="B2846" t="str">
            <v>GEN ADM GASTOS ESCRITORIO</v>
          </cell>
          <cell r="C2846" t="str">
            <v>GA6</v>
          </cell>
          <cell r="D2846" t="b">
            <v>1</v>
          </cell>
        </row>
        <row r="2847">
          <cell r="A2847" t="str">
            <v>5,3,1,03,09,000</v>
          </cell>
          <cell r="B2847" t="str">
            <v>GEN ADM GASTOS COMPUTACION</v>
          </cell>
          <cell r="C2847" t="str">
            <v>GA6</v>
          </cell>
          <cell r="D2847" t="b">
            <v>1</v>
          </cell>
        </row>
        <row r="2848">
          <cell r="A2848" t="str">
            <v>5,3,1,03,10,000</v>
          </cell>
          <cell r="B2848" t="str">
            <v>GEN ADM FLETES</v>
          </cell>
          <cell r="C2848" t="str">
            <v>GA6</v>
          </cell>
          <cell r="D2848" t="b">
            <v>1</v>
          </cell>
        </row>
        <row r="2849">
          <cell r="A2849" t="str">
            <v>5,3,1,03,11,000</v>
          </cell>
          <cell r="B2849" t="str">
            <v>GEN ADM GASTOS AUTOMOTORES</v>
          </cell>
          <cell r="C2849" t="str">
            <v>GA6</v>
          </cell>
          <cell r="D2849" t="b">
            <v>1</v>
          </cell>
        </row>
        <row r="2850">
          <cell r="A2850" t="str">
            <v>5,3,1,03,12,000</v>
          </cell>
          <cell r="B2850" t="str">
            <v>GEN ADM MOVILIDAD Y REPRESENTA</v>
          </cell>
          <cell r="C2850" t="str">
            <v>GA6</v>
          </cell>
          <cell r="D2850" t="b">
            <v>1</v>
          </cell>
        </row>
        <row r="2851">
          <cell r="A2851" t="str">
            <v>5,3,1,03,13,000</v>
          </cell>
          <cell r="B2851" t="str">
            <v>GEN ADM SEGUROS</v>
          </cell>
          <cell r="C2851" t="str">
            <v>GA6</v>
          </cell>
          <cell r="D2851" t="b">
            <v>1</v>
          </cell>
        </row>
        <row r="2852">
          <cell r="A2852" t="str">
            <v>5,3,1,03,14,000</v>
          </cell>
          <cell r="B2852" t="str">
            <v>GEN ADM AMORTIZACIONES</v>
          </cell>
          <cell r="C2852" t="str">
            <v>GA6</v>
          </cell>
          <cell r="D2852" t="b">
            <v>1</v>
          </cell>
        </row>
        <row r="2853">
          <cell r="A2853" t="str">
            <v>5,3,1,03,15,000</v>
          </cell>
          <cell r="B2853" t="str">
            <v>GEN ADM COSTO DE PERSONAL</v>
          </cell>
          <cell r="C2853" t="str">
            <v>GA6</v>
          </cell>
          <cell r="D2853" t="b">
            <v>1</v>
          </cell>
        </row>
        <row r="2854">
          <cell r="A2854" t="str">
            <v>5,3,1,03,17,000</v>
          </cell>
          <cell r="B2854" t="str">
            <v>GEN ADM COMBUSTIBLE</v>
          </cell>
          <cell r="C2854" t="str">
            <v>GA6</v>
          </cell>
          <cell r="D2854" t="b">
            <v>1</v>
          </cell>
        </row>
        <row r="2855">
          <cell r="A2855" t="str">
            <v>5,3,1,03,18,000</v>
          </cell>
          <cell r="B2855" t="str">
            <v>GEN ADM SEGUROS AUTOMOTORES</v>
          </cell>
          <cell r="C2855" t="str">
            <v>GA6</v>
          </cell>
          <cell r="D2855" t="b">
            <v>1</v>
          </cell>
        </row>
        <row r="2856">
          <cell r="A2856" t="str">
            <v>5,3,1,03,20,000</v>
          </cell>
          <cell r="B2856" t="str">
            <v>GEN ADM GAS</v>
          </cell>
          <cell r="C2856" t="str">
            <v>GA6</v>
          </cell>
          <cell r="D2856" t="b">
            <v>1</v>
          </cell>
        </row>
        <row r="2857">
          <cell r="A2857" t="str">
            <v>5,3,1,03,21,000</v>
          </cell>
          <cell r="B2857" t="str">
            <v>GEN ADM ALQUILERES PAGADOS</v>
          </cell>
          <cell r="C2857" t="str">
            <v>GA6</v>
          </cell>
          <cell r="D2857" t="b">
            <v>1</v>
          </cell>
        </row>
        <row r="2858">
          <cell r="A2858" t="str">
            <v>5,3,1,03,22,000</v>
          </cell>
          <cell r="B2858" t="str">
            <v>GEN ADM CUOTAS SOCIALES Y SUSC</v>
          </cell>
          <cell r="C2858" t="str">
            <v>GA6</v>
          </cell>
          <cell r="D2858" t="b">
            <v>1</v>
          </cell>
        </row>
        <row r="2859">
          <cell r="A2859" t="str">
            <v>5,3,1,03,23,000</v>
          </cell>
          <cell r="B2859" t="str">
            <v>GEN ADM EVENTOS Y AGASAJOS</v>
          </cell>
          <cell r="C2859" t="str">
            <v>GA6</v>
          </cell>
          <cell r="D2859" t="b">
            <v>1</v>
          </cell>
        </row>
        <row r="2860">
          <cell r="A2860" t="str">
            <v>5,3,1,03,24,000</v>
          </cell>
          <cell r="B2860" t="str">
            <v>GEN ADM PUBLICIDAD</v>
          </cell>
          <cell r="C2860" t="str">
            <v>GA6</v>
          </cell>
          <cell r="D2860" t="b">
            <v>1</v>
          </cell>
        </row>
        <row r="2861">
          <cell r="A2861" t="str">
            <v>5,3,1,03,26,000</v>
          </cell>
          <cell r="B2861" t="str">
            <v>GEN ADM EXPENSAS</v>
          </cell>
          <cell r="C2861" t="str">
            <v>GA6</v>
          </cell>
          <cell r="D2861" t="b">
            <v>1</v>
          </cell>
        </row>
        <row r="2862">
          <cell r="A2862" t="str">
            <v>5,3,1,03,27,000</v>
          </cell>
          <cell r="B2862" t="str">
            <v>GEN ADM MANTENIMIENTO GRAL</v>
          </cell>
          <cell r="C2862" t="str">
            <v>GA6</v>
          </cell>
          <cell r="D2862" t="b">
            <v>1</v>
          </cell>
        </row>
        <row r="2863">
          <cell r="A2863" t="str">
            <v>5,3,1,03,28,000</v>
          </cell>
          <cell r="B2863" t="str">
            <v>GEN ADM RECUPERO GASTOS INVERS</v>
          </cell>
          <cell r="C2863" t="str">
            <v>GA6</v>
          </cell>
          <cell r="D2863" t="b">
            <v>1</v>
          </cell>
        </row>
        <row r="2864">
          <cell r="A2864" t="str">
            <v>5,3,1,03,29,000</v>
          </cell>
          <cell r="B2864" t="str">
            <v>GEN ADM MULTAS</v>
          </cell>
          <cell r="C2864" t="str">
            <v>GA6</v>
          </cell>
          <cell r="D2864" t="b">
            <v>1</v>
          </cell>
        </row>
        <row r="2865">
          <cell r="A2865" t="str">
            <v>5,3,1,03,30,000</v>
          </cell>
          <cell r="B2865" t="str">
            <v>GEN ADM DESAFECTACIOB BS.USO</v>
          </cell>
          <cell r="C2865" t="str">
            <v>GA6</v>
          </cell>
          <cell r="D2865" t="b">
            <v>1</v>
          </cell>
        </row>
        <row r="2866">
          <cell r="A2866" t="str">
            <v>5,3,1,03,31,000</v>
          </cell>
          <cell r="B2866" t="str">
            <v>GEN ADM GTOS INSTITUCIONALES</v>
          </cell>
          <cell r="C2866" t="str">
            <v>GA6</v>
          </cell>
          <cell r="D2866" t="b">
            <v>1</v>
          </cell>
        </row>
        <row r="2867">
          <cell r="A2867" t="str">
            <v>5,3,1,03,32,000</v>
          </cell>
          <cell r="B2867" t="str">
            <v>GEN ADM GTOS.JUICIOS</v>
          </cell>
          <cell r="C2867" t="str">
            <v>GA6</v>
          </cell>
          <cell r="D2867" t="b">
            <v>1</v>
          </cell>
        </row>
        <row r="2868">
          <cell r="A2868" t="str">
            <v>5,3,1,03,33,000</v>
          </cell>
          <cell r="B2868" t="str">
            <v>GEN ADM SINIESTROS</v>
          </cell>
          <cell r="C2868" t="str">
            <v>GA6</v>
          </cell>
          <cell r="D2868" t="b">
            <v>1</v>
          </cell>
        </row>
        <row r="2869">
          <cell r="A2869" t="str">
            <v>5,3,1,04,00,000</v>
          </cell>
          <cell r="B2869" t="str">
            <v>IMPUESTOS</v>
          </cell>
          <cell r="D2869" t="b">
            <v>0</v>
          </cell>
        </row>
        <row r="2870">
          <cell r="A2870" t="str">
            <v>5,3,1,04,01,000</v>
          </cell>
          <cell r="B2870" t="str">
            <v>INMOBILIARIO</v>
          </cell>
          <cell r="C2870" t="str">
            <v>GI6</v>
          </cell>
          <cell r="D2870" t="b">
            <v>1</v>
          </cell>
        </row>
        <row r="2871">
          <cell r="A2871" t="str">
            <v>5,3,1,04,02,000</v>
          </cell>
          <cell r="B2871" t="str">
            <v>GANANCIAS</v>
          </cell>
          <cell r="C2871" t="str">
            <v>GAN</v>
          </cell>
          <cell r="D2871" t="b">
            <v>1</v>
          </cell>
        </row>
        <row r="2872">
          <cell r="A2872" t="str">
            <v>5,3,1,04,04,000</v>
          </cell>
          <cell r="B2872" t="str">
            <v>INGRESOS BRUTOS</v>
          </cell>
          <cell r="C2872" t="str">
            <v>IV2</v>
          </cell>
          <cell r="D2872" t="b">
            <v>1</v>
          </cell>
        </row>
        <row r="2873">
          <cell r="A2873" t="str">
            <v>5,3,1,04,05,000</v>
          </cell>
          <cell r="B2873" t="str">
            <v>SELLADOS</v>
          </cell>
          <cell r="C2873" t="str">
            <v>GA6</v>
          </cell>
          <cell r="D2873" t="b">
            <v>1</v>
          </cell>
        </row>
        <row r="2874">
          <cell r="A2874" t="str">
            <v>5,3,1,04,06,000</v>
          </cell>
          <cell r="B2874" t="str">
            <v>TASAS Y CONTRIBUCIONES (ABL)</v>
          </cell>
          <cell r="C2874" t="str">
            <v>GA6</v>
          </cell>
          <cell r="D2874" t="b">
            <v>1</v>
          </cell>
        </row>
        <row r="2875">
          <cell r="A2875" t="str">
            <v>5,3,1,04,07,000</v>
          </cell>
          <cell r="B2875" t="str">
            <v>MULTAS</v>
          </cell>
          <cell r="C2875" t="str">
            <v>GA6</v>
          </cell>
          <cell r="D2875" t="b">
            <v>1</v>
          </cell>
        </row>
        <row r="2876">
          <cell r="A2876" t="str">
            <v>5,3,1,04,08,000</v>
          </cell>
          <cell r="B2876" t="str">
            <v>IMPUESTOS INTERNOS - GAS OIL</v>
          </cell>
          <cell r="C2876" t="str">
            <v>GI6</v>
          </cell>
          <cell r="D2876" t="b">
            <v>1</v>
          </cell>
        </row>
        <row r="2877">
          <cell r="A2877" t="str">
            <v>5,3,1,04,09,000</v>
          </cell>
          <cell r="B2877" t="str">
            <v>IMP.AL ENDEUDAMIENTO</v>
          </cell>
          <cell r="C2877" t="str">
            <v>GI6</v>
          </cell>
          <cell r="D2877" t="b">
            <v>1</v>
          </cell>
        </row>
        <row r="2878">
          <cell r="A2878" t="str">
            <v>5,3,1,04,10,000</v>
          </cell>
          <cell r="B2878" t="str">
            <v>IMPUESTO S/DEBITOS Y CREDITOS</v>
          </cell>
          <cell r="C2878" t="str">
            <v>GI6</v>
          </cell>
          <cell r="D2878" t="b">
            <v>1</v>
          </cell>
        </row>
        <row r="2879">
          <cell r="A2879" t="str">
            <v>5,3,1,05,00,000</v>
          </cell>
          <cell r="B2879" t="str">
            <v>INGRESOS BRUTOS</v>
          </cell>
          <cell r="D2879" t="b">
            <v>0</v>
          </cell>
        </row>
        <row r="2880">
          <cell r="A2880" t="str">
            <v>5,3,1,05,01,000</v>
          </cell>
          <cell r="B2880" t="str">
            <v>ING.BRUTOS HACIENDA</v>
          </cell>
          <cell r="C2880" t="str">
            <v>IB2</v>
          </cell>
          <cell r="D2880" t="b">
            <v>1</v>
          </cell>
        </row>
        <row r="2881">
          <cell r="A2881" t="str">
            <v>5,3,1,05,02,000</v>
          </cell>
          <cell r="B2881" t="str">
            <v>ING.BRUTOS CEREALES</v>
          </cell>
          <cell r="C2881" t="str">
            <v>IB1</v>
          </cell>
          <cell r="D2881" t="b">
            <v>1</v>
          </cell>
        </row>
        <row r="2882">
          <cell r="A2882" t="str">
            <v>5,3,1,05,03,000</v>
          </cell>
          <cell r="B2882" t="str">
            <v>ING.BRUTOS LECHE</v>
          </cell>
          <cell r="C2882" t="str">
            <v>IB3</v>
          </cell>
          <cell r="D2882" t="b">
            <v>1</v>
          </cell>
        </row>
        <row r="2883">
          <cell r="A2883" t="str">
            <v>5,3,1,05,04,000</v>
          </cell>
          <cell r="B2883" t="str">
            <v>ING.BRUTOS BS.USO</v>
          </cell>
          <cell r="C2883" t="str">
            <v>IB6</v>
          </cell>
          <cell r="D2883" t="b">
            <v>1</v>
          </cell>
        </row>
        <row r="2884">
          <cell r="A2884" t="str">
            <v>5,3,1,05,05,000</v>
          </cell>
          <cell r="B2884" t="str">
            <v>ING.BRUTOS INMOBILIARIOS</v>
          </cell>
          <cell r="C2884" t="str">
            <v>IB1</v>
          </cell>
          <cell r="D2884" t="b">
            <v>1</v>
          </cell>
        </row>
        <row r="2885">
          <cell r="A2885" t="str">
            <v>5,3,1,05,06,000</v>
          </cell>
          <cell r="B2885" t="str">
            <v>ING.BRUTOS SS EMPRESAS</v>
          </cell>
          <cell r="C2885" t="str">
            <v>GA6</v>
          </cell>
          <cell r="D2885" t="b">
            <v>1</v>
          </cell>
        </row>
        <row r="2886">
          <cell r="A2886" t="str">
            <v>5,3,1,05,07,000</v>
          </cell>
          <cell r="B2886" t="str">
            <v>ING.BRUTOS SS FINANCIERO</v>
          </cell>
          <cell r="C2886" t="str">
            <v>IB5</v>
          </cell>
          <cell r="D2886" t="b">
            <v>1</v>
          </cell>
        </row>
        <row r="2887">
          <cell r="A2887" t="str">
            <v>5,3,1,06,00,000</v>
          </cell>
          <cell r="B2887" t="str">
            <v>OTROS EGRESOS</v>
          </cell>
          <cell r="D2887" t="b">
            <v>0</v>
          </cell>
        </row>
        <row r="2888">
          <cell r="A2888" t="str">
            <v>5,3,1,06,01,000</v>
          </cell>
          <cell r="B2888" t="str">
            <v>DONACIONES</v>
          </cell>
          <cell r="C2888" t="str">
            <v>GA6</v>
          </cell>
          <cell r="D2888" t="b">
            <v>1</v>
          </cell>
        </row>
        <row r="2889">
          <cell r="A2889" t="str">
            <v>5,3,1,06,02,000</v>
          </cell>
          <cell r="B2889" t="str">
            <v>RESULTADO COMPRA FYO</v>
          </cell>
          <cell r="C2889" t="str">
            <v>GA6</v>
          </cell>
          <cell r="D2889" t="b">
            <v>1</v>
          </cell>
        </row>
        <row r="2890">
          <cell r="A2890" t="str">
            <v>5,3,1,06,03,000</v>
          </cell>
          <cell r="B2890" t="str">
            <v>AMORTIZ.ACT.INTANGIBLES Y GTOS</v>
          </cell>
          <cell r="C2890" t="str">
            <v>OI6</v>
          </cell>
          <cell r="D2890" t="b">
            <v>1</v>
          </cell>
        </row>
        <row r="2891">
          <cell r="A2891" t="str">
            <v>5,3,1,06,04,000</v>
          </cell>
          <cell r="B2891" t="str">
            <v>AMORT.GTOS COMPRA FYO</v>
          </cell>
          <cell r="C2891" t="str">
            <v>OI6</v>
          </cell>
          <cell r="D2891" t="b">
            <v>1</v>
          </cell>
        </row>
        <row r="2892">
          <cell r="A2892" t="str">
            <v>5,3,1,06,05,000</v>
          </cell>
          <cell r="B2892" t="str">
            <v>INTERESES APORTES FYO</v>
          </cell>
          <cell r="C2892" t="str">
            <v>OI6</v>
          </cell>
          <cell r="D2892" t="b">
            <v>1</v>
          </cell>
        </row>
        <row r="2893">
          <cell r="A2893" t="str">
            <v>5,3,1,06,06,000</v>
          </cell>
          <cell r="B2893" t="str">
            <v>AMORTIZAC.VALOR LLAVE IRSA</v>
          </cell>
          <cell r="C2893" t="str">
            <v>OI6</v>
          </cell>
          <cell r="D2893" t="b">
            <v>1</v>
          </cell>
        </row>
        <row r="2894">
          <cell r="A2894" t="str">
            <v>5,4,0,00,00,000</v>
          </cell>
          <cell r="B2894" t="str">
            <v>FINANCIEROS</v>
          </cell>
          <cell r="D2894" t="b">
            <v>0</v>
          </cell>
        </row>
        <row r="2895">
          <cell r="A2895" t="str">
            <v>5,4,1,00,00,000</v>
          </cell>
          <cell r="B2895" t="str">
            <v>COMERCIALES</v>
          </cell>
          <cell r="D2895" t="b">
            <v>0</v>
          </cell>
        </row>
        <row r="2896">
          <cell r="A2896" t="str">
            <v>5,4,1,01,00,000</v>
          </cell>
          <cell r="B2896" t="str">
            <v>FINANC.COMERC.INT POR COMPRAS A</v>
          </cell>
          <cell r="C2896" t="str">
            <v>GF5</v>
          </cell>
          <cell r="D2896" t="b">
            <v>1</v>
          </cell>
        </row>
        <row r="2897">
          <cell r="A2897" t="str">
            <v>5,4,1,04,00,000</v>
          </cell>
          <cell r="B2897" t="str">
            <v>FINANC.COMERC.OTROS</v>
          </cell>
          <cell r="C2897" t="str">
            <v>GF5</v>
          </cell>
          <cell r="D2897" t="b">
            <v>1</v>
          </cell>
        </row>
        <row r="2898">
          <cell r="A2898" t="str">
            <v>5,4,1,05,00,000</v>
          </cell>
          <cell r="B2898" t="str">
            <v>FINANC.COMERC.CREDITOS INCOBRABL</v>
          </cell>
          <cell r="C2898" t="str">
            <v>GC1</v>
          </cell>
          <cell r="D2898" t="b">
            <v>1</v>
          </cell>
        </row>
        <row r="2899">
          <cell r="A2899" t="str">
            <v>5,4,1,06,00,000</v>
          </cell>
          <cell r="B2899" t="str">
            <v>FINANC.COMERC.DIFERENCIA POR RED</v>
          </cell>
          <cell r="C2899" t="str">
            <v>GF5</v>
          </cell>
          <cell r="D2899" t="b">
            <v>1</v>
          </cell>
        </row>
        <row r="2900">
          <cell r="A2900" t="str">
            <v>5,4,2,00,00,000</v>
          </cell>
          <cell r="B2900" t="str">
            <v>BANCARIOS</v>
          </cell>
          <cell r="D2900" t="b">
            <v>0</v>
          </cell>
        </row>
        <row r="2901">
          <cell r="A2901" t="str">
            <v>5,4,2,01,00,000</v>
          </cell>
          <cell r="B2901" t="str">
            <v>FINANC.BANC.INTERESES</v>
          </cell>
          <cell r="C2901" t="str">
            <v>GF5</v>
          </cell>
          <cell r="D2901" t="b">
            <v>1</v>
          </cell>
        </row>
        <row r="2902">
          <cell r="A2902" t="str">
            <v>5,4,2,03,00,000</v>
          </cell>
          <cell r="B2902" t="str">
            <v>FINANC.BANC.OTROS</v>
          </cell>
          <cell r="C2902" t="str">
            <v>GF5</v>
          </cell>
          <cell r="D2902" t="b">
            <v>1</v>
          </cell>
        </row>
        <row r="2903">
          <cell r="A2903" t="str">
            <v>5,4,3,00,00,000</v>
          </cell>
          <cell r="B2903" t="str">
            <v>FINANCIEROS</v>
          </cell>
          <cell r="D2903" t="b">
            <v>0</v>
          </cell>
        </row>
        <row r="2904">
          <cell r="A2904" t="str">
            <v>5,4,3,01,00,000</v>
          </cell>
          <cell r="B2904" t="str">
            <v>FINANC.INTERESES NEGATIVOS</v>
          </cell>
          <cell r="C2904" t="str">
            <v>GF5</v>
          </cell>
          <cell r="D2904" t="b">
            <v>1</v>
          </cell>
        </row>
        <row r="2905">
          <cell r="A2905" t="str">
            <v>5,4,3,02,00,000</v>
          </cell>
          <cell r="B2905" t="str">
            <v>FINANC.ACTUALIZACIONES</v>
          </cell>
          <cell r="C2905" t="str">
            <v>GF5</v>
          </cell>
          <cell r="D2905" t="b">
            <v>1</v>
          </cell>
        </row>
        <row r="2906">
          <cell r="A2906" t="str">
            <v>5,4,3,03,00,000</v>
          </cell>
          <cell r="B2906" t="str">
            <v>FINANC.OTROS</v>
          </cell>
          <cell r="C2906" t="str">
            <v>GF5</v>
          </cell>
          <cell r="D2906" t="b">
            <v>1</v>
          </cell>
        </row>
        <row r="2907">
          <cell r="A2907" t="str">
            <v>5,4,3,04,00,000</v>
          </cell>
          <cell r="B2907" t="str">
            <v>ACTUALIZAC C.E.R.POR ACTIVOS</v>
          </cell>
          <cell r="C2907" t="str">
            <v>GF5</v>
          </cell>
          <cell r="D2907" t="b">
            <v>1</v>
          </cell>
        </row>
        <row r="2908">
          <cell r="A2908" t="str">
            <v>5,4,4,00,00,000</v>
          </cell>
          <cell r="B2908" t="str">
            <v>IMPOSITIVOS</v>
          </cell>
          <cell r="D2908" t="b">
            <v>0</v>
          </cell>
        </row>
        <row r="2909">
          <cell r="A2909" t="str">
            <v>5,4,4,01,00,000</v>
          </cell>
          <cell r="B2909" t="str">
            <v>FINANC.IMP.INTERESES</v>
          </cell>
          <cell r="C2909" t="str">
            <v>GF5</v>
          </cell>
          <cell r="D2909" t="b">
            <v>1</v>
          </cell>
        </row>
        <row r="2910">
          <cell r="A2910" t="str">
            <v>5,4,4,03,00,000</v>
          </cell>
          <cell r="B2910" t="str">
            <v>FINANC.IMP.OTROS</v>
          </cell>
          <cell r="C2910" t="str">
            <v>GF5</v>
          </cell>
          <cell r="D2910" t="b">
            <v>1</v>
          </cell>
        </row>
        <row r="2911">
          <cell r="A2911" t="str">
            <v>5,4,4,04,00,000</v>
          </cell>
          <cell r="B2911" t="str">
            <v>FINANC.IMP.DEBITOS Y CREDITOS</v>
          </cell>
          <cell r="C2911" t="str">
            <v>GF5</v>
          </cell>
          <cell r="D2911" t="b">
            <v>1</v>
          </cell>
        </row>
        <row r="2912">
          <cell r="A2912" t="str">
            <v>5,4,5,00,00,000</v>
          </cell>
          <cell r="B2912" t="str">
            <v>PREVISIONALES</v>
          </cell>
          <cell r="D2912" t="b">
            <v>0</v>
          </cell>
        </row>
        <row r="2913">
          <cell r="A2913" t="str">
            <v>5,4,5,01,00,000</v>
          </cell>
          <cell r="B2913" t="str">
            <v>FINANC.PREV.INTERESES</v>
          </cell>
          <cell r="C2913" t="str">
            <v>GF5</v>
          </cell>
          <cell r="D2913" t="b">
            <v>1</v>
          </cell>
        </row>
        <row r="2914">
          <cell r="A2914" t="str">
            <v>5,4,5,03,00,000</v>
          </cell>
          <cell r="B2914" t="str">
            <v>FINANC.PREV OTROS</v>
          </cell>
          <cell r="C2914" t="str">
            <v>GF5</v>
          </cell>
          <cell r="D2914" t="b">
            <v>1</v>
          </cell>
        </row>
        <row r="2915">
          <cell r="A2915" t="str">
            <v>5,4,6,00,00,000</v>
          </cell>
          <cell r="B2915" t="str">
            <v>RESULTADO OPERACIONES MOBILIARIAS</v>
          </cell>
          <cell r="D2915" t="b">
            <v>0</v>
          </cell>
        </row>
        <row r="2916">
          <cell r="A2916" t="str">
            <v>5,4,6,01,00,000</v>
          </cell>
          <cell r="B2916" t="str">
            <v>OP.MOB.RDO.POR TENENCIA (-)</v>
          </cell>
          <cell r="C2916" t="str">
            <v>OI5</v>
          </cell>
          <cell r="D2916" t="b">
            <v>1</v>
          </cell>
        </row>
        <row r="2917">
          <cell r="A2917" t="str">
            <v>5,4,6,03,00,000</v>
          </cell>
          <cell r="B2917" t="str">
            <v>GASTOS BURSATILES</v>
          </cell>
          <cell r="C2917" t="str">
            <v>OI5</v>
          </cell>
          <cell r="D2917" t="b">
            <v>1</v>
          </cell>
        </row>
        <row r="2918">
          <cell r="A2918" t="str">
            <v>5,4,6,05,00,000</v>
          </cell>
          <cell r="B2918" t="str">
            <v>RESULTADO VENTA BONOS</v>
          </cell>
          <cell r="C2918" t="str">
            <v>OI5</v>
          </cell>
          <cell r="D2918" t="b">
            <v>1</v>
          </cell>
        </row>
        <row r="2919">
          <cell r="A2919" t="str">
            <v>5,4,6,06,00,000</v>
          </cell>
          <cell r="B2919" t="str">
            <v>RDO(-)RESCATE FCI</v>
          </cell>
          <cell r="C2919" t="str">
            <v>OI5</v>
          </cell>
          <cell r="D2919" t="b">
            <v>1</v>
          </cell>
        </row>
        <row r="2920">
          <cell r="A2920" t="str">
            <v>5,4,7,00,00,000</v>
          </cell>
          <cell r="B2920" t="str">
            <v>MONEDA EXTRANJERA</v>
          </cell>
          <cell r="D2920" t="b">
            <v>0</v>
          </cell>
        </row>
        <row r="2921">
          <cell r="A2921" t="str">
            <v>5,4,7,01,00,000</v>
          </cell>
          <cell r="B2921" t="str">
            <v>DIF.CAMBIO GENERADAS POR ACTIVOS</v>
          </cell>
          <cell r="C2921" t="str">
            <v>GF5</v>
          </cell>
          <cell r="D2921" t="b">
            <v>1</v>
          </cell>
        </row>
        <row r="2922">
          <cell r="A2922" t="str">
            <v>5,4,7,02,00,000</v>
          </cell>
          <cell r="B2922" t="str">
            <v>DIF. CAMBIO GENERADAS POR PASIVO</v>
          </cell>
          <cell r="C2922" t="str">
            <v>GF5</v>
          </cell>
          <cell r="D2922" t="b">
            <v>1</v>
          </cell>
        </row>
        <row r="2923">
          <cell r="A2923" t="str">
            <v>5,4,8,00,00,000</v>
          </cell>
          <cell r="B2923" t="str">
            <v>RESULTADO VENTAS A TERMINO</v>
          </cell>
          <cell r="D2923" t="b">
            <v>0</v>
          </cell>
        </row>
        <row r="2924">
          <cell r="A2924" t="str">
            <v>5,4,8,01,00,000</v>
          </cell>
          <cell r="B2924" t="str">
            <v>COMISIONES</v>
          </cell>
          <cell r="C2924" t="str">
            <v>OI1</v>
          </cell>
          <cell r="D2924" t="b">
            <v>1</v>
          </cell>
        </row>
        <row r="2925">
          <cell r="A2925" t="str">
            <v>5,4,8,02,00,000</v>
          </cell>
          <cell r="B2925" t="str">
            <v>GASTOS</v>
          </cell>
          <cell r="C2925" t="str">
            <v>OI1</v>
          </cell>
          <cell r="D2925" t="b">
            <v>1</v>
          </cell>
        </row>
        <row r="2926">
          <cell r="A2926" t="str">
            <v>5,4,8,03,00,000</v>
          </cell>
          <cell r="B2926" t="str">
            <v>PRIMAS POR OPCIONES</v>
          </cell>
          <cell r="C2926" t="str">
            <v>OI1</v>
          </cell>
          <cell r="D2926" t="b">
            <v>1</v>
          </cell>
        </row>
        <row r="2927">
          <cell r="A2927" t="str">
            <v>5,4,8,04,00,000</v>
          </cell>
          <cell r="B2927" t="str">
            <v>DIFERENCIAS PRECIOS TERMINO</v>
          </cell>
          <cell r="C2927" t="str">
            <v>OI1</v>
          </cell>
          <cell r="D2927" t="b">
            <v>1</v>
          </cell>
        </row>
        <row r="2928">
          <cell r="A2928" t="str">
            <v>5,4,8,05,00,000</v>
          </cell>
          <cell r="B2928" t="str">
            <v>RESULTADO M LYNCH</v>
          </cell>
          <cell r="C2928" t="str">
            <v>OI1</v>
          </cell>
          <cell r="D2928" t="b">
            <v>1</v>
          </cell>
        </row>
        <row r="2929">
          <cell r="A2929" t="str">
            <v>5,4,8,10,00,000</v>
          </cell>
          <cell r="B2929" t="str">
            <v>DIFERENCIAS PRECIOS TRIGO</v>
          </cell>
          <cell r="C2929" t="str">
            <v>OI1</v>
          </cell>
          <cell r="D2929" t="b">
            <v>1</v>
          </cell>
        </row>
        <row r="2930">
          <cell r="A2930" t="str">
            <v>5,4,8,11,00,000</v>
          </cell>
          <cell r="B2930" t="str">
            <v>DIFERENCIAS PRECIOS GIRASOL</v>
          </cell>
          <cell r="C2930" t="str">
            <v>OI1</v>
          </cell>
          <cell r="D2930" t="b">
            <v>1</v>
          </cell>
        </row>
        <row r="2931">
          <cell r="A2931" t="str">
            <v>5,4,8,12,00,000</v>
          </cell>
          <cell r="B2931" t="str">
            <v>DIFERENCIAS PRECIOS MAIZ</v>
          </cell>
          <cell r="C2931" t="str">
            <v>OI1</v>
          </cell>
          <cell r="D2931" t="b">
            <v>1</v>
          </cell>
        </row>
        <row r="2932">
          <cell r="A2932" t="str">
            <v>5,4,8,13,00,000</v>
          </cell>
          <cell r="B2932" t="str">
            <v>DIFERENCIAS PRECIOS SOJA</v>
          </cell>
          <cell r="C2932" t="str">
            <v>OI1</v>
          </cell>
          <cell r="D2932" t="b">
            <v>1</v>
          </cell>
        </row>
        <row r="2933">
          <cell r="A2933" t="str">
            <v>5,4,8,14,00,000</v>
          </cell>
          <cell r="B2933" t="str">
            <v>DIF.PRECIOS MAIZ M.LYNCH</v>
          </cell>
          <cell r="C2933" t="str">
            <v>OI1</v>
          </cell>
          <cell r="D2933" t="b">
            <v>1</v>
          </cell>
        </row>
        <row r="2934">
          <cell r="A2934" t="str">
            <v>5,4,8,15,00,000</v>
          </cell>
          <cell r="B2934" t="str">
            <v>DIF.PRECIOS ALGODON M.LYNCH</v>
          </cell>
          <cell r="C2934" t="str">
            <v>OI1</v>
          </cell>
          <cell r="D2934" t="b">
            <v>1</v>
          </cell>
        </row>
        <row r="2935">
          <cell r="A2935" t="str">
            <v>5,4,8,16,00,000</v>
          </cell>
          <cell r="B2935" t="str">
            <v>RDO.MAT.DIFERENCIAS PRECIOS SOJA</v>
          </cell>
          <cell r="C2935" t="str">
            <v>OI1</v>
          </cell>
          <cell r="D2935" t="b">
            <v>1</v>
          </cell>
        </row>
        <row r="2936">
          <cell r="A2936" t="str">
            <v>5,4,8,17,00,000</v>
          </cell>
          <cell r="B2936" t="str">
            <v>RDO.MAT.DIFERENCIAS PRECIOS NOVI</v>
          </cell>
          <cell r="C2936" t="str">
            <v>OI1</v>
          </cell>
          <cell r="D2936" t="b">
            <v>1</v>
          </cell>
        </row>
        <row r="2937">
          <cell r="A2937" t="str">
            <v>5,4,8,18,00,000</v>
          </cell>
          <cell r="B2937" t="str">
            <v>RDO.MAT.DIF.PRECIO TRIGO ABN</v>
          </cell>
          <cell r="C2937" t="str">
            <v>OI1</v>
          </cell>
          <cell r="D2937" t="b">
            <v>1</v>
          </cell>
        </row>
        <row r="2938">
          <cell r="A2938" t="str">
            <v>5,4,8,23,00,000</v>
          </cell>
          <cell r="B2938" t="str">
            <v>DIF.PRECIO GRAL.</v>
          </cell>
          <cell r="C2938" t="str">
            <v>OI1</v>
          </cell>
          <cell r="D2938" t="b">
            <v>1</v>
          </cell>
        </row>
        <row r="2939">
          <cell r="A2939" t="str">
            <v>5,5,0,00,00,000</v>
          </cell>
          <cell r="B2939" t="str">
            <v>ADMINISTRACION</v>
          </cell>
          <cell r="D2939" t="b">
            <v>0</v>
          </cell>
        </row>
        <row r="2940">
          <cell r="A2940" t="str">
            <v>5,5,3,00,00,000</v>
          </cell>
          <cell r="B2940" t="str">
            <v>FUNCIONAMIENTO DE OFICINA</v>
          </cell>
          <cell r="D2940" t="b">
            <v>0</v>
          </cell>
        </row>
        <row r="2941">
          <cell r="A2941" t="str">
            <v>5,5,3,03,00,000</v>
          </cell>
          <cell r="B2941" t="str">
            <v>MANTENIMIENTO</v>
          </cell>
          <cell r="D2941" t="b">
            <v>1</v>
          </cell>
        </row>
        <row r="2942">
          <cell r="A2942" t="str">
            <v>5,5,3,03,02,000</v>
          </cell>
          <cell r="B2942" t="str">
            <v>SISTEMAS(HARD Y SOFT)</v>
          </cell>
          <cell r="D2942" t="b">
            <v>0</v>
          </cell>
        </row>
        <row r="2943">
          <cell r="A2943" t="str">
            <v>5,5,3,03,02,001</v>
          </cell>
          <cell r="B2943" t="str">
            <v>SISTEMAS</v>
          </cell>
          <cell r="D2943" t="b">
            <v>1</v>
          </cell>
        </row>
        <row r="2944">
          <cell r="A2944" t="str">
            <v>5,5,3,03,07,000</v>
          </cell>
          <cell r="B2944" t="str">
            <v>INSUMOS Y MATERIALES</v>
          </cell>
          <cell r="D2944" t="b">
            <v>0</v>
          </cell>
        </row>
        <row r="2945">
          <cell r="A2945" t="str">
            <v>5,5,3,03,07,001</v>
          </cell>
          <cell r="B2945" t="str">
            <v>INSUMOS Y MATERIALES</v>
          </cell>
          <cell r="D2945" t="b">
            <v>1</v>
          </cell>
        </row>
        <row r="2946">
          <cell r="A2946" t="str">
            <v>6,0,0,00,00,000</v>
          </cell>
          <cell r="B2946" t="str">
            <v>COSTOS</v>
          </cell>
          <cell r="D2946" t="b">
            <v>0</v>
          </cell>
        </row>
        <row r="2947">
          <cell r="A2947" t="str">
            <v>6,1,0,00,00,000</v>
          </cell>
          <cell r="B2947" t="str">
            <v>COMPRAS</v>
          </cell>
          <cell r="D2947" t="b">
            <v>0</v>
          </cell>
        </row>
        <row r="2948">
          <cell r="A2948" t="str">
            <v>6,1,1,00,00,000</v>
          </cell>
          <cell r="B2948" t="str">
            <v>AGRICULTURA</v>
          </cell>
          <cell r="D2948" t="b">
            <v>0</v>
          </cell>
        </row>
        <row r="2949">
          <cell r="A2949" t="str">
            <v>6,1,1,01,00,000</v>
          </cell>
          <cell r="B2949" t="str">
            <v>GRANOS</v>
          </cell>
          <cell r="D2949" t="b">
            <v>0</v>
          </cell>
        </row>
        <row r="2950">
          <cell r="A2950" t="str">
            <v>6,1,1,01,01,000</v>
          </cell>
          <cell r="B2950" t="str">
            <v>COMP.GRA TRIGO PAN</v>
          </cell>
          <cell r="C2950" t="str">
            <v>C1</v>
          </cell>
          <cell r="D2950" t="b">
            <v>1</v>
          </cell>
        </row>
        <row r="2951">
          <cell r="A2951" t="str">
            <v>6,1,1,01,02,000</v>
          </cell>
          <cell r="B2951" t="str">
            <v>COMP.GRA TRIGO CANDEAL</v>
          </cell>
          <cell r="C2951" t="str">
            <v>C1</v>
          </cell>
          <cell r="D2951" t="b">
            <v>1</v>
          </cell>
        </row>
        <row r="2952">
          <cell r="A2952" t="str">
            <v>6,1,1,01,03,000</v>
          </cell>
          <cell r="B2952" t="str">
            <v>COMP.GRA GIRASOL ACEITERO</v>
          </cell>
          <cell r="C2952" t="str">
            <v>C1</v>
          </cell>
          <cell r="D2952" t="b">
            <v>1</v>
          </cell>
        </row>
        <row r="2953">
          <cell r="A2953" t="str">
            <v>6,1,1,01,04,000</v>
          </cell>
          <cell r="B2953" t="str">
            <v>COMP.GRA GRIASOL CONFITERO</v>
          </cell>
          <cell r="C2953" t="str">
            <v>C1</v>
          </cell>
          <cell r="D2953" t="b">
            <v>1</v>
          </cell>
        </row>
        <row r="2954">
          <cell r="A2954" t="str">
            <v>6,1,1,01,05,000</v>
          </cell>
          <cell r="B2954" t="str">
            <v>COMP.GRA MAIZ</v>
          </cell>
          <cell r="C2954" t="str">
            <v>C1</v>
          </cell>
          <cell r="D2954" t="b">
            <v>1</v>
          </cell>
        </row>
        <row r="2955">
          <cell r="A2955" t="str">
            <v>6,1,1,01,06,000</v>
          </cell>
          <cell r="B2955" t="str">
            <v>COMP.GRA SOJA 1</v>
          </cell>
          <cell r="C2955" t="str">
            <v>C1</v>
          </cell>
          <cell r="D2955" t="b">
            <v>1</v>
          </cell>
        </row>
        <row r="2956">
          <cell r="A2956" t="str">
            <v>6,1,1,01,08,000</v>
          </cell>
          <cell r="B2956" t="str">
            <v>COMP.GRA MANI</v>
          </cell>
          <cell r="C2956" t="str">
            <v>C1</v>
          </cell>
          <cell r="D2956" t="b">
            <v>1</v>
          </cell>
        </row>
        <row r="2957">
          <cell r="A2957" t="str">
            <v>6,1,1,01,09,000</v>
          </cell>
          <cell r="B2957" t="str">
            <v>COMP.GRA SORGO GRANIFERO</v>
          </cell>
          <cell r="C2957" t="str">
            <v>C1</v>
          </cell>
          <cell r="D2957" t="b">
            <v>1</v>
          </cell>
        </row>
        <row r="2958">
          <cell r="A2958" t="str">
            <v>6,1,1,01,10,000</v>
          </cell>
          <cell r="B2958" t="str">
            <v>COMP.GRA SORGO FORRAJERO</v>
          </cell>
          <cell r="C2958" t="str">
            <v>C1</v>
          </cell>
          <cell r="D2958" t="b">
            <v>1</v>
          </cell>
        </row>
        <row r="2959">
          <cell r="A2959" t="str">
            <v>6,1,1,01,11,000</v>
          </cell>
          <cell r="B2959" t="str">
            <v>COMP.GRA AVENA</v>
          </cell>
          <cell r="C2959" t="str">
            <v>C1</v>
          </cell>
          <cell r="D2959" t="b">
            <v>1</v>
          </cell>
        </row>
        <row r="2960">
          <cell r="A2960" t="str">
            <v>6,1,1,01,16,000</v>
          </cell>
          <cell r="B2960" t="str">
            <v>COMP.GRA ARROZ C/CASCARA</v>
          </cell>
          <cell r="C2960" t="str">
            <v>C1</v>
          </cell>
          <cell r="D2960" t="b">
            <v>1</v>
          </cell>
        </row>
        <row r="2961">
          <cell r="A2961" t="str">
            <v>6,1,1,01,18,000</v>
          </cell>
          <cell r="B2961" t="str">
            <v>COMP.GRA MAIZ ZARANDA</v>
          </cell>
          <cell r="C2961" t="str">
            <v>C1</v>
          </cell>
          <cell r="D2961" t="b">
            <v>1</v>
          </cell>
        </row>
        <row r="2962">
          <cell r="A2962" t="str">
            <v>6,1,1,01,20,000</v>
          </cell>
          <cell r="B2962" t="str">
            <v>COMP.GRA SOJA ZARANDA</v>
          </cell>
          <cell r="C2962" t="str">
            <v>C1</v>
          </cell>
          <cell r="D2962" t="b">
            <v>1</v>
          </cell>
        </row>
        <row r="2963">
          <cell r="A2963" t="str">
            <v>6,1,1,01,24,000</v>
          </cell>
          <cell r="B2963" t="str">
            <v>COMP.GRA PAPA</v>
          </cell>
          <cell r="C2963" t="str">
            <v>C1</v>
          </cell>
          <cell r="D2963" t="b">
            <v>1</v>
          </cell>
        </row>
        <row r="2964">
          <cell r="A2964" t="str">
            <v>6,1,1,01,25,000</v>
          </cell>
          <cell r="B2964" t="str">
            <v>COMP.GRA ALGODON</v>
          </cell>
          <cell r="C2964" t="str">
            <v>C1</v>
          </cell>
          <cell r="D2964" t="b">
            <v>1</v>
          </cell>
        </row>
        <row r="2965">
          <cell r="A2965" t="str">
            <v>6,1,1,01,26,000</v>
          </cell>
          <cell r="B2965" t="str">
            <v>COMP.GRA MAIZ COLORADO</v>
          </cell>
          <cell r="C2965" t="str">
            <v>C1</v>
          </cell>
          <cell r="D2965" t="b">
            <v>1</v>
          </cell>
        </row>
        <row r="2966">
          <cell r="A2966" t="str">
            <v>6,1,1,02,00,000</v>
          </cell>
          <cell r="B2966" t="str">
            <v>SEMILLAS</v>
          </cell>
          <cell r="D2966" t="b">
            <v>0</v>
          </cell>
        </row>
        <row r="2967">
          <cell r="A2967" t="str">
            <v>6,1,1,02,01,000</v>
          </cell>
          <cell r="B2967" t="str">
            <v>COMP.SEM TRIGO PAN</v>
          </cell>
          <cell r="C2967" t="str">
            <v>C1</v>
          </cell>
          <cell r="D2967" t="b">
            <v>1</v>
          </cell>
        </row>
        <row r="2968">
          <cell r="A2968" t="str">
            <v>6,1,1,02,02,000</v>
          </cell>
          <cell r="B2968" t="str">
            <v>COMP.SEM TRIGO CANDEAL</v>
          </cell>
          <cell r="C2968" t="str">
            <v>C1</v>
          </cell>
          <cell r="D2968" t="b">
            <v>1</v>
          </cell>
        </row>
        <row r="2969">
          <cell r="A2969" t="str">
            <v>6,1,1,02,03,000</v>
          </cell>
          <cell r="B2969" t="str">
            <v>COMP.SEM GIRASOL ACEITERO</v>
          </cell>
          <cell r="C2969" t="str">
            <v>C1</v>
          </cell>
          <cell r="D2969" t="b">
            <v>1</v>
          </cell>
        </row>
        <row r="2970">
          <cell r="A2970" t="str">
            <v>6,1,1,02,04,000</v>
          </cell>
          <cell r="B2970" t="str">
            <v>COMP.SEM GIRASOL CONFITERO</v>
          </cell>
          <cell r="C2970" t="str">
            <v>C1</v>
          </cell>
          <cell r="D2970" t="b">
            <v>1</v>
          </cell>
        </row>
        <row r="2971">
          <cell r="A2971" t="str">
            <v>6,1,1,02,05,000</v>
          </cell>
          <cell r="B2971" t="str">
            <v>COMP.SEM MAIZ</v>
          </cell>
          <cell r="C2971" t="str">
            <v>C1</v>
          </cell>
          <cell r="D2971" t="b">
            <v>1</v>
          </cell>
        </row>
        <row r="2972">
          <cell r="A2972" t="str">
            <v>6,1,1,02,06,000</v>
          </cell>
          <cell r="B2972" t="str">
            <v>COMP.SEM SOJA 1</v>
          </cell>
          <cell r="C2972" t="str">
            <v>C1</v>
          </cell>
          <cell r="D2972" t="b">
            <v>1</v>
          </cell>
        </row>
        <row r="2973">
          <cell r="A2973" t="str">
            <v>6,1,1,02,07,000</v>
          </cell>
          <cell r="B2973" t="str">
            <v>COMP.SEM SOJA 2</v>
          </cell>
          <cell r="C2973" t="str">
            <v>C1</v>
          </cell>
          <cell r="D2973" t="b">
            <v>1</v>
          </cell>
        </row>
        <row r="2974">
          <cell r="A2974" t="str">
            <v>6,1,1,02,08,000</v>
          </cell>
          <cell r="B2974" t="str">
            <v>COMP.SEM MANI</v>
          </cell>
          <cell r="C2974" t="str">
            <v>C1</v>
          </cell>
          <cell r="D2974" t="b">
            <v>1</v>
          </cell>
        </row>
        <row r="2975">
          <cell r="A2975" t="str">
            <v>6,1,1,02,09,000</v>
          </cell>
          <cell r="B2975" t="str">
            <v>COMP.SEM SORGO GRANIFERO</v>
          </cell>
          <cell r="C2975" t="str">
            <v>C1</v>
          </cell>
          <cell r="D2975" t="b">
            <v>1</v>
          </cell>
        </row>
        <row r="2976">
          <cell r="A2976" t="str">
            <v>6,1,1,02,10,000</v>
          </cell>
          <cell r="B2976" t="str">
            <v>COMP.SEM SORGO FORRAJERO</v>
          </cell>
          <cell r="C2976" t="str">
            <v>C1</v>
          </cell>
          <cell r="D2976" t="b">
            <v>1</v>
          </cell>
        </row>
        <row r="2977">
          <cell r="A2977" t="str">
            <v>6,1,1,02,11,000</v>
          </cell>
          <cell r="B2977" t="str">
            <v>COMP.SEM AVENA</v>
          </cell>
          <cell r="C2977" t="str">
            <v>C1</v>
          </cell>
          <cell r="D2977" t="b">
            <v>1</v>
          </cell>
        </row>
        <row r="2978">
          <cell r="A2978" t="str">
            <v>6,1,1,02,12,000</v>
          </cell>
          <cell r="B2978" t="str">
            <v>COMP.SEM CENTENO</v>
          </cell>
          <cell r="C2978" t="str">
            <v>C1</v>
          </cell>
          <cell r="D2978" t="b">
            <v>1</v>
          </cell>
        </row>
        <row r="2979">
          <cell r="A2979" t="str">
            <v>6,1,1,02,13,000</v>
          </cell>
          <cell r="B2979" t="str">
            <v>COMP.SEM PRADERAS</v>
          </cell>
          <cell r="C2979" t="str">
            <v>C1</v>
          </cell>
          <cell r="D2979" t="b">
            <v>1</v>
          </cell>
        </row>
        <row r="2980">
          <cell r="A2980" t="str">
            <v>6,1,1,02,14,000</v>
          </cell>
          <cell r="B2980" t="str">
            <v>COMP.SEM VERDEO DE VERANO</v>
          </cell>
          <cell r="C2980" t="str">
            <v>C1</v>
          </cell>
          <cell r="D2980" t="b">
            <v>1</v>
          </cell>
        </row>
        <row r="2981">
          <cell r="A2981" t="str">
            <v>6,1,1,02,15,000</v>
          </cell>
          <cell r="B2981" t="str">
            <v>COMP.SEM VERDEO DE INVIERNO</v>
          </cell>
          <cell r="C2981" t="str">
            <v>C1</v>
          </cell>
          <cell r="D2981" t="b">
            <v>1</v>
          </cell>
        </row>
        <row r="2982">
          <cell r="A2982" t="str">
            <v>6,1,1,02,16,000</v>
          </cell>
          <cell r="B2982" t="str">
            <v>COMP.SEM MAIZ SILO</v>
          </cell>
          <cell r="C2982" t="str">
            <v>C1</v>
          </cell>
          <cell r="D2982" t="b">
            <v>1</v>
          </cell>
        </row>
        <row r="2983">
          <cell r="A2983" t="str">
            <v>6,1,1,02,17,000</v>
          </cell>
          <cell r="B2983" t="str">
            <v>COMP.SEM ROLLOS</v>
          </cell>
          <cell r="C2983" t="str">
            <v>C1</v>
          </cell>
          <cell r="D2983" t="b">
            <v>1</v>
          </cell>
        </row>
        <row r="2984">
          <cell r="A2984" t="str">
            <v>6,1,1,02,18,000</v>
          </cell>
          <cell r="B2984" t="str">
            <v>COMP.SEM FARDOS</v>
          </cell>
          <cell r="C2984" t="str">
            <v>C1</v>
          </cell>
          <cell r="D2984" t="b">
            <v>1</v>
          </cell>
        </row>
        <row r="2985">
          <cell r="A2985" t="str">
            <v>6,1,1,02,20,000</v>
          </cell>
          <cell r="B2985" t="str">
            <v>COMP.SEM VARIAS</v>
          </cell>
          <cell r="C2985" t="str">
            <v>C1</v>
          </cell>
          <cell r="D2985" t="b">
            <v>1</v>
          </cell>
        </row>
        <row r="2986">
          <cell r="A2986" t="str">
            <v>6,1,1,02,21,000</v>
          </cell>
          <cell r="B2986" t="str">
            <v>COMP.SEM CEBADA</v>
          </cell>
          <cell r="C2986" t="str">
            <v>C1</v>
          </cell>
          <cell r="D2986" t="b">
            <v>1</v>
          </cell>
        </row>
        <row r="2987">
          <cell r="A2987" t="str">
            <v>6,1,1,02,23,000</v>
          </cell>
          <cell r="B2987" t="str">
            <v>COMP.SEM MIJO</v>
          </cell>
          <cell r="C2987" t="str">
            <v>C1</v>
          </cell>
          <cell r="D2987" t="b">
            <v>1</v>
          </cell>
        </row>
        <row r="2988">
          <cell r="A2988" t="str">
            <v>6,1,1,02,25,000</v>
          </cell>
          <cell r="B2988" t="str">
            <v>COMP.SEM ALFALFA</v>
          </cell>
          <cell r="C2988" t="str">
            <v>C1</v>
          </cell>
          <cell r="D2988" t="b">
            <v>1</v>
          </cell>
        </row>
        <row r="2989">
          <cell r="A2989" t="str">
            <v>6,1,1,02,26,000</v>
          </cell>
          <cell r="B2989" t="str">
            <v>COMP.SEM CEBADILLA</v>
          </cell>
          <cell r="C2989" t="str">
            <v>C1</v>
          </cell>
          <cell r="D2989" t="b">
            <v>1</v>
          </cell>
        </row>
        <row r="2990">
          <cell r="A2990" t="str">
            <v>6,1,1,02,27,000</v>
          </cell>
          <cell r="B2990" t="str">
            <v>COMP.SEM TREBOL</v>
          </cell>
          <cell r="C2990" t="str">
            <v>C1</v>
          </cell>
          <cell r="D2990" t="b">
            <v>1</v>
          </cell>
        </row>
        <row r="2991">
          <cell r="A2991" t="str">
            <v>6,1,1,02,29,000</v>
          </cell>
          <cell r="B2991" t="str">
            <v>COMP.SEM AGROPIRO</v>
          </cell>
          <cell r="C2991" t="str">
            <v>C1</v>
          </cell>
          <cell r="D2991" t="b">
            <v>1</v>
          </cell>
        </row>
        <row r="2992">
          <cell r="A2992" t="str">
            <v>6,1,1,02,30,000</v>
          </cell>
          <cell r="B2992" t="str">
            <v>COMP.SEM MOHA</v>
          </cell>
          <cell r="C2992" t="str">
            <v>C1</v>
          </cell>
          <cell r="D2992" t="b">
            <v>1</v>
          </cell>
        </row>
        <row r="2993">
          <cell r="A2993" t="str">
            <v>6,1,1,02,31,000</v>
          </cell>
          <cell r="B2993" t="str">
            <v>COMP.SEM FESTUCA</v>
          </cell>
          <cell r="C2993" t="str">
            <v>C1</v>
          </cell>
          <cell r="D2993" t="b">
            <v>1</v>
          </cell>
        </row>
        <row r="2994">
          <cell r="A2994" t="str">
            <v>6,1,1,02,32,000</v>
          </cell>
          <cell r="B2994" t="str">
            <v>COMP.SEM ALGODON</v>
          </cell>
          <cell r="C2994" t="str">
            <v>C1</v>
          </cell>
          <cell r="D2994" t="b">
            <v>1</v>
          </cell>
        </row>
        <row r="2995">
          <cell r="A2995" t="str">
            <v>6,1,1,02,33,000</v>
          </cell>
          <cell r="B2995" t="str">
            <v>COMP.SEM POPCORN</v>
          </cell>
          <cell r="C2995" t="str">
            <v>C1</v>
          </cell>
          <cell r="D2995" t="b">
            <v>1</v>
          </cell>
        </row>
        <row r="2996">
          <cell r="A2996" t="str">
            <v>6,1,1,02,34,000</v>
          </cell>
          <cell r="B2996" t="str">
            <v>COMP.SEM POROTO ALUBIA</v>
          </cell>
          <cell r="C2996" t="str">
            <v>C1</v>
          </cell>
          <cell r="D2996" t="b">
            <v>1</v>
          </cell>
        </row>
        <row r="2997">
          <cell r="A2997" t="str">
            <v>6,1,1,02,35,000</v>
          </cell>
          <cell r="B2997" t="str">
            <v>COMP.SEM POROTO NEGRO</v>
          </cell>
          <cell r="C2997" t="str">
            <v>C1</v>
          </cell>
          <cell r="D2997" t="b">
            <v>1</v>
          </cell>
        </row>
        <row r="2998">
          <cell r="A2998" t="str">
            <v>6,1,1,02,36,000</v>
          </cell>
          <cell r="B2998" t="str">
            <v>COMP.SEM PAPA</v>
          </cell>
          <cell r="C2998" t="str">
            <v>C1</v>
          </cell>
          <cell r="D2998" t="b">
            <v>1</v>
          </cell>
        </row>
        <row r="2999">
          <cell r="A2999" t="str">
            <v>6,1,1,02,37,000</v>
          </cell>
          <cell r="B2999" t="str">
            <v>COMP.SEM RYE GRASS</v>
          </cell>
          <cell r="C2999" t="str">
            <v>C1</v>
          </cell>
          <cell r="D2999" t="b">
            <v>1</v>
          </cell>
        </row>
        <row r="3000">
          <cell r="A3000" t="str">
            <v>6,1,1,03,00,000</v>
          </cell>
          <cell r="B3000" t="str">
            <v>AGROQUIMICOS</v>
          </cell>
          <cell r="D3000" t="b">
            <v>0</v>
          </cell>
        </row>
        <row r="3001">
          <cell r="A3001" t="str">
            <v>6,1,1,03,01,000</v>
          </cell>
          <cell r="B3001" t="str">
            <v>COMP.AGRQ FERTILIZANTES</v>
          </cell>
          <cell r="C3001" t="str">
            <v>C1</v>
          </cell>
          <cell r="D3001" t="b">
            <v>1</v>
          </cell>
        </row>
        <row r="3002">
          <cell r="A3002" t="str">
            <v>6,1,1,03,02,000</v>
          </cell>
          <cell r="B3002" t="str">
            <v>COMP.AGRQ HERBICIDAS</v>
          </cell>
          <cell r="C3002" t="str">
            <v>C1</v>
          </cell>
          <cell r="D3002" t="b">
            <v>1</v>
          </cell>
        </row>
        <row r="3003">
          <cell r="A3003" t="str">
            <v>6,1,1,03,03,000</v>
          </cell>
          <cell r="B3003" t="str">
            <v>COMP.AGRQ INSECTICIDAS</v>
          </cell>
          <cell r="C3003" t="str">
            <v>C1</v>
          </cell>
          <cell r="D3003" t="b">
            <v>1</v>
          </cell>
        </row>
        <row r="3004">
          <cell r="A3004" t="str">
            <v>6,1,1,03,04,000</v>
          </cell>
          <cell r="B3004" t="str">
            <v>COMP.AGRQ FUNGUICIDAS</v>
          </cell>
          <cell r="C3004" t="str">
            <v>C1</v>
          </cell>
          <cell r="D3004" t="b">
            <v>1</v>
          </cell>
        </row>
        <row r="3005">
          <cell r="A3005" t="str">
            <v>6,1,1,03,05,000</v>
          </cell>
          <cell r="B3005" t="str">
            <v>COMP.AGRQ CURASEMILLAS</v>
          </cell>
          <cell r="C3005" t="str">
            <v>C1</v>
          </cell>
          <cell r="D3005" t="b">
            <v>1</v>
          </cell>
        </row>
        <row r="3006">
          <cell r="A3006" t="str">
            <v>6,1,1,03,06,000</v>
          </cell>
          <cell r="B3006" t="str">
            <v>COMP.AGRQ ACEITES Y COADYUBANT</v>
          </cell>
          <cell r="C3006" t="str">
            <v>C1</v>
          </cell>
          <cell r="D3006" t="b">
            <v>1</v>
          </cell>
        </row>
        <row r="3007">
          <cell r="A3007" t="str">
            <v>6,1,1,03,07,000</v>
          </cell>
          <cell r="B3007" t="str">
            <v>COMP.AGRQ INOCULANTES</v>
          </cell>
          <cell r="C3007" t="str">
            <v>C1</v>
          </cell>
          <cell r="D3007" t="b">
            <v>1</v>
          </cell>
        </row>
        <row r="3008">
          <cell r="A3008" t="str">
            <v>6,1,1,03,08,000</v>
          </cell>
          <cell r="B3008" t="str">
            <v>COMP.AGRQ PROD. VETERINARIOS</v>
          </cell>
          <cell r="C3008" t="str">
            <v>C2</v>
          </cell>
          <cell r="D3008" t="b">
            <v>1</v>
          </cell>
        </row>
        <row r="3009">
          <cell r="A3009" t="str">
            <v>6,1,1,03,09,000</v>
          </cell>
          <cell r="B3009" t="str">
            <v>COMP.AGROQUIMICOS VARIOS</v>
          </cell>
          <cell r="C3009" t="str">
            <v>C1</v>
          </cell>
          <cell r="D3009" t="b">
            <v>1</v>
          </cell>
        </row>
        <row r="3010">
          <cell r="A3010" t="str">
            <v>6,1,1,04,00,000</v>
          </cell>
          <cell r="B3010" t="str">
            <v>SERVICIOS CONTRATADOS</v>
          </cell>
          <cell r="D3010" t="b">
            <v>0</v>
          </cell>
        </row>
        <row r="3011">
          <cell r="A3011" t="str">
            <v>6,1,1,04,01,000</v>
          </cell>
          <cell r="B3011" t="str">
            <v>LABORES</v>
          </cell>
          <cell r="D3011" t="b">
            <v>0</v>
          </cell>
        </row>
        <row r="3012">
          <cell r="A3012" t="str">
            <v>6,1,1,04,01,001</v>
          </cell>
          <cell r="B3012" t="str">
            <v>COMP.LAB TRIGO PAN</v>
          </cell>
          <cell r="C3012" t="str">
            <v>C1</v>
          </cell>
          <cell r="D3012" t="b">
            <v>1</v>
          </cell>
        </row>
        <row r="3013">
          <cell r="A3013" t="str">
            <v>6,1,1,04,01,002</v>
          </cell>
          <cell r="B3013" t="str">
            <v>COMP.LAB TRIGO CANDEAL</v>
          </cell>
          <cell r="C3013" t="str">
            <v>C1</v>
          </cell>
          <cell r="D3013" t="b">
            <v>1</v>
          </cell>
        </row>
        <row r="3014">
          <cell r="A3014" t="str">
            <v>6,1,1,04,01,003</v>
          </cell>
          <cell r="B3014" t="str">
            <v>COMP.LAB GIRASOL ACEITERO</v>
          </cell>
          <cell r="C3014" t="str">
            <v>C1</v>
          </cell>
          <cell r="D3014" t="b">
            <v>1</v>
          </cell>
        </row>
        <row r="3015">
          <cell r="A3015" t="str">
            <v>6,1,1,04,01,004</v>
          </cell>
          <cell r="B3015" t="str">
            <v>COMP.LAB GIRASOL CONFITERO</v>
          </cell>
          <cell r="C3015" t="str">
            <v>C1</v>
          </cell>
          <cell r="D3015" t="b">
            <v>1</v>
          </cell>
        </row>
        <row r="3016">
          <cell r="A3016" t="str">
            <v>6,1,1,04,01,005</v>
          </cell>
          <cell r="B3016" t="str">
            <v>COMP.LAB MAIZ</v>
          </cell>
          <cell r="C3016" t="str">
            <v>C1</v>
          </cell>
          <cell r="D3016" t="b">
            <v>1</v>
          </cell>
        </row>
        <row r="3017">
          <cell r="A3017" t="str">
            <v>6,1,1,04,01,006</v>
          </cell>
          <cell r="B3017" t="str">
            <v>COMP.LAB SOJA 1</v>
          </cell>
          <cell r="C3017" t="str">
            <v>C1</v>
          </cell>
          <cell r="D3017" t="b">
            <v>1</v>
          </cell>
        </row>
        <row r="3018">
          <cell r="A3018" t="str">
            <v>6,1,1,04,01,007</v>
          </cell>
          <cell r="B3018" t="str">
            <v>COMP.LAB SOJA 2</v>
          </cell>
          <cell r="C3018" t="str">
            <v>C1</v>
          </cell>
          <cell r="D3018" t="b">
            <v>1</v>
          </cell>
        </row>
        <row r="3019">
          <cell r="A3019" t="str">
            <v>6,1,1,04,01,008</v>
          </cell>
          <cell r="B3019" t="str">
            <v>COMP.LAB MANI</v>
          </cell>
          <cell r="C3019" t="str">
            <v>C1</v>
          </cell>
          <cell r="D3019" t="b">
            <v>1</v>
          </cell>
        </row>
        <row r="3020">
          <cell r="A3020" t="str">
            <v>6,1,1,04,01,009</v>
          </cell>
          <cell r="B3020" t="str">
            <v>COMP.LAB SORGO GRANIFERO</v>
          </cell>
          <cell r="C3020" t="str">
            <v>C1</v>
          </cell>
          <cell r="D3020" t="b">
            <v>1</v>
          </cell>
        </row>
        <row r="3021">
          <cell r="A3021" t="str">
            <v>6,1,1,04,01,010</v>
          </cell>
          <cell r="B3021" t="str">
            <v>COMP.LAB SORGO FORRAJERO</v>
          </cell>
          <cell r="C3021" t="str">
            <v>C2</v>
          </cell>
          <cell r="D3021" t="b">
            <v>1</v>
          </cell>
        </row>
        <row r="3022">
          <cell r="A3022" t="str">
            <v>6,1,1,04,01,011</v>
          </cell>
          <cell r="B3022" t="str">
            <v>COMP.LAB AVENA</v>
          </cell>
          <cell r="C3022" t="str">
            <v>C2</v>
          </cell>
          <cell r="D3022" t="b">
            <v>1</v>
          </cell>
        </row>
        <row r="3023">
          <cell r="A3023" t="str">
            <v>6,1,1,04,01,012</v>
          </cell>
          <cell r="B3023" t="str">
            <v>COMP.LAB CENTENO</v>
          </cell>
          <cell r="C3023" t="str">
            <v>C2</v>
          </cell>
          <cell r="D3023" t="b">
            <v>1</v>
          </cell>
        </row>
        <row r="3024">
          <cell r="A3024" t="str">
            <v>6,1,1,04,01,013</v>
          </cell>
          <cell r="B3024" t="str">
            <v>COMP.LAB PRADERAS</v>
          </cell>
          <cell r="C3024" t="str">
            <v>C2</v>
          </cell>
          <cell r="D3024" t="b">
            <v>1</v>
          </cell>
        </row>
        <row r="3025">
          <cell r="A3025" t="str">
            <v>6,1,1,04,01,014</v>
          </cell>
          <cell r="B3025" t="str">
            <v>COMP.LAB VERDEO DE VERANO</v>
          </cell>
          <cell r="C3025" t="str">
            <v>C2</v>
          </cell>
          <cell r="D3025" t="b">
            <v>1</v>
          </cell>
        </row>
        <row r="3026">
          <cell r="A3026" t="str">
            <v>6,1,1,04,01,015</v>
          </cell>
          <cell r="B3026" t="str">
            <v>COMP.LAB VERDEO DE INVIERNO</v>
          </cell>
          <cell r="C3026" t="str">
            <v>C2</v>
          </cell>
          <cell r="D3026" t="b">
            <v>1</v>
          </cell>
        </row>
        <row r="3027">
          <cell r="A3027" t="str">
            <v>6,1,1,04,01,016</v>
          </cell>
          <cell r="B3027" t="str">
            <v>COMP.LAB MAIZ SILO</v>
          </cell>
          <cell r="C3027" t="str">
            <v>C1</v>
          </cell>
          <cell r="D3027" t="b">
            <v>1</v>
          </cell>
        </row>
        <row r="3028">
          <cell r="A3028" t="str">
            <v>6,1,1,04,01,017</v>
          </cell>
          <cell r="B3028" t="str">
            <v>COMP.LAB ROLLOS</v>
          </cell>
          <cell r="C3028" t="str">
            <v>C2</v>
          </cell>
          <cell r="D3028" t="b">
            <v>1</v>
          </cell>
        </row>
        <row r="3029">
          <cell r="A3029" t="str">
            <v>6,1,1,04,01,018</v>
          </cell>
          <cell r="B3029" t="str">
            <v>COMP.LAB FARDOS</v>
          </cell>
          <cell r="C3029" t="str">
            <v>C2</v>
          </cell>
          <cell r="D3029" t="b">
            <v>1</v>
          </cell>
        </row>
        <row r="3030">
          <cell r="A3030" t="str">
            <v>6,1,1,04,01,019</v>
          </cell>
          <cell r="B3030" t="str">
            <v>COMP.LAB GASTOS</v>
          </cell>
          <cell r="C3030" t="str">
            <v>C2</v>
          </cell>
          <cell r="D3030" t="b">
            <v>1</v>
          </cell>
        </row>
        <row r="3031">
          <cell r="A3031" t="str">
            <v>6,1,1,04,01,020</v>
          </cell>
          <cell r="B3031" t="str">
            <v>COMP.LAB CEBADA</v>
          </cell>
          <cell r="C3031" t="str">
            <v>C2</v>
          </cell>
          <cell r="D3031" t="b">
            <v>1</v>
          </cell>
        </row>
        <row r="3032">
          <cell r="A3032" t="str">
            <v>6,1,1,04,01,021</v>
          </cell>
          <cell r="B3032" t="str">
            <v>COMP.LAB BARBECHO</v>
          </cell>
          <cell r="C3032" t="str">
            <v>C1</v>
          </cell>
          <cell r="D3032" t="b">
            <v>1</v>
          </cell>
        </row>
        <row r="3033">
          <cell r="A3033" t="str">
            <v>6,1,1,04,01,022</v>
          </cell>
          <cell r="B3033" t="str">
            <v>COMP.LAB POPCORN</v>
          </cell>
          <cell r="C3033" t="str">
            <v>C1</v>
          </cell>
          <cell r="D3033" t="b">
            <v>1</v>
          </cell>
        </row>
        <row r="3034">
          <cell r="A3034" t="str">
            <v>6,1,1,04,01,023</v>
          </cell>
          <cell r="B3034" t="str">
            <v>COMP.LAB POROTO ALUBIA</v>
          </cell>
          <cell r="C3034" t="str">
            <v>C1</v>
          </cell>
          <cell r="D3034" t="b">
            <v>1</v>
          </cell>
        </row>
        <row r="3035">
          <cell r="A3035" t="str">
            <v>6,1,1,04,01,024</v>
          </cell>
          <cell r="B3035" t="str">
            <v>COMP.LAB POROTO NEGRO</v>
          </cell>
          <cell r="C3035" t="str">
            <v>C1</v>
          </cell>
          <cell r="D3035" t="b">
            <v>1</v>
          </cell>
        </row>
        <row r="3036">
          <cell r="A3036" t="str">
            <v>6,1,1,04,01,025</v>
          </cell>
          <cell r="B3036" t="str">
            <v>COMP.LAB PAPA</v>
          </cell>
          <cell r="C3036" t="str">
            <v>C1</v>
          </cell>
          <cell r="D3036" t="b">
            <v>1</v>
          </cell>
        </row>
        <row r="3037">
          <cell r="A3037" t="str">
            <v>6,1,1,04,01,026</v>
          </cell>
          <cell r="B3037" t="str">
            <v>COMP.LAB ALGODON</v>
          </cell>
          <cell r="C3037" t="str">
            <v>C1</v>
          </cell>
          <cell r="D3037" t="b">
            <v>1</v>
          </cell>
        </row>
        <row r="3038">
          <cell r="A3038" t="str">
            <v>6,1,1,04,02,000</v>
          </cell>
          <cell r="B3038" t="str">
            <v>SIEMBRA</v>
          </cell>
          <cell r="D3038" t="b">
            <v>0</v>
          </cell>
        </row>
        <row r="3039">
          <cell r="A3039" t="str">
            <v>6,1,1,04,02,001</v>
          </cell>
          <cell r="B3039" t="str">
            <v>COMP.SIEM TRIGO PAN</v>
          </cell>
          <cell r="C3039" t="str">
            <v>C1</v>
          </cell>
          <cell r="D3039" t="b">
            <v>1</v>
          </cell>
        </row>
        <row r="3040">
          <cell r="A3040" t="str">
            <v>6,1,1,04,02,002</v>
          </cell>
          <cell r="B3040" t="str">
            <v>COMP.SIEM TRIGO CANDEAL</v>
          </cell>
          <cell r="C3040" t="str">
            <v>C1</v>
          </cell>
          <cell r="D3040" t="b">
            <v>1</v>
          </cell>
        </row>
        <row r="3041">
          <cell r="A3041" t="str">
            <v>6,1,1,04,02,003</v>
          </cell>
          <cell r="B3041" t="str">
            <v>COMP.SIEM GIRASOL ACEITERO</v>
          </cell>
          <cell r="C3041" t="str">
            <v>C1</v>
          </cell>
          <cell r="D3041" t="b">
            <v>1</v>
          </cell>
        </row>
        <row r="3042">
          <cell r="A3042" t="str">
            <v>6,1,1,04,02,004</v>
          </cell>
          <cell r="B3042" t="str">
            <v>COMP.SIEM GIRASOL CONFITERO</v>
          </cell>
          <cell r="C3042" t="str">
            <v>C1</v>
          </cell>
          <cell r="D3042" t="b">
            <v>1</v>
          </cell>
        </row>
        <row r="3043">
          <cell r="A3043" t="str">
            <v>6,1,1,04,02,005</v>
          </cell>
          <cell r="B3043" t="str">
            <v>COMP.SIEM MAIZ</v>
          </cell>
          <cell r="C3043" t="str">
            <v>C1</v>
          </cell>
          <cell r="D3043" t="b">
            <v>1</v>
          </cell>
        </row>
        <row r="3044">
          <cell r="A3044" t="str">
            <v>6,1,1,04,02,006</v>
          </cell>
          <cell r="B3044" t="str">
            <v>COMP.SIEM SOJA 1</v>
          </cell>
          <cell r="C3044" t="str">
            <v>C1</v>
          </cell>
          <cell r="D3044" t="b">
            <v>1</v>
          </cell>
        </row>
        <row r="3045">
          <cell r="A3045" t="str">
            <v>6,1,1,04,02,007</v>
          </cell>
          <cell r="B3045" t="str">
            <v>COMP.SIEM SOJA 2</v>
          </cell>
          <cell r="C3045" t="str">
            <v>C1</v>
          </cell>
          <cell r="D3045" t="b">
            <v>1</v>
          </cell>
        </row>
        <row r="3046">
          <cell r="A3046" t="str">
            <v>6,1,1,04,02,008</v>
          </cell>
          <cell r="B3046" t="str">
            <v>COMP.SIEM MANI</v>
          </cell>
          <cell r="C3046" t="str">
            <v>C1</v>
          </cell>
          <cell r="D3046" t="b">
            <v>1</v>
          </cell>
        </row>
        <row r="3047">
          <cell r="A3047" t="str">
            <v>6,1,1,04,02,009</v>
          </cell>
          <cell r="B3047" t="str">
            <v>COMP.SIEM SORGO GRANIFERO</v>
          </cell>
          <cell r="C3047" t="str">
            <v>C1</v>
          </cell>
          <cell r="D3047" t="b">
            <v>1</v>
          </cell>
        </row>
        <row r="3048">
          <cell r="A3048" t="str">
            <v>6,1,1,04,02,010</v>
          </cell>
          <cell r="B3048" t="str">
            <v>COMP.SIEM SORGO FORRAJERO</v>
          </cell>
          <cell r="C3048" t="str">
            <v>C2</v>
          </cell>
          <cell r="D3048" t="b">
            <v>1</v>
          </cell>
        </row>
        <row r="3049">
          <cell r="A3049" t="str">
            <v>6,1,1,04,02,011</v>
          </cell>
          <cell r="B3049" t="str">
            <v>COMP.SIEM AVENA</v>
          </cell>
          <cell r="C3049" t="str">
            <v>C2</v>
          </cell>
          <cell r="D3049" t="b">
            <v>1</v>
          </cell>
        </row>
        <row r="3050">
          <cell r="A3050" t="str">
            <v>6,1,1,04,02,012</v>
          </cell>
          <cell r="B3050" t="str">
            <v>COMP.SIEM CENTENO</v>
          </cell>
          <cell r="C3050" t="str">
            <v>C2</v>
          </cell>
          <cell r="D3050" t="b">
            <v>1</v>
          </cell>
        </row>
        <row r="3051">
          <cell r="A3051" t="str">
            <v>6,1,1,04,02,013</v>
          </cell>
          <cell r="B3051" t="str">
            <v>COMP.SIEM PRADERAS</v>
          </cell>
          <cell r="C3051" t="str">
            <v>C2</v>
          </cell>
          <cell r="D3051" t="b">
            <v>1</v>
          </cell>
        </row>
        <row r="3052">
          <cell r="A3052" t="str">
            <v>6,1,1,04,02,014</v>
          </cell>
          <cell r="B3052" t="str">
            <v>COMP.SIEM VERDEO DE VERANO</v>
          </cell>
          <cell r="C3052" t="str">
            <v>C2</v>
          </cell>
          <cell r="D3052" t="b">
            <v>1</v>
          </cell>
        </row>
        <row r="3053">
          <cell r="A3053" t="str">
            <v>6,1,1,04,02,015</v>
          </cell>
          <cell r="B3053" t="str">
            <v>COMP.SIEM VERDEO DE INVIERNO</v>
          </cell>
          <cell r="C3053" t="str">
            <v>C2</v>
          </cell>
          <cell r="D3053" t="b">
            <v>1</v>
          </cell>
        </row>
        <row r="3054">
          <cell r="A3054" t="str">
            <v>6,1,1,04,02,016</v>
          </cell>
          <cell r="B3054" t="str">
            <v>COMP.SIEM MAIZ SILO</v>
          </cell>
          <cell r="C3054" t="str">
            <v>C1</v>
          </cell>
          <cell r="D3054" t="b">
            <v>1</v>
          </cell>
        </row>
        <row r="3055">
          <cell r="A3055" t="str">
            <v>6,1,1,04,02,017</v>
          </cell>
          <cell r="B3055" t="str">
            <v>COMP.SIEM ROLLOS</v>
          </cell>
          <cell r="C3055" t="str">
            <v>C2</v>
          </cell>
          <cell r="D3055" t="b">
            <v>1</v>
          </cell>
        </row>
        <row r="3056">
          <cell r="A3056" t="str">
            <v>6,1,1,04,02,019</v>
          </cell>
          <cell r="B3056" t="str">
            <v>COMP.SIEM A GASTOS</v>
          </cell>
          <cell r="C3056" t="str">
            <v>C1</v>
          </cell>
          <cell r="D3056" t="b">
            <v>1</v>
          </cell>
        </row>
        <row r="3057">
          <cell r="A3057" t="str">
            <v>6,1,1,04,02,020</v>
          </cell>
          <cell r="B3057" t="str">
            <v>COMP.SIEM CEBADA</v>
          </cell>
          <cell r="C3057" t="str">
            <v>C1</v>
          </cell>
          <cell r="D3057" t="b">
            <v>1</v>
          </cell>
        </row>
        <row r="3058">
          <cell r="A3058" t="str">
            <v>6,1,1,04,02,022</v>
          </cell>
          <cell r="B3058" t="str">
            <v>COMP.SIEM POROTO ALUBIA</v>
          </cell>
          <cell r="C3058" t="str">
            <v>C1</v>
          </cell>
          <cell r="D3058" t="b">
            <v>1</v>
          </cell>
        </row>
        <row r="3059">
          <cell r="A3059" t="str">
            <v>6,1,1,04,02,023</v>
          </cell>
          <cell r="B3059" t="str">
            <v>COMP.SIEM POROTO NEGRO</v>
          </cell>
          <cell r="C3059" t="str">
            <v>C1</v>
          </cell>
          <cell r="D3059" t="b">
            <v>1</v>
          </cell>
        </row>
        <row r="3060">
          <cell r="A3060" t="str">
            <v>6,1,1,04,02,025</v>
          </cell>
          <cell r="B3060" t="str">
            <v>COMP.SIEM ALGODON</v>
          </cell>
          <cell r="C3060" t="str">
            <v>C1</v>
          </cell>
          <cell r="D3060" t="b">
            <v>1</v>
          </cell>
        </row>
        <row r="3061">
          <cell r="A3061" t="str">
            <v>6,1,1,04,02,027</v>
          </cell>
          <cell r="B3061" t="str">
            <v>COMP.SIEM MAIZ 2DA</v>
          </cell>
          <cell r="C3061" t="str">
            <v>C1</v>
          </cell>
          <cell r="D3061" t="b">
            <v>1</v>
          </cell>
        </row>
        <row r="3062">
          <cell r="A3062" t="str">
            <v>6,1,1,04,03,000</v>
          </cell>
          <cell r="B3062" t="str">
            <v>FUMIGACION</v>
          </cell>
          <cell r="D3062" t="b">
            <v>0</v>
          </cell>
        </row>
        <row r="3063">
          <cell r="A3063" t="str">
            <v>6,1,1,04,03,001</v>
          </cell>
          <cell r="B3063" t="str">
            <v>COMP.FUM TRIGO PAN</v>
          </cell>
          <cell r="C3063" t="str">
            <v>C1</v>
          </cell>
          <cell r="D3063" t="b">
            <v>1</v>
          </cell>
        </row>
        <row r="3064">
          <cell r="A3064" t="str">
            <v>6,1,1,04,03,002</v>
          </cell>
          <cell r="B3064" t="str">
            <v>COMP.FUM TRIGO CANDEAL</v>
          </cell>
          <cell r="C3064" t="str">
            <v>C1</v>
          </cell>
          <cell r="D3064" t="b">
            <v>1</v>
          </cell>
        </row>
        <row r="3065">
          <cell r="A3065" t="str">
            <v>6,1,1,04,03,003</v>
          </cell>
          <cell r="B3065" t="str">
            <v>COMP.FUM GIRASOL ACEITERO</v>
          </cell>
          <cell r="C3065" t="str">
            <v>C1</v>
          </cell>
          <cell r="D3065" t="b">
            <v>1</v>
          </cell>
        </row>
        <row r="3066">
          <cell r="A3066" t="str">
            <v>6,1,1,04,03,004</v>
          </cell>
          <cell r="B3066" t="str">
            <v>COMP.FUM GIRASOL CONFITERO</v>
          </cell>
          <cell r="C3066" t="str">
            <v>C1</v>
          </cell>
          <cell r="D3066" t="b">
            <v>1</v>
          </cell>
        </row>
        <row r="3067">
          <cell r="A3067" t="str">
            <v>6,1,1,04,03,005</v>
          </cell>
          <cell r="B3067" t="str">
            <v>COMP.FUM MAIZ</v>
          </cell>
          <cell r="C3067" t="str">
            <v>C1</v>
          </cell>
          <cell r="D3067" t="b">
            <v>1</v>
          </cell>
        </row>
        <row r="3068">
          <cell r="A3068" t="str">
            <v>6,1,1,04,03,006</v>
          </cell>
          <cell r="B3068" t="str">
            <v>COMP.FUM SOJA 1</v>
          </cell>
          <cell r="C3068" t="str">
            <v>C1</v>
          </cell>
          <cell r="D3068" t="b">
            <v>1</v>
          </cell>
        </row>
        <row r="3069">
          <cell r="A3069" t="str">
            <v>6,1,1,04,03,007</v>
          </cell>
          <cell r="B3069" t="str">
            <v>COMP.FUM SOJA 2</v>
          </cell>
          <cell r="C3069" t="str">
            <v>C1</v>
          </cell>
          <cell r="D3069" t="b">
            <v>1</v>
          </cell>
        </row>
        <row r="3070">
          <cell r="A3070" t="str">
            <v>6,1,1,04,03,008</v>
          </cell>
          <cell r="B3070" t="str">
            <v>COMP.FUM MANI</v>
          </cell>
          <cell r="C3070" t="str">
            <v>C1</v>
          </cell>
          <cell r="D3070" t="b">
            <v>1</v>
          </cell>
        </row>
        <row r="3071">
          <cell r="A3071" t="str">
            <v>6,1,1,04,03,009</v>
          </cell>
          <cell r="B3071" t="str">
            <v>COMP.FUM SORGO GRANIFERO</v>
          </cell>
          <cell r="C3071" t="str">
            <v>C1</v>
          </cell>
          <cell r="D3071" t="b">
            <v>1</v>
          </cell>
        </row>
        <row r="3072">
          <cell r="A3072" t="str">
            <v>6,1,1,04,03,010</v>
          </cell>
          <cell r="B3072" t="str">
            <v>COMP.FUM SORGO FORRAJERO</v>
          </cell>
          <cell r="C3072" t="str">
            <v>C2</v>
          </cell>
          <cell r="D3072" t="b">
            <v>1</v>
          </cell>
        </row>
        <row r="3073">
          <cell r="A3073" t="str">
            <v>6,1,1,04,03,011</v>
          </cell>
          <cell r="B3073" t="str">
            <v>COMP.FUM AVENA</v>
          </cell>
          <cell r="C3073" t="str">
            <v>C2</v>
          </cell>
          <cell r="D3073" t="b">
            <v>1</v>
          </cell>
        </row>
        <row r="3074">
          <cell r="A3074" t="str">
            <v>6,1,1,04,03,012</v>
          </cell>
          <cell r="B3074" t="str">
            <v>COMP.FUM CENTENO</v>
          </cell>
          <cell r="C3074" t="str">
            <v>C2</v>
          </cell>
          <cell r="D3074" t="b">
            <v>1</v>
          </cell>
        </row>
        <row r="3075">
          <cell r="A3075" t="str">
            <v>6,1,1,04,03,013</v>
          </cell>
          <cell r="B3075" t="str">
            <v>COMP.FUM PRADERAS</v>
          </cell>
          <cell r="C3075" t="str">
            <v>C2</v>
          </cell>
          <cell r="D3075" t="b">
            <v>1</v>
          </cell>
        </row>
        <row r="3076">
          <cell r="A3076" t="str">
            <v>6,1,1,04,03,014</v>
          </cell>
          <cell r="B3076" t="str">
            <v>COMP.FUM VERDEO DE VERANO</v>
          </cell>
          <cell r="C3076" t="str">
            <v>C2</v>
          </cell>
          <cell r="D3076" t="b">
            <v>1</v>
          </cell>
        </row>
        <row r="3077">
          <cell r="A3077" t="str">
            <v>6,1,1,04,03,015</v>
          </cell>
          <cell r="B3077" t="str">
            <v>COMP.FUM VERDEO DE INVIERNO</v>
          </cell>
          <cell r="C3077" t="str">
            <v>C2</v>
          </cell>
          <cell r="D3077" t="b">
            <v>1</v>
          </cell>
        </row>
        <row r="3078">
          <cell r="A3078" t="str">
            <v>6,1,1,04,03,016</v>
          </cell>
          <cell r="B3078" t="str">
            <v>COMP.FUM MAIZ SILO</v>
          </cell>
          <cell r="C3078" t="str">
            <v>C1</v>
          </cell>
          <cell r="D3078" t="b">
            <v>1</v>
          </cell>
        </row>
        <row r="3079">
          <cell r="A3079" t="str">
            <v>6,1,1,04,03,017</v>
          </cell>
          <cell r="B3079" t="str">
            <v>COMP.FUM ROLLOS</v>
          </cell>
          <cell r="C3079" t="str">
            <v>C2</v>
          </cell>
          <cell r="D3079" t="b">
            <v>1</v>
          </cell>
        </row>
        <row r="3080">
          <cell r="A3080" t="str">
            <v>6,1,1,04,03,019</v>
          </cell>
          <cell r="B3080" t="str">
            <v>COMP.FUM GASTOS</v>
          </cell>
          <cell r="C3080" t="str">
            <v>C1</v>
          </cell>
          <cell r="D3080" t="b">
            <v>1</v>
          </cell>
        </row>
        <row r="3081">
          <cell r="A3081" t="str">
            <v>6,1,1,04,03,020</v>
          </cell>
          <cell r="B3081" t="str">
            <v>COMP.FUM CEBADA</v>
          </cell>
          <cell r="C3081" t="str">
            <v>C1</v>
          </cell>
          <cell r="D3081" t="b">
            <v>1</v>
          </cell>
        </row>
        <row r="3082">
          <cell r="A3082" t="str">
            <v>6,1,1,04,03,021</v>
          </cell>
          <cell r="B3082" t="str">
            <v>COMP.FUM BARBECHO</v>
          </cell>
          <cell r="C3082" t="str">
            <v>C1</v>
          </cell>
          <cell r="D3082" t="b">
            <v>1</v>
          </cell>
        </row>
        <row r="3083">
          <cell r="A3083" t="str">
            <v>6,1,1,04,03,022</v>
          </cell>
          <cell r="B3083" t="str">
            <v>COMP.FUM POPCORN</v>
          </cell>
          <cell r="C3083" t="str">
            <v>C1</v>
          </cell>
          <cell r="D3083" t="b">
            <v>1</v>
          </cell>
        </row>
        <row r="3084">
          <cell r="A3084" t="str">
            <v>6,1,1,04,03,023</v>
          </cell>
          <cell r="B3084" t="str">
            <v>COMP.FUM POROTO ALUBIA</v>
          </cell>
          <cell r="C3084" t="str">
            <v>C1</v>
          </cell>
          <cell r="D3084" t="b">
            <v>1</v>
          </cell>
        </row>
        <row r="3085">
          <cell r="A3085" t="str">
            <v>6,1,1,04,03,024</v>
          </cell>
          <cell r="B3085" t="str">
            <v>COMP.FUM POROTO NEGRO</v>
          </cell>
          <cell r="C3085" t="str">
            <v>C1</v>
          </cell>
          <cell r="D3085" t="b">
            <v>1</v>
          </cell>
        </row>
        <row r="3086">
          <cell r="A3086" t="str">
            <v>6,1,1,04,03,025</v>
          </cell>
          <cell r="B3086" t="str">
            <v>COMP.FUM PAPA</v>
          </cell>
          <cell r="C3086" t="str">
            <v>C1</v>
          </cell>
          <cell r="D3086" t="b">
            <v>1</v>
          </cell>
        </row>
        <row r="3087">
          <cell r="A3087" t="str">
            <v>6,1,1,04,03,026</v>
          </cell>
          <cell r="B3087" t="str">
            <v>COMP.FUM ALGODON</v>
          </cell>
          <cell r="C3087" t="str">
            <v>C1</v>
          </cell>
          <cell r="D3087" t="b">
            <v>1</v>
          </cell>
        </row>
        <row r="3088">
          <cell r="A3088" t="str">
            <v>6,1,1,04,03,028</v>
          </cell>
          <cell r="B3088" t="str">
            <v>COMP.FUM MOHA</v>
          </cell>
          <cell r="C3088" t="str">
            <v>C2</v>
          </cell>
          <cell r="D3088" t="b">
            <v>1</v>
          </cell>
        </row>
        <row r="3089">
          <cell r="A3089" t="str">
            <v>6,1,1,04,04,000</v>
          </cell>
          <cell r="B3089" t="str">
            <v>FERTILIZACION</v>
          </cell>
          <cell r="D3089" t="b">
            <v>0</v>
          </cell>
        </row>
        <row r="3090">
          <cell r="A3090" t="str">
            <v>6,1,1,04,04,001</v>
          </cell>
          <cell r="B3090" t="str">
            <v>COMP.FER TRIGO PAN</v>
          </cell>
          <cell r="C3090" t="str">
            <v>C1</v>
          </cell>
          <cell r="D3090" t="b">
            <v>1</v>
          </cell>
        </row>
        <row r="3091">
          <cell r="A3091" t="str">
            <v>6,1,1,04,04,002</v>
          </cell>
          <cell r="B3091" t="str">
            <v>COMP.FER TRIGO CANDEAL</v>
          </cell>
          <cell r="C3091" t="str">
            <v>C1</v>
          </cell>
          <cell r="D3091" t="b">
            <v>1</v>
          </cell>
        </row>
        <row r="3092">
          <cell r="A3092" t="str">
            <v>6,1,1,04,04,003</v>
          </cell>
          <cell r="B3092" t="str">
            <v>COMP.FER GIRASOL ACEITERO</v>
          </cell>
          <cell r="C3092" t="str">
            <v>C1</v>
          </cell>
          <cell r="D3092" t="b">
            <v>1</v>
          </cell>
        </row>
        <row r="3093">
          <cell r="A3093" t="str">
            <v>6,1,1,04,04,005</v>
          </cell>
          <cell r="B3093" t="str">
            <v>COMP.FER MAIZ</v>
          </cell>
          <cell r="C3093" t="str">
            <v>C1</v>
          </cell>
          <cell r="D3093" t="b">
            <v>1</v>
          </cell>
        </row>
        <row r="3094">
          <cell r="A3094" t="str">
            <v>6,1,1,04,04,006</v>
          </cell>
          <cell r="B3094" t="str">
            <v>COMP.FER SOJA 1</v>
          </cell>
          <cell r="C3094" t="str">
            <v>C1</v>
          </cell>
          <cell r="D3094" t="b">
            <v>1</v>
          </cell>
        </row>
        <row r="3095">
          <cell r="A3095" t="str">
            <v>6,1,1,04,04,007</v>
          </cell>
          <cell r="B3095" t="str">
            <v>COMP.FER SOJA 2</v>
          </cell>
          <cell r="C3095" t="str">
            <v>C1</v>
          </cell>
          <cell r="D3095" t="b">
            <v>1</v>
          </cell>
        </row>
        <row r="3096">
          <cell r="A3096" t="str">
            <v>6,1,1,04,04,009</v>
          </cell>
          <cell r="B3096" t="str">
            <v>COMP.FER SORGO GRANIFERO</v>
          </cell>
          <cell r="C3096" t="str">
            <v>C1</v>
          </cell>
          <cell r="D3096" t="b">
            <v>1</v>
          </cell>
        </row>
        <row r="3097">
          <cell r="A3097" t="str">
            <v>6,1,1,04,04,010</v>
          </cell>
          <cell r="B3097" t="str">
            <v>COMP.FER SORGO FORRAJERO</v>
          </cell>
          <cell r="C3097" t="str">
            <v>C2</v>
          </cell>
          <cell r="D3097" t="b">
            <v>1</v>
          </cell>
        </row>
        <row r="3098">
          <cell r="A3098" t="str">
            <v>6,1,1,04,04,011</v>
          </cell>
          <cell r="B3098" t="str">
            <v>COMP.FER AVENA</v>
          </cell>
          <cell r="C3098" t="str">
            <v>C2</v>
          </cell>
          <cell r="D3098" t="b">
            <v>1</v>
          </cell>
        </row>
        <row r="3099">
          <cell r="A3099" t="str">
            <v>6,1,1,04,04,012</v>
          </cell>
          <cell r="B3099" t="str">
            <v>COMP.FER CENTENO</v>
          </cell>
          <cell r="C3099" t="str">
            <v>C2</v>
          </cell>
          <cell r="D3099" t="b">
            <v>1</v>
          </cell>
        </row>
        <row r="3100">
          <cell r="A3100" t="str">
            <v>6,1,1,04,04,013</v>
          </cell>
          <cell r="B3100" t="str">
            <v>COMP.FER PRADERAS</v>
          </cell>
          <cell r="C3100" t="str">
            <v>C2</v>
          </cell>
          <cell r="D3100" t="b">
            <v>1</v>
          </cell>
        </row>
        <row r="3101">
          <cell r="A3101" t="str">
            <v>6,1,1,04,04,014</v>
          </cell>
          <cell r="B3101" t="str">
            <v>COMP.FER VERDEO DE VERANO</v>
          </cell>
          <cell r="C3101" t="str">
            <v>C2</v>
          </cell>
          <cell r="D3101" t="b">
            <v>1</v>
          </cell>
        </row>
        <row r="3102">
          <cell r="A3102" t="str">
            <v>6,1,1,04,04,015</v>
          </cell>
          <cell r="B3102" t="str">
            <v>COMP.FER VERDEO DE INVIERNO</v>
          </cell>
          <cell r="C3102" t="str">
            <v>C2</v>
          </cell>
          <cell r="D3102" t="b">
            <v>1</v>
          </cell>
        </row>
        <row r="3103">
          <cell r="A3103" t="str">
            <v>6,1,1,04,04,016</v>
          </cell>
          <cell r="B3103" t="str">
            <v>COMP.FER MAIZ SILO</v>
          </cell>
          <cell r="C3103" t="str">
            <v>C2</v>
          </cell>
          <cell r="D3103" t="b">
            <v>1</v>
          </cell>
        </row>
        <row r="3104">
          <cell r="A3104" t="str">
            <v>6,1,1,04,04,019</v>
          </cell>
          <cell r="B3104" t="str">
            <v>COMP.FER GASTOS</v>
          </cell>
          <cell r="C3104" t="str">
            <v>C1</v>
          </cell>
          <cell r="D3104" t="b">
            <v>1</v>
          </cell>
        </row>
        <row r="3105">
          <cell r="A3105" t="str">
            <v>6,1,1,04,04,021</v>
          </cell>
          <cell r="B3105" t="str">
            <v>COMP.FER POPCORN</v>
          </cell>
          <cell r="C3105" t="str">
            <v>C1</v>
          </cell>
          <cell r="D3105" t="b">
            <v>1</v>
          </cell>
        </row>
        <row r="3106">
          <cell r="A3106" t="str">
            <v>6,1,1,04,04,027</v>
          </cell>
          <cell r="B3106" t="str">
            <v>COMP.FER CEBADA</v>
          </cell>
          <cell r="C3106" t="str">
            <v>C1</v>
          </cell>
          <cell r="D3106" t="b">
            <v>1</v>
          </cell>
        </row>
        <row r="3107">
          <cell r="A3107" t="str">
            <v>6,1,1,04,05,000</v>
          </cell>
          <cell r="B3107" t="str">
            <v>COSECHA</v>
          </cell>
          <cell r="D3107" t="b">
            <v>0</v>
          </cell>
        </row>
        <row r="3108">
          <cell r="A3108" t="str">
            <v>6,1,1,04,05,001</v>
          </cell>
          <cell r="B3108" t="str">
            <v>COMP.COS TRIGO PAN</v>
          </cell>
          <cell r="C3108" t="str">
            <v>C1</v>
          </cell>
          <cell r="D3108" t="b">
            <v>1</v>
          </cell>
        </row>
        <row r="3109">
          <cell r="A3109" t="str">
            <v>6,1,1,04,05,002</v>
          </cell>
          <cell r="B3109" t="str">
            <v>COMP.COS TRIGO CANDEAL</v>
          </cell>
          <cell r="C3109" t="str">
            <v>C1</v>
          </cell>
          <cell r="D3109" t="b">
            <v>1</v>
          </cell>
        </row>
        <row r="3110">
          <cell r="A3110" t="str">
            <v>6,1,1,04,05,003</v>
          </cell>
          <cell r="B3110" t="str">
            <v>COMP.COS GIRASOL ACEITERO</v>
          </cell>
          <cell r="C3110" t="str">
            <v>C1</v>
          </cell>
          <cell r="D3110" t="b">
            <v>1</v>
          </cell>
        </row>
        <row r="3111">
          <cell r="A3111" t="str">
            <v>6,1,1,04,05,004</v>
          </cell>
          <cell r="B3111" t="str">
            <v>COMP.COS GIRASOL CONFITERO</v>
          </cell>
          <cell r="C3111" t="str">
            <v>C1</v>
          </cell>
          <cell r="D3111" t="b">
            <v>1</v>
          </cell>
        </row>
        <row r="3112">
          <cell r="A3112" t="str">
            <v>6,1,1,04,05,005</v>
          </cell>
          <cell r="B3112" t="str">
            <v>COMP.COS MAIZ</v>
          </cell>
          <cell r="C3112" t="str">
            <v>C1</v>
          </cell>
          <cell r="D3112" t="b">
            <v>1</v>
          </cell>
        </row>
        <row r="3113">
          <cell r="A3113" t="str">
            <v>6,1,1,04,05,006</v>
          </cell>
          <cell r="B3113" t="str">
            <v>COMP.COS SOJA 1</v>
          </cell>
          <cell r="C3113" t="str">
            <v>C1</v>
          </cell>
          <cell r="D3113" t="b">
            <v>1</v>
          </cell>
        </row>
        <row r="3114">
          <cell r="A3114" t="str">
            <v>6,1,1,04,05,007</v>
          </cell>
          <cell r="B3114" t="str">
            <v>COMP.COS SOJA 2</v>
          </cell>
          <cell r="C3114" t="str">
            <v>C1</v>
          </cell>
          <cell r="D3114" t="b">
            <v>1</v>
          </cell>
        </row>
        <row r="3115">
          <cell r="A3115" t="str">
            <v>6,1,1,04,05,008</v>
          </cell>
          <cell r="B3115" t="str">
            <v>COMP.COS MANI</v>
          </cell>
          <cell r="C3115" t="str">
            <v>C1</v>
          </cell>
          <cell r="D3115" t="b">
            <v>1</v>
          </cell>
        </row>
        <row r="3116">
          <cell r="A3116" t="str">
            <v>6,1,1,04,05,009</v>
          </cell>
          <cell r="B3116" t="str">
            <v>COMP.COS SORGO GRANIFERO</v>
          </cell>
          <cell r="C3116" t="str">
            <v>C1</v>
          </cell>
          <cell r="D3116" t="b">
            <v>1</v>
          </cell>
        </row>
        <row r="3117">
          <cell r="A3117" t="str">
            <v>6,1,1,04,05,010</v>
          </cell>
          <cell r="B3117" t="str">
            <v>COMP.COS SORGO FORRAJERO</v>
          </cell>
          <cell r="C3117" t="str">
            <v>C2</v>
          </cell>
          <cell r="D3117" t="b">
            <v>1</v>
          </cell>
        </row>
        <row r="3118">
          <cell r="A3118" t="str">
            <v>6,1,1,04,05,011</v>
          </cell>
          <cell r="B3118" t="str">
            <v>COMP.COS AVENA</v>
          </cell>
          <cell r="C3118" t="str">
            <v>C2</v>
          </cell>
          <cell r="D3118" t="b">
            <v>1</v>
          </cell>
        </row>
        <row r="3119">
          <cell r="A3119" t="str">
            <v>6,1,1,04,05,012</v>
          </cell>
          <cell r="B3119" t="str">
            <v>COMP.COS CENTENO</v>
          </cell>
          <cell r="C3119" t="str">
            <v>C1</v>
          </cell>
          <cell r="D3119" t="b">
            <v>1</v>
          </cell>
        </row>
        <row r="3120">
          <cell r="A3120" t="str">
            <v>6,1,1,04,05,016</v>
          </cell>
          <cell r="B3120" t="str">
            <v>COMP.COS MAIZ SILO</v>
          </cell>
          <cell r="C3120" t="str">
            <v>C1</v>
          </cell>
          <cell r="D3120" t="b">
            <v>1</v>
          </cell>
        </row>
        <row r="3121">
          <cell r="A3121" t="str">
            <v>6,1,1,04,05,017</v>
          </cell>
          <cell r="B3121" t="str">
            <v>COMP.COS ROLLOS</v>
          </cell>
          <cell r="C3121" t="str">
            <v>C2</v>
          </cell>
          <cell r="D3121" t="b">
            <v>1</v>
          </cell>
        </row>
        <row r="3122">
          <cell r="A3122" t="str">
            <v>6,1,1,04,05,020</v>
          </cell>
          <cell r="B3122" t="str">
            <v>COMP.COS POPCORN</v>
          </cell>
          <cell r="C3122" t="str">
            <v>C1</v>
          </cell>
          <cell r="D3122" t="b">
            <v>1</v>
          </cell>
        </row>
        <row r="3123">
          <cell r="A3123" t="str">
            <v>6,1,1,04,05,021</v>
          </cell>
          <cell r="B3123" t="str">
            <v>COMP.COS POROTO ALUBIA</v>
          </cell>
          <cell r="C3123" t="str">
            <v>C1</v>
          </cell>
          <cell r="D3123" t="b">
            <v>1</v>
          </cell>
        </row>
        <row r="3124">
          <cell r="A3124" t="str">
            <v>6,1,1,04,05,022</v>
          </cell>
          <cell r="B3124" t="str">
            <v>COMP.COS POROTO NEGRO</v>
          </cell>
          <cell r="C3124" t="str">
            <v>C1</v>
          </cell>
          <cell r="D3124" t="b">
            <v>1</v>
          </cell>
        </row>
        <row r="3125">
          <cell r="A3125" t="str">
            <v>6,1,1,04,05,023</v>
          </cell>
          <cell r="B3125" t="str">
            <v>COMP.COS PAPA</v>
          </cell>
          <cell r="C3125" t="str">
            <v>C1</v>
          </cell>
          <cell r="D3125" t="b">
            <v>1</v>
          </cell>
        </row>
        <row r="3126">
          <cell r="A3126" t="str">
            <v>6,1,1,04,05,024</v>
          </cell>
          <cell r="B3126" t="str">
            <v>COMP.COS ALGODON</v>
          </cell>
          <cell r="C3126" t="str">
            <v>C1</v>
          </cell>
          <cell r="D3126" t="b">
            <v>1</v>
          </cell>
        </row>
        <row r="3127">
          <cell r="A3127" t="str">
            <v>6,1,1,04,05,026</v>
          </cell>
          <cell r="B3127" t="str">
            <v>COMP.COS CEBADA</v>
          </cell>
          <cell r="C3127" t="str">
            <v>C1</v>
          </cell>
          <cell r="D3127" t="b">
            <v>1</v>
          </cell>
        </row>
        <row r="3128">
          <cell r="A3128" t="str">
            <v>6,1,1,04,06,000</v>
          </cell>
          <cell r="B3128" t="str">
            <v>OTROS</v>
          </cell>
          <cell r="D3128" t="b">
            <v>0</v>
          </cell>
        </row>
        <row r="3129">
          <cell r="A3129" t="str">
            <v>6,1,1,04,06,001</v>
          </cell>
          <cell r="B3129" t="str">
            <v>COMP.OTR TRIGO PAN</v>
          </cell>
          <cell r="C3129" t="str">
            <v>C1</v>
          </cell>
          <cell r="D3129" t="b">
            <v>1</v>
          </cell>
        </row>
        <row r="3130">
          <cell r="A3130" t="str">
            <v>6,1,1,04,06,002</v>
          </cell>
          <cell r="B3130" t="str">
            <v>COMP.OTR TRIGO CANDEAL</v>
          </cell>
          <cell r="C3130" t="str">
            <v>C1</v>
          </cell>
          <cell r="D3130" t="b">
            <v>1</v>
          </cell>
        </row>
        <row r="3131">
          <cell r="A3131" t="str">
            <v>6,1,1,04,06,003</v>
          </cell>
          <cell r="B3131" t="str">
            <v>COMP.OTR GIRASOL ACEITERO</v>
          </cell>
          <cell r="C3131" t="str">
            <v>C1</v>
          </cell>
          <cell r="D3131" t="b">
            <v>1</v>
          </cell>
        </row>
        <row r="3132">
          <cell r="A3132" t="str">
            <v>6,1,1,04,06,004</v>
          </cell>
          <cell r="B3132" t="str">
            <v>COMP.OTR GIRASOL CONFITERO</v>
          </cell>
          <cell r="C3132" t="str">
            <v>C1</v>
          </cell>
          <cell r="D3132" t="b">
            <v>1</v>
          </cell>
        </row>
        <row r="3133">
          <cell r="A3133" t="str">
            <v>6,1,1,04,06,005</v>
          </cell>
          <cell r="B3133" t="str">
            <v>COMP.OTR MAIZ</v>
          </cell>
          <cell r="C3133" t="str">
            <v>C1</v>
          </cell>
          <cell r="D3133" t="b">
            <v>1</v>
          </cell>
        </row>
        <row r="3134">
          <cell r="A3134" t="str">
            <v>6,1,1,04,06,006</v>
          </cell>
          <cell r="B3134" t="str">
            <v>COMP.OTR SOJA 1</v>
          </cell>
          <cell r="C3134" t="str">
            <v>C1</v>
          </cell>
          <cell r="D3134" t="b">
            <v>1</v>
          </cell>
        </row>
        <row r="3135">
          <cell r="A3135" t="str">
            <v>6,1,1,04,06,007</v>
          </cell>
          <cell r="B3135" t="str">
            <v>COMP.OTR SOJA 2</v>
          </cell>
          <cell r="C3135" t="str">
            <v>C1</v>
          </cell>
          <cell r="D3135" t="b">
            <v>1</v>
          </cell>
        </row>
        <row r="3136">
          <cell r="A3136" t="str">
            <v>6,1,1,04,06,008</v>
          </cell>
          <cell r="B3136" t="str">
            <v>COMP.OTR MANI</v>
          </cell>
          <cell r="C3136" t="str">
            <v>C1</v>
          </cell>
          <cell r="D3136" t="b">
            <v>1</v>
          </cell>
        </row>
        <row r="3137">
          <cell r="A3137" t="str">
            <v>6,1,1,04,06,009</v>
          </cell>
          <cell r="B3137" t="str">
            <v>COMP.OTR SORGO GRANIFERO</v>
          </cell>
          <cell r="C3137" t="str">
            <v>C2</v>
          </cell>
          <cell r="D3137" t="b">
            <v>1</v>
          </cell>
        </row>
        <row r="3138">
          <cell r="A3138" t="str">
            <v>6,1,1,04,06,010</v>
          </cell>
          <cell r="B3138" t="str">
            <v>COMP.OTR SORGO FORRAJERO</v>
          </cell>
          <cell r="C3138" t="str">
            <v>C2</v>
          </cell>
          <cell r="D3138" t="b">
            <v>1</v>
          </cell>
        </row>
        <row r="3139">
          <cell r="A3139" t="str">
            <v>6,1,1,04,06,011</v>
          </cell>
          <cell r="B3139" t="str">
            <v>COMP.OTR AVENAS</v>
          </cell>
          <cell r="C3139" t="str">
            <v>C2</v>
          </cell>
          <cell r="D3139" t="b">
            <v>1</v>
          </cell>
        </row>
        <row r="3140">
          <cell r="A3140" t="str">
            <v>6,1,1,04,06,012</v>
          </cell>
          <cell r="B3140" t="str">
            <v>COMP.OTR CENTENO</v>
          </cell>
          <cell r="C3140" t="str">
            <v>C2</v>
          </cell>
          <cell r="D3140" t="b">
            <v>1</v>
          </cell>
        </row>
        <row r="3141">
          <cell r="A3141" t="str">
            <v>6,1,1,04,06,013</v>
          </cell>
          <cell r="B3141" t="str">
            <v>COMP.OTR PRADERAS</v>
          </cell>
          <cell r="C3141" t="str">
            <v>C2</v>
          </cell>
          <cell r="D3141" t="b">
            <v>1</v>
          </cell>
        </row>
        <row r="3142">
          <cell r="A3142" t="str">
            <v>6,1,1,04,06,014</v>
          </cell>
          <cell r="B3142" t="str">
            <v>COMP.OTR VERDEO DE VERANO</v>
          </cell>
          <cell r="C3142" t="str">
            <v>C2</v>
          </cell>
          <cell r="D3142" t="b">
            <v>1</v>
          </cell>
        </row>
        <row r="3143">
          <cell r="A3143" t="str">
            <v>6,1,1,04,06,016</v>
          </cell>
          <cell r="B3143" t="str">
            <v>COMP.OTR MAIZ SILO</v>
          </cell>
          <cell r="C3143" t="str">
            <v>C1</v>
          </cell>
          <cell r="D3143" t="b">
            <v>1</v>
          </cell>
        </row>
        <row r="3144">
          <cell r="A3144" t="str">
            <v>6,1,1,04,06,017</v>
          </cell>
          <cell r="B3144" t="str">
            <v>COMP.OTR ROLLOS</v>
          </cell>
          <cell r="C3144" t="str">
            <v>C2</v>
          </cell>
          <cell r="D3144" t="b">
            <v>1</v>
          </cell>
        </row>
        <row r="3145">
          <cell r="A3145" t="str">
            <v>6,1,1,04,06,018</v>
          </cell>
          <cell r="B3145" t="str">
            <v>COMP.OTR FARDOS</v>
          </cell>
          <cell r="C3145" t="str">
            <v>C2</v>
          </cell>
          <cell r="D3145" t="b">
            <v>1</v>
          </cell>
        </row>
        <row r="3146">
          <cell r="A3146" t="str">
            <v>6,1,1,04,06,019</v>
          </cell>
          <cell r="B3146" t="str">
            <v>COMP.OTR ALIMENTO BALANCEADO</v>
          </cell>
          <cell r="C3146" t="str">
            <v>C2</v>
          </cell>
          <cell r="D3146" t="b">
            <v>1</v>
          </cell>
        </row>
        <row r="3147">
          <cell r="A3147" t="str">
            <v>6,1,1,04,06,020</v>
          </cell>
          <cell r="B3147" t="str">
            <v>COMP.OTR VARIOS</v>
          </cell>
          <cell r="C3147" t="str">
            <v>C1</v>
          </cell>
          <cell r="D3147" t="b">
            <v>1</v>
          </cell>
        </row>
        <row r="3148">
          <cell r="A3148" t="str">
            <v>6,1,1,04,06,021</v>
          </cell>
          <cell r="B3148" t="str">
            <v>COMP.OTR ALIMENTOS VS. HACIE</v>
          </cell>
          <cell r="C3148" t="str">
            <v>C2</v>
          </cell>
          <cell r="D3148" t="b">
            <v>1</v>
          </cell>
        </row>
        <row r="3149">
          <cell r="A3149" t="str">
            <v>6,1,1,04,06,022</v>
          </cell>
          <cell r="B3149" t="str">
            <v>COMP.OTR SILAJE PRADERAS</v>
          </cell>
          <cell r="C3149" t="str">
            <v>C2</v>
          </cell>
          <cell r="D3149" t="b">
            <v>1</v>
          </cell>
        </row>
        <row r="3150">
          <cell r="A3150" t="str">
            <v>6,1,1,04,06,024</v>
          </cell>
          <cell r="B3150" t="str">
            <v>COMP.OTR POPCORN</v>
          </cell>
          <cell r="C3150" t="str">
            <v>C1</v>
          </cell>
          <cell r="D3150" t="b">
            <v>1</v>
          </cell>
        </row>
        <row r="3151">
          <cell r="A3151" t="str">
            <v>6,1,1,04,06,025</v>
          </cell>
          <cell r="B3151" t="str">
            <v>COMP.OTR POROTO ALUBIA</v>
          </cell>
          <cell r="C3151" t="str">
            <v>C1</v>
          </cell>
          <cell r="D3151" t="b">
            <v>1</v>
          </cell>
        </row>
        <row r="3152">
          <cell r="A3152" t="str">
            <v>6,1,1,04,06,026</v>
          </cell>
          <cell r="B3152" t="str">
            <v>COMP.OTR POROTO NEGRO</v>
          </cell>
          <cell r="C3152" t="str">
            <v>C1</v>
          </cell>
          <cell r="D3152" t="b">
            <v>1</v>
          </cell>
        </row>
        <row r="3153">
          <cell r="A3153" t="str">
            <v>6,1,1,04,06,027</v>
          </cell>
          <cell r="B3153" t="str">
            <v>COMP.OTR PAPA</v>
          </cell>
          <cell r="C3153" t="str">
            <v>C1</v>
          </cell>
          <cell r="D3153" t="b">
            <v>1</v>
          </cell>
        </row>
        <row r="3154">
          <cell r="A3154" t="str">
            <v>6,1,1,04,06,028</v>
          </cell>
          <cell r="B3154" t="str">
            <v>COMP.OTR ALGODON</v>
          </cell>
          <cell r="C3154" t="str">
            <v>C1</v>
          </cell>
          <cell r="D3154" t="b">
            <v>1</v>
          </cell>
        </row>
        <row r="3155">
          <cell r="A3155" t="str">
            <v>6,1,1,05,00,000</v>
          </cell>
          <cell r="B3155" t="str">
            <v>SUBPRODUCTOS</v>
          </cell>
          <cell r="D3155" t="b">
            <v>0</v>
          </cell>
        </row>
        <row r="3156">
          <cell r="A3156" t="str">
            <v>6,1,1,05,01,000</v>
          </cell>
          <cell r="B3156" t="str">
            <v>SUBPRODUCTOS AGRICOLAS</v>
          </cell>
          <cell r="D3156" t="b">
            <v>0</v>
          </cell>
        </row>
        <row r="3157">
          <cell r="A3157" t="str">
            <v>6,1,1,05,01,001</v>
          </cell>
          <cell r="B3157" t="str">
            <v>COMP.SUB AFRECHILLO</v>
          </cell>
          <cell r="C3157" t="str">
            <v>C3</v>
          </cell>
          <cell r="D3157" t="b">
            <v>1</v>
          </cell>
        </row>
        <row r="3158">
          <cell r="A3158" t="str">
            <v>6,1,1,05,01,002</v>
          </cell>
          <cell r="B3158" t="str">
            <v>COMP.SUB CONCHILLA</v>
          </cell>
          <cell r="C3158" t="str">
            <v>C3</v>
          </cell>
          <cell r="D3158" t="b">
            <v>1</v>
          </cell>
        </row>
        <row r="3159">
          <cell r="A3159" t="str">
            <v>6,1,1,05,01,003</v>
          </cell>
          <cell r="B3159" t="str">
            <v>COMP.SUB GLUTEN FEED</v>
          </cell>
          <cell r="C3159" t="str">
            <v>C3</v>
          </cell>
          <cell r="D3159" t="b">
            <v>1</v>
          </cell>
        </row>
        <row r="3160">
          <cell r="A3160" t="str">
            <v>6,1,1,05,01,004</v>
          </cell>
          <cell r="B3160" t="str">
            <v>COMP.SUB SEMILLA DE ALGODON</v>
          </cell>
          <cell r="C3160" t="str">
            <v>C3</v>
          </cell>
          <cell r="D3160" t="b">
            <v>1</v>
          </cell>
        </row>
        <row r="3161">
          <cell r="A3161" t="str">
            <v>6,1,1,05,01,005</v>
          </cell>
          <cell r="B3161" t="str">
            <v>COMP.SUB HEZ DE MALTA</v>
          </cell>
          <cell r="C3161" t="str">
            <v>C3</v>
          </cell>
          <cell r="D3161" t="b">
            <v>1</v>
          </cell>
        </row>
        <row r="3162">
          <cell r="A3162" t="str">
            <v>6,1,1,05,01,006</v>
          </cell>
          <cell r="B3162" t="str">
            <v>COMP.SUB PELLET DE SOJA</v>
          </cell>
          <cell r="C3162" t="str">
            <v>C3</v>
          </cell>
          <cell r="D3162" t="b">
            <v>1</v>
          </cell>
        </row>
        <row r="3163">
          <cell r="A3163" t="str">
            <v>6,1,1,05,01,007</v>
          </cell>
          <cell r="B3163" t="str">
            <v>COMP.SUB PELLET DE GIRASOL</v>
          </cell>
          <cell r="C3163" t="str">
            <v>C3</v>
          </cell>
          <cell r="D3163" t="b">
            <v>1</v>
          </cell>
        </row>
        <row r="3164">
          <cell r="A3164" t="str">
            <v>6,1,1,05,01,008</v>
          </cell>
          <cell r="B3164" t="str">
            <v>COMP.SUB PELLET AFRECHO</v>
          </cell>
          <cell r="C3164" t="str">
            <v>C3</v>
          </cell>
          <cell r="D3164" t="b">
            <v>1</v>
          </cell>
        </row>
        <row r="3165">
          <cell r="A3165" t="str">
            <v>6,1,1,05,01,009</v>
          </cell>
          <cell r="B3165" t="str">
            <v>COMP.SUB HARINA DE PESCADO</v>
          </cell>
          <cell r="C3165" t="str">
            <v>C3</v>
          </cell>
          <cell r="D3165" t="b">
            <v>1</v>
          </cell>
        </row>
        <row r="3166">
          <cell r="A3166" t="str">
            <v>6,1,1,05,02,000</v>
          </cell>
          <cell r="B3166" t="str">
            <v>RESERVAS FORRAJERAS</v>
          </cell>
          <cell r="D3166" t="b">
            <v>0</v>
          </cell>
        </row>
        <row r="3167">
          <cell r="A3167" t="str">
            <v>6,1,1,05,02,001</v>
          </cell>
          <cell r="B3167" t="str">
            <v>COMP.RF. ROLLOS</v>
          </cell>
          <cell r="C3167" t="str">
            <v>C2</v>
          </cell>
          <cell r="D3167" t="b">
            <v>1</v>
          </cell>
        </row>
        <row r="3168">
          <cell r="A3168" t="str">
            <v>6,1,1,05,02,002</v>
          </cell>
          <cell r="B3168" t="str">
            <v>COMP.RF. FARDOS</v>
          </cell>
          <cell r="C3168" t="str">
            <v>C2</v>
          </cell>
          <cell r="D3168" t="b">
            <v>1</v>
          </cell>
        </row>
        <row r="3169">
          <cell r="A3169" t="str">
            <v>6,1,1,05,02,003</v>
          </cell>
          <cell r="B3169" t="str">
            <v>COMP.RF. SILAJE MAIZ</v>
          </cell>
          <cell r="C3169" t="str">
            <v>C1</v>
          </cell>
          <cell r="D3169" t="b">
            <v>1</v>
          </cell>
        </row>
        <row r="3170">
          <cell r="A3170" t="str">
            <v>6,1,1,05,02,004</v>
          </cell>
          <cell r="B3170" t="str">
            <v>COMP.RF. SILAJE PRADERAS</v>
          </cell>
          <cell r="C3170" t="str">
            <v>C1</v>
          </cell>
          <cell r="D3170" t="b">
            <v>1</v>
          </cell>
        </row>
        <row r="3171">
          <cell r="A3171" t="str">
            <v>6,1,1,05,02,005</v>
          </cell>
          <cell r="B3171" t="str">
            <v>COMP.RF. SILAJE VARIOS</v>
          </cell>
          <cell r="C3171" t="str">
            <v>C1</v>
          </cell>
          <cell r="D3171" t="b">
            <v>1</v>
          </cell>
        </row>
        <row r="3172">
          <cell r="A3172" t="str">
            <v>6,1,1,06,00,000</v>
          </cell>
          <cell r="B3172" t="str">
            <v>ALIMENTOS HACIENDA</v>
          </cell>
          <cell r="D3172" t="b">
            <v>0</v>
          </cell>
        </row>
        <row r="3173">
          <cell r="A3173" t="str">
            <v>6,1,1,06,01,000</v>
          </cell>
          <cell r="B3173" t="str">
            <v>COMP.AH. ALIM.BALANCEADO RODEO</v>
          </cell>
          <cell r="C3173" t="str">
            <v>C3</v>
          </cell>
          <cell r="D3173" t="b">
            <v>1</v>
          </cell>
        </row>
        <row r="3174">
          <cell r="A3174" t="str">
            <v>6,1,1,06,02,000</v>
          </cell>
          <cell r="B3174" t="str">
            <v>COMP.AH. ALIM.VARIOS</v>
          </cell>
          <cell r="C3174" t="str">
            <v>C3</v>
          </cell>
          <cell r="D3174" t="b">
            <v>1</v>
          </cell>
        </row>
        <row r="3175">
          <cell r="A3175" t="str">
            <v>6,1,1,06,03,000</v>
          </cell>
          <cell r="B3175" t="str">
            <v>COMP.AH. ALIM.BALANCEADO CRIAN</v>
          </cell>
          <cell r="C3175" t="str">
            <v>C3</v>
          </cell>
          <cell r="D3175" t="b">
            <v>1</v>
          </cell>
        </row>
        <row r="3176">
          <cell r="A3176" t="str">
            <v>6,1,2,00,00,000</v>
          </cell>
          <cell r="B3176" t="str">
            <v>GANADERIA</v>
          </cell>
          <cell r="D3176" t="b">
            <v>0</v>
          </cell>
        </row>
        <row r="3177">
          <cell r="A3177" t="str">
            <v>6,1,2,01,00,000</v>
          </cell>
          <cell r="B3177" t="str">
            <v>COMP.GANAD HACIENDA VACUNA</v>
          </cell>
          <cell r="C3177" t="str">
            <v>C2</v>
          </cell>
          <cell r="D3177" t="b">
            <v>1</v>
          </cell>
        </row>
        <row r="3178">
          <cell r="A3178" t="str">
            <v>6,1,2,02,00,000</v>
          </cell>
          <cell r="B3178" t="str">
            <v>COMP.GANAD HACIENDA YEGUARIZA</v>
          </cell>
          <cell r="C3178" t="str">
            <v>C2</v>
          </cell>
          <cell r="D3178" t="b">
            <v>1</v>
          </cell>
        </row>
        <row r="3179">
          <cell r="A3179" t="str">
            <v>6,1,2,03,00,000</v>
          </cell>
          <cell r="B3179" t="str">
            <v>COMP.GANAD HACIENDA LANAR</v>
          </cell>
          <cell r="C3179" t="str">
            <v>C2</v>
          </cell>
          <cell r="D3179" t="b">
            <v>1</v>
          </cell>
        </row>
        <row r="3180">
          <cell r="A3180" t="str">
            <v>6,1,2,04,00,000</v>
          </cell>
          <cell r="B3180" t="str">
            <v>COMP.GANAD SEMEN</v>
          </cell>
          <cell r="C3180" t="str">
            <v>C2</v>
          </cell>
          <cell r="D3180" t="b">
            <v>1</v>
          </cell>
        </row>
        <row r="3181">
          <cell r="A3181" t="str">
            <v>6,1,2,05,00,000</v>
          </cell>
          <cell r="B3181" t="str">
            <v>COMP.COMISION HAC. CARNE</v>
          </cell>
          <cell r="C3181" t="str">
            <v>C2</v>
          </cell>
          <cell r="D3181" t="b">
            <v>1</v>
          </cell>
        </row>
        <row r="3182">
          <cell r="A3182" t="str">
            <v>6,1,3,00,00,000</v>
          </cell>
          <cell r="B3182" t="str">
            <v>LECHE</v>
          </cell>
          <cell r="D3182" t="b">
            <v>0</v>
          </cell>
        </row>
        <row r="3183">
          <cell r="A3183" t="str">
            <v>6,1,3,01,00,000</v>
          </cell>
          <cell r="B3183" t="str">
            <v>COMP.LEC HACIENDA TAMBO</v>
          </cell>
          <cell r="C3183" t="str">
            <v>C3</v>
          </cell>
          <cell r="D3183" t="b">
            <v>1</v>
          </cell>
        </row>
        <row r="3184">
          <cell r="A3184" t="str">
            <v>6,1,3,02,00,000</v>
          </cell>
          <cell r="B3184" t="str">
            <v>COMP.LEC SEMEN</v>
          </cell>
          <cell r="C3184" t="str">
            <v>C3</v>
          </cell>
          <cell r="D3184" t="b">
            <v>1</v>
          </cell>
        </row>
        <row r="3185">
          <cell r="A3185" t="str">
            <v>6,1,3,03,00,000</v>
          </cell>
          <cell r="B3185" t="str">
            <v>COMP.LEC COMISIONES HAC.TAMBO</v>
          </cell>
          <cell r="C3185" t="str">
            <v>C3</v>
          </cell>
          <cell r="D3185" t="b">
            <v>1</v>
          </cell>
        </row>
        <row r="3186">
          <cell r="A3186" t="str">
            <v>6,1,4,00,00,000</v>
          </cell>
          <cell r="B3186" t="str">
            <v>COMBUSTIBLES Y LUBRICANTES</v>
          </cell>
          <cell r="D3186" t="b">
            <v>0</v>
          </cell>
        </row>
        <row r="3187">
          <cell r="A3187" t="str">
            <v>6,1,4,01,00,000</v>
          </cell>
          <cell r="B3187" t="str">
            <v>GASOIL</v>
          </cell>
          <cell r="C3187" t="str">
            <v>GI6</v>
          </cell>
          <cell r="D3187" t="b">
            <v>1</v>
          </cell>
        </row>
        <row r="3188">
          <cell r="A3188" t="str">
            <v>6,1,4,02,00,000</v>
          </cell>
          <cell r="B3188" t="str">
            <v>NAFTA COMUN</v>
          </cell>
          <cell r="C3188" t="str">
            <v>GI6</v>
          </cell>
          <cell r="D3188" t="b">
            <v>1</v>
          </cell>
        </row>
        <row r="3189">
          <cell r="A3189" t="str">
            <v>6,1,4,03,00,000</v>
          </cell>
          <cell r="B3189" t="str">
            <v>NAFTA SUPER</v>
          </cell>
          <cell r="C3189" t="str">
            <v>GI6</v>
          </cell>
          <cell r="D3189" t="b">
            <v>1</v>
          </cell>
        </row>
        <row r="3190">
          <cell r="A3190" t="str">
            <v>6,1,4,04,00,000</v>
          </cell>
          <cell r="B3190" t="str">
            <v>KEROSENE</v>
          </cell>
          <cell r="C3190" t="str">
            <v>GI6</v>
          </cell>
          <cell r="D3190" t="b">
            <v>1</v>
          </cell>
        </row>
        <row r="3191">
          <cell r="A3191" t="str">
            <v>6,1,4,05,00,000</v>
          </cell>
          <cell r="B3191" t="str">
            <v>ACEITE</v>
          </cell>
          <cell r="C3191" t="str">
            <v>GI6</v>
          </cell>
          <cell r="D3191" t="b">
            <v>1</v>
          </cell>
        </row>
        <row r="3192">
          <cell r="A3192" t="str">
            <v>6,1,4,06,00,000</v>
          </cell>
          <cell r="B3192" t="str">
            <v>GRASA</v>
          </cell>
          <cell r="C3192" t="str">
            <v>GI6</v>
          </cell>
          <cell r="D3192" t="b">
            <v>1</v>
          </cell>
        </row>
        <row r="3193">
          <cell r="A3193" t="str">
            <v>6,1,4,07,00,000</v>
          </cell>
          <cell r="B3193" t="str">
            <v>COMBUSTIBLES - GENERAL</v>
          </cell>
          <cell r="C3193" t="str">
            <v>GI6</v>
          </cell>
          <cell r="D3193" t="b">
            <v>1</v>
          </cell>
        </row>
        <row r="3194">
          <cell r="A3194" t="str">
            <v>6,1,4,08,00,000</v>
          </cell>
          <cell r="B3194" t="str">
            <v>GAS PROPANO</v>
          </cell>
          <cell r="C3194" t="str">
            <v>GI6</v>
          </cell>
          <cell r="D3194" t="b">
            <v>1</v>
          </cell>
        </row>
        <row r="3195">
          <cell r="A3195" t="str">
            <v>6,2,0,00,00,000</v>
          </cell>
          <cell r="B3195" t="str">
            <v>CONSUMOS</v>
          </cell>
          <cell r="D3195" t="b">
            <v>0</v>
          </cell>
        </row>
        <row r="3196">
          <cell r="A3196" t="str">
            <v>6,2,1,00,00,000</v>
          </cell>
          <cell r="B3196" t="str">
            <v>AGRICULTURA</v>
          </cell>
          <cell r="D3196" t="b">
            <v>0</v>
          </cell>
        </row>
        <row r="3197">
          <cell r="A3197" t="str">
            <v>6,2,1,01,00,000</v>
          </cell>
          <cell r="B3197" t="str">
            <v>GRANOS COMPRADOS</v>
          </cell>
          <cell r="D3197" t="b">
            <v>0</v>
          </cell>
        </row>
        <row r="3198">
          <cell r="A3198" t="str">
            <v>6,2,1,01,03,000</v>
          </cell>
          <cell r="B3198" t="str">
            <v>GIRASOL ACEITERO</v>
          </cell>
          <cell r="D3198" t="b">
            <v>0</v>
          </cell>
        </row>
        <row r="3199">
          <cell r="A3199" t="str">
            <v>6,2,1,01,03,003</v>
          </cell>
          <cell r="B3199" t="str">
            <v>CONS GIRASOL ACE CLASIFICACION</v>
          </cell>
          <cell r="C3199" t="str">
            <v>CO1</v>
          </cell>
          <cell r="D3199" t="b">
            <v>1</v>
          </cell>
        </row>
        <row r="3200">
          <cell r="A3200" t="str">
            <v>6,2,1,01,05,000</v>
          </cell>
          <cell r="B3200" t="str">
            <v>MAIZ</v>
          </cell>
          <cell r="D3200" t="b">
            <v>0</v>
          </cell>
        </row>
        <row r="3201">
          <cell r="A3201" t="str">
            <v>6,2,1,01,05,001</v>
          </cell>
          <cell r="B3201" t="str">
            <v>CONS MZ HACIENDA GENERAL</v>
          </cell>
          <cell r="C3201" t="str">
            <v>CO1</v>
          </cell>
          <cell r="D3201" t="b">
            <v>1</v>
          </cell>
        </row>
        <row r="3202">
          <cell r="A3202" t="str">
            <v>6,2,1,01,05,002</v>
          </cell>
          <cell r="B3202" t="str">
            <v>CONS MZ HACIENDA TAMBO</v>
          </cell>
          <cell r="C3202" t="str">
            <v>CO1</v>
          </cell>
          <cell r="D3202" t="b">
            <v>1</v>
          </cell>
        </row>
        <row r="3203">
          <cell r="A3203" t="str">
            <v>6,2,1,01,05,003</v>
          </cell>
          <cell r="B3203" t="str">
            <v>CONS MZ CLASIFICACION</v>
          </cell>
          <cell r="C3203" t="str">
            <v>CO1</v>
          </cell>
          <cell r="D3203" t="b">
            <v>1</v>
          </cell>
        </row>
        <row r="3204">
          <cell r="A3204" t="str">
            <v>6,2,1,01,05,004</v>
          </cell>
          <cell r="B3204" t="str">
            <v>CONS MZ PROD.ALIM.BALANCEADO</v>
          </cell>
          <cell r="C3204" t="str">
            <v>CO3</v>
          </cell>
          <cell r="D3204" t="b">
            <v>1</v>
          </cell>
        </row>
        <row r="3205">
          <cell r="A3205" t="str">
            <v>6,2,1,01,06,000</v>
          </cell>
          <cell r="B3205" t="str">
            <v>SOJA 1</v>
          </cell>
          <cell r="D3205" t="b">
            <v>0</v>
          </cell>
        </row>
        <row r="3206">
          <cell r="A3206" t="str">
            <v>6,2,1,01,06,001</v>
          </cell>
          <cell r="B3206" t="str">
            <v>CONS SO 1 HACIENDA GENERAL</v>
          </cell>
          <cell r="C3206" t="str">
            <v>CO1</v>
          </cell>
          <cell r="D3206" t="b">
            <v>1</v>
          </cell>
        </row>
        <row r="3207">
          <cell r="A3207" t="str">
            <v>6,2,1,01,06,003</v>
          </cell>
          <cell r="B3207" t="str">
            <v>CONS SO 1 CLASIFICACION</v>
          </cell>
          <cell r="C3207" t="str">
            <v>CO1</v>
          </cell>
          <cell r="D3207" t="b">
            <v>1</v>
          </cell>
        </row>
        <row r="3208">
          <cell r="A3208" t="str">
            <v>6,2,1,01,09,000</v>
          </cell>
          <cell r="B3208" t="str">
            <v>SORGO GRANIFERO</v>
          </cell>
          <cell r="D3208" t="b">
            <v>0</v>
          </cell>
        </row>
        <row r="3209">
          <cell r="A3209" t="str">
            <v>6,2,1,01,09,001</v>
          </cell>
          <cell r="B3209" t="str">
            <v>CONS SG HACIENDA GENERAL</v>
          </cell>
          <cell r="C3209" t="str">
            <v>CO1</v>
          </cell>
          <cell r="D3209" t="b">
            <v>1</v>
          </cell>
        </row>
        <row r="3210">
          <cell r="A3210" t="str">
            <v>6,2,1,01,09,002</v>
          </cell>
          <cell r="B3210" t="str">
            <v>CONS SG HACIENDA TAMBO</v>
          </cell>
          <cell r="C3210" t="str">
            <v>CO1</v>
          </cell>
          <cell r="D3210" t="b">
            <v>1</v>
          </cell>
        </row>
        <row r="3211">
          <cell r="A3211" t="str">
            <v>6,2,1,01,16,000</v>
          </cell>
          <cell r="B3211" t="str">
            <v>MAIZ SILO</v>
          </cell>
          <cell r="D3211" t="b">
            <v>0</v>
          </cell>
        </row>
        <row r="3212">
          <cell r="A3212" t="str">
            <v>6,2,1,01,16,001</v>
          </cell>
          <cell r="B3212" t="str">
            <v>CONS MS HACIENDA GENERAL</v>
          </cell>
          <cell r="C3212" t="str">
            <v>CO1</v>
          </cell>
          <cell r="D3212" t="b">
            <v>1</v>
          </cell>
        </row>
        <row r="3213">
          <cell r="A3213" t="str">
            <v>6,2,1,01,16,002</v>
          </cell>
          <cell r="B3213" t="str">
            <v>CONS MS HACIENDA TAMBO</v>
          </cell>
          <cell r="C3213" t="str">
            <v>CO1</v>
          </cell>
          <cell r="D3213" t="b">
            <v>1</v>
          </cell>
        </row>
        <row r="3214">
          <cell r="A3214" t="str">
            <v>6,2,1,01,17,000</v>
          </cell>
          <cell r="B3214" t="str">
            <v>ROLLOS</v>
          </cell>
          <cell r="D3214" t="b">
            <v>0</v>
          </cell>
        </row>
        <row r="3215">
          <cell r="A3215" t="str">
            <v>6,2,1,01,17,001</v>
          </cell>
          <cell r="B3215" t="str">
            <v>CONS RO HACIENDA GENERAL</v>
          </cell>
          <cell r="C3215" t="str">
            <v>CO1</v>
          </cell>
          <cell r="D3215" t="b">
            <v>1</v>
          </cell>
        </row>
        <row r="3216">
          <cell r="A3216" t="str">
            <v>6,2,1,01,17,002</v>
          </cell>
          <cell r="B3216" t="str">
            <v>CONS RO HACIENDA TAMBO</v>
          </cell>
          <cell r="C3216" t="str">
            <v>CO1</v>
          </cell>
          <cell r="D3216" t="b">
            <v>1</v>
          </cell>
        </row>
        <row r="3217">
          <cell r="A3217" t="str">
            <v>6,2,1,01,18,000</v>
          </cell>
          <cell r="B3217" t="str">
            <v>FARDOS</v>
          </cell>
          <cell r="D3217" t="b">
            <v>0</v>
          </cell>
        </row>
        <row r="3218">
          <cell r="A3218" t="str">
            <v>6,2,1,01,18,001</v>
          </cell>
          <cell r="B3218" t="str">
            <v>CONS FA HACIENDA GENERAL</v>
          </cell>
          <cell r="C3218" t="str">
            <v>CO1</v>
          </cell>
          <cell r="D3218" t="b">
            <v>1</v>
          </cell>
        </row>
        <row r="3219">
          <cell r="A3219" t="str">
            <v>6,2,1,01,18,002</v>
          </cell>
          <cell r="B3219" t="str">
            <v>CONS FA HACIENDA TAMBO</v>
          </cell>
          <cell r="C3219" t="str">
            <v>CO1</v>
          </cell>
          <cell r="D3219" t="b">
            <v>1</v>
          </cell>
        </row>
        <row r="3220">
          <cell r="A3220" t="str">
            <v>6,2,1,01,19,000</v>
          </cell>
          <cell r="B3220" t="str">
            <v>GASTOS</v>
          </cell>
          <cell r="D3220" t="b">
            <v>0</v>
          </cell>
        </row>
        <row r="3221">
          <cell r="A3221" t="str">
            <v>6,2,1,01,19,002</v>
          </cell>
          <cell r="B3221" t="str">
            <v>CONS GT HACIENDA TAMBO</v>
          </cell>
          <cell r="C3221" t="str">
            <v>CO3</v>
          </cell>
          <cell r="D3221" t="b">
            <v>1</v>
          </cell>
        </row>
        <row r="3222">
          <cell r="A3222" t="str">
            <v>6,2,1,02,00,000</v>
          </cell>
          <cell r="B3222" t="str">
            <v>GRANOS PROPIA PRODUCCION</v>
          </cell>
          <cell r="D3222" t="b">
            <v>0</v>
          </cell>
        </row>
        <row r="3223">
          <cell r="A3223" t="str">
            <v>6,2,1,02,01,000</v>
          </cell>
          <cell r="B3223" t="str">
            <v>TRIGO PAN</v>
          </cell>
          <cell r="D3223" t="b">
            <v>0</v>
          </cell>
        </row>
        <row r="3224">
          <cell r="A3224" t="str">
            <v>6,2,1,02,01,003</v>
          </cell>
          <cell r="B3224" t="str">
            <v>GR PP TR CLASIFICACION</v>
          </cell>
          <cell r="C3224" t="str">
            <v>CO1</v>
          </cell>
          <cell r="D3224" t="b">
            <v>1</v>
          </cell>
        </row>
        <row r="3225">
          <cell r="A3225" t="str">
            <v>6,2,1,02,05,000</v>
          </cell>
          <cell r="B3225" t="str">
            <v>MAIZ</v>
          </cell>
          <cell r="D3225" t="b">
            <v>0</v>
          </cell>
        </row>
        <row r="3226">
          <cell r="A3226" t="str">
            <v>6,2,1,02,05,001</v>
          </cell>
          <cell r="B3226" t="str">
            <v>GR PP MZ HACIENDA GENERAL</v>
          </cell>
          <cell r="C3226" t="str">
            <v>CO1</v>
          </cell>
          <cell r="D3226" t="b">
            <v>1</v>
          </cell>
        </row>
        <row r="3227">
          <cell r="A3227" t="str">
            <v>6,2,1,02,05,002</v>
          </cell>
          <cell r="B3227" t="str">
            <v>GR PP MZ HACIENDA TAMBO</v>
          </cell>
          <cell r="C3227" t="str">
            <v>CO1</v>
          </cell>
          <cell r="D3227" t="b">
            <v>1</v>
          </cell>
        </row>
        <row r="3228">
          <cell r="A3228" t="str">
            <v>6,2,1,02,07,000</v>
          </cell>
          <cell r="B3228" t="str">
            <v>SOJA 2</v>
          </cell>
          <cell r="D3228" t="b">
            <v>0</v>
          </cell>
        </row>
        <row r="3229">
          <cell r="A3229" t="str">
            <v>6,2,1,02,07,002</v>
          </cell>
          <cell r="B3229" t="str">
            <v>GR PP SO 2 HACIENDA TAMBO</v>
          </cell>
          <cell r="C3229" t="str">
            <v>CO1</v>
          </cell>
          <cell r="D3229" t="b">
            <v>1</v>
          </cell>
        </row>
        <row r="3230">
          <cell r="A3230" t="str">
            <v>6,2,1,02,14,000</v>
          </cell>
          <cell r="B3230" t="str">
            <v>VERDEO DE VERANO</v>
          </cell>
          <cell r="D3230" t="b">
            <v>0</v>
          </cell>
        </row>
        <row r="3231">
          <cell r="A3231" t="str">
            <v>6,2,1,02,14,001</v>
          </cell>
          <cell r="B3231" t="str">
            <v>GR PP VV HACIENDA GENERAL</v>
          </cell>
          <cell r="C3231" t="str">
            <v>CO1</v>
          </cell>
          <cell r="D3231" t="b">
            <v>1</v>
          </cell>
        </row>
        <row r="3232">
          <cell r="A3232" t="str">
            <v>6,2,1,02,14,002</v>
          </cell>
          <cell r="B3232" t="str">
            <v>GR PP VV HACIENDA TAMBO</v>
          </cell>
          <cell r="C3232" t="str">
            <v>CO1</v>
          </cell>
          <cell r="D3232" t="b">
            <v>1</v>
          </cell>
        </row>
        <row r="3233">
          <cell r="A3233" t="str">
            <v>6,2,1,02,16,000</v>
          </cell>
          <cell r="B3233" t="str">
            <v>MAIZ SILO</v>
          </cell>
          <cell r="D3233" t="b">
            <v>0</v>
          </cell>
        </row>
        <row r="3234">
          <cell r="A3234" t="str">
            <v>6,2,1,02,16,001</v>
          </cell>
          <cell r="B3234" t="str">
            <v>GR PP MS HACIENDA GENERAL</v>
          </cell>
          <cell r="C3234" t="str">
            <v>CO1</v>
          </cell>
          <cell r="D3234" t="b">
            <v>1</v>
          </cell>
        </row>
        <row r="3235">
          <cell r="A3235" t="str">
            <v>6,2,1,02,17,000</v>
          </cell>
          <cell r="B3235" t="str">
            <v>ROLLOS</v>
          </cell>
          <cell r="D3235" t="b">
            <v>0</v>
          </cell>
        </row>
        <row r="3236">
          <cell r="A3236" t="str">
            <v>6,2,1,02,17,001</v>
          </cell>
          <cell r="B3236" t="str">
            <v>GR PP RO HACIENDA GENERAL</v>
          </cell>
          <cell r="C3236" t="str">
            <v>CO1</v>
          </cell>
          <cell r="D3236" t="b">
            <v>1</v>
          </cell>
        </row>
        <row r="3237">
          <cell r="A3237" t="str">
            <v>6,2,1,02,17,002</v>
          </cell>
          <cell r="B3237" t="str">
            <v>GR PP RO HACIENDA TAMBO</v>
          </cell>
          <cell r="C3237" t="str">
            <v>CO1</v>
          </cell>
          <cell r="D3237" t="b">
            <v>1</v>
          </cell>
        </row>
        <row r="3238">
          <cell r="A3238" t="str">
            <v>6,2,1,02,18,000</v>
          </cell>
          <cell r="B3238" t="str">
            <v>FARDOS</v>
          </cell>
          <cell r="D3238" t="b">
            <v>0</v>
          </cell>
        </row>
        <row r="3239">
          <cell r="A3239" t="str">
            <v>6,2,1,02,18,002</v>
          </cell>
          <cell r="B3239" t="str">
            <v>GR PP FA HACIENDA TAMBO</v>
          </cell>
          <cell r="C3239" t="str">
            <v>CO3</v>
          </cell>
          <cell r="D3239" t="b">
            <v>1</v>
          </cell>
        </row>
        <row r="3240">
          <cell r="A3240" t="str">
            <v>6,2,1,02,19,000</v>
          </cell>
          <cell r="B3240" t="str">
            <v>GASTOS</v>
          </cell>
          <cell r="D3240" t="b">
            <v>0</v>
          </cell>
        </row>
        <row r="3241">
          <cell r="A3241" t="str">
            <v>6,2,1,02,19,001</v>
          </cell>
          <cell r="B3241" t="str">
            <v>GR PP GA HACIENDA GENERAL</v>
          </cell>
          <cell r="C3241" t="str">
            <v>CO1</v>
          </cell>
          <cell r="D3241" t="b">
            <v>1</v>
          </cell>
        </row>
        <row r="3242">
          <cell r="A3242" t="str">
            <v>6,2,1,02,19,002</v>
          </cell>
          <cell r="B3242" t="str">
            <v>GR PP GA HACIENDA TAMBO</v>
          </cell>
          <cell r="C3242" t="str">
            <v>CO1</v>
          </cell>
          <cell r="D3242" t="b">
            <v>1</v>
          </cell>
        </row>
        <row r="3243">
          <cell r="A3243" t="str">
            <v>6,2,1,02,19,003</v>
          </cell>
          <cell r="B3243" t="str">
            <v>GR PP HAC. RECRIA</v>
          </cell>
          <cell r="C3243" t="str">
            <v>CO1</v>
          </cell>
          <cell r="D3243" t="b">
            <v>1</v>
          </cell>
        </row>
        <row r="3244">
          <cell r="A3244" t="str">
            <v>6,2,1,02,19,004</v>
          </cell>
          <cell r="B3244" t="str">
            <v>GR PP GA HACIENDA CRIANZA</v>
          </cell>
          <cell r="C3244" t="str">
            <v>CO1</v>
          </cell>
          <cell r="D3244" t="b">
            <v>1</v>
          </cell>
        </row>
        <row r="3245">
          <cell r="A3245" t="str">
            <v>6,2,1,02,19,005</v>
          </cell>
          <cell r="B3245" t="str">
            <v>ALIMIENTO BALANCEADO HACIENDA TAMBO</v>
          </cell>
          <cell r="C3245" t="str">
            <v>CO3</v>
          </cell>
          <cell r="D3245" t="b">
            <v>1</v>
          </cell>
        </row>
        <row r="3246">
          <cell r="A3246" t="str">
            <v>6,2,1,02,19,006</v>
          </cell>
          <cell r="B3246" t="str">
            <v>ALIMIENTO BALANCEADO HACIENDA CRIANZA</v>
          </cell>
          <cell r="C3246" t="str">
            <v>CO3</v>
          </cell>
          <cell r="D3246" t="b">
            <v>1</v>
          </cell>
        </row>
        <row r="3247">
          <cell r="A3247" t="str">
            <v>6,2,1,02,19,007</v>
          </cell>
          <cell r="B3247" t="str">
            <v>ALIM.BALANCEADO HAC.RODEO</v>
          </cell>
          <cell r="C3247" t="str">
            <v>CO3</v>
          </cell>
          <cell r="D3247" t="b">
            <v>1</v>
          </cell>
        </row>
        <row r="3248">
          <cell r="A3248" t="str">
            <v>6,2,1,02,19,008</v>
          </cell>
          <cell r="B3248" t="str">
            <v>ALIM.BALANCEADO HAC.RECRIA</v>
          </cell>
          <cell r="C3248" t="str">
            <v>CO3</v>
          </cell>
          <cell r="D3248" t="b">
            <v>1</v>
          </cell>
        </row>
        <row r="3249">
          <cell r="A3249" t="str">
            <v>6,2,1,02,19,009</v>
          </cell>
          <cell r="B3249" t="str">
            <v>FORRAJES HAC.TAMBO</v>
          </cell>
          <cell r="C3249" t="str">
            <v>CO2</v>
          </cell>
          <cell r="D3249" t="b">
            <v>1</v>
          </cell>
        </row>
        <row r="3250">
          <cell r="A3250" t="str">
            <v>6,2,1,02,19,010</v>
          </cell>
          <cell r="B3250" t="str">
            <v>FORRAJES HAC.CRIANZA</v>
          </cell>
          <cell r="C3250" t="str">
            <v>CO2</v>
          </cell>
          <cell r="D3250" t="b">
            <v>1</v>
          </cell>
        </row>
        <row r="3251">
          <cell r="A3251" t="str">
            <v>6,2,1,02,19,011</v>
          </cell>
          <cell r="B3251" t="str">
            <v>FORRAJES HAC.RODEO</v>
          </cell>
          <cell r="C3251" t="str">
            <v>CO2</v>
          </cell>
          <cell r="D3251" t="b">
            <v>1</v>
          </cell>
        </row>
        <row r="3252">
          <cell r="A3252" t="str">
            <v>6,2,1,02,19,012</v>
          </cell>
          <cell r="B3252" t="str">
            <v>FORRAJES HAC.RECRIA</v>
          </cell>
          <cell r="C3252" t="str">
            <v>CO2</v>
          </cell>
          <cell r="D3252" t="b">
            <v>1</v>
          </cell>
        </row>
        <row r="3253">
          <cell r="A3253" t="str">
            <v>6,2,1,02,19,013</v>
          </cell>
          <cell r="B3253" t="str">
            <v>FORRAJES AGRICULTURA</v>
          </cell>
          <cell r="C3253" t="str">
            <v>CO2</v>
          </cell>
          <cell r="D3253" t="b">
            <v>1</v>
          </cell>
        </row>
        <row r="3254">
          <cell r="A3254" t="str">
            <v>6,2,1,03,00,000</v>
          </cell>
          <cell r="B3254" t="str">
            <v>SEMILLAS</v>
          </cell>
          <cell r="D3254" t="b">
            <v>0</v>
          </cell>
        </row>
        <row r="3255">
          <cell r="A3255" t="str">
            <v>6,2,1,03,01,000</v>
          </cell>
          <cell r="B3255" t="str">
            <v>PROPIA PRODUCCION</v>
          </cell>
          <cell r="D3255" t="b">
            <v>0</v>
          </cell>
        </row>
        <row r="3256">
          <cell r="A3256" t="str">
            <v>6,2,1,03,01,001</v>
          </cell>
          <cell r="B3256" t="str">
            <v>SEMI PP TRIGO PAN</v>
          </cell>
          <cell r="C3256" t="str">
            <v>CO1</v>
          </cell>
          <cell r="D3256" t="b">
            <v>1</v>
          </cell>
        </row>
        <row r="3257">
          <cell r="A3257" t="str">
            <v>6,2,1,03,01,005</v>
          </cell>
          <cell r="B3257" t="str">
            <v>CONS.SEM.PP MAIZ</v>
          </cell>
          <cell r="C3257" t="str">
            <v>CO1</v>
          </cell>
          <cell r="D3257" t="b">
            <v>1</v>
          </cell>
        </row>
        <row r="3258">
          <cell r="A3258" t="str">
            <v>6,2,1,03,01,006</v>
          </cell>
          <cell r="B3258" t="str">
            <v>SEMI PP SOJA 1</v>
          </cell>
          <cell r="C3258" t="str">
            <v>CO1</v>
          </cell>
          <cell r="D3258" t="b">
            <v>1</v>
          </cell>
        </row>
        <row r="3259">
          <cell r="A3259" t="str">
            <v>6,2,1,03,01,011</v>
          </cell>
          <cell r="B3259" t="str">
            <v>SEMI PP AVENA</v>
          </cell>
          <cell r="C3259" t="str">
            <v>CO1</v>
          </cell>
          <cell r="D3259" t="b">
            <v>1</v>
          </cell>
        </row>
        <row r="3260">
          <cell r="A3260" t="str">
            <v>6,2,1,03,01,013</v>
          </cell>
          <cell r="B3260" t="str">
            <v>SEMI PP PRADERAS</v>
          </cell>
          <cell r="C3260" t="str">
            <v>CO1</v>
          </cell>
          <cell r="D3260" t="b">
            <v>1</v>
          </cell>
        </row>
        <row r="3261">
          <cell r="A3261" t="str">
            <v>6,2,1,03,01,019</v>
          </cell>
          <cell r="B3261" t="str">
            <v>SEMI PP A GASTOS</v>
          </cell>
          <cell r="C3261" t="str">
            <v>CO1</v>
          </cell>
          <cell r="D3261" t="b">
            <v>1</v>
          </cell>
        </row>
        <row r="3262">
          <cell r="A3262" t="str">
            <v>6,2,1,03,01,020</v>
          </cell>
          <cell r="B3262" t="str">
            <v>SEMI PP PROD.ALIM.BALANCEADO</v>
          </cell>
          <cell r="C3262" t="str">
            <v>CO1</v>
          </cell>
          <cell r="D3262" t="b">
            <v>1</v>
          </cell>
        </row>
        <row r="3263">
          <cell r="A3263" t="str">
            <v>6,2,1,03,02,000</v>
          </cell>
          <cell r="B3263" t="str">
            <v>COMPRADAS</v>
          </cell>
          <cell r="D3263" t="b">
            <v>0</v>
          </cell>
        </row>
        <row r="3264">
          <cell r="A3264" t="str">
            <v>6,2,1,03,02,001</v>
          </cell>
          <cell r="B3264" t="str">
            <v>SEMI COMP TRIGO PAN</v>
          </cell>
          <cell r="C3264" t="str">
            <v>CO1</v>
          </cell>
          <cell r="D3264" t="b">
            <v>1</v>
          </cell>
        </row>
        <row r="3265">
          <cell r="A3265" t="str">
            <v>6,2,1,03,02,002</v>
          </cell>
          <cell r="B3265" t="str">
            <v>SEMI COMP TRIGO CANDEAL</v>
          </cell>
          <cell r="C3265" t="str">
            <v>CO1</v>
          </cell>
          <cell r="D3265" t="b">
            <v>1</v>
          </cell>
        </row>
        <row r="3266">
          <cell r="A3266" t="str">
            <v>6,2,1,03,02,003</v>
          </cell>
          <cell r="B3266" t="str">
            <v>SEMI COMP GIRASOL ACEITERO</v>
          </cell>
          <cell r="C3266" t="str">
            <v>CO1</v>
          </cell>
          <cell r="D3266" t="b">
            <v>1</v>
          </cell>
        </row>
        <row r="3267">
          <cell r="A3267" t="str">
            <v>6,2,1,03,02,004</v>
          </cell>
          <cell r="B3267" t="str">
            <v>SEMI COMP GIRASOL CONFITERO</v>
          </cell>
          <cell r="C3267" t="str">
            <v>CO1</v>
          </cell>
          <cell r="D3267" t="b">
            <v>1</v>
          </cell>
        </row>
        <row r="3268">
          <cell r="A3268" t="str">
            <v>6,2,1,03,02,005</v>
          </cell>
          <cell r="B3268" t="str">
            <v>SEMI COMP MAIZ</v>
          </cell>
          <cell r="C3268" t="str">
            <v>CO1</v>
          </cell>
          <cell r="D3268" t="b">
            <v>1</v>
          </cell>
        </row>
        <row r="3269">
          <cell r="A3269" t="str">
            <v>6,2,1,03,02,006</v>
          </cell>
          <cell r="B3269" t="str">
            <v>SEMI COMP SOJA 1</v>
          </cell>
          <cell r="C3269" t="str">
            <v>CO1</v>
          </cell>
          <cell r="D3269" t="b">
            <v>1</v>
          </cell>
        </row>
        <row r="3270">
          <cell r="A3270" t="str">
            <v>6,2,1,03,02,007</v>
          </cell>
          <cell r="B3270" t="str">
            <v>SEMI COMP SOJA 2</v>
          </cell>
          <cell r="C3270" t="str">
            <v>CO1</v>
          </cell>
          <cell r="D3270" t="b">
            <v>1</v>
          </cell>
        </row>
        <row r="3271">
          <cell r="A3271" t="str">
            <v>6,2,1,03,02,008</v>
          </cell>
          <cell r="B3271" t="str">
            <v>SEMI COMP MANI</v>
          </cell>
          <cell r="C3271" t="str">
            <v>CO1</v>
          </cell>
          <cell r="D3271" t="b">
            <v>1</v>
          </cell>
        </row>
        <row r="3272">
          <cell r="A3272" t="str">
            <v>6,2,1,03,02,009</v>
          </cell>
          <cell r="B3272" t="str">
            <v>SEMI COMP SORGO GRANIFERO</v>
          </cell>
          <cell r="C3272" t="str">
            <v>CO1</v>
          </cell>
          <cell r="D3272" t="b">
            <v>1</v>
          </cell>
        </row>
        <row r="3273">
          <cell r="A3273" t="str">
            <v>6,2,1,03,02,010</v>
          </cell>
          <cell r="B3273" t="str">
            <v>SEMI COMP SORGO FORRAJERO</v>
          </cell>
          <cell r="C3273" t="str">
            <v>CO1</v>
          </cell>
          <cell r="D3273" t="b">
            <v>1</v>
          </cell>
        </row>
        <row r="3274">
          <cell r="A3274" t="str">
            <v>6,2,1,03,02,011</v>
          </cell>
          <cell r="B3274" t="str">
            <v>SEMI COMP AVENA</v>
          </cell>
          <cell r="C3274" t="str">
            <v>CO1</v>
          </cell>
          <cell r="D3274" t="b">
            <v>1</v>
          </cell>
        </row>
        <row r="3275">
          <cell r="A3275" t="str">
            <v>6,2,1,03,02,012</v>
          </cell>
          <cell r="B3275" t="str">
            <v>SEMI COMP CENTENO</v>
          </cell>
          <cell r="C3275" t="str">
            <v>CO1</v>
          </cell>
          <cell r="D3275" t="b">
            <v>1</v>
          </cell>
        </row>
        <row r="3276">
          <cell r="A3276" t="str">
            <v>6,2,1,03,02,013</v>
          </cell>
          <cell r="B3276" t="str">
            <v>SEMI COMP PRADERAS</v>
          </cell>
          <cell r="C3276" t="str">
            <v>CO1</v>
          </cell>
          <cell r="D3276" t="b">
            <v>1</v>
          </cell>
        </row>
        <row r="3277">
          <cell r="A3277" t="str">
            <v>6,2,1,03,02,014</v>
          </cell>
          <cell r="B3277" t="str">
            <v>SEMI COMP VERDEO DE VERANO</v>
          </cell>
          <cell r="C3277" t="str">
            <v>CO1</v>
          </cell>
          <cell r="D3277" t="b">
            <v>1</v>
          </cell>
        </row>
        <row r="3278">
          <cell r="A3278" t="str">
            <v>6,2,1,03,02,015</v>
          </cell>
          <cell r="B3278" t="str">
            <v>SEMI COMP VERDEO DE INVIERNO</v>
          </cell>
          <cell r="C3278" t="str">
            <v>CO1</v>
          </cell>
          <cell r="D3278" t="b">
            <v>1</v>
          </cell>
        </row>
        <row r="3279">
          <cell r="A3279" t="str">
            <v>6,2,1,03,02,016</v>
          </cell>
          <cell r="B3279" t="str">
            <v>SEMI COMP MAIZ SILO</v>
          </cell>
          <cell r="C3279" t="str">
            <v>CO1</v>
          </cell>
          <cell r="D3279" t="b">
            <v>1</v>
          </cell>
        </row>
        <row r="3280">
          <cell r="A3280" t="str">
            <v>6,2,1,03,02,019</v>
          </cell>
          <cell r="B3280" t="str">
            <v>SEMI COMP A GASTOS</v>
          </cell>
          <cell r="C3280" t="str">
            <v>CO1</v>
          </cell>
          <cell r="D3280" t="b">
            <v>1</v>
          </cell>
        </row>
        <row r="3281">
          <cell r="A3281" t="str">
            <v>6,2,1,03,02,020</v>
          </cell>
          <cell r="B3281" t="str">
            <v>SEMI COMP CEBADA</v>
          </cell>
          <cell r="C3281" t="str">
            <v>CO1</v>
          </cell>
          <cell r="D3281" t="b">
            <v>1</v>
          </cell>
        </row>
        <row r="3282">
          <cell r="A3282" t="str">
            <v>6,2,1,03,02,021</v>
          </cell>
          <cell r="B3282" t="str">
            <v>SEMI COMP COLZA</v>
          </cell>
          <cell r="C3282" t="str">
            <v>CO1</v>
          </cell>
          <cell r="D3282" t="b">
            <v>1</v>
          </cell>
        </row>
        <row r="3283">
          <cell r="A3283" t="str">
            <v>6,2,1,03,02,022</v>
          </cell>
          <cell r="B3283" t="str">
            <v>SEMI COMP MIJO</v>
          </cell>
          <cell r="C3283" t="str">
            <v>CO1</v>
          </cell>
          <cell r="D3283" t="b">
            <v>1</v>
          </cell>
        </row>
        <row r="3284">
          <cell r="A3284" t="str">
            <v>6,2,1,03,02,025</v>
          </cell>
          <cell r="B3284" t="str">
            <v>SEMI COMP CEBADILLA</v>
          </cell>
          <cell r="C3284" t="str">
            <v>CO1</v>
          </cell>
          <cell r="D3284" t="b">
            <v>1</v>
          </cell>
        </row>
        <row r="3285">
          <cell r="A3285" t="str">
            <v>6,2,1,03,02,029</v>
          </cell>
          <cell r="B3285" t="str">
            <v>SEMI COMP MOHA</v>
          </cell>
          <cell r="C3285" t="str">
            <v>CO1</v>
          </cell>
          <cell r="D3285" t="b">
            <v>1</v>
          </cell>
        </row>
        <row r="3286">
          <cell r="A3286" t="str">
            <v>6,2,1,03,02,031</v>
          </cell>
          <cell r="B3286" t="str">
            <v>SEMI COMP ALGODON</v>
          </cell>
          <cell r="C3286" t="str">
            <v>CO1</v>
          </cell>
          <cell r="D3286" t="b">
            <v>1</v>
          </cell>
        </row>
        <row r="3287">
          <cell r="A3287" t="str">
            <v>6,2,1,03,02,032</v>
          </cell>
          <cell r="B3287" t="str">
            <v>SEMI COMP POPCORN</v>
          </cell>
          <cell r="C3287" t="str">
            <v>CO1</v>
          </cell>
          <cell r="D3287" t="b">
            <v>1</v>
          </cell>
        </row>
        <row r="3288">
          <cell r="A3288" t="str">
            <v>6,2,1,03,02,033</v>
          </cell>
          <cell r="B3288" t="str">
            <v>SEMI COMP POROTO ALUBIA</v>
          </cell>
          <cell r="C3288" t="str">
            <v>CO1</v>
          </cell>
          <cell r="D3288" t="b">
            <v>1</v>
          </cell>
        </row>
        <row r="3289">
          <cell r="A3289" t="str">
            <v>6,2,1,03,02,034</v>
          </cell>
          <cell r="B3289" t="str">
            <v>SEMI COMP POROTO NEGRO</v>
          </cell>
          <cell r="C3289" t="str">
            <v>CO1</v>
          </cell>
          <cell r="D3289" t="b">
            <v>1</v>
          </cell>
        </row>
        <row r="3290">
          <cell r="A3290" t="str">
            <v>6,2,1,03,02,035</v>
          </cell>
          <cell r="B3290" t="str">
            <v>SEMI COMP PAPA</v>
          </cell>
          <cell r="C3290" t="str">
            <v>CO1</v>
          </cell>
          <cell r="D3290" t="b">
            <v>1</v>
          </cell>
        </row>
        <row r="3291">
          <cell r="A3291" t="str">
            <v>6,2,1,03,02,036</v>
          </cell>
          <cell r="B3291" t="str">
            <v>SEMI COMP RYE GRASS</v>
          </cell>
          <cell r="C3291" t="str">
            <v>CO1</v>
          </cell>
          <cell r="D3291" t="b">
            <v>1</v>
          </cell>
        </row>
        <row r="3292">
          <cell r="A3292" t="str">
            <v>6,2,1,03,02,037</v>
          </cell>
          <cell r="B3292" t="str">
            <v>SEMI COMP PROD.ALIM.BALANCEA</v>
          </cell>
          <cell r="C3292" t="str">
            <v>CO1</v>
          </cell>
          <cell r="D3292" t="b">
            <v>1</v>
          </cell>
        </row>
        <row r="3293">
          <cell r="A3293" t="str">
            <v>6,2,1,03,02,038</v>
          </cell>
          <cell r="B3293" t="str">
            <v>SEMI COMP PROD.MAIZ 2DA.</v>
          </cell>
          <cell r="C3293" t="str">
            <v>CO1</v>
          </cell>
          <cell r="D3293" t="b">
            <v>1</v>
          </cell>
        </row>
        <row r="3294">
          <cell r="A3294" t="str">
            <v>6,2,1,04,00,000</v>
          </cell>
          <cell r="B3294" t="str">
            <v>AGROQUIMICOS</v>
          </cell>
          <cell r="D3294" t="b">
            <v>0</v>
          </cell>
        </row>
        <row r="3295">
          <cell r="A3295" t="str">
            <v>6,2,1,04,01,000</v>
          </cell>
          <cell r="B3295" t="str">
            <v>FERTILIZANTES</v>
          </cell>
          <cell r="D3295" t="b">
            <v>0</v>
          </cell>
        </row>
        <row r="3296">
          <cell r="A3296" t="str">
            <v>6,2,1,04,01,001</v>
          </cell>
          <cell r="B3296" t="str">
            <v>FERT TRIGO PAN</v>
          </cell>
          <cell r="C3296" t="str">
            <v>CO1</v>
          </cell>
          <cell r="D3296" t="b">
            <v>1</v>
          </cell>
        </row>
        <row r="3297">
          <cell r="A3297" t="str">
            <v>6,2,1,04,01,002</v>
          </cell>
          <cell r="B3297" t="str">
            <v>FERT TRIGO CANDEAL</v>
          </cell>
          <cell r="C3297" t="str">
            <v>CO1</v>
          </cell>
          <cell r="D3297" t="b">
            <v>1</v>
          </cell>
        </row>
        <row r="3298">
          <cell r="A3298" t="str">
            <v>6,2,1,04,01,003</v>
          </cell>
          <cell r="B3298" t="str">
            <v>FERT GIRASOL ACEITERO</v>
          </cell>
          <cell r="C3298" t="str">
            <v>CO1</v>
          </cell>
          <cell r="D3298" t="b">
            <v>1</v>
          </cell>
        </row>
        <row r="3299">
          <cell r="A3299" t="str">
            <v>6,2,1,04,01,004</v>
          </cell>
          <cell r="B3299" t="str">
            <v>FERT GIRASOL CONFITERO</v>
          </cell>
          <cell r="C3299" t="str">
            <v>CO1</v>
          </cell>
          <cell r="D3299" t="b">
            <v>1</v>
          </cell>
        </row>
        <row r="3300">
          <cell r="A3300" t="str">
            <v>6,2,1,04,01,005</v>
          </cell>
          <cell r="B3300" t="str">
            <v>FERT MAIZ</v>
          </cell>
          <cell r="C3300" t="str">
            <v>CO1</v>
          </cell>
          <cell r="D3300" t="b">
            <v>1</v>
          </cell>
        </row>
        <row r="3301">
          <cell r="A3301" t="str">
            <v>6,2,1,04,01,006</v>
          </cell>
          <cell r="B3301" t="str">
            <v>FERT SOJA 1</v>
          </cell>
          <cell r="C3301" t="str">
            <v>CO1</v>
          </cell>
          <cell r="D3301" t="b">
            <v>1</v>
          </cell>
        </row>
        <row r="3302">
          <cell r="A3302" t="str">
            <v>6,2,1,04,01,007</v>
          </cell>
          <cell r="B3302" t="str">
            <v>FERT SOJA2</v>
          </cell>
          <cell r="C3302" t="str">
            <v>CO1</v>
          </cell>
          <cell r="D3302" t="b">
            <v>1</v>
          </cell>
        </row>
        <row r="3303">
          <cell r="A3303" t="str">
            <v>6,2,1,04,01,008</v>
          </cell>
          <cell r="B3303" t="str">
            <v>FERT MANI</v>
          </cell>
          <cell r="C3303" t="str">
            <v>CO1</v>
          </cell>
          <cell r="D3303" t="b">
            <v>1</v>
          </cell>
        </row>
        <row r="3304">
          <cell r="A3304" t="str">
            <v>6,2,1,04,01,009</v>
          </cell>
          <cell r="B3304" t="str">
            <v>FERT SORGO GRANIFERO</v>
          </cell>
          <cell r="C3304" t="str">
            <v>CO1</v>
          </cell>
          <cell r="D3304" t="b">
            <v>1</v>
          </cell>
        </row>
        <row r="3305">
          <cell r="A3305" t="str">
            <v>6,2,1,04,01,010</v>
          </cell>
          <cell r="B3305" t="str">
            <v>FERT SORGO FORRAJERO</v>
          </cell>
          <cell r="C3305" t="str">
            <v>CO1</v>
          </cell>
          <cell r="D3305" t="b">
            <v>1</v>
          </cell>
        </row>
        <row r="3306">
          <cell r="A3306" t="str">
            <v>6,2,1,04,01,011</v>
          </cell>
          <cell r="B3306" t="str">
            <v>FERT AVENA</v>
          </cell>
          <cell r="C3306" t="str">
            <v>CO1</v>
          </cell>
          <cell r="D3306" t="b">
            <v>1</v>
          </cell>
        </row>
        <row r="3307">
          <cell r="A3307" t="str">
            <v>6,2,1,04,01,012</v>
          </cell>
          <cell r="B3307" t="str">
            <v>FERT CENTENO</v>
          </cell>
          <cell r="C3307" t="str">
            <v>CO1</v>
          </cell>
          <cell r="D3307" t="b">
            <v>1</v>
          </cell>
        </row>
        <row r="3308">
          <cell r="A3308" t="str">
            <v>6,2,1,04,01,013</v>
          </cell>
          <cell r="B3308" t="str">
            <v>FERT PRADERAS</v>
          </cell>
          <cell r="C3308" t="str">
            <v>CO1</v>
          </cell>
          <cell r="D3308" t="b">
            <v>1</v>
          </cell>
        </row>
        <row r="3309">
          <cell r="A3309" t="str">
            <v>6,2,1,04,01,014</v>
          </cell>
          <cell r="B3309" t="str">
            <v>FERT VERDEO DE VERANO</v>
          </cell>
          <cell r="C3309" t="str">
            <v>CO1</v>
          </cell>
          <cell r="D3309" t="b">
            <v>1</v>
          </cell>
        </row>
        <row r="3310">
          <cell r="A3310" t="str">
            <v>6,2,1,04,01,015</v>
          </cell>
          <cell r="B3310" t="str">
            <v>FERT VERDEO DE INVIERNO</v>
          </cell>
          <cell r="C3310" t="str">
            <v>CO1</v>
          </cell>
          <cell r="D3310" t="b">
            <v>1</v>
          </cell>
        </row>
        <row r="3311">
          <cell r="A3311" t="str">
            <v>6,2,1,04,01,016</v>
          </cell>
          <cell r="B3311" t="str">
            <v>FERT MAIZ SILO</v>
          </cell>
          <cell r="C3311" t="str">
            <v>CO1</v>
          </cell>
          <cell r="D3311" t="b">
            <v>1</v>
          </cell>
        </row>
        <row r="3312">
          <cell r="A3312" t="str">
            <v>6,2,1,04,01,019</v>
          </cell>
          <cell r="B3312" t="str">
            <v>FERT A GASTOS</v>
          </cell>
          <cell r="C3312" t="str">
            <v>CO1</v>
          </cell>
          <cell r="D3312" t="b">
            <v>1</v>
          </cell>
        </row>
        <row r="3313">
          <cell r="A3313" t="str">
            <v>6,2,1,04,01,021</v>
          </cell>
          <cell r="B3313" t="str">
            <v>FERT COLZA</v>
          </cell>
          <cell r="C3313" t="str">
            <v>CO1</v>
          </cell>
          <cell r="D3313" t="b">
            <v>1</v>
          </cell>
        </row>
        <row r="3314">
          <cell r="A3314" t="str">
            <v>6,2,1,04,01,022</v>
          </cell>
          <cell r="B3314" t="str">
            <v>FERT MIJO</v>
          </cell>
          <cell r="C3314" t="str">
            <v>CO1</v>
          </cell>
          <cell r="D3314" t="b">
            <v>1</v>
          </cell>
        </row>
        <row r="3315">
          <cell r="A3315" t="str">
            <v>6,2,1,04,01,024</v>
          </cell>
          <cell r="B3315" t="str">
            <v>FERT POPCORN</v>
          </cell>
          <cell r="C3315" t="str">
            <v>CO1</v>
          </cell>
          <cell r="D3315" t="b">
            <v>1</v>
          </cell>
        </row>
        <row r="3316">
          <cell r="A3316" t="str">
            <v>6,2,1,04,01,025</v>
          </cell>
          <cell r="B3316" t="str">
            <v>FERT POROTO ALUBIA</v>
          </cell>
          <cell r="C3316" t="str">
            <v>CO1</v>
          </cell>
          <cell r="D3316" t="b">
            <v>1</v>
          </cell>
        </row>
        <row r="3317">
          <cell r="A3317" t="str">
            <v>6,2,1,04,01,026</v>
          </cell>
          <cell r="B3317" t="str">
            <v>FERT POROTO NEGRO</v>
          </cell>
          <cell r="C3317" t="str">
            <v>CO1</v>
          </cell>
          <cell r="D3317" t="b">
            <v>1</v>
          </cell>
        </row>
        <row r="3318">
          <cell r="A3318" t="str">
            <v>6,2,1,04,01,027</v>
          </cell>
          <cell r="B3318" t="str">
            <v>FERT PAPA</v>
          </cell>
          <cell r="C3318" t="str">
            <v>CO1</v>
          </cell>
          <cell r="D3318" t="b">
            <v>1</v>
          </cell>
        </row>
        <row r="3319">
          <cell r="A3319" t="str">
            <v>6,2,1,04,01,028</v>
          </cell>
          <cell r="B3319" t="str">
            <v>FERT ALGODON</v>
          </cell>
          <cell r="C3319" t="str">
            <v>CO1</v>
          </cell>
          <cell r="D3319" t="b">
            <v>1</v>
          </cell>
        </row>
        <row r="3320">
          <cell r="A3320" t="str">
            <v>6,2,1,04,01,029</v>
          </cell>
          <cell r="B3320" t="str">
            <v>FERT RYE GRASS</v>
          </cell>
          <cell r="C3320" t="str">
            <v>CO1</v>
          </cell>
          <cell r="D3320" t="b">
            <v>1</v>
          </cell>
        </row>
        <row r="3321">
          <cell r="A3321" t="str">
            <v>6,2,1,04,01,030</v>
          </cell>
          <cell r="B3321" t="str">
            <v>FERT MAIZ 2DA.</v>
          </cell>
          <cell r="C3321" t="str">
            <v>CO1</v>
          </cell>
          <cell r="D3321" t="b">
            <v>1</v>
          </cell>
        </row>
        <row r="3322">
          <cell r="A3322" t="str">
            <v>6,2,1,04,02,000</v>
          </cell>
          <cell r="B3322" t="str">
            <v>HERBICIDAS</v>
          </cell>
          <cell r="D3322" t="b">
            <v>0</v>
          </cell>
        </row>
        <row r="3323">
          <cell r="A3323" t="str">
            <v>6,2,1,04,02,001</v>
          </cell>
          <cell r="B3323" t="str">
            <v>HERB TRIGO PAN</v>
          </cell>
          <cell r="C3323" t="str">
            <v>CO1</v>
          </cell>
          <cell r="D3323" t="b">
            <v>1</v>
          </cell>
        </row>
        <row r="3324">
          <cell r="A3324" t="str">
            <v>6,2,1,04,02,002</v>
          </cell>
          <cell r="B3324" t="str">
            <v>HERB TRIGO CANDEAL</v>
          </cell>
          <cell r="C3324" t="str">
            <v>CO1</v>
          </cell>
          <cell r="D3324" t="b">
            <v>1</v>
          </cell>
        </row>
        <row r="3325">
          <cell r="A3325" t="str">
            <v>6,2,1,04,02,003</v>
          </cell>
          <cell r="B3325" t="str">
            <v>HERB GIRASOL ACEITERO</v>
          </cell>
          <cell r="C3325" t="str">
            <v>CO1</v>
          </cell>
          <cell r="D3325" t="b">
            <v>1</v>
          </cell>
        </row>
        <row r="3326">
          <cell r="A3326" t="str">
            <v>6,2,1,04,02,004</v>
          </cell>
          <cell r="B3326" t="str">
            <v>HERB GIRASOL CONFITERO</v>
          </cell>
          <cell r="C3326" t="str">
            <v>CO1</v>
          </cell>
          <cell r="D3326" t="b">
            <v>1</v>
          </cell>
        </row>
        <row r="3327">
          <cell r="A3327" t="str">
            <v>6,2,1,04,02,005</v>
          </cell>
          <cell r="B3327" t="str">
            <v>HERB MAIZ</v>
          </cell>
          <cell r="C3327" t="str">
            <v>CO1</v>
          </cell>
          <cell r="D3327" t="b">
            <v>1</v>
          </cell>
        </row>
        <row r="3328">
          <cell r="A3328" t="str">
            <v>6,2,1,04,02,006</v>
          </cell>
          <cell r="B3328" t="str">
            <v>HERB SOJA 1</v>
          </cell>
          <cell r="C3328" t="str">
            <v>CO1</v>
          </cell>
          <cell r="D3328" t="b">
            <v>1</v>
          </cell>
        </row>
        <row r="3329">
          <cell r="A3329" t="str">
            <v>6,2,1,04,02,007</v>
          </cell>
          <cell r="B3329" t="str">
            <v>HERB SOJA 2</v>
          </cell>
          <cell r="C3329" t="str">
            <v>CO1</v>
          </cell>
          <cell r="D3329" t="b">
            <v>1</v>
          </cell>
        </row>
        <row r="3330">
          <cell r="A3330" t="str">
            <v>6,2,1,04,02,008</v>
          </cell>
          <cell r="B3330" t="str">
            <v>HERB MANI</v>
          </cell>
          <cell r="C3330" t="str">
            <v>CO1</v>
          </cell>
          <cell r="D3330" t="b">
            <v>1</v>
          </cell>
        </row>
        <row r="3331">
          <cell r="A3331" t="str">
            <v>6,2,1,04,02,009</v>
          </cell>
          <cell r="B3331" t="str">
            <v>HERB SORGO GRANIFERO</v>
          </cell>
          <cell r="C3331" t="str">
            <v>CO1</v>
          </cell>
          <cell r="D3331" t="b">
            <v>1</v>
          </cell>
        </row>
        <row r="3332">
          <cell r="A3332" t="str">
            <v>6,2,1,04,02,010</v>
          </cell>
          <cell r="B3332" t="str">
            <v>HERB SORGO FORRAJERO</v>
          </cell>
          <cell r="C3332" t="str">
            <v>CO1</v>
          </cell>
          <cell r="D3332" t="b">
            <v>1</v>
          </cell>
        </row>
        <row r="3333">
          <cell r="A3333" t="str">
            <v>6,2,1,04,02,011</v>
          </cell>
          <cell r="B3333" t="str">
            <v>HERB AVENA</v>
          </cell>
          <cell r="C3333" t="str">
            <v>CO1</v>
          </cell>
          <cell r="D3333" t="b">
            <v>1</v>
          </cell>
        </row>
        <row r="3334">
          <cell r="A3334" t="str">
            <v>6,2,1,04,02,012</v>
          </cell>
          <cell r="B3334" t="str">
            <v>HERB CENTENO</v>
          </cell>
          <cell r="C3334" t="str">
            <v>CO1</v>
          </cell>
          <cell r="D3334" t="b">
            <v>1</v>
          </cell>
        </row>
        <row r="3335">
          <cell r="A3335" t="str">
            <v>6,2,1,04,02,013</v>
          </cell>
          <cell r="B3335" t="str">
            <v>HERB PRADERAS</v>
          </cell>
          <cell r="C3335" t="str">
            <v>CO1</v>
          </cell>
          <cell r="D3335" t="b">
            <v>1</v>
          </cell>
        </row>
        <row r="3336">
          <cell r="A3336" t="str">
            <v>6,2,1,04,02,014</v>
          </cell>
          <cell r="B3336" t="str">
            <v>HERB VERDEO DE VERANO</v>
          </cell>
          <cell r="C3336" t="str">
            <v>CO1</v>
          </cell>
          <cell r="D3336" t="b">
            <v>1</v>
          </cell>
        </row>
        <row r="3337">
          <cell r="A3337" t="str">
            <v>6,2,1,04,02,015</v>
          </cell>
          <cell r="B3337" t="str">
            <v>HERB VERDEO DE INVIERNO</v>
          </cell>
          <cell r="C3337" t="str">
            <v>CO1</v>
          </cell>
          <cell r="D3337" t="b">
            <v>1</v>
          </cell>
        </row>
        <row r="3338">
          <cell r="A3338" t="str">
            <v>6,2,1,04,02,016</v>
          </cell>
          <cell r="B3338" t="str">
            <v>HERB MAIZ SILO</v>
          </cell>
          <cell r="C3338" t="str">
            <v>CO1</v>
          </cell>
          <cell r="D3338" t="b">
            <v>1</v>
          </cell>
        </row>
        <row r="3339">
          <cell r="A3339" t="str">
            <v>6,2,1,04,02,017</v>
          </cell>
          <cell r="B3339" t="str">
            <v>HERB ROLLOS</v>
          </cell>
          <cell r="C3339" t="str">
            <v>CO1</v>
          </cell>
          <cell r="D3339" t="b">
            <v>1</v>
          </cell>
        </row>
        <row r="3340">
          <cell r="A3340" t="str">
            <v>6,2,1,04,02,019</v>
          </cell>
          <cell r="B3340" t="str">
            <v>HERB GASTOS</v>
          </cell>
          <cell r="C3340" t="str">
            <v>CO1</v>
          </cell>
          <cell r="D3340" t="b">
            <v>1</v>
          </cell>
        </row>
        <row r="3341">
          <cell r="A3341" t="str">
            <v>6,2,1,04,02,021</v>
          </cell>
          <cell r="B3341" t="str">
            <v>HERB COLZA</v>
          </cell>
          <cell r="C3341" t="str">
            <v>CO1</v>
          </cell>
          <cell r="D3341" t="b">
            <v>1</v>
          </cell>
        </row>
        <row r="3342">
          <cell r="A3342" t="str">
            <v>6,2,1,04,02,022</v>
          </cell>
          <cell r="B3342" t="str">
            <v>HERB MIJO</v>
          </cell>
          <cell r="C3342" t="str">
            <v>CO1</v>
          </cell>
          <cell r="D3342" t="b">
            <v>1</v>
          </cell>
        </row>
        <row r="3343">
          <cell r="A3343" t="str">
            <v>6,2,1,04,02,024</v>
          </cell>
          <cell r="B3343" t="str">
            <v>HERB POPCORN</v>
          </cell>
          <cell r="C3343" t="str">
            <v>CO1</v>
          </cell>
          <cell r="D3343" t="b">
            <v>1</v>
          </cell>
        </row>
        <row r="3344">
          <cell r="A3344" t="str">
            <v>6,2,1,04,02,025</v>
          </cell>
          <cell r="B3344" t="str">
            <v>HERB POROTO ALUBIA</v>
          </cell>
          <cell r="C3344" t="str">
            <v>CO1</v>
          </cell>
          <cell r="D3344" t="b">
            <v>1</v>
          </cell>
        </row>
        <row r="3345">
          <cell r="A3345" t="str">
            <v>6,2,1,04,02,026</v>
          </cell>
          <cell r="B3345" t="str">
            <v>HERB POROTO NEGRO</v>
          </cell>
          <cell r="C3345" t="str">
            <v>CO1</v>
          </cell>
          <cell r="D3345" t="b">
            <v>1</v>
          </cell>
        </row>
        <row r="3346">
          <cell r="A3346" t="str">
            <v>6,2,1,04,02,027</v>
          </cell>
          <cell r="B3346" t="str">
            <v>HERB PAPA</v>
          </cell>
          <cell r="C3346" t="str">
            <v>CO1</v>
          </cell>
          <cell r="D3346" t="b">
            <v>1</v>
          </cell>
        </row>
        <row r="3347">
          <cell r="A3347" t="str">
            <v>6,2,1,04,02,028</v>
          </cell>
          <cell r="B3347" t="str">
            <v>HERB ALGODON</v>
          </cell>
          <cell r="C3347" t="str">
            <v>CO1</v>
          </cell>
          <cell r="D3347" t="b">
            <v>1</v>
          </cell>
        </row>
        <row r="3348">
          <cell r="A3348" t="str">
            <v>6,2,1,04,02,029</v>
          </cell>
          <cell r="B3348" t="str">
            <v>HERB RYE GRASS</v>
          </cell>
          <cell r="C3348" t="str">
            <v>CO1</v>
          </cell>
          <cell r="D3348" t="b">
            <v>1</v>
          </cell>
        </row>
        <row r="3349">
          <cell r="A3349" t="str">
            <v>6,2,1,04,02,030</v>
          </cell>
          <cell r="B3349" t="str">
            <v>HERB BARBECHOS</v>
          </cell>
          <cell r="C3349" t="str">
            <v>CO1</v>
          </cell>
          <cell r="D3349" t="b">
            <v>1</v>
          </cell>
        </row>
        <row r="3350">
          <cell r="A3350" t="str">
            <v>6,2,1,04,02,031</v>
          </cell>
          <cell r="B3350" t="str">
            <v>HERB MAIZ 2DA</v>
          </cell>
          <cell r="C3350" t="str">
            <v>CO1</v>
          </cell>
          <cell r="D3350" t="b">
            <v>1</v>
          </cell>
        </row>
        <row r="3351">
          <cell r="A3351" t="str">
            <v>6,2,1,04,03,000</v>
          </cell>
          <cell r="B3351" t="str">
            <v>INSECTICIDAS</v>
          </cell>
          <cell r="D3351" t="b">
            <v>0</v>
          </cell>
        </row>
        <row r="3352">
          <cell r="A3352" t="str">
            <v>6,2,1,04,03,001</v>
          </cell>
          <cell r="B3352" t="str">
            <v>INSEC TRIGO PAN</v>
          </cell>
          <cell r="C3352" t="str">
            <v>CO1</v>
          </cell>
          <cell r="D3352" t="b">
            <v>1</v>
          </cell>
        </row>
        <row r="3353">
          <cell r="A3353" t="str">
            <v>6,2,1,04,03,003</v>
          </cell>
          <cell r="B3353" t="str">
            <v>INSEC GIRASOL ACEITERO</v>
          </cell>
          <cell r="C3353" t="str">
            <v>CO1</v>
          </cell>
          <cell r="D3353" t="b">
            <v>1</v>
          </cell>
        </row>
        <row r="3354">
          <cell r="A3354" t="str">
            <v>6,2,1,04,03,004</v>
          </cell>
          <cell r="B3354" t="str">
            <v>INSEC GIRASOL CONFITERO</v>
          </cell>
          <cell r="C3354" t="str">
            <v>CO1</v>
          </cell>
          <cell r="D3354" t="b">
            <v>1</v>
          </cell>
        </row>
        <row r="3355">
          <cell r="A3355" t="str">
            <v>6,2,1,04,03,005</v>
          </cell>
          <cell r="B3355" t="str">
            <v>INSEC MAIZ</v>
          </cell>
          <cell r="C3355" t="str">
            <v>CO1</v>
          </cell>
          <cell r="D3355" t="b">
            <v>1</v>
          </cell>
        </row>
        <row r="3356">
          <cell r="A3356" t="str">
            <v>6,2,1,04,03,006</v>
          </cell>
          <cell r="B3356" t="str">
            <v>INSEC SOJA 1</v>
          </cell>
          <cell r="C3356" t="str">
            <v>CO1</v>
          </cell>
          <cell r="D3356" t="b">
            <v>1</v>
          </cell>
        </row>
        <row r="3357">
          <cell r="A3357" t="str">
            <v>6,2,1,04,03,007</v>
          </cell>
          <cell r="B3357" t="str">
            <v>INSEC SOJA 2</v>
          </cell>
          <cell r="C3357" t="str">
            <v>CO1</v>
          </cell>
          <cell r="D3357" t="b">
            <v>1</v>
          </cell>
        </row>
        <row r="3358">
          <cell r="A3358" t="str">
            <v>6,2,1,04,03,008</v>
          </cell>
          <cell r="B3358" t="str">
            <v>INSEC MANI</v>
          </cell>
          <cell r="C3358" t="str">
            <v>CO1</v>
          </cell>
          <cell r="D3358" t="b">
            <v>1</v>
          </cell>
        </row>
        <row r="3359">
          <cell r="A3359" t="str">
            <v>6,2,1,04,03,009</v>
          </cell>
          <cell r="B3359" t="str">
            <v>INSEC SORGO GRANIFERO</v>
          </cell>
          <cell r="C3359" t="str">
            <v>CO1</v>
          </cell>
          <cell r="D3359" t="b">
            <v>1</v>
          </cell>
        </row>
        <row r="3360">
          <cell r="A3360" t="str">
            <v>6,2,1,04,03,010</v>
          </cell>
          <cell r="B3360" t="str">
            <v>INSEC SORGO FORRAJERO</v>
          </cell>
          <cell r="C3360" t="str">
            <v>CO1</v>
          </cell>
          <cell r="D3360" t="b">
            <v>1</v>
          </cell>
        </row>
        <row r="3361">
          <cell r="A3361" t="str">
            <v>6,2,1,04,03,011</v>
          </cell>
          <cell r="B3361" t="str">
            <v>INSEC AVENA</v>
          </cell>
          <cell r="C3361" t="str">
            <v>CO1</v>
          </cell>
          <cell r="D3361" t="b">
            <v>1</v>
          </cell>
        </row>
        <row r="3362">
          <cell r="A3362" t="str">
            <v>6,2,1,04,03,013</v>
          </cell>
          <cell r="B3362" t="str">
            <v>INSEC PRADERAS</v>
          </cell>
          <cell r="C3362" t="str">
            <v>CO1</v>
          </cell>
          <cell r="D3362" t="b">
            <v>1</v>
          </cell>
        </row>
        <row r="3363">
          <cell r="A3363" t="str">
            <v>6,2,1,04,03,014</v>
          </cell>
          <cell r="B3363" t="str">
            <v>INSEC VERDEO DE VERANO</v>
          </cell>
          <cell r="C3363" t="str">
            <v>CO1</v>
          </cell>
          <cell r="D3363" t="b">
            <v>1</v>
          </cell>
        </row>
        <row r="3364">
          <cell r="A3364" t="str">
            <v>6,2,1,04,03,015</v>
          </cell>
          <cell r="B3364" t="str">
            <v>INSEC VERDEO DE INVIERNO</v>
          </cell>
          <cell r="C3364" t="str">
            <v>CO1</v>
          </cell>
          <cell r="D3364" t="b">
            <v>1</v>
          </cell>
        </row>
        <row r="3365">
          <cell r="A3365" t="str">
            <v>6,2,1,04,03,016</v>
          </cell>
          <cell r="B3365" t="str">
            <v>INSEC MAIZ SILO</v>
          </cell>
          <cell r="C3365" t="str">
            <v>CO1</v>
          </cell>
          <cell r="D3365" t="b">
            <v>1</v>
          </cell>
        </row>
        <row r="3366">
          <cell r="A3366" t="str">
            <v>6,2,1,04,03,017</v>
          </cell>
          <cell r="B3366" t="str">
            <v>INSEC ROLLOS</v>
          </cell>
          <cell r="C3366" t="str">
            <v>CO1</v>
          </cell>
          <cell r="D3366" t="b">
            <v>1</v>
          </cell>
        </row>
        <row r="3367">
          <cell r="A3367" t="str">
            <v>6,2,1,04,03,019</v>
          </cell>
          <cell r="B3367" t="str">
            <v>INSEC A GASTOS</v>
          </cell>
          <cell r="C3367" t="str">
            <v>CO1</v>
          </cell>
          <cell r="D3367" t="b">
            <v>1</v>
          </cell>
        </row>
        <row r="3368">
          <cell r="A3368" t="str">
            <v>6,2,1,04,03,021</v>
          </cell>
          <cell r="B3368" t="str">
            <v>INSEC COLZA</v>
          </cell>
          <cell r="C3368" t="str">
            <v>CO1</v>
          </cell>
          <cell r="D3368" t="b">
            <v>1</v>
          </cell>
        </row>
        <row r="3369">
          <cell r="A3369" t="str">
            <v>6,2,1,04,03,022</v>
          </cell>
          <cell r="B3369" t="str">
            <v>INSECT MIJO</v>
          </cell>
          <cell r="C3369" t="str">
            <v>CO1</v>
          </cell>
          <cell r="D3369" t="b">
            <v>1</v>
          </cell>
        </row>
        <row r="3370">
          <cell r="A3370" t="str">
            <v>6,2,1,04,03,024</v>
          </cell>
          <cell r="B3370" t="str">
            <v>INSEC POPCORN</v>
          </cell>
          <cell r="C3370" t="str">
            <v>CO1</v>
          </cell>
          <cell r="D3370" t="b">
            <v>1</v>
          </cell>
        </row>
        <row r="3371">
          <cell r="A3371" t="str">
            <v>6,2,1,04,03,025</v>
          </cell>
          <cell r="B3371" t="str">
            <v>INSEC POROTO ALUBIA</v>
          </cell>
          <cell r="C3371" t="str">
            <v>CO1</v>
          </cell>
          <cell r="D3371" t="b">
            <v>1</v>
          </cell>
        </row>
        <row r="3372">
          <cell r="A3372" t="str">
            <v>6,2,1,04,03,026</v>
          </cell>
          <cell r="B3372" t="str">
            <v>INSEC POROTO NEGRO</v>
          </cell>
          <cell r="C3372" t="str">
            <v>CO1</v>
          </cell>
          <cell r="D3372" t="b">
            <v>1</v>
          </cell>
        </row>
        <row r="3373">
          <cell r="A3373" t="str">
            <v>6,2,1,04,03,027</v>
          </cell>
          <cell r="B3373" t="str">
            <v>INSEC PAPA</v>
          </cell>
          <cell r="C3373" t="str">
            <v>CO1</v>
          </cell>
          <cell r="D3373" t="b">
            <v>1</v>
          </cell>
        </row>
        <row r="3374">
          <cell r="A3374" t="str">
            <v>6,2,1,04,03,028</v>
          </cell>
          <cell r="B3374" t="str">
            <v>INSEC ALGODON</v>
          </cell>
          <cell r="C3374" t="str">
            <v>CO1</v>
          </cell>
          <cell r="D3374" t="b">
            <v>1</v>
          </cell>
        </row>
        <row r="3375">
          <cell r="A3375" t="str">
            <v>6,2,1,04,03,030</v>
          </cell>
          <cell r="B3375" t="str">
            <v>INSEC BARBECHOS</v>
          </cell>
          <cell r="C3375" t="str">
            <v>CO1</v>
          </cell>
          <cell r="D3375" t="b">
            <v>1</v>
          </cell>
        </row>
        <row r="3376">
          <cell r="A3376" t="str">
            <v>6,2,1,04,03,031</v>
          </cell>
          <cell r="B3376" t="str">
            <v>INSECT MAIZ 2DA</v>
          </cell>
          <cell r="C3376" t="str">
            <v>CO1</v>
          </cell>
          <cell r="D3376" t="b">
            <v>1</v>
          </cell>
        </row>
        <row r="3377">
          <cell r="A3377" t="str">
            <v>6,2,1,04,04,000</v>
          </cell>
          <cell r="B3377" t="str">
            <v>FUNGUICIDAS</v>
          </cell>
          <cell r="D3377" t="b">
            <v>0</v>
          </cell>
        </row>
        <row r="3378">
          <cell r="A3378" t="str">
            <v>6,2,1,04,04,001</v>
          </cell>
          <cell r="B3378" t="str">
            <v>FUNG TRIGO PAN</v>
          </cell>
          <cell r="C3378" t="str">
            <v>CO1</v>
          </cell>
          <cell r="D3378" t="b">
            <v>1</v>
          </cell>
        </row>
        <row r="3379">
          <cell r="A3379" t="str">
            <v>6,2,1,04,04,002</v>
          </cell>
          <cell r="B3379" t="str">
            <v>FUNG TRIGO CANDEAL</v>
          </cell>
          <cell r="C3379" t="str">
            <v>CO1</v>
          </cell>
          <cell r="D3379" t="b">
            <v>1</v>
          </cell>
        </row>
        <row r="3380">
          <cell r="A3380" t="str">
            <v>6,2,1,04,04,003</v>
          </cell>
          <cell r="B3380" t="str">
            <v>FUNG GIRASOL ACEITERO</v>
          </cell>
          <cell r="C3380" t="str">
            <v>CO1</v>
          </cell>
          <cell r="D3380" t="b">
            <v>1</v>
          </cell>
        </row>
        <row r="3381">
          <cell r="A3381" t="str">
            <v>6,2,1,04,04,004</v>
          </cell>
          <cell r="B3381" t="str">
            <v>FUNG GIRASOL CONFITERO</v>
          </cell>
          <cell r="C3381" t="str">
            <v>CO1</v>
          </cell>
          <cell r="D3381" t="b">
            <v>1</v>
          </cell>
        </row>
        <row r="3382">
          <cell r="A3382" t="str">
            <v>6,2,1,04,04,005</v>
          </cell>
          <cell r="B3382" t="str">
            <v>FUNG MAIZ</v>
          </cell>
          <cell r="C3382" t="str">
            <v>CO1</v>
          </cell>
          <cell r="D3382" t="b">
            <v>1</v>
          </cell>
        </row>
        <row r="3383">
          <cell r="A3383" t="str">
            <v>6,2,1,04,04,006</v>
          </cell>
          <cell r="B3383" t="str">
            <v>FUNG SOJA 1</v>
          </cell>
          <cell r="C3383" t="str">
            <v>CO1</v>
          </cell>
          <cell r="D3383" t="b">
            <v>1</v>
          </cell>
        </row>
        <row r="3384">
          <cell r="A3384" t="str">
            <v>6,2,1,04,04,007</v>
          </cell>
          <cell r="B3384" t="str">
            <v>FUNG SOJA 2</v>
          </cell>
          <cell r="C3384" t="str">
            <v>CO1</v>
          </cell>
          <cell r="D3384" t="b">
            <v>1</v>
          </cell>
        </row>
        <row r="3385">
          <cell r="A3385" t="str">
            <v>6,2,1,04,04,008</v>
          </cell>
          <cell r="B3385" t="str">
            <v>FUNG MANI</v>
          </cell>
          <cell r="C3385" t="str">
            <v>CO1</v>
          </cell>
          <cell r="D3385" t="b">
            <v>1</v>
          </cell>
        </row>
        <row r="3386">
          <cell r="A3386" t="str">
            <v>6,2,1,04,04,012</v>
          </cell>
          <cell r="B3386" t="str">
            <v>FUNG CENTENO</v>
          </cell>
          <cell r="C3386" t="str">
            <v>CO1</v>
          </cell>
          <cell r="D3386" t="b">
            <v>1</v>
          </cell>
        </row>
        <row r="3387">
          <cell r="A3387" t="str">
            <v>6,2,1,04,04,013</v>
          </cell>
          <cell r="B3387" t="str">
            <v>FUNG PRADERAS</v>
          </cell>
          <cell r="C3387" t="str">
            <v>CO1</v>
          </cell>
          <cell r="D3387" t="b">
            <v>1</v>
          </cell>
        </row>
        <row r="3388">
          <cell r="A3388" t="str">
            <v>6,2,1,04,04,015</v>
          </cell>
          <cell r="B3388" t="str">
            <v>FUNG VERDEO DE INVIERNO</v>
          </cell>
          <cell r="C3388" t="str">
            <v>CO1</v>
          </cell>
          <cell r="D3388" t="b">
            <v>1</v>
          </cell>
        </row>
        <row r="3389">
          <cell r="A3389" t="str">
            <v>6,2,1,04,04,016</v>
          </cell>
          <cell r="B3389" t="str">
            <v>FUNG MAIZ SILO</v>
          </cell>
          <cell r="C3389" t="str">
            <v>CO1</v>
          </cell>
          <cell r="D3389" t="b">
            <v>1</v>
          </cell>
        </row>
        <row r="3390">
          <cell r="A3390" t="str">
            <v>6,2,1,04,04,019</v>
          </cell>
          <cell r="B3390" t="str">
            <v>FUNG A GASTOS</v>
          </cell>
          <cell r="C3390" t="str">
            <v>CO1</v>
          </cell>
          <cell r="D3390" t="b">
            <v>1</v>
          </cell>
        </row>
        <row r="3391">
          <cell r="A3391" t="str">
            <v>6,2,1,04,04,024</v>
          </cell>
          <cell r="B3391" t="str">
            <v>FUNG POPCORN</v>
          </cell>
          <cell r="C3391" t="str">
            <v>CO1</v>
          </cell>
          <cell r="D3391" t="b">
            <v>1</v>
          </cell>
        </row>
        <row r="3392">
          <cell r="A3392" t="str">
            <v>6,2,1,04,04,028</v>
          </cell>
          <cell r="B3392" t="str">
            <v>FUNG ALGODON</v>
          </cell>
          <cell r="C3392" t="str">
            <v>CO1</v>
          </cell>
          <cell r="D3392" t="b">
            <v>1</v>
          </cell>
        </row>
        <row r="3393">
          <cell r="A3393" t="str">
            <v>6,2,1,04,05,000</v>
          </cell>
          <cell r="B3393" t="str">
            <v>CURASEMILLAS</v>
          </cell>
          <cell r="D3393" t="b">
            <v>0</v>
          </cell>
        </row>
        <row r="3394">
          <cell r="A3394" t="str">
            <v>6,2,1,04,05,001</v>
          </cell>
          <cell r="B3394" t="str">
            <v>CURAS. TRIGO PAN</v>
          </cell>
          <cell r="C3394" t="str">
            <v>CO1</v>
          </cell>
          <cell r="D3394" t="b">
            <v>1</v>
          </cell>
        </row>
        <row r="3395">
          <cell r="A3395" t="str">
            <v>6,2,1,04,05,003</v>
          </cell>
          <cell r="B3395" t="str">
            <v>CURAS. GIRASOL ACEITERO</v>
          </cell>
          <cell r="C3395" t="str">
            <v>CO1</v>
          </cell>
          <cell r="D3395" t="b">
            <v>1</v>
          </cell>
        </row>
        <row r="3396">
          <cell r="A3396" t="str">
            <v>6,2,1,04,05,004</v>
          </cell>
          <cell r="B3396" t="str">
            <v>CURAS. GIRASOL CONFITERO</v>
          </cell>
          <cell r="C3396" t="str">
            <v>CO1</v>
          </cell>
          <cell r="D3396" t="b">
            <v>1</v>
          </cell>
        </row>
        <row r="3397">
          <cell r="A3397" t="str">
            <v>6,2,1,04,05,005</v>
          </cell>
          <cell r="B3397" t="str">
            <v>CURAS. MAIZ</v>
          </cell>
          <cell r="C3397" t="str">
            <v>CO1</v>
          </cell>
          <cell r="D3397" t="b">
            <v>1</v>
          </cell>
        </row>
        <row r="3398">
          <cell r="A3398" t="str">
            <v>6,2,1,04,05,006</v>
          </cell>
          <cell r="B3398" t="str">
            <v>CURAS. SOJA 1</v>
          </cell>
          <cell r="C3398" t="str">
            <v>CO1</v>
          </cell>
          <cell r="D3398" t="b">
            <v>1</v>
          </cell>
        </row>
        <row r="3399">
          <cell r="A3399" t="str">
            <v>6,2,1,04,05,007</v>
          </cell>
          <cell r="B3399" t="str">
            <v>CURAS.SOJA2</v>
          </cell>
          <cell r="C3399" t="str">
            <v>CO1</v>
          </cell>
          <cell r="D3399" t="b">
            <v>1</v>
          </cell>
        </row>
        <row r="3400">
          <cell r="A3400" t="str">
            <v>6,2,1,04,05,008</v>
          </cell>
          <cell r="B3400" t="str">
            <v>CURAS. MANI</v>
          </cell>
          <cell r="C3400" t="str">
            <v>CO1</v>
          </cell>
          <cell r="D3400" t="b">
            <v>1</v>
          </cell>
        </row>
        <row r="3401">
          <cell r="A3401" t="str">
            <v>6,2,1,04,05,009</v>
          </cell>
          <cell r="B3401" t="str">
            <v>CURAS. SORGO GRANIFERO</v>
          </cell>
          <cell r="C3401" t="str">
            <v>CO1</v>
          </cell>
          <cell r="D3401" t="b">
            <v>1</v>
          </cell>
        </row>
        <row r="3402">
          <cell r="A3402" t="str">
            <v>6,2,1,04,05,011</v>
          </cell>
          <cell r="B3402" t="str">
            <v>CURAS. AVENA</v>
          </cell>
          <cell r="C3402" t="str">
            <v>CO1</v>
          </cell>
          <cell r="D3402" t="b">
            <v>1</v>
          </cell>
        </row>
        <row r="3403">
          <cell r="A3403" t="str">
            <v>6,2,1,04,05,013</v>
          </cell>
          <cell r="B3403" t="str">
            <v>CURAS. PRADERAS</v>
          </cell>
          <cell r="C3403" t="str">
            <v>CO1</v>
          </cell>
          <cell r="D3403" t="b">
            <v>1</v>
          </cell>
        </row>
        <row r="3404">
          <cell r="A3404" t="str">
            <v>6,2,1,04,05,014</v>
          </cell>
          <cell r="B3404" t="str">
            <v>CURAS.VERDEO DE VERANO</v>
          </cell>
          <cell r="C3404" t="str">
            <v>CO1</v>
          </cell>
          <cell r="D3404" t="b">
            <v>1</v>
          </cell>
        </row>
        <row r="3405">
          <cell r="A3405" t="str">
            <v>6,2,1,04,05,015</v>
          </cell>
          <cell r="B3405" t="str">
            <v>CURAS. VERDEO DE INVIERNO</v>
          </cell>
          <cell r="C3405" t="str">
            <v>CO1</v>
          </cell>
          <cell r="D3405" t="b">
            <v>1</v>
          </cell>
        </row>
        <row r="3406">
          <cell r="A3406" t="str">
            <v>6,2,1,04,05,016</v>
          </cell>
          <cell r="B3406" t="str">
            <v>CURAS.MAIZSILO</v>
          </cell>
          <cell r="C3406" t="str">
            <v>CO1</v>
          </cell>
          <cell r="D3406" t="b">
            <v>1</v>
          </cell>
        </row>
        <row r="3407">
          <cell r="A3407" t="str">
            <v>6,2,1,04,05,019</v>
          </cell>
          <cell r="B3407" t="str">
            <v>CURAS A GASTOS</v>
          </cell>
          <cell r="C3407" t="str">
            <v>CO1</v>
          </cell>
          <cell r="D3407" t="b">
            <v>1</v>
          </cell>
        </row>
        <row r="3408">
          <cell r="A3408" t="str">
            <v>6,2,1,04,05,020</v>
          </cell>
          <cell r="B3408" t="str">
            <v>CURAS. CEBADA</v>
          </cell>
          <cell r="C3408" t="str">
            <v>CO1</v>
          </cell>
          <cell r="D3408" t="b">
            <v>1</v>
          </cell>
        </row>
        <row r="3409">
          <cell r="A3409" t="str">
            <v>6,2,1,04,05,021</v>
          </cell>
          <cell r="B3409" t="str">
            <v>CURAS. COLZA</v>
          </cell>
          <cell r="C3409" t="str">
            <v>CO1</v>
          </cell>
          <cell r="D3409" t="b">
            <v>1</v>
          </cell>
        </row>
        <row r="3410">
          <cell r="A3410" t="str">
            <v>6,2,1,04,05,025</v>
          </cell>
          <cell r="B3410" t="str">
            <v>CURAS. POROTO ALUBIA</v>
          </cell>
          <cell r="C3410" t="str">
            <v>CO1</v>
          </cell>
          <cell r="D3410" t="b">
            <v>1</v>
          </cell>
        </row>
        <row r="3411">
          <cell r="A3411" t="str">
            <v>6,2,1,04,05,026</v>
          </cell>
          <cell r="B3411" t="str">
            <v>CURAS. POROTO NEGRO</v>
          </cell>
          <cell r="C3411" t="str">
            <v>CO1</v>
          </cell>
          <cell r="D3411" t="b">
            <v>1</v>
          </cell>
        </row>
        <row r="3412">
          <cell r="A3412" t="str">
            <v>6,2,1,04,05,028</v>
          </cell>
          <cell r="B3412" t="str">
            <v>CURAS. ALGODON</v>
          </cell>
          <cell r="C3412" t="str">
            <v>CO1</v>
          </cell>
          <cell r="D3412" t="b">
            <v>1</v>
          </cell>
        </row>
        <row r="3413">
          <cell r="A3413" t="str">
            <v>6,2,1,04,05,030</v>
          </cell>
          <cell r="B3413" t="str">
            <v>CURAS.MAIZ 2DA.</v>
          </cell>
          <cell r="C3413" t="str">
            <v>CO1</v>
          </cell>
          <cell r="D3413" t="b">
            <v>1</v>
          </cell>
        </row>
        <row r="3414">
          <cell r="A3414" t="str">
            <v>6,2,1,04,05,032</v>
          </cell>
          <cell r="B3414" t="str">
            <v>CURAS. MAIZ COLORADO</v>
          </cell>
          <cell r="C3414" t="str">
            <v>CO1</v>
          </cell>
          <cell r="D3414" t="b">
            <v>1</v>
          </cell>
        </row>
        <row r="3415">
          <cell r="A3415" t="str">
            <v>6,2,1,04,06,000</v>
          </cell>
          <cell r="B3415" t="str">
            <v>ACEITES AGRICOLAS</v>
          </cell>
          <cell r="D3415" t="b">
            <v>0</v>
          </cell>
        </row>
        <row r="3416">
          <cell r="A3416" t="str">
            <v>6,2,1,04,06,001</v>
          </cell>
          <cell r="B3416" t="str">
            <v>ACE AGRI TRIGO PAN</v>
          </cell>
          <cell r="C3416" t="str">
            <v>CO1</v>
          </cell>
          <cell r="D3416" t="b">
            <v>1</v>
          </cell>
        </row>
        <row r="3417">
          <cell r="A3417" t="str">
            <v>6,2,1,04,06,002</v>
          </cell>
          <cell r="B3417" t="str">
            <v>ACE AGRI TRIGO CANDEAL</v>
          </cell>
          <cell r="C3417" t="str">
            <v>CO1</v>
          </cell>
          <cell r="D3417" t="b">
            <v>1</v>
          </cell>
        </row>
        <row r="3418">
          <cell r="A3418" t="str">
            <v>6,2,1,04,06,003</v>
          </cell>
          <cell r="B3418" t="str">
            <v>ACE AGRI GIRASOL ACEITERO</v>
          </cell>
          <cell r="C3418" t="str">
            <v>CO1</v>
          </cell>
          <cell r="D3418" t="b">
            <v>1</v>
          </cell>
        </row>
        <row r="3419">
          <cell r="A3419" t="str">
            <v>6,2,1,04,06,004</v>
          </cell>
          <cell r="B3419" t="str">
            <v>ACE AGRI GIRASOL CONFITERO</v>
          </cell>
          <cell r="C3419" t="str">
            <v>CO1</v>
          </cell>
          <cell r="D3419" t="b">
            <v>1</v>
          </cell>
        </row>
        <row r="3420">
          <cell r="A3420" t="str">
            <v>6,2,1,04,06,005</v>
          </cell>
          <cell r="B3420" t="str">
            <v>ACE AGRI MAIZ</v>
          </cell>
          <cell r="C3420" t="str">
            <v>CO1</v>
          </cell>
          <cell r="D3420" t="b">
            <v>1</v>
          </cell>
        </row>
        <row r="3421">
          <cell r="A3421" t="str">
            <v>6,2,1,04,06,006</v>
          </cell>
          <cell r="B3421" t="str">
            <v>ACE AGRI SOJA 1</v>
          </cell>
          <cell r="C3421" t="str">
            <v>CO1</v>
          </cell>
          <cell r="D3421" t="b">
            <v>1</v>
          </cell>
        </row>
        <row r="3422">
          <cell r="A3422" t="str">
            <v>6,2,1,04,06,007</v>
          </cell>
          <cell r="B3422" t="str">
            <v>ACE AGRI SOJA 2</v>
          </cell>
          <cell r="C3422" t="str">
            <v>CO1</v>
          </cell>
          <cell r="D3422" t="b">
            <v>1</v>
          </cell>
        </row>
        <row r="3423">
          <cell r="A3423" t="str">
            <v>6,2,1,04,06,008</v>
          </cell>
          <cell r="B3423" t="str">
            <v>ACE AGRI MANI</v>
          </cell>
          <cell r="C3423" t="str">
            <v>CO1</v>
          </cell>
          <cell r="D3423" t="b">
            <v>1</v>
          </cell>
        </row>
        <row r="3424">
          <cell r="A3424" t="str">
            <v>6,2,1,04,06,009</v>
          </cell>
          <cell r="B3424" t="str">
            <v>ACE AGRI SORGO GRANIFERO</v>
          </cell>
          <cell r="C3424" t="str">
            <v>CO1</v>
          </cell>
          <cell r="D3424" t="b">
            <v>1</v>
          </cell>
        </row>
        <row r="3425">
          <cell r="A3425" t="str">
            <v>6,2,1,04,06,011</v>
          </cell>
          <cell r="B3425" t="str">
            <v>ACE AGRI AVENA</v>
          </cell>
          <cell r="C3425" t="str">
            <v>CO1</v>
          </cell>
          <cell r="D3425" t="b">
            <v>1</v>
          </cell>
        </row>
        <row r="3426">
          <cell r="A3426" t="str">
            <v>6,2,1,04,06,012</v>
          </cell>
          <cell r="B3426" t="str">
            <v>ACE AGRI CENTENO</v>
          </cell>
          <cell r="C3426" t="str">
            <v>CO1</v>
          </cell>
          <cell r="D3426" t="b">
            <v>1</v>
          </cell>
        </row>
        <row r="3427">
          <cell r="A3427" t="str">
            <v>6,2,1,04,06,013</v>
          </cell>
          <cell r="B3427" t="str">
            <v>ACE AGRI PRADERAS</v>
          </cell>
          <cell r="C3427" t="str">
            <v>CO1</v>
          </cell>
          <cell r="D3427" t="b">
            <v>1</v>
          </cell>
        </row>
        <row r="3428">
          <cell r="A3428" t="str">
            <v>6,2,1,04,06,014</v>
          </cell>
          <cell r="B3428" t="str">
            <v>ACE AGRI VERDEO DE VERANO</v>
          </cell>
          <cell r="C3428" t="str">
            <v>CO1</v>
          </cell>
          <cell r="D3428" t="b">
            <v>1</v>
          </cell>
        </row>
        <row r="3429">
          <cell r="A3429" t="str">
            <v>6,2,1,04,06,015</v>
          </cell>
          <cell r="B3429" t="str">
            <v>ACE AGRI VERDEO DE INVIERNO</v>
          </cell>
          <cell r="C3429" t="str">
            <v>CO1</v>
          </cell>
          <cell r="D3429" t="b">
            <v>1</v>
          </cell>
        </row>
        <row r="3430">
          <cell r="A3430" t="str">
            <v>6,2,1,04,06,016</v>
          </cell>
          <cell r="B3430" t="str">
            <v>ACE AGRI MAIZ SILO</v>
          </cell>
          <cell r="C3430" t="str">
            <v>CO1</v>
          </cell>
          <cell r="D3430" t="b">
            <v>1</v>
          </cell>
        </row>
        <row r="3431">
          <cell r="A3431" t="str">
            <v>6,2,1,04,06,019</v>
          </cell>
          <cell r="B3431" t="str">
            <v>ACE A GASTOS</v>
          </cell>
          <cell r="C3431" t="str">
            <v>CO1</v>
          </cell>
          <cell r="D3431" t="b">
            <v>1</v>
          </cell>
        </row>
        <row r="3432">
          <cell r="A3432" t="str">
            <v>6,2,1,04,06,021</v>
          </cell>
          <cell r="B3432" t="str">
            <v>ACE COLZA</v>
          </cell>
          <cell r="C3432" t="str">
            <v>CO1</v>
          </cell>
          <cell r="D3432" t="b">
            <v>1</v>
          </cell>
        </row>
        <row r="3433">
          <cell r="A3433" t="str">
            <v>6,2,1,04,06,022</v>
          </cell>
          <cell r="B3433" t="str">
            <v>ACE MIJO</v>
          </cell>
          <cell r="C3433" t="str">
            <v>CO1</v>
          </cell>
          <cell r="D3433" t="b">
            <v>1</v>
          </cell>
        </row>
        <row r="3434">
          <cell r="A3434" t="str">
            <v>6,2,1,04,06,024</v>
          </cell>
          <cell r="B3434" t="str">
            <v>ACE POPCORN</v>
          </cell>
          <cell r="C3434" t="str">
            <v>CO1</v>
          </cell>
          <cell r="D3434" t="b">
            <v>1</v>
          </cell>
        </row>
        <row r="3435">
          <cell r="A3435" t="str">
            <v>6,2,1,04,06,025</v>
          </cell>
          <cell r="B3435" t="str">
            <v>ACE POROTO ALUBIA</v>
          </cell>
          <cell r="C3435" t="str">
            <v>CO1</v>
          </cell>
          <cell r="D3435" t="b">
            <v>1</v>
          </cell>
        </row>
        <row r="3436">
          <cell r="A3436" t="str">
            <v>6,2,1,04,06,026</v>
          </cell>
          <cell r="B3436" t="str">
            <v>ACE POROTO NEGRO</v>
          </cell>
          <cell r="C3436" t="str">
            <v>CO1</v>
          </cell>
          <cell r="D3436" t="b">
            <v>1</v>
          </cell>
        </row>
        <row r="3437">
          <cell r="A3437" t="str">
            <v>6,2,1,04,06,027</v>
          </cell>
          <cell r="B3437" t="str">
            <v>ACE PAPA</v>
          </cell>
          <cell r="C3437" t="str">
            <v>CO1</v>
          </cell>
          <cell r="D3437" t="b">
            <v>1</v>
          </cell>
        </row>
        <row r="3438">
          <cell r="A3438" t="str">
            <v>6,2,1,04,06,028</v>
          </cell>
          <cell r="B3438" t="str">
            <v>ACE ALGODON</v>
          </cell>
          <cell r="C3438" t="str">
            <v>CO1</v>
          </cell>
          <cell r="D3438" t="b">
            <v>1</v>
          </cell>
        </row>
        <row r="3439">
          <cell r="A3439" t="str">
            <v>6,2,1,04,06,030</v>
          </cell>
          <cell r="B3439" t="str">
            <v>ACE AGRI BARBECHOS</v>
          </cell>
          <cell r="C3439" t="str">
            <v>CO1</v>
          </cell>
          <cell r="D3439" t="b">
            <v>1</v>
          </cell>
        </row>
        <row r="3440">
          <cell r="A3440" t="str">
            <v>6,2,1,04,06,031</v>
          </cell>
          <cell r="B3440" t="str">
            <v>ACE AGRI MAIZ 2DA</v>
          </cell>
          <cell r="C3440" t="str">
            <v>CO1</v>
          </cell>
          <cell r="D3440" t="b">
            <v>1</v>
          </cell>
        </row>
        <row r="3441">
          <cell r="A3441" t="str">
            <v>6,2,1,04,07,000</v>
          </cell>
          <cell r="B3441" t="str">
            <v>COADYUVANTES</v>
          </cell>
          <cell r="D3441" t="b">
            <v>0</v>
          </cell>
        </row>
        <row r="3442">
          <cell r="A3442" t="str">
            <v>6,2,1,04,07,003</v>
          </cell>
          <cell r="B3442" t="str">
            <v>COAD GIRASOL ACEITERO</v>
          </cell>
          <cell r="C3442" t="str">
            <v>CO1</v>
          </cell>
          <cell r="D3442" t="b">
            <v>1</v>
          </cell>
        </row>
        <row r="3443">
          <cell r="A3443" t="str">
            <v>6,2,1,04,07,004</v>
          </cell>
          <cell r="B3443" t="str">
            <v>COAD GIRASOL CONFITERO</v>
          </cell>
          <cell r="C3443" t="str">
            <v>CO1</v>
          </cell>
          <cell r="D3443" t="b">
            <v>1</v>
          </cell>
        </row>
        <row r="3444">
          <cell r="A3444" t="str">
            <v>6,2,1,04,07,005</v>
          </cell>
          <cell r="B3444" t="str">
            <v>COAD MAIZ</v>
          </cell>
          <cell r="C3444" t="str">
            <v>CO1</v>
          </cell>
          <cell r="D3444" t="b">
            <v>1</v>
          </cell>
        </row>
        <row r="3445">
          <cell r="A3445" t="str">
            <v>6,2,1,04,07,009</v>
          </cell>
          <cell r="B3445" t="str">
            <v>COAD SORGO GRANIFERO</v>
          </cell>
          <cell r="C3445" t="str">
            <v>CO1</v>
          </cell>
          <cell r="D3445" t="b">
            <v>1</v>
          </cell>
        </row>
        <row r="3446">
          <cell r="A3446" t="str">
            <v>6,2,1,04,07,010</v>
          </cell>
          <cell r="B3446" t="str">
            <v>COAD SORGO FORRAJERO</v>
          </cell>
          <cell r="C3446" t="str">
            <v>CO1</v>
          </cell>
          <cell r="D3446" t="b">
            <v>1</v>
          </cell>
        </row>
        <row r="3447">
          <cell r="A3447" t="str">
            <v>6,2,1,04,07,013</v>
          </cell>
          <cell r="B3447" t="str">
            <v>COAD PRADERAS</v>
          </cell>
          <cell r="C3447" t="str">
            <v>CO1</v>
          </cell>
          <cell r="D3447" t="b">
            <v>1</v>
          </cell>
        </row>
        <row r="3448">
          <cell r="A3448" t="str">
            <v>6,2,1,04,07,014</v>
          </cell>
          <cell r="B3448" t="str">
            <v>COAD VERDEO DE VERANO</v>
          </cell>
          <cell r="C3448" t="str">
            <v>CO1</v>
          </cell>
          <cell r="D3448" t="b">
            <v>1</v>
          </cell>
        </row>
        <row r="3449">
          <cell r="A3449" t="str">
            <v>6,2,1,04,07,015</v>
          </cell>
          <cell r="B3449" t="str">
            <v>COAD VERDEO DE INVIERNO</v>
          </cell>
          <cell r="C3449" t="str">
            <v>CO1</v>
          </cell>
          <cell r="D3449" t="b">
            <v>1</v>
          </cell>
        </row>
        <row r="3450">
          <cell r="A3450" t="str">
            <v>6,2,1,04,07,019</v>
          </cell>
          <cell r="B3450" t="str">
            <v>COAD A GASTOS</v>
          </cell>
          <cell r="C3450" t="str">
            <v>CO1</v>
          </cell>
          <cell r="D3450" t="b">
            <v>1</v>
          </cell>
        </row>
        <row r="3451">
          <cell r="A3451" t="str">
            <v>6,2,1,04,07,029</v>
          </cell>
          <cell r="B3451" t="str">
            <v>COAD RYE GRASS</v>
          </cell>
          <cell r="C3451" t="str">
            <v>CO1</v>
          </cell>
          <cell r="D3451" t="b">
            <v>1</v>
          </cell>
        </row>
        <row r="3452">
          <cell r="A3452" t="str">
            <v>6,2,1,04,08,000</v>
          </cell>
          <cell r="B3452" t="str">
            <v>INOCULANTES Y MATERIALES</v>
          </cell>
          <cell r="D3452" t="b">
            <v>0</v>
          </cell>
        </row>
        <row r="3453">
          <cell r="A3453" t="str">
            <v>6,2,1,04,08,001</v>
          </cell>
          <cell r="B3453" t="str">
            <v>INOC TRIGO PAN</v>
          </cell>
          <cell r="C3453" t="str">
            <v>CO1</v>
          </cell>
          <cell r="D3453" t="b">
            <v>1</v>
          </cell>
        </row>
        <row r="3454">
          <cell r="A3454" t="str">
            <v>6,2,1,04,08,003</v>
          </cell>
          <cell r="B3454" t="str">
            <v>INOC GIRASOL ACEITERO</v>
          </cell>
          <cell r="C3454" t="str">
            <v>CO1</v>
          </cell>
          <cell r="D3454" t="b">
            <v>1</v>
          </cell>
        </row>
        <row r="3455">
          <cell r="A3455" t="str">
            <v>6,2,1,04,08,005</v>
          </cell>
          <cell r="B3455" t="str">
            <v>INOC MAIZ</v>
          </cell>
          <cell r="C3455" t="str">
            <v>CO1</v>
          </cell>
          <cell r="D3455" t="b">
            <v>1</v>
          </cell>
        </row>
        <row r="3456">
          <cell r="A3456" t="str">
            <v>6,2,1,04,08,006</v>
          </cell>
          <cell r="B3456" t="str">
            <v>INOC SOJA 1</v>
          </cell>
          <cell r="C3456" t="str">
            <v>CO1</v>
          </cell>
          <cell r="D3456" t="b">
            <v>1</v>
          </cell>
        </row>
        <row r="3457">
          <cell r="A3457" t="str">
            <v>6,2,1,04,08,007</v>
          </cell>
          <cell r="B3457" t="str">
            <v>INOC SOJA 2</v>
          </cell>
          <cell r="C3457" t="str">
            <v>CO1</v>
          </cell>
          <cell r="D3457" t="b">
            <v>1</v>
          </cell>
        </row>
        <row r="3458">
          <cell r="A3458" t="str">
            <v>6,2,1,04,08,008</v>
          </cell>
          <cell r="B3458" t="str">
            <v>INOC MANI</v>
          </cell>
          <cell r="C3458" t="str">
            <v>CO1</v>
          </cell>
          <cell r="D3458" t="b">
            <v>1</v>
          </cell>
        </row>
        <row r="3459">
          <cell r="A3459" t="str">
            <v>6,2,1,04,08,009</v>
          </cell>
          <cell r="B3459" t="str">
            <v>INOC SORGO GRANIFERO</v>
          </cell>
          <cell r="C3459" t="str">
            <v>CO1</v>
          </cell>
          <cell r="D3459" t="b">
            <v>1</v>
          </cell>
        </row>
        <row r="3460">
          <cell r="A3460" t="str">
            <v>6,2,1,04,08,013</v>
          </cell>
          <cell r="B3460" t="str">
            <v>INOC PRADERAS</v>
          </cell>
          <cell r="C3460" t="str">
            <v>CO1</v>
          </cell>
          <cell r="D3460" t="b">
            <v>1</v>
          </cell>
        </row>
        <row r="3461">
          <cell r="A3461" t="str">
            <v>6,2,1,04,08,019</v>
          </cell>
          <cell r="B3461" t="str">
            <v>INOC A GASTOS</v>
          </cell>
          <cell r="C3461" t="str">
            <v>CO1</v>
          </cell>
          <cell r="D3461" t="b">
            <v>1</v>
          </cell>
        </row>
        <row r="3462">
          <cell r="A3462" t="str">
            <v>6,2,1,04,08,024</v>
          </cell>
          <cell r="B3462" t="str">
            <v>INOC POPCORN</v>
          </cell>
          <cell r="C3462" t="str">
            <v>CO1</v>
          </cell>
          <cell r="D3462" t="b">
            <v>1</v>
          </cell>
        </row>
        <row r="3463">
          <cell r="A3463" t="str">
            <v>6,2,1,04,08,025</v>
          </cell>
          <cell r="B3463" t="str">
            <v>INOC POROTO ALUBIA</v>
          </cell>
          <cell r="C3463" t="str">
            <v>CO1</v>
          </cell>
          <cell r="D3463" t="b">
            <v>1</v>
          </cell>
        </row>
        <row r="3464">
          <cell r="A3464" t="str">
            <v>6,2,1,04,08,026</v>
          </cell>
          <cell r="B3464" t="str">
            <v>INOC POROTO NEGRO</v>
          </cell>
          <cell r="C3464" t="str">
            <v>CO1</v>
          </cell>
          <cell r="D3464" t="b">
            <v>1</v>
          </cell>
        </row>
        <row r="3465">
          <cell r="A3465" t="str">
            <v>6,2,1,04,08,028</v>
          </cell>
          <cell r="B3465" t="str">
            <v>INOC ALGODON</v>
          </cell>
          <cell r="C3465" t="str">
            <v>CO1</v>
          </cell>
          <cell r="D3465" t="b">
            <v>1</v>
          </cell>
        </row>
        <row r="3466">
          <cell r="A3466" t="str">
            <v>6,2,1,05,00,000</v>
          </cell>
          <cell r="B3466" t="str">
            <v>SERVICIOS CONTRATADOS</v>
          </cell>
          <cell r="D3466" t="b">
            <v>0</v>
          </cell>
        </row>
        <row r="3467">
          <cell r="A3467" t="str">
            <v>6,2,1,05,01,000</v>
          </cell>
          <cell r="B3467" t="str">
            <v>SERVICIOS CONTRATADOS LABORES</v>
          </cell>
          <cell r="D3467" t="b">
            <v>0</v>
          </cell>
        </row>
        <row r="3468">
          <cell r="A3468" t="str">
            <v>6,2,1,05,01,001</v>
          </cell>
          <cell r="B3468" t="str">
            <v>CONT LAB TRIGO PAN</v>
          </cell>
          <cell r="C3468" t="str">
            <v>CO1</v>
          </cell>
          <cell r="D3468" t="b">
            <v>1</v>
          </cell>
        </row>
        <row r="3469">
          <cell r="A3469" t="str">
            <v>6,2,1,05,01,002</v>
          </cell>
          <cell r="B3469" t="str">
            <v>CONT LAB TRIGO CANDEAL</v>
          </cell>
          <cell r="C3469" t="str">
            <v>CO1</v>
          </cell>
          <cell r="D3469" t="b">
            <v>1</v>
          </cell>
        </row>
        <row r="3470">
          <cell r="A3470" t="str">
            <v>6,2,1,05,01,003</v>
          </cell>
          <cell r="B3470" t="str">
            <v>CONT LAB GIRASOL ACEITERO</v>
          </cell>
          <cell r="C3470" t="str">
            <v>CO1</v>
          </cell>
          <cell r="D3470" t="b">
            <v>1</v>
          </cell>
        </row>
        <row r="3471">
          <cell r="A3471" t="str">
            <v>6,2,1,05,01,004</v>
          </cell>
          <cell r="B3471" t="str">
            <v>CONT LAB GIRASOL CONFITERO</v>
          </cell>
          <cell r="C3471" t="str">
            <v>CO1</v>
          </cell>
          <cell r="D3471" t="b">
            <v>1</v>
          </cell>
        </row>
        <row r="3472">
          <cell r="A3472" t="str">
            <v>6,2,1,05,01,005</v>
          </cell>
          <cell r="B3472" t="str">
            <v>CONT LAB MAIZ</v>
          </cell>
          <cell r="C3472" t="str">
            <v>CO1</v>
          </cell>
          <cell r="D3472" t="b">
            <v>1</v>
          </cell>
        </row>
        <row r="3473">
          <cell r="A3473" t="str">
            <v>6,2,1,05,01,006</v>
          </cell>
          <cell r="B3473" t="str">
            <v>CONT LAB SOJA 1</v>
          </cell>
          <cell r="C3473" t="str">
            <v>CO1</v>
          </cell>
          <cell r="D3473" t="b">
            <v>1</v>
          </cell>
        </row>
        <row r="3474">
          <cell r="A3474" t="str">
            <v>6,2,1,05,01,007</v>
          </cell>
          <cell r="B3474" t="str">
            <v>CONT LAB SOJA 2</v>
          </cell>
          <cell r="C3474" t="str">
            <v>CO1</v>
          </cell>
          <cell r="D3474" t="b">
            <v>1</v>
          </cell>
        </row>
        <row r="3475">
          <cell r="A3475" t="str">
            <v>6,2,1,05,01,008</v>
          </cell>
          <cell r="B3475" t="str">
            <v>CONT LAB MANI</v>
          </cell>
          <cell r="C3475" t="str">
            <v>CO1</v>
          </cell>
          <cell r="D3475" t="b">
            <v>1</v>
          </cell>
        </row>
        <row r="3476">
          <cell r="A3476" t="str">
            <v>6,2,1,05,01,009</v>
          </cell>
          <cell r="B3476" t="str">
            <v>CONT LAB SORGO GRANIFERO</v>
          </cell>
          <cell r="C3476" t="str">
            <v>CO1</v>
          </cell>
          <cell r="D3476" t="b">
            <v>1</v>
          </cell>
        </row>
        <row r="3477">
          <cell r="A3477" t="str">
            <v>6,2,1,05,01,010</v>
          </cell>
          <cell r="B3477" t="str">
            <v>CONT LAB SORGO FORRAJERO</v>
          </cell>
          <cell r="C3477" t="str">
            <v>CO2</v>
          </cell>
          <cell r="D3477" t="b">
            <v>1</v>
          </cell>
        </row>
        <row r="3478">
          <cell r="A3478" t="str">
            <v>6,2,1,05,01,011</v>
          </cell>
          <cell r="B3478" t="str">
            <v>CONT LAB AVENA</v>
          </cell>
          <cell r="C3478" t="str">
            <v>CO2</v>
          </cell>
          <cell r="D3478" t="b">
            <v>1</v>
          </cell>
        </row>
        <row r="3479">
          <cell r="A3479" t="str">
            <v>6,2,1,05,01,012</v>
          </cell>
          <cell r="B3479" t="str">
            <v>CONT LAB CENTENO</v>
          </cell>
          <cell r="C3479" t="str">
            <v>CO2</v>
          </cell>
          <cell r="D3479" t="b">
            <v>1</v>
          </cell>
        </row>
        <row r="3480">
          <cell r="A3480" t="str">
            <v>6,2,1,05,01,013</v>
          </cell>
          <cell r="B3480" t="str">
            <v>CONT LAB PRADERAS</v>
          </cell>
          <cell r="C3480" t="str">
            <v>CO2</v>
          </cell>
          <cell r="D3480" t="b">
            <v>1</v>
          </cell>
        </row>
        <row r="3481">
          <cell r="A3481" t="str">
            <v>6,2,1,05,01,014</v>
          </cell>
          <cell r="B3481" t="str">
            <v>CONT LAB VERDEO DE VERANO</v>
          </cell>
          <cell r="C3481" t="str">
            <v>CO2</v>
          </cell>
          <cell r="D3481" t="b">
            <v>1</v>
          </cell>
        </row>
        <row r="3482">
          <cell r="A3482" t="str">
            <v>6,2,1,05,01,015</v>
          </cell>
          <cell r="B3482" t="str">
            <v>CONT LAB VERDEO DE INVIERNO</v>
          </cell>
          <cell r="C3482" t="str">
            <v>CO2</v>
          </cell>
          <cell r="D3482" t="b">
            <v>1</v>
          </cell>
        </row>
        <row r="3483">
          <cell r="A3483" t="str">
            <v>6,2,1,05,01,016</v>
          </cell>
          <cell r="B3483" t="str">
            <v>CONT LAB MAIZ SILO</v>
          </cell>
          <cell r="C3483" t="str">
            <v>CO1</v>
          </cell>
          <cell r="D3483" t="b">
            <v>1</v>
          </cell>
        </row>
        <row r="3484">
          <cell r="A3484" t="str">
            <v>6,2,1,05,01,017</v>
          </cell>
          <cell r="B3484" t="str">
            <v>CONT LAB ROLLOS</v>
          </cell>
          <cell r="C3484" t="str">
            <v>CO2</v>
          </cell>
          <cell r="D3484" t="b">
            <v>1</v>
          </cell>
        </row>
        <row r="3485">
          <cell r="A3485" t="str">
            <v>6,2,1,05,01,019</v>
          </cell>
          <cell r="B3485" t="str">
            <v>CONT LAB A GASTOS</v>
          </cell>
          <cell r="C3485" t="str">
            <v>CO1</v>
          </cell>
          <cell r="D3485" t="b">
            <v>1</v>
          </cell>
        </row>
        <row r="3486">
          <cell r="A3486" t="str">
            <v>6,2,1,05,01,020</v>
          </cell>
          <cell r="B3486" t="str">
            <v>CONT LAB CEBADA</v>
          </cell>
          <cell r="C3486" t="str">
            <v>CO1</v>
          </cell>
          <cell r="D3486" t="b">
            <v>1</v>
          </cell>
        </row>
        <row r="3487">
          <cell r="A3487" t="str">
            <v>6,2,1,05,01,024</v>
          </cell>
          <cell r="B3487" t="str">
            <v>CONT LAB POPCORN</v>
          </cell>
          <cell r="C3487" t="str">
            <v>CO1</v>
          </cell>
          <cell r="D3487" t="b">
            <v>1</v>
          </cell>
        </row>
        <row r="3488">
          <cell r="A3488" t="str">
            <v>6,2,1,05,01,025</v>
          </cell>
          <cell r="B3488" t="str">
            <v>CONT LAB POROTO ALUBIA</v>
          </cell>
          <cell r="C3488" t="str">
            <v>CO1</v>
          </cell>
          <cell r="D3488" t="b">
            <v>1</v>
          </cell>
        </row>
        <row r="3489">
          <cell r="A3489" t="str">
            <v>6,2,1,05,01,026</v>
          </cell>
          <cell r="B3489" t="str">
            <v>CONT LAB POROTO NEGRO</v>
          </cell>
          <cell r="C3489" t="str">
            <v>CO1</v>
          </cell>
          <cell r="D3489" t="b">
            <v>1</v>
          </cell>
        </row>
        <row r="3490">
          <cell r="A3490" t="str">
            <v>6,2,1,05,01,027</v>
          </cell>
          <cell r="B3490" t="str">
            <v>CONT LAB PAPA</v>
          </cell>
          <cell r="C3490" t="str">
            <v>CO1</v>
          </cell>
          <cell r="D3490" t="b">
            <v>1</v>
          </cell>
        </row>
        <row r="3491">
          <cell r="A3491" t="str">
            <v>6,2,1,05,01,028</v>
          </cell>
          <cell r="B3491" t="str">
            <v>CONT LAB ALGODON</v>
          </cell>
          <cell r="C3491" t="str">
            <v>CO1</v>
          </cell>
          <cell r="D3491" t="b">
            <v>1</v>
          </cell>
        </row>
        <row r="3492">
          <cell r="A3492" t="str">
            <v>6,2,1,05,02,000</v>
          </cell>
          <cell r="B3492" t="str">
            <v>SERVICIOS CONTRATADOS SIEMBRA</v>
          </cell>
          <cell r="D3492" t="b">
            <v>0</v>
          </cell>
        </row>
        <row r="3493">
          <cell r="A3493" t="str">
            <v>6,2,1,05,02,001</v>
          </cell>
          <cell r="B3493" t="str">
            <v>SIEM CONT TRIGO PAN</v>
          </cell>
          <cell r="C3493" t="str">
            <v>CO1</v>
          </cell>
          <cell r="D3493" t="b">
            <v>1</v>
          </cell>
        </row>
        <row r="3494">
          <cell r="A3494" t="str">
            <v>6,2,1,05,02,002</v>
          </cell>
          <cell r="B3494" t="str">
            <v>SIEM CONT TRIGO CANDEAL</v>
          </cell>
          <cell r="C3494" t="str">
            <v>CO1</v>
          </cell>
          <cell r="D3494" t="b">
            <v>1</v>
          </cell>
        </row>
        <row r="3495">
          <cell r="A3495" t="str">
            <v>6,2,1,05,02,003</v>
          </cell>
          <cell r="B3495" t="str">
            <v>SIEM CONT GIRASOL ACEITERO</v>
          </cell>
          <cell r="C3495" t="str">
            <v>CO1</v>
          </cell>
          <cell r="D3495" t="b">
            <v>1</v>
          </cell>
        </row>
        <row r="3496">
          <cell r="A3496" t="str">
            <v>6,2,1,05,02,004</v>
          </cell>
          <cell r="B3496" t="str">
            <v>SIEM CONT GIRASOL CONFITERO</v>
          </cell>
          <cell r="C3496" t="str">
            <v>CO1</v>
          </cell>
          <cell r="D3496" t="b">
            <v>1</v>
          </cell>
        </row>
        <row r="3497">
          <cell r="A3497" t="str">
            <v>6,2,1,05,02,005</v>
          </cell>
          <cell r="B3497" t="str">
            <v>SIEM CONT MAIZ</v>
          </cell>
          <cell r="C3497" t="str">
            <v>CO1</v>
          </cell>
          <cell r="D3497" t="b">
            <v>1</v>
          </cell>
        </row>
        <row r="3498">
          <cell r="A3498" t="str">
            <v>6,2,1,05,02,006</v>
          </cell>
          <cell r="B3498" t="str">
            <v>SIEM CONT SOJA 1</v>
          </cell>
          <cell r="C3498" t="str">
            <v>CO1</v>
          </cell>
          <cell r="D3498" t="b">
            <v>1</v>
          </cell>
        </row>
        <row r="3499">
          <cell r="A3499" t="str">
            <v>6,2,1,05,02,007</v>
          </cell>
          <cell r="B3499" t="str">
            <v>SIEM CONT SOJA 2</v>
          </cell>
          <cell r="C3499" t="str">
            <v>CO1</v>
          </cell>
          <cell r="D3499" t="b">
            <v>1</v>
          </cell>
        </row>
        <row r="3500">
          <cell r="A3500" t="str">
            <v>6,2,1,05,02,008</v>
          </cell>
          <cell r="B3500" t="str">
            <v>SIEM CONT MANI</v>
          </cell>
          <cell r="C3500" t="str">
            <v>CO1</v>
          </cell>
          <cell r="D3500" t="b">
            <v>1</v>
          </cell>
        </row>
        <row r="3501">
          <cell r="A3501" t="str">
            <v>6,2,1,05,02,009</v>
          </cell>
          <cell r="B3501" t="str">
            <v>SIEM CONT SORGO GRANIFERO</v>
          </cell>
          <cell r="C3501" t="str">
            <v>CO1</v>
          </cell>
          <cell r="D3501" t="b">
            <v>1</v>
          </cell>
        </row>
        <row r="3502">
          <cell r="A3502" t="str">
            <v>6,2,1,05,02,010</v>
          </cell>
          <cell r="B3502" t="str">
            <v>SIEM CONT SORGO FORRAJERO</v>
          </cell>
          <cell r="C3502" t="str">
            <v>CO2</v>
          </cell>
          <cell r="D3502" t="b">
            <v>1</v>
          </cell>
        </row>
        <row r="3503">
          <cell r="A3503" t="str">
            <v>6,2,1,05,02,011</v>
          </cell>
          <cell r="B3503" t="str">
            <v>SIEM CONT AVENA</v>
          </cell>
          <cell r="C3503" t="str">
            <v>CO2</v>
          </cell>
          <cell r="D3503" t="b">
            <v>1</v>
          </cell>
        </row>
        <row r="3504">
          <cell r="A3504" t="str">
            <v>6,2,1,05,02,012</v>
          </cell>
          <cell r="B3504" t="str">
            <v>SIEM CONT CENTENO</v>
          </cell>
          <cell r="C3504" t="str">
            <v>CO2</v>
          </cell>
          <cell r="D3504" t="b">
            <v>1</v>
          </cell>
        </row>
        <row r="3505">
          <cell r="A3505" t="str">
            <v>6,2,1,05,02,013</v>
          </cell>
          <cell r="B3505" t="str">
            <v>SIEM CONT PRADERAS</v>
          </cell>
          <cell r="C3505" t="str">
            <v>CO2</v>
          </cell>
          <cell r="D3505" t="b">
            <v>1</v>
          </cell>
        </row>
        <row r="3506">
          <cell r="A3506" t="str">
            <v>6,2,1,05,02,014</v>
          </cell>
          <cell r="B3506" t="str">
            <v>SIEM CONT VERDEO DE VERANO</v>
          </cell>
          <cell r="C3506" t="str">
            <v>CO2</v>
          </cell>
          <cell r="D3506" t="b">
            <v>1</v>
          </cell>
        </row>
        <row r="3507">
          <cell r="A3507" t="str">
            <v>6,2,1,05,02,015</v>
          </cell>
          <cell r="B3507" t="str">
            <v>SIEM CONT VERDEO DE INVIERNO</v>
          </cell>
          <cell r="C3507" t="str">
            <v>CO2</v>
          </cell>
          <cell r="D3507" t="b">
            <v>1</v>
          </cell>
        </row>
        <row r="3508">
          <cell r="A3508" t="str">
            <v>6,2,1,05,02,016</v>
          </cell>
          <cell r="B3508" t="str">
            <v>SIEM CONT MAIZ SILO</v>
          </cell>
          <cell r="C3508" t="str">
            <v>CO1</v>
          </cell>
          <cell r="D3508" t="b">
            <v>1</v>
          </cell>
        </row>
        <row r="3509">
          <cell r="A3509" t="str">
            <v>6,2,1,05,02,017</v>
          </cell>
          <cell r="B3509" t="str">
            <v>SIEM CONT ROLLOS</v>
          </cell>
          <cell r="C3509" t="str">
            <v>CO2</v>
          </cell>
          <cell r="D3509" t="b">
            <v>1</v>
          </cell>
        </row>
        <row r="3510">
          <cell r="A3510" t="str">
            <v>6,2,1,05,02,020</v>
          </cell>
          <cell r="B3510" t="str">
            <v>SIEM CONT CEBADA</v>
          </cell>
          <cell r="C3510" t="str">
            <v>CO1</v>
          </cell>
          <cell r="D3510" t="b">
            <v>1</v>
          </cell>
        </row>
        <row r="3511">
          <cell r="A3511" t="str">
            <v>6,2,1,05,02,025</v>
          </cell>
          <cell r="B3511" t="str">
            <v>SIEM CONT POROTO ALUBIA</v>
          </cell>
          <cell r="C3511" t="str">
            <v>CO1</v>
          </cell>
          <cell r="D3511" t="b">
            <v>1</v>
          </cell>
        </row>
        <row r="3512">
          <cell r="A3512" t="str">
            <v>6,2,1,05,02,026</v>
          </cell>
          <cell r="B3512" t="str">
            <v>SIEM CONT POROTO NEGRO</v>
          </cell>
          <cell r="C3512" t="str">
            <v>CO1</v>
          </cell>
          <cell r="D3512" t="b">
            <v>1</v>
          </cell>
        </row>
        <row r="3513">
          <cell r="A3513" t="str">
            <v>6,2,1,05,02,028</v>
          </cell>
          <cell r="B3513" t="str">
            <v>SIEM CONT ALGODON</v>
          </cell>
          <cell r="C3513" t="str">
            <v>CO1</v>
          </cell>
          <cell r="D3513" t="b">
            <v>1</v>
          </cell>
        </row>
        <row r="3514">
          <cell r="A3514" t="str">
            <v>6,2,1,05,02,030</v>
          </cell>
          <cell r="B3514" t="str">
            <v>SIEM CONT MAIZ 2DA</v>
          </cell>
          <cell r="C3514" t="str">
            <v>CO1</v>
          </cell>
          <cell r="D3514" t="b">
            <v>1</v>
          </cell>
        </row>
        <row r="3515">
          <cell r="A3515" t="str">
            <v>6,2,1,05,03,000</v>
          </cell>
          <cell r="B3515" t="str">
            <v>SERVICIOS CONTRATADOS FUMIGACI</v>
          </cell>
          <cell r="D3515" t="b">
            <v>0</v>
          </cell>
        </row>
        <row r="3516">
          <cell r="A3516" t="str">
            <v>6,2,1,05,03,001</v>
          </cell>
          <cell r="B3516" t="str">
            <v>FUMI CONT TRIGO PAN</v>
          </cell>
          <cell r="C3516" t="str">
            <v>CO1</v>
          </cell>
          <cell r="D3516" t="b">
            <v>1</v>
          </cell>
        </row>
        <row r="3517">
          <cell r="A3517" t="str">
            <v>6,2,1,05,03,002</v>
          </cell>
          <cell r="B3517" t="str">
            <v>FUMI CONT TRIGO CANDEAL</v>
          </cell>
          <cell r="C3517" t="str">
            <v>CO1</v>
          </cell>
          <cell r="D3517" t="b">
            <v>1</v>
          </cell>
        </row>
        <row r="3518">
          <cell r="A3518" t="str">
            <v>6,2,1,05,03,003</v>
          </cell>
          <cell r="B3518" t="str">
            <v>FUMI CONT GIRASOL ACEITERO</v>
          </cell>
          <cell r="C3518" t="str">
            <v>CO1</v>
          </cell>
          <cell r="D3518" t="b">
            <v>1</v>
          </cell>
        </row>
        <row r="3519">
          <cell r="A3519" t="str">
            <v>6,2,1,05,03,004</v>
          </cell>
          <cell r="B3519" t="str">
            <v>FUMI CONT GIRASOL CONFITERO</v>
          </cell>
          <cell r="C3519" t="str">
            <v>CO1</v>
          </cell>
          <cell r="D3519" t="b">
            <v>1</v>
          </cell>
        </row>
        <row r="3520">
          <cell r="A3520" t="str">
            <v>6,2,1,05,03,005</v>
          </cell>
          <cell r="B3520" t="str">
            <v>FUMI CONT MAIZ</v>
          </cell>
          <cell r="C3520" t="str">
            <v>CO1</v>
          </cell>
          <cell r="D3520" t="b">
            <v>1</v>
          </cell>
        </row>
        <row r="3521">
          <cell r="A3521" t="str">
            <v>6,2,1,05,03,006</v>
          </cell>
          <cell r="B3521" t="str">
            <v>FUMI CONT SOJA 1</v>
          </cell>
          <cell r="C3521" t="str">
            <v>CO1</v>
          </cell>
          <cell r="D3521" t="b">
            <v>1</v>
          </cell>
        </row>
        <row r="3522">
          <cell r="A3522" t="str">
            <v>6,2,1,05,03,007</v>
          </cell>
          <cell r="B3522" t="str">
            <v>FUMI CONT SOJA 2</v>
          </cell>
          <cell r="C3522" t="str">
            <v>CO1</v>
          </cell>
          <cell r="D3522" t="b">
            <v>1</v>
          </cell>
        </row>
        <row r="3523">
          <cell r="A3523" t="str">
            <v>6,2,1,05,03,008</v>
          </cell>
          <cell r="B3523" t="str">
            <v>FUMI CONT MANI</v>
          </cell>
          <cell r="C3523" t="str">
            <v>CO1</v>
          </cell>
          <cell r="D3523" t="b">
            <v>1</v>
          </cell>
        </row>
        <row r="3524">
          <cell r="A3524" t="str">
            <v>6,2,1,05,03,009</v>
          </cell>
          <cell r="B3524" t="str">
            <v>FUMI CONT SORGO GRANIFERO</v>
          </cell>
          <cell r="C3524" t="str">
            <v>CO1</v>
          </cell>
          <cell r="D3524" t="b">
            <v>1</v>
          </cell>
        </row>
        <row r="3525">
          <cell r="A3525" t="str">
            <v>6,2,1,05,03,010</v>
          </cell>
          <cell r="B3525" t="str">
            <v>FUMI CONT SORGO FORRAJERO</v>
          </cell>
          <cell r="C3525" t="str">
            <v>CO2</v>
          </cell>
          <cell r="D3525" t="b">
            <v>1</v>
          </cell>
        </row>
        <row r="3526">
          <cell r="A3526" t="str">
            <v>6,2,1,05,03,011</v>
          </cell>
          <cell r="B3526" t="str">
            <v>FUMI CONT AVENA</v>
          </cell>
          <cell r="C3526" t="str">
            <v>CO2</v>
          </cell>
          <cell r="D3526" t="b">
            <v>1</v>
          </cell>
        </row>
        <row r="3527">
          <cell r="A3527" t="str">
            <v>6,2,1,05,03,012</v>
          </cell>
          <cell r="B3527" t="str">
            <v>FUMI CONT CENTENO</v>
          </cell>
          <cell r="C3527" t="str">
            <v>CO2</v>
          </cell>
          <cell r="D3527" t="b">
            <v>1</v>
          </cell>
        </row>
        <row r="3528">
          <cell r="A3528" t="str">
            <v>6,2,1,05,03,013</v>
          </cell>
          <cell r="B3528" t="str">
            <v>FUMI CONT PRADERAS</v>
          </cell>
          <cell r="C3528" t="str">
            <v>CO2</v>
          </cell>
          <cell r="D3528" t="b">
            <v>1</v>
          </cell>
        </row>
        <row r="3529">
          <cell r="A3529" t="str">
            <v>6,2,1,05,03,014</v>
          </cell>
          <cell r="B3529" t="str">
            <v>FUMI CONT VERDEO DE VERANO</v>
          </cell>
          <cell r="C3529" t="str">
            <v>CO2</v>
          </cell>
          <cell r="D3529" t="b">
            <v>1</v>
          </cell>
        </row>
        <row r="3530">
          <cell r="A3530" t="str">
            <v>6,2,1,05,03,015</v>
          </cell>
          <cell r="B3530" t="str">
            <v>FUMI CONT VERDEO DE INVIERNO</v>
          </cell>
          <cell r="C3530" t="str">
            <v>CO2</v>
          </cell>
          <cell r="D3530" t="b">
            <v>1</v>
          </cell>
        </row>
        <row r="3531">
          <cell r="A3531" t="str">
            <v>6,2,1,05,03,016</v>
          </cell>
          <cell r="B3531" t="str">
            <v>FUMI CONT MAIZ SILO</v>
          </cell>
          <cell r="C3531" t="str">
            <v>CO1</v>
          </cell>
          <cell r="D3531" t="b">
            <v>1</v>
          </cell>
        </row>
        <row r="3532">
          <cell r="A3532" t="str">
            <v>6,2,1,05,03,017</v>
          </cell>
          <cell r="B3532" t="str">
            <v>FUMI CONT ROLLOS</v>
          </cell>
          <cell r="C3532" t="str">
            <v>CO2</v>
          </cell>
          <cell r="D3532" t="b">
            <v>1</v>
          </cell>
        </row>
        <row r="3533">
          <cell r="A3533" t="str">
            <v>6,2,1,05,03,019</v>
          </cell>
          <cell r="B3533" t="str">
            <v>FUMI CONT GASTOS</v>
          </cell>
          <cell r="C3533" t="str">
            <v>CO1</v>
          </cell>
          <cell r="D3533" t="b">
            <v>1</v>
          </cell>
        </row>
        <row r="3534">
          <cell r="A3534" t="str">
            <v>6,2,1,05,03,020</v>
          </cell>
          <cell r="B3534" t="str">
            <v>FUMI CONT CEBADA</v>
          </cell>
          <cell r="C3534" t="str">
            <v>CO1</v>
          </cell>
          <cell r="D3534" t="b">
            <v>1</v>
          </cell>
        </row>
        <row r="3535">
          <cell r="A3535" t="str">
            <v>6,2,1,05,03,024</v>
          </cell>
          <cell r="B3535" t="str">
            <v>FUMI CONT POPCORN</v>
          </cell>
          <cell r="C3535" t="str">
            <v>CO1</v>
          </cell>
          <cell r="D3535" t="b">
            <v>1</v>
          </cell>
        </row>
        <row r="3536">
          <cell r="A3536" t="str">
            <v>6,2,1,05,03,025</v>
          </cell>
          <cell r="B3536" t="str">
            <v>FUMI CONT POROTO ALUBIA</v>
          </cell>
          <cell r="C3536" t="str">
            <v>CO1</v>
          </cell>
          <cell r="D3536" t="b">
            <v>1</v>
          </cell>
        </row>
        <row r="3537">
          <cell r="A3537" t="str">
            <v>6,2,1,05,03,026</v>
          </cell>
          <cell r="B3537" t="str">
            <v>FUMI CONT POROTO NEGRO</v>
          </cell>
          <cell r="C3537" t="str">
            <v>CO1</v>
          </cell>
          <cell r="D3537" t="b">
            <v>1</v>
          </cell>
        </row>
        <row r="3538">
          <cell r="A3538" t="str">
            <v>6,2,1,05,03,028</v>
          </cell>
          <cell r="B3538" t="str">
            <v>FUMI CONT ALGODON</v>
          </cell>
          <cell r="C3538" t="str">
            <v>CO1</v>
          </cell>
          <cell r="D3538" t="b">
            <v>1</v>
          </cell>
        </row>
        <row r="3539">
          <cell r="A3539" t="str">
            <v>6,2,1,05,03,031</v>
          </cell>
          <cell r="B3539" t="str">
            <v>FUMI CONT BARBECHO</v>
          </cell>
          <cell r="C3539" t="str">
            <v>CO1</v>
          </cell>
          <cell r="D3539" t="b">
            <v>1</v>
          </cell>
        </row>
        <row r="3540">
          <cell r="A3540" t="str">
            <v>6,2,1,05,04,000</v>
          </cell>
          <cell r="B3540" t="str">
            <v>SERVICIOS CONTRATADOS FERTILIZ</v>
          </cell>
          <cell r="D3540" t="b">
            <v>0</v>
          </cell>
        </row>
        <row r="3541">
          <cell r="A3541" t="str">
            <v>6,2,1,05,04,001</v>
          </cell>
          <cell r="B3541" t="str">
            <v>FERT CONT TRIGO PAN</v>
          </cell>
          <cell r="C3541" t="str">
            <v>CO1</v>
          </cell>
          <cell r="D3541" t="b">
            <v>1</v>
          </cell>
        </row>
        <row r="3542">
          <cell r="A3542" t="str">
            <v>6,2,1,05,04,002</v>
          </cell>
          <cell r="B3542" t="str">
            <v>FERT CONT TRIGO CANDEAL</v>
          </cell>
          <cell r="C3542" t="str">
            <v>CO1</v>
          </cell>
          <cell r="D3542" t="b">
            <v>1</v>
          </cell>
        </row>
        <row r="3543">
          <cell r="A3543" t="str">
            <v>6,2,1,05,04,003</v>
          </cell>
          <cell r="B3543" t="str">
            <v>FERT CONT GIRASOL ACEITERO</v>
          </cell>
          <cell r="C3543" t="str">
            <v>CO1</v>
          </cell>
          <cell r="D3543" t="b">
            <v>1</v>
          </cell>
        </row>
        <row r="3544">
          <cell r="A3544" t="str">
            <v>6,2,1,05,04,005</v>
          </cell>
          <cell r="B3544" t="str">
            <v>FERT CONT MAIZ</v>
          </cell>
          <cell r="C3544" t="str">
            <v>CO1</v>
          </cell>
          <cell r="D3544" t="b">
            <v>1</v>
          </cell>
        </row>
        <row r="3545">
          <cell r="A3545" t="str">
            <v>6,2,1,05,04,006</v>
          </cell>
          <cell r="B3545" t="str">
            <v>FERT CONT SOJA 1</v>
          </cell>
          <cell r="C3545" t="str">
            <v>CO1</v>
          </cell>
          <cell r="D3545" t="b">
            <v>1</v>
          </cell>
        </row>
        <row r="3546">
          <cell r="A3546" t="str">
            <v>6,2,1,05,04,007</v>
          </cell>
          <cell r="B3546" t="str">
            <v>FERT CONT SOJA 2</v>
          </cell>
          <cell r="C3546" t="str">
            <v>CO1</v>
          </cell>
          <cell r="D3546" t="b">
            <v>1</v>
          </cell>
        </row>
        <row r="3547">
          <cell r="A3547" t="str">
            <v>6,2,1,05,04,009</v>
          </cell>
          <cell r="B3547" t="str">
            <v>FERT CONT SORGO GRANIFERO</v>
          </cell>
          <cell r="C3547" t="str">
            <v>CO1</v>
          </cell>
          <cell r="D3547" t="b">
            <v>1</v>
          </cell>
        </row>
        <row r="3548">
          <cell r="A3548" t="str">
            <v>6,2,1,05,04,010</v>
          </cell>
          <cell r="B3548" t="str">
            <v>FERT CONT SORGO FORRAJERO</v>
          </cell>
          <cell r="C3548" t="str">
            <v>CO2</v>
          </cell>
          <cell r="D3548" t="b">
            <v>1</v>
          </cell>
        </row>
        <row r="3549">
          <cell r="A3549" t="str">
            <v>6,2,1,05,04,011</v>
          </cell>
          <cell r="B3549" t="str">
            <v>FERT CONT AVENA</v>
          </cell>
          <cell r="C3549" t="str">
            <v>CO2</v>
          </cell>
          <cell r="D3549" t="b">
            <v>1</v>
          </cell>
        </row>
        <row r="3550">
          <cell r="A3550" t="str">
            <v>6,2,1,05,04,012</v>
          </cell>
          <cell r="B3550" t="str">
            <v>FERT CONT CENTENO</v>
          </cell>
          <cell r="C3550" t="str">
            <v>CO2</v>
          </cell>
          <cell r="D3550" t="b">
            <v>1</v>
          </cell>
        </row>
        <row r="3551">
          <cell r="A3551" t="str">
            <v>6,2,1,05,04,013</v>
          </cell>
          <cell r="B3551" t="str">
            <v>FERT CONT PRADERAS</v>
          </cell>
          <cell r="C3551" t="str">
            <v>CO2</v>
          </cell>
          <cell r="D3551" t="b">
            <v>1</v>
          </cell>
        </row>
        <row r="3552">
          <cell r="A3552" t="str">
            <v>6,2,1,05,04,015</v>
          </cell>
          <cell r="B3552" t="str">
            <v>FERT CONT VERDEO DE INVIERNO</v>
          </cell>
          <cell r="C3552" t="str">
            <v>CO2</v>
          </cell>
          <cell r="D3552" t="b">
            <v>1</v>
          </cell>
        </row>
        <row r="3553">
          <cell r="A3553" t="str">
            <v>6,2,1,05,04,016</v>
          </cell>
          <cell r="B3553" t="str">
            <v>FERT CONT MAIZ SILO</v>
          </cell>
          <cell r="C3553" t="str">
            <v>CO2</v>
          </cell>
          <cell r="D3553" t="b">
            <v>1</v>
          </cell>
        </row>
        <row r="3554">
          <cell r="A3554" t="str">
            <v>6,2,1,05,04,024</v>
          </cell>
          <cell r="B3554" t="str">
            <v>FERT CONT POPCORN</v>
          </cell>
          <cell r="C3554" t="str">
            <v>CO1</v>
          </cell>
          <cell r="D3554" t="b">
            <v>1</v>
          </cell>
        </row>
        <row r="3555">
          <cell r="A3555" t="str">
            <v>6,2,1,05,05,000</v>
          </cell>
          <cell r="B3555" t="str">
            <v>SERVICIOS CONTRATADOS COSECHA</v>
          </cell>
          <cell r="D3555" t="b">
            <v>0</v>
          </cell>
        </row>
        <row r="3556">
          <cell r="A3556" t="str">
            <v>6,2,1,05,05,001</v>
          </cell>
          <cell r="B3556" t="str">
            <v>COSE CONT TRIGO PAN</v>
          </cell>
          <cell r="C3556" t="str">
            <v>CO1</v>
          </cell>
          <cell r="D3556" t="b">
            <v>1</v>
          </cell>
        </row>
        <row r="3557">
          <cell r="A3557" t="str">
            <v>6,2,1,05,05,002</v>
          </cell>
          <cell r="B3557" t="str">
            <v>COSE CONT TRIGO CANDEAL</v>
          </cell>
          <cell r="C3557" t="str">
            <v>CO1</v>
          </cell>
          <cell r="D3557" t="b">
            <v>1</v>
          </cell>
        </row>
        <row r="3558">
          <cell r="A3558" t="str">
            <v>6,2,1,05,05,003</v>
          </cell>
          <cell r="B3558" t="str">
            <v>COSE CONT GIRASOL ACEITERO</v>
          </cell>
          <cell r="C3558" t="str">
            <v>CO1</v>
          </cell>
          <cell r="D3558" t="b">
            <v>1</v>
          </cell>
        </row>
        <row r="3559">
          <cell r="A3559" t="str">
            <v>6,2,1,05,05,004</v>
          </cell>
          <cell r="B3559" t="str">
            <v>COSE CONT GIRASOL CONFITERO</v>
          </cell>
          <cell r="C3559" t="str">
            <v>CO1</v>
          </cell>
          <cell r="D3559" t="b">
            <v>1</v>
          </cell>
        </row>
        <row r="3560">
          <cell r="A3560" t="str">
            <v>6,2,1,05,05,005</v>
          </cell>
          <cell r="B3560" t="str">
            <v>COSE CONT MAIZ</v>
          </cell>
          <cell r="C3560" t="str">
            <v>CO1</v>
          </cell>
          <cell r="D3560" t="b">
            <v>1</v>
          </cell>
        </row>
        <row r="3561">
          <cell r="A3561" t="str">
            <v>6,2,1,05,05,006</v>
          </cell>
          <cell r="B3561" t="str">
            <v>COSE CONT SOJA 1</v>
          </cell>
          <cell r="C3561" t="str">
            <v>CO1</v>
          </cell>
          <cell r="D3561" t="b">
            <v>1</v>
          </cell>
        </row>
        <row r="3562">
          <cell r="A3562" t="str">
            <v>6,2,1,05,05,007</v>
          </cell>
          <cell r="B3562" t="str">
            <v>COSE CONT SOJA 2</v>
          </cell>
          <cell r="C3562" t="str">
            <v>CO1</v>
          </cell>
          <cell r="D3562" t="b">
            <v>1</v>
          </cell>
        </row>
        <row r="3563">
          <cell r="A3563" t="str">
            <v>6,2,1,05,05,008</v>
          </cell>
          <cell r="B3563" t="str">
            <v>COSE CONT MANI</v>
          </cell>
          <cell r="C3563" t="str">
            <v>CO1</v>
          </cell>
          <cell r="D3563" t="b">
            <v>1</v>
          </cell>
        </row>
        <row r="3564">
          <cell r="A3564" t="str">
            <v>6,2,1,05,05,009</v>
          </cell>
          <cell r="B3564" t="str">
            <v>COSE CONT SORGO GRANIFERO</v>
          </cell>
          <cell r="C3564" t="str">
            <v>CO1</v>
          </cell>
          <cell r="D3564" t="b">
            <v>1</v>
          </cell>
        </row>
        <row r="3565">
          <cell r="A3565" t="str">
            <v>6,2,1,05,05,010</v>
          </cell>
          <cell r="B3565" t="str">
            <v>COSE CONT SORGO FORRAJERO</v>
          </cell>
          <cell r="C3565" t="str">
            <v>CO2</v>
          </cell>
          <cell r="D3565" t="b">
            <v>1</v>
          </cell>
        </row>
        <row r="3566">
          <cell r="A3566" t="str">
            <v>6,2,1,05,05,011</v>
          </cell>
          <cell r="B3566" t="str">
            <v>COSE CONT AVENA</v>
          </cell>
          <cell r="C3566" t="str">
            <v>CO2</v>
          </cell>
          <cell r="D3566" t="b">
            <v>1</v>
          </cell>
        </row>
        <row r="3567">
          <cell r="A3567" t="str">
            <v>6,2,1,05,05,012</v>
          </cell>
          <cell r="B3567" t="str">
            <v>COSE CONT CENTENO</v>
          </cell>
          <cell r="C3567" t="str">
            <v>CO1</v>
          </cell>
          <cell r="D3567" t="b">
            <v>1</v>
          </cell>
        </row>
        <row r="3568">
          <cell r="A3568" t="str">
            <v>6,2,1,05,05,016</v>
          </cell>
          <cell r="B3568" t="str">
            <v>COSE CONT MAIZ SILO</v>
          </cell>
          <cell r="C3568" t="str">
            <v>CO1</v>
          </cell>
          <cell r="D3568" t="b">
            <v>1</v>
          </cell>
        </row>
        <row r="3569">
          <cell r="A3569" t="str">
            <v>6,2,1,05,05,017</v>
          </cell>
          <cell r="B3569" t="str">
            <v>COSE CONT ROLLOS</v>
          </cell>
          <cell r="C3569" t="str">
            <v>CO2</v>
          </cell>
          <cell r="D3569" t="b">
            <v>1</v>
          </cell>
        </row>
        <row r="3570">
          <cell r="A3570" t="str">
            <v>6,2,1,05,05,019</v>
          </cell>
          <cell r="B3570" t="str">
            <v>COSE CONT A GASTOS</v>
          </cell>
          <cell r="C3570" t="str">
            <v>CO1</v>
          </cell>
          <cell r="D3570" t="b">
            <v>1</v>
          </cell>
        </row>
        <row r="3571">
          <cell r="A3571" t="str">
            <v>6,2,1,05,05,024</v>
          </cell>
          <cell r="B3571" t="str">
            <v>COSE CONT POPCORN</v>
          </cell>
          <cell r="C3571" t="str">
            <v>CO1</v>
          </cell>
          <cell r="D3571" t="b">
            <v>1</v>
          </cell>
        </row>
        <row r="3572">
          <cell r="A3572" t="str">
            <v>6,2,1,05,05,025</v>
          </cell>
          <cell r="B3572" t="str">
            <v>COSE CONT POROTO ALUBIA</v>
          </cell>
          <cell r="C3572" t="str">
            <v>CO1</v>
          </cell>
          <cell r="D3572" t="b">
            <v>1</v>
          </cell>
        </row>
        <row r="3573">
          <cell r="A3573" t="str">
            <v>6,2,1,05,05,026</v>
          </cell>
          <cell r="B3573" t="str">
            <v>COSE CONT POROTO NEGRO</v>
          </cell>
          <cell r="C3573" t="str">
            <v>CO1</v>
          </cell>
          <cell r="D3573" t="b">
            <v>1</v>
          </cell>
        </row>
        <row r="3574">
          <cell r="A3574" t="str">
            <v>6,2,1,05,05,027</v>
          </cell>
          <cell r="B3574" t="str">
            <v>COSE CONT PAPA</v>
          </cell>
          <cell r="C3574" t="str">
            <v>CO1</v>
          </cell>
          <cell r="D3574" t="b">
            <v>1</v>
          </cell>
        </row>
        <row r="3575">
          <cell r="A3575" t="str">
            <v>6,2,1,05,05,028</v>
          </cell>
          <cell r="B3575" t="str">
            <v>COSE CONT ALGODON</v>
          </cell>
          <cell r="C3575" t="str">
            <v>CO1</v>
          </cell>
          <cell r="D3575" t="b">
            <v>1</v>
          </cell>
        </row>
        <row r="3576">
          <cell r="A3576" t="str">
            <v>6,2,1,05,06,000</v>
          </cell>
          <cell r="B3576" t="str">
            <v>SERVICIOS CONTRATADOS OTROS</v>
          </cell>
          <cell r="D3576" t="b">
            <v>0</v>
          </cell>
        </row>
        <row r="3577">
          <cell r="A3577" t="str">
            <v>6,2,1,05,06,001</v>
          </cell>
          <cell r="B3577" t="str">
            <v>OTR SERV CONT TRIGO  PAN</v>
          </cell>
          <cell r="C3577" t="str">
            <v>CO1</v>
          </cell>
          <cell r="D3577" t="b">
            <v>1</v>
          </cell>
        </row>
        <row r="3578">
          <cell r="A3578" t="str">
            <v>6,2,1,05,06,002</v>
          </cell>
          <cell r="B3578" t="str">
            <v>OTR SERV CONT TRIGO CANDEAL</v>
          </cell>
          <cell r="C3578" t="str">
            <v>CO1</v>
          </cell>
          <cell r="D3578" t="b">
            <v>1</v>
          </cell>
        </row>
        <row r="3579">
          <cell r="A3579" t="str">
            <v>6,2,1,05,06,003</v>
          </cell>
          <cell r="B3579" t="str">
            <v>OTR SERV CONT GIRASOL ACEITE</v>
          </cell>
          <cell r="C3579" t="str">
            <v>CO1</v>
          </cell>
          <cell r="D3579" t="b">
            <v>1</v>
          </cell>
        </row>
        <row r="3580">
          <cell r="A3580" t="str">
            <v>6,2,1,05,06,004</v>
          </cell>
          <cell r="B3580" t="str">
            <v>OTR SERV CONT GIRASOL CONFIT</v>
          </cell>
          <cell r="C3580" t="str">
            <v>CO1</v>
          </cell>
          <cell r="D3580" t="b">
            <v>1</v>
          </cell>
        </row>
        <row r="3581">
          <cell r="A3581" t="str">
            <v>6,2,1,05,06,005</v>
          </cell>
          <cell r="B3581" t="str">
            <v>OTR SERV CONT MAIZ</v>
          </cell>
          <cell r="C3581" t="str">
            <v>CO1</v>
          </cell>
          <cell r="D3581" t="b">
            <v>1</v>
          </cell>
        </row>
        <row r="3582">
          <cell r="A3582" t="str">
            <v>6,2,1,05,06,006</v>
          </cell>
          <cell r="B3582" t="str">
            <v>OTR SERV CONT SOJA 1</v>
          </cell>
          <cell r="C3582" t="str">
            <v>CO1</v>
          </cell>
          <cell r="D3582" t="b">
            <v>1</v>
          </cell>
        </row>
        <row r="3583">
          <cell r="A3583" t="str">
            <v>6,2,1,05,06,007</v>
          </cell>
          <cell r="B3583" t="str">
            <v>OTR SERV CONT SOJA 2</v>
          </cell>
          <cell r="C3583" t="str">
            <v>CO1</v>
          </cell>
          <cell r="D3583" t="b">
            <v>1</v>
          </cell>
        </row>
        <row r="3584">
          <cell r="A3584" t="str">
            <v>6,2,1,05,06,008</v>
          </cell>
          <cell r="B3584" t="str">
            <v>OTR SERV CONT MANI</v>
          </cell>
          <cell r="C3584" t="str">
            <v>CO1</v>
          </cell>
          <cell r="D3584" t="b">
            <v>1</v>
          </cell>
        </row>
        <row r="3585">
          <cell r="A3585" t="str">
            <v>6,2,1,05,06,009</v>
          </cell>
          <cell r="B3585" t="str">
            <v>OTR SERV CONT SORGO GRANIFER</v>
          </cell>
          <cell r="C3585" t="str">
            <v>CO1</v>
          </cell>
          <cell r="D3585" t="b">
            <v>1</v>
          </cell>
        </row>
        <row r="3586">
          <cell r="A3586" t="str">
            <v>6,2,1,05,06,010</v>
          </cell>
          <cell r="B3586" t="str">
            <v>OTR SERV CONT SORGO FORRAJER</v>
          </cell>
          <cell r="C3586" t="str">
            <v>CO2</v>
          </cell>
          <cell r="D3586" t="b">
            <v>1</v>
          </cell>
        </row>
        <row r="3587">
          <cell r="A3587" t="str">
            <v>6,2,1,05,06,011</v>
          </cell>
          <cell r="B3587" t="str">
            <v>OTR SERV CONT AVENA</v>
          </cell>
          <cell r="C3587" t="str">
            <v>CO1</v>
          </cell>
          <cell r="D3587" t="b">
            <v>1</v>
          </cell>
        </row>
        <row r="3588">
          <cell r="A3588" t="str">
            <v>6,2,1,05,06,013</v>
          </cell>
          <cell r="B3588" t="str">
            <v>OTR SERV CONT PRADERAS</v>
          </cell>
          <cell r="C3588" t="str">
            <v>CO2</v>
          </cell>
          <cell r="D3588" t="b">
            <v>1</v>
          </cell>
        </row>
        <row r="3589">
          <cell r="A3589" t="str">
            <v>6,2,1,05,06,015</v>
          </cell>
          <cell r="B3589" t="str">
            <v>OTR SERV CONT VERDEO DE INVI</v>
          </cell>
          <cell r="C3589" t="str">
            <v>CO2</v>
          </cell>
          <cell r="D3589" t="b">
            <v>1</v>
          </cell>
        </row>
        <row r="3590">
          <cell r="A3590" t="str">
            <v>6,2,1,05,06,016</v>
          </cell>
          <cell r="B3590" t="str">
            <v>OTR SERV CONT MAIZ SILO</v>
          </cell>
          <cell r="C3590" t="str">
            <v>CO1</v>
          </cell>
          <cell r="D3590" t="b">
            <v>1</v>
          </cell>
        </row>
        <row r="3591">
          <cell r="A3591" t="str">
            <v>6,2,1,05,06,017</v>
          </cell>
          <cell r="B3591" t="str">
            <v>OTR SERV CONT MAIZ SILO</v>
          </cell>
          <cell r="C3591" t="str">
            <v>CO1</v>
          </cell>
          <cell r="D3591" t="b">
            <v>1</v>
          </cell>
        </row>
        <row r="3592">
          <cell r="A3592" t="str">
            <v>6,2,1,05,06,018</v>
          </cell>
          <cell r="B3592" t="str">
            <v>OTR SERV CONT FARDOS</v>
          </cell>
          <cell r="C3592" t="str">
            <v>CO2</v>
          </cell>
          <cell r="D3592" t="b">
            <v>1</v>
          </cell>
        </row>
        <row r="3593">
          <cell r="A3593" t="str">
            <v>6,2,1,05,06,019</v>
          </cell>
          <cell r="B3593" t="str">
            <v>OTR SERV CONT A GASTOS</v>
          </cell>
          <cell r="C3593" t="str">
            <v>CO1</v>
          </cell>
          <cell r="D3593" t="b">
            <v>1</v>
          </cell>
        </row>
        <row r="3594">
          <cell r="A3594" t="str">
            <v>6,2,1,05,06,024</v>
          </cell>
          <cell r="B3594" t="str">
            <v>OTR SERV CONT POPCORN</v>
          </cell>
          <cell r="C3594" t="str">
            <v>CO1</v>
          </cell>
          <cell r="D3594" t="b">
            <v>1</v>
          </cell>
        </row>
        <row r="3595">
          <cell r="A3595" t="str">
            <v>6,2,1,05,06,025</v>
          </cell>
          <cell r="B3595" t="str">
            <v>OTR SERV CONT POROTO ALUBIA</v>
          </cell>
          <cell r="C3595" t="str">
            <v>CO1</v>
          </cell>
          <cell r="D3595" t="b">
            <v>1</v>
          </cell>
        </row>
        <row r="3596">
          <cell r="A3596" t="str">
            <v>6,2,1,05,06,026</v>
          </cell>
          <cell r="B3596" t="str">
            <v>OTR SERV CONT POROTO NEGRO</v>
          </cell>
          <cell r="C3596" t="str">
            <v>CO1</v>
          </cell>
          <cell r="D3596" t="b">
            <v>1</v>
          </cell>
        </row>
        <row r="3597">
          <cell r="A3597" t="str">
            <v>6,2,1,05,06,027</v>
          </cell>
          <cell r="B3597" t="str">
            <v>OTR SERV CONT PAPA</v>
          </cell>
          <cell r="C3597" t="str">
            <v>CO1</v>
          </cell>
          <cell r="D3597" t="b">
            <v>1</v>
          </cell>
        </row>
        <row r="3598">
          <cell r="A3598" t="str">
            <v>6,2,1,05,06,028</v>
          </cell>
          <cell r="B3598" t="str">
            <v>OTR SERV CONT ALGODON</v>
          </cell>
          <cell r="C3598" t="str">
            <v>CO1</v>
          </cell>
          <cell r="D3598" t="b">
            <v>1</v>
          </cell>
        </row>
        <row r="3599">
          <cell r="A3599" t="str">
            <v>6,2,1,05,06,030</v>
          </cell>
          <cell r="B3599" t="str">
            <v>OTR SERV CONT PROD.ALIM.BALA</v>
          </cell>
          <cell r="C3599" t="str">
            <v>CO3</v>
          </cell>
          <cell r="D3599" t="b">
            <v>1</v>
          </cell>
        </row>
        <row r="3600">
          <cell r="A3600" t="str">
            <v>6,2,2,00,00,000</v>
          </cell>
          <cell r="B3600" t="str">
            <v>GANADERIA</v>
          </cell>
          <cell r="D3600" t="b">
            <v>0</v>
          </cell>
        </row>
        <row r="3601">
          <cell r="A3601" t="str">
            <v>6,2,2,01,00,000</v>
          </cell>
          <cell r="B3601" t="str">
            <v>HACIENDA VACUNA</v>
          </cell>
          <cell r="D3601" t="b">
            <v>0</v>
          </cell>
        </row>
        <row r="3602">
          <cell r="A3602" t="str">
            <v>6,2,2,01,01,000</v>
          </cell>
          <cell r="B3602" t="str">
            <v>HAC VAC CONSUMO PERSONAL</v>
          </cell>
          <cell r="C3602" t="str">
            <v>CO2</v>
          </cell>
          <cell r="D3602" t="b">
            <v>1</v>
          </cell>
        </row>
        <row r="3603">
          <cell r="A3603" t="str">
            <v>6,2,2,03,00,000</v>
          </cell>
          <cell r="B3603" t="str">
            <v>HACIENDA LANAR</v>
          </cell>
          <cell r="D3603" t="b">
            <v>0</v>
          </cell>
        </row>
        <row r="3604">
          <cell r="A3604" t="str">
            <v>6,2,2,03,01,000</v>
          </cell>
          <cell r="B3604" t="str">
            <v>HAC LAN CONSUMO PERSONAL</v>
          </cell>
          <cell r="C3604" t="str">
            <v>CO2</v>
          </cell>
          <cell r="D3604" t="b">
            <v>1</v>
          </cell>
        </row>
        <row r="3605">
          <cell r="A3605" t="str">
            <v>6,2,2,04,00,000</v>
          </cell>
          <cell r="B3605" t="str">
            <v>SEMEN</v>
          </cell>
          <cell r="D3605" t="b">
            <v>0</v>
          </cell>
        </row>
        <row r="3606">
          <cell r="A3606" t="str">
            <v>6,2,2,04,01,000</v>
          </cell>
          <cell r="B3606" t="str">
            <v>SEMEN RODEO GRAL.</v>
          </cell>
          <cell r="C3606" t="str">
            <v>CO2</v>
          </cell>
          <cell r="D3606" t="b">
            <v>1</v>
          </cell>
        </row>
        <row r="3607">
          <cell r="A3607" t="str">
            <v>6,2,3,00,00,000</v>
          </cell>
          <cell r="B3607" t="str">
            <v>LECHE</v>
          </cell>
          <cell r="D3607" t="b">
            <v>0</v>
          </cell>
        </row>
        <row r="3608">
          <cell r="A3608" t="str">
            <v>6,2,3,02,00,000</v>
          </cell>
          <cell r="B3608" t="str">
            <v>SEMEN HACIENDA TAMBO</v>
          </cell>
          <cell r="C3608" t="str">
            <v>CO3</v>
          </cell>
          <cell r="D3608" t="b">
            <v>1</v>
          </cell>
        </row>
        <row r="3609">
          <cell r="A3609" t="str">
            <v>6,2,3,03,00,000</v>
          </cell>
          <cell r="B3609" t="str">
            <v>CONSUMO ALIMENTO BALANCEADO TAMB</v>
          </cell>
          <cell r="C3609" t="str">
            <v>CO3</v>
          </cell>
          <cell r="D3609" t="b">
            <v>1</v>
          </cell>
        </row>
        <row r="3610">
          <cell r="A3610" t="str">
            <v>6,3,0,00,00,000</v>
          </cell>
          <cell r="B3610" t="str">
            <v>TENENCIAS</v>
          </cell>
          <cell r="D3610" t="b">
            <v>0</v>
          </cell>
        </row>
        <row r="3611">
          <cell r="A3611" t="str">
            <v>6,3,1,00,00,000</v>
          </cell>
          <cell r="B3611" t="str">
            <v>GANADERIA</v>
          </cell>
          <cell r="D3611" t="b">
            <v>0</v>
          </cell>
        </row>
        <row r="3612">
          <cell r="A3612" t="str">
            <v>6,3,1,01,00,000</v>
          </cell>
          <cell r="B3612" t="str">
            <v>TENE HACIENDA VACUNA</v>
          </cell>
          <cell r="C3612" t="str">
            <v>RT2</v>
          </cell>
          <cell r="D3612" t="b">
            <v>1</v>
          </cell>
        </row>
        <row r="3613">
          <cell r="A3613" t="str">
            <v>6,3,1,02,00,000</v>
          </cell>
          <cell r="B3613" t="str">
            <v>TENE HACIENDA YEGUARIZA</v>
          </cell>
          <cell r="C3613" t="str">
            <v>RT2</v>
          </cell>
          <cell r="D3613" t="b">
            <v>1</v>
          </cell>
        </row>
        <row r="3614">
          <cell r="A3614" t="str">
            <v>6,3,1,03,00,000</v>
          </cell>
          <cell r="B3614" t="str">
            <v>TENE HACIENDA  LANAR</v>
          </cell>
          <cell r="C3614" t="str">
            <v>RT2</v>
          </cell>
          <cell r="D3614" t="b">
            <v>1</v>
          </cell>
        </row>
        <row r="3615">
          <cell r="A3615" t="str">
            <v>6,3,1,04,00,000</v>
          </cell>
          <cell r="B3615" t="str">
            <v>TENE HAC. TAMBO</v>
          </cell>
          <cell r="C3615" t="str">
            <v>RT3</v>
          </cell>
          <cell r="D3615" t="b">
            <v>1</v>
          </cell>
        </row>
        <row r="3616">
          <cell r="A3616" t="str">
            <v>6,4,0,00,00,000</v>
          </cell>
          <cell r="B3616" t="str">
            <v>DIFERENCIAS DE INVENTARIO</v>
          </cell>
          <cell r="D3616" t="b">
            <v>0</v>
          </cell>
        </row>
        <row r="3617">
          <cell r="A3617" t="str">
            <v>6,4,1,00,00,000</v>
          </cell>
          <cell r="B3617" t="str">
            <v>AGRICULTURA</v>
          </cell>
          <cell r="D3617" t="b">
            <v>0</v>
          </cell>
        </row>
        <row r="3618">
          <cell r="A3618" t="str">
            <v>6,4,1,01,00,000</v>
          </cell>
          <cell r="B3618" t="str">
            <v>DIF INV GRANOS PROPIA PRODUCCION</v>
          </cell>
          <cell r="C3618" t="str">
            <v>D1</v>
          </cell>
          <cell r="D3618" t="b">
            <v>1</v>
          </cell>
        </row>
        <row r="3619">
          <cell r="A3619" t="str">
            <v>6,4,1,02,00,000</v>
          </cell>
          <cell r="B3619" t="str">
            <v>DIF INV GRANOS COMPRADOS EN PODE</v>
          </cell>
          <cell r="C3619" t="str">
            <v>D1</v>
          </cell>
          <cell r="D3619" t="b">
            <v>1</v>
          </cell>
        </row>
        <row r="3620">
          <cell r="A3620" t="str">
            <v>6,4,1,03,00,000</v>
          </cell>
          <cell r="B3620" t="str">
            <v>DIF INV FORRAJES</v>
          </cell>
          <cell r="C3620" t="str">
            <v>D2</v>
          </cell>
          <cell r="D3620" t="b">
            <v>1</v>
          </cell>
        </row>
        <row r="3621">
          <cell r="A3621" t="str">
            <v>6,4,1,04,00,000</v>
          </cell>
          <cell r="B3621" t="str">
            <v>DIF INV SEMILLAS PROPIA PRODUCCI</v>
          </cell>
          <cell r="C3621" t="str">
            <v>D1</v>
          </cell>
          <cell r="D3621" t="b">
            <v>1</v>
          </cell>
        </row>
        <row r="3622">
          <cell r="A3622" t="str">
            <v>6,4,1,05,00,000</v>
          </cell>
          <cell r="B3622" t="str">
            <v>DIF INV SEMILLAS COMPRADAS</v>
          </cell>
          <cell r="C3622" t="str">
            <v>D1</v>
          </cell>
          <cell r="D3622" t="b">
            <v>1</v>
          </cell>
        </row>
        <row r="3623">
          <cell r="A3623" t="str">
            <v>6,4,1,06,00,000</v>
          </cell>
          <cell r="B3623" t="str">
            <v>AGROQUIMICOS</v>
          </cell>
          <cell r="D3623" t="b">
            <v>0</v>
          </cell>
        </row>
        <row r="3624">
          <cell r="A3624" t="str">
            <v>6,4,1,06,01,000</v>
          </cell>
          <cell r="B3624" t="str">
            <v>DIF INV FERTILIZANTES</v>
          </cell>
          <cell r="C3624" t="str">
            <v>D1</v>
          </cell>
          <cell r="D3624" t="b">
            <v>1</v>
          </cell>
        </row>
        <row r="3625">
          <cell r="A3625" t="str">
            <v>6,4,1,06,09,000</v>
          </cell>
          <cell r="B3625" t="str">
            <v>DIF INV AGROQUIMICOS GRAL - PR</v>
          </cell>
          <cell r="C3625" t="str">
            <v>D1</v>
          </cell>
          <cell r="D3625" t="b">
            <v>1</v>
          </cell>
        </row>
        <row r="3626">
          <cell r="A3626" t="str">
            <v>6,4,1,06,10,000</v>
          </cell>
          <cell r="B3626" t="str">
            <v>DIF INV AGROQUIMICOS GRAL - EN</v>
          </cell>
          <cell r="C3626" t="str">
            <v>D1</v>
          </cell>
          <cell r="D3626" t="b">
            <v>1</v>
          </cell>
        </row>
        <row r="3627">
          <cell r="A3627" t="str">
            <v>6,4,1,07,00,000</v>
          </cell>
          <cell r="B3627" t="str">
            <v>DIF INV SEMILLAS COMPRADAS EN PO</v>
          </cell>
          <cell r="C3627" t="str">
            <v>D1</v>
          </cell>
          <cell r="D3627" t="b">
            <v>1</v>
          </cell>
        </row>
        <row r="3628">
          <cell r="A3628" t="str">
            <v>6,4,2,00,00,000</v>
          </cell>
          <cell r="B3628" t="str">
            <v>GANADERIA</v>
          </cell>
          <cell r="D3628" t="b">
            <v>0</v>
          </cell>
        </row>
        <row r="3629">
          <cell r="A3629" t="str">
            <v>6,4,2,01,00,000</v>
          </cell>
          <cell r="B3629" t="str">
            <v>DIF INV HACIENDA VACUNA</v>
          </cell>
          <cell r="C3629" t="str">
            <v>D2</v>
          </cell>
          <cell r="D3629" t="b">
            <v>1</v>
          </cell>
        </row>
        <row r="3630">
          <cell r="A3630" t="str">
            <v>6,4,2,02,00,000</v>
          </cell>
          <cell r="B3630" t="str">
            <v>DIF INV HACIENDA YEGUARIZA</v>
          </cell>
          <cell r="C3630" t="str">
            <v>D2</v>
          </cell>
          <cell r="D3630" t="b">
            <v>1</v>
          </cell>
        </row>
        <row r="3631">
          <cell r="A3631" t="str">
            <v>6,4,2,03,00,000</v>
          </cell>
          <cell r="B3631" t="str">
            <v>DIF INV HACIENDA LANAR</v>
          </cell>
          <cell r="C3631" t="str">
            <v>D2</v>
          </cell>
          <cell r="D3631" t="b">
            <v>1</v>
          </cell>
        </row>
        <row r="3632">
          <cell r="A3632" t="str">
            <v>6,4,2,04,00,000</v>
          </cell>
          <cell r="B3632" t="str">
            <v>DIF INV SEMEN</v>
          </cell>
          <cell r="C3632" t="str">
            <v>D2</v>
          </cell>
          <cell r="D3632" t="b">
            <v>1</v>
          </cell>
        </row>
        <row r="3633">
          <cell r="A3633" t="str">
            <v>6,4,2,05,00,000</v>
          </cell>
          <cell r="B3633" t="str">
            <v>DIF INV LANA</v>
          </cell>
          <cell r="C3633" t="str">
            <v>D2</v>
          </cell>
          <cell r="D3633" t="b">
            <v>1</v>
          </cell>
        </row>
        <row r="3634">
          <cell r="A3634" t="str">
            <v>6,4,3,00,00,000</v>
          </cell>
          <cell r="B3634" t="str">
            <v>LECHE</v>
          </cell>
          <cell r="D3634" t="b">
            <v>0</v>
          </cell>
        </row>
        <row r="3635">
          <cell r="A3635" t="str">
            <v>6,4,3,01,00,000</v>
          </cell>
          <cell r="B3635" t="str">
            <v>DIF INV HACIENDA TAMBO</v>
          </cell>
          <cell r="C3635" t="str">
            <v>D3</v>
          </cell>
          <cell r="D3635" t="b">
            <v>1</v>
          </cell>
        </row>
        <row r="3636">
          <cell r="A3636" t="str">
            <v>6,4,3,02,00,000</v>
          </cell>
          <cell r="B3636" t="str">
            <v>DIF INV SEMEN</v>
          </cell>
          <cell r="C3636" t="str">
            <v>D3</v>
          </cell>
          <cell r="D3636" t="b">
            <v>1</v>
          </cell>
        </row>
        <row r="3637">
          <cell r="A3637" t="str">
            <v>6,4,3,03,00,000</v>
          </cell>
          <cell r="B3637" t="str">
            <v>DIF INV ALIMENTO</v>
          </cell>
          <cell r="C3637" t="str">
            <v>D3</v>
          </cell>
          <cell r="D3637" t="b">
            <v>1</v>
          </cell>
        </row>
        <row r="3638">
          <cell r="A3638" t="str">
            <v>6,4,4,00,00,000</v>
          </cell>
          <cell r="B3638" t="str">
            <v>COMBUSTIBLES</v>
          </cell>
          <cell r="D3638" t="b">
            <v>0</v>
          </cell>
        </row>
        <row r="3639">
          <cell r="A3639" t="str">
            <v>6,4,4,01,00,000</v>
          </cell>
          <cell r="B3639" t="str">
            <v>DIF INV COMBUSTIBLES GRAL</v>
          </cell>
          <cell r="C3639" t="str">
            <v>GI6</v>
          </cell>
          <cell r="D3639" t="b">
            <v>1</v>
          </cell>
        </row>
        <row r="3640">
          <cell r="A3640" t="str">
            <v>6,4,5,00,00,000</v>
          </cell>
          <cell r="B3640" t="str">
            <v>POSTES</v>
          </cell>
          <cell r="D3640" t="b">
            <v>0</v>
          </cell>
        </row>
        <row r="3641">
          <cell r="A3641" t="str">
            <v>6,4,5,01,00,000</v>
          </cell>
          <cell r="B3641" t="str">
            <v>DIF INV POSTES</v>
          </cell>
          <cell r="C3641" t="str">
            <v>D4</v>
          </cell>
          <cell r="D3641" t="b">
            <v>1</v>
          </cell>
        </row>
        <row r="3642">
          <cell r="A3642" t="str">
            <v>6,5,0,00,00,000</v>
          </cell>
          <cell r="B3642" t="str">
            <v>VARIACION CANTIDAD DE HACIENDA</v>
          </cell>
          <cell r="D3642" t="b">
            <v>0</v>
          </cell>
        </row>
        <row r="3643">
          <cell r="A3643" t="str">
            <v>6,5,1,00,00,000</v>
          </cell>
          <cell r="B3643" t="str">
            <v>RODEO GENERAL</v>
          </cell>
          <cell r="D3643" t="b">
            <v>0</v>
          </cell>
        </row>
        <row r="3644">
          <cell r="A3644" t="str">
            <v>6,5,1,01,00,000</v>
          </cell>
          <cell r="B3644" t="str">
            <v>RG - PARICION</v>
          </cell>
          <cell r="C3644" t="str">
            <v>D2</v>
          </cell>
          <cell r="D3644" t="b">
            <v>1</v>
          </cell>
        </row>
        <row r="3645">
          <cell r="A3645" t="str">
            <v>6,5,1,02,00,000</v>
          </cell>
          <cell r="B3645" t="str">
            <v>RG - MORTANDAD</v>
          </cell>
          <cell r="C3645" t="str">
            <v>D2</v>
          </cell>
          <cell r="D3645" t="b">
            <v>1</v>
          </cell>
        </row>
        <row r="3646">
          <cell r="A3646" t="str">
            <v>6,5,1,03,00,000</v>
          </cell>
          <cell r="B3646" t="str">
            <v>RG - CAMBIO DE CATEGORIA</v>
          </cell>
          <cell r="C3646" t="str">
            <v>D2</v>
          </cell>
          <cell r="D3646" t="b">
            <v>1</v>
          </cell>
        </row>
        <row r="3647">
          <cell r="A3647" t="str">
            <v>6,5,1,04,00,000</v>
          </cell>
          <cell r="B3647" t="str">
            <v>RG - CAMBIO DE EDAD</v>
          </cell>
          <cell r="C3647" t="str">
            <v>D2</v>
          </cell>
          <cell r="D3647" t="b">
            <v>1</v>
          </cell>
        </row>
        <row r="3648">
          <cell r="A3648" t="str">
            <v>6,5,1,05,00,000</v>
          </cell>
          <cell r="B3648" t="str">
            <v>RG - CONSUMO</v>
          </cell>
          <cell r="C3648" t="str">
            <v>D2</v>
          </cell>
          <cell r="D3648" t="b">
            <v>1</v>
          </cell>
        </row>
        <row r="3649">
          <cell r="A3649" t="str">
            <v>6,5,1,06,00,000</v>
          </cell>
          <cell r="B3649" t="str">
            <v>RG - DONACION</v>
          </cell>
          <cell r="C3649" t="str">
            <v>D2</v>
          </cell>
          <cell r="D3649" t="b">
            <v>1</v>
          </cell>
        </row>
        <row r="3650">
          <cell r="A3650" t="str">
            <v>6,5,1,07,00,000</v>
          </cell>
          <cell r="B3650" t="str">
            <v>RG - DIFERENCIA DE RECUENTO</v>
          </cell>
          <cell r="C3650" t="str">
            <v>D2</v>
          </cell>
          <cell r="D3650" t="b">
            <v>1</v>
          </cell>
        </row>
        <row r="3651">
          <cell r="A3651" t="str">
            <v>6,5,1,08,00,000</v>
          </cell>
          <cell r="B3651" t="str">
            <v>RG - ENGORDE EXISTENCIA INICIAL</v>
          </cell>
          <cell r="C3651" t="str">
            <v>D2</v>
          </cell>
          <cell r="D3651" t="b">
            <v>1</v>
          </cell>
        </row>
        <row r="3652">
          <cell r="A3652" t="str">
            <v>6,5,1,09,00,000</v>
          </cell>
          <cell r="B3652" t="str">
            <v>RG - ENGORDE DE COMPRAS</v>
          </cell>
          <cell r="C3652" t="str">
            <v>D2</v>
          </cell>
          <cell r="D3652" t="b">
            <v>1</v>
          </cell>
        </row>
        <row r="3653">
          <cell r="A3653" t="str">
            <v>6,5,1,10,00,000</v>
          </cell>
          <cell r="B3653" t="str">
            <v>RG - ENGORDE DE VENTAS</v>
          </cell>
          <cell r="C3653" t="str">
            <v>D2</v>
          </cell>
          <cell r="D3653" t="b">
            <v>1</v>
          </cell>
        </row>
        <row r="3654">
          <cell r="A3654" t="str">
            <v>6,5,1,11,00,000</v>
          </cell>
          <cell r="B3654" t="str">
            <v>RG - ENGORDE DE TRASLADOS DE ING</v>
          </cell>
          <cell r="C3654" t="str">
            <v>D2</v>
          </cell>
          <cell r="D3654" t="b">
            <v>1</v>
          </cell>
        </row>
        <row r="3655">
          <cell r="A3655" t="str">
            <v>6,5,1,12,00,000</v>
          </cell>
          <cell r="B3655" t="str">
            <v>RG - ENGORDE DE TRASLADOS DE EGR</v>
          </cell>
          <cell r="C3655" t="str">
            <v>D2</v>
          </cell>
          <cell r="D3655" t="b">
            <v>1</v>
          </cell>
        </row>
        <row r="3656">
          <cell r="A3656" t="str">
            <v>6,5,1,13,00,000</v>
          </cell>
          <cell r="B3656" t="str">
            <v>RG - ROBO</v>
          </cell>
          <cell r="C3656" t="str">
            <v>D2</v>
          </cell>
          <cell r="D3656" t="b">
            <v>1</v>
          </cell>
        </row>
        <row r="3657">
          <cell r="A3657" t="str">
            <v>6,5,2,00,00,000</v>
          </cell>
          <cell r="B3657" t="str">
            <v>TAMBO</v>
          </cell>
          <cell r="D3657" t="b">
            <v>0</v>
          </cell>
        </row>
        <row r="3658">
          <cell r="A3658" t="str">
            <v>6,5,2,01,00,000</v>
          </cell>
          <cell r="B3658" t="str">
            <v>TB - PARICION</v>
          </cell>
          <cell r="C3658" t="str">
            <v>D3</v>
          </cell>
          <cell r="D3658" t="b">
            <v>1</v>
          </cell>
        </row>
        <row r="3659">
          <cell r="A3659" t="str">
            <v>6,5,2,02,00,000</v>
          </cell>
          <cell r="B3659" t="str">
            <v>TB - MORTANDAD</v>
          </cell>
          <cell r="C3659" t="str">
            <v>D3</v>
          </cell>
          <cell r="D3659" t="b">
            <v>1</v>
          </cell>
        </row>
        <row r="3660">
          <cell r="A3660" t="str">
            <v>6,5,2,03,00,000</v>
          </cell>
          <cell r="B3660" t="str">
            <v>TB - CAMBIO DE CATEGORIA</v>
          </cell>
          <cell r="C3660" t="str">
            <v>D3</v>
          </cell>
          <cell r="D3660" t="b">
            <v>1</v>
          </cell>
        </row>
        <row r="3661">
          <cell r="A3661" t="str">
            <v>6,5,2,04,00,000</v>
          </cell>
          <cell r="B3661" t="str">
            <v>TB - CAMBIO DE EDAD</v>
          </cell>
          <cell r="C3661" t="str">
            <v>D3</v>
          </cell>
          <cell r="D3661" t="b">
            <v>1</v>
          </cell>
        </row>
        <row r="3662">
          <cell r="A3662" t="str">
            <v>6,5,2,05,00,000</v>
          </cell>
          <cell r="B3662" t="str">
            <v>TB - CONSUMOS</v>
          </cell>
          <cell r="C3662" t="str">
            <v>D3</v>
          </cell>
          <cell r="D3662" t="b">
            <v>1</v>
          </cell>
        </row>
        <row r="3663">
          <cell r="A3663" t="str">
            <v>6,5,2,07,00,000</v>
          </cell>
          <cell r="B3663" t="str">
            <v>TB - DIFERENCIA DE RECUENTO</v>
          </cell>
          <cell r="C3663" t="str">
            <v>D3</v>
          </cell>
          <cell r="D3663" t="b">
            <v>1</v>
          </cell>
        </row>
        <row r="3664">
          <cell r="A3664" t="str">
            <v>6,5,2,08,00,000</v>
          </cell>
          <cell r="B3664" t="str">
            <v>TB - ENGORDE EXISTENCIA INICIAL</v>
          </cell>
          <cell r="C3664" t="str">
            <v>D3</v>
          </cell>
          <cell r="D3664" t="b">
            <v>1</v>
          </cell>
        </row>
        <row r="3665">
          <cell r="A3665" t="str">
            <v>6,5,2,10,00,000</v>
          </cell>
          <cell r="B3665" t="str">
            <v>TB - ENGORDE DE VENTAS</v>
          </cell>
          <cell r="C3665" t="str">
            <v>D3</v>
          </cell>
          <cell r="D3665" t="b">
            <v>1</v>
          </cell>
        </row>
        <row r="3666">
          <cell r="A3666" t="str">
            <v>6,5,3,00,00,000</v>
          </cell>
          <cell r="B3666" t="str">
            <v>RECRIA</v>
          </cell>
          <cell r="D3666" t="b">
            <v>0</v>
          </cell>
        </row>
        <row r="3667">
          <cell r="A3667" t="str">
            <v>6,5,3,02,00,000</v>
          </cell>
          <cell r="B3667" t="str">
            <v>RE - MORTANDAD</v>
          </cell>
          <cell r="C3667" t="str">
            <v>D3</v>
          </cell>
          <cell r="D3667" t="b">
            <v>1</v>
          </cell>
        </row>
        <row r="3668">
          <cell r="A3668" t="str">
            <v>6,5,3,03,00,000</v>
          </cell>
          <cell r="B3668" t="str">
            <v>RE - CAMBIO DE CATEGORIA</v>
          </cell>
          <cell r="C3668" t="str">
            <v>D3</v>
          </cell>
          <cell r="D3668" t="b">
            <v>1</v>
          </cell>
        </row>
        <row r="3669">
          <cell r="A3669" t="str">
            <v>6,5,3,04,00,000</v>
          </cell>
          <cell r="B3669" t="str">
            <v>RE - CAMBIO DE EDAD</v>
          </cell>
          <cell r="C3669" t="str">
            <v>D3</v>
          </cell>
          <cell r="D3669" t="b">
            <v>1</v>
          </cell>
        </row>
        <row r="3670">
          <cell r="A3670" t="str">
            <v>6,5,3,05,00,000</v>
          </cell>
          <cell r="B3670" t="str">
            <v>RE - CONSUMOS</v>
          </cell>
          <cell r="C3670" t="str">
            <v>D3</v>
          </cell>
          <cell r="D3670" t="b">
            <v>1</v>
          </cell>
        </row>
        <row r="3671">
          <cell r="A3671" t="str">
            <v>6,5,3,06,00,000</v>
          </cell>
          <cell r="B3671" t="str">
            <v>RE - DONACION</v>
          </cell>
          <cell r="C3671" t="str">
            <v>D3</v>
          </cell>
          <cell r="D3671" t="b">
            <v>1</v>
          </cell>
        </row>
        <row r="3672">
          <cell r="A3672" t="str">
            <v>6,5,3,08,00,000</v>
          </cell>
          <cell r="B3672" t="str">
            <v>RE - ENGORDE EXISTENCIA INICIAL</v>
          </cell>
          <cell r="C3672" t="str">
            <v>D3</v>
          </cell>
          <cell r="D3672" t="b">
            <v>1</v>
          </cell>
        </row>
        <row r="3673">
          <cell r="A3673" t="str">
            <v>6,5,3,10,00,000</v>
          </cell>
          <cell r="B3673" t="str">
            <v>RE - ENGORDE DE VENTAS</v>
          </cell>
          <cell r="C3673" t="str">
            <v>D3</v>
          </cell>
          <cell r="D3673" t="b">
            <v>1</v>
          </cell>
        </row>
        <row r="3674">
          <cell r="A3674" t="str">
            <v>6,5,3,11,00,000</v>
          </cell>
          <cell r="B3674" t="str">
            <v>RE - ENGORDE DE TRASLADOS DE ING</v>
          </cell>
          <cell r="C3674" t="str">
            <v>D3</v>
          </cell>
          <cell r="D3674" t="b">
            <v>1</v>
          </cell>
        </row>
        <row r="3675">
          <cell r="A3675" t="str">
            <v>6,5,3,12,00,000</v>
          </cell>
          <cell r="B3675" t="str">
            <v>RE - ENGORDE DE TRASLADOS DE EGR</v>
          </cell>
          <cell r="C3675" t="str">
            <v>D3</v>
          </cell>
          <cell r="D3675" t="b">
            <v>1</v>
          </cell>
        </row>
        <row r="3676">
          <cell r="A3676" t="str">
            <v>6,6,0,00,00,000</v>
          </cell>
          <cell r="B3676" t="str">
            <v>VARIACION PRECIO DE HACIENDA</v>
          </cell>
          <cell r="D3676" t="b">
            <v>0</v>
          </cell>
        </row>
        <row r="3677">
          <cell r="A3677" t="str">
            <v>6,6,1,00,00,000</v>
          </cell>
          <cell r="B3677" t="str">
            <v>RODEO GENERAL</v>
          </cell>
          <cell r="D3677" t="b">
            <v>0</v>
          </cell>
        </row>
        <row r="3678">
          <cell r="A3678" t="str">
            <v>6,6,1,01,00,000</v>
          </cell>
          <cell r="B3678" t="str">
            <v>RG - TENENCIA EXISTENCIA INICIAL</v>
          </cell>
          <cell r="C3678" t="str">
            <v>D2</v>
          </cell>
          <cell r="D3678" t="b">
            <v>1</v>
          </cell>
        </row>
        <row r="3679">
          <cell r="A3679" t="str">
            <v>6,6,1,02,00,000</v>
          </cell>
          <cell r="B3679" t="str">
            <v>RG - TENENCIA COMPRAS</v>
          </cell>
          <cell r="C3679" t="str">
            <v>D2</v>
          </cell>
          <cell r="D3679" t="b">
            <v>1</v>
          </cell>
        </row>
        <row r="3680">
          <cell r="A3680" t="str">
            <v>6,6,1,03,00,000</v>
          </cell>
          <cell r="B3680" t="str">
            <v>RG - TENENCIA TRASLADOS</v>
          </cell>
          <cell r="C3680" t="str">
            <v>D2</v>
          </cell>
          <cell r="D3680" t="b">
            <v>1</v>
          </cell>
        </row>
        <row r="3681">
          <cell r="A3681" t="str">
            <v>6,6,2,00,00,000</v>
          </cell>
          <cell r="B3681" t="str">
            <v>TAMBO</v>
          </cell>
          <cell r="D3681" t="b">
            <v>0</v>
          </cell>
        </row>
        <row r="3682">
          <cell r="A3682" t="str">
            <v>6,6,2,01,00,000</v>
          </cell>
          <cell r="B3682" t="str">
            <v>TB - TENENCIA EXISTENCIA INICIAL</v>
          </cell>
          <cell r="C3682" t="str">
            <v>D3</v>
          </cell>
          <cell r="D3682" t="b">
            <v>1</v>
          </cell>
        </row>
        <row r="3683">
          <cell r="A3683" t="str">
            <v>6,6,3,00,00,000</v>
          </cell>
          <cell r="B3683" t="str">
            <v>RECRIA</v>
          </cell>
          <cell r="D3683" t="b">
            <v>0</v>
          </cell>
        </row>
        <row r="3684">
          <cell r="A3684" t="str">
            <v>6,6,3,01,00,000</v>
          </cell>
          <cell r="B3684" t="str">
            <v>RE - TENENCIA EXISTENCIA INICIAL</v>
          </cell>
          <cell r="C3684" t="str">
            <v>D3</v>
          </cell>
          <cell r="D3684" t="b">
            <v>1</v>
          </cell>
        </row>
        <row r="3685">
          <cell r="A3685" t="str">
            <v>6,7,0,00,00,000</v>
          </cell>
          <cell r="B3685" t="str">
            <v>TRASLADOS INTERNOS</v>
          </cell>
          <cell r="D3685" t="b">
            <v>0</v>
          </cell>
        </row>
        <row r="3686">
          <cell r="A3686" t="str">
            <v>6,7,1,00,00,000</v>
          </cell>
          <cell r="B3686" t="str">
            <v>RODEO GENERAL</v>
          </cell>
          <cell r="D3686" t="b">
            <v>0</v>
          </cell>
        </row>
        <row r="3687">
          <cell r="A3687" t="str">
            <v>6,7,1,01,00,000</v>
          </cell>
          <cell r="B3687" t="str">
            <v>RG - TRASLADOS DE EGRESO</v>
          </cell>
          <cell r="C3687" t="str">
            <v>D2</v>
          </cell>
          <cell r="D3687" t="b">
            <v>1</v>
          </cell>
        </row>
        <row r="3688">
          <cell r="A3688" t="str">
            <v>6,7,1,02,00,000</v>
          </cell>
          <cell r="B3688" t="str">
            <v>RG - TRASLADOS DE INGRESO</v>
          </cell>
          <cell r="C3688" t="str">
            <v>D2</v>
          </cell>
          <cell r="D3688" t="b">
            <v>1</v>
          </cell>
        </row>
        <row r="3689">
          <cell r="A3689" t="str">
            <v>6,7,2,00,00,000</v>
          </cell>
          <cell r="B3689" t="str">
            <v>TAMBO</v>
          </cell>
          <cell r="D3689" t="b">
            <v>0</v>
          </cell>
        </row>
        <row r="3690">
          <cell r="A3690" t="str">
            <v>6,7,2,01,00,000</v>
          </cell>
          <cell r="B3690" t="str">
            <v>TB - TRASLADOS DE EGRESO</v>
          </cell>
          <cell r="C3690" t="str">
            <v>D3</v>
          </cell>
          <cell r="D3690" t="b">
            <v>1</v>
          </cell>
        </row>
        <row r="3691">
          <cell r="A3691" t="str">
            <v>6,7,2,02,00,000</v>
          </cell>
          <cell r="B3691" t="str">
            <v>TB - TRASLADOS DE INGRESO</v>
          </cell>
          <cell r="C3691" t="str">
            <v>D3</v>
          </cell>
          <cell r="D3691" t="b">
            <v>1</v>
          </cell>
        </row>
        <row r="3692">
          <cell r="A3692" t="str">
            <v>6,7,3,00,00,000</v>
          </cell>
          <cell r="B3692" t="str">
            <v>RECRIA</v>
          </cell>
          <cell r="D3692" t="b">
            <v>0</v>
          </cell>
        </row>
        <row r="3693">
          <cell r="A3693" t="str">
            <v>6,7,3,01,00,000</v>
          </cell>
          <cell r="B3693" t="str">
            <v>RE - TRASLADOS DE EGRESO</v>
          </cell>
          <cell r="C3693" t="str">
            <v>D3</v>
          </cell>
          <cell r="D3693" t="b">
            <v>1</v>
          </cell>
        </row>
        <row r="3694">
          <cell r="A3694" t="str">
            <v>6,7,3,02,00,000</v>
          </cell>
          <cell r="B3694" t="str">
            <v>RE - TRASLADOS DE INGRESO</v>
          </cell>
          <cell r="C3694" t="str">
            <v>D3</v>
          </cell>
          <cell r="D3694" t="b">
            <v>1</v>
          </cell>
        </row>
        <row r="3695">
          <cell r="A3695" t="str">
            <v>6,8,0,00,00,000</v>
          </cell>
          <cell r="B3695" t="str">
            <v>COSTO DE LOS PRODUCTOS VENDIDOS</v>
          </cell>
          <cell r="D3695" t="b">
            <v>0</v>
          </cell>
        </row>
        <row r="3696">
          <cell r="A3696" t="str">
            <v>6,8,1,00,00,000</v>
          </cell>
          <cell r="B3696" t="str">
            <v>RODEO GENERAL</v>
          </cell>
          <cell r="D3696" t="b">
            <v>0</v>
          </cell>
        </row>
        <row r="3697">
          <cell r="A3697" t="str">
            <v>6,8,1,01,00,000</v>
          </cell>
          <cell r="B3697" t="str">
            <v>RG - C.M.V.</v>
          </cell>
          <cell r="C3697" t="str">
            <v>D2</v>
          </cell>
          <cell r="D3697" t="b">
            <v>1</v>
          </cell>
        </row>
        <row r="3698">
          <cell r="A3698" t="str">
            <v>6,8,2,00,00,000</v>
          </cell>
          <cell r="B3698" t="str">
            <v>TAMBO</v>
          </cell>
          <cell r="D3698" t="b">
            <v>0</v>
          </cell>
        </row>
        <row r="3699">
          <cell r="A3699" t="str">
            <v>6,8,2,01,00,000</v>
          </cell>
          <cell r="B3699" t="str">
            <v>TB - C.M.V.</v>
          </cell>
          <cell r="C3699" t="str">
            <v>D3</v>
          </cell>
          <cell r="D3699" t="b">
            <v>1</v>
          </cell>
        </row>
        <row r="3700">
          <cell r="A3700" t="str">
            <v>6,8,3,00,00,000</v>
          </cell>
          <cell r="B3700" t="str">
            <v>RECRIA</v>
          </cell>
          <cell r="D3700" t="b">
            <v>0</v>
          </cell>
        </row>
        <row r="3701">
          <cell r="A3701" t="str">
            <v>6,8,3,01,00,000</v>
          </cell>
          <cell r="B3701" t="str">
            <v>RE - C.M.V.</v>
          </cell>
          <cell r="C3701" t="str">
            <v>D3</v>
          </cell>
          <cell r="D3701" t="b">
            <v>1</v>
          </cell>
        </row>
        <row r="3702">
          <cell r="A3702" t="str">
            <v>6,8,4,00,00,000</v>
          </cell>
          <cell r="B3702" t="str">
            <v>CONTROL VALOR TRASLADOS</v>
          </cell>
          <cell r="D3702" t="b">
            <v>0</v>
          </cell>
        </row>
        <row r="3703">
          <cell r="A3703" t="str">
            <v>6,8,4,01,00,000</v>
          </cell>
          <cell r="B3703" t="str">
            <v>CONTROL VALOR TRASLADOS</v>
          </cell>
          <cell r="C3703" t="str">
            <v>D2</v>
          </cell>
          <cell r="D3703" t="b">
            <v>1</v>
          </cell>
        </row>
        <row r="3704">
          <cell r="A3704" t="str">
            <v>9,0,0,00,00,000</v>
          </cell>
          <cell r="B3704" t="str">
            <v>CONTROL STRADIVARIUS</v>
          </cell>
          <cell r="D3704" t="b">
            <v>0</v>
          </cell>
        </row>
        <row r="3705">
          <cell r="A3705" t="str">
            <v>9,1,0,00,00,000</v>
          </cell>
          <cell r="B3705" t="str">
            <v>GESTION COMPRAS</v>
          </cell>
          <cell r="D3705" t="b">
            <v>0</v>
          </cell>
        </row>
        <row r="3706">
          <cell r="A3706" t="str">
            <v>9,1,1,00,00,000</v>
          </cell>
          <cell r="B3706" t="str">
            <v>CONTROL PAGOS - ADM.CENTRAL</v>
          </cell>
          <cell r="C3706" t="str">
            <v>GF5</v>
          </cell>
          <cell r="D3706" t="b">
            <v>1</v>
          </cell>
        </row>
        <row r="3707">
          <cell r="A3707" t="str">
            <v>9,1,3,00,00,000</v>
          </cell>
          <cell r="B3707" t="str">
            <v>CONTROL GASTOS BANCARIOS</v>
          </cell>
          <cell r="C3707" t="str">
            <v>GF5</v>
          </cell>
          <cell r="D3707" t="b">
            <v>1</v>
          </cell>
        </row>
        <row r="3708">
          <cell r="A3708" t="str">
            <v>9,1,4,00,00,000</v>
          </cell>
          <cell r="B3708" t="str">
            <v>CONTROL FONDO FIJO</v>
          </cell>
          <cell r="C3708" t="str">
            <v>GF5</v>
          </cell>
          <cell r="D3708" t="b">
            <v>1</v>
          </cell>
        </row>
        <row r="3709">
          <cell r="A3709" t="str">
            <v>9,1,5,00,00,000</v>
          </cell>
          <cell r="B3709" t="str">
            <v>CONTROL S.I. PROVEEDORES</v>
          </cell>
          <cell r="D3709" t="b">
            <v>0</v>
          </cell>
        </row>
        <row r="3710">
          <cell r="A3710" t="str">
            <v>9,1,5,01,00,000</v>
          </cell>
          <cell r="B3710" t="str">
            <v>CONTROL S.I. PROVEEDORES AGRICUL</v>
          </cell>
          <cell r="C3710" t="str">
            <v>GF5</v>
          </cell>
          <cell r="D3710" t="b">
            <v>1</v>
          </cell>
        </row>
        <row r="3711">
          <cell r="A3711" t="str">
            <v>9,1,5,05,00,000</v>
          </cell>
          <cell r="B3711" t="str">
            <v>CONTROL S.I. PROVEEDORES OTROS</v>
          </cell>
          <cell r="C3711" t="str">
            <v>GF5</v>
          </cell>
          <cell r="D3711" t="b">
            <v>1</v>
          </cell>
        </row>
        <row r="3712">
          <cell r="A3712" t="str">
            <v>9,1,6,00,00,000</v>
          </cell>
          <cell r="B3712" t="str">
            <v>CONTROL CAJAS CAMPOS</v>
          </cell>
          <cell r="C3712" t="str">
            <v>GF5</v>
          </cell>
          <cell r="D3712" t="b">
            <v>1</v>
          </cell>
        </row>
        <row r="3713">
          <cell r="A3713" t="str">
            <v>9,1,7,00,00,000</v>
          </cell>
          <cell r="B3713" t="str">
            <v>CONTROL PAGOS - CAMPOS</v>
          </cell>
          <cell r="D3713" t="b">
            <v>0</v>
          </cell>
        </row>
        <row r="3714">
          <cell r="A3714" t="str">
            <v>9,1,7,01,00,000</v>
          </cell>
          <cell r="B3714" t="str">
            <v>CONTROL PAGOS CPOS. - LA ADELA</v>
          </cell>
          <cell r="C3714" t="str">
            <v>GF5</v>
          </cell>
          <cell r="D3714" t="b">
            <v>1</v>
          </cell>
        </row>
        <row r="3715">
          <cell r="A3715" t="str">
            <v>9,1,7,02,00,000</v>
          </cell>
          <cell r="B3715" t="str">
            <v>CONTROL PAGOS CPOS. - EL BA¥ADIT</v>
          </cell>
          <cell r="C3715" t="str">
            <v>GF5</v>
          </cell>
          <cell r="D3715" t="b">
            <v>1</v>
          </cell>
        </row>
        <row r="3716">
          <cell r="A3716" t="str">
            <v>9,1,7,03,00,000</v>
          </cell>
          <cell r="B3716" t="str">
            <v>CONTROL PAGOS CPOS. - EL CORO</v>
          </cell>
          <cell r="C3716" t="str">
            <v>GF5</v>
          </cell>
          <cell r="D3716" t="b">
            <v>1</v>
          </cell>
        </row>
        <row r="3717">
          <cell r="A3717" t="str">
            <v>9,1,7,04,00,000</v>
          </cell>
          <cell r="B3717" t="str">
            <v>CONTROL PAGOS CPOS. - 7 ARBOLES</v>
          </cell>
          <cell r="C3717" t="str">
            <v>GF5</v>
          </cell>
          <cell r="D3717" t="b">
            <v>1</v>
          </cell>
        </row>
        <row r="3718">
          <cell r="A3718" t="str">
            <v>9,1,7,05,00,000</v>
          </cell>
          <cell r="B3718" t="str">
            <v>CONTROL PAGOS CPOS. - SAN ENRIQU</v>
          </cell>
          <cell r="C3718" t="str">
            <v>GF5</v>
          </cell>
          <cell r="D3718" t="b">
            <v>1</v>
          </cell>
        </row>
        <row r="3719">
          <cell r="A3719" t="str">
            <v>9,1,7,06,00,000</v>
          </cell>
          <cell r="B3719" t="str">
            <v>CONTROL PAGOS CPOS. - LA ESMERAL</v>
          </cell>
          <cell r="C3719" t="str">
            <v>GF5</v>
          </cell>
          <cell r="D3719" t="b">
            <v>1</v>
          </cell>
        </row>
        <row r="3720">
          <cell r="A3720" t="str">
            <v>9,1,7,07,00,000</v>
          </cell>
          <cell r="B3720" t="str">
            <v>CONTROL PAGOS CPOS. - EL GUALICH</v>
          </cell>
          <cell r="C3720" t="str">
            <v>GF5</v>
          </cell>
          <cell r="D3720" t="b">
            <v>1</v>
          </cell>
        </row>
        <row r="3721">
          <cell r="A3721" t="str">
            <v>9,1,7,08,00,000</v>
          </cell>
          <cell r="B3721" t="str">
            <v>CONTROL PAGOS CPOS. - LA JUANITA</v>
          </cell>
          <cell r="C3721" t="str">
            <v>GF5</v>
          </cell>
          <cell r="D3721" t="b">
            <v>1</v>
          </cell>
        </row>
        <row r="3722">
          <cell r="A3722" t="str">
            <v>9,1,7,09,00,000</v>
          </cell>
          <cell r="B3722" t="str">
            <v>CONTROL PAGOS CPOS - SAN LUIS</v>
          </cell>
          <cell r="C3722" t="str">
            <v>GF5</v>
          </cell>
          <cell r="D3722" t="b">
            <v>1</v>
          </cell>
        </row>
        <row r="3723">
          <cell r="A3723" t="str">
            <v>9,1,7,10,00,000</v>
          </cell>
          <cell r="B3723" t="str">
            <v>CONTROL PAGOS CPOS. - EL MERIDIA</v>
          </cell>
          <cell r="C3723" t="str">
            <v>GF5</v>
          </cell>
          <cell r="D3723" t="b">
            <v>1</v>
          </cell>
        </row>
        <row r="3724">
          <cell r="A3724" t="str">
            <v>9,1,7,11,00,000</v>
          </cell>
          <cell r="B3724" t="str">
            <v>CONTROL PAGOS CPOS. - TAPENAGA</v>
          </cell>
          <cell r="C3724" t="str">
            <v>GF5</v>
          </cell>
          <cell r="D3724" t="b">
            <v>1</v>
          </cell>
        </row>
        <row r="3725">
          <cell r="A3725" t="str">
            <v>9,1,7,12,00,000</v>
          </cell>
          <cell r="B3725" t="str">
            <v>CONTROL PAGOS CPOS. - MOROTI</v>
          </cell>
          <cell r="C3725" t="str">
            <v>GF5</v>
          </cell>
          <cell r="D3725" t="b">
            <v>1</v>
          </cell>
        </row>
        <row r="3726">
          <cell r="A3726" t="str">
            <v>9,1,7,13,00,000</v>
          </cell>
          <cell r="B3726" t="str">
            <v>CONTROL PAGOS CPOS. - RUNCIMAN</v>
          </cell>
          <cell r="C3726" t="str">
            <v>GF5</v>
          </cell>
          <cell r="D3726" t="b">
            <v>1</v>
          </cell>
        </row>
        <row r="3727">
          <cell r="A3727" t="str">
            <v>9,1,7,14,00,000</v>
          </cell>
          <cell r="B3727" t="str">
            <v>CONTROL PAGOS CPOS. - LA SOFIA</v>
          </cell>
          <cell r="C3727" t="str">
            <v>GF5</v>
          </cell>
          <cell r="D3727" t="b">
            <v>1</v>
          </cell>
        </row>
        <row r="3728">
          <cell r="A3728" t="str">
            <v>9,1,7,17,00,000</v>
          </cell>
          <cell r="B3728" t="str">
            <v>CONTROL PAGOS CPOS. - LOS POZOS</v>
          </cell>
          <cell r="C3728" t="str">
            <v>GF5</v>
          </cell>
          <cell r="D3728" t="b">
            <v>1</v>
          </cell>
        </row>
        <row r="3729">
          <cell r="A3729" t="str">
            <v>9,1,7,18,00,000</v>
          </cell>
          <cell r="B3729" t="str">
            <v>CONTROL PAGOS CPOS. - ¥ACURUTU</v>
          </cell>
          <cell r="C3729" t="str">
            <v>GF5</v>
          </cell>
          <cell r="D3729" t="b">
            <v>1</v>
          </cell>
        </row>
        <row r="3730">
          <cell r="A3730" t="str">
            <v>9,1,7,19,00,000</v>
          </cell>
          <cell r="B3730" t="str">
            <v>CONTROL PAGOS CPOS. - TOURNE</v>
          </cell>
          <cell r="C3730" t="str">
            <v>GF5</v>
          </cell>
          <cell r="D3730" t="b">
            <v>1</v>
          </cell>
        </row>
        <row r="3731">
          <cell r="A3731" t="str">
            <v>9,1,7,20,00,000</v>
          </cell>
          <cell r="B3731" t="str">
            <v>CONTROL PAGOS CPOS. - LAS GAMITA</v>
          </cell>
          <cell r="C3731" t="str">
            <v>GF5</v>
          </cell>
          <cell r="D3731" t="b">
            <v>1</v>
          </cell>
        </row>
        <row r="3732">
          <cell r="A3732" t="str">
            <v>9,1,7,21,00,000</v>
          </cell>
          <cell r="B3732" t="str">
            <v>CONTROL PAGOS CPOS. - LA SUIZA</v>
          </cell>
          <cell r="C3732" t="str">
            <v>GF5</v>
          </cell>
          <cell r="D3732" t="b">
            <v>1</v>
          </cell>
        </row>
        <row r="3733">
          <cell r="A3733" t="str">
            <v>9,1,7,22,00,000</v>
          </cell>
          <cell r="B3733" t="str">
            <v>CONTROL PAGOS CPOS. - OFICINA VE</v>
          </cell>
          <cell r="C3733" t="str">
            <v>GF5</v>
          </cell>
          <cell r="D3733" t="b">
            <v>1</v>
          </cell>
        </row>
        <row r="3734">
          <cell r="A3734" t="str">
            <v>9,1,7,23,00,000</v>
          </cell>
          <cell r="B3734" t="str">
            <v>CONTROL PAGOS CPOS. - LA ISABELI</v>
          </cell>
          <cell r="C3734" t="str">
            <v>GF5</v>
          </cell>
          <cell r="D3734" t="b">
            <v>1</v>
          </cell>
        </row>
        <row r="3735">
          <cell r="A3735" t="str">
            <v>9,1,7,24,00,000</v>
          </cell>
          <cell r="B3735" t="str">
            <v>CONTROL PAGOS AGRORIEGO SAN LUIS</v>
          </cell>
          <cell r="C3735" t="str">
            <v>GF5</v>
          </cell>
          <cell r="D3735" t="b">
            <v>1</v>
          </cell>
        </row>
        <row r="3736">
          <cell r="A3736" t="str">
            <v>9,1,7,99,00,000</v>
          </cell>
          <cell r="B3736" t="str">
            <v>CONTROL PAGOS CPOS. - FC EN CUOT</v>
          </cell>
          <cell r="C3736" t="str">
            <v>GF5</v>
          </cell>
          <cell r="D3736" t="b">
            <v>1</v>
          </cell>
        </row>
        <row r="3737">
          <cell r="A3737" t="str">
            <v>9,1,8,00,00,000</v>
          </cell>
          <cell r="B3737" t="str">
            <v>CONTROL - VARIOS</v>
          </cell>
          <cell r="D3737" t="b">
            <v>0</v>
          </cell>
        </row>
        <row r="3738">
          <cell r="A3738" t="str">
            <v>9,1,8,01,00,000</v>
          </cell>
          <cell r="B3738" t="str">
            <v>CONTROL MAT</v>
          </cell>
          <cell r="C3738" t="str">
            <v>GF5</v>
          </cell>
          <cell r="D3738" t="b">
            <v>1</v>
          </cell>
        </row>
        <row r="3739">
          <cell r="A3739" t="str">
            <v>9,1,8,02,00,000</v>
          </cell>
          <cell r="B3739" t="str">
            <v>PARTIDAS A IMPUTAR</v>
          </cell>
          <cell r="C3739" t="str">
            <v>GF5</v>
          </cell>
          <cell r="D3739" t="b">
            <v>1</v>
          </cell>
        </row>
        <row r="3740">
          <cell r="A3740" t="str">
            <v>9,1,8,03,00,000</v>
          </cell>
          <cell r="B3740" t="str">
            <v>CONTROL FONDOS A RENDIR</v>
          </cell>
          <cell r="C3740" t="str">
            <v>GF5</v>
          </cell>
          <cell r="D3740" t="b">
            <v>1</v>
          </cell>
        </row>
        <row r="3741">
          <cell r="A3741" t="str">
            <v>9,1,8,04,00,000</v>
          </cell>
          <cell r="B3741" t="str">
            <v>CONTROL CAJA ADM.CENTRAL</v>
          </cell>
          <cell r="C3741" t="str">
            <v>GF5</v>
          </cell>
          <cell r="D3741" t="b">
            <v>1</v>
          </cell>
        </row>
        <row r="3742">
          <cell r="A3742" t="str">
            <v>9,1,8,06,00,000</v>
          </cell>
          <cell r="B3742" t="str">
            <v>CONTROL PAGO IMPUESTOS</v>
          </cell>
          <cell r="C3742" t="str">
            <v>GF5</v>
          </cell>
          <cell r="D3742" t="b">
            <v>1</v>
          </cell>
        </row>
        <row r="3743">
          <cell r="A3743" t="str">
            <v>9,2,0,00,00,000</v>
          </cell>
          <cell r="B3743" t="str">
            <v>GESTION VENTAS</v>
          </cell>
          <cell r="D3743" t="b">
            <v>0</v>
          </cell>
        </row>
        <row r="3744">
          <cell r="A3744" t="str">
            <v>9,2,1,00,00,000</v>
          </cell>
          <cell r="B3744" t="str">
            <v>CONTROL COBRANZAS</v>
          </cell>
          <cell r="C3744" t="str">
            <v>GF5</v>
          </cell>
          <cell r="D3744" t="b">
            <v>1</v>
          </cell>
        </row>
        <row r="3745">
          <cell r="A3745" t="str">
            <v>9,2,4,00,00,000</v>
          </cell>
          <cell r="B3745" t="str">
            <v>CONTROL COBRANZAS RUNCIMAN</v>
          </cell>
          <cell r="D3745" t="b">
            <v>0</v>
          </cell>
        </row>
        <row r="3746">
          <cell r="A3746" t="str">
            <v>9,2,4,01,00,000</v>
          </cell>
          <cell r="B3746" t="str">
            <v>CONTROL COBRANZAS  - RUNCIMAN</v>
          </cell>
          <cell r="C3746" t="str">
            <v>GF5</v>
          </cell>
          <cell r="D3746" t="b">
            <v>1</v>
          </cell>
        </row>
        <row r="3747">
          <cell r="A3747" t="str">
            <v>9,2,4,02,00,000</v>
          </cell>
          <cell r="B3747" t="str">
            <v>CONTROL COBRANZAS  - LA SOFIA</v>
          </cell>
          <cell r="C3747" t="str">
            <v>GF5</v>
          </cell>
          <cell r="D3747" t="b">
            <v>1</v>
          </cell>
        </row>
        <row r="3748">
          <cell r="A3748" t="str">
            <v>9,2,4,03,00,000</v>
          </cell>
          <cell r="B3748" t="str">
            <v>CONTROL COBRANZAS  - LA SUIZA</v>
          </cell>
          <cell r="C3748" t="str">
            <v>GF5</v>
          </cell>
          <cell r="D3748" t="b">
            <v>1</v>
          </cell>
        </row>
        <row r="3749">
          <cell r="A3749" t="str">
            <v>9,2,4,04,00,000</v>
          </cell>
          <cell r="B3749" t="str">
            <v>CONTROL COBRANZAS  - SAN ENRIQUE</v>
          </cell>
          <cell r="C3749" t="str">
            <v>GF5</v>
          </cell>
          <cell r="D3749" t="b">
            <v>1</v>
          </cell>
        </row>
        <row r="3750">
          <cell r="A3750" t="str">
            <v>9,2,4,05,00,000</v>
          </cell>
          <cell r="B3750" t="str">
            <v>CONTROL COBRANZAS -LA ESMERALDA</v>
          </cell>
          <cell r="C3750" t="str">
            <v>GF5</v>
          </cell>
          <cell r="D3750" t="b">
            <v>1</v>
          </cell>
        </row>
        <row r="3751">
          <cell r="A3751" t="str">
            <v>9,2,4,06,00,000</v>
          </cell>
          <cell r="B3751" t="str">
            <v>CONTROL COBRANZAS -EL BAÑADITO</v>
          </cell>
          <cell r="C3751" t="str">
            <v>GF5</v>
          </cell>
          <cell r="D3751" t="b">
            <v>1</v>
          </cell>
        </row>
        <row r="3752">
          <cell r="A3752" t="str">
            <v>9,2,4,07,00,000</v>
          </cell>
          <cell r="B3752" t="str">
            <v>CONTROL COBRANZAS -LA JUANITA</v>
          </cell>
          <cell r="C3752" t="str">
            <v>GF5</v>
          </cell>
          <cell r="D3752" t="b">
            <v>1</v>
          </cell>
        </row>
        <row r="3753">
          <cell r="A3753" t="str">
            <v>9,2,4,08,00,000</v>
          </cell>
          <cell r="B3753" t="str">
            <v>CONTROL COBRANZAS  - EL CORO</v>
          </cell>
          <cell r="C3753" t="str">
            <v>GF5</v>
          </cell>
          <cell r="D3753" t="b">
            <v>1</v>
          </cell>
        </row>
        <row r="3754">
          <cell r="A3754" t="str">
            <v>9,2,4,10,00,000</v>
          </cell>
          <cell r="B3754" t="str">
            <v>CONTROL COBRANZAS-LA ADELA</v>
          </cell>
          <cell r="C3754" t="str">
            <v>GF5</v>
          </cell>
          <cell r="D3754" t="b">
            <v>1</v>
          </cell>
        </row>
        <row r="3755">
          <cell r="A3755" t="str">
            <v>9,2,4,11,00,000</v>
          </cell>
          <cell r="B3755" t="str">
            <v>CONTROL COBRANZAS -EL GUALICHO</v>
          </cell>
          <cell r="C3755" t="str">
            <v>GF5</v>
          </cell>
          <cell r="D3755" t="b">
            <v>1</v>
          </cell>
        </row>
        <row r="3756">
          <cell r="A3756" t="str">
            <v>9,2,4,13,00,000</v>
          </cell>
          <cell r="B3756" t="str">
            <v>CONTROL COBRANZAS - TOURNE/ÑACU</v>
          </cell>
          <cell r="C3756" t="str">
            <v>GF5</v>
          </cell>
          <cell r="D3756" t="b">
            <v>1</v>
          </cell>
        </row>
        <row r="3757">
          <cell r="A3757" t="str">
            <v>9,2,4,14,00,000</v>
          </cell>
          <cell r="B3757" t="str">
            <v>CONTROL COBRANZAS  - LOS POZOS</v>
          </cell>
          <cell r="C3757" t="str">
            <v>GF5</v>
          </cell>
          <cell r="D3757" t="b">
            <v>1</v>
          </cell>
        </row>
        <row r="3758">
          <cell r="A3758" t="str">
            <v>9,2,4,15,00,000</v>
          </cell>
          <cell r="B3758" t="str">
            <v>CONTROL COBRANZAS  - AGRORIEGO</v>
          </cell>
          <cell r="C3758" t="str">
            <v>GF5</v>
          </cell>
          <cell r="D3758" t="b">
            <v>1</v>
          </cell>
        </row>
        <row r="3759">
          <cell r="A3759" t="str">
            <v>9,3,0,00,00,000</v>
          </cell>
          <cell r="B3759" t="str">
            <v>GESTION FINANZAS</v>
          </cell>
          <cell r="D3759" t="b">
            <v>0</v>
          </cell>
        </row>
        <row r="3760">
          <cell r="A3760" t="str">
            <v>9,3,2,00,00,000</v>
          </cell>
          <cell r="B3760" t="str">
            <v>CONTROL TRANSFERENCIA ESTANCIAS</v>
          </cell>
          <cell r="D3760" t="b">
            <v>0</v>
          </cell>
        </row>
        <row r="3761">
          <cell r="A3761" t="str">
            <v>9,3,4,00,00,000</v>
          </cell>
          <cell r="B3761" t="str">
            <v>CONTROL COMPENSACION SALDOS</v>
          </cell>
          <cell r="C3761" t="str">
            <v>GF5</v>
          </cell>
          <cell r="D3761" t="b">
            <v>1</v>
          </cell>
        </row>
        <row r="3762">
          <cell r="A3762" t="str">
            <v>9,9,9,99,99,998</v>
          </cell>
          <cell r="B3762" t="str">
            <v>Ajuste por Redondeo</v>
          </cell>
          <cell r="C3762" t="str">
            <v>GF5</v>
          </cell>
          <cell r="D3762" t="b">
            <v>1</v>
          </cell>
        </row>
        <row r="3763">
          <cell r="A3763" t="str">
            <v>9,9,9,99,99,999</v>
          </cell>
          <cell r="B3763" t="str">
            <v>Ajuste Ingresos por producción</v>
          </cell>
          <cell r="C3763" t="str">
            <v>IP1</v>
          </cell>
          <cell r="D3763" t="b">
            <v>1</v>
          </cell>
        </row>
      </sheetData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"/>
    </sheetNames>
    <sheetDataSet>
      <sheetData sheetId="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GEO Data"/>
      <sheetName val="Calc Data"/>
      <sheetName val="EM 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a 8"/>
      <sheetName val="Bce Patrim"/>
    </sheetNames>
    <sheetDataSet>
      <sheetData sheetId="0" refreshError="1"/>
      <sheetData sheetId="1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mador"/>
      <sheetName val="Saldos"/>
      <sheetName val="Datos del Balance"/>
      <sheetName val="Bce Patrim"/>
      <sheetName val="EEPN"/>
      <sheetName val="Edo Rdos"/>
      <sheetName val="EOAF CRESUD"/>
      <sheetName val="PT EOAF CRESUD"/>
      <sheetName val="Nota 8"/>
      <sheetName val="ARM INF ADICIONAL"/>
      <sheetName val="ARMADO NOTA 9"/>
      <sheetName val="NOTA 9"/>
      <sheetName val="ANEXO A"/>
      <sheetName val="ANEXO B"/>
      <sheetName val="Anexo D"/>
      <sheetName val="Anexo C"/>
      <sheetName val="Anexo E"/>
      <sheetName val="Armado F"/>
      <sheetName val="Anexo F"/>
      <sheetName val="Anexo G"/>
      <sheetName val="Anexo H"/>
      <sheetName val="Indices"/>
    </sheetNames>
    <sheetDataSet>
      <sheetData sheetId="0" refreshError="1"/>
      <sheetData sheetId="1" refreshError="1"/>
      <sheetData sheetId="2" refreshError="1"/>
      <sheetData sheetId="3" refreshError="1">
        <row r="20">
          <cell r="C20">
            <v>119750711.852962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an future"/>
    </sheetNames>
    <sheetDataSet>
      <sheetData sheetId="0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ula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heat future"/>
    </sheetNames>
    <sheetDataSet>
      <sheetData sheetId="0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n future"/>
    </sheetNames>
    <sheetDataSet>
      <sheetData sheetId="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ticipos pend al 31-12-08"/>
    </sheetNames>
    <sheetDataSet>
      <sheetData sheetId="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ZENDAS"/>
    </sheetNames>
    <sheetDataSet>
      <sheetData sheetId="0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ne"/>
      <sheetName val="canon 2008-2009"/>
      <sheetName val="fpc %"/>
      <sheetName val="VMA "/>
      <sheetName val="canonh-marzo"/>
      <sheetName val="ventas abril"/>
      <sheetName val="control cp"/>
      <sheetName val="facturar"/>
      <sheetName val="ventas "/>
      <sheetName val="canon-rec obra 2010-2011"/>
      <sheetName val="evolución cp"/>
      <sheetName val="evolución ventas cine "/>
      <sheetName val="Seguimiento F3D"/>
      <sheetName val="Liquidación"/>
      <sheetName val="tiket promedio cine"/>
    </sheetNames>
    <sheetDataSet>
      <sheetData sheetId="0"/>
      <sheetData sheetId="1">
        <row r="3">
          <cell r="B3" t="str">
            <v>Local</v>
          </cell>
          <cell r="C3" t="str">
            <v>Locatario</v>
          </cell>
          <cell r="D3" t="str">
            <v>Razon Social</v>
          </cell>
          <cell r="E3" t="str">
            <v>Nombre Comercial</v>
          </cell>
          <cell r="F3" t="str">
            <v>Fecha</v>
          </cell>
          <cell r="G3" t="str">
            <v>Perìodo</v>
          </cell>
          <cell r="H3" t="str">
            <v>Comprobante</v>
          </cell>
          <cell r="I3" t="str">
            <v>Numero</v>
          </cell>
          <cell r="J3" t="str">
            <v>Importe</v>
          </cell>
          <cell r="K3" t="str">
            <v>VMA FACTURADO</v>
          </cell>
          <cell r="L3" t="str">
            <v xml:space="preserve">VENTAS </v>
          </cell>
          <cell r="M3" t="str">
            <v xml:space="preserve">% </v>
          </cell>
          <cell r="N3" t="str">
            <v>CANON S/ VENTAS</v>
          </cell>
          <cell r="O3" t="str">
            <v>Canon s/càlculo</v>
          </cell>
          <cell r="P3" t="str">
            <v>Canon s/ sistema</v>
          </cell>
        </row>
        <row r="4">
          <cell r="B4" t="str">
            <v>F20</v>
          </cell>
          <cell r="C4">
            <v>17</v>
          </cell>
          <cell r="D4" t="str">
            <v>CASTELAR HOTEL S.R.L.</v>
          </cell>
          <cell r="E4" t="str">
            <v>CASTELAR DEL PUERTO</v>
          </cell>
          <cell r="F4">
            <v>39791</v>
          </cell>
          <cell r="G4">
            <v>39753</v>
          </cell>
          <cell r="H4" t="str">
            <v>FAC A</v>
          </cell>
          <cell r="I4" t="str">
            <v>0002-00000432</v>
          </cell>
          <cell r="J4" t="str">
            <v>NETO 21%</v>
          </cell>
          <cell r="K4" t="e">
            <v>#REF!</v>
          </cell>
          <cell r="L4" t="e">
            <v>#REF!</v>
          </cell>
          <cell r="M4">
            <v>7.0000000000000007E-2</v>
          </cell>
          <cell r="N4" t="e">
            <v>#REF!</v>
          </cell>
          <cell r="O4" t="e">
            <v>#REF!</v>
          </cell>
          <cell r="P4">
            <v>6478.3</v>
          </cell>
        </row>
        <row r="5">
          <cell r="B5" t="str">
            <v>L04</v>
          </cell>
          <cell r="C5">
            <v>4</v>
          </cell>
          <cell r="D5" t="str">
            <v>BIJOU CASTELLI</v>
          </cell>
          <cell r="E5" t="str">
            <v>TODO MODA</v>
          </cell>
          <cell r="F5">
            <v>39791</v>
          </cell>
          <cell r="G5">
            <v>39753</v>
          </cell>
          <cell r="H5" t="str">
            <v>FAC A</v>
          </cell>
          <cell r="I5" t="str">
            <v>0002-00000433</v>
          </cell>
          <cell r="J5" t="str">
            <v>NETO 21%</v>
          </cell>
          <cell r="K5">
            <v>4200</v>
          </cell>
          <cell r="L5" t="e">
            <v>#REF!</v>
          </cell>
          <cell r="M5">
            <v>7.0000000000000007E-2</v>
          </cell>
          <cell r="N5" t="e">
            <v>#REF!</v>
          </cell>
          <cell r="O5" t="e">
            <v>#REF!</v>
          </cell>
          <cell r="P5">
            <v>4777.71</v>
          </cell>
        </row>
        <row r="6">
          <cell r="B6" t="str">
            <v>L08</v>
          </cell>
          <cell r="C6">
            <v>8</v>
          </cell>
          <cell r="D6" t="str">
            <v>FEMA S.A.</v>
          </cell>
          <cell r="E6" t="str">
            <v>FREDDO</v>
          </cell>
          <cell r="F6">
            <v>39791</v>
          </cell>
          <cell r="G6">
            <v>39753</v>
          </cell>
          <cell r="H6" t="str">
            <v>FAC A</v>
          </cell>
          <cell r="I6" t="str">
            <v>0002-00000434</v>
          </cell>
          <cell r="J6" t="str">
            <v>NETO 21%</v>
          </cell>
          <cell r="K6">
            <v>4000</v>
          </cell>
          <cell r="L6" t="e">
            <v>#REF!</v>
          </cell>
          <cell r="M6">
            <v>7.0000000000000007E-2</v>
          </cell>
          <cell r="N6" t="e">
            <v>#REF!</v>
          </cell>
          <cell r="O6" t="e">
            <v>#REF!</v>
          </cell>
          <cell r="P6">
            <v>4721.79</v>
          </cell>
        </row>
        <row r="7">
          <cell r="B7" t="str">
            <v>L06</v>
          </cell>
          <cell r="C7">
            <v>3</v>
          </cell>
          <cell r="D7" t="str">
            <v>CRUZ MARIA.C, PARDO ROCIO G., CRUZ ANA M. S.H.</v>
          </cell>
          <cell r="E7" t="str">
            <v>MIMO</v>
          </cell>
          <cell r="F7">
            <v>39791</v>
          </cell>
          <cell r="G7">
            <v>39753</v>
          </cell>
          <cell r="H7" t="str">
            <v>FAC A</v>
          </cell>
          <cell r="I7" t="str">
            <v>0002-00000435</v>
          </cell>
          <cell r="J7" t="str">
            <v>NETO 21%</v>
          </cell>
          <cell r="K7">
            <v>3000</v>
          </cell>
          <cell r="L7" t="e">
            <v>#REF!</v>
          </cell>
          <cell r="M7">
            <v>0.06</v>
          </cell>
          <cell r="N7" t="e">
            <v>#REF!</v>
          </cell>
          <cell r="O7" t="e">
            <v>#REF!</v>
          </cell>
          <cell r="P7">
            <v>1085.82</v>
          </cell>
        </row>
        <row r="8">
          <cell r="B8" t="str">
            <v>L28</v>
          </cell>
          <cell r="C8">
            <v>22</v>
          </cell>
          <cell r="D8" t="str">
            <v>GIACOI MARIA FERNANDA</v>
          </cell>
          <cell r="E8" t="str">
            <v>LADY COMFORT</v>
          </cell>
          <cell r="F8">
            <v>39791</v>
          </cell>
          <cell r="G8">
            <v>39753</v>
          </cell>
          <cell r="H8" t="str">
            <v>FAC A</v>
          </cell>
          <cell r="I8" t="str">
            <v>0002-00000436</v>
          </cell>
          <cell r="J8" t="str">
            <v>NETO 21%</v>
          </cell>
          <cell r="K8" t="e">
            <v>#REF!</v>
          </cell>
          <cell r="L8" t="e">
            <v>#REF!</v>
          </cell>
          <cell r="M8">
            <v>0.06</v>
          </cell>
          <cell r="N8" t="e">
            <v>#REF!</v>
          </cell>
          <cell r="O8" t="e">
            <v>#REF!</v>
          </cell>
          <cell r="P8">
            <v>391.23</v>
          </cell>
        </row>
        <row r="9">
          <cell r="B9" t="str">
            <v>L31</v>
          </cell>
          <cell r="C9">
            <v>34</v>
          </cell>
          <cell r="D9" t="str">
            <v>PECAT GROUP S.R.L.</v>
          </cell>
          <cell r="E9" t="str">
            <v>FIORUCCI</v>
          </cell>
          <cell r="F9">
            <v>39791</v>
          </cell>
          <cell r="G9">
            <v>39753</v>
          </cell>
          <cell r="H9" t="str">
            <v>FAC A</v>
          </cell>
          <cell r="I9" t="str">
            <v>0002-00000437</v>
          </cell>
          <cell r="J9" t="str">
            <v>NETO 21%</v>
          </cell>
          <cell r="K9" t="e">
            <v>#REF!</v>
          </cell>
          <cell r="L9" t="e">
            <v>#REF!</v>
          </cell>
          <cell r="M9">
            <v>0.06</v>
          </cell>
          <cell r="N9" t="e">
            <v>#REF!</v>
          </cell>
          <cell r="O9" t="e">
            <v>#REF!</v>
          </cell>
          <cell r="P9">
            <v>752.97</v>
          </cell>
        </row>
        <row r="10">
          <cell r="B10" t="str">
            <v>L32</v>
          </cell>
          <cell r="C10">
            <v>34</v>
          </cell>
          <cell r="D10" t="str">
            <v>PECAT GROUP S.R.L.</v>
          </cell>
          <cell r="E10" t="str">
            <v>SOLIDO</v>
          </cell>
          <cell r="F10">
            <v>39791</v>
          </cell>
          <cell r="G10">
            <v>39753</v>
          </cell>
          <cell r="H10" t="str">
            <v>FAC A</v>
          </cell>
          <cell r="I10" t="str">
            <v>0002-00000438</v>
          </cell>
          <cell r="J10" t="str">
            <v>NETO 21%</v>
          </cell>
          <cell r="K10" t="e">
            <v>#REF!</v>
          </cell>
          <cell r="L10" t="e">
            <v>#REF!</v>
          </cell>
          <cell r="M10">
            <v>0.06</v>
          </cell>
          <cell r="N10" t="e">
            <v>#REF!</v>
          </cell>
          <cell r="O10" t="e">
            <v>#REF!</v>
          </cell>
          <cell r="P10">
            <v>262.97000000000003</v>
          </cell>
        </row>
        <row r="11">
          <cell r="B11" t="str">
            <v>L39 y 40</v>
          </cell>
          <cell r="C11">
            <v>27</v>
          </cell>
          <cell r="D11" t="str">
            <v>GRUPO ILHSA S.A.</v>
          </cell>
          <cell r="E11" t="str">
            <v>YENNY</v>
          </cell>
          <cell r="F11">
            <v>39791</v>
          </cell>
          <cell r="G11">
            <v>39753</v>
          </cell>
          <cell r="H11" t="str">
            <v>FAC A</v>
          </cell>
          <cell r="I11" t="str">
            <v>0002-00000439</v>
          </cell>
          <cell r="J11" t="str">
            <v>NETO 21%</v>
          </cell>
          <cell r="K11">
            <v>6000</v>
          </cell>
          <cell r="L11" t="e">
            <v>#REF!</v>
          </cell>
          <cell r="M11">
            <v>0.06</v>
          </cell>
          <cell r="N11" t="e">
            <v>#REF!</v>
          </cell>
          <cell r="O11" t="e">
            <v>#REF!</v>
          </cell>
          <cell r="P11">
            <v>1585.19</v>
          </cell>
        </row>
        <row r="12">
          <cell r="B12" t="str">
            <v>F42</v>
          </cell>
          <cell r="C12">
            <v>29</v>
          </cell>
          <cell r="D12" t="str">
            <v>FALUCHO S.A.</v>
          </cell>
          <cell r="E12" t="str">
            <v>TRIFERTO</v>
          </cell>
          <cell r="F12">
            <v>39791</v>
          </cell>
          <cell r="G12">
            <v>39753</v>
          </cell>
          <cell r="H12" t="str">
            <v>FAC A</v>
          </cell>
          <cell r="I12" t="str">
            <v>0002-00000440</v>
          </cell>
          <cell r="J12" t="str">
            <v>NETO 21%</v>
          </cell>
          <cell r="K12">
            <v>3500</v>
          </cell>
          <cell r="L12" t="e">
            <v>#REF!</v>
          </cell>
          <cell r="M12">
            <v>7.0000000000000007E-2</v>
          </cell>
          <cell r="N12" t="e">
            <v>#REF!</v>
          </cell>
          <cell r="O12" t="e">
            <v>#REF!</v>
          </cell>
          <cell r="P12">
            <v>6605.17</v>
          </cell>
        </row>
        <row r="13">
          <cell r="B13" t="str">
            <v>F44</v>
          </cell>
          <cell r="C13">
            <v>36</v>
          </cell>
          <cell r="D13" t="str">
            <v>ESMERALDA S.R.L (EN FORMACIÒN)</v>
          </cell>
          <cell r="E13" t="str">
            <v>PASTA DI PORTO</v>
          </cell>
          <cell r="F13">
            <v>39791</v>
          </cell>
          <cell r="G13">
            <v>39753</v>
          </cell>
          <cell r="H13" t="str">
            <v>FAC A</v>
          </cell>
          <cell r="I13" t="str">
            <v>0002-00000441</v>
          </cell>
          <cell r="J13" t="str">
            <v>NETO 21%</v>
          </cell>
          <cell r="K13">
            <v>3500</v>
          </cell>
          <cell r="L13" t="e">
            <v>#REF!</v>
          </cell>
          <cell r="M13">
            <v>7.0000000000000007E-2</v>
          </cell>
          <cell r="N13" t="e">
            <v>#REF!</v>
          </cell>
          <cell r="O13" t="e">
            <v>#REF!</v>
          </cell>
          <cell r="P13">
            <v>2621.59</v>
          </cell>
        </row>
        <row r="14">
          <cell r="B14" t="str">
            <v>F45</v>
          </cell>
          <cell r="C14">
            <v>17</v>
          </cell>
          <cell r="D14" t="str">
            <v>CASTELAR HOTEL S.R.L.</v>
          </cell>
          <cell r="E14" t="str">
            <v>CASTELAR LOMOS &amp; CREPES</v>
          </cell>
          <cell r="F14">
            <v>39791</v>
          </cell>
          <cell r="G14">
            <v>39753</v>
          </cell>
          <cell r="H14" t="str">
            <v>FAC A</v>
          </cell>
          <cell r="I14" t="str">
            <v>0002-00000442</v>
          </cell>
          <cell r="J14" t="str">
            <v>NETO 21%</v>
          </cell>
          <cell r="K14">
            <v>3500</v>
          </cell>
          <cell r="L14" t="e">
            <v>#REF!</v>
          </cell>
          <cell r="M14">
            <v>7.0000000000000007E-2</v>
          </cell>
          <cell r="N14" t="e">
            <v>#REF!</v>
          </cell>
          <cell r="O14" t="e">
            <v>#REF!</v>
          </cell>
          <cell r="P14">
            <v>2802.1</v>
          </cell>
        </row>
        <row r="15">
          <cell r="B15" t="str">
            <v>F46</v>
          </cell>
          <cell r="C15">
            <v>5</v>
          </cell>
          <cell r="D15" t="str">
            <v>PUERTO SANTA FE S.R.L</v>
          </cell>
          <cell r="E15" t="str">
            <v>LA PICADITA</v>
          </cell>
          <cell r="F15">
            <v>39791</v>
          </cell>
          <cell r="G15">
            <v>39753</v>
          </cell>
          <cell r="H15" t="str">
            <v>FAC A</v>
          </cell>
          <cell r="I15" t="str">
            <v>0002-00000443</v>
          </cell>
          <cell r="J15" t="str">
            <v>NETO 21%</v>
          </cell>
          <cell r="K15">
            <v>3500</v>
          </cell>
          <cell r="L15" t="e">
            <v>#REF!</v>
          </cell>
          <cell r="M15">
            <v>7.0000000000000007E-2</v>
          </cell>
          <cell r="N15" t="e">
            <v>#REF!</v>
          </cell>
          <cell r="O15" t="e">
            <v>#REF!</v>
          </cell>
          <cell r="P15">
            <v>3386.39</v>
          </cell>
        </row>
        <row r="16">
          <cell r="B16" t="str">
            <v>F47</v>
          </cell>
          <cell r="C16">
            <v>5</v>
          </cell>
          <cell r="D16" t="str">
            <v>PUERTO SANTA FE S.R.L</v>
          </cell>
          <cell r="E16" t="str">
            <v>AVE CAESAR</v>
          </cell>
          <cell r="F16">
            <v>39791</v>
          </cell>
          <cell r="G16">
            <v>39753</v>
          </cell>
          <cell r="H16" t="str">
            <v>FAC A</v>
          </cell>
          <cell r="I16" t="str">
            <v>0002-00000444</v>
          </cell>
          <cell r="J16" t="str">
            <v>NETO 21%</v>
          </cell>
          <cell r="K16">
            <v>3500</v>
          </cell>
          <cell r="L16" t="e">
            <v>#REF!</v>
          </cell>
          <cell r="M16">
            <v>7.0000000000000007E-2</v>
          </cell>
          <cell r="N16" t="e">
            <v>#REF!</v>
          </cell>
          <cell r="O16" t="e">
            <v>#REF!</v>
          </cell>
          <cell r="P16">
            <v>5937.33</v>
          </cell>
        </row>
        <row r="17">
          <cell r="B17" t="str">
            <v>F48</v>
          </cell>
          <cell r="C17">
            <v>5</v>
          </cell>
          <cell r="D17" t="str">
            <v>PUERTO SANTA FE S.R.L</v>
          </cell>
          <cell r="E17" t="str">
            <v>WOK</v>
          </cell>
          <cell r="F17">
            <v>39791</v>
          </cell>
          <cell r="G17">
            <v>39753</v>
          </cell>
          <cell r="H17" t="str">
            <v>FAC A</v>
          </cell>
          <cell r="I17" t="str">
            <v>0002-00000445</v>
          </cell>
          <cell r="J17" t="str">
            <v>NETO 21%</v>
          </cell>
          <cell r="K17">
            <v>3500</v>
          </cell>
          <cell r="L17" t="e">
            <v>#REF!</v>
          </cell>
          <cell r="M17">
            <v>7.0000000000000007E-2</v>
          </cell>
          <cell r="N17" t="e">
            <v>#REF!</v>
          </cell>
          <cell r="O17" t="e">
            <v>#REF!</v>
          </cell>
          <cell r="P17">
            <v>2296.44</v>
          </cell>
        </row>
        <row r="18">
          <cell r="B18" t="str">
            <v>F49</v>
          </cell>
          <cell r="C18">
            <v>5</v>
          </cell>
          <cell r="D18" t="str">
            <v>PUERTO SANTA FE S.R.L</v>
          </cell>
          <cell r="E18" t="str">
            <v>SABOR AZTECA</v>
          </cell>
          <cell r="F18">
            <v>39791</v>
          </cell>
          <cell r="G18">
            <v>39753</v>
          </cell>
          <cell r="H18" t="str">
            <v>FAC A</v>
          </cell>
          <cell r="I18" t="str">
            <v>0002-00000446</v>
          </cell>
          <cell r="J18" t="str">
            <v>NETO 21%</v>
          </cell>
          <cell r="K18">
            <v>3500</v>
          </cell>
          <cell r="L18" t="e">
            <v>#REF!</v>
          </cell>
          <cell r="M18">
            <v>7.0000000000000007E-2</v>
          </cell>
          <cell r="N18" t="e">
            <v>#REF!</v>
          </cell>
          <cell r="O18" t="e">
            <v>#REF!</v>
          </cell>
          <cell r="P18">
            <v>1520.71</v>
          </cell>
        </row>
        <row r="19">
          <cell r="B19" t="str">
            <v>L13</v>
          </cell>
          <cell r="C19">
            <v>11</v>
          </cell>
          <cell r="D19" t="str">
            <v>DEL VISO, GUSTAVO RODOLFO</v>
          </cell>
          <cell r="E19" t="str">
            <v>47 STREET</v>
          </cell>
          <cell r="F19">
            <v>39791</v>
          </cell>
          <cell r="G19">
            <v>39753</v>
          </cell>
          <cell r="H19" t="str">
            <v>FAC A</v>
          </cell>
          <cell r="I19" t="str">
            <v>0002-00000464</v>
          </cell>
          <cell r="J19" t="str">
            <v>NETO 21%</v>
          </cell>
          <cell r="K19" t="e">
            <v>#REF!</v>
          </cell>
          <cell r="L19" t="e">
            <v>#REF!</v>
          </cell>
          <cell r="M19">
            <v>7.0000000000000007E-2</v>
          </cell>
          <cell r="N19" t="e">
            <v>#REF!</v>
          </cell>
          <cell r="O19" t="e">
            <v>#REF!</v>
          </cell>
          <cell r="P19">
            <v>1622.72</v>
          </cell>
        </row>
        <row r="20">
          <cell r="B20" t="str">
            <v>F43</v>
          </cell>
          <cell r="C20">
            <v>30</v>
          </cell>
          <cell r="D20" t="str">
            <v>M.A.C. PATIOS S.A.</v>
          </cell>
          <cell r="E20" t="str">
            <v>EL FOGON</v>
          </cell>
          <cell r="F20">
            <v>39791</v>
          </cell>
          <cell r="G20">
            <v>39753</v>
          </cell>
          <cell r="H20" t="str">
            <v>FAC A</v>
          </cell>
          <cell r="I20" t="str">
            <v>0002-00000465</v>
          </cell>
          <cell r="J20" t="str">
            <v>NETO 21%</v>
          </cell>
          <cell r="K20">
            <v>3500</v>
          </cell>
          <cell r="L20" t="e">
            <v>#REF!</v>
          </cell>
          <cell r="M20">
            <v>7.0000000000000007E-2</v>
          </cell>
          <cell r="N20" t="e">
            <v>#REF!</v>
          </cell>
          <cell r="O20" t="e">
            <v>#REF!</v>
          </cell>
          <cell r="P20">
            <v>1738.52</v>
          </cell>
        </row>
        <row r="21">
          <cell r="B21" t="str">
            <v>F03Y 05</v>
          </cell>
          <cell r="C21">
            <v>7</v>
          </cell>
          <cell r="D21" t="str">
            <v>MEULE S.R.L.</v>
          </cell>
          <cell r="E21" t="str">
            <v>PACU RESTO</v>
          </cell>
          <cell r="F21">
            <v>39828</v>
          </cell>
          <cell r="G21">
            <v>39753</v>
          </cell>
          <cell r="H21" t="str">
            <v>FAC A</v>
          </cell>
          <cell r="I21" t="str">
            <v>0002-00000714</v>
          </cell>
          <cell r="J21" t="str">
            <v>NETO 21%</v>
          </cell>
          <cell r="K21">
            <v>7800</v>
          </cell>
          <cell r="L21" t="e">
            <v>#REF!</v>
          </cell>
          <cell r="M21">
            <v>7.0000000000000007E-2</v>
          </cell>
          <cell r="N21" t="e">
            <v>#REF!</v>
          </cell>
          <cell r="O21" t="e">
            <v>#REF!</v>
          </cell>
          <cell r="P21">
            <v>1348.56</v>
          </cell>
        </row>
        <row r="25">
          <cell r="B25" t="str">
            <v>F20</v>
          </cell>
          <cell r="C25">
            <v>17</v>
          </cell>
          <cell r="D25" t="str">
            <v>CASTELAR HOTEL S.R.L.</v>
          </cell>
          <cell r="E25" t="str">
            <v>CASTELAR DEL PUERTO</v>
          </cell>
          <cell r="F25">
            <v>39828</v>
          </cell>
          <cell r="G25">
            <v>39783</v>
          </cell>
          <cell r="H25" t="str">
            <v>FAC A</v>
          </cell>
          <cell r="I25" t="str">
            <v>0002-00000694</v>
          </cell>
          <cell r="J25" t="str">
            <v>NETO 21%</v>
          </cell>
          <cell r="K25">
            <v>12000</v>
          </cell>
          <cell r="L25" t="e">
            <v>#REF!</v>
          </cell>
          <cell r="M25">
            <v>7.0000000000000007E-2</v>
          </cell>
          <cell r="N25" t="e">
            <v>#REF!</v>
          </cell>
          <cell r="O25" t="e">
            <v>#REF!</v>
          </cell>
          <cell r="P25">
            <v>3508.18</v>
          </cell>
        </row>
        <row r="26">
          <cell r="B26" t="str">
            <v>L23</v>
          </cell>
          <cell r="C26">
            <v>19</v>
          </cell>
          <cell r="D26" t="str">
            <v>CORTASSA, ALDO LEONICIO</v>
          </cell>
          <cell r="E26" t="str">
            <v>PERFUMERÌAS CORTASSA</v>
          </cell>
          <cell r="F26">
            <v>39828</v>
          </cell>
          <cell r="G26">
            <v>39783</v>
          </cell>
          <cell r="H26" t="str">
            <v>FAC A</v>
          </cell>
          <cell r="I26" t="str">
            <v>0002-00000696</v>
          </cell>
          <cell r="J26" t="str">
            <v>NETO 21%</v>
          </cell>
          <cell r="K26">
            <v>3500</v>
          </cell>
          <cell r="L26" t="e">
            <v>#REF!</v>
          </cell>
          <cell r="M26">
            <v>0.06</v>
          </cell>
          <cell r="N26" t="e">
            <v>#REF!</v>
          </cell>
          <cell r="O26" t="e">
            <v>#REF!</v>
          </cell>
          <cell r="P26">
            <v>2612.62</v>
          </cell>
        </row>
        <row r="27">
          <cell r="B27" t="str">
            <v>L25</v>
          </cell>
          <cell r="C27">
            <v>20</v>
          </cell>
          <cell r="D27" t="str">
            <v>LISADORA S.R.L.</v>
          </cell>
          <cell r="E27" t="str">
            <v>ISADORA</v>
          </cell>
          <cell r="F27">
            <v>39828</v>
          </cell>
          <cell r="G27">
            <v>39783</v>
          </cell>
          <cell r="H27" t="str">
            <v>FAC A</v>
          </cell>
          <cell r="I27" t="str">
            <v>0002-00000697</v>
          </cell>
          <cell r="J27" t="str">
            <v>NETO 21%</v>
          </cell>
          <cell r="K27">
            <v>4200</v>
          </cell>
          <cell r="L27" t="e">
            <v>#REF!</v>
          </cell>
          <cell r="M27">
            <v>7.0000000000000007E-2</v>
          </cell>
          <cell r="N27" t="e">
            <v>#REF!</v>
          </cell>
          <cell r="O27" t="e">
            <v>#REF!</v>
          </cell>
          <cell r="P27">
            <v>2160.5500000000002</v>
          </cell>
        </row>
        <row r="28">
          <cell r="B28" t="str">
            <v>l08</v>
          </cell>
          <cell r="C28">
            <v>8</v>
          </cell>
          <cell r="D28" t="str">
            <v>FEMA S.A.</v>
          </cell>
          <cell r="E28" t="str">
            <v>FREDDO</v>
          </cell>
          <cell r="F28">
            <v>39828</v>
          </cell>
          <cell r="G28">
            <v>39783</v>
          </cell>
          <cell r="H28" t="str">
            <v>FAC A</v>
          </cell>
          <cell r="I28" t="str">
            <v>0002-00000698</v>
          </cell>
          <cell r="J28" t="str">
            <v>NETO 21%</v>
          </cell>
          <cell r="K28">
            <v>4000</v>
          </cell>
          <cell r="L28" t="e">
            <v>#REF!</v>
          </cell>
          <cell r="M28">
            <v>7.0000000000000007E-2</v>
          </cell>
          <cell r="N28" t="e">
            <v>#REF!</v>
          </cell>
          <cell r="O28" t="e">
            <v>#REF!</v>
          </cell>
          <cell r="P28">
            <v>2886.67</v>
          </cell>
        </row>
        <row r="29">
          <cell r="B29" t="str">
            <v>L06</v>
          </cell>
          <cell r="C29">
            <v>3</v>
          </cell>
          <cell r="D29" t="str">
            <v>CRUZ MARIA.C, PARDO ROCIO G., CRUZ ANA M. S.H.</v>
          </cell>
          <cell r="E29" t="str">
            <v>MIMO</v>
          </cell>
          <cell r="F29">
            <v>39828</v>
          </cell>
          <cell r="G29">
            <v>39783</v>
          </cell>
          <cell r="H29" t="str">
            <v>FAC A</v>
          </cell>
          <cell r="I29" t="str">
            <v>0002-00000699</v>
          </cell>
          <cell r="J29" t="str">
            <v>NETO 21%</v>
          </cell>
          <cell r="K29">
            <v>4000</v>
          </cell>
          <cell r="L29" t="e">
            <v>#REF!</v>
          </cell>
          <cell r="M29">
            <v>0.06</v>
          </cell>
          <cell r="N29" t="e">
            <v>#REF!</v>
          </cell>
          <cell r="O29" t="e">
            <v>#REF!</v>
          </cell>
          <cell r="P29">
            <v>991.32</v>
          </cell>
        </row>
        <row r="30">
          <cell r="B30" t="str">
            <v>L28</v>
          </cell>
          <cell r="C30">
            <v>22</v>
          </cell>
          <cell r="D30" t="str">
            <v>GIACOI MARIA FERNANDA</v>
          </cell>
          <cell r="E30" t="str">
            <v>LADY COMFORT</v>
          </cell>
          <cell r="F30">
            <v>39828</v>
          </cell>
          <cell r="G30">
            <v>39783</v>
          </cell>
          <cell r="H30" t="str">
            <v>FAC A</v>
          </cell>
          <cell r="I30" t="str">
            <v>0002-00000700</v>
          </cell>
          <cell r="J30" t="str">
            <v>NETO 21%</v>
          </cell>
          <cell r="K30" t="e">
            <v>#REF!</v>
          </cell>
          <cell r="L30" t="e">
            <v>#REF!</v>
          </cell>
          <cell r="M30">
            <v>0.06</v>
          </cell>
          <cell r="N30" t="e">
            <v>#REF!</v>
          </cell>
          <cell r="O30" t="e">
            <v>#REF!</v>
          </cell>
          <cell r="P30">
            <v>1087.44</v>
          </cell>
        </row>
        <row r="31">
          <cell r="B31" t="str">
            <v>L31</v>
          </cell>
          <cell r="C31">
            <v>34</v>
          </cell>
          <cell r="D31" t="str">
            <v>PECAT GROUP S.R.L.</v>
          </cell>
          <cell r="E31" t="str">
            <v>FIORUCCI</v>
          </cell>
          <cell r="F31">
            <v>39828</v>
          </cell>
          <cell r="G31">
            <v>39783</v>
          </cell>
          <cell r="H31" t="str">
            <v>FAC A</v>
          </cell>
          <cell r="I31" t="str">
            <v>0002-00000701</v>
          </cell>
          <cell r="J31" t="str">
            <v>NETO 21%</v>
          </cell>
          <cell r="K31" t="e">
            <v>#REF!</v>
          </cell>
          <cell r="L31" t="e">
            <v>#REF!</v>
          </cell>
          <cell r="M31">
            <v>0.06</v>
          </cell>
          <cell r="N31" t="e">
            <v>#REF!</v>
          </cell>
          <cell r="O31" t="e">
            <v>#REF!</v>
          </cell>
          <cell r="P31">
            <v>1865.26</v>
          </cell>
        </row>
        <row r="32">
          <cell r="B32" t="str">
            <v>L32</v>
          </cell>
          <cell r="C32">
            <v>34</v>
          </cell>
          <cell r="D32" t="str">
            <v>PECAT GROUP S.R.L.</v>
          </cell>
          <cell r="E32" t="str">
            <v>SOLIDO</v>
          </cell>
          <cell r="F32">
            <v>39828</v>
          </cell>
          <cell r="G32">
            <v>39783</v>
          </cell>
          <cell r="H32" t="str">
            <v>FAC A</v>
          </cell>
          <cell r="I32" t="str">
            <v>0002-00000702</v>
          </cell>
          <cell r="J32" t="str">
            <v>NETO 21%</v>
          </cell>
          <cell r="K32" t="e">
            <v>#REF!</v>
          </cell>
          <cell r="L32" t="e">
            <v>#REF!</v>
          </cell>
          <cell r="M32">
            <v>0.06</v>
          </cell>
          <cell r="N32" t="e">
            <v>#REF!</v>
          </cell>
          <cell r="O32" t="e">
            <v>#REF!</v>
          </cell>
          <cell r="P32">
            <v>1375.26</v>
          </cell>
        </row>
        <row r="33">
          <cell r="B33" t="str">
            <v>L37 y 38</v>
          </cell>
          <cell r="C33">
            <v>26</v>
          </cell>
          <cell r="D33" t="str">
            <v>FENIX DISTRIBUCIONES S.R.L.</v>
          </cell>
          <cell r="E33" t="str">
            <v>JUGUETERÌAS PIZZICO</v>
          </cell>
          <cell r="F33">
            <v>39828</v>
          </cell>
          <cell r="G33">
            <v>39783</v>
          </cell>
          <cell r="H33" t="str">
            <v>FAC A</v>
          </cell>
          <cell r="I33" t="str">
            <v>0002-00000703</v>
          </cell>
          <cell r="J33" t="str">
            <v>NETO 21%</v>
          </cell>
          <cell r="K33">
            <v>7300</v>
          </cell>
          <cell r="L33" t="e">
            <v>#REF!</v>
          </cell>
          <cell r="M33">
            <v>0.1</v>
          </cell>
          <cell r="N33" t="e">
            <v>#REF!</v>
          </cell>
          <cell r="O33" t="e">
            <v>#REF!</v>
          </cell>
          <cell r="P33">
            <v>12762.87</v>
          </cell>
        </row>
        <row r="34">
          <cell r="B34" t="str">
            <v>L12</v>
          </cell>
          <cell r="C34">
            <v>10</v>
          </cell>
          <cell r="D34" t="str">
            <v>TOUCH S.R.L.</v>
          </cell>
          <cell r="E34" t="str">
            <v>SOOPLO</v>
          </cell>
          <cell r="F34">
            <v>39828</v>
          </cell>
          <cell r="G34">
            <v>39783</v>
          </cell>
          <cell r="H34" t="str">
            <v>FAC A</v>
          </cell>
          <cell r="I34" t="str">
            <v>0002-00000704</v>
          </cell>
          <cell r="J34" t="str">
            <v>NETO 21%</v>
          </cell>
          <cell r="K34" t="e">
            <v>#REF!</v>
          </cell>
          <cell r="L34" t="e">
            <v>#REF!</v>
          </cell>
          <cell r="M34">
            <v>0.06</v>
          </cell>
          <cell r="N34" t="e">
            <v>#REF!</v>
          </cell>
          <cell r="O34" t="e">
            <v>#REF!</v>
          </cell>
          <cell r="P34">
            <v>1442.18</v>
          </cell>
        </row>
        <row r="35">
          <cell r="B35" t="str">
            <v>L39 y 40</v>
          </cell>
          <cell r="C35">
            <v>27</v>
          </cell>
          <cell r="D35" t="str">
            <v>GRUPO ILHSA S.A.</v>
          </cell>
          <cell r="E35" t="str">
            <v>YENNY</v>
          </cell>
          <cell r="F35">
            <v>39828</v>
          </cell>
          <cell r="G35">
            <v>39783</v>
          </cell>
          <cell r="H35" t="str">
            <v>FAC A</v>
          </cell>
          <cell r="I35" t="str">
            <v>0002-00000705</v>
          </cell>
          <cell r="J35" t="str">
            <v>NETO 21%</v>
          </cell>
          <cell r="K35">
            <v>7128.6</v>
          </cell>
          <cell r="L35" t="e">
            <v>#REF!</v>
          </cell>
          <cell r="M35">
            <v>0.06</v>
          </cell>
          <cell r="N35" t="e">
            <v>#REF!</v>
          </cell>
          <cell r="O35" t="e">
            <v>#REF!</v>
          </cell>
          <cell r="P35">
            <v>5947.21</v>
          </cell>
        </row>
        <row r="36">
          <cell r="B36" t="str">
            <v>F42</v>
          </cell>
          <cell r="C36">
            <v>29</v>
          </cell>
          <cell r="D36" t="str">
            <v>FALUCHO S.A.</v>
          </cell>
          <cell r="E36" t="str">
            <v>TRIFERTO</v>
          </cell>
          <cell r="F36">
            <v>39828</v>
          </cell>
          <cell r="G36">
            <v>39783</v>
          </cell>
          <cell r="H36" t="str">
            <v>FAC A</v>
          </cell>
          <cell r="I36" t="str">
            <v>0002-00000706</v>
          </cell>
          <cell r="J36" t="str">
            <v>NETO 21%</v>
          </cell>
          <cell r="K36">
            <v>3500</v>
          </cell>
          <cell r="L36" t="e">
            <v>#REF!</v>
          </cell>
          <cell r="M36">
            <v>7.0000000000000007E-2</v>
          </cell>
          <cell r="N36" t="e">
            <v>#REF!</v>
          </cell>
          <cell r="O36" t="e">
            <v>#REF!</v>
          </cell>
          <cell r="P36">
            <v>4040.51</v>
          </cell>
        </row>
        <row r="37">
          <cell r="B37" t="str">
            <v>F43</v>
          </cell>
          <cell r="C37">
            <v>30</v>
          </cell>
          <cell r="D37" t="str">
            <v>M.A.C. PATIOS S.A.</v>
          </cell>
          <cell r="E37" t="str">
            <v>EL FOGON</v>
          </cell>
          <cell r="F37">
            <v>39828</v>
          </cell>
          <cell r="G37">
            <v>39783</v>
          </cell>
          <cell r="H37" t="str">
            <v>FAC A</v>
          </cell>
          <cell r="I37" t="str">
            <v>0002-00000707</v>
          </cell>
          <cell r="J37" t="str">
            <v>NETO 21%</v>
          </cell>
          <cell r="K37" t="e">
            <v>#REF!</v>
          </cell>
          <cell r="L37" t="e">
            <v>#REF!</v>
          </cell>
          <cell r="M37">
            <v>7.0000000000000007E-2</v>
          </cell>
          <cell r="N37" t="e">
            <v>#REF!</v>
          </cell>
          <cell r="O37" t="e">
            <v>#REF!</v>
          </cell>
          <cell r="P37">
            <v>1699.87</v>
          </cell>
        </row>
        <row r="38">
          <cell r="B38" t="str">
            <v>F44</v>
          </cell>
          <cell r="C38">
            <v>36</v>
          </cell>
          <cell r="D38" t="str">
            <v>ESMERALDA S.R.L (EN FORMACIÒN)</v>
          </cell>
          <cell r="E38" t="str">
            <v>PASTA DI PORTO</v>
          </cell>
          <cell r="F38">
            <v>39828</v>
          </cell>
          <cell r="G38">
            <v>39783</v>
          </cell>
          <cell r="H38" t="str">
            <v>FAC A</v>
          </cell>
          <cell r="I38" t="str">
            <v>0002-00000708</v>
          </cell>
          <cell r="J38" t="str">
            <v>NETO 21%</v>
          </cell>
          <cell r="K38">
            <v>3500</v>
          </cell>
          <cell r="L38" t="e">
            <v>#REF!</v>
          </cell>
          <cell r="M38">
            <v>7.0000000000000007E-2</v>
          </cell>
          <cell r="N38" t="e">
            <v>#REF!</v>
          </cell>
          <cell r="O38" t="e">
            <v>#REF!</v>
          </cell>
          <cell r="P38">
            <v>2108.9299999999998</v>
          </cell>
        </row>
        <row r="39">
          <cell r="B39" t="str">
            <v>F45</v>
          </cell>
          <cell r="C39">
            <v>17</v>
          </cell>
          <cell r="D39" t="str">
            <v>CASTELAR HOTEL S.R.L.</v>
          </cell>
          <cell r="E39" t="str">
            <v>CASTELAR LOMOS &amp; CREPES</v>
          </cell>
          <cell r="F39">
            <v>39828</v>
          </cell>
          <cell r="G39">
            <v>39783</v>
          </cell>
          <cell r="H39" t="str">
            <v>FAC A</v>
          </cell>
          <cell r="I39" t="str">
            <v>0002-00000709</v>
          </cell>
          <cell r="J39" t="str">
            <v>NETO 21%</v>
          </cell>
          <cell r="K39">
            <v>3500</v>
          </cell>
          <cell r="L39" t="e">
            <v>#REF!</v>
          </cell>
          <cell r="M39">
            <v>7.0000000000000007E-2</v>
          </cell>
          <cell r="N39" t="e">
            <v>#REF!</v>
          </cell>
          <cell r="O39" t="e">
            <v>#REF!</v>
          </cell>
          <cell r="P39">
            <v>1612.77</v>
          </cell>
        </row>
        <row r="40">
          <cell r="B40" t="str">
            <v>F46</v>
          </cell>
          <cell r="C40">
            <v>5</v>
          </cell>
          <cell r="D40" t="str">
            <v>PUERTO SANTA FE S.R.L</v>
          </cell>
          <cell r="E40" t="str">
            <v>LA PICADITA</v>
          </cell>
          <cell r="F40">
            <v>39828</v>
          </cell>
          <cell r="G40">
            <v>39783</v>
          </cell>
          <cell r="H40" t="str">
            <v>FAC A</v>
          </cell>
          <cell r="I40" t="str">
            <v>0002-00000710</v>
          </cell>
          <cell r="J40" t="str">
            <v>NETO 21%</v>
          </cell>
          <cell r="K40">
            <v>3500</v>
          </cell>
          <cell r="L40" t="e">
            <v>#REF!</v>
          </cell>
          <cell r="M40">
            <v>7.0000000000000007E-2</v>
          </cell>
          <cell r="N40" t="e">
            <v>#REF!</v>
          </cell>
          <cell r="O40" t="e">
            <v>#REF!</v>
          </cell>
          <cell r="P40">
            <v>1621.85</v>
          </cell>
        </row>
        <row r="41">
          <cell r="B41" t="str">
            <v>F47</v>
          </cell>
          <cell r="C41">
            <v>5</v>
          </cell>
          <cell r="D41" t="str">
            <v>PUERTO SANTA FE S.R.L</v>
          </cell>
          <cell r="E41" t="str">
            <v>AVE CAESAR</v>
          </cell>
          <cell r="F41">
            <v>39828</v>
          </cell>
          <cell r="G41">
            <v>39783</v>
          </cell>
          <cell r="H41" t="str">
            <v>FAC A</v>
          </cell>
          <cell r="I41" t="str">
            <v>0002-00000711</v>
          </cell>
          <cell r="J41" t="str">
            <v>NETO 21%</v>
          </cell>
          <cell r="K41">
            <v>3500</v>
          </cell>
          <cell r="L41" t="e">
            <v>#REF!</v>
          </cell>
          <cell r="M41">
            <v>7.0000000000000007E-2</v>
          </cell>
          <cell r="N41" t="e">
            <v>#REF!</v>
          </cell>
          <cell r="O41" t="e">
            <v>#REF!</v>
          </cell>
          <cell r="P41">
            <v>3156.36</v>
          </cell>
        </row>
        <row r="42">
          <cell r="B42" t="str">
            <v>F48</v>
          </cell>
          <cell r="C42">
            <v>5</v>
          </cell>
          <cell r="D42" t="str">
            <v>PUERTO SANTA FE S.R.L</v>
          </cell>
          <cell r="E42" t="str">
            <v>WOK</v>
          </cell>
          <cell r="F42">
            <v>39828</v>
          </cell>
          <cell r="G42">
            <v>39783</v>
          </cell>
          <cell r="H42" t="str">
            <v>FAC A</v>
          </cell>
          <cell r="I42" t="str">
            <v>0002-00000712</v>
          </cell>
          <cell r="J42" t="str">
            <v>NETO 21%</v>
          </cell>
          <cell r="K42">
            <v>3500</v>
          </cell>
          <cell r="L42" t="e">
            <v>#REF!</v>
          </cell>
          <cell r="M42">
            <v>7.0000000000000007E-2</v>
          </cell>
          <cell r="N42" t="e">
            <v>#REF!</v>
          </cell>
          <cell r="O42" t="e">
            <v>#REF!</v>
          </cell>
          <cell r="P42">
            <v>845.56</v>
          </cell>
        </row>
        <row r="43">
          <cell r="B43" t="str">
            <v>F49</v>
          </cell>
          <cell r="C43">
            <v>5</v>
          </cell>
          <cell r="D43" t="str">
            <v>PUERTO SANTA FE S.R.L</v>
          </cell>
          <cell r="E43" t="str">
            <v>SABOR AZTECA</v>
          </cell>
          <cell r="F43">
            <v>39828</v>
          </cell>
          <cell r="G43">
            <v>39783</v>
          </cell>
          <cell r="H43" t="str">
            <v>FAC A</v>
          </cell>
          <cell r="I43" t="str">
            <v>0002-00000713</v>
          </cell>
          <cell r="J43" t="str">
            <v>NETO 21%</v>
          </cell>
          <cell r="K43">
            <v>3500</v>
          </cell>
          <cell r="L43" t="e">
            <v>#REF!</v>
          </cell>
          <cell r="M43">
            <v>7.0000000000000007E-2</v>
          </cell>
          <cell r="N43" t="e">
            <v>#REF!</v>
          </cell>
          <cell r="O43" t="e">
            <v>#REF!</v>
          </cell>
          <cell r="P43">
            <v>240.49</v>
          </cell>
        </row>
        <row r="44">
          <cell r="B44" t="str">
            <v>L18</v>
          </cell>
          <cell r="C44">
            <v>16</v>
          </cell>
          <cell r="D44" t="str">
            <v>GESUALDO BRUNO VICTOR</v>
          </cell>
          <cell r="E44" t="str">
            <v>BRUNO GESUALDO</v>
          </cell>
          <cell r="F44">
            <v>39843</v>
          </cell>
          <cell r="G44">
            <v>39783</v>
          </cell>
          <cell r="H44" t="str">
            <v>FAC A</v>
          </cell>
          <cell r="I44" t="str">
            <v>0002-00000740</v>
          </cell>
          <cell r="J44" t="str">
            <v>NETO 21%</v>
          </cell>
          <cell r="K44">
            <v>4200</v>
          </cell>
          <cell r="L44" t="e">
            <v>#REF!</v>
          </cell>
          <cell r="M44">
            <v>7.0000000000000007E-2</v>
          </cell>
          <cell r="N44" t="e">
            <v>#REF!</v>
          </cell>
          <cell r="O44" t="e">
            <v>#REF!</v>
          </cell>
          <cell r="P44">
            <v>22.09</v>
          </cell>
        </row>
        <row r="45">
          <cell r="B45" t="str">
            <v>L13</v>
          </cell>
          <cell r="C45">
            <v>11</v>
          </cell>
          <cell r="D45" t="str">
            <v>DEL VISO, GUSTAVO RODOLFO</v>
          </cell>
          <cell r="E45" t="str">
            <v>47 STREET</v>
          </cell>
          <cell r="F45">
            <v>39843</v>
          </cell>
          <cell r="G45">
            <v>39783</v>
          </cell>
          <cell r="H45" t="str">
            <v>FAC A</v>
          </cell>
          <cell r="I45" t="str">
            <v>0002-00000741</v>
          </cell>
          <cell r="J45" t="str">
            <v>NETO 21%</v>
          </cell>
          <cell r="K45" t="e">
            <v>#REF!</v>
          </cell>
          <cell r="L45" t="e">
            <v>#REF!</v>
          </cell>
          <cell r="M45">
            <v>7.0000000000000007E-2</v>
          </cell>
          <cell r="N45" t="e">
            <v>#REF!</v>
          </cell>
          <cell r="O45" t="e">
            <v>#REF!</v>
          </cell>
          <cell r="P45">
            <v>1974.8</v>
          </cell>
        </row>
        <row r="46">
          <cell r="B46" t="str">
            <v>L1/G1/G3</v>
          </cell>
          <cell r="C46">
            <v>54</v>
          </cell>
          <cell r="D46" t="str">
            <v>ARCOS DORADOS ARGENTINA S.A.</v>
          </cell>
          <cell r="E46" t="str">
            <v>MAC DONALD`S</v>
          </cell>
          <cell r="F46">
            <v>39863</v>
          </cell>
          <cell r="G46">
            <v>39783</v>
          </cell>
          <cell r="H46" t="str">
            <v>FAC A</v>
          </cell>
          <cell r="I46" t="str">
            <v>0002-00000916</v>
          </cell>
          <cell r="J46" t="str">
            <v>NETO 21%</v>
          </cell>
          <cell r="K46">
            <v>10000</v>
          </cell>
          <cell r="L46" t="e">
            <v>#REF!</v>
          </cell>
          <cell r="M46">
            <v>0.05</v>
          </cell>
          <cell r="N46" t="e">
            <v>#REF!</v>
          </cell>
          <cell r="O46" t="e">
            <v>#REF!</v>
          </cell>
          <cell r="P46">
            <v>8390.2999999999993</v>
          </cell>
        </row>
        <row r="47">
          <cell r="B47" t="str">
            <v>L04</v>
          </cell>
          <cell r="C47">
            <v>4</v>
          </cell>
          <cell r="D47" t="str">
            <v>BIJOU CASTELLI</v>
          </cell>
          <cell r="E47" t="str">
            <v>TODO MODA</v>
          </cell>
          <cell r="F47">
            <v>39911</v>
          </cell>
          <cell r="G47">
            <v>39783</v>
          </cell>
          <cell r="H47" t="str">
            <v>NCR A</v>
          </cell>
          <cell r="I47" t="str">
            <v>0002-00000039</v>
          </cell>
          <cell r="J47" t="str">
            <v>NETO 21%</v>
          </cell>
          <cell r="K47">
            <v>4200</v>
          </cell>
          <cell r="L47" t="e">
            <v>#REF!</v>
          </cell>
          <cell r="M47">
            <v>7.0000000000000007E-2</v>
          </cell>
          <cell r="N47" t="e">
            <v>#REF!</v>
          </cell>
          <cell r="O47" t="e">
            <v>#REF!</v>
          </cell>
          <cell r="P47">
            <v>6681.22</v>
          </cell>
        </row>
        <row r="48">
          <cell r="B48" t="str">
            <v>L26</v>
          </cell>
          <cell r="C48">
            <v>53</v>
          </cell>
          <cell r="D48" t="str">
            <v>GALEOTA GUILLERMO GERMAN, GALEOTA LUCIANA SOLEDAD S.H.</v>
          </cell>
          <cell r="E48" t="str">
            <v>JOYERIA Y RELOJERIA GALEOTA</v>
          </cell>
          <cell r="F48">
            <v>39916</v>
          </cell>
          <cell r="G48">
            <v>39783</v>
          </cell>
          <cell r="H48" t="str">
            <v>FAC A</v>
          </cell>
          <cell r="I48" t="str">
            <v>0002-00001389</v>
          </cell>
          <cell r="J48" t="str">
            <v>NETO 21%</v>
          </cell>
          <cell r="K48">
            <v>3800</v>
          </cell>
          <cell r="L48" t="e">
            <v>#REF!</v>
          </cell>
          <cell r="M48">
            <v>7.0000000000000007E-2</v>
          </cell>
          <cell r="N48" t="e">
            <v>#REF!</v>
          </cell>
          <cell r="O48" t="e">
            <v>#REF!</v>
          </cell>
          <cell r="P48">
            <v>1219.56</v>
          </cell>
        </row>
        <row r="49">
          <cell r="B49" t="str">
            <v>L11</v>
          </cell>
          <cell r="C49">
            <v>9</v>
          </cell>
          <cell r="D49" t="str">
            <v>FAVALE, MARCELA MABEL</v>
          </cell>
          <cell r="E49" t="str">
            <v>SCRUM</v>
          </cell>
          <cell r="F49">
            <v>39916</v>
          </cell>
          <cell r="G49">
            <v>39783</v>
          </cell>
          <cell r="H49" t="str">
            <v>FAC A</v>
          </cell>
          <cell r="I49" t="str">
            <v>0002-00001390</v>
          </cell>
          <cell r="J49" t="str">
            <v>NETO 21%</v>
          </cell>
          <cell r="K49">
            <v>6800</v>
          </cell>
          <cell r="L49" t="e">
            <v>#REF!</v>
          </cell>
          <cell r="M49">
            <v>7.0000000000000007E-2</v>
          </cell>
          <cell r="N49" t="e">
            <v>#REF!</v>
          </cell>
          <cell r="O49" t="e">
            <v>#REF!</v>
          </cell>
          <cell r="P49">
            <v>445</v>
          </cell>
        </row>
        <row r="50">
          <cell r="O50" t="e">
            <v>#REF!</v>
          </cell>
          <cell r="P50">
            <v>70698.87</v>
          </cell>
        </row>
        <row r="52">
          <cell r="B52" t="str">
            <v>F20</v>
          </cell>
          <cell r="C52">
            <v>17</v>
          </cell>
          <cell r="D52" t="str">
            <v>CASTELAR HOTEL S.R.L.</v>
          </cell>
          <cell r="E52" t="str">
            <v>CASTELAR DEL PUERTO</v>
          </cell>
          <cell r="F52">
            <v>39863</v>
          </cell>
          <cell r="G52">
            <v>39814</v>
          </cell>
          <cell r="H52" t="str">
            <v>FAC A</v>
          </cell>
          <cell r="I52" t="str">
            <v>0002-00000921</v>
          </cell>
          <cell r="J52" t="str">
            <v>NETO 21%</v>
          </cell>
          <cell r="K52" t="e">
            <v>#REF!</v>
          </cell>
          <cell r="L52" t="e">
            <v>#REF!</v>
          </cell>
          <cell r="M52">
            <v>7.0000000000000007E-2</v>
          </cell>
          <cell r="N52" t="e">
            <v>#REF!</v>
          </cell>
          <cell r="O52" t="e">
            <v>#REF!</v>
          </cell>
          <cell r="P52">
            <v>1998.88</v>
          </cell>
        </row>
        <row r="53">
          <cell r="B53" t="str">
            <v>L04</v>
          </cell>
          <cell r="C53">
            <v>4</v>
          </cell>
          <cell r="D53" t="str">
            <v>BIJOU CASTELLI</v>
          </cell>
          <cell r="E53" t="str">
            <v>TODO MODA</v>
          </cell>
          <cell r="F53">
            <v>39863</v>
          </cell>
          <cell r="G53">
            <v>39814</v>
          </cell>
          <cell r="H53" t="str">
            <v>FAC A</v>
          </cell>
          <cell r="I53" t="str">
            <v>0002-00000922</v>
          </cell>
          <cell r="J53" t="str">
            <v>NETO 21%</v>
          </cell>
          <cell r="K53" t="e">
            <v>#REF!</v>
          </cell>
          <cell r="L53" t="e">
            <v>#REF!</v>
          </cell>
          <cell r="M53">
            <v>7.0000000000000007E-2</v>
          </cell>
          <cell r="N53" t="e">
            <v>#REF!</v>
          </cell>
          <cell r="O53" t="e">
            <v>#REF!</v>
          </cell>
          <cell r="P53">
            <v>5793.06</v>
          </cell>
        </row>
        <row r="54">
          <cell r="B54" t="str">
            <v>L08</v>
          </cell>
          <cell r="C54">
            <v>8</v>
          </cell>
          <cell r="D54" t="str">
            <v>FEMA S.A.</v>
          </cell>
          <cell r="E54" t="str">
            <v>FREDDO</v>
          </cell>
          <cell r="F54">
            <v>39863</v>
          </cell>
          <cell r="G54">
            <v>39814</v>
          </cell>
          <cell r="H54" t="str">
            <v>FAC A</v>
          </cell>
          <cell r="I54" t="str">
            <v>0002-00000923</v>
          </cell>
          <cell r="J54" t="str">
            <v>NETO 21%</v>
          </cell>
          <cell r="K54">
            <v>4000</v>
          </cell>
          <cell r="L54" t="e">
            <v>#REF!</v>
          </cell>
          <cell r="M54">
            <v>7.0000000000000007E-2</v>
          </cell>
          <cell r="N54" t="e">
            <v>#REF!</v>
          </cell>
          <cell r="O54" t="e">
            <v>#REF!</v>
          </cell>
          <cell r="P54">
            <v>2856.22</v>
          </cell>
        </row>
        <row r="55">
          <cell r="B55" t="str">
            <v>L31</v>
          </cell>
          <cell r="C55">
            <v>34</v>
          </cell>
          <cell r="D55" t="str">
            <v>PECAT GROUP S.R.L.</v>
          </cell>
          <cell r="E55" t="str">
            <v>FIORUCCI</v>
          </cell>
          <cell r="F55">
            <v>39863</v>
          </cell>
          <cell r="G55">
            <v>39814</v>
          </cell>
          <cell r="H55" t="str">
            <v>FAC A</v>
          </cell>
          <cell r="I55" t="str">
            <v>0002-00000924</v>
          </cell>
          <cell r="J55" t="str">
            <v>NETO 21%</v>
          </cell>
          <cell r="K55" t="e">
            <v>#REF!</v>
          </cell>
          <cell r="L55" t="e">
            <v>#REF!</v>
          </cell>
          <cell r="M55">
            <v>0.06</v>
          </cell>
          <cell r="N55" t="e">
            <v>#REF!</v>
          </cell>
          <cell r="O55" t="e">
            <v>#REF!</v>
          </cell>
          <cell r="P55">
            <v>837.42</v>
          </cell>
        </row>
        <row r="56">
          <cell r="B56" t="str">
            <v>L32</v>
          </cell>
          <cell r="C56">
            <v>34</v>
          </cell>
          <cell r="D56" t="str">
            <v>PECAT GROUP S.R.L.</v>
          </cell>
          <cell r="E56" t="str">
            <v>SOLIDO</v>
          </cell>
          <cell r="F56">
            <v>39863</v>
          </cell>
          <cell r="G56">
            <v>39814</v>
          </cell>
          <cell r="H56" t="str">
            <v>FAC A</v>
          </cell>
          <cell r="I56" t="str">
            <v>0002-00000925</v>
          </cell>
          <cell r="J56" t="str">
            <v>NETO 21%</v>
          </cell>
          <cell r="K56" t="e">
            <v>#REF!</v>
          </cell>
          <cell r="L56" t="e">
            <v>#REF!</v>
          </cell>
          <cell r="M56">
            <v>0.06</v>
          </cell>
          <cell r="N56" t="e">
            <v>#REF!</v>
          </cell>
          <cell r="O56" t="e">
            <v>#REF!</v>
          </cell>
          <cell r="P56">
            <v>347.42</v>
          </cell>
        </row>
        <row r="57">
          <cell r="B57" t="str">
            <v>L39 y 40</v>
          </cell>
          <cell r="C57">
            <v>27</v>
          </cell>
          <cell r="D57" t="str">
            <v>GRUPO ILHSA S.A.</v>
          </cell>
          <cell r="E57" t="str">
            <v>YENNY</v>
          </cell>
          <cell r="F57">
            <v>39863</v>
          </cell>
          <cell r="G57">
            <v>39814</v>
          </cell>
          <cell r="H57" t="str">
            <v>FAC A</v>
          </cell>
          <cell r="I57" t="str">
            <v>0002-00000926</v>
          </cell>
          <cell r="J57" t="str">
            <v>NETO 21%</v>
          </cell>
          <cell r="K57" t="e">
            <v>#REF!</v>
          </cell>
          <cell r="L57">
            <v>210087</v>
          </cell>
          <cell r="M57">
            <v>0.06</v>
          </cell>
          <cell r="N57">
            <v>12605.22</v>
          </cell>
          <cell r="O57" t="e">
            <v>#REF!</v>
          </cell>
          <cell r="P57">
            <v>6605.22</v>
          </cell>
        </row>
        <row r="58">
          <cell r="B58" t="str">
            <v>L36</v>
          </cell>
          <cell r="C58">
            <v>40</v>
          </cell>
          <cell r="D58" t="str">
            <v>SRG S.A.</v>
          </cell>
          <cell r="E58" t="str">
            <v>PLAYLAND PARK</v>
          </cell>
          <cell r="F58">
            <v>39863</v>
          </cell>
          <cell r="G58">
            <v>39814</v>
          </cell>
          <cell r="H58" t="str">
            <v>FAC A</v>
          </cell>
          <cell r="I58" t="str">
            <v>0002-00000927</v>
          </cell>
          <cell r="J58" t="str">
            <v>NETO 21%</v>
          </cell>
          <cell r="K58">
            <v>20000</v>
          </cell>
          <cell r="L58" t="e">
            <v>#REF!</v>
          </cell>
          <cell r="M58">
            <v>0.125</v>
          </cell>
          <cell r="N58" t="e">
            <v>#REF!</v>
          </cell>
          <cell r="O58" t="e">
            <v>#REF!</v>
          </cell>
          <cell r="P58">
            <v>5485.83</v>
          </cell>
        </row>
        <row r="59">
          <cell r="B59" t="str">
            <v>F42</v>
          </cell>
          <cell r="C59">
            <v>29</v>
          </cell>
          <cell r="D59" t="str">
            <v>FALUCHO S.A.</v>
          </cell>
          <cell r="E59" t="str">
            <v>TRIFERTO</v>
          </cell>
          <cell r="F59">
            <v>39863</v>
          </cell>
          <cell r="G59">
            <v>39814</v>
          </cell>
          <cell r="H59" t="str">
            <v>FAC A</v>
          </cell>
          <cell r="I59" t="str">
            <v>0002-00000928</v>
          </cell>
          <cell r="J59" t="str">
            <v>NETO 21%</v>
          </cell>
          <cell r="K59" t="e">
            <v>#REF!</v>
          </cell>
          <cell r="L59" t="e">
            <v>#REF!</v>
          </cell>
          <cell r="M59">
            <v>7.0000000000000007E-2</v>
          </cell>
          <cell r="N59" t="e">
            <v>#REF!</v>
          </cell>
          <cell r="O59" t="e">
            <v>#REF!</v>
          </cell>
          <cell r="P59">
            <v>3880.56</v>
          </cell>
        </row>
        <row r="60">
          <cell r="B60" t="str">
            <v>F43</v>
          </cell>
          <cell r="C60">
            <v>30</v>
          </cell>
          <cell r="D60" t="str">
            <v>M.A.C. PATIOS S.A.</v>
          </cell>
          <cell r="E60" t="str">
            <v>EL FOGON</v>
          </cell>
          <cell r="F60">
            <v>39863</v>
          </cell>
          <cell r="G60">
            <v>39814</v>
          </cell>
          <cell r="H60" t="str">
            <v>FAC A</v>
          </cell>
          <cell r="I60" t="str">
            <v>0002-00000929</v>
          </cell>
          <cell r="J60" t="str">
            <v>NETO 21%</v>
          </cell>
          <cell r="K60" t="e">
            <v>#REF!</v>
          </cell>
          <cell r="L60" t="e">
            <v>#REF!</v>
          </cell>
          <cell r="M60">
            <v>7.0000000000000007E-2</v>
          </cell>
          <cell r="N60" t="e">
            <v>#REF!</v>
          </cell>
          <cell r="O60" t="e">
            <v>#REF!</v>
          </cell>
          <cell r="P60">
            <v>1318.73</v>
          </cell>
        </row>
        <row r="61">
          <cell r="B61" t="str">
            <v>F44</v>
          </cell>
          <cell r="C61">
            <v>36</v>
          </cell>
          <cell r="D61" t="str">
            <v>ESMERALDA S.R.L (EN FORMACIÒN)</v>
          </cell>
          <cell r="E61" t="str">
            <v>PASTA DI PORTO</v>
          </cell>
          <cell r="F61">
            <v>39863</v>
          </cell>
          <cell r="G61">
            <v>39814</v>
          </cell>
          <cell r="H61" t="str">
            <v>FAC A</v>
          </cell>
          <cell r="I61" t="str">
            <v>0002-00000930</v>
          </cell>
          <cell r="J61" t="str">
            <v>NETO 21%</v>
          </cell>
          <cell r="K61" t="e">
            <v>#REF!</v>
          </cell>
          <cell r="L61" t="e">
            <v>#REF!</v>
          </cell>
          <cell r="M61">
            <v>7.0000000000000007E-2</v>
          </cell>
          <cell r="N61" t="e">
            <v>#REF!</v>
          </cell>
          <cell r="O61" t="e">
            <v>#REF!</v>
          </cell>
          <cell r="P61">
            <v>3619.1</v>
          </cell>
        </row>
        <row r="62">
          <cell r="B62" t="str">
            <v>F45</v>
          </cell>
          <cell r="C62">
            <v>17</v>
          </cell>
          <cell r="D62" t="str">
            <v>CASTELAR HOTEL S.R.L.</v>
          </cell>
          <cell r="E62" t="str">
            <v>CASTELAR LOMOS &amp; CREPES</v>
          </cell>
          <cell r="F62">
            <v>39863</v>
          </cell>
          <cell r="G62">
            <v>39814</v>
          </cell>
          <cell r="H62" t="str">
            <v>FAC A</v>
          </cell>
          <cell r="I62" t="str">
            <v>0002-00000931</v>
          </cell>
          <cell r="J62" t="str">
            <v>NETO 21%</v>
          </cell>
          <cell r="K62" t="e">
            <v>#REF!</v>
          </cell>
          <cell r="L62" t="e">
            <v>#REF!</v>
          </cell>
          <cell r="M62">
            <v>7.0000000000000007E-2</v>
          </cell>
          <cell r="N62" t="e">
            <v>#REF!</v>
          </cell>
          <cell r="O62" t="e">
            <v>#REF!</v>
          </cell>
          <cell r="P62">
            <v>2459.17</v>
          </cell>
        </row>
        <row r="63">
          <cell r="B63" t="str">
            <v>F48</v>
          </cell>
          <cell r="C63">
            <v>5</v>
          </cell>
          <cell r="D63" t="str">
            <v>PUERTO SANTA FE S.R.L</v>
          </cell>
          <cell r="E63" t="str">
            <v>WOK</v>
          </cell>
          <cell r="F63">
            <v>39863</v>
          </cell>
          <cell r="G63">
            <v>39814</v>
          </cell>
          <cell r="H63" t="str">
            <v>FAC A</v>
          </cell>
          <cell r="I63" t="str">
            <v>0002-00000934</v>
          </cell>
          <cell r="J63" t="str">
            <v>NETO 21%</v>
          </cell>
          <cell r="K63" t="e">
            <v>#REF!</v>
          </cell>
          <cell r="L63" t="e">
            <v>#REF!</v>
          </cell>
          <cell r="M63">
            <v>7.0000000000000007E-2</v>
          </cell>
          <cell r="N63" t="e">
            <v>#REF!</v>
          </cell>
          <cell r="O63" t="e">
            <v>#REF!</v>
          </cell>
          <cell r="P63">
            <v>821.14</v>
          </cell>
        </row>
        <row r="64">
          <cell r="B64" t="str">
            <v>F49</v>
          </cell>
          <cell r="C64">
            <v>5</v>
          </cell>
          <cell r="D64" t="str">
            <v>PUERTO SANTA FE S.R.L</v>
          </cell>
          <cell r="E64" t="str">
            <v>SABOR AZTECA</v>
          </cell>
          <cell r="F64">
            <v>39863</v>
          </cell>
          <cell r="G64">
            <v>39814</v>
          </cell>
          <cell r="H64" t="str">
            <v>FAC A</v>
          </cell>
          <cell r="I64" t="str">
            <v>0002-00000935</v>
          </cell>
          <cell r="J64" t="str">
            <v>NETO 21%</v>
          </cell>
          <cell r="K64" t="e">
            <v>#REF!</v>
          </cell>
          <cell r="L64" t="e">
            <v>#REF!</v>
          </cell>
          <cell r="M64">
            <v>7.0000000000000007E-2</v>
          </cell>
          <cell r="N64" t="e">
            <v>#REF!</v>
          </cell>
          <cell r="O64" t="e">
            <v>#REF!</v>
          </cell>
          <cell r="P64">
            <v>346.74</v>
          </cell>
        </row>
        <row r="65">
          <cell r="B65" t="str">
            <v>F46</v>
          </cell>
          <cell r="C65">
            <v>5</v>
          </cell>
          <cell r="D65" t="str">
            <v>PUERTO SANTA FE S.R.L</v>
          </cell>
          <cell r="E65" t="str">
            <v>LA PICADITA</v>
          </cell>
          <cell r="F65">
            <v>39863</v>
          </cell>
          <cell r="G65">
            <v>39814</v>
          </cell>
          <cell r="H65" t="str">
            <v>FAC A</v>
          </cell>
          <cell r="I65" t="str">
            <v>0002-00000951</v>
          </cell>
          <cell r="J65" t="str">
            <v>NETO 21%</v>
          </cell>
          <cell r="K65" t="e">
            <v>#REF!</v>
          </cell>
          <cell r="L65" t="e">
            <v>#REF!</v>
          </cell>
          <cell r="M65">
            <v>7.0000000000000007E-2</v>
          </cell>
          <cell r="N65" t="e">
            <v>#REF!</v>
          </cell>
          <cell r="O65" t="e">
            <v>#REF!</v>
          </cell>
          <cell r="P65">
            <v>1639.09</v>
          </cell>
        </row>
        <row r="66">
          <cell r="B66" t="str">
            <v>F47</v>
          </cell>
          <cell r="C66">
            <v>5</v>
          </cell>
          <cell r="D66" t="str">
            <v>PUERTO SANTA FE S.R.L</v>
          </cell>
          <cell r="E66" t="str">
            <v>AVE CAESAR</v>
          </cell>
          <cell r="F66">
            <v>39863</v>
          </cell>
          <cell r="G66">
            <v>39814</v>
          </cell>
          <cell r="H66" t="str">
            <v>FAC A</v>
          </cell>
          <cell r="I66" t="str">
            <v>0002-00000952</v>
          </cell>
          <cell r="J66" t="str">
            <v>NETO 21%</v>
          </cell>
          <cell r="K66" t="e">
            <v>#REF!</v>
          </cell>
          <cell r="L66" t="e">
            <v>#REF!</v>
          </cell>
          <cell r="M66">
            <v>7.0000000000000007E-2</v>
          </cell>
          <cell r="N66" t="e">
            <v>#REF!</v>
          </cell>
          <cell r="O66" t="e">
            <v>#REF!</v>
          </cell>
          <cell r="P66">
            <v>3980.67</v>
          </cell>
        </row>
        <row r="67">
          <cell r="B67" t="str">
            <v>L1/G1/G3</v>
          </cell>
          <cell r="C67">
            <v>54</v>
          </cell>
          <cell r="D67" t="str">
            <v>ARCOS DORADOS ARGENTINA S.A.</v>
          </cell>
          <cell r="E67" t="str">
            <v>MAC DONALD`S</v>
          </cell>
          <cell r="F67">
            <v>39863</v>
          </cell>
          <cell r="G67">
            <v>39814</v>
          </cell>
          <cell r="H67" t="str">
            <v>FAC A</v>
          </cell>
          <cell r="I67" t="str">
            <v>0002-00000953</v>
          </cell>
          <cell r="J67" t="str">
            <v>NETO 21%</v>
          </cell>
          <cell r="K67" t="e">
            <v>#REF!</v>
          </cell>
          <cell r="L67" t="e">
            <v>#REF!</v>
          </cell>
          <cell r="M67">
            <v>0.05</v>
          </cell>
          <cell r="N67" t="e">
            <v>#REF!</v>
          </cell>
          <cell r="O67" t="e">
            <v>#REF!</v>
          </cell>
          <cell r="P67">
            <v>12829.22</v>
          </cell>
        </row>
        <row r="68">
          <cell r="F68">
            <v>39911</v>
          </cell>
          <cell r="G68">
            <v>39814</v>
          </cell>
          <cell r="H68" t="str">
            <v>NCR A</v>
          </cell>
        </row>
        <row r="71">
          <cell r="B71" t="str">
            <v>F20</v>
          </cell>
          <cell r="C71">
            <v>17</v>
          </cell>
          <cell r="D71" t="str">
            <v>CASTELAR HOTEL S.R.L.</v>
          </cell>
          <cell r="E71" t="str">
            <v>CASTELAR DEL PUERTO</v>
          </cell>
          <cell r="F71">
            <v>39884</v>
          </cell>
          <cell r="G71">
            <v>39845</v>
          </cell>
          <cell r="H71" t="str">
            <v>FAC A</v>
          </cell>
          <cell r="I71" t="str">
            <v>0002-00001162</v>
          </cell>
          <cell r="J71" t="str">
            <v>NETO 21%</v>
          </cell>
          <cell r="K71" t="e">
            <v>#REF!</v>
          </cell>
          <cell r="L71" t="e">
            <v>#REF!</v>
          </cell>
          <cell r="M71">
            <v>7.0000000000000007E-2</v>
          </cell>
          <cell r="N71" t="e">
            <v>#REF!</v>
          </cell>
          <cell r="O71" t="e">
            <v>#REF!</v>
          </cell>
          <cell r="P71">
            <v>945</v>
          </cell>
        </row>
        <row r="72">
          <cell r="B72" t="str">
            <v>L04</v>
          </cell>
          <cell r="C72">
            <v>4</v>
          </cell>
          <cell r="D72" t="str">
            <v>BIJOU CASTELLI</v>
          </cell>
          <cell r="E72" t="str">
            <v>TODO MODA</v>
          </cell>
          <cell r="F72">
            <v>39884</v>
          </cell>
          <cell r="G72">
            <v>39845</v>
          </cell>
          <cell r="H72" t="str">
            <v>FAC A</v>
          </cell>
          <cell r="I72" t="str">
            <v>0002-00001163</v>
          </cell>
          <cell r="J72" t="str">
            <v>NETO 21%</v>
          </cell>
          <cell r="K72" t="e">
            <v>#REF!</v>
          </cell>
          <cell r="L72" t="e">
            <v>#REF!</v>
          </cell>
          <cell r="M72">
            <v>7.0000000000000007E-2</v>
          </cell>
          <cell r="N72" t="e">
            <v>#REF!</v>
          </cell>
          <cell r="O72" t="e">
            <v>#REF!</v>
          </cell>
          <cell r="P72">
            <v>2114.4299999999998</v>
          </cell>
        </row>
        <row r="73">
          <cell r="B73" t="str">
            <v>L08</v>
          </cell>
          <cell r="C73">
            <v>8</v>
          </cell>
          <cell r="D73" t="str">
            <v>FEMA S.A.</v>
          </cell>
          <cell r="E73" t="str">
            <v>FREDDO</v>
          </cell>
          <cell r="F73">
            <v>39884</v>
          </cell>
          <cell r="G73">
            <v>39845</v>
          </cell>
          <cell r="H73" t="str">
            <v>FAC A</v>
          </cell>
          <cell r="I73" t="str">
            <v>0002-00001164</v>
          </cell>
          <cell r="J73" t="str">
            <v>NETO 21%</v>
          </cell>
          <cell r="K73">
            <v>4000</v>
          </cell>
          <cell r="L73" t="e">
            <v>#REF!</v>
          </cell>
          <cell r="M73">
            <v>7.0000000000000007E-2</v>
          </cell>
          <cell r="N73" t="e">
            <v>#REF!</v>
          </cell>
          <cell r="O73" t="e">
            <v>#REF!</v>
          </cell>
          <cell r="P73">
            <v>2324.64</v>
          </cell>
        </row>
        <row r="74">
          <cell r="B74" t="str">
            <v>L31</v>
          </cell>
          <cell r="C74">
            <v>34</v>
          </cell>
          <cell r="D74" t="str">
            <v>PECAT GROUP S.R.L.</v>
          </cell>
          <cell r="E74" t="str">
            <v>FIORUCCI</v>
          </cell>
          <cell r="F74">
            <v>39884</v>
          </cell>
          <cell r="G74">
            <v>39845</v>
          </cell>
          <cell r="H74" t="str">
            <v>FAC A</v>
          </cell>
          <cell r="I74" t="str">
            <v>0002-00001165</v>
          </cell>
          <cell r="J74" t="str">
            <v>NETO 21%</v>
          </cell>
          <cell r="K74" t="e">
            <v>#REF!</v>
          </cell>
          <cell r="L74" t="e">
            <v>#REF!</v>
          </cell>
          <cell r="M74">
            <v>0.06</v>
          </cell>
          <cell r="N74" t="e">
            <v>#REF!</v>
          </cell>
          <cell r="O74" t="e">
            <v>#REF!</v>
          </cell>
          <cell r="P74">
            <v>100.27</v>
          </cell>
        </row>
        <row r="75">
          <cell r="B75" t="str">
            <v>L39 y 40</v>
          </cell>
          <cell r="C75">
            <v>27</v>
          </cell>
          <cell r="D75" t="str">
            <v>GRUPO ILHSA S.A.</v>
          </cell>
          <cell r="E75" t="str">
            <v>YENNY</v>
          </cell>
          <cell r="F75">
            <v>39884</v>
          </cell>
          <cell r="G75">
            <v>39845</v>
          </cell>
          <cell r="H75" t="str">
            <v>FAC A</v>
          </cell>
          <cell r="I75" t="str">
            <v>0002-00001166</v>
          </cell>
          <cell r="J75" t="str">
            <v>NETO 21%</v>
          </cell>
          <cell r="K75" t="e">
            <v>#REF!</v>
          </cell>
          <cell r="L75" t="e">
            <v>#REF!</v>
          </cell>
          <cell r="M75">
            <v>0.06</v>
          </cell>
          <cell r="N75" t="e">
            <v>#REF!</v>
          </cell>
          <cell r="O75" t="e">
            <v>#REF!</v>
          </cell>
          <cell r="P75">
            <v>3304.39</v>
          </cell>
        </row>
        <row r="76">
          <cell r="B76" t="str">
            <v>L36</v>
          </cell>
          <cell r="C76">
            <v>40</v>
          </cell>
          <cell r="D76" t="str">
            <v>SRG S.A.</v>
          </cell>
          <cell r="E76" t="str">
            <v>PLAYLAND PARK</v>
          </cell>
          <cell r="F76">
            <v>39884</v>
          </cell>
          <cell r="G76">
            <v>39845</v>
          </cell>
          <cell r="H76" t="str">
            <v>FAC A</v>
          </cell>
          <cell r="I76" t="str">
            <v>0002-00001167</v>
          </cell>
          <cell r="J76" t="str">
            <v>NETO 21%</v>
          </cell>
          <cell r="K76">
            <v>20000</v>
          </cell>
          <cell r="L76" t="e">
            <v>#REF!</v>
          </cell>
          <cell r="M76">
            <v>0.125</v>
          </cell>
          <cell r="N76" t="e">
            <v>#REF!</v>
          </cell>
          <cell r="O76" t="e">
            <v>#REF!</v>
          </cell>
          <cell r="P76">
            <v>60.79</v>
          </cell>
        </row>
        <row r="77">
          <cell r="B77" t="str">
            <v>F43</v>
          </cell>
          <cell r="C77">
            <v>30</v>
          </cell>
          <cell r="D77" t="str">
            <v>M.A.C. PATIOS S.A.</v>
          </cell>
          <cell r="E77" t="str">
            <v>EL FOGON</v>
          </cell>
          <cell r="F77">
            <v>39884</v>
          </cell>
          <cell r="G77">
            <v>39845</v>
          </cell>
          <cell r="H77" t="str">
            <v>FAC A</v>
          </cell>
          <cell r="I77" t="str">
            <v>0002-00001168</v>
          </cell>
          <cell r="J77" t="str">
            <v>NETO 21%</v>
          </cell>
          <cell r="K77" t="e">
            <v>#REF!</v>
          </cell>
          <cell r="L77" t="e">
            <v>#REF!</v>
          </cell>
          <cell r="M77">
            <v>7.0000000000000007E-2</v>
          </cell>
          <cell r="N77" t="e">
            <v>#REF!</v>
          </cell>
          <cell r="O77" t="e">
            <v>#REF!</v>
          </cell>
          <cell r="P77">
            <v>1337.59</v>
          </cell>
        </row>
        <row r="78">
          <cell r="B78" t="str">
            <v>F44</v>
          </cell>
          <cell r="C78">
            <v>36</v>
          </cell>
          <cell r="D78" t="str">
            <v>ESMERALDA S.R.L (EN FORMACIÒN)</v>
          </cell>
          <cell r="E78" t="str">
            <v>PASTA DI PORTO</v>
          </cell>
          <cell r="F78">
            <v>39884</v>
          </cell>
          <cell r="G78">
            <v>39845</v>
          </cell>
          <cell r="H78" t="str">
            <v>FAC A</v>
          </cell>
          <cell r="I78" t="str">
            <v>0002-00001169</v>
          </cell>
          <cell r="J78" t="str">
            <v>NETO 21%</v>
          </cell>
          <cell r="K78" t="e">
            <v>#REF!</v>
          </cell>
          <cell r="L78" t="e">
            <v>#REF!</v>
          </cell>
          <cell r="M78">
            <v>7.0000000000000007E-2</v>
          </cell>
          <cell r="N78" t="e">
            <v>#REF!</v>
          </cell>
          <cell r="O78" t="e">
            <v>#REF!</v>
          </cell>
          <cell r="P78">
            <v>3317.07</v>
          </cell>
        </row>
        <row r="79">
          <cell r="B79" t="str">
            <v>F45</v>
          </cell>
          <cell r="C79">
            <v>17</v>
          </cell>
          <cell r="D79" t="str">
            <v>CASTELAR HOTEL S.R.L.</v>
          </cell>
          <cell r="E79" t="str">
            <v>CASTELAR LOMOS &amp; CREPES</v>
          </cell>
          <cell r="F79">
            <v>39884</v>
          </cell>
          <cell r="G79">
            <v>39845</v>
          </cell>
          <cell r="H79" t="str">
            <v>FAC A</v>
          </cell>
          <cell r="I79" t="str">
            <v>0002-00001170</v>
          </cell>
          <cell r="J79" t="str">
            <v>NETO 21%</v>
          </cell>
          <cell r="K79" t="e">
            <v>#REF!</v>
          </cell>
          <cell r="L79" t="e">
            <v>#REF!</v>
          </cell>
          <cell r="M79">
            <v>7.0000000000000007E-2</v>
          </cell>
          <cell r="N79" t="e">
            <v>#REF!</v>
          </cell>
          <cell r="O79" t="e">
            <v>#REF!</v>
          </cell>
          <cell r="P79">
            <v>1474.35</v>
          </cell>
        </row>
        <row r="80">
          <cell r="B80" t="str">
            <v>F46</v>
          </cell>
          <cell r="C80">
            <v>5</v>
          </cell>
          <cell r="D80" t="str">
            <v>PUERTO SANTA FE S.R.L</v>
          </cell>
          <cell r="E80" t="str">
            <v>LA PICADITA</v>
          </cell>
          <cell r="F80">
            <v>39884</v>
          </cell>
          <cell r="G80">
            <v>39845</v>
          </cell>
          <cell r="H80" t="str">
            <v>FAC A</v>
          </cell>
          <cell r="I80" t="str">
            <v>0002-00001171</v>
          </cell>
          <cell r="J80" t="str">
            <v>NETO 21%</v>
          </cell>
          <cell r="K80" t="e">
            <v>#REF!</v>
          </cell>
          <cell r="L80" t="e">
            <v>#REF!</v>
          </cell>
          <cell r="M80">
            <v>7.0000000000000007E-2</v>
          </cell>
          <cell r="N80" t="e">
            <v>#REF!</v>
          </cell>
          <cell r="O80" t="e">
            <v>#REF!</v>
          </cell>
          <cell r="P80">
            <v>598.70000000000005</v>
          </cell>
        </row>
        <row r="81">
          <cell r="B81" t="str">
            <v>F47</v>
          </cell>
          <cell r="C81">
            <v>5</v>
          </cell>
          <cell r="D81" t="str">
            <v>PUERTO SANTA FE S.R.L</v>
          </cell>
          <cell r="E81" t="str">
            <v>AVE CAESAR</v>
          </cell>
          <cell r="F81">
            <v>39884</v>
          </cell>
          <cell r="G81">
            <v>39845</v>
          </cell>
          <cell r="H81" t="str">
            <v>FAC A</v>
          </cell>
          <cell r="I81" t="str">
            <v>0002-00001172</v>
          </cell>
          <cell r="J81" t="str">
            <v>NETO 21%</v>
          </cell>
          <cell r="K81" t="e">
            <v>#REF!</v>
          </cell>
          <cell r="L81" t="e">
            <v>#REF!</v>
          </cell>
          <cell r="M81">
            <v>7.0000000000000007E-2</v>
          </cell>
          <cell r="N81" t="e">
            <v>#REF!</v>
          </cell>
          <cell r="O81" t="e">
            <v>#REF!</v>
          </cell>
          <cell r="P81">
            <v>3108.88</v>
          </cell>
        </row>
        <row r="82">
          <cell r="B82" t="str">
            <v>L1/G1/G3</v>
          </cell>
          <cell r="C82">
            <v>54</v>
          </cell>
          <cell r="D82" t="str">
            <v>ARCOS DORADOS ARGENTINA S.A.</v>
          </cell>
          <cell r="E82" t="str">
            <v>MAC DONALD`S</v>
          </cell>
          <cell r="F82">
            <v>39884</v>
          </cell>
          <cell r="G82">
            <v>39845</v>
          </cell>
          <cell r="H82" t="str">
            <v>FAC A</v>
          </cell>
          <cell r="I82" t="str">
            <v>0002-00001173</v>
          </cell>
          <cell r="J82" t="str">
            <v>NETO 21%</v>
          </cell>
          <cell r="K82" t="e">
            <v>#REF!</v>
          </cell>
          <cell r="L82" t="e">
            <v>#REF!</v>
          </cell>
          <cell r="M82">
            <v>0.05</v>
          </cell>
          <cell r="N82" t="e">
            <v>#REF!</v>
          </cell>
          <cell r="O82" t="e">
            <v>#REF!</v>
          </cell>
          <cell r="P82">
            <v>9614.24</v>
          </cell>
        </row>
        <row r="83">
          <cell r="B83" t="str">
            <v>F42</v>
          </cell>
          <cell r="C83">
            <v>29</v>
          </cell>
          <cell r="D83" t="str">
            <v>FALUCHO S.A.</v>
          </cell>
          <cell r="E83" t="str">
            <v>TRIFERTO</v>
          </cell>
          <cell r="F83">
            <v>39888</v>
          </cell>
          <cell r="G83">
            <v>39845</v>
          </cell>
          <cell r="H83" t="str">
            <v>FAC A</v>
          </cell>
          <cell r="I83" t="str">
            <v>0002-00001186</v>
          </cell>
          <cell r="J83" t="str">
            <v>NETO 21%</v>
          </cell>
          <cell r="K83" t="e">
            <v>#REF!</v>
          </cell>
          <cell r="L83" t="e">
            <v>#REF!</v>
          </cell>
          <cell r="M83">
            <v>7.0000000000000007E-2</v>
          </cell>
          <cell r="N83" t="e">
            <v>#REF!</v>
          </cell>
          <cell r="O83" t="e">
            <v>#REF!</v>
          </cell>
          <cell r="P83">
            <v>1845.22</v>
          </cell>
        </row>
        <row r="86">
          <cell r="B86" t="str">
            <v>L04</v>
          </cell>
          <cell r="C86">
            <v>4</v>
          </cell>
          <cell r="D86" t="str">
            <v>BIJOU CASTELLI</v>
          </cell>
          <cell r="E86" t="str">
            <v>TODO MODA</v>
          </cell>
          <cell r="F86">
            <v>39926</v>
          </cell>
          <cell r="G86">
            <v>39873</v>
          </cell>
          <cell r="H86" t="str">
            <v>FAC A</v>
          </cell>
          <cell r="I86" t="str">
            <v>0002-00001467</v>
          </cell>
          <cell r="J86" t="str">
            <v>NETO 21%</v>
          </cell>
          <cell r="K86" t="e">
            <v>#REF!</v>
          </cell>
          <cell r="L86" t="e">
            <v>#REF!</v>
          </cell>
          <cell r="M86">
            <v>7.0000000000000007E-2</v>
          </cell>
          <cell r="N86" t="e">
            <v>#REF!</v>
          </cell>
          <cell r="O86" t="e">
            <v>#REF!</v>
          </cell>
          <cell r="P86">
            <v>1491.99</v>
          </cell>
        </row>
        <row r="87">
          <cell r="B87" t="str">
            <v>L08</v>
          </cell>
          <cell r="C87">
            <v>8</v>
          </cell>
          <cell r="D87" t="str">
            <v>FEMA S.A.</v>
          </cell>
          <cell r="E87" t="str">
            <v>FREDDO</v>
          </cell>
          <cell r="F87">
            <v>39926</v>
          </cell>
          <cell r="G87">
            <v>39873</v>
          </cell>
          <cell r="H87" t="str">
            <v>FAC A</v>
          </cell>
          <cell r="I87" t="str">
            <v>0002-00001468</v>
          </cell>
          <cell r="J87" t="str">
            <v>NETO 21%</v>
          </cell>
          <cell r="K87">
            <v>4000</v>
          </cell>
          <cell r="L87" t="e">
            <v>#REF!</v>
          </cell>
          <cell r="M87">
            <v>7.0000000000000007E-2</v>
          </cell>
          <cell r="N87" t="e">
            <v>#REF!</v>
          </cell>
          <cell r="O87" t="e">
            <v>#REF!</v>
          </cell>
          <cell r="P87">
            <v>1655.16</v>
          </cell>
        </row>
        <row r="88">
          <cell r="B88" t="str">
            <v>L06</v>
          </cell>
          <cell r="C88">
            <v>3</v>
          </cell>
          <cell r="D88" t="str">
            <v>CRUZ MARIA.C, PARDO ROCIO G., CRUZ ANA M. S.H.</v>
          </cell>
          <cell r="E88" t="str">
            <v>MIMO</v>
          </cell>
          <cell r="F88">
            <v>39926</v>
          </cell>
          <cell r="G88">
            <v>39873</v>
          </cell>
          <cell r="H88" t="str">
            <v>FAC A</v>
          </cell>
          <cell r="I88" t="str">
            <v>0002-00001469</v>
          </cell>
          <cell r="J88" t="str">
            <v>NETO 21%</v>
          </cell>
          <cell r="K88" t="e">
            <v>#REF!</v>
          </cell>
          <cell r="L88" t="e">
            <v>#REF!</v>
          </cell>
          <cell r="M88">
            <v>0.06</v>
          </cell>
          <cell r="N88" t="e">
            <v>#REF!</v>
          </cell>
          <cell r="O88" t="e">
            <v>#REF!</v>
          </cell>
          <cell r="P88">
            <v>940.39</v>
          </cell>
        </row>
        <row r="89">
          <cell r="B89" t="str">
            <v>L39 y 40</v>
          </cell>
          <cell r="C89">
            <v>27</v>
          </cell>
          <cell r="D89" t="str">
            <v>GRUPO ILHSA S.A.</v>
          </cell>
          <cell r="E89" t="str">
            <v>YENNY</v>
          </cell>
          <cell r="F89">
            <v>39926</v>
          </cell>
          <cell r="G89">
            <v>39873</v>
          </cell>
          <cell r="H89" t="str">
            <v>FAC A</v>
          </cell>
          <cell r="I89" t="str">
            <v>0002-00001471</v>
          </cell>
          <cell r="J89" t="str">
            <v>NETO 21%</v>
          </cell>
          <cell r="K89" t="e">
            <v>#REF!</v>
          </cell>
          <cell r="L89" t="e">
            <v>#REF!</v>
          </cell>
          <cell r="M89">
            <v>0.06</v>
          </cell>
          <cell r="N89" t="e">
            <v>#REF!</v>
          </cell>
          <cell r="O89" t="e">
            <v>#REF!</v>
          </cell>
          <cell r="P89">
            <v>2776.37</v>
          </cell>
        </row>
        <row r="90">
          <cell r="B90" t="str">
            <v>F43</v>
          </cell>
          <cell r="C90">
            <v>30</v>
          </cell>
          <cell r="D90" t="str">
            <v>M.A.C. PATIOS S.A.</v>
          </cell>
          <cell r="E90" t="str">
            <v>EL FOGON</v>
          </cell>
          <cell r="F90">
            <v>39926</v>
          </cell>
          <cell r="G90">
            <v>39873</v>
          </cell>
          <cell r="H90" t="str">
            <v>FAC A</v>
          </cell>
          <cell r="I90" t="str">
            <v>0002-00001472</v>
          </cell>
          <cell r="J90" t="str">
            <v>NETO 21%</v>
          </cell>
          <cell r="K90" t="e">
            <v>#REF!</v>
          </cell>
          <cell r="L90" t="e">
            <v>#REF!</v>
          </cell>
          <cell r="M90">
            <v>7.0000000000000007E-2</v>
          </cell>
          <cell r="N90" t="e">
            <v>#REF!</v>
          </cell>
          <cell r="O90" t="e">
            <v>#REF!</v>
          </cell>
          <cell r="P90">
            <v>1671.17</v>
          </cell>
        </row>
        <row r="91">
          <cell r="B91" t="str">
            <v>F44</v>
          </cell>
          <cell r="C91">
            <v>36</v>
          </cell>
          <cell r="D91" t="str">
            <v>ESMERALDA S.R.L (EN FORMACIÒN)</v>
          </cell>
          <cell r="E91" t="str">
            <v>PASTA DI PORTO</v>
          </cell>
          <cell r="F91">
            <v>39926</v>
          </cell>
          <cell r="G91">
            <v>39873</v>
          </cell>
          <cell r="H91" t="str">
            <v>FAC A</v>
          </cell>
          <cell r="I91" t="str">
            <v>0002-00001473</v>
          </cell>
          <cell r="J91" t="str">
            <v>NETO 21%</v>
          </cell>
          <cell r="K91" t="e">
            <v>#REF!</v>
          </cell>
          <cell r="L91" t="e">
            <v>#REF!</v>
          </cell>
          <cell r="M91">
            <v>7.0000000000000007E-2</v>
          </cell>
          <cell r="N91" t="e">
            <v>#REF!</v>
          </cell>
          <cell r="O91" t="e">
            <v>#REF!</v>
          </cell>
          <cell r="P91">
            <v>1983.37</v>
          </cell>
        </row>
        <row r="92">
          <cell r="B92" t="str">
            <v>F45</v>
          </cell>
          <cell r="C92">
            <v>17</v>
          </cell>
          <cell r="D92" t="str">
            <v>CASTELAR HOTEL S.R.L.</v>
          </cell>
          <cell r="E92" t="str">
            <v>CASTELAR LOMOS &amp; CREPES</v>
          </cell>
          <cell r="F92">
            <v>39926</v>
          </cell>
          <cell r="G92">
            <v>39873</v>
          </cell>
          <cell r="H92" t="str">
            <v>FAC A</v>
          </cell>
          <cell r="I92" t="str">
            <v>0002-00001474</v>
          </cell>
          <cell r="J92" t="str">
            <v>NETO 21%</v>
          </cell>
          <cell r="K92" t="e">
            <v>#REF!</v>
          </cell>
          <cell r="L92" t="e">
            <v>#REF!</v>
          </cell>
          <cell r="M92">
            <v>7.0000000000000007E-2</v>
          </cell>
          <cell r="N92" t="e">
            <v>#REF!</v>
          </cell>
          <cell r="O92" t="e">
            <v>#REF!</v>
          </cell>
          <cell r="P92">
            <v>594.62</v>
          </cell>
        </row>
        <row r="93">
          <cell r="B93" t="str">
            <v>F46</v>
          </cell>
          <cell r="C93">
            <v>5</v>
          </cell>
          <cell r="D93" t="str">
            <v>PUERTO SANTA FE S.R.L</v>
          </cell>
          <cell r="E93" t="str">
            <v>LA PICADITA</v>
          </cell>
          <cell r="F93">
            <v>39926</v>
          </cell>
          <cell r="G93">
            <v>39873</v>
          </cell>
          <cell r="H93" t="str">
            <v>FAC A</v>
          </cell>
          <cell r="I93" t="str">
            <v>0002-00001475</v>
          </cell>
          <cell r="J93" t="str">
            <v>NETO 21%</v>
          </cell>
          <cell r="K93" t="e">
            <v>#REF!</v>
          </cell>
          <cell r="L93" t="e">
            <v>#REF!</v>
          </cell>
          <cell r="M93">
            <v>7.0000000000000007E-2</v>
          </cell>
          <cell r="N93" t="e">
            <v>#REF!</v>
          </cell>
          <cell r="O93" t="e">
            <v>#REF!</v>
          </cell>
          <cell r="P93">
            <v>123.64</v>
          </cell>
        </row>
        <row r="94">
          <cell r="B94" t="str">
            <v>F47</v>
          </cell>
          <cell r="C94">
            <v>5</v>
          </cell>
          <cell r="D94" t="str">
            <v>PUERTO SANTA FE S.R.L</v>
          </cell>
          <cell r="E94" t="str">
            <v>AVE CAESAR</v>
          </cell>
          <cell r="F94">
            <v>39926</v>
          </cell>
          <cell r="G94">
            <v>39873</v>
          </cell>
          <cell r="H94" t="str">
            <v>FAC A</v>
          </cell>
          <cell r="I94" t="str">
            <v>0002-00001476</v>
          </cell>
          <cell r="J94" t="str">
            <v>NETO 21%</v>
          </cell>
          <cell r="K94" t="e">
            <v>#REF!</v>
          </cell>
          <cell r="L94" t="e">
            <v>#REF!</v>
          </cell>
          <cell r="M94">
            <v>7.0000000000000007E-2</v>
          </cell>
          <cell r="N94" t="e">
            <v>#REF!</v>
          </cell>
          <cell r="O94" t="e">
            <v>#REF!</v>
          </cell>
          <cell r="P94">
            <v>1886.33</v>
          </cell>
        </row>
        <row r="95">
          <cell r="B95" t="str">
            <v>L1/G1/G3</v>
          </cell>
          <cell r="C95">
            <v>54</v>
          </cell>
          <cell r="D95" t="str">
            <v>ARCOS DORADOS ARGENTINA S.A.</v>
          </cell>
          <cell r="E95" t="str">
            <v>MAC DONALD`S</v>
          </cell>
          <cell r="F95">
            <v>39926</v>
          </cell>
          <cell r="G95">
            <v>39873</v>
          </cell>
          <cell r="H95" t="str">
            <v>FAC A</v>
          </cell>
          <cell r="I95" t="str">
            <v>0002-00001477</v>
          </cell>
          <cell r="J95" t="str">
            <v>NETO 21%</v>
          </cell>
          <cell r="K95" t="e">
            <v>#REF!</v>
          </cell>
          <cell r="L95" t="e">
            <v>#REF!</v>
          </cell>
          <cell r="M95">
            <v>0.05</v>
          </cell>
          <cell r="N95" t="e">
            <v>#REF!</v>
          </cell>
          <cell r="O95" t="e">
            <v>#REF!</v>
          </cell>
          <cell r="P95">
            <v>6085.91</v>
          </cell>
        </row>
        <row r="96">
          <cell r="B96" t="str">
            <v>F42</v>
          </cell>
          <cell r="C96">
            <v>29</v>
          </cell>
          <cell r="D96" t="str">
            <v>FALUCHO S.A.</v>
          </cell>
          <cell r="E96" t="str">
            <v>TRIFERTO</v>
          </cell>
          <cell r="F96">
            <v>39926</v>
          </cell>
          <cell r="G96">
            <v>39873</v>
          </cell>
          <cell r="H96" t="str">
            <v>FAC A</v>
          </cell>
          <cell r="I96" t="str">
            <v>0002-00001493</v>
          </cell>
          <cell r="J96" t="str">
            <v>NETO 21%</v>
          </cell>
          <cell r="K96" t="e">
            <v>#REF!</v>
          </cell>
          <cell r="L96" t="e">
            <v>#REF!</v>
          </cell>
          <cell r="M96">
            <v>7.0000000000000007E-2</v>
          </cell>
          <cell r="N96" t="e">
            <v>#REF!</v>
          </cell>
          <cell r="O96" t="e">
            <v>#REF!</v>
          </cell>
          <cell r="P96">
            <v>1865.29</v>
          </cell>
        </row>
      </sheetData>
      <sheetData sheetId="2"/>
      <sheetData sheetId="3">
        <row r="2">
          <cell r="A2" t="str">
            <v>G13</v>
          </cell>
          <cell r="B2">
            <v>47</v>
          </cell>
          <cell r="C2" t="str">
            <v>VALORZI LUCRECIA ANA LUCIA</v>
          </cell>
          <cell r="D2" t="str">
            <v>MERENGO</v>
          </cell>
          <cell r="E2">
            <v>39875</v>
          </cell>
          <cell r="F2">
            <v>39873</v>
          </cell>
          <cell r="G2" t="str">
            <v>0002-00000076</v>
          </cell>
          <cell r="H2" t="str">
            <v>NETO 21%</v>
          </cell>
          <cell r="I2">
            <v>2000</v>
          </cell>
        </row>
        <row r="3">
          <cell r="A3" t="str">
            <v>L27</v>
          </cell>
          <cell r="B3">
            <v>21</v>
          </cell>
          <cell r="C3" t="str">
            <v>BATLLE CASAS, LUCIANA</v>
          </cell>
          <cell r="D3" t="str">
            <v>PÒKER</v>
          </cell>
          <cell r="E3">
            <v>39875</v>
          </cell>
          <cell r="F3">
            <v>39873</v>
          </cell>
          <cell r="G3" t="str">
            <v>0002-00000077</v>
          </cell>
          <cell r="H3" t="str">
            <v>NETO 21%</v>
          </cell>
          <cell r="I3">
            <v>3500</v>
          </cell>
        </row>
        <row r="4">
          <cell r="A4" t="str">
            <v>L50</v>
          </cell>
          <cell r="B4">
            <v>32</v>
          </cell>
          <cell r="C4" t="str">
            <v>FALZONE, MAXIMILIANO ANDRES</v>
          </cell>
          <cell r="D4" t="str">
            <v>MAXI DRUGSTORE</v>
          </cell>
          <cell r="E4">
            <v>39875</v>
          </cell>
          <cell r="F4">
            <v>39873</v>
          </cell>
          <cell r="G4" t="str">
            <v>0002-00000078</v>
          </cell>
          <cell r="H4" t="str">
            <v>NETO 21%</v>
          </cell>
          <cell r="I4">
            <v>2100</v>
          </cell>
        </row>
        <row r="5">
          <cell r="A5" t="str">
            <v>G04</v>
          </cell>
          <cell r="B5">
            <v>33</v>
          </cell>
          <cell r="C5" t="str">
            <v>ANTILLE, MILAGROS</v>
          </cell>
          <cell r="D5" t="str">
            <v>INFANCIA</v>
          </cell>
          <cell r="E5">
            <v>39875</v>
          </cell>
          <cell r="F5">
            <v>39873</v>
          </cell>
          <cell r="G5" t="str">
            <v>0002-00000079</v>
          </cell>
          <cell r="H5" t="str">
            <v>NETO 21%</v>
          </cell>
          <cell r="I5">
            <v>2500</v>
          </cell>
        </row>
        <row r="6">
          <cell r="A6" t="str">
            <v>G07</v>
          </cell>
          <cell r="B6">
            <v>39</v>
          </cell>
          <cell r="C6" t="str">
            <v>PERRET MARIA EUGENIA</v>
          </cell>
          <cell r="D6" t="str">
            <v>CON ALMA DE PAPEL</v>
          </cell>
          <cell r="E6">
            <v>39875</v>
          </cell>
          <cell r="F6">
            <v>39873</v>
          </cell>
          <cell r="G6" t="str">
            <v>0002-00000080</v>
          </cell>
          <cell r="H6" t="str">
            <v>NETO 21%</v>
          </cell>
          <cell r="I6">
            <v>2500</v>
          </cell>
        </row>
        <row r="7">
          <cell r="A7" t="str">
            <v>F19</v>
          </cell>
          <cell r="B7">
            <v>17</v>
          </cell>
          <cell r="C7" t="str">
            <v>CASTELAR HOTEL S.R.L.</v>
          </cell>
          <cell r="D7" t="str">
            <v xml:space="preserve"> BODEGAS DEL CASTELAR-VINOTECA</v>
          </cell>
          <cell r="E7">
            <v>39875</v>
          </cell>
          <cell r="F7">
            <v>39873</v>
          </cell>
          <cell r="G7" t="str">
            <v>0002-00001025</v>
          </cell>
          <cell r="H7" t="str">
            <v>NETO 21%</v>
          </cell>
          <cell r="I7">
            <v>3500</v>
          </cell>
        </row>
        <row r="8">
          <cell r="A8" t="str">
            <v>F20</v>
          </cell>
          <cell r="B8">
            <v>17</v>
          </cell>
          <cell r="C8" t="str">
            <v>CASTELAR HOTEL S.R.L.</v>
          </cell>
          <cell r="D8" t="str">
            <v>CASTELAR DEL PUERTO</v>
          </cell>
          <cell r="E8">
            <v>39875</v>
          </cell>
          <cell r="F8">
            <v>39873</v>
          </cell>
          <cell r="G8" t="str">
            <v>0002-00001026</v>
          </cell>
          <cell r="H8" t="str">
            <v>NETO 21%</v>
          </cell>
          <cell r="I8">
            <v>12000</v>
          </cell>
        </row>
        <row r="9">
          <cell r="A9" t="str">
            <v>L04</v>
          </cell>
          <cell r="B9">
            <v>4</v>
          </cell>
          <cell r="C9" t="str">
            <v>BIJOU CASTELLI</v>
          </cell>
          <cell r="D9" t="str">
            <v>TODO MODA</v>
          </cell>
          <cell r="E9">
            <v>39875</v>
          </cell>
          <cell r="F9">
            <v>39873</v>
          </cell>
          <cell r="G9" t="str">
            <v>0002-00001027</v>
          </cell>
          <cell r="H9" t="str">
            <v>NETO 21%</v>
          </cell>
          <cell r="I9">
            <v>4200</v>
          </cell>
        </row>
        <row r="10">
          <cell r="A10" t="str">
            <v>L07</v>
          </cell>
          <cell r="B10">
            <v>6</v>
          </cell>
          <cell r="C10" t="str">
            <v>PIVA MIGUEL ANGEL</v>
          </cell>
          <cell r="D10" t="str">
            <v>OSH KOSH</v>
          </cell>
          <cell r="E10">
            <v>39875</v>
          </cell>
          <cell r="F10">
            <v>39873</v>
          </cell>
          <cell r="G10" t="str">
            <v>0002-00001028</v>
          </cell>
          <cell r="H10" t="str">
            <v>NETO 21%</v>
          </cell>
          <cell r="I10">
            <v>3500</v>
          </cell>
        </row>
        <row r="11">
          <cell r="A11" t="str">
            <v>L18</v>
          </cell>
          <cell r="B11">
            <v>16</v>
          </cell>
          <cell r="C11" t="str">
            <v>GESUALDO BRUNO VICTOR</v>
          </cell>
          <cell r="D11" t="str">
            <v>BRUNO GESUALDO</v>
          </cell>
          <cell r="E11">
            <v>39875</v>
          </cell>
          <cell r="F11">
            <v>39873</v>
          </cell>
          <cell r="G11" t="str">
            <v>0002-00001029</v>
          </cell>
          <cell r="H11" t="str">
            <v>NETO 21%</v>
          </cell>
          <cell r="I11">
            <v>4200</v>
          </cell>
        </row>
        <row r="12">
          <cell r="A12" t="str">
            <v>L21 y 22</v>
          </cell>
          <cell r="B12">
            <v>18</v>
          </cell>
          <cell r="C12" t="str">
            <v>JOYERIA EL RUBI S.A.</v>
          </cell>
          <cell r="D12" t="str">
            <v>JOYERIA EL RUBI</v>
          </cell>
          <cell r="E12">
            <v>39875</v>
          </cell>
          <cell r="F12">
            <v>39873</v>
          </cell>
          <cell r="G12" t="str">
            <v>0002-00001030</v>
          </cell>
          <cell r="H12" t="str">
            <v>NETO 21%</v>
          </cell>
          <cell r="I12">
            <v>8000</v>
          </cell>
        </row>
        <row r="13">
          <cell r="A13" t="str">
            <v>L23</v>
          </cell>
          <cell r="B13">
            <v>19</v>
          </cell>
          <cell r="C13" t="str">
            <v>CORTASSA, ALDO LEONICIO</v>
          </cell>
          <cell r="D13" t="str">
            <v>PERFUMERÌAS CORTASSA</v>
          </cell>
          <cell r="E13">
            <v>39875</v>
          </cell>
          <cell r="F13">
            <v>39873</v>
          </cell>
          <cell r="G13" t="str">
            <v>0002-00001031</v>
          </cell>
          <cell r="H13" t="str">
            <v>NETO 21%</v>
          </cell>
          <cell r="I13">
            <v>3500</v>
          </cell>
        </row>
        <row r="14">
          <cell r="A14" t="str">
            <v>L24</v>
          </cell>
          <cell r="B14">
            <v>37</v>
          </cell>
          <cell r="C14" t="str">
            <v>JALISCO S.A.</v>
          </cell>
          <cell r="D14" t="str">
            <v>WINSOCK</v>
          </cell>
          <cell r="E14">
            <v>39875</v>
          </cell>
          <cell r="F14">
            <v>39873</v>
          </cell>
          <cell r="G14" t="str">
            <v>0002-00001032</v>
          </cell>
          <cell r="H14" t="str">
            <v>NETO 21%</v>
          </cell>
          <cell r="I14">
            <v>3500</v>
          </cell>
        </row>
        <row r="15">
          <cell r="A15" t="str">
            <v>L25</v>
          </cell>
          <cell r="B15">
            <v>20</v>
          </cell>
          <cell r="C15" t="str">
            <v>LISADORA S.R.L.</v>
          </cell>
          <cell r="D15" t="str">
            <v>ISADORA</v>
          </cell>
          <cell r="E15">
            <v>39875</v>
          </cell>
          <cell r="F15">
            <v>39873</v>
          </cell>
          <cell r="G15" t="str">
            <v>0002-00001033</v>
          </cell>
          <cell r="H15" t="str">
            <v>NETO 21%</v>
          </cell>
          <cell r="I15">
            <v>4200</v>
          </cell>
        </row>
        <row r="16">
          <cell r="A16" t="str">
            <v>L15</v>
          </cell>
          <cell r="B16">
            <v>13</v>
          </cell>
          <cell r="C16" t="str">
            <v>LANZA VANESA ROXANA</v>
          </cell>
          <cell r="D16" t="str">
            <v>PASSARELA</v>
          </cell>
          <cell r="E16">
            <v>39875</v>
          </cell>
          <cell r="F16">
            <v>39873</v>
          </cell>
          <cell r="G16" t="str">
            <v>0002-00001034</v>
          </cell>
          <cell r="H16" t="str">
            <v>NETO 21%</v>
          </cell>
          <cell r="I16">
            <v>3593.58</v>
          </cell>
        </row>
        <row r="17">
          <cell r="A17" t="str">
            <v>L16</v>
          </cell>
          <cell r="B17">
            <v>14</v>
          </cell>
          <cell r="C17" t="str">
            <v>FABIOLA B. NOVOTNY FRANCO Y VILMA M. FRANCO S.H.</v>
          </cell>
          <cell r="D17" t="str">
            <v>FABIOLA FRANCO</v>
          </cell>
          <cell r="E17">
            <v>39875</v>
          </cell>
          <cell r="F17">
            <v>39873</v>
          </cell>
          <cell r="G17" t="str">
            <v>0002-00001035</v>
          </cell>
          <cell r="H17" t="str">
            <v>NETO 21%</v>
          </cell>
          <cell r="I17">
            <v>5000</v>
          </cell>
        </row>
        <row r="18">
          <cell r="A18" t="str">
            <v>L17</v>
          </cell>
          <cell r="B18">
            <v>15</v>
          </cell>
          <cell r="C18" t="str">
            <v>GLUZ DEBORA RUTH</v>
          </cell>
          <cell r="D18" t="str">
            <v>KUMMA</v>
          </cell>
          <cell r="E18">
            <v>39875</v>
          </cell>
          <cell r="F18">
            <v>39873</v>
          </cell>
          <cell r="G18" t="str">
            <v>0002-00001036</v>
          </cell>
          <cell r="H18" t="str">
            <v>NETO 21%</v>
          </cell>
          <cell r="I18">
            <v>5000</v>
          </cell>
        </row>
        <row r="19">
          <cell r="A19" t="str">
            <v>l10</v>
          </cell>
          <cell r="B19">
            <v>74</v>
          </cell>
          <cell r="C19" t="str">
            <v>sonder</v>
          </cell>
          <cell r="D19" t="str">
            <v>sonder</v>
          </cell>
          <cell r="E19">
            <v>39875</v>
          </cell>
          <cell r="F19">
            <v>39873</v>
          </cell>
          <cell r="G19" t="str">
            <v>0002-00001037</v>
          </cell>
          <cell r="H19" t="str">
            <v>NETO 21%</v>
          </cell>
          <cell r="I19">
            <v>4200</v>
          </cell>
        </row>
        <row r="20">
          <cell r="A20" t="str">
            <v>L14</v>
          </cell>
          <cell r="B20">
            <v>12</v>
          </cell>
          <cell r="C20" t="str">
            <v>DEPOR JEAN S.A.</v>
          </cell>
          <cell r="D20" t="str">
            <v>RED SPORT</v>
          </cell>
          <cell r="E20">
            <v>39875</v>
          </cell>
          <cell r="F20">
            <v>39873</v>
          </cell>
          <cell r="G20" t="str">
            <v>0002-00001038</v>
          </cell>
          <cell r="H20" t="str">
            <v>NETO 21%</v>
          </cell>
          <cell r="I20">
            <v>11525</v>
          </cell>
        </row>
        <row r="21">
          <cell r="A21" t="str">
            <v>F08</v>
          </cell>
          <cell r="B21">
            <v>8</v>
          </cell>
          <cell r="C21" t="str">
            <v>FEMA S.A.</v>
          </cell>
          <cell r="D21" t="str">
            <v>FREDDO</v>
          </cell>
          <cell r="E21">
            <v>39875</v>
          </cell>
          <cell r="F21">
            <v>39873</v>
          </cell>
          <cell r="G21" t="str">
            <v>0002-00001039</v>
          </cell>
          <cell r="H21" t="str">
            <v>NETO 21%</v>
          </cell>
          <cell r="I21">
            <v>4000</v>
          </cell>
        </row>
        <row r="22">
          <cell r="A22" t="str">
            <v>L06</v>
          </cell>
          <cell r="B22">
            <v>3</v>
          </cell>
          <cell r="C22" t="str">
            <v>CRUZ MARIA.C, PARDO ROCIO G., CRUZ ANA M. S.H.</v>
          </cell>
          <cell r="D22" t="str">
            <v>MIMO</v>
          </cell>
          <cell r="E22">
            <v>39875</v>
          </cell>
          <cell r="F22">
            <v>39873</v>
          </cell>
          <cell r="G22" t="str">
            <v>0002-00001040</v>
          </cell>
          <cell r="H22" t="str">
            <v>NETO 21%</v>
          </cell>
          <cell r="I22">
            <v>4000</v>
          </cell>
        </row>
        <row r="23">
          <cell r="A23" t="str">
            <v>L26</v>
          </cell>
          <cell r="B23">
            <v>53</v>
          </cell>
          <cell r="C23" t="str">
            <v>GALEOTA GUILLERMO GERMAN, GALEOTA LUCIANA SOLEDAD S.H.</v>
          </cell>
          <cell r="D23" t="str">
            <v>JOYERIA Y RELOJERIA GALEOTA</v>
          </cell>
          <cell r="E23">
            <v>39875</v>
          </cell>
          <cell r="F23">
            <v>39873</v>
          </cell>
          <cell r="G23" t="str">
            <v>0002-00001041</v>
          </cell>
          <cell r="H23" t="str">
            <v>NETO 21%</v>
          </cell>
          <cell r="I23">
            <v>3800</v>
          </cell>
        </row>
        <row r="24">
          <cell r="A24" t="str">
            <v>L28</v>
          </cell>
          <cell r="B24">
            <v>22</v>
          </cell>
          <cell r="C24" t="str">
            <v>GIACOI MARIA FERNANDA</v>
          </cell>
          <cell r="D24" t="str">
            <v>LADY COMFORT</v>
          </cell>
          <cell r="E24">
            <v>39875</v>
          </cell>
          <cell r="F24">
            <v>39873</v>
          </cell>
          <cell r="G24" t="str">
            <v>0002-00001042</v>
          </cell>
          <cell r="H24" t="str">
            <v>NETO 21%</v>
          </cell>
          <cell r="I24">
            <v>3400</v>
          </cell>
        </row>
        <row r="25">
          <cell r="A25" t="str">
            <v>L29</v>
          </cell>
          <cell r="B25">
            <v>23</v>
          </cell>
          <cell r="C25" t="str">
            <v>FERCIO FLORES LLONTOP</v>
          </cell>
          <cell r="D25" t="str">
            <v>MIKAH</v>
          </cell>
          <cell r="E25">
            <v>39875</v>
          </cell>
          <cell r="F25">
            <v>39873</v>
          </cell>
          <cell r="G25" t="str">
            <v>0002-00001043</v>
          </cell>
          <cell r="H25" t="str">
            <v>NETO 21%</v>
          </cell>
          <cell r="I25">
            <v>3500</v>
          </cell>
        </row>
        <row r="26">
          <cell r="A26" t="str">
            <v>L30</v>
          </cell>
          <cell r="B26">
            <v>24</v>
          </cell>
          <cell r="C26" t="str">
            <v>LEVI EDUARDO MOISES</v>
          </cell>
          <cell r="D26" t="str">
            <v>VANDALIA</v>
          </cell>
          <cell r="E26">
            <v>39875</v>
          </cell>
          <cell r="F26">
            <v>39873</v>
          </cell>
          <cell r="G26" t="str">
            <v>0002-00001044</v>
          </cell>
          <cell r="H26" t="str">
            <v>NETO 21%</v>
          </cell>
          <cell r="I26">
            <v>4200</v>
          </cell>
        </row>
        <row r="27">
          <cell r="A27" t="str">
            <v>L31</v>
          </cell>
          <cell r="B27">
            <v>34</v>
          </cell>
          <cell r="C27" t="str">
            <v>PECAT GROUP S.R.L.</v>
          </cell>
          <cell r="D27" t="str">
            <v>FIORUCCI</v>
          </cell>
          <cell r="E27">
            <v>39875</v>
          </cell>
          <cell r="F27">
            <v>39873</v>
          </cell>
          <cell r="G27" t="str">
            <v>0002-00001045</v>
          </cell>
          <cell r="H27" t="str">
            <v>NETO 21%</v>
          </cell>
          <cell r="I27">
            <v>4051.68</v>
          </cell>
        </row>
        <row r="28">
          <cell r="A28" t="str">
            <v>L32</v>
          </cell>
          <cell r="B28">
            <v>34</v>
          </cell>
          <cell r="C28" t="str">
            <v>PECAT GROUP S.R.L.</v>
          </cell>
          <cell r="D28" t="str">
            <v>SOLIDO</v>
          </cell>
          <cell r="E28">
            <v>39875</v>
          </cell>
          <cell r="F28">
            <v>39873</v>
          </cell>
          <cell r="G28" t="str">
            <v>0002-00001046</v>
          </cell>
          <cell r="H28" t="str">
            <v>NETO 21%</v>
          </cell>
          <cell r="I28">
            <v>4862</v>
          </cell>
        </row>
        <row r="29">
          <cell r="A29" t="str">
            <v>L 37 y 38</v>
          </cell>
          <cell r="B29">
            <v>26</v>
          </cell>
          <cell r="C29" t="str">
            <v>FENIX DISTRIBUCIONES S.R.L.</v>
          </cell>
          <cell r="D29" t="str">
            <v>JUGUETERÌAS PIZZICO</v>
          </cell>
          <cell r="E29">
            <v>39875</v>
          </cell>
          <cell r="F29">
            <v>39873</v>
          </cell>
          <cell r="G29" t="str">
            <v>0002-00001047</v>
          </cell>
          <cell r="H29" t="str">
            <v>NETO 21%</v>
          </cell>
          <cell r="I29">
            <v>7300</v>
          </cell>
        </row>
        <row r="30">
          <cell r="A30" t="str">
            <v>L11</v>
          </cell>
          <cell r="B30">
            <v>9</v>
          </cell>
          <cell r="C30" t="str">
            <v>FAVALE, MARCELA MABEL</v>
          </cell>
          <cell r="D30" t="str">
            <v>SCRUM</v>
          </cell>
          <cell r="E30">
            <v>39875</v>
          </cell>
          <cell r="F30">
            <v>39873</v>
          </cell>
          <cell r="G30" t="str">
            <v>0002-00001048</v>
          </cell>
          <cell r="H30" t="str">
            <v>NETO 21%</v>
          </cell>
          <cell r="I30">
            <v>6800</v>
          </cell>
        </row>
        <row r="31">
          <cell r="A31" t="str">
            <v>L12</v>
          </cell>
          <cell r="B31">
            <v>10</v>
          </cell>
          <cell r="C31" t="str">
            <v>TOUCH S.R.L.</v>
          </cell>
          <cell r="D31" t="str">
            <v>SOOPLO</v>
          </cell>
          <cell r="E31">
            <v>39875</v>
          </cell>
          <cell r="F31">
            <v>39873</v>
          </cell>
          <cell r="G31" t="str">
            <v>0002-00001049</v>
          </cell>
          <cell r="H31" t="str">
            <v>NETO 21%</v>
          </cell>
          <cell r="I31">
            <v>6250</v>
          </cell>
        </row>
        <row r="32">
          <cell r="A32" t="str">
            <v>L13</v>
          </cell>
          <cell r="B32">
            <v>11</v>
          </cell>
          <cell r="C32" t="str">
            <v>DEL VISO, GUSTAVO RODOLFO</v>
          </cell>
          <cell r="D32" t="str">
            <v>47 STREET</v>
          </cell>
          <cell r="E32">
            <v>39875</v>
          </cell>
          <cell r="F32">
            <v>39873</v>
          </cell>
          <cell r="G32" t="str">
            <v>0002-00001050</v>
          </cell>
          <cell r="H32" t="str">
            <v>NETO 21%</v>
          </cell>
          <cell r="I32">
            <v>5000</v>
          </cell>
        </row>
        <row r="33">
          <cell r="A33" t="str">
            <v>L39 y 40</v>
          </cell>
          <cell r="B33">
            <v>27</v>
          </cell>
          <cell r="C33" t="str">
            <v>GRUPO ILHSA S.A.</v>
          </cell>
          <cell r="D33" t="str">
            <v>YENNY</v>
          </cell>
          <cell r="E33">
            <v>39875</v>
          </cell>
          <cell r="F33">
            <v>39873</v>
          </cell>
          <cell r="G33" t="str">
            <v>0002-00001051</v>
          </cell>
          <cell r="H33" t="str">
            <v>NETO 21%</v>
          </cell>
          <cell r="I33">
            <v>7128.6</v>
          </cell>
        </row>
        <row r="34">
          <cell r="A34" t="str">
            <v>L14b</v>
          </cell>
          <cell r="C34" t="str">
            <v>el cielo</v>
          </cell>
          <cell r="I34">
            <v>6800</v>
          </cell>
        </row>
        <row r="35">
          <cell r="A35" t="str">
            <v>9a</v>
          </cell>
          <cell r="C35" t="str">
            <v>winsok sport</v>
          </cell>
          <cell r="I35">
            <v>6000</v>
          </cell>
        </row>
        <row r="36">
          <cell r="A36" t="str">
            <v>F42</v>
          </cell>
          <cell r="B36">
            <v>29</v>
          </cell>
          <cell r="C36" t="str">
            <v>FALUCHO S.A.</v>
          </cell>
          <cell r="D36" t="str">
            <v>TRIFERTO</v>
          </cell>
          <cell r="E36">
            <v>39875</v>
          </cell>
          <cell r="F36">
            <v>39873</v>
          </cell>
          <cell r="G36" t="str">
            <v>0002-00001054</v>
          </cell>
          <cell r="H36" t="str">
            <v>NETO 21%</v>
          </cell>
          <cell r="I36">
            <v>3500</v>
          </cell>
        </row>
        <row r="37">
          <cell r="A37" t="str">
            <v>F43</v>
          </cell>
          <cell r="B37">
            <v>30</v>
          </cell>
          <cell r="C37" t="str">
            <v>M.A.C. PATIOS S.A.</v>
          </cell>
          <cell r="D37" t="str">
            <v>EL FOGON</v>
          </cell>
          <cell r="E37">
            <v>39875</v>
          </cell>
          <cell r="F37">
            <v>39873</v>
          </cell>
          <cell r="G37" t="str">
            <v>0002-00001055</v>
          </cell>
          <cell r="H37" t="str">
            <v>NETO 21%</v>
          </cell>
          <cell r="I37">
            <v>3500</v>
          </cell>
        </row>
        <row r="38">
          <cell r="A38" t="str">
            <v>F44</v>
          </cell>
          <cell r="B38">
            <v>36</v>
          </cell>
          <cell r="C38" t="str">
            <v>ESMERALDA S.R.L (EN FORMACIÒN)</v>
          </cell>
          <cell r="D38" t="str">
            <v>PASTA DI PORTO</v>
          </cell>
          <cell r="E38">
            <v>39875</v>
          </cell>
          <cell r="F38">
            <v>39873</v>
          </cell>
          <cell r="G38" t="str">
            <v>0002-00001056</v>
          </cell>
          <cell r="H38" t="str">
            <v>NETO 21%</v>
          </cell>
          <cell r="I38">
            <v>3500</v>
          </cell>
        </row>
        <row r="39">
          <cell r="A39" t="str">
            <v>F45</v>
          </cell>
          <cell r="B39">
            <v>17</v>
          </cell>
          <cell r="C39" t="str">
            <v>CASTELAR HOTEL S.R.L.</v>
          </cell>
          <cell r="D39" t="str">
            <v>CASTELAR LOMOS &amp; CREPES</v>
          </cell>
          <cell r="E39">
            <v>39875</v>
          </cell>
          <cell r="F39">
            <v>39873</v>
          </cell>
          <cell r="G39" t="str">
            <v>0002-00001057</v>
          </cell>
          <cell r="H39" t="str">
            <v>NETO 21%</v>
          </cell>
          <cell r="I39">
            <v>3500</v>
          </cell>
        </row>
        <row r="40">
          <cell r="A40" t="str">
            <v>F46</v>
          </cell>
          <cell r="B40">
            <v>5</v>
          </cell>
          <cell r="C40" t="str">
            <v>PUERTO SANTA FE S.R.L</v>
          </cell>
          <cell r="D40" t="str">
            <v>LA PICADITA</v>
          </cell>
          <cell r="E40">
            <v>39875</v>
          </cell>
          <cell r="F40">
            <v>39873</v>
          </cell>
          <cell r="G40" t="str">
            <v>0002-00001058</v>
          </cell>
          <cell r="H40" t="str">
            <v>NETO 21%</v>
          </cell>
          <cell r="I40">
            <v>3500</v>
          </cell>
        </row>
        <row r="41">
          <cell r="A41" t="str">
            <v>F47</v>
          </cell>
          <cell r="B41">
            <v>5</v>
          </cell>
          <cell r="C41" t="str">
            <v>PUERTO SANTA FE S.R.L</v>
          </cell>
          <cell r="D41" t="str">
            <v>AVE CAESAR</v>
          </cell>
          <cell r="E41">
            <v>39875</v>
          </cell>
          <cell r="F41">
            <v>39873</v>
          </cell>
          <cell r="G41" t="str">
            <v>0002-00001059</v>
          </cell>
          <cell r="H41" t="str">
            <v>NETO 21%</v>
          </cell>
          <cell r="I41">
            <v>3500</v>
          </cell>
        </row>
        <row r="42">
          <cell r="A42" t="str">
            <v>F48</v>
          </cell>
          <cell r="B42">
            <v>5</v>
          </cell>
          <cell r="C42" t="str">
            <v>PUERTO SANTA FE S.R.L</v>
          </cell>
          <cell r="D42" t="str">
            <v>WOK</v>
          </cell>
          <cell r="E42">
            <v>39875</v>
          </cell>
          <cell r="F42">
            <v>39873</v>
          </cell>
          <cell r="G42" t="str">
            <v>0002-00001060</v>
          </cell>
          <cell r="H42" t="str">
            <v>NETO 21%</v>
          </cell>
          <cell r="I42">
            <v>3500</v>
          </cell>
        </row>
        <row r="43">
          <cell r="A43" t="str">
            <v>F49</v>
          </cell>
          <cell r="D43" t="str">
            <v>MOSTAZA</v>
          </cell>
          <cell r="E43">
            <v>39875</v>
          </cell>
          <cell r="F43">
            <v>39873</v>
          </cell>
          <cell r="G43" t="str">
            <v>0002-00001061</v>
          </cell>
          <cell r="H43" t="str">
            <v>NETO 21%</v>
          </cell>
          <cell r="I43">
            <v>3500</v>
          </cell>
        </row>
        <row r="44">
          <cell r="A44" t="str">
            <v>F52</v>
          </cell>
          <cell r="B44">
            <v>31</v>
          </cell>
          <cell r="C44" t="str">
            <v>FALUCHO S.A.</v>
          </cell>
          <cell r="D44" t="str">
            <v>rincon de merengo</v>
          </cell>
          <cell r="E44">
            <v>39875</v>
          </cell>
          <cell r="F44">
            <v>39873</v>
          </cell>
          <cell r="G44" t="str">
            <v>0002-00001062</v>
          </cell>
          <cell r="H44" t="str">
            <v>NETO 21%</v>
          </cell>
          <cell r="I44">
            <v>3500</v>
          </cell>
        </row>
        <row r="45">
          <cell r="A45" t="str">
            <v>L41 y G16</v>
          </cell>
          <cell r="B45">
            <v>28</v>
          </cell>
          <cell r="C45" t="str">
            <v>BRANCA, MARIA GRACIELA</v>
          </cell>
          <cell r="D45" t="str">
            <v>HAVANNA</v>
          </cell>
          <cell r="E45">
            <v>39875</v>
          </cell>
          <cell r="F45">
            <v>39873</v>
          </cell>
          <cell r="G45" t="str">
            <v>0002-00001063</v>
          </cell>
          <cell r="H45" t="str">
            <v>NETO 21%</v>
          </cell>
          <cell r="I45">
            <v>3500</v>
          </cell>
        </row>
        <row r="46">
          <cell r="A46" t="str">
            <v>L02</v>
          </cell>
          <cell r="B46">
            <v>75</v>
          </cell>
          <cell r="C46" t="str">
            <v>TORRES VALERIA VERÒNICA</v>
          </cell>
          <cell r="D46" t="str">
            <v>ADVANCED</v>
          </cell>
          <cell r="E46">
            <v>39875</v>
          </cell>
          <cell r="F46">
            <v>39873</v>
          </cell>
          <cell r="G46" t="str">
            <v>0002-00001064</v>
          </cell>
          <cell r="H46" t="str">
            <v>NETO 21%</v>
          </cell>
          <cell r="I46">
            <v>4200</v>
          </cell>
        </row>
        <row r="47">
          <cell r="A47" t="str">
            <v>L53</v>
          </cell>
          <cell r="B47">
            <v>41</v>
          </cell>
          <cell r="C47" t="str">
            <v>CERVIGNI MARTA Y GAMBA LUIS G. S.H.</v>
          </cell>
          <cell r="D47" t="str">
            <v>OLDANI</v>
          </cell>
          <cell r="E47">
            <v>39875</v>
          </cell>
          <cell r="F47">
            <v>39873</v>
          </cell>
          <cell r="G47" t="str">
            <v>0002-00001065</v>
          </cell>
          <cell r="H47" t="str">
            <v>NETO 21%</v>
          </cell>
          <cell r="I47">
            <v>4000</v>
          </cell>
        </row>
        <row r="48">
          <cell r="A48" t="str">
            <v>G06</v>
          </cell>
          <cell r="B48">
            <v>49</v>
          </cell>
          <cell r="C48" t="str">
            <v>LUCOM SECURITY S.A.</v>
          </cell>
          <cell r="D48" t="str">
            <v>CLARO</v>
          </cell>
          <cell r="E48">
            <v>39875</v>
          </cell>
          <cell r="F48">
            <v>39873</v>
          </cell>
          <cell r="G48" t="str">
            <v>0002-00001066</v>
          </cell>
          <cell r="H48" t="str">
            <v>NETO 21%</v>
          </cell>
          <cell r="I48">
            <v>2500</v>
          </cell>
        </row>
        <row r="49">
          <cell r="A49" t="str">
            <v>L1/G1/G3</v>
          </cell>
          <cell r="B49">
            <v>54</v>
          </cell>
          <cell r="C49" t="str">
            <v>ARCOS DORADOS ARGENTINA S.A.</v>
          </cell>
          <cell r="D49" t="str">
            <v>MAC DONALD`S</v>
          </cell>
          <cell r="E49">
            <v>39875</v>
          </cell>
          <cell r="F49">
            <v>39873</v>
          </cell>
          <cell r="G49" t="str">
            <v>0002-00001067</v>
          </cell>
          <cell r="H49" t="str">
            <v>NETO 21%</v>
          </cell>
          <cell r="I49">
            <v>10000</v>
          </cell>
        </row>
        <row r="50">
          <cell r="A50" t="str">
            <v>L51</v>
          </cell>
          <cell r="B50">
            <v>46</v>
          </cell>
          <cell r="C50" t="str">
            <v>CINEMARK ARGENTINA S.R.L.</v>
          </cell>
          <cell r="D50" t="str">
            <v>CINEMARK</v>
          </cell>
          <cell r="E50">
            <v>39875</v>
          </cell>
          <cell r="F50">
            <v>39873</v>
          </cell>
          <cell r="G50" t="str">
            <v>0002-00001068</v>
          </cell>
          <cell r="H50" t="str">
            <v>NETO 21%</v>
          </cell>
          <cell r="I50">
            <v>16750</v>
          </cell>
        </row>
        <row r="51">
          <cell r="A51" t="str">
            <v>G02</v>
          </cell>
          <cell r="B51">
            <v>38</v>
          </cell>
          <cell r="C51" t="str">
            <v>INTEGRACION DE SERVICIOS EMPRESARIALES S.R.L.</v>
          </cell>
          <cell r="D51" t="str">
            <v>MOVISTAR</v>
          </cell>
          <cell r="E51">
            <v>39875</v>
          </cell>
          <cell r="F51">
            <v>39873</v>
          </cell>
          <cell r="G51" t="str">
            <v>0002-00001069</v>
          </cell>
          <cell r="H51" t="str">
            <v>NETO 21%</v>
          </cell>
          <cell r="I51">
            <v>2500</v>
          </cell>
        </row>
        <row r="52">
          <cell r="A52" t="str">
            <v>G08</v>
          </cell>
          <cell r="B52">
            <v>18</v>
          </cell>
          <cell r="C52" t="str">
            <v>JOYERIA EL RUBI S.A.</v>
          </cell>
          <cell r="D52" t="str">
            <v>RUBI POINT</v>
          </cell>
          <cell r="E52">
            <v>39875</v>
          </cell>
          <cell r="F52">
            <v>39873</v>
          </cell>
          <cell r="G52" t="str">
            <v>0002-00001070</v>
          </cell>
          <cell r="H52" t="str">
            <v>NETO 21%</v>
          </cell>
          <cell r="I52">
            <v>2500</v>
          </cell>
        </row>
        <row r="53">
          <cell r="A53" t="str">
            <v>G09</v>
          </cell>
          <cell r="B53">
            <v>45</v>
          </cell>
          <cell r="C53" t="str">
            <v>ALTUNA EDUARDO NICOLAS</v>
          </cell>
          <cell r="D53" t="str">
            <v>TIERRADENTRO</v>
          </cell>
          <cell r="E53">
            <v>39875</v>
          </cell>
          <cell r="F53">
            <v>39873</v>
          </cell>
          <cell r="G53" t="str">
            <v>0002-00001071</v>
          </cell>
          <cell r="H53" t="str">
            <v>NETO 21%</v>
          </cell>
          <cell r="I53">
            <v>2500</v>
          </cell>
        </row>
        <row r="54">
          <cell r="A54" t="str">
            <v>G10</v>
          </cell>
          <cell r="B54">
            <v>43</v>
          </cell>
          <cell r="C54" t="str">
            <v>GBD COMUNICACIONES</v>
          </cell>
          <cell r="D54" t="str">
            <v>PERSONAL</v>
          </cell>
          <cell r="E54">
            <v>39875</v>
          </cell>
          <cell r="F54">
            <v>39873</v>
          </cell>
          <cell r="G54" t="str">
            <v>0002-00001072</v>
          </cell>
          <cell r="H54" t="str">
            <v>NETO 21%</v>
          </cell>
          <cell r="I54">
            <v>2500</v>
          </cell>
        </row>
        <row r="55">
          <cell r="A55" t="str">
            <v>cartel</v>
          </cell>
          <cell r="B55">
            <v>52</v>
          </cell>
          <cell r="C55" t="str">
            <v>G-GROUP S.R.L.</v>
          </cell>
          <cell r="D55" t="str">
            <v>G-GROUP</v>
          </cell>
          <cell r="E55">
            <v>39875</v>
          </cell>
          <cell r="F55">
            <v>39873</v>
          </cell>
          <cell r="G55" t="str">
            <v>0002-00001073</v>
          </cell>
          <cell r="H55" t="str">
            <v>NETO 21%</v>
          </cell>
          <cell r="I55">
            <v>4583.33</v>
          </cell>
        </row>
        <row r="56">
          <cell r="A56" t="str">
            <v>l36</v>
          </cell>
          <cell r="B56">
            <v>48</v>
          </cell>
          <cell r="C56" t="str">
            <v>playland</v>
          </cell>
          <cell r="G56" t="str">
            <v>0002-00001074</v>
          </cell>
          <cell r="H56" t="str">
            <v>NETO 21%</v>
          </cell>
          <cell r="I56">
            <v>20000</v>
          </cell>
        </row>
        <row r="57">
          <cell r="A57" t="str">
            <v>G15</v>
          </cell>
          <cell r="B57">
            <v>48</v>
          </cell>
          <cell r="C57" t="str">
            <v>NATION S.A.</v>
          </cell>
          <cell r="D57" t="str">
            <v>CITROEN</v>
          </cell>
          <cell r="E57">
            <v>39875</v>
          </cell>
          <cell r="F57">
            <v>39873</v>
          </cell>
          <cell r="G57" t="str">
            <v>0002-00001075</v>
          </cell>
          <cell r="H57" t="str">
            <v>NETO 21%</v>
          </cell>
          <cell r="I57">
            <v>1674.11</v>
          </cell>
        </row>
        <row r="58">
          <cell r="A58" t="str">
            <v>L36</v>
          </cell>
          <cell r="B58">
            <v>40</v>
          </cell>
          <cell r="C58" t="str">
            <v>SRG S.A.</v>
          </cell>
          <cell r="D58" t="str">
            <v>PLAYLAND PARK</v>
          </cell>
          <cell r="E58">
            <v>39875</v>
          </cell>
          <cell r="F58">
            <v>39873</v>
          </cell>
          <cell r="G58" t="str">
            <v>0002-00001125</v>
          </cell>
          <cell r="H58" t="str">
            <v>NETO 21%</v>
          </cell>
          <cell r="I58">
            <v>10000</v>
          </cell>
        </row>
        <row r="59">
          <cell r="A59" t="str">
            <v>L34 y 35</v>
          </cell>
          <cell r="B59">
            <v>25</v>
          </cell>
          <cell r="C59" t="str">
            <v>ELECTRONICA MEGATONE S.A</v>
          </cell>
          <cell r="D59" t="str">
            <v>MEGATONE</v>
          </cell>
          <cell r="E59">
            <v>39875</v>
          </cell>
          <cell r="F59">
            <v>39873</v>
          </cell>
          <cell r="G59" t="str">
            <v>0002-00001126</v>
          </cell>
          <cell r="H59" t="str">
            <v>NETO 21%</v>
          </cell>
          <cell r="I59">
            <v>20000</v>
          </cell>
        </row>
        <row r="60">
          <cell r="A60" t="str">
            <v>G22</v>
          </cell>
          <cell r="B60">
            <v>55</v>
          </cell>
          <cell r="C60" t="str">
            <v>COINAUTO S.A.</v>
          </cell>
          <cell r="D60" t="str">
            <v>CHEVROLET/SUZUKI</v>
          </cell>
          <cell r="E60">
            <v>39889</v>
          </cell>
          <cell r="F60">
            <v>39873</v>
          </cell>
          <cell r="G60" t="str">
            <v>0002-00001191</v>
          </cell>
          <cell r="H60" t="str">
            <v>NETO 21%</v>
          </cell>
          <cell r="I60">
            <v>1674.11</v>
          </cell>
        </row>
        <row r="61">
          <cell r="A61" t="str">
            <v>G18</v>
          </cell>
          <cell r="B61">
            <v>74</v>
          </cell>
          <cell r="C61" t="str">
            <v>NAUTICA GARCIA HERMANOS S.H.</v>
          </cell>
          <cell r="D61" t="str">
            <v>DELFIN NAUTICA</v>
          </cell>
          <cell r="E61">
            <v>39889</v>
          </cell>
          <cell r="F61">
            <v>39873</v>
          </cell>
          <cell r="G61" t="str">
            <v>0002-00001196</v>
          </cell>
          <cell r="H61" t="str">
            <v>NETO 21%</v>
          </cell>
          <cell r="I61">
            <v>106.93</v>
          </cell>
        </row>
        <row r="62">
          <cell r="A62" t="str">
            <v>g11</v>
          </cell>
          <cell r="B62">
            <v>76</v>
          </cell>
          <cell r="D62" t="str">
            <v>Footy</v>
          </cell>
          <cell r="F62">
            <v>39873</v>
          </cell>
          <cell r="G62" t="str">
            <v>0002-00001267</v>
          </cell>
          <cell r="H62" t="str">
            <v>NETO 21%</v>
          </cell>
          <cell r="I62">
            <v>2500</v>
          </cell>
        </row>
        <row r="63">
          <cell r="A63" t="str">
            <v>F03 Y 05</v>
          </cell>
          <cell r="B63">
            <v>7</v>
          </cell>
          <cell r="C63" t="str">
            <v>MEULE S.R.L.</v>
          </cell>
          <cell r="D63" t="str">
            <v>PACU RESTO</v>
          </cell>
          <cell r="E63">
            <v>39904</v>
          </cell>
          <cell r="F63">
            <v>39873</v>
          </cell>
          <cell r="G63" t="str">
            <v>0002-00001385</v>
          </cell>
          <cell r="H63" t="str">
            <v>NETO 21%</v>
          </cell>
          <cell r="I63">
            <v>9014</v>
          </cell>
        </row>
      </sheetData>
      <sheetData sheetId="4">
        <row r="22">
          <cell r="A22" t="str">
            <v>F20</v>
          </cell>
          <cell r="B22">
            <v>17</v>
          </cell>
          <cell r="C22" t="str">
            <v>CASTELAR HOTEL S.R.L.</v>
          </cell>
          <cell r="D22" t="str">
            <v>CASTELAR DEL PUERTO</v>
          </cell>
          <cell r="E22">
            <v>39828</v>
          </cell>
          <cell r="F22">
            <v>39783</v>
          </cell>
          <cell r="G22" t="str">
            <v>FAC A</v>
          </cell>
          <cell r="H22" t="str">
            <v>0002-00000694</v>
          </cell>
          <cell r="I22" t="str">
            <v>NETO 21%</v>
          </cell>
          <cell r="J22">
            <v>3508.18</v>
          </cell>
          <cell r="K22">
            <v>736.72</v>
          </cell>
          <cell r="L22">
            <v>21.22</v>
          </cell>
          <cell r="M22">
            <v>4266.12</v>
          </cell>
        </row>
        <row r="23">
          <cell r="A23" t="str">
            <v>L04</v>
          </cell>
          <cell r="B23">
            <v>4</v>
          </cell>
          <cell r="C23" t="str">
            <v>BIJOU CASTELLI</v>
          </cell>
          <cell r="D23" t="str">
            <v>TODO MODA</v>
          </cell>
          <cell r="E23">
            <v>39828</v>
          </cell>
          <cell r="F23">
            <v>39783</v>
          </cell>
          <cell r="G23" t="str">
            <v>FAC A</v>
          </cell>
          <cell r="H23" t="str">
            <v>0002-00000695</v>
          </cell>
          <cell r="I23" t="str">
            <v>NETO 21%</v>
          </cell>
          <cell r="J23">
            <v>6681.22</v>
          </cell>
          <cell r="K23">
            <v>1403.06</v>
          </cell>
          <cell r="L23">
            <v>80.84</v>
          </cell>
          <cell r="M23">
            <v>8165.12</v>
          </cell>
        </row>
        <row r="24">
          <cell r="A24" t="str">
            <v>L23</v>
          </cell>
          <cell r="B24">
            <v>19</v>
          </cell>
          <cell r="C24" t="str">
            <v>CORTASSA, ALDO LEONICIO</v>
          </cell>
          <cell r="D24" t="str">
            <v>PERFUMERÌAS CORTASSA</v>
          </cell>
          <cell r="E24">
            <v>39828</v>
          </cell>
          <cell r="F24">
            <v>39783</v>
          </cell>
          <cell r="G24" t="str">
            <v>FAC A</v>
          </cell>
          <cell r="H24" t="str">
            <v>0002-00000696</v>
          </cell>
          <cell r="I24" t="str">
            <v>NETO 21%</v>
          </cell>
          <cell r="J24">
            <v>2612.62</v>
          </cell>
          <cell r="K24">
            <v>548.65</v>
          </cell>
          <cell r="L24">
            <v>31.61</v>
          </cell>
          <cell r="M24">
            <v>3192.88</v>
          </cell>
        </row>
        <row r="25">
          <cell r="A25" t="str">
            <v>L25</v>
          </cell>
          <cell r="B25">
            <v>20</v>
          </cell>
          <cell r="C25" t="str">
            <v>LISADORA S.R.L.</v>
          </cell>
          <cell r="D25" t="str">
            <v>ISADORA</v>
          </cell>
          <cell r="E25">
            <v>39828</v>
          </cell>
          <cell r="F25">
            <v>39783</v>
          </cell>
          <cell r="G25" t="str">
            <v>FAC A</v>
          </cell>
          <cell r="H25" t="str">
            <v>0002-00000697</v>
          </cell>
          <cell r="I25" t="str">
            <v>NETO 21%</v>
          </cell>
          <cell r="J25">
            <v>2160.5500000000002</v>
          </cell>
          <cell r="K25">
            <v>453.72</v>
          </cell>
          <cell r="L25">
            <v>26.14</v>
          </cell>
          <cell r="M25">
            <v>2640.41</v>
          </cell>
        </row>
        <row r="26">
          <cell r="A26" t="str">
            <v>L08</v>
          </cell>
          <cell r="B26">
            <v>8</v>
          </cell>
          <cell r="C26" t="str">
            <v>FEMA S.A.</v>
          </cell>
          <cell r="D26" t="str">
            <v>FREDDO</v>
          </cell>
          <cell r="E26">
            <v>39828</v>
          </cell>
          <cell r="F26">
            <v>39783</v>
          </cell>
          <cell r="G26" t="str">
            <v>FAC A</v>
          </cell>
          <cell r="H26" t="str">
            <v>0002-00000698</v>
          </cell>
          <cell r="I26" t="str">
            <v>NETO 21%</v>
          </cell>
          <cell r="J26">
            <v>2886.67</v>
          </cell>
          <cell r="K26">
            <v>606.20000000000005</v>
          </cell>
          <cell r="L26">
            <v>34.93</v>
          </cell>
          <cell r="M26">
            <v>3527.8</v>
          </cell>
        </row>
        <row r="27">
          <cell r="A27" t="str">
            <v>L06</v>
          </cell>
          <cell r="B27">
            <v>3</v>
          </cell>
          <cell r="C27" t="str">
            <v>CRUZ MARIA.C, PARDO ROCIO G., CRUZ ANA M. S.H.</v>
          </cell>
          <cell r="D27" t="str">
            <v>MIMO</v>
          </cell>
          <cell r="E27">
            <v>39828</v>
          </cell>
          <cell r="F27">
            <v>39783</v>
          </cell>
          <cell r="G27" t="str">
            <v>FAC A</v>
          </cell>
          <cell r="H27" t="str">
            <v>0002-00000699</v>
          </cell>
          <cell r="I27" t="str">
            <v>NETO 21%</v>
          </cell>
          <cell r="J27">
            <v>991.32</v>
          </cell>
          <cell r="K27">
            <v>208.18</v>
          </cell>
          <cell r="L27">
            <v>12</v>
          </cell>
          <cell r="M27">
            <v>1211.5</v>
          </cell>
        </row>
        <row r="28">
          <cell r="A28" t="str">
            <v>L28</v>
          </cell>
          <cell r="B28">
            <v>22</v>
          </cell>
          <cell r="C28" t="str">
            <v>GIACOI MARIA FERNANDA</v>
          </cell>
          <cell r="D28" t="str">
            <v>LADY COMFORT</v>
          </cell>
          <cell r="E28">
            <v>39828</v>
          </cell>
          <cell r="F28">
            <v>39783</v>
          </cell>
          <cell r="G28" t="str">
            <v>FAC A</v>
          </cell>
          <cell r="H28" t="str">
            <v>0002-00000700</v>
          </cell>
          <cell r="I28" t="str">
            <v>NETO 21%</v>
          </cell>
          <cell r="J28">
            <v>1087.44</v>
          </cell>
          <cell r="K28">
            <v>228.36</v>
          </cell>
          <cell r="L28">
            <v>13.16</v>
          </cell>
          <cell r="M28">
            <v>1328.96</v>
          </cell>
        </row>
        <row r="29">
          <cell r="A29" t="str">
            <v>L31</v>
          </cell>
          <cell r="B29">
            <v>34</v>
          </cell>
          <cell r="C29" t="str">
            <v>PECAT GROUP S.R.L.</v>
          </cell>
          <cell r="D29" t="str">
            <v>FIORUCCI</v>
          </cell>
          <cell r="E29">
            <v>39828</v>
          </cell>
          <cell r="F29">
            <v>39783</v>
          </cell>
          <cell r="G29" t="str">
            <v>FAC A</v>
          </cell>
          <cell r="H29" t="str">
            <v>0002-00000701</v>
          </cell>
          <cell r="I29" t="str">
            <v>NETO 21%</v>
          </cell>
          <cell r="J29">
            <v>1865.26</v>
          </cell>
          <cell r="K29">
            <v>391.7</v>
          </cell>
          <cell r="L29">
            <v>22.57</v>
          </cell>
          <cell r="M29">
            <v>2279.5300000000002</v>
          </cell>
        </row>
        <row r="30">
          <cell r="A30" t="str">
            <v>L32</v>
          </cell>
          <cell r="B30">
            <v>34</v>
          </cell>
          <cell r="C30" t="str">
            <v>PECAT GROUP S.R.L.</v>
          </cell>
          <cell r="D30" t="str">
            <v>SOLIDO</v>
          </cell>
          <cell r="E30">
            <v>39828</v>
          </cell>
          <cell r="F30">
            <v>39783</v>
          </cell>
          <cell r="G30" t="str">
            <v>FAC A</v>
          </cell>
          <cell r="H30" t="str">
            <v>0002-00000702</v>
          </cell>
          <cell r="I30" t="str">
            <v>NETO 21%</v>
          </cell>
          <cell r="J30">
            <v>1375.26</v>
          </cell>
          <cell r="K30">
            <v>288.8</v>
          </cell>
          <cell r="L30">
            <v>16.64</v>
          </cell>
          <cell r="M30">
            <v>1680.7</v>
          </cell>
        </row>
        <row r="31">
          <cell r="A31" t="str">
            <v>L37 y 38</v>
          </cell>
          <cell r="B31">
            <v>26</v>
          </cell>
          <cell r="C31" t="str">
            <v>FENIX DISTRIBUCIONES S.R.L.</v>
          </cell>
          <cell r="D31" t="str">
            <v>JUGUETERÌAS PIZZICO</v>
          </cell>
          <cell r="E31">
            <v>39828</v>
          </cell>
          <cell r="F31">
            <v>39783</v>
          </cell>
          <cell r="G31" t="str">
            <v>FAC A</v>
          </cell>
          <cell r="H31" t="str">
            <v>0002-00000703</v>
          </cell>
          <cell r="I31" t="str">
            <v>NETO 21%</v>
          </cell>
          <cell r="J31">
            <v>12762.87</v>
          </cell>
          <cell r="K31">
            <v>2680.2</v>
          </cell>
          <cell r="L31">
            <v>154.43</v>
          </cell>
          <cell r="M31">
            <v>15597.5</v>
          </cell>
        </row>
        <row r="32">
          <cell r="A32" t="str">
            <v>L12</v>
          </cell>
          <cell r="B32">
            <v>10</v>
          </cell>
          <cell r="C32" t="str">
            <v>TOUCH S.R.L.</v>
          </cell>
          <cell r="D32" t="str">
            <v>SOOPLO</v>
          </cell>
          <cell r="E32">
            <v>39828</v>
          </cell>
          <cell r="F32">
            <v>39783</v>
          </cell>
          <cell r="G32" t="str">
            <v>FAC A</v>
          </cell>
          <cell r="H32" t="str">
            <v>0002-00000704</v>
          </cell>
          <cell r="I32" t="str">
            <v>NETO 21%</v>
          </cell>
          <cell r="J32">
            <v>1442.18</v>
          </cell>
          <cell r="K32">
            <v>302.86</v>
          </cell>
          <cell r="L32">
            <v>17.45</v>
          </cell>
          <cell r="M32">
            <v>1762.49</v>
          </cell>
        </row>
        <row r="33">
          <cell r="A33" t="str">
            <v>L39 y 40</v>
          </cell>
          <cell r="B33">
            <v>27</v>
          </cell>
          <cell r="C33" t="str">
            <v>GRUPO ILHSA S.A.</v>
          </cell>
          <cell r="D33" t="str">
            <v>YENNY</v>
          </cell>
          <cell r="E33">
            <v>39828</v>
          </cell>
          <cell r="F33">
            <v>39783</v>
          </cell>
          <cell r="G33" t="str">
            <v>FAC A</v>
          </cell>
          <cell r="H33" t="str">
            <v>0002-00000705</v>
          </cell>
          <cell r="I33" t="str">
            <v>NETO 21%</v>
          </cell>
          <cell r="J33">
            <v>5947.21</v>
          </cell>
          <cell r="K33">
            <v>1248.9100000000001</v>
          </cell>
          <cell r="L33">
            <v>35.979999999999997</v>
          </cell>
          <cell r="M33">
            <v>7232.1</v>
          </cell>
        </row>
        <row r="34">
          <cell r="A34" t="str">
            <v>F42</v>
          </cell>
          <cell r="B34">
            <v>29</v>
          </cell>
          <cell r="C34" t="str">
            <v>FALUCHO S.A.</v>
          </cell>
          <cell r="D34" t="str">
            <v>TRIFERTO</v>
          </cell>
          <cell r="E34">
            <v>39828</v>
          </cell>
          <cell r="F34">
            <v>39783</v>
          </cell>
          <cell r="G34" t="str">
            <v>FAC A</v>
          </cell>
          <cell r="H34" t="str">
            <v>0002-00000706</v>
          </cell>
          <cell r="I34" t="str">
            <v>NETO 21%</v>
          </cell>
          <cell r="J34">
            <v>4040.51</v>
          </cell>
          <cell r="K34">
            <v>848.51</v>
          </cell>
          <cell r="L34">
            <v>48.89</v>
          </cell>
          <cell r="M34">
            <v>4937.91</v>
          </cell>
        </row>
        <row r="35">
          <cell r="A35" t="str">
            <v>F43</v>
          </cell>
          <cell r="B35">
            <v>30</v>
          </cell>
          <cell r="C35" t="str">
            <v>M.A.C. PATIOS S.A.</v>
          </cell>
          <cell r="D35" t="str">
            <v>EL FOGON</v>
          </cell>
          <cell r="E35">
            <v>39828</v>
          </cell>
          <cell r="F35">
            <v>39783</v>
          </cell>
          <cell r="G35" t="str">
            <v>FAC A</v>
          </cell>
          <cell r="H35" t="str">
            <v>0002-00000707</v>
          </cell>
          <cell r="I35" t="str">
            <v>NETO 21%</v>
          </cell>
          <cell r="J35">
            <v>1699.87</v>
          </cell>
          <cell r="K35">
            <v>356.97</v>
          </cell>
          <cell r="L35">
            <v>20.57</v>
          </cell>
          <cell r="M35">
            <v>2077.41</v>
          </cell>
        </row>
        <row r="36">
          <cell r="A36" t="str">
            <v>F44</v>
          </cell>
          <cell r="B36">
            <v>36</v>
          </cell>
          <cell r="C36" t="str">
            <v>ESMERALDA S.R.L (EN FORMACIÒN)</v>
          </cell>
          <cell r="D36" t="str">
            <v>PASTA DI PORTO</v>
          </cell>
          <cell r="E36">
            <v>39828</v>
          </cell>
          <cell r="F36">
            <v>39783</v>
          </cell>
          <cell r="G36" t="str">
            <v>FAC A</v>
          </cell>
          <cell r="H36" t="str">
            <v>0002-00000708</v>
          </cell>
          <cell r="I36" t="str">
            <v>NETO 21%</v>
          </cell>
          <cell r="J36">
            <v>2108.9299999999998</v>
          </cell>
          <cell r="K36">
            <v>442.88</v>
          </cell>
          <cell r="L36">
            <v>25.52</v>
          </cell>
          <cell r="M36">
            <v>2577.33</v>
          </cell>
        </row>
        <row r="37">
          <cell r="A37" t="str">
            <v>F45</v>
          </cell>
          <cell r="B37">
            <v>17</v>
          </cell>
          <cell r="C37" t="str">
            <v>CASTELAR HOTEL S.R.L.</v>
          </cell>
          <cell r="D37" t="str">
            <v>CASTELAR LOMOS &amp; CREPES</v>
          </cell>
          <cell r="E37">
            <v>39828</v>
          </cell>
          <cell r="F37">
            <v>39783</v>
          </cell>
          <cell r="G37" t="str">
            <v>FAC A</v>
          </cell>
          <cell r="H37" t="str">
            <v>0002-00000709</v>
          </cell>
          <cell r="I37" t="str">
            <v>NETO 21%</v>
          </cell>
          <cell r="J37">
            <v>1612.77</v>
          </cell>
          <cell r="K37">
            <v>338.68</v>
          </cell>
          <cell r="L37">
            <v>9.76</v>
          </cell>
          <cell r="M37">
            <v>1961.21</v>
          </cell>
        </row>
        <row r="38">
          <cell r="A38" t="str">
            <v>F46</v>
          </cell>
          <cell r="B38">
            <v>5</v>
          </cell>
          <cell r="C38" t="str">
            <v>PUERTO SANTA FE S.R.L</v>
          </cell>
          <cell r="D38" t="str">
            <v>LA PICADITA</v>
          </cell>
          <cell r="E38">
            <v>39828</v>
          </cell>
          <cell r="F38">
            <v>39783</v>
          </cell>
          <cell r="G38" t="str">
            <v>FAC A</v>
          </cell>
          <cell r="H38" t="str">
            <v>0002-00000710</v>
          </cell>
          <cell r="I38" t="str">
            <v>NETO 21%</v>
          </cell>
          <cell r="J38">
            <v>1621.85</v>
          </cell>
          <cell r="K38">
            <v>340.59</v>
          </cell>
          <cell r="L38">
            <v>19.62</v>
          </cell>
          <cell r="M38">
            <v>1982.06</v>
          </cell>
        </row>
        <row r="39">
          <cell r="A39" t="str">
            <v>F47</v>
          </cell>
          <cell r="B39">
            <v>5</v>
          </cell>
          <cell r="C39" t="str">
            <v>PUERTO SANTA FE S.R.L</v>
          </cell>
          <cell r="D39" t="str">
            <v>AVE CAESAR</v>
          </cell>
          <cell r="E39">
            <v>39828</v>
          </cell>
          <cell r="F39">
            <v>39783</v>
          </cell>
          <cell r="G39" t="str">
            <v>FAC A</v>
          </cell>
          <cell r="H39" t="str">
            <v>0002-00000711</v>
          </cell>
          <cell r="I39" t="str">
            <v>NETO 21%</v>
          </cell>
          <cell r="J39">
            <v>3156.36</v>
          </cell>
          <cell r="K39">
            <v>662.84</v>
          </cell>
          <cell r="L39">
            <v>38.19</v>
          </cell>
          <cell r="M39">
            <v>3857.39</v>
          </cell>
        </row>
        <row r="40">
          <cell r="A40" t="str">
            <v>F48</v>
          </cell>
          <cell r="B40">
            <v>5</v>
          </cell>
          <cell r="C40" t="str">
            <v>PUERTO SANTA FE S.R.L</v>
          </cell>
          <cell r="D40" t="str">
            <v>WOK</v>
          </cell>
          <cell r="E40">
            <v>39828</v>
          </cell>
          <cell r="F40">
            <v>39783</v>
          </cell>
          <cell r="G40" t="str">
            <v>FAC A</v>
          </cell>
          <cell r="H40" t="str">
            <v>0002-00000712</v>
          </cell>
          <cell r="I40" t="str">
            <v>NETO 21%</v>
          </cell>
          <cell r="J40">
            <v>845.56</v>
          </cell>
          <cell r="K40">
            <v>177.57</v>
          </cell>
          <cell r="L40">
            <v>10.23</v>
          </cell>
          <cell r="M40">
            <v>1033.3599999999999</v>
          </cell>
        </row>
        <row r="41">
          <cell r="A41" t="str">
            <v>F49</v>
          </cell>
          <cell r="B41">
            <v>5</v>
          </cell>
          <cell r="C41" t="str">
            <v>PUERTO SANTA FE S.R.L</v>
          </cell>
          <cell r="D41" t="str">
            <v>SABOR AZTECA</v>
          </cell>
          <cell r="E41">
            <v>39828</v>
          </cell>
          <cell r="F41">
            <v>39783</v>
          </cell>
          <cell r="G41" t="str">
            <v>FAC A</v>
          </cell>
          <cell r="H41" t="str">
            <v>0002-00000713</v>
          </cell>
          <cell r="I41" t="str">
            <v>NETO 21%</v>
          </cell>
          <cell r="J41">
            <v>240.49</v>
          </cell>
          <cell r="K41">
            <v>50.5</v>
          </cell>
          <cell r="L41">
            <v>2.91</v>
          </cell>
          <cell r="M41">
            <v>293.89999999999998</v>
          </cell>
        </row>
        <row r="42">
          <cell r="A42" t="str">
            <v>L18</v>
          </cell>
          <cell r="B42">
            <v>16</v>
          </cell>
          <cell r="C42" t="str">
            <v>GESUALDO BRUNO VICTOR</v>
          </cell>
          <cell r="D42" t="str">
            <v>BRUNO GESUALDO</v>
          </cell>
          <cell r="E42">
            <v>39843</v>
          </cell>
          <cell r="F42">
            <v>39783</v>
          </cell>
          <cell r="G42" t="str">
            <v>FAC A</v>
          </cell>
          <cell r="H42" t="str">
            <v>0002-00000740</v>
          </cell>
          <cell r="I42" t="str">
            <v>NETO 21%</v>
          </cell>
          <cell r="J42">
            <v>22.09</v>
          </cell>
          <cell r="K42">
            <v>4.6399999999999997</v>
          </cell>
          <cell r="L42">
            <v>0.27</v>
          </cell>
          <cell r="M42">
            <v>27</v>
          </cell>
        </row>
        <row r="43">
          <cell r="A43" t="str">
            <v>L13</v>
          </cell>
          <cell r="B43">
            <v>11</v>
          </cell>
          <cell r="C43" t="str">
            <v>DEL VISO, GUSTAVO RODOLFO</v>
          </cell>
          <cell r="D43" t="str">
            <v>47 STREET</v>
          </cell>
          <cell r="E43">
            <v>39843</v>
          </cell>
          <cell r="F43">
            <v>39783</v>
          </cell>
          <cell r="G43" t="str">
            <v>FAC A</v>
          </cell>
          <cell r="H43" t="str">
            <v>0002-00000741</v>
          </cell>
          <cell r="I43" t="str">
            <v>NETO 21%</v>
          </cell>
          <cell r="J43">
            <v>1974.8</v>
          </cell>
          <cell r="K43">
            <v>414.71</v>
          </cell>
          <cell r="L43">
            <v>23.9</v>
          </cell>
          <cell r="M43">
            <v>2413.41</v>
          </cell>
        </row>
        <row r="44">
          <cell r="A44" t="str">
            <v>L51</v>
          </cell>
          <cell r="B44">
            <v>46</v>
          </cell>
          <cell r="C44" t="str">
            <v>CINEMARK ARGENTINA S.R.L.</v>
          </cell>
          <cell r="D44" t="str">
            <v>CINEMARK</v>
          </cell>
          <cell r="E44">
            <v>39861</v>
          </cell>
          <cell r="F44">
            <v>39783</v>
          </cell>
          <cell r="G44" t="str">
            <v>FAC A</v>
          </cell>
          <cell r="H44" t="str">
            <v>0002-00000892</v>
          </cell>
          <cell r="I44" t="str">
            <v>NETO 21%</v>
          </cell>
          <cell r="J44">
            <v>601.6</v>
          </cell>
          <cell r="K44">
            <v>126.34</v>
          </cell>
          <cell r="L44">
            <v>3.64</v>
          </cell>
          <cell r="M44">
            <v>731.58</v>
          </cell>
        </row>
        <row r="45">
          <cell r="A45" t="str">
            <v>L1/G1/G3</v>
          </cell>
          <cell r="B45">
            <v>54</v>
          </cell>
          <cell r="C45" t="str">
            <v>ARCOS DORADOS ARGENTINA S.A.</v>
          </cell>
          <cell r="D45" t="str">
            <v>MAC DONALD`S</v>
          </cell>
          <cell r="E45">
            <v>39863</v>
          </cell>
          <cell r="F45">
            <v>39783</v>
          </cell>
          <cell r="G45" t="str">
            <v>FAC A</v>
          </cell>
          <cell r="H45" t="str">
            <v>0002-00000916</v>
          </cell>
          <cell r="I45" t="str">
            <v>NETO 21%</v>
          </cell>
          <cell r="J45">
            <v>8390.2999999999993</v>
          </cell>
          <cell r="K45">
            <v>1761.96</v>
          </cell>
          <cell r="L45">
            <v>50.76</v>
          </cell>
          <cell r="M45">
            <v>10203.02</v>
          </cell>
        </row>
        <row r="46">
          <cell r="A46" t="str">
            <v>L04</v>
          </cell>
          <cell r="B46">
            <v>4</v>
          </cell>
          <cell r="C46" t="str">
            <v>BIJOU CASTELLI</v>
          </cell>
          <cell r="D46" t="str">
            <v>TODO MODA</v>
          </cell>
          <cell r="E46">
            <v>39911</v>
          </cell>
          <cell r="F46">
            <v>39783</v>
          </cell>
          <cell r="G46" t="str">
            <v>NCR A</v>
          </cell>
          <cell r="H46" t="str">
            <v>0002-00000039</v>
          </cell>
          <cell r="I46" t="str">
            <v>NETO 21%</v>
          </cell>
          <cell r="J46">
            <v>-1594.03</v>
          </cell>
          <cell r="K46">
            <v>-334.75</v>
          </cell>
          <cell r="M46">
            <v>-1928.78</v>
          </cell>
        </row>
        <row r="47">
          <cell r="A47" t="str">
            <v>L26</v>
          </cell>
          <cell r="B47">
            <v>53</v>
          </cell>
          <cell r="C47" t="str">
            <v>GALEOTA GUILLERMO GERMAN, GALEOTA LUCIANA SOLEDAD S.H.</v>
          </cell>
          <cell r="D47" t="str">
            <v>JOYERIA Y RELOJERIA GALEOTA</v>
          </cell>
          <cell r="E47">
            <v>39916</v>
          </cell>
          <cell r="F47">
            <v>39783</v>
          </cell>
          <cell r="G47" t="str">
            <v>FAC A</v>
          </cell>
          <cell r="H47" t="str">
            <v>0002-00001389</v>
          </cell>
          <cell r="I47" t="str">
            <v>NETO 21%</v>
          </cell>
          <cell r="J47">
            <v>1219.56</v>
          </cell>
          <cell r="K47">
            <v>256.11</v>
          </cell>
          <cell r="M47">
            <v>1475.67</v>
          </cell>
        </row>
        <row r="49">
          <cell r="A49" t="str">
            <v>L51</v>
          </cell>
          <cell r="B49">
            <v>46</v>
          </cell>
          <cell r="C49" t="str">
            <v>CINEMARK ARGENTINA S.R.L.</v>
          </cell>
          <cell r="D49" t="str">
            <v>CINEMARK</v>
          </cell>
          <cell r="E49">
            <v>39853</v>
          </cell>
          <cell r="F49">
            <v>39814</v>
          </cell>
          <cell r="G49" t="str">
            <v>FAC A</v>
          </cell>
          <cell r="H49" t="str">
            <v>0002-00000889</v>
          </cell>
          <cell r="I49" t="str">
            <v>NETO 21%</v>
          </cell>
          <cell r="J49">
            <v>12106.4</v>
          </cell>
          <cell r="K49">
            <v>2542.34</v>
          </cell>
          <cell r="L49">
            <v>73.239999999999995</v>
          </cell>
          <cell r="M49">
            <v>14721.98</v>
          </cell>
        </row>
        <row r="50">
          <cell r="A50" t="str">
            <v>F20</v>
          </cell>
          <cell r="B50">
            <v>17</v>
          </cell>
          <cell r="C50" t="str">
            <v>CASTELAR HOTEL S.R.L.</v>
          </cell>
          <cell r="D50" t="str">
            <v>CASTELAR DEL PUERTO</v>
          </cell>
          <cell r="E50">
            <v>39863</v>
          </cell>
          <cell r="F50">
            <v>39814</v>
          </cell>
          <cell r="G50" t="str">
            <v>FAC A</v>
          </cell>
          <cell r="H50" t="str">
            <v>0002-00000921</v>
          </cell>
          <cell r="I50" t="str">
            <v>NETO 21%</v>
          </cell>
          <cell r="J50">
            <v>1998.88</v>
          </cell>
          <cell r="K50">
            <v>419.76</v>
          </cell>
          <cell r="L50">
            <v>12.09</v>
          </cell>
          <cell r="M50">
            <v>2430.73</v>
          </cell>
        </row>
        <row r="51">
          <cell r="A51" t="str">
            <v>L04</v>
          </cell>
          <cell r="B51">
            <v>4</v>
          </cell>
          <cell r="C51" t="str">
            <v>BIJOU CASTELLI</v>
          </cell>
          <cell r="D51" t="str">
            <v>TODO MODA</v>
          </cell>
          <cell r="E51">
            <v>39863</v>
          </cell>
          <cell r="F51">
            <v>39814</v>
          </cell>
          <cell r="G51" t="str">
            <v>FAC A</v>
          </cell>
          <cell r="H51" t="str">
            <v>0002-00000922</v>
          </cell>
          <cell r="I51" t="str">
            <v>NETO 21%</v>
          </cell>
          <cell r="J51">
            <v>5793.06</v>
          </cell>
          <cell r="K51">
            <v>1216.54</v>
          </cell>
          <cell r="L51">
            <v>70.099999999999994</v>
          </cell>
          <cell r="M51">
            <v>7079.7</v>
          </cell>
        </row>
        <row r="52">
          <cell r="A52" t="str">
            <v>L08</v>
          </cell>
          <cell r="B52">
            <v>8</v>
          </cell>
          <cell r="C52" t="str">
            <v>FEMA S.A.</v>
          </cell>
          <cell r="D52" t="str">
            <v>FREDDO</v>
          </cell>
          <cell r="E52">
            <v>39863</v>
          </cell>
          <cell r="F52">
            <v>39814</v>
          </cell>
          <cell r="G52" t="str">
            <v>FAC A</v>
          </cell>
          <cell r="H52" t="str">
            <v>0002-00000923</v>
          </cell>
          <cell r="I52" t="str">
            <v>NETO 21%</v>
          </cell>
          <cell r="J52">
            <v>2856.22</v>
          </cell>
          <cell r="K52">
            <v>599.80999999999995</v>
          </cell>
          <cell r="L52">
            <v>34.56</v>
          </cell>
          <cell r="M52">
            <v>3490.59</v>
          </cell>
        </row>
        <row r="53">
          <cell r="A53" t="str">
            <v>L31</v>
          </cell>
          <cell r="B53">
            <v>34</v>
          </cell>
          <cell r="C53" t="str">
            <v>PECAT GROUP S.R.L.</v>
          </cell>
          <cell r="D53" t="str">
            <v>FIORUCCI</v>
          </cell>
          <cell r="E53">
            <v>39863</v>
          </cell>
          <cell r="F53">
            <v>39814</v>
          </cell>
          <cell r="G53" t="str">
            <v>FAC A</v>
          </cell>
          <cell r="H53" t="str">
            <v>0002-00000924</v>
          </cell>
          <cell r="I53" t="str">
            <v>NETO 21%</v>
          </cell>
          <cell r="J53">
            <v>837.42</v>
          </cell>
          <cell r="K53">
            <v>175.86</v>
          </cell>
          <cell r="L53">
            <v>10.130000000000001</v>
          </cell>
          <cell r="M53">
            <v>1023.41</v>
          </cell>
        </row>
        <row r="54">
          <cell r="A54" t="str">
            <v>L32</v>
          </cell>
          <cell r="B54">
            <v>34</v>
          </cell>
          <cell r="C54" t="str">
            <v>PECAT GROUP S.R.L.</v>
          </cell>
          <cell r="D54" t="str">
            <v>SOLIDO</v>
          </cell>
          <cell r="E54">
            <v>39863</v>
          </cell>
          <cell r="F54">
            <v>39814</v>
          </cell>
          <cell r="G54" t="str">
            <v>FAC A</v>
          </cell>
          <cell r="H54" t="str">
            <v>0002-00000925</v>
          </cell>
          <cell r="I54" t="str">
            <v>NETO 21%</v>
          </cell>
          <cell r="J54">
            <v>347.42</v>
          </cell>
          <cell r="K54">
            <v>72.959999999999994</v>
          </cell>
          <cell r="L54">
            <v>4.2</v>
          </cell>
          <cell r="M54">
            <v>424.58</v>
          </cell>
        </row>
        <row r="55">
          <cell r="A55" t="str">
            <v>L39 y 40</v>
          </cell>
          <cell r="B55">
            <v>27</v>
          </cell>
          <cell r="C55" t="str">
            <v>GRUPO ILHSA S.A.</v>
          </cell>
          <cell r="D55" t="str">
            <v>YENNY</v>
          </cell>
          <cell r="E55">
            <v>39863</v>
          </cell>
          <cell r="F55">
            <v>39814</v>
          </cell>
          <cell r="G55" t="str">
            <v>FAC A</v>
          </cell>
          <cell r="H55" t="str">
            <v>0002-00000926</v>
          </cell>
          <cell r="I55" t="str">
            <v>NETO 21%</v>
          </cell>
          <cell r="J55">
            <v>6605.22</v>
          </cell>
          <cell r="K55">
            <v>1015.68</v>
          </cell>
          <cell r="L55">
            <v>29.26</v>
          </cell>
          <cell r="M55">
            <v>5881.53</v>
          </cell>
        </row>
        <row r="56">
          <cell r="A56" t="str">
            <v>L36</v>
          </cell>
          <cell r="B56">
            <v>40</v>
          </cell>
          <cell r="C56" t="str">
            <v>SRG S.A.</v>
          </cell>
          <cell r="D56" t="str">
            <v>PLAYLAND PARK</v>
          </cell>
          <cell r="E56">
            <v>39863</v>
          </cell>
          <cell r="F56">
            <v>39814</v>
          </cell>
          <cell r="G56" t="str">
            <v>FAC A</v>
          </cell>
          <cell r="H56" t="str">
            <v>0002-00000927</v>
          </cell>
          <cell r="I56" t="str">
            <v>NETO 21%</v>
          </cell>
          <cell r="J56">
            <v>5485.83</v>
          </cell>
          <cell r="K56">
            <v>1152.02</v>
          </cell>
          <cell r="L56">
            <v>33.19</v>
          </cell>
          <cell r="M56">
            <v>6671.04</v>
          </cell>
        </row>
        <row r="57">
          <cell r="A57" t="str">
            <v>F42</v>
          </cell>
          <cell r="B57">
            <v>29</v>
          </cell>
          <cell r="C57" t="str">
            <v>FALUCHO S.A.</v>
          </cell>
          <cell r="D57" t="str">
            <v>TRIFERTO</v>
          </cell>
          <cell r="E57">
            <v>39863</v>
          </cell>
          <cell r="F57">
            <v>39814</v>
          </cell>
          <cell r="G57" t="str">
            <v>FAC A</v>
          </cell>
          <cell r="H57" t="str">
            <v>0002-00000928</v>
          </cell>
          <cell r="I57" t="str">
            <v>NETO 21%</v>
          </cell>
          <cell r="J57">
            <v>3880.56</v>
          </cell>
          <cell r="K57">
            <v>814.92</v>
          </cell>
          <cell r="L57">
            <v>46.95</v>
          </cell>
          <cell r="M57">
            <v>4742.43</v>
          </cell>
        </row>
        <row r="58">
          <cell r="A58" t="str">
            <v>F43</v>
          </cell>
          <cell r="B58">
            <v>30</v>
          </cell>
          <cell r="C58" t="str">
            <v>M.A.C. PATIOS S.A.</v>
          </cell>
          <cell r="D58" t="str">
            <v>EL FOGON</v>
          </cell>
          <cell r="E58">
            <v>39863</v>
          </cell>
          <cell r="F58">
            <v>39814</v>
          </cell>
          <cell r="G58" t="str">
            <v>FAC A</v>
          </cell>
          <cell r="H58" t="str">
            <v>0002-00000929</v>
          </cell>
          <cell r="I58" t="str">
            <v>NETO 21%</v>
          </cell>
          <cell r="J58">
            <v>1318.73</v>
          </cell>
          <cell r="K58">
            <v>276.93</v>
          </cell>
          <cell r="L58">
            <v>15.96</v>
          </cell>
          <cell r="M58">
            <v>1611.62</v>
          </cell>
        </row>
        <row r="59">
          <cell r="A59" t="str">
            <v>F44</v>
          </cell>
          <cell r="B59">
            <v>36</v>
          </cell>
          <cell r="C59" t="str">
            <v>ESMERALDA S.R.L (EN FORMACIÒN)</v>
          </cell>
          <cell r="D59" t="str">
            <v>PASTA DI PORTO</v>
          </cell>
          <cell r="E59">
            <v>39863</v>
          </cell>
          <cell r="F59">
            <v>39814</v>
          </cell>
          <cell r="G59" t="str">
            <v>FAC A</v>
          </cell>
          <cell r="H59" t="str">
            <v>0002-00000930</v>
          </cell>
          <cell r="I59" t="str">
            <v>NETO 21%</v>
          </cell>
          <cell r="J59">
            <v>3619.1</v>
          </cell>
          <cell r="K59">
            <v>760.01</v>
          </cell>
          <cell r="L59">
            <v>43.79</v>
          </cell>
          <cell r="M59">
            <v>4422.8999999999996</v>
          </cell>
        </row>
        <row r="60">
          <cell r="A60" t="str">
            <v>F45</v>
          </cell>
          <cell r="B60">
            <v>17</v>
          </cell>
          <cell r="C60" t="str">
            <v>CASTELAR HOTEL S.R.L.</v>
          </cell>
          <cell r="D60" t="str">
            <v>CASTELAR LOMOS &amp; CREPES</v>
          </cell>
          <cell r="E60">
            <v>39863</v>
          </cell>
          <cell r="F60">
            <v>39814</v>
          </cell>
          <cell r="G60" t="str">
            <v>FAC A</v>
          </cell>
          <cell r="H60" t="str">
            <v>0002-00000931</v>
          </cell>
          <cell r="I60" t="str">
            <v>NETO 21%</v>
          </cell>
          <cell r="J60">
            <v>2459.17</v>
          </cell>
          <cell r="K60">
            <v>516.42999999999995</v>
          </cell>
          <cell r="L60">
            <v>14.88</v>
          </cell>
          <cell r="M60">
            <v>2990.48</v>
          </cell>
        </row>
        <row r="61">
          <cell r="A61" t="str">
            <v>F48</v>
          </cell>
          <cell r="B61">
            <v>5</v>
          </cell>
          <cell r="C61" t="str">
            <v>PUERTO SANTA FE S.R.L</v>
          </cell>
          <cell r="D61" t="str">
            <v>WOK</v>
          </cell>
          <cell r="E61">
            <v>39863</v>
          </cell>
          <cell r="F61">
            <v>39814</v>
          </cell>
          <cell r="G61" t="str">
            <v>FAC A</v>
          </cell>
          <cell r="H61" t="str">
            <v>0002-00000934</v>
          </cell>
          <cell r="I61" t="str">
            <v>NETO 21%</v>
          </cell>
          <cell r="J61">
            <v>821.14</v>
          </cell>
          <cell r="K61">
            <v>172.44</v>
          </cell>
          <cell r="L61">
            <v>9.94</v>
          </cell>
          <cell r="M61">
            <v>1003.52</v>
          </cell>
        </row>
        <row r="62">
          <cell r="A62" t="str">
            <v>F49</v>
          </cell>
          <cell r="B62">
            <v>5</v>
          </cell>
          <cell r="C62" t="str">
            <v>PUERTO SANTA FE S.R.L</v>
          </cell>
          <cell r="D62" t="str">
            <v>SABOR AZTECA</v>
          </cell>
          <cell r="E62">
            <v>39863</v>
          </cell>
          <cell r="F62">
            <v>39814</v>
          </cell>
          <cell r="G62" t="str">
            <v>FAC A</v>
          </cell>
          <cell r="H62" t="str">
            <v>0002-00000935</v>
          </cell>
          <cell r="I62" t="str">
            <v>NETO 21%</v>
          </cell>
          <cell r="J62">
            <v>346.74</v>
          </cell>
          <cell r="K62">
            <v>72.819999999999993</v>
          </cell>
          <cell r="L62">
            <v>4.2</v>
          </cell>
          <cell r="M62">
            <v>423.76</v>
          </cell>
        </row>
        <row r="63">
          <cell r="A63" t="str">
            <v>F46</v>
          </cell>
          <cell r="B63">
            <v>5</v>
          </cell>
          <cell r="C63" t="str">
            <v>PUERTO SANTA FE S.R.L</v>
          </cell>
          <cell r="D63" t="str">
            <v>LA PICADITA</v>
          </cell>
          <cell r="E63">
            <v>39863</v>
          </cell>
          <cell r="F63">
            <v>39814</v>
          </cell>
          <cell r="G63" t="str">
            <v>FAC A</v>
          </cell>
          <cell r="H63" t="str">
            <v>0002-00000951</v>
          </cell>
          <cell r="I63" t="str">
            <v>NETO 21%</v>
          </cell>
          <cell r="J63">
            <v>1639.09</v>
          </cell>
          <cell r="K63">
            <v>344.21</v>
          </cell>
          <cell r="L63">
            <v>19.829999999999998</v>
          </cell>
          <cell r="M63">
            <v>2003.13</v>
          </cell>
        </row>
        <row r="64">
          <cell r="A64" t="str">
            <v>F47</v>
          </cell>
          <cell r="B64">
            <v>5</v>
          </cell>
          <cell r="C64" t="str">
            <v>PUERTO SANTA FE S.R.L</v>
          </cell>
          <cell r="D64" t="str">
            <v>AVE CAESAR</v>
          </cell>
          <cell r="E64">
            <v>39863</v>
          </cell>
          <cell r="F64">
            <v>39814</v>
          </cell>
          <cell r="G64" t="str">
            <v>FAC A</v>
          </cell>
          <cell r="H64" t="str">
            <v>0002-00000952</v>
          </cell>
          <cell r="I64" t="str">
            <v>NETO 21%</v>
          </cell>
          <cell r="J64">
            <v>3980.67</v>
          </cell>
          <cell r="K64">
            <v>835.94</v>
          </cell>
          <cell r="L64">
            <v>48.17</v>
          </cell>
          <cell r="M64">
            <v>4864.78</v>
          </cell>
        </row>
        <row r="65">
          <cell r="A65" t="str">
            <v>L1/G1/G3</v>
          </cell>
          <cell r="B65">
            <v>54</v>
          </cell>
          <cell r="C65" t="str">
            <v>ARCOS DORADOS ARGENTINA S.A.</v>
          </cell>
          <cell r="D65" t="str">
            <v>MAC DONALD`S</v>
          </cell>
          <cell r="E65">
            <v>39863</v>
          </cell>
          <cell r="F65">
            <v>39814</v>
          </cell>
          <cell r="G65" t="str">
            <v>FAC A</v>
          </cell>
          <cell r="H65" t="str">
            <v>0002-00000953</v>
          </cell>
          <cell r="I65" t="str">
            <v>NETO 21%</v>
          </cell>
          <cell r="J65">
            <v>12829.22</v>
          </cell>
          <cell r="K65">
            <v>2694.14</v>
          </cell>
          <cell r="L65">
            <v>77.62</v>
          </cell>
          <cell r="M65">
            <v>15600.98</v>
          </cell>
        </row>
        <row r="66">
          <cell r="A66" t="str">
            <v>L04</v>
          </cell>
          <cell r="B66">
            <v>4</v>
          </cell>
          <cell r="C66" t="str">
            <v>BIJOU CASTELLI</v>
          </cell>
          <cell r="D66" t="str">
            <v>TODO MODA</v>
          </cell>
          <cell r="E66">
            <v>39911</v>
          </cell>
          <cell r="F66">
            <v>39814</v>
          </cell>
          <cell r="G66" t="str">
            <v>NCR A</v>
          </cell>
          <cell r="H66" t="str">
            <v>0002-00000040</v>
          </cell>
          <cell r="I66" t="str">
            <v>NETO 21%</v>
          </cell>
          <cell r="J66">
            <v>-1456.16</v>
          </cell>
          <cell r="K66">
            <v>-305.79000000000002</v>
          </cell>
          <cell r="M66">
            <v>-1761.95</v>
          </cell>
        </row>
        <row r="67">
          <cell r="A67" t="str">
            <v>L51</v>
          </cell>
          <cell r="B67">
            <v>46</v>
          </cell>
          <cell r="C67" t="str">
            <v>CINEMARK ARGENTINA S.R.L.</v>
          </cell>
          <cell r="D67" t="str">
            <v>CINEMARK</v>
          </cell>
          <cell r="E67">
            <v>39875</v>
          </cell>
          <cell r="F67">
            <v>39845</v>
          </cell>
          <cell r="G67" t="str">
            <v>FAC A</v>
          </cell>
          <cell r="H67" t="str">
            <v>0002-00001127</v>
          </cell>
          <cell r="I67" t="str">
            <v>NETO 21%</v>
          </cell>
          <cell r="J67">
            <v>10510.77</v>
          </cell>
          <cell r="K67">
            <v>2207.2600000000002</v>
          </cell>
          <cell r="L67">
            <v>63.59</v>
          </cell>
          <cell r="M67">
            <v>12781.62</v>
          </cell>
        </row>
        <row r="68">
          <cell r="A68" t="str">
            <v>F20</v>
          </cell>
          <cell r="B68">
            <v>17</v>
          </cell>
          <cell r="C68" t="str">
            <v>CASTELAR HOTEL S.R.L.</v>
          </cell>
          <cell r="D68" t="str">
            <v>CASTELAR DEL PUERTO</v>
          </cell>
          <cell r="E68">
            <v>39884</v>
          </cell>
          <cell r="F68">
            <v>39845</v>
          </cell>
          <cell r="G68" t="str">
            <v>FAC A</v>
          </cell>
          <cell r="H68" t="str">
            <v>0002-00001162</v>
          </cell>
          <cell r="I68" t="str">
            <v>NETO 21%</v>
          </cell>
          <cell r="J68">
            <v>945</v>
          </cell>
          <cell r="K68">
            <v>198.45</v>
          </cell>
          <cell r="L68">
            <v>5.72</v>
          </cell>
          <cell r="M68">
            <v>1149.17</v>
          </cell>
        </row>
        <row r="69">
          <cell r="A69" t="str">
            <v>L04</v>
          </cell>
          <cell r="B69">
            <v>4</v>
          </cell>
          <cell r="C69" t="str">
            <v>BIJOU CASTELLI</v>
          </cell>
          <cell r="D69" t="str">
            <v>TODO MODA</v>
          </cell>
          <cell r="E69">
            <v>39884</v>
          </cell>
          <cell r="F69">
            <v>39845</v>
          </cell>
          <cell r="G69" t="str">
            <v>FAC A</v>
          </cell>
          <cell r="H69" t="str">
            <v>0002-00001163</v>
          </cell>
          <cell r="I69" t="str">
            <v>NETO 21%</v>
          </cell>
          <cell r="J69">
            <v>2114.4299999999998</v>
          </cell>
          <cell r="K69">
            <v>444.03</v>
          </cell>
          <cell r="L69">
            <v>25.58</v>
          </cell>
          <cell r="M69">
            <v>2584.04</v>
          </cell>
        </row>
        <row r="70">
          <cell r="A70" t="str">
            <v>L08</v>
          </cell>
          <cell r="B70">
            <v>8</v>
          </cell>
          <cell r="C70" t="str">
            <v>FEMA S.A.</v>
          </cell>
          <cell r="D70" t="str">
            <v>FREDDO</v>
          </cell>
          <cell r="E70">
            <v>39884</v>
          </cell>
          <cell r="F70">
            <v>39845</v>
          </cell>
          <cell r="G70" t="str">
            <v>FAC A</v>
          </cell>
          <cell r="H70" t="str">
            <v>0002-00001164</v>
          </cell>
          <cell r="I70" t="str">
            <v>NETO 21%</v>
          </cell>
          <cell r="J70">
            <v>2324.64</v>
          </cell>
          <cell r="K70">
            <v>488.17</v>
          </cell>
          <cell r="L70">
            <v>28.13</v>
          </cell>
          <cell r="M70">
            <v>2840.94</v>
          </cell>
        </row>
        <row r="71">
          <cell r="A71" t="str">
            <v>L31</v>
          </cell>
          <cell r="B71">
            <v>34</v>
          </cell>
          <cell r="C71" t="str">
            <v>PECAT GROUP S.R.L.</v>
          </cell>
          <cell r="D71" t="str">
            <v>FIORUCCI</v>
          </cell>
          <cell r="E71">
            <v>39884</v>
          </cell>
          <cell r="F71">
            <v>39845</v>
          </cell>
          <cell r="G71" t="str">
            <v>FAC A</v>
          </cell>
          <cell r="H71" t="str">
            <v>0002-00001165</v>
          </cell>
          <cell r="I71" t="str">
            <v>NETO 21%</v>
          </cell>
          <cell r="J71">
            <v>100.27</v>
          </cell>
          <cell r="K71">
            <v>21.06</v>
          </cell>
          <cell r="L71">
            <v>1.21</v>
          </cell>
          <cell r="M71">
            <v>122.54</v>
          </cell>
        </row>
        <row r="72">
          <cell r="A72" t="str">
            <v>L39 y 40</v>
          </cell>
          <cell r="B72">
            <v>27</v>
          </cell>
          <cell r="C72" t="str">
            <v>GRUPO ILHSA S.A.</v>
          </cell>
          <cell r="D72" t="str">
            <v>YENNY</v>
          </cell>
          <cell r="E72">
            <v>39884</v>
          </cell>
          <cell r="F72">
            <v>39845</v>
          </cell>
          <cell r="G72" t="str">
            <v>FAC A</v>
          </cell>
          <cell r="H72" t="str">
            <v>0002-00001166</v>
          </cell>
          <cell r="I72" t="str">
            <v>NETO 21%</v>
          </cell>
          <cell r="J72">
            <v>3304.39</v>
          </cell>
          <cell r="K72">
            <v>693.92</v>
          </cell>
          <cell r="L72">
            <v>19.989999999999998</v>
          </cell>
          <cell r="M72">
            <v>4018.3</v>
          </cell>
        </row>
        <row r="73">
          <cell r="A73" t="str">
            <v>L36</v>
          </cell>
          <cell r="B73">
            <v>40</v>
          </cell>
          <cell r="C73" t="str">
            <v>SRG S.A.</v>
          </cell>
          <cell r="D73" t="str">
            <v>PLAYLAND PARK</v>
          </cell>
          <cell r="E73">
            <v>39884</v>
          </cell>
          <cell r="F73">
            <v>39845</v>
          </cell>
          <cell r="G73" t="str">
            <v>FAC A</v>
          </cell>
          <cell r="H73" t="str">
            <v>0002-00001167</v>
          </cell>
          <cell r="I73" t="str">
            <v>NETO 21%</v>
          </cell>
          <cell r="J73">
            <v>60.79</v>
          </cell>
          <cell r="K73">
            <v>12.77</v>
          </cell>
          <cell r="L73">
            <v>0.37</v>
          </cell>
          <cell r="M73">
            <v>73.930000000000007</v>
          </cell>
        </row>
        <row r="74">
          <cell r="A74" t="str">
            <v>F43</v>
          </cell>
          <cell r="B74">
            <v>30</v>
          </cell>
          <cell r="C74" t="str">
            <v>M.A.C. PATIOS S.A.</v>
          </cell>
          <cell r="D74" t="str">
            <v>EL FOGON</v>
          </cell>
          <cell r="E74">
            <v>39884</v>
          </cell>
          <cell r="F74">
            <v>39845</v>
          </cell>
          <cell r="G74" t="str">
            <v>FAC A</v>
          </cell>
          <cell r="H74" t="str">
            <v>0002-00001168</v>
          </cell>
          <cell r="I74" t="str">
            <v>NETO 21%</v>
          </cell>
          <cell r="J74">
            <v>1337.59</v>
          </cell>
          <cell r="K74">
            <v>280.89</v>
          </cell>
          <cell r="L74">
            <v>16.18</v>
          </cell>
          <cell r="M74">
            <v>1634.66</v>
          </cell>
        </row>
        <row r="75">
          <cell r="A75" t="str">
            <v>F44</v>
          </cell>
          <cell r="B75">
            <v>36</v>
          </cell>
          <cell r="C75" t="str">
            <v>ESMERALDA S.R.L (EN FORMACIÒN)</v>
          </cell>
          <cell r="D75" t="str">
            <v>PASTA DI PORTO</v>
          </cell>
          <cell r="E75">
            <v>39884</v>
          </cell>
          <cell r="F75">
            <v>39845</v>
          </cell>
          <cell r="G75" t="str">
            <v>FAC A</v>
          </cell>
          <cell r="H75" t="str">
            <v>0002-00001169</v>
          </cell>
          <cell r="I75" t="str">
            <v>NETO 21%</v>
          </cell>
          <cell r="J75">
            <v>3317.07</v>
          </cell>
          <cell r="K75">
            <v>696.58</v>
          </cell>
          <cell r="L75">
            <v>40.14</v>
          </cell>
          <cell r="M75">
            <v>4053.79</v>
          </cell>
        </row>
        <row r="76">
          <cell r="A76" t="str">
            <v>F45</v>
          </cell>
          <cell r="B76">
            <v>17</v>
          </cell>
          <cell r="C76" t="str">
            <v>CASTELAR HOTEL S.R.L.</v>
          </cell>
          <cell r="D76" t="str">
            <v>CASTELAR LOMOS &amp; CREPES</v>
          </cell>
          <cell r="E76">
            <v>39884</v>
          </cell>
          <cell r="F76">
            <v>39845</v>
          </cell>
          <cell r="G76" t="str">
            <v>FAC A</v>
          </cell>
          <cell r="H76" t="str">
            <v>0002-00001170</v>
          </cell>
          <cell r="I76" t="str">
            <v>NETO 21%</v>
          </cell>
          <cell r="J76">
            <v>1474.35</v>
          </cell>
          <cell r="K76">
            <v>309.61</v>
          </cell>
          <cell r="L76">
            <v>8.92</v>
          </cell>
          <cell r="M76">
            <v>1792.88</v>
          </cell>
        </row>
        <row r="77">
          <cell r="A77" t="str">
            <v>F46</v>
          </cell>
          <cell r="B77">
            <v>5</v>
          </cell>
          <cell r="C77" t="str">
            <v>PUERTO SANTA FE S.R.L</v>
          </cell>
          <cell r="D77" t="str">
            <v>LA PICADITA</v>
          </cell>
          <cell r="E77">
            <v>39884</v>
          </cell>
          <cell r="F77">
            <v>39845</v>
          </cell>
          <cell r="G77" t="str">
            <v>FAC A</v>
          </cell>
          <cell r="H77" t="str">
            <v>0002-00001171</v>
          </cell>
          <cell r="I77" t="str">
            <v>NETO 21%</v>
          </cell>
          <cell r="J77">
            <v>598.70000000000005</v>
          </cell>
          <cell r="K77">
            <v>125.73</v>
          </cell>
          <cell r="L77">
            <v>7.24</v>
          </cell>
          <cell r="M77">
            <v>731.67</v>
          </cell>
        </row>
        <row r="78">
          <cell r="A78" t="str">
            <v>F47</v>
          </cell>
          <cell r="B78">
            <v>5</v>
          </cell>
          <cell r="C78" t="str">
            <v>PUERTO SANTA FE S.R.L</v>
          </cell>
          <cell r="D78" t="str">
            <v>AVE CAESAR</v>
          </cell>
          <cell r="E78">
            <v>39884</v>
          </cell>
          <cell r="F78">
            <v>39845</v>
          </cell>
          <cell r="G78" t="str">
            <v>FAC A</v>
          </cell>
          <cell r="H78" t="str">
            <v>0002-00001172</v>
          </cell>
          <cell r="I78" t="str">
            <v>NETO 21%</v>
          </cell>
          <cell r="J78">
            <v>3108.88</v>
          </cell>
          <cell r="K78">
            <v>652.86</v>
          </cell>
          <cell r="L78">
            <v>37.619999999999997</v>
          </cell>
          <cell r="M78">
            <v>3799.36</v>
          </cell>
        </row>
        <row r="79">
          <cell r="A79" t="str">
            <v>L1/G1/G3</v>
          </cell>
          <cell r="B79">
            <v>54</v>
          </cell>
          <cell r="C79" t="str">
            <v>ARCOS DORADOS ARGENTINA S.A.</v>
          </cell>
          <cell r="D79" t="str">
            <v>MAC DONALD`S</v>
          </cell>
          <cell r="E79">
            <v>39884</v>
          </cell>
          <cell r="F79">
            <v>39845</v>
          </cell>
          <cell r="G79" t="str">
            <v>FAC A</v>
          </cell>
          <cell r="H79" t="str">
            <v>0002-00001173</v>
          </cell>
          <cell r="I79" t="str">
            <v>NETO 21%</v>
          </cell>
          <cell r="J79">
            <v>9614.24</v>
          </cell>
          <cell r="K79">
            <v>2018.99</v>
          </cell>
          <cell r="L79">
            <v>58.17</v>
          </cell>
          <cell r="M79">
            <v>11691.4</v>
          </cell>
        </row>
        <row r="80">
          <cell r="A80" t="str">
            <v>F42</v>
          </cell>
          <cell r="B80">
            <v>29</v>
          </cell>
          <cell r="C80" t="str">
            <v>FALUCHO S.A.</v>
          </cell>
          <cell r="D80" t="str">
            <v>TRIFERTO</v>
          </cell>
          <cell r="E80">
            <v>39888</v>
          </cell>
          <cell r="F80">
            <v>39845</v>
          </cell>
          <cell r="G80" t="str">
            <v>FAC A</v>
          </cell>
          <cell r="H80" t="str">
            <v>0002-00001186</v>
          </cell>
          <cell r="I80" t="str">
            <v>NETO 21%</v>
          </cell>
          <cell r="J80">
            <v>1845.22</v>
          </cell>
          <cell r="K80">
            <v>387.5</v>
          </cell>
          <cell r="L80">
            <v>22.33</v>
          </cell>
          <cell r="M80">
            <v>2255.0500000000002</v>
          </cell>
        </row>
        <row r="81">
          <cell r="A81" t="str">
            <v>L04</v>
          </cell>
          <cell r="B81">
            <v>4</v>
          </cell>
          <cell r="C81" t="str">
            <v>BIJOU CASTELLI</v>
          </cell>
          <cell r="D81" t="str">
            <v>TODO MODA</v>
          </cell>
          <cell r="E81">
            <v>39926</v>
          </cell>
          <cell r="F81">
            <v>39873</v>
          </cell>
          <cell r="G81" t="str">
            <v>FAC A</v>
          </cell>
          <cell r="H81" t="str">
            <v>0002-00001467</v>
          </cell>
          <cell r="I81" t="str">
            <v>NETO 21%</v>
          </cell>
          <cell r="J81">
            <v>1491.99</v>
          </cell>
          <cell r="K81">
            <v>313.32</v>
          </cell>
          <cell r="L81">
            <v>18.05</v>
          </cell>
          <cell r="M81">
            <v>1823.36</v>
          </cell>
        </row>
        <row r="82">
          <cell r="A82" t="str">
            <v>L08</v>
          </cell>
          <cell r="B82">
            <v>8</v>
          </cell>
          <cell r="C82" t="str">
            <v>FEMA S.A.</v>
          </cell>
          <cell r="D82" t="str">
            <v>FREDDO</v>
          </cell>
          <cell r="E82">
            <v>39926</v>
          </cell>
          <cell r="F82">
            <v>39873</v>
          </cell>
          <cell r="G82" t="str">
            <v>FAC A</v>
          </cell>
          <cell r="H82" t="str">
            <v>0002-00001468</v>
          </cell>
          <cell r="I82" t="str">
            <v>NETO 21%</v>
          </cell>
          <cell r="J82">
            <v>1655.16</v>
          </cell>
          <cell r="K82">
            <v>347.58</v>
          </cell>
          <cell r="L82">
            <v>20.03</v>
          </cell>
          <cell r="M82">
            <v>2022.77</v>
          </cell>
        </row>
        <row r="83">
          <cell r="A83" t="str">
            <v>L06</v>
          </cell>
          <cell r="B83">
            <v>3</v>
          </cell>
          <cell r="C83" t="str">
            <v>CRUZ MARIA.C, PARDO ROCIO G., CRUZ ANA M. S.H.</v>
          </cell>
          <cell r="D83" t="str">
            <v>MIMO</v>
          </cell>
          <cell r="E83">
            <v>39926</v>
          </cell>
          <cell r="F83">
            <v>39873</v>
          </cell>
          <cell r="G83" t="str">
            <v>FAC A</v>
          </cell>
          <cell r="H83" t="str">
            <v>0002-00001469</v>
          </cell>
          <cell r="I83" t="str">
            <v>NETO 21%</v>
          </cell>
          <cell r="J83">
            <v>940.39</v>
          </cell>
          <cell r="K83">
            <v>197.48</v>
          </cell>
          <cell r="L83">
            <v>11.38</v>
          </cell>
          <cell r="M83">
            <v>1149.25</v>
          </cell>
        </row>
        <row r="84">
          <cell r="A84" t="str">
            <v>L39 y 40</v>
          </cell>
          <cell r="B84">
            <v>27</v>
          </cell>
          <cell r="C84" t="str">
            <v>GRUPO ILHSA S.A.</v>
          </cell>
          <cell r="D84" t="str">
            <v>YENNY</v>
          </cell>
          <cell r="E84">
            <v>39926</v>
          </cell>
          <cell r="F84">
            <v>39873</v>
          </cell>
          <cell r="G84" t="str">
            <v>FAC A</v>
          </cell>
          <cell r="H84" t="str">
            <v>0002-00001471</v>
          </cell>
          <cell r="I84" t="str">
            <v>NETO 21%</v>
          </cell>
          <cell r="J84">
            <v>2776.37</v>
          </cell>
          <cell r="K84">
            <v>583.04</v>
          </cell>
          <cell r="L84">
            <v>16.8</v>
          </cell>
          <cell r="M84">
            <v>3376.21</v>
          </cell>
        </row>
        <row r="85">
          <cell r="A85" t="str">
            <v>F43</v>
          </cell>
          <cell r="B85">
            <v>30</v>
          </cell>
          <cell r="C85" t="str">
            <v>M.A.C. PATIOS S.A.</v>
          </cell>
          <cell r="D85" t="str">
            <v>EL FOGON</v>
          </cell>
          <cell r="E85">
            <v>39926</v>
          </cell>
          <cell r="F85">
            <v>39873</v>
          </cell>
          <cell r="G85" t="str">
            <v>FAC A</v>
          </cell>
          <cell r="H85" t="str">
            <v>0002-00001472</v>
          </cell>
          <cell r="I85" t="str">
            <v>NETO 21%</v>
          </cell>
          <cell r="J85">
            <v>1671.17</v>
          </cell>
          <cell r="K85">
            <v>350.95</v>
          </cell>
          <cell r="L85">
            <v>20.22</v>
          </cell>
          <cell r="M85">
            <v>2042.34</v>
          </cell>
        </row>
        <row r="86">
          <cell r="A86" t="str">
            <v>F44</v>
          </cell>
          <cell r="B86">
            <v>36</v>
          </cell>
          <cell r="C86" t="str">
            <v>ESMERALDA S.R.L (EN FORMACIÒN)</v>
          </cell>
          <cell r="D86" t="str">
            <v>PASTA DI PORTO</v>
          </cell>
          <cell r="E86">
            <v>39926</v>
          </cell>
          <cell r="F86">
            <v>39873</v>
          </cell>
          <cell r="G86" t="str">
            <v>FAC A</v>
          </cell>
          <cell r="H86" t="str">
            <v>0002-00001473</v>
          </cell>
          <cell r="I86" t="str">
            <v>NETO 21%</v>
          </cell>
          <cell r="J86">
            <v>1983.37</v>
          </cell>
          <cell r="K86">
            <v>416.51</v>
          </cell>
          <cell r="L86">
            <v>24</v>
          </cell>
          <cell r="M86">
            <v>2423.88</v>
          </cell>
        </row>
        <row r="87">
          <cell r="A87" t="str">
            <v>F45</v>
          </cell>
          <cell r="B87">
            <v>17</v>
          </cell>
          <cell r="C87" t="str">
            <v>CASTELAR HOTEL S.R.L.</v>
          </cell>
          <cell r="D87" t="str">
            <v>CASTELAR LOMOS &amp; CREPES</v>
          </cell>
          <cell r="E87">
            <v>39926</v>
          </cell>
          <cell r="F87">
            <v>39873</v>
          </cell>
          <cell r="G87" t="str">
            <v>FAC A</v>
          </cell>
          <cell r="H87" t="str">
            <v>0002-00001474</v>
          </cell>
          <cell r="I87" t="str">
            <v>NETO 21%</v>
          </cell>
          <cell r="J87">
            <v>594.62</v>
          </cell>
          <cell r="K87">
            <v>124.87</v>
          </cell>
          <cell r="L87">
            <v>3.6</v>
          </cell>
          <cell r="M87">
            <v>723.09</v>
          </cell>
        </row>
        <row r="88">
          <cell r="A88" t="str">
            <v>F46</v>
          </cell>
          <cell r="B88">
            <v>5</v>
          </cell>
          <cell r="C88" t="str">
            <v>PUERTO SANTA FE S.R.L</v>
          </cell>
          <cell r="D88" t="str">
            <v>LA PICADITA</v>
          </cell>
          <cell r="E88">
            <v>39926</v>
          </cell>
          <cell r="F88">
            <v>39873</v>
          </cell>
          <cell r="G88" t="str">
            <v>FAC A</v>
          </cell>
          <cell r="H88" t="str">
            <v>0002-00001475</v>
          </cell>
          <cell r="I88" t="str">
            <v>NETO 21%</v>
          </cell>
          <cell r="J88">
            <v>123.64</v>
          </cell>
          <cell r="K88">
            <v>25.96</v>
          </cell>
          <cell r="L88">
            <v>1.5</v>
          </cell>
          <cell r="M88">
            <v>151.1</v>
          </cell>
        </row>
        <row r="89">
          <cell r="A89" t="str">
            <v>F47</v>
          </cell>
          <cell r="B89">
            <v>5</v>
          </cell>
          <cell r="C89" t="str">
            <v>PUERTO SANTA FE S.R.L</v>
          </cell>
          <cell r="D89" t="str">
            <v>AVE CAESAR</v>
          </cell>
          <cell r="E89">
            <v>39926</v>
          </cell>
          <cell r="F89">
            <v>39873</v>
          </cell>
          <cell r="G89" t="str">
            <v>FAC A</v>
          </cell>
          <cell r="H89" t="str">
            <v>0002-00001476</v>
          </cell>
          <cell r="I89" t="str">
            <v>NETO 21%</v>
          </cell>
          <cell r="J89">
            <v>1886.33</v>
          </cell>
          <cell r="K89">
            <v>396.13</v>
          </cell>
          <cell r="L89">
            <v>22.82</v>
          </cell>
          <cell r="M89">
            <v>2305.2800000000002</v>
          </cell>
        </row>
        <row r="90">
          <cell r="A90" t="str">
            <v>L1/G1/G3</v>
          </cell>
          <cell r="B90">
            <v>54</v>
          </cell>
          <cell r="C90" t="str">
            <v>ARCOS DORADOS ARGENTINA S.A.</v>
          </cell>
          <cell r="D90" t="str">
            <v>MAC DONALD`S</v>
          </cell>
          <cell r="E90">
            <v>39926</v>
          </cell>
          <cell r="F90">
            <v>39873</v>
          </cell>
          <cell r="G90" t="str">
            <v>FAC A</v>
          </cell>
          <cell r="H90" t="str">
            <v>0002-00001477</v>
          </cell>
          <cell r="I90" t="str">
            <v>NETO 21%</v>
          </cell>
          <cell r="J90">
            <v>6085.91</v>
          </cell>
          <cell r="K90">
            <v>1278.04</v>
          </cell>
          <cell r="L90">
            <v>36.82</v>
          </cell>
          <cell r="M90">
            <v>7400.77</v>
          </cell>
        </row>
        <row r="91">
          <cell r="A91" t="str">
            <v>F42</v>
          </cell>
          <cell r="B91">
            <v>29</v>
          </cell>
          <cell r="C91" t="str">
            <v>FALUCHO S.A.</v>
          </cell>
          <cell r="D91" t="str">
            <v>TRIFERTO</v>
          </cell>
          <cell r="E91">
            <v>39926</v>
          </cell>
          <cell r="F91">
            <v>39873</v>
          </cell>
          <cell r="G91" t="str">
            <v>FAC A</v>
          </cell>
          <cell r="H91" t="str">
            <v>0002-00001493</v>
          </cell>
          <cell r="I91" t="str">
            <v>NETO 21%</v>
          </cell>
          <cell r="J91">
            <v>1865.29</v>
          </cell>
          <cell r="K91">
            <v>391.71</v>
          </cell>
          <cell r="L91">
            <v>22.57</v>
          </cell>
          <cell r="M91">
            <v>2279.5700000000002</v>
          </cell>
        </row>
      </sheetData>
      <sheetData sheetId="5">
        <row r="1">
          <cell r="A1" t="str">
            <v>nº local</v>
          </cell>
          <cell r="B1" t="str">
            <v>nombre comercial</v>
          </cell>
          <cell r="C1" t="str">
            <v>ventas</v>
          </cell>
        </row>
        <row r="2">
          <cell r="A2" t="str">
            <v>L18</v>
          </cell>
          <cell r="B2" t="str">
            <v>BRUNO GESUALDO</v>
          </cell>
          <cell r="C2">
            <v>11515</v>
          </cell>
        </row>
        <row r="3">
          <cell r="A3" t="str">
            <v>L34</v>
          </cell>
          <cell r="B3" t="str">
            <v>MEGATONE</v>
          </cell>
          <cell r="C3">
            <v>529406</v>
          </cell>
        </row>
        <row r="4">
          <cell r="A4" t="str">
            <v>L36</v>
          </cell>
          <cell r="B4" t="str">
            <v>PLAYLAND</v>
          </cell>
          <cell r="C4">
            <v>160755</v>
          </cell>
        </row>
        <row r="5">
          <cell r="A5" t="str">
            <v>L51</v>
          </cell>
          <cell r="B5" t="str">
            <v>CINEMARK</v>
          </cell>
          <cell r="C5">
            <v>516819</v>
          </cell>
        </row>
        <row r="6">
          <cell r="A6" t="str">
            <v>F03Y 05</v>
          </cell>
          <cell r="B6" t="str">
            <v>PACU RESTO</v>
          </cell>
          <cell r="C6">
            <v>126484</v>
          </cell>
        </row>
        <row r="7">
          <cell r="A7" t="str">
            <v>F41 Y G16</v>
          </cell>
          <cell r="B7" t="str">
            <v>HAVANNA</v>
          </cell>
          <cell r="C7">
            <v>43981</v>
          </cell>
        </row>
        <row r="8">
          <cell r="A8" t="str">
            <v>F42</v>
          </cell>
          <cell r="B8" t="str">
            <v>TRIFERTO</v>
          </cell>
          <cell r="C8">
            <v>94344</v>
          </cell>
        </row>
        <row r="9">
          <cell r="A9" t="str">
            <v>F43</v>
          </cell>
          <cell r="B9" t="str">
            <v>EL FOGÒN</v>
          </cell>
          <cell r="C9">
            <v>58058</v>
          </cell>
        </row>
        <row r="10">
          <cell r="A10" t="str">
            <v>F44</v>
          </cell>
          <cell r="B10" t="str">
            <v>PASTA DI PORTO</v>
          </cell>
          <cell r="C10">
            <v>81057</v>
          </cell>
        </row>
        <row r="11">
          <cell r="A11" t="str">
            <v>F45</v>
          </cell>
          <cell r="B11" t="str">
            <v>CASTELAR LOMO S&amp; CREPES</v>
          </cell>
          <cell r="C11">
            <v>72124</v>
          </cell>
        </row>
        <row r="12">
          <cell r="A12" t="str">
            <v>F46</v>
          </cell>
          <cell r="B12" t="str">
            <v>MAGIC DRAGON</v>
          </cell>
          <cell r="C12">
            <v>53054</v>
          </cell>
        </row>
        <row r="13">
          <cell r="A13" t="str">
            <v>F47</v>
          </cell>
          <cell r="B13" t="str">
            <v>AVE CAESAR</v>
          </cell>
          <cell r="C13">
            <v>82860</v>
          </cell>
        </row>
        <row r="14">
          <cell r="A14" t="str">
            <v>F48</v>
          </cell>
          <cell r="B14" t="str">
            <v>WOK</v>
          </cell>
          <cell r="C14">
            <v>39912</v>
          </cell>
        </row>
        <row r="15">
          <cell r="A15" t="str">
            <v>F49</v>
          </cell>
          <cell r="B15" t="str">
            <v>SABOR AZTECA</v>
          </cell>
          <cell r="C15">
            <v>31321</v>
          </cell>
        </row>
        <row r="16">
          <cell r="A16" t="str">
            <v>F52</v>
          </cell>
          <cell r="B16" t="str">
            <v>BONAFIDE</v>
          </cell>
          <cell r="C16">
            <v>36369</v>
          </cell>
        </row>
        <row r="17">
          <cell r="A17" t="str">
            <v>G13</v>
          </cell>
          <cell r="B17" t="str">
            <v>MERENGO</v>
          </cell>
          <cell r="C17">
            <v>11540</v>
          </cell>
        </row>
        <row r="18">
          <cell r="A18" t="str">
            <v>G23</v>
          </cell>
          <cell r="B18" t="str">
            <v>GONDOLA BONAFIDE</v>
          </cell>
          <cell r="C18">
            <v>8974</v>
          </cell>
        </row>
        <row r="19">
          <cell r="A19" t="str">
            <v>L08</v>
          </cell>
          <cell r="B19" t="str">
            <v>FREDDO</v>
          </cell>
          <cell r="C19">
            <v>78788</v>
          </cell>
        </row>
        <row r="20">
          <cell r="A20" t="str">
            <v>L1/G1/G3</v>
          </cell>
          <cell r="B20" t="str">
            <v>MC DONALD'S</v>
          </cell>
          <cell r="C20">
            <v>357937</v>
          </cell>
        </row>
        <row r="21">
          <cell r="A21" t="str">
            <v>L19</v>
          </cell>
          <cell r="B21" t="str">
            <v>BODEGAS DEL CASTELAR - VINOTECA</v>
          </cell>
          <cell r="C21">
            <v>4672</v>
          </cell>
        </row>
        <row r="22">
          <cell r="A22" t="str">
            <v>L20</v>
          </cell>
          <cell r="B22" t="str">
            <v>CASTELAR DEL PUERTO</v>
          </cell>
          <cell r="C22">
            <v>164985</v>
          </cell>
        </row>
        <row r="23">
          <cell r="A23" t="str">
            <v>L50</v>
          </cell>
          <cell r="B23" t="str">
            <v>MAXI DRUGSTORE</v>
          </cell>
          <cell r="C23">
            <v>9067</v>
          </cell>
        </row>
        <row r="24">
          <cell r="A24" t="str">
            <v>G04</v>
          </cell>
          <cell r="B24" t="str">
            <v>INFANCIA</v>
          </cell>
          <cell r="C24">
            <v>2139</v>
          </cell>
        </row>
        <row r="25">
          <cell r="A25" t="str">
            <v>G11</v>
          </cell>
          <cell r="B25" t="str">
            <v>FOOTY</v>
          </cell>
          <cell r="C25">
            <v>8232</v>
          </cell>
        </row>
        <row r="26">
          <cell r="A26" t="str">
            <v>L02</v>
          </cell>
          <cell r="B26" t="str">
            <v>ADVANCE</v>
          </cell>
          <cell r="C26">
            <v>52745</v>
          </cell>
        </row>
        <row r="27">
          <cell r="A27" t="str">
            <v>L06</v>
          </cell>
          <cell r="B27" t="str">
            <v>MIMO</v>
          </cell>
          <cell r="C27">
            <v>78567.86</v>
          </cell>
        </row>
        <row r="28">
          <cell r="A28" t="str">
            <v>L07</v>
          </cell>
          <cell r="B28" t="str">
            <v>OSH KOSH</v>
          </cell>
          <cell r="C28">
            <v>38475</v>
          </cell>
        </row>
        <row r="29">
          <cell r="A29" t="str">
            <v>L11</v>
          </cell>
          <cell r="B29" t="str">
            <v>SCRUM</v>
          </cell>
          <cell r="C29">
            <v>46298</v>
          </cell>
        </row>
        <row r="30">
          <cell r="A30" t="str">
            <v>L12</v>
          </cell>
          <cell r="B30" t="str">
            <v>SOOPLO</v>
          </cell>
          <cell r="C30">
            <v>55276</v>
          </cell>
        </row>
        <row r="31">
          <cell r="A31" t="str">
            <v>L13</v>
          </cell>
          <cell r="B31" t="str">
            <v>47STREET</v>
          </cell>
          <cell r="C31">
            <v>82435</v>
          </cell>
        </row>
        <row r="32">
          <cell r="A32" t="str">
            <v>L14</v>
          </cell>
          <cell r="B32" t="str">
            <v>RED SPORT</v>
          </cell>
          <cell r="C32">
            <v>156375</v>
          </cell>
        </row>
        <row r="33">
          <cell r="A33" t="str">
            <v>L15</v>
          </cell>
          <cell r="B33" t="str">
            <v>PASSARELA</v>
          </cell>
          <cell r="C33">
            <v>18390</v>
          </cell>
        </row>
        <row r="34">
          <cell r="A34" t="str">
            <v>L16</v>
          </cell>
          <cell r="B34" t="str">
            <v>FABIOLA FRANCO</v>
          </cell>
          <cell r="C34">
            <v>24999</v>
          </cell>
        </row>
        <row r="35">
          <cell r="A35" t="str">
            <v>L17</v>
          </cell>
          <cell r="B35" t="str">
            <v>KUMMA</v>
          </cell>
          <cell r="C35">
            <v>42486</v>
          </cell>
        </row>
        <row r="36">
          <cell r="A36" t="str">
            <v>L24</v>
          </cell>
          <cell r="B36" t="str">
            <v>WINSOCK</v>
          </cell>
          <cell r="C36">
            <v>26963</v>
          </cell>
        </row>
        <row r="37">
          <cell r="A37" t="str">
            <v>L27</v>
          </cell>
          <cell r="B37" t="str">
            <v>POKER</v>
          </cell>
          <cell r="C37">
            <v>35179</v>
          </cell>
        </row>
        <row r="38">
          <cell r="A38" t="str">
            <v>L28</v>
          </cell>
          <cell r="B38" t="str">
            <v>LADY COMFORT</v>
          </cell>
          <cell r="C38">
            <v>30489</v>
          </cell>
        </row>
        <row r="39">
          <cell r="A39" t="str">
            <v>L29</v>
          </cell>
          <cell r="B39" t="str">
            <v>MIKAH</v>
          </cell>
          <cell r="C39">
            <v>16350</v>
          </cell>
        </row>
        <row r="40">
          <cell r="A40" t="str">
            <v>L30</v>
          </cell>
          <cell r="B40" t="str">
            <v>VANDALIA</v>
          </cell>
          <cell r="C40">
            <v>25264</v>
          </cell>
        </row>
        <row r="41">
          <cell r="A41" t="str">
            <v>L31</v>
          </cell>
          <cell r="B41" t="str">
            <v>FIORUCCI</v>
          </cell>
          <cell r="C41">
            <v>51770</v>
          </cell>
        </row>
        <row r="42">
          <cell r="A42" t="str">
            <v>L32</v>
          </cell>
          <cell r="B42" t="str">
            <v>SOLIDO</v>
          </cell>
          <cell r="C42">
            <v>51770</v>
          </cell>
        </row>
        <row r="43">
          <cell r="A43" t="str">
            <v>G02</v>
          </cell>
          <cell r="B43" t="str">
            <v>MOVISTAR</v>
          </cell>
          <cell r="C43">
            <v>21486</v>
          </cell>
        </row>
        <row r="44">
          <cell r="A44" t="str">
            <v>G06</v>
          </cell>
          <cell r="B44" t="str">
            <v>CLARO</v>
          </cell>
        </row>
        <row r="45">
          <cell r="A45" t="str">
            <v>G08</v>
          </cell>
          <cell r="B45" t="str">
            <v>RUBI POINT</v>
          </cell>
        </row>
        <row r="46">
          <cell r="A46" t="str">
            <v>G09</v>
          </cell>
          <cell r="B46" t="str">
            <v>TIERRADENTRO</v>
          </cell>
          <cell r="C46">
            <v>17210</v>
          </cell>
        </row>
        <row r="47">
          <cell r="A47" t="str">
            <v>G10</v>
          </cell>
          <cell r="B47" t="str">
            <v>PERSONAL</v>
          </cell>
          <cell r="C47">
            <v>22686</v>
          </cell>
        </row>
        <row r="48">
          <cell r="A48" t="str">
            <v>L04</v>
          </cell>
          <cell r="B48" t="str">
            <v>TODO MODA</v>
          </cell>
          <cell r="C48">
            <v>82619</v>
          </cell>
        </row>
        <row r="49">
          <cell r="A49" t="str">
            <v>L21 Y 22</v>
          </cell>
          <cell r="B49" t="str">
            <v>JOYERÌA EL RUBÌ</v>
          </cell>
        </row>
        <row r="50">
          <cell r="A50" t="str">
            <v>L23</v>
          </cell>
          <cell r="B50" t="str">
            <v>PERFUMERÌAS CORTASSA</v>
          </cell>
          <cell r="C50">
            <v>56020</v>
          </cell>
        </row>
        <row r="51">
          <cell r="A51" t="str">
            <v>L25</v>
          </cell>
          <cell r="B51" t="str">
            <v>ISADORA</v>
          </cell>
          <cell r="C51">
            <v>60613</v>
          </cell>
        </row>
        <row r="52">
          <cell r="A52" t="str">
            <v>L26</v>
          </cell>
          <cell r="B52" t="str">
            <v>JOYERIA GALEOTA</v>
          </cell>
          <cell r="C52">
            <v>49264</v>
          </cell>
        </row>
        <row r="53">
          <cell r="A53" t="str">
            <v>L53</v>
          </cell>
          <cell r="B53" t="str">
            <v>OLDANI</v>
          </cell>
          <cell r="C53">
            <v>20656</v>
          </cell>
        </row>
        <row r="54">
          <cell r="A54" t="str">
            <v>G07</v>
          </cell>
          <cell r="B54" t="str">
            <v>CON ALMA DE PAPEL</v>
          </cell>
          <cell r="C54">
            <v>9902</v>
          </cell>
        </row>
        <row r="55">
          <cell r="A55" t="str">
            <v>L37 Y 38</v>
          </cell>
          <cell r="B55" t="str">
            <v>JUGUETERIA PIZZICO</v>
          </cell>
          <cell r="C55">
            <v>28223</v>
          </cell>
        </row>
        <row r="56">
          <cell r="A56" t="str">
            <v>L39 Y 40</v>
          </cell>
          <cell r="B56" t="str">
            <v>YENNY</v>
          </cell>
          <cell r="C56">
            <v>201636</v>
          </cell>
        </row>
        <row r="57">
          <cell r="A57" t="str">
            <v>G05</v>
          </cell>
          <cell r="B57" t="str">
            <v>FIAT</v>
          </cell>
        </row>
        <row r="58">
          <cell r="A58" t="str">
            <v>G12</v>
          </cell>
          <cell r="B58" t="str">
            <v>KERASTASE</v>
          </cell>
        </row>
        <row r="59">
          <cell r="A59" t="str">
            <v>G14</v>
          </cell>
          <cell r="B59" t="str">
            <v>PEUGEOT</v>
          </cell>
        </row>
        <row r="60">
          <cell r="A60" t="str">
            <v>G15</v>
          </cell>
          <cell r="B60" t="str">
            <v>CITROEN</v>
          </cell>
        </row>
        <row r="61">
          <cell r="A61" t="str">
            <v>G19 Y G20</v>
          </cell>
          <cell r="B61" t="str">
            <v>ESCOBAR</v>
          </cell>
        </row>
        <row r="62">
          <cell r="C62">
            <v>3988539.86</v>
          </cell>
        </row>
      </sheetData>
      <sheetData sheetId="6"/>
      <sheetData sheetId="7"/>
      <sheetData sheetId="8">
        <row r="2">
          <cell r="F2" t="str">
            <v>Local</v>
          </cell>
          <cell r="G2" t="str">
            <v>Nombre Fantas僘</v>
          </cell>
          <cell r="H2" t="str">
            <v>Total</v>
          </cell>
          <cell r="J2" t="str">
            <v>Local</v>
          </cell>
          <cell r="K2" t="str">
            <v>Nombre Fantas僘</v>
          </cell>
          <cell r="L2" t="str">
            <v>Total</v>
          </cell>
          <cell r="N2" t="str">
            <v>Local</v>
          </cell>
          <cell r="O2" t="str">
            <v>Nombre Fantasía</v>
          </cell>
          <cell r="P2" t="str">
            <v>Total</v>
          </cell>
          <cell r="S2" t="str">
            <v>Local</v>
          </cell>
          <cell r="T2" t="str">
            <v>Nombre Fantas僘</v>
          </cell>
          <cell r="U2" t="str">
            <v>Total</v>
          </cell>
          <cell r="X2" t="str">
            <v>Local</v>
          </cell>
          <cell r="Y2" t="str">
            <v>Nombre Fantas僘</v>
          </cell>
          <cell r="Z2">
            <v>40634</v>
          </cell>
        </row>
        <row r="3">
          <cell r="B3" t="str">
            <v>ARCOS S.</v>
          </cell>
          <cell r="C3" t="str">
            <v>MC DONALD'S</v>
          </cell>
          <cell r="D3">
            <v>0</v>
          </cell>
          <cell r="F3" t="str">
            <v>ARCOS S.</v>
          </cell>
          <cell r="G3" t="str">
            <v>MC DONALD'S</v>
          </cell>
          <cell r="H3">
            <v>0</v>
          </cell>
          <cell r="J3" t="str">
            <v>ARCOS S.</v>
          </cell>
          <cell r="K3" t="str">
            <v>MC DONALD'S</v>
          </cell>
          <cell r="L3">
            <v>0</v>
          </cell>
          <cell r="N3" t="str">
            <v>ARCOS S.</v>
          </cell>
          <cell r="O3" t="str">
            <v>MC DONALD'S</v>
          </cell>
          <cell r="P3">
            <v>0</v>
          </cell>
          <cell r="S3" t="str">
            <v>ARCOS S.</v>
          </cell>
          <cell r="T3" t="str">
            <v>MC DONALD'S</v>
          </cell>
          <cell r="U3">
            <v>0</v>
          </cell>
          <cell r="X3" t="str">
            <v>ARCOS S.</v>
          </cell>
          <cell r="Y3" t="str">
            <v>MC DONALD'S</v>
          </cell>
          <cell r="AC3" t="str">
            <v>Local</v>
          </cell>
          <cell r="AD3" t="str">
            <v>Nombre Fantas僘</v>
          </cell>
          <cell r="AE3">
            <v>40664</v>
          </cell>
          <cell r="AG3" t="str">
            <v>Local</v>
          </cell>
          <cell r="AH3" t="str">
            <v>Nombre Fantas僘</v>
          </cell>
          <cell r="AI3">
            <v>40695</v>
          </cell>
        </row>
        <row r="4">
          <cell r="B4" t="str">
            <v>F03Y 05</v>
          </cell>
          <cell r="C4" t="str">
            <v>PACU RESTO</v>
          </cell>
          <cell r="D4">
            <v>107092.74</v>
          </cell>
          <cell r="F4" t="str">
            <v>F03Y 05</v>
          </cell>
          <cell r="G4" t="str">
            <v>PACU RESTO</v>
          </cell>
          <cell r="H4">
            <v>115076.65</v>
          </cell>
          <cell r="J4" t="str">
            <v>F03Y 05</v>
          </cell>
          <cell r="K4" t="str">
            <v>PACU RESTO</v>
          </cell>
          <cell r="L4">
            <v>122374.33</v>
          </cell>
          <cell r="N4" t="str">
            <v>F03Y 05</v>
          </cell>
          <cell r="O4" t="str">
            <v>PACU RESTO</v>
          </cell>
          <cell r="P4">
            <v>125465.75</v>
          </cell>
          <cell r="S4" t="str">
            <v>F03 Y 05</v>
          </cell>
          <cell r="T4" t="str">
            <v>PACU RESTO</v>
          </cell>
          <cell r="U4">
            <v>147395.35999999999</v>
          </cell>
          <cell r="X4" t="str">
            <v>F03 Y 05</v>
          </cell>
          <cell r="Y4" t="str">
            <v>PACU RESTO</v>
          </cell>
          <cell r="Z4">
            <v>128807.98</v>
          </cell>
          <cell r="AC4" t="str">
            <v>ARCOS S.</v>
          </cell>
          <cell r="AD4" t="str">
            <v>MC DONALD'S</v>
          </cell>
          <cell r="AG4" t="str">
            <v>ARCOS S.</v>
          </cell>
          <cell r="AH4" t="str">
            <v>MC DONALD'S</v>
          </cell>
        </row>
        <row r="5">
          <cell r="B5" t="str">
            <v>F41 Y G16</v>
          </cell>
          <cell r="C5" t="str">
            <v>HAVANNA</v>
          </cell>
          <cell r="D5">
            <v>51396.55</v>
          </cell>
          <cell r="F5" t="str">
            <v>L41 y G16</v>
          </cell>
          <cell r="G5" t="str">
            <v>HAVANNA</v>
          </cell>
          <cell r="H5">
            <v>58021.98</v>
          </cell>
          <cell r="J5" t="str">
            <v>L41 y G16</v>
          </cell>
          <cell r="K5" t="str">
            <v>HAVANNA</v>
          </cell>
          <cell r="L5">
            <v>79313.86</v>
          </cell>
          <cell r="N5" t="str">
            <v>L41 y G16</v>
          </cell>
          <cell r="O5" t="str">
            <v>HAVANNA</v>
          </cell>
          <cell r="P5">
            <v>86592.02</v>
          </cell>
          <cell r="S5" t="str">
            <v>L41 y G16</v>
          </cell>
          <cell r="T5" t="str">
            <v>HAVANNA</v>
          </cell>
          <cell r="U5">
            <v>98165.82</v>
          </cell>
          <cell r="X5" t="str">
            <v>L41 y G16</v>
          </cell>
          <cell r="Y5" t="str">
            <v>HAVANNA</v>
          </cell>
          <cell r="Z5">
            <v>109250.66</v>
          </cell>
          <cell r="AC5" t="str">
            <v>F03 Y 05</v>
          </cell>
          <cell r="AD5" t="str">
            <v>PACU RESTO</v>
          </cell>
          <cell r="AE5">
            <v>134048.76</v>
          </cell>
          <cell r="AG5" t="str">
            <v>F03 Y 05</v>
          </cell>
          <cell r="AH5" t="str">
            <v>PACU RESTO</v>
          </cell>
          <cell r="AI5">
            <v>139675.74</v>
          </cell>
        </row>
        <row r="6">
          <cell r="B6" t="str">
            <v>F42</v>
          </cell>
          <cell r="C6" t="str">
            <v>TRIFERTO</v>
          </cell>
          <cell r="D6">
            <v>93763.34</v>
          </cell>
          <cell r="F6" t="str">
            <v>F42</v>
          </cell>
          <cell r="G6" t="str">
            <v>TRIFERTO</v>
          </cell>
          <cell r="H6">
            <v>75765.440000000002</v>
          </cell>
          <cell r="J6" t="str">
            <v>F42</v>
          </cell>
          <cell r="K6" t="str">
            <v>TRIFERTO</v>
          </cell>
          <cell r="L6">
            <v>102212.11</v>
          </cell>
          <cell r="N6" t="str">
            <v>F42</v>
          </cell>
          <cell r="O6" t="str">
            <v>TRIFERTO</v>
          </cell>
          <cell r="P6">
            <v>99788.91</v>
          </cell>
          <cell r="S6" t="str">
            <v>F42</v>
          </cell>
          <cell r="T6" t="str">
            <v>TRIFERTO</v>
          </cell>
          <cell r="U6">
            <v>87883.79</v>
          </cell>
          <cell r="X6" t="str">
            <v>F42</v>
          </cell>
          <cell r="Y6" t="str">
            <v>TRIFERTO</v>
          </cell>
          <cell r="Z6">
            <v>88202.38</v>
          </cell>
          <cell r="AC6" t="str">
            <v>L41 y G16</v>
          </cell>
          <cell r="AD6" t="str">
            <v>HAVANNA</v>
          </cell>
          <cell r="AE6">
            <v>109265.72</v>
          </cell>
          <cell r="AG6" t="str">
            <v>L41 y G16</v>
          </cell>
          <cell r="AH6" t="str">
            <v>HAVANNA</v>
          </cell>
          <cell r="AI6">
            <v>101735.83</v>
          </cell>
        </row>
        <row r="7">
          <cell r="B7" t="str">
            <v>F43</v>
          </cell>
          <cell r="C7" t="str">
            <v>EL FOGﾒN</v>
          </cell>
          <cell r="D7">
            <v>50300.31</v>
          </cell>
          <cell r="F7" t="str">
            <v>F43</v>
          </cell>
          <cell r="G7" t="str">
            <v>EL FOGﾒN</v>
          </cell>
          <cell r="H7">
            <v>49188.5</v>
          </cell>
          <cell r="J7" t="str">
            <v>F43</v>
          </cell>
          <cell r="K7" t="str">
            <v>EL FOGﾒN</v>
          </cell>
          <cell r="L7">
            <v>59575.06</v>
          </cell>
          <cell r="N7" t="str">
            <v>F43</v>
          </cell>
          <cell r="O7" t="str">
            <v>EL FOGÒN</v>
          </cell>
          <cell r="P7">
            <v>57459.14</v>
          </cell>
          <cell r="S7" t="str">
            <v>F43</v>
          </cell>
          <cell r="T7" t="str">
            <v>EL FOGﾒN</v>
          </cell>
          <cell r="U7">
            <v>62822.48</v>
          </cell>
          <cell r="X7" t="str">
            <v>F43</v>
          </cell>
          <cell r="Y7" t="str">
            <v>EL FOGﾒN</v>
          </cell>
          <cell r="Z7">
            <v>54993.96</v>
          </cell>
          <cell r="AC7" t="str">
            <v>F42</v>
          </cell>
          <cell r="AD7" t="str">
            <v>TRIFERTO</v>
          </cell>
          <cell r="AE7">
            <v>103844.86</v>
          </cell>
          <cell r="AG7" t="str">
            <v>F42</v>
          </cell>
          <cell r="AH7" t="str">
            <v>TRIFERTO</v>
          </cell>
          <cell r="AI7">
            <v>81905.570000000007</v>
          </cell>
        </row>
        <row r="8">
          <cell r="B8" t="str">
            <v>F44</v>
          </cell>
          <cell r="C8" t="str">
            <v>PASTA DI PORTO</v>
          </cell>
          <cell r="D8">
            <v>55681.66</v>
          </cell>
          <cell r="F8" t="str">
            <v>F44</v>
          </cell>
          <cell r="G8" t="str">
            <v>PASTA DI PORTO</v>
          </cell>
          <cell r="H8">
            <v>81981.19</v>
          </cell>
          <cell r="J8" t="str">
            <v>F44</v>
          </cell>
          <cell r="K8" t="str">
            <v>PASTA DI PORTO</v>
          </cell>
          <cell r="L8">
            <v>63746.13</v>
          </cell>
          <cell r="N8" t="str">
            <v>F44</v>
          </cell>
          <cell r="O8" t="str">
            <v>PASTA DI PORTO</v>
          </cell>
          <cell r="P8">
            <v>71743.28</v>
          </cell>
          <cell r="S8" t="str">
            <v>F44</v>
          </cell>
          <cell r="T8" t="str">
            <v>PASTA DI PORTO</v>
          </cell>
          <cell r="U8">
            <v>106093.47</v>
          </cell>
          <cell r="X8" t="str">
            <v>F44</v>
          </cell>
          <cell r="Y8" t="str">
            <v>PASTA DI PORTO</v>
          </cell>
          <cell r="Z8">
            <v>79920.02</v>
          </cell>
          <cell r="AC8" t="str">
            <v>F43</v>
          </cell>
          <cell r="AD8" t="str">
            <v>EL FOGﾒN</v>
          </cell>
          <cell r="AE8">
            <v>57957.279999999999</v>
          </cell>
          <cell r="AG8" t="str">
            <v>F43</v>
          </cell>
          <cell r="AH8" t="str">
            <v>EL FOGﾒN</v>
          </cell>
          <cell r="AI8">
            <v>64460.25</v>
          </cell>
        </row>
        <row r="9">
          <cell r="B9" t="str">
            <v>F45</v>
          </cell>
          <cell r="C9" t="str">
            <v>CASTELAR LOMO S&amp; CREPES</v>
          </cell>
          <cell r="D9">
            <v>80528.429999999993</v>
          </cell>
          <cell r="F9" t="str">
            <v>F45</v>
          </cell>
          <cell r="G9" t="str">
            <v>CASTELAR LOMO S&amp; CREPES</v>
          </cell>
          <cell r="H9">
            <v>76035.03</v>
          </cell>
          <cell r="J9" t="str">
            <v>F45</v>
          </cell>
          <cell r="K9" t="str">
            <v>CASTELAR LOMO S&amp; CREPES</v>
          </cell>
          <cell r="L9">
            <v>115357.85</v>
          </cell>
          <cell r="N9" t="str">
            <v>F45</v>
          </cell>
          <cell r="O9" t="str">
            <v>CASTELAR LOMO S&amp; CREPES</v>
          </cell>
          <cell r="P9">
            <v>108059.17</v>
          </cell>
          <cell r="S9" t="str">
            <v>F45</v>
          </cell>
          <cell r="T9" t="str">
            <v>CASTELAR LOMO S&amp; CREPES</v>
          </cell>
          <cell r="U9">
            <v>111302.64</v>
          </cell>
          <cell r="X9" t="str">
            <v>F45</v>
          </cell>
          <cell r="Y9" t="str">
            <v>CASTELAR LOMO S&amp; CREPES</v>
          </cell>
          <cell r="Z9">
            <v>106360.58</v>
          </cell>
          <cell r="AC9" t="str">
            <v>F44</v>
          </cell>
          <cell r="AD9" t="str">
            <v>PASTA DI PORTO</v>
          </cell>
          <cell r="AE9">
            <v>89182.2</v>
          </cell>
          <cell r="AG9" t="str">
            <v>F44</v>
          </cell>
          <cell r="AH9" t="str">
            <v>PASTA DI PORTO</v>
          </cell>
          <cell r="AI9">
            <v>74932.38</v>
          </cell>
        </row>
        <row r="10">
          <cell r="B10" t="str">
            <v>F46</v>
          </cell>
          <cell r="C10" t="str">
            <v>LA PICADITA</v>
          </cell>
          <cell r="D10">
            <v>83342</v>
          </cell>
          <cell r="F10" t="str">
            <v>F46</v>
          </cell>
          <cell r="G10" t="str">
            <v>LA PICADITA</v>
          </cell>
          <cell r="H10">
            <v>79132.009999999995</v>
          </cell>
          <cell r="J10" t="str">
            <v>F46</v>
          </cell>
          <cell r="K10" t="str">
            <v>LA PICADITA</v>
          </cell>
          <cell r="L10">
            <v>119315.81</v>
          </cell>
          <cell r="N10" t="str">
            <v>F46</v>
          </cell>
          <cell r="O10" t="str">
            <v>LA PICADITA</v>
          </cell>
          <cell r="P10">
            <v>101694.47</v>
          </cell>
          <cell r="S10" t="str">
            <v>F46</v>
          </cell>
          <cell r="T10" t="str">
            <v>LA PICADITA</v>
          </cell>
          <cell r="U10">
            <v>126558.91</v>
          </cell>
          <cell r="X10" t="str">
            <v>F46</v>
          </cell>
          <cell r="Y10" t="str">
            <v>LA PICADITA</v>
          </cell>
          <cell r="Z10">
            <v>104059</v>
          </cell>
          <cell r="AC10" t="str">
            <v>F45</v>
          </cell>
          <cell r="AD10" t="str">
            <v>CASTELAR LOMO S&amp; CREPES</v>
          </cell>
          <cell r="AE10">
            <v>113300.58</v>
          </cell>
          <cell r="AG10" t="str">
            <v>F45</v>
          </cell>
          <cell r="AH10" t="str">
            <v>CASTELAR LOMO S&amp; CREPES</v>
          </cell>
          <cell r="AI10">
            <v>111648.77</v>
          </cell>
        </row>
        <row r="11">
          <cell r="B11" t="str">
            <v>F47</v>
          </cell>
          <cell r="C11" t="str">
            <v>AVE CAESAR</v>
          </cell>
          <cell r="D11">
            <v>118291.97</v>
          </cell>
          <cell r="F11" t="str">
            <v>F47</v>
          </cell>
          <cell r="G11" t="str">
            <v>AVE CAESAR</v>
          </cell>
          <cell r="H11">
            <v>80428.41</v>
          </cell>
          <cell r="J11" t="str">
            <v>F47</v>
          </cell>
          <cell r="K11" t="str">
            <v>AVE CAESAR</v>
          </cell>
          <cell r="L11">
            <v>129363.98</v>
          </cell>
          <cell r="N11" t="str">
            <v>F47</v>
          </cell>
          <cell r="O11" t="str">
            <v>AVE CAESAR</v>
          </cell>
          <cell r="P11">
            <v>127874.12</v>
          </cell>
          <cell r="S11" t="str">
            <v>F47</v>
          </cell>
          <cell r="T11" t="str">
            <v>AVE CAESAR</v>
          </cell>
          <cell r="U11">
            <v>133710.82999999999</v>
          </cell>
          <cell r="X11" t="str">
            <v>F47</v>
          </cell>
          <cell r="Y11" t="str">
            <v>AVE CAESAR</v>
          </cell>
          <cell r="Z11">
            <v>117138.73</v>
          </cell>
          <cell r="AC11" t="str">
            <v>F46</v>
          </cell>
          <cell r="AD11" t="str">
            <v>LA PICADITA</v>
          </cell>
          <cell r="AE11">
            <v>100292.48</v>
          </cell>
          <cell r="AG11" t="str">
            <v>F46</v>
          </cell>
          <cell r="AH11" t="str">
            <v>LA PICADITA</v>
          </cell>
          <cell r="AI11">
            <v>89098.11</v>
          </cell>
        </row>
        <row r="12">
          <cell r="B12" t="str">
            <v>F48</v>
          </cell>
          <cell r="C12" t="str">
            <v>ALMACEN DE SABORES</v>
          </cell>
          <cell r="D12">
            <v>68816.25</v>
          </cell>
          <cell r="F12" t="str">
            <v>F48</v>
          </cell>
          <cell r="G12" t="str">
            <v>ALMACEN DE SABORES</v>
          </cell>
          <cell r="H12">
            <v>74795.95</v>
          </cell>
          <cell r="J12" t="str">
            <v>F48</v>
          </cell>
          <cell r="K12" t="str">
            <v>ALMACEN DE SABORES</v>
          </cell>
          <cell r="L12">
            <v>98231.96</v>
          </cell>
          <cell r="N12" t="str">
            <v>F48</v>
          </cell>
          <cell r="O12" t="str">
            <v>ALMACEN DE SABORES</v>
          </cell>
          <cell r="P12">
            <v>101310.8</v>
          </cell>
          <cell r="S12" t="str">
            <v>F48</v>
          </cell>
          <cell r="T12" t="str">
            <v>ALMACEN DE SABORES</v>
          </cell>
          <cell r="U12">
            <v>113191.44</v>
          </cell>
          <cell r="X12" t="str">
            <v>F48</v>
          </cell>
          <cell r="Y12" t="str">
            <v>ALMACEN DE SABORES</v>
          </cell>
          <cell r="Z12">
            <v>102028.18</v>
          </cell>
          <cell r="AC12" t="str">
            <v>F47</v>
          </cell>
          <cell r="AD12" t="str">
            <v>AVE CAESAR</v>
          </cell>
          <cell r="AE12">
            <v>144040.91</v>
          </cell>
          <cell r="AG12" t="str">
            <v>F47</v>
          </cell>
          <cell r="AH12" t="str">
            <v>AVE CAESAR</v>
          </cell>
          <cell r="AI12">
            <v>133742.9</v>
          </cell>
        </row>
        <row r="13">
          <cell r="B13" t="str">
            <v>F48</v>
          </cell>
          <cell r="C13" t="str">
            <v>WOK</v>
          </cell>
          <cell r="D13">
            <v>0</v>
          </cell>
          <cell r="F13" t="str">
            <v>F48</v>
          </cell>
          <cell r="G13" t="str">
            <v>WOK</v>
          </cell>
          <cell r="H13">
            <v>0</v>
          </cell>
          <cell r="N13" t="str">
            <v>F48</v>
          </cell>
          <cell r="O13" t="str">
            <v>WOK</v>
          </cell>
          <cell r="P13">
            <v>0</v>
          </cell>
          <cell r="S13" t="str">
            <v>F48</v>
          </cell>
          <cell r="T13" t="str">
            <v>WOK</v>
          </cell>
          <cell r="U13">
            <v>0</v>
          </cell>
          <cell r="X13" t="str">
            <v>F48</v>
          </cell>
          <cell r="Y13" t="str">
            <v>WOK</v>
          </cell>
          <cell r="AC13" t="str">
            <v>F48</v>
          </cell>
          <cell r="AD13" t="str">
            <v>ALMACEN DE SABORES</v>
          </cell>
          <cell r="AE13">
            <v>110543.31</v>
          </cell>
          <cell r="AG13" t="str">
            <v>F48</v>
          </cell>
          <cell r="AH13" t="str">
            <v>ALMACEN DE SABORES</v>
          </cell>
          <cell r="AI13">
            <v>106358.08</v>
          </cell>
        </row>
        <row r="14">
          <cell r="B14" t="str">
            <v>F49</v>
          </cell>
          <cell r="C14" t="str">
            <v>SABOR AZTECA</v>
          </cell>
          <cell r="D14">
            <v>0</v>
          </cell>
        </row>
        <row r="15">
          <cell r="B15" t="str">
            <v>F49</v>
          </cell>
          <cell r="C15" t="str">
            <v>MOSTAZA</v>
          </cell>
          <cell r="D15">
            <v>0</v>
          </cell>
          <cell r="F15" t="str">
            <v>F49</v>
          </cell>
          <cell r="G15" t="str">
            <v>MOSTAZA</v>
          </cell>
          <cell r="H15">
            <v>122624.93</v>
          </cell>
          <cell r="J15" t="str">
            <v>F49</v>
          </cell>
          <cell r="K15" t="str">
            <v>MOSTAZA</v>
          </cell>
          <cell r="L15">
            <v>180305.16</v>
          </cell>
          <cell r="N15" t="str">
            <v>F49</v>
          </cell>
          <cell r="O15" t="str">
            <v>MOSTAZA</v>
          </cell>
          <cell r="P15">
            <v>159915.18</v>
          </cell>
          <cell r="S15" t="str">
            <v>F49</v>
          </cell>
          <cell r="T15" t="str">
            <v>MOSTAZA</v>
          </cell>
          <cell r="U15">
            <v>162724.20000000001</v>
          </cell>
          <cell r="X15" t="str">
            <v>F49</v>
          </cell>
          <cell r="Y15" t="str">
            <v>MOSTAZA</v>
          </cell>
          <cell r="Z15">
            <v>219572.11</v>
          </cell>
        </row>
        <row r="16">
          <cell r="B16" t="str">
            <v>F52</v>
          </cell>
          <cell r="C16" t="str">
            <v>RINCON DE MERENGO</v>
          </cell>
          <cell r="D16">
            <v>59265.84</v>
          </cell>
          <cell r="F16" t="str">
            <v>F52</v>
          </cell>
          <cell r="G16" t="str">
            <v>RINCON DE MERENGO</v>
          </cell>
          <cell r="H16">
            <v>66722.710000000006</v>
          </cell>
          <cell r="J16" t="str">
            <v>F52</v>
          </cell>
          <cell r="K16" t="str">
            <v>RINCON DE MERENGO</v>
          </cell>
          <cell r="L16">
            <v>80781.06</v>
          </cell>
          <cell r="N16" t="str">
            <v>F52</v>
          </cell>
          <cell r="O16" t="str">
            <v>RINCON DE MERENGO</v>
          </cell>
          <cell r="P16">
            <v>74357.289999999994</v>
          </cell>
          <cell r="S16" t="str">
            <v>F52</v>
          </cell>
          <cell r="T16" t="str">
            <v>RINCON DE MERENGO</v>
          </cell>
          <cell r="U16">
            <v>81699.33</v>
          </cell>
          <cell r="X16" t="str">
            <v>F52</v>
          </cell>
          <cell r="Y16" t="str">
            <v>RINCON DE MERENGO</v>
          </cell>
          <cell r="Z16">
            <v>61509.67</v>
          </cell>
          <cell r="AC16" t="str">
            <v>F49</v>
          </cell>
          <cell r="AD16" t="str">
            <v>MOSTAZA</v>
          </cell>
          <cell r="AE16">
            <v>155882.51999999999</v>
          </cell>
          <cell r="AG16" t="str">
            <v>F49</v>
          </cell>
          <cell r="AH16" t="str">
            <v>MOSTAZA</v>
          </cell>
          <cell r="AI16">
            <v>147147.23000000001</v>
          </cell>
        </row>
        <row r="17">
          <cell r="B17" t="str">
            <v>G13</v>
          </cell>
          <cell r="C17" t="str">
            <v>MERENGO</v>
          </cell>
          <cell r="D17">
            <v>14370.87</v>
          </cell>
          <cell r="F17" t="str">
            <v>G13</v>
          </cell>
          <cell r="G17" t="str">
            <v>MERENGO</v>
          </cell>
          <cell r="H17">
            <v>12406.94</v>
          </cell>
          <cell r="J17" t="str">
            <v>G13</v>
          </cell>
          <cell r="K17" t="str">
            <v>MERENGO</v>
          </cell>
          <cell r="L17">
            <v>13989.95</v>
          </cell>
          <cell r="N17" t="str">
            <v>G13</v>
          </cell>
          <cell r="O17" t="str">
            <v>MERENGO</v>
          </cell>
          <cell r="P17">
            <v>11577</v>
          </cell>
          <cell r="S17" t="str">
            <v>G13</v>
          </cell>
          <cell r="T17" t="str">
            <v>MERENGO</v>
          </cell>
          <cell r="U17">
            <v>15532.76</v>
          </cell>
          <cell r="X17" t="str">
            <v>G13</v>
          </cell>
          <cell r="Y17" t="str">
            <v>MERENGO</v>
          </cell>
          <cell r="Z17">
            <v>16367.32</v>
          </cell>
          <cell r="AC17" t="str">
            <v>F52</v>
          </cell>
          <cell r="AD17" t="str">
            <v>RINCON DE MERENGO</v>
          </cell>
          <cell r="AE17">
            <v>46876.2</v>
          </cell>
          <cell r="AG17" t="str">
            <v>F52</v>
          </cell>
          <cell r="AH17" t="str">
            <v>RINCON DE MERENGO</v>
          </cell>
          <cell r="AI17">
            <v>33493.61</v>
          </cell>
        </row>
        <row r="18">
          <cell r="B18" t="str">
            <v>G17</v>
          </cell>
          <cell r="C18" t="str">
            <v>FONDUE EXPRESS</v>
          </cell>
          <cell r="D18">
            <v>0</v>
          </cell>
          <cell r="F18" t="str">
            <v>G17</v>
          </cell>
          <cell r="G18" t="str">
            <v>FONDUE EXPRESS</v>
          </cell>
          <cell r="H18">
            <v>0</v>
          </cell>
          <cell r="J18" t="str">
            <v>G17</v>
          </cell>
          <cell r="K18" t="str">
            <v>FONDUE EXPRESS</v>
          </cell>
          <cell r="L18">
            <v>0</v>
          </cell>
          <cell r="N18" t="str">
            <v>G17</v>
          </cell>
          <cell r="O18" t="str">
            <v>FONDUE EXPRESS</v>
          </cell>
          <cell r="P18">
            <v>0</v>
          </cell>
          <cell r="X18" t="str">
            <v>G17</v>
          </cell>
          <cell r="Y18" t="str">
            <v>FONDUE EXPRESS</v>
          </cell>
          <cell r="AC18" t="str">
            <v>G04</v>
          </cell>
          <cell r="AD18" t="str">
            <v>OPEN CANDY KIDS STORE</v>
          </cell>
          <cell r="AE18">
            <v>48881.06</v>
          </cell>
          <cell r="AG18" t="str">
            <v>G04</v>
          </cell>
          <cell r="AH18" t="str">
            <v>OPEN CANDY KIDS STORE</v>
          </cell>
          <cell r="AI18">
            <v>48459.6</v>
          </cell>
        </row>
        <row r="19">
          <cell r="B19" t="str">
            <v>f08</v>
          </cell>
          <cell r="C19" t="str">
            <v>FREDDO</v>
          </cell>
          <cell r="D19">
            <v>97767.7</v>
          </cell>
          <cell r="F19" t="str">
            <v>f08</v>
          </cell>
          <cell r="G19" t="str">
            <v>FREDDO</v>
          </cell>
          <cell r="H19">
            <v>110436.82</v>
          </cell>
          <cell r="J19" t="str">
            <v>f08</v>
          </cell>
          <cell r="K19" t="str">
            <v>FREDDO</v>
          </cell>
          <cell r="L19">
            <v>123769.4</v>
          </cell>
          <cell r="N19" t="str">
            <v>f08</v>
          </cell>
          <cell r="O19" t="str">
            <v>FREDDO</v>
          </cell>
          <cell r="P19">
            <v>110728.71</v>
          </cell>
          <cell r="S19" t="str">
            <v>f08</v>
          </cell>
          <cell r="T19" t="str">
            <v>FREDDO</v>
          </cell>
          <cell r="U19">
            <v>133948.4</v>
          </cell>
          <cell r="X19" t="str">
            <v>f08</v>
          </cell>
          <cell r="Y19" t="str">
            <v>FREDDO</v>
          </cell>
          <cell r="Z19">
            <v>107299</v>
          </cell>
          <cell r="AC19" t="str">
            <v>G13</v>
          </cell>
          <cell r="AD19" t="str">
            <v>MERENGO</v>
          </cell>
          <cell r="AE19">
            <v>19708.919999999998</v>
          </cell>
          <cell r="AG19" t="str">
            <v>G13</v>
          </cell>
          <cell r="AH19" t="str">
            <v>MERENGO</v>
          </cell>
          <cell r="AI19">
            <v>19545.599999999999</v>
          </cell>
        </row>
        <row r="20">
          <cell r="B20" t="str">
            <v>L09A</v>
          </cell>
          <cell r="C20" t="str">
            <v>WINSOK SPORT $ MUSIC</v>
          </cell>
          <cell r="D20">
            <v>68269.89</v>
          </cell>
          <cell r="F20" t="str">
            <v>L09A</v>
          </cell>
          <cell r="G20" t="str">
            <v>WINSOK SPORT $ MUSIC</v>
          </cell>
          <cell r="H20">
            <v>69267.679999999993</v>
          </cell>
          <cell r="J20" t="str">
            <v>L09A</v>
          </cell>
          <cell r="K20" t="str">
            <v>WINSOK SPORT $ MUSIC</v>
          </cell>
          <cell r="L20">
            <v>82127.839999999997</v>
          </cell>
          <cell r="N20" t="str">
            <v>9a</v>
          </cell>
          <cell r="O20" t="str">
            <v>WINSOK SPORT $ MUSIC</v>
          </cell>
          <cell r="P20">
            <v>88149.68</v>
          </cell>
          <cell r="S20" t="str">
            <v>9a</v>
          </cell>
          <cell r="T20" t="str">
            <v>WINSOK SPORT $ MUSIC</v>
          </cell>
          <cell r="U20">
            <v>95290.57</v>
          </cell>
          <cell r="X20" t="str">
            <v>L09A</v>
          </cell>
          <cell r="Y20" t="str">
            <v>WINSOK SPORT $ MUSIC</v>
          </cell>
          <cell r="Z20">
            <v>82504.7</v>
          </cell>
          <cell r="AC20" t="str">
            <v>G17</v>
          </cell>
          <cell r="AD20" t="str">
            <v>FONDUE EXPRESS</v>
          </cell>
          <cell r="AG20" t="str">
            <v>G17</v>
          </cell>
          <cell r="AH20" t="str">
            <v>FONDUE EXPRESS</v>
          </cell>
        </row>
        <row r="21">
          <cell r="B21" t="str">
            <v>L1/G1/G3</v>
          </cell>
          <cell r="C21" t="str">
            <v>MC DONALD'S</v>
          </cell>
          <cell r="D21">
            <v>675754.6</v>
          </cell>
          <cell r="F21" t="str">
            <v>L1/G1/G3</v>
          </cell>
          <cell r="G21" t="str">
            <v>MC DONALD'S</v>
          </cell>
          <cell r="H21">
            <v>727951.11</v>
          </cell>
          <cell r="J21" t="str">
            <v>L1/G1/G3</v>
          </cell>
          <cell r="K21" t="str">
            <v>MC DONALD'S</v>
          </cell>
          <cell r="L21">
            <v>938906.63</v>
          </cell>
          <cell r="N21" t="str">
            <v>L1/G1/G3</v>
          </cell>
          <cell r="O21" t="str">
            <v>MC DONALD'S</v>
          </cell>
          <cell r="P21">
            <v>820934.77</v>
          </cell>
          <cell r="S21" t="str">
            <v>L1/G1/G3</v>
          </cell>
          <cell r="T21" t="str">
            <v>MC DONALD'S</v>
          </cell>
          <cell r="U21">
            <v>905512.4</v>
          </cell>
          <cell r="X21" t="str">
            <v>L1/G1/G3</v>
          </cell>
          <cell r="Y21" t="str">
            <v>MC DONALD'S</v>
          </cell>
          <cell r="Z21">
            <v>936297.46</v>
          </cell>
          <cell r="AC21" t="str">
            <v>f08</v>
          </cell>
          <cell r="AD21" t="str">
            <v>FREDDO</v>
          </cell>
          <cell r="AE21">
            <v>113763.89</v>
          </cell>
          <cell r="AG21" t="str">
            <v>F08</v>
          </cell>
          <cell r="AH21" t="str">
            <v>FREDDO</v>
          </cell>
          <cell r="AI21">
            <v>111782.41</v>
          </cell>
        </row>
        <row r="22">
          <cell r="B22" t="str">
            <v>L19</v>
          </cell>
          <cell r="C22" t="str">
            <v>BODEGAS DEL CASTELAR - VINOTECA</v>
          </cell>
          <cell r="D22">
            <v>6066.68</v>
          </cell>
          <cell r="F22" t="str">
            <v>L19</v>
          </cell>
          <cell r="G22" t="str">
            <v>BODEGAS DEL CASTELAR - VINOTECA</v>
          </cell>
          <cell r="H22">
            <v>32558.55</v>
          </cell>
          <cell r="J22" t="str">
            <v>L19</v>
          </cell>
          <cell r="K22" t="str">
            <v>BODEGAS DEL CASTELAR - VINOTECA</v>
          </cell>
          <cell r="L22">
            <v>11538.51</v>
          </cell>
          <cell r="N22" t="str">
            <v>L19</v>
          </cell>
          <cell r="O22" t="str">
            <v>BODEGAS DEL CASTELAR - VINOTECA</v>
          </cell>
          <cell r="P22">
            <v>12715.2</v>
          </cell>
          <cell r="S22" t="str">
            <v>L19</v>
          </cell>
          <cell r="T22" t="str">
            <v>BODEGAS DEL CASTELAR - VINOTECA</v>
          </cell>
          <cell r="U22">
            <v>13252.58</v>
          </cell>
          <cell r="X22" t="str">
            <v>L19</v>
          </cell>
          <cell r="Y22" t="str">
            <v>BODEGAS DEL CASTELAR - VINOTECA</v>
          </cell>
          <cell r="Z22">
            <v>11663</v>
          </cell>
          <cell r="AC22" t="str">
            <v>9a</v>
          </cell>
          <cell r="AD22" t="str">
            <v>WINSOK SPORT $ MUSIC</v>
          </cell>
          <cell r="AE22">
            <v>94446.6</v>
          </cell>
          <cell r="AG22" t="str">
            <v>9A</v>
          </cell>
          <cell r="AH22" t="str">
            <v>WINSOK SPORT $ MUSIC</v>
          </cell>
          <cell r="AI22">
            <v>86138.13</v>
          </cell>
        </row>
        <row r="23">
          <cell r="B23" t="str">
            <v>f20</v>
          </cell>
          <cell r="C23" t="str">
            <v>CASTELAR DEL PUERTO</v>
          </cell>
          <cell r="D23">
            <v>240785.5</v>
          </cell>
          <cell r="F23" t="str">
            <v>f20</v>
          </cell>
          <cell r="G23" t="str">
            <v>CASTELAR DEL PUERTO</v>
          </cell>
          <cell r="H23">
            <v>274955</v>
          </cell>
          <cell r="J23" t="str">
            <v>f20</v>
          </cell>
          <cell r="K23" t="str">
            <v>CASTELAR DEL PUERTO</v>
          </cell>
          <cell r="L23">
            <v>257746</v>
          </cell>
          <cell r="N23" t="str">
            <v>f20</v>
          </cell>
          <cell r="O23" t="str">
            <v>CASTELAR DEL PUERTO</v>
          </cell>
          <cell r="P23">
            <v>279295</v>
          </cell>
          <cell r="S23" t="str">
            <v>f20</v>
          </cell>
          <cell r="T23" t="str">
            <v>CASTELAR DEL PUERTO</v>
          </cell>
          <cell r="U23">
            <v>301575</v>
          </cell>
          <cell r="X23" t="str">
            <v>f20</v>
          </cell>
          <cell r="Y23" t="str">
            <v>CASTELAR DEL PUERTO</v>
          </cell>
          <cell r="Z23">
            <v>294633</v>
          </cell>
          <cell r="AC23" t="str">
            <v>L1/G1/G3</v>
          </cell>
          <cell r="AD23" t="str">
            <v>MC DONALD'S</v>
          </cell>
          <cell r="AE23">
            <v>1028309.65</v>
          </cell>
          <cell r="AG23" t="str">
            <v>L1/G1/G3</v>
          </cell>
          <cell r="AH23" t="str">
            <v>MC DONALD'S</v>
          </cell>
          <cell r="AI23">
            <v>954112.25</v>
          </cell>
        </row>
        <row r="24">
          <cell r="B24" t="str">
            <v>L50</v>
          </cell>
          <cell r="C24" t="str">
            <v>MAXI DRUGSTORE</v>
          </cell>
          <cell r="D24">
            <v>31959</v>
          </cell>
          <cell r="F24" t="str">
            <v>L50</v>
          </cell>
          <cell r="G24" t="str">
            <v>MAXI DRUGSTORE</v>
          </cell>
          <cell r="H24">
            <v>35917</v>
          </cell>
          <cell r="J24" t="str">
            <v>L50</v>
          </cell>
          <cell r="K24" t="str">
            <v>MAXI DRUGSTORE</v>
          </cell>
          <cell r="L24">
            <v>39843</v>
          </cell>
          <cell r="N24" t="str">
            <v>L50</v>
          </cell>
          <cell r="O24" t="str">
            <v>MAXI DRUGSTORE</v>
          </cell>
          <cell r="P24">
            <v>38927</v>
          </cell>
          <cell r="S24" t="str">
            <v>L50</v>
          </cell>
          <cell r="T24" t="str">
            <v>MAXI DRUGSTORE</v>
          </cell>
          <cell r="U24">
            <v>43707</v>
          </cell>
          <cell r="X24" t="str">
            <v>L50</v>
          </cell>
          <cell r="Y24" t="str">
            <v>MAXI DRUGSTORE</v>
          </cell>
          <cell r="Z24">
            <v>45320</v>
          </cell>
          <cell r="AC24" t="str">
            <v>L19</v>
          </cell>
          <cell r="AD24" t="str">
            <v>BODEGAS DEL CASTELAR - VINOTECA</v>
          </cell>
          <cell r="AE24">
            <v>11597</v>
          </cell>
          <cell r="AG24" t="str">
            <v>L19</v>
          </cell>
          <cell r="AH24" t="str">
            <v>BODEGAS DEL CASTELAR - VINOTECA</v>
          </cell>
          <cell r="AI24">
            <v>25069.5</v>
          </cell>
        </row>
        <row r="25">
          <cell r="B25" t="str">
            <v>G04</v>
          </cell>
          <cell r="C25" t="str">
            <v>INFANCIA</v>
          </cell>
          <cell r="D25">
            <v>0</v>
          </cell>
          <cell r="F25" t="str">
            <v>G04</v>
          </cell>
          <cell r="G25" t="str">
            <v>INFANCIA</v>
          </cell>
          <cell r="H25">
            <v>0</v>
          </cell>
          <cell r="AC25" t="str">
            <v>F20</v>
          </cell>
          <cell r="AD25" t="str">
            <v>CASTELAR DEL PUERTO</v>
          </cell>
          <cell r="AE25">
            <v>290075.89</v>
          </cell>
          <cell r="AG25" t="str">
            <v>F20</v>
          </cell>
          <cell r="AH25" t="str">
            <v>CASTELAR DEL PUERTO</v>
          </cell>
          <cell r="AI25">
            <v>283371</v>
          </cell>
        </row>
        <row r="26">
          <cell r="B26" t="str">
            <v>G11</v>
          </cell>
          <cell r="C26" t="str">
            <v>FOOTY</v>
          </cell>
          <cell r="D26">
            <v>21737.200000000001</v>
          </cell>
          <cell r="F26" t="str">
            <v>G11</v>
          </cell>
          <cell r="G26" t="str">
            <v>FOOTY</v>
          </cell>
          <cell r="H26">
            <v>36200.94</v>
          </cell>
          <cell r="J26" t="str">
            <v>G11</v>
          </cell>
          <cell r="K26" t="str">
            <v>FOOTY</v>
          </cell>
          <cell r="L26">
            <v>26848.11</v>
          </cell>
          <cell r="N26" t="str">
            <v>G11</v>
          </cell>
          <cell r="O26" t="str">
            <v>FOOTY</v>
          </cell>
          <cell r="P26">
            <v>21133.61</v>
          </cell>
          <cell r="S26" t="str">
            <v>G11</v>
          </cell>
          <cell r="T26" t="str">
            <v>FOOTY</v>
          </cell>
          <cell r="U26">
            <v>15629.83</v>
          </cell>
          <cell r="X26" t="str">
            <v>G11</v>
          </cell>
          <cell r="Y26" t="str">
            <v>FOOTY</v>
          </cell>
          <cell r="Z26">
            <v>16336.76</v>
          </cell>
          <cell r="AC26" t="str">
            <v>L50</v>
          </cell>
          <cell r="AD26" t="str">
            <v>MAXI DRUGSTORE</v>
          </cell>
          <cell r="AE26">
            <v>43478</v>
          </cell>
          <cell r="AG26" t="str">
            <v>L50</v>
          </cell>
          <cell r="AH26" t="str">
            <v>MAXI DRUGSTORE</v>
          </cell>
          <cell r="AI26">
            <v>40224</v>
          </cell>
        </row>
        <row r="27">
          <cell r="B27" t="str">
            <v>L02</v>
          </cell>
          <cell r="C27" t="str">
            <v>ADVANCE</v>
          </cell>
          <cell r="D27">
            <v>34286</v>
          </cell>
          <cell r="F27" t="str">
            <v>L02</v>
          </cell>
          <cell r="G27" t="str">
            <v>ADVANCE</v>
          </cell>
          <cell r="H27">
            <v>40242</v>
          </cell>
          <cell r="J27" t="str">
            <v>L02</v>
          </cell>
          <cell r="K27" t="str">
            <v>ADVANCE</v>
          </cell>
          <cell r="L27">
            <v>23507</v>
          </cell>
          <cell r="N27" t="str">
            <v>L02</v>
          </cell>
          <cell r="O27" t="str">
            <v>ADVANCE</v>
          </cell>
          <cell r="P27">
            <v>14354</v>
          </cell>
          <cell r="S27" t="str">
            <v>L02</v>
          </cell>
          <cell r="T27" t="str">
            <v>ADVANCE</v>
          </cell>
          <cell r="U27">
            <v>46952</v>
          </cell>
          <cell r="X27" t="str">
            <v>L02</v>
          </cell>
          <cell r="Y27" t="str">
            <v>ADVANCE</v>
          </cell>
          <cell r="Z27">
            <v>60754</v>
          </cell>
          <cell r="AC27" t="str">
            <v>G11</v>
          </cell>
          <cell r="AD27" t="str">
            <v>FOOTY</v>
          </cell>
          <cell r="AE27">
            <v>16450.009999999998</v>
          </cell>
          <cell r="AG27" t="str">
            <v>G11</v>
          </cell>
          <cell r="AH27" t="str">
            <v>FOOTY</v>
          </cell>
          <cell r="AI27">
            <v>19502.580000000002</v>
          </cell>
        </row>
        <row r="28">
          <cell r="B28" t="str">
            <v>L06</v>
          </cell>
          <cell r="C28" t="str">
            <v>MIMO</v>
          </cell>
          <cell r="D28">
            <v>95370.59</v>
          </cell>
          <cell r="F28" t="str">
            <v>L06</v>
          </cell>
          <cell r="G28" t="str">
            <v>MIMO</v>
          </cell>
          <cell r="H28">
            <v>125361.05</v>
          </cell>
          <cell r="J28" t="str">
            <v>L06</v>
          </cell>
          <cell r="K28" t="str">
            <v>MIMO</v>
          </cell>
          <cell r="L28">
            <v>58069.87</v>
          </cell>
          <cell r="N28" t="str">
            <v>L06</v>
          </cell>
          <cell r="O28" t="str">
            <v>MIMO</v>
          </cell>
          <cell r="P28">
            <v>88935.52</v>
          </cell>
          <cell r="S28" t="str">
            <v>L06</v>
          </cell>
          <cell r="T28" t="str">
            <v>MIMO</v>
          </cell>
          <cell r="U28">
            <v>123086.53</v>
          </cell>
          <cell r="X28" t="str">
            <v>L06</v>
          </cell>
          <cell r="Y28" t="str">
            <v>MIMO</v>
          </cell>
          <cell r="Z28">
            <v>125024.66</v>
          </cell>
          <cell r="AC28" t="str">
            <v>L02</v>
          </cell>
          <cell r="AD28" t="str">
            <v>ADVANCE</v>
          </cell>
          <cell r="AE28">
            <v>49528</v>
          </cell>
          <cell r="AG28" t="str">
            <v>L02</v>
          </cell>
          <cell r="AH28" t="str">
            <v>ADVANCE</v>
          </cell>
          <cell r="AI28">
            <v>37419</v>
          </cell>
        </row>
        <row r="29">
          <cell r="B29" t="str">
            <v>L07</v>
          </cell>
          <cell r="C29" t="str">
            <v>OSH KOSH</v>
          </cell>
          <cell r="D29">
            <v>49615</v>
          </cell>
          <cell r="F29" t="str">
            <v>L07</v>
          </cell>
          <cell r="G29" t="str">
            <v>OSH KOSH</v>
          </cell>
          <cell r="H29">
            <v>58836</v>
          </cell>
          <cell r="J29" t="str">
            <v>L07</v>
          </cell>
          <cell r="K29" t="str">
            <v>OSH KOSH</v>
          </cell>
          <cell r="L29">
            <v>32651.1</v>
          </cell>
          <cell r="N29" t="str">
            <v>L07</v>
          </cell>
          <cell r="O29" t="str">
            <v>OSH KOSH</v>
          </cell>
          <cell r="P29">
            <v>27871</v>
          </cell>
          <cell r="S29" t="str">
            <v>L07</v>
          </cell>
          <cell r="T29" t="str">
            <v>OSH KOSH</v>
          </cell>
          <cell r="U29">
            <v>65722</v>
          </cell>
          <cell r="X29" t="str">
            <v>L07</v>
          </cell>
          <cell r="Y29" t="str">
            <v>OSH KOSH</v>
          </cell>
          <cell r="Z29">
            <v>70206</v>
          </cell>
          <cell r="AC29" t="str">
            <v>L06</v>
          </cell>
          <cell r="AD29" t="str">
            <v>MIMO</v>
          </cell>
          <cell r="AE29">
            <v>136668.91</v>
          </cell>
          <cell r="AG29" t="str">
            <v>L06</v>
          </cell>
          <cell r="AH29" t="str">
            <v>MIMO</v>
          </cell>
          <cell r="AI29">
            <v>115060</v>
          </cell>
        </row>
        <row r="30">
          <cell r="B30" t="str">
            <v>L10</v>
          </cell>
          <cell r="C30" t="str">
            <v>SONDER</v>
          </cell>
          <cell r="D30">
            <v>43739.25</v>
          </cell>
          <cell r="F30" t="str">
            <v>L10</v>
          </cell>
          <cell r="G30" t="str">
            <v>SONDER</v>
          </cell>
          <cell r="H30">
            <v>61149.43</v>
          </cell>
          <cell r="J30" t="str">
            <v>L10</v>
          </cell>
          <cell r="K30" t="str">
            <v>SONDER</v>
          </cell>
          <cell r="L30">
            <v>57543.43</v>
          </cell>
          <cell r="N30" t="str">
            <v>L10</v>
          </cell>
          <cell r="O30" t="str">
            <v>SONDER</v>
          </cell>
          <cell r="P30">
            <v>45848.44</v>
          </cell>
          <cell r="S30" t="str">
            <v>L10</v>
          </cell>
          <cell r="T30" t="str">
            <v>SONDER</v>
          </cell>
          <cell r="U30">
            <v>63955.8</v>
          </cell>
          <cell r="X30" t="str">
            <v>L10</v>
          </cell>
          <cell r="Y30" t="str">
            <v>SONDER</v>
          </cell>
          <cell r="Z30">
            <v>71667.149999999994</v>
          </cell>
          <cell r="AC30" t="str">
            <v>L07</v>
          </cell>
          <cell r="AD30" t="str">
            <v>OSH KOSH</v>
          </cell>
          <cell r="AE30">
            <v>65813.8</v>
          </cell>
          <cell r="AG30" t="str">
            <v>L07</v>
          </cell>
          <cell r="AH30" t="str">
            <v>OSH KOSH</v>
          </cell>
          <cell r="AI30">
            <v>66430.5</v>
          </cell>
        </row>
        <row r="31">
          <cell r="B31" t="str">
            <v>L11</v>
          </cell>
          <cell r="C31" t="str">
            <v>SCRUM</v>
          </cell>
          <cell r="D31">
            <v>28331.42</v>
          </cell>
          <cell r="F31" t="str">
            <v>L11</v>
          </cell>
          <cell r="G31" t="str">
            <v>SCRUM</v>
          </cell>
          <cell r="H31">
            <v>66680.149999999994</v>
          </cell>
          <cell r="J31" t="str">
            <v>L11</v>
          </cell>
          <cell r="K31" t="str">
            <v>SCRUM</v>
          </cell>
          <cell r="L31">
            <v>32966.120000000003</v>
          </cell>
          <cell r="N31" t="str">
            <v>L11</v>
          </cell>
          <cell r="O31" t="str">
            <v>SCRUM</v>
          </cell>
          <cell r="P31">
            <v>18900.830000000002</v>
          </cell>
          <cell r="S31" t="str">
            <v>L11</v>
          </cell>
          <cell r="T31" t="str">
            <v>SCRUM</v>
          </cell>
          <cell r="U31">
            <v>21751.4</v>
          </cell>
          <cell r="X31" t="str">
            <v>L11</v>
          </cell>
          <cell r="Y31" t="str">
            <v>SCRUM</v>
          </cell>
          <cell r="Z31">
            <v>25939.67</v>
          </cell>
          <cell r="AC31" t="str">
            <v>L10</v>
          </cell>
          <cell r="AD31" t="str">
            <v>SONDER</v>
          </cell>
          <cell r="AE31">
            <v>62457.71</v>
          </cell>
          <cell r="AG31" t="str">
            <v>L10</v>
          </cell>
          <cell r="AH31" t="str">
            <v>SONDER</v>
          </cell>
          <cell r="AI31">
            <v>64036.62</v>
          </cell>
        </row>
        <row r="32">
          <cell r="B32" t="str">
            <v>L12</v>
          </cell>
          <cell r="C32" t="str">
            <v>SOOPLO</v>
          </cell>
          <cell r="D32">
            <v>95304.13</v>
          </cell>
          <cell r="F32" t="str">
            <v>L12</v>
          </cell>
          <cell r="G32" t="str">
            <v>SOOPLO</v>
          </cell>
          <cell r="H32">
            <v>188253.38</v>
          </cell>
          <cell r="J32" t="str">
            <v>L12</v>
          </cell>
          <cell r="K32" t="str">
            <v>SOOPLO</v>
          </cell>
          <cell r="L32">
            <v>98070.11</v>
          </cell>
          <cell r="N32" t="str">
            <v>L12</v>
          </cell>
          <cell r="O32" t="str">
            <v>SOOPLO</v>
          </cell>
          <cell r="P32">
            <v>69420.66</v>
          </cell>
          <cell r="S32" t="str">
            <v>L12</v>
          </cell>
          <cell r="T32" t="str">
            <v>SOOPLO</v>
          </cell>
          <cell r="U32">
            <v>101866.11</v>
          </cell>
          <cell r="X32" t="str">
            <v>L12</v>
          </cell>
          <cell r="Y32" t="str">
            <v>SOOPLO</v>
          </cell>
          <cell r="Z32">
            <v>103438.94</v>
          </cell>
          <cell r="AC32" t="str">
            <v>L11</v>
          </cell>
          <cell r="AD32" t="str">
            <v>SCRUM</v>
          </cell>
          <cell r="AE32">
            <v>32061.18</v>
          </cell>
          <cell r="AG32" t="str">
            <v>L11</v>
          </cell>
          <cell r="AH32" t="str">
            <v>SCRUM</v>
          </cell>
          <cell r="AI32">
            <v>29373.06</v>
          </cell>
        </row>
        <row r="33">
          <cell r="B33" t="str">
            <v>L13</v>
          </cell>
          <cell r="C33" t="str">
            <v>47STREET</v>
          </cell>
          <cell r="D33">
            <v>82818.62</v>
          </cell>
          <cell r="F33" t="str">
            <v>L13</v>
          </cell>
          <cell r="G33" t="str">
            <v>47STREET</v>
          </cell>
          <cell r="H33">
            <v>145923.01999999999</v>
          </cell>
          <cell r="J33" t="str">
            <v>L13</v>
          </cell>
          <cell r="K33" t="str">
            <v>47STREET</v>
          </cell>
          <cell r="L33">
            <v>67288.44</v>
          </cell>
          <cell r="N33" t="str">
            <v>L13</v>
          </cell>
          <cell r="O33" t="str">
            <v>47STREET</v>
          </cell>
          <cell r="P33">
            <v>86642.83</v>
          </cell>
          <cell r="S33" t="str">
            <v>L13</v>
          </cell>
          <cell r="T33" t="str">
            <v>47STREET</v>
          </cell>
          <cell r="U33">
            <v>129658.09</v>
          </cell>
          <cell r="X33" t="str">
            <v>L13</v>
          </cell>
          <cell r="Y33" t="str">
            <v>47STREET</v>
          </cell>
          <cell r="Z33">
            <v>136478.73000000001</v>
          </cell>
          <cell r="AC33" t="str">
            <v>L12</v>
          </cell>
          <cell r="AD33" t="str">
            <v>SOOPLO</v>
          </cell>
          <cell r="AE33">
            <v>123261.14</v>
          </cell>
          <cell r="AG33" t="str">
            <v>L12</v>
          </cell>
          <cell r="AH33" t="str">
            <v>SOOPLO</v>
          </cell>
          <cell r="AI33">
            <v>124770.24000000001</v>
          </cell>
        </row>
        <row r="34">
          <cell r="B34" t="str">
            <v>L14</v>
          </cell>
          <cell r="C34" t="str">
            <v>RED SPORT</v>
          </cell>
          <cell r="D34">
            <v>241842.11</v>
          </cell>
          <cell r="F34" t="str">
            <v>L14</v>
          </cell>
          <cell r="G34" t="str">
            <v>RED SPORT</v>
          </cell>
          <cell r="H34">
            <v>331348.07</v>
          </cell>
          <cell r="J34" t="str">
            <v>L14</v>
          </cell>
          <cell r="K34" t="str">
            <v>RED SPORT</v>
          </cell>
          <cell r="L34">
            <v>249599.82</v>
          </cell>
          <cell r="N34" t="str">
            <v>L14</v>
          </cell>
          <cell r="O34" t="str">
            <v>RED SPORT</v>
          </cell>
          <cell r="P34">
            <v>238768.37</v>
          </cell>
          <cell r="S34" t="str">
            <v>L14</v>
          </cell>
          <cell r="T34" t="str">
            <v>RED SPORT</v>
          </cell>
          <cell r="U34">
            <v>318219.89</v>
          </cell>
          <cell r="X34" t="str">
            <v>L14</v>
          </cell>
          <cell r="Y34" t="str">
            <v>RED SPORT</v>
          </cell>
          <cell r="Z34">
            <v>272526.34000000003</v>
          </cell>
          <cell r="AC34" t="str">
            <v>L13</v>
          </cell>
          <cell r="AD34" t="str">
            <v>47STREET</v>
          </cell>
          <cell r="AE34">
            <v>129760.05</v>
          </cell>
          <cell r="AG34" t="str">
            <v>L13</v>
          </cell>
          <cell r="AH34" t="str">
            <v>47STREET</v>
          </cell>
          <cell r="AI34">
            <v>104009.57</v>
          </cell>
        </row>
        <row r="35">
          <cell r="B35" t="str">
            <v>L14B</v>
          </cell>
          <cell r="C35" t="str">
            <v>EL CIELO</v>
          </cell>
          <cell r="D35">
            <v>224495</v>
          </cell>
          <cell r="F35" t="str">
            <v>L14B</v>
          </cell>
          <cell r="G35" t="str">
            <v>EL CIELO</v>
          </cell>
          <cell r="H35">
            <v>288082</v>
          </cell>
          <cell r="J35" t="str">
            <v>L14B</v>
          </cell>
          <cell r="K35" t="str">
            <v>EL CIELO</v>
          </cell>
          <cell r="L35">
            <v>116928</v>
          </cell>
          <cell r="N35" t="str">
            <v>L14B</v>
          </cell>
          <cell r="O35" t="str">
            <v>EL CIELO</v>
          </cell>
          <cell r="P35">
            <v>124694</v>
          </cell>
          <cell r="S35" t="str">
            <v>L14B</v>
          </cell>
          <cell r="T35" t="str">
            <v>EL CIELO</v>
          </cell>
          <cell r="U35">
            <v>314419</v>
          </cell>
          <cell r="X35" t="str">
            <v>L14B</v>
          </cell>
          <cell r="Y35" t="str">
            <v>EL CIELO</v>
          </cell>
          <cell r="Z35">
            <v>337940</v>
          </cell>
          <cell r="AC35" t="str">
            <v>L14</v>
          </cell>
          <cell r="AD35" t="str">
            <v>RED SPORT</v>
          </cell>
          <cell r="AE35">
            <v>367894.95</v>
          </cell>
          <cell r="AG35" t="str">
            <v>L14</v>
          </cell>
          <cell r="AH35" t="str">
            <v>RED SPORT</v>
          </cell>
          <cell r="AI35">
            <v>484841.92</v>
          </cell>
        </row>
        <row r="36">
          <cell r="B36" t="str">
            <v>L15</v>
          </cell>
          <cell r="C36" t="str">
            <v>PASSARELA</v>
          </cell>
          <cell r="D36">
            <v>52373.18</v>
          </cell>
          <cell r="F36" t="str">
            <v>L15</v>
          </cell>
          <cell r="G36" t="str">
            <v>PASSARELA</v>
          </cell>
          <cell r="H36">
            <v>59525.23</v>
          </cell>
          <cell r="J36" t="str">
            <v>L15</v>
          </cell>
          <cell r="K36" t="str">
            <v>PASSARELA</v>
          </cell>
          <cell r="L36">
            <v>27400.86</v>
          </cell>
          <cell r="N36" t="str">
            <v>L15</v>
          </cell>
          <cell r="O36" t="str">
            <v>PASSARELA</v>
          </cell>
          <cell r="P36">
            <v>35662.9</v>
          </cell>
          <cell r="S36" t="str">
            <v>L15</v>
          </cell>
          <cell r="T36" t="str">
            <v>PASSARELA</v>
          </cell>
          <cell r="U36">
            <v>45513.46</v>
          </cell>
          <cell r="X36" t="str">
            <v>L15</v>
          </cell>
          <cell r="Y36" t="str">
            <v>PASSARELA</v>
          </cell>
          <cell r="Z36">
            <v>42250.38</v>
          </cell>
          <cell r="AC36" t="str">
            <v>L14B</v>
          </cell>
          <cell r="AD36" t="str">
            <v>EL CIELO</v>
          </cell>
          <cell r="AE36">
            <v>288007</v>
          </cell>
          <cell r="AG36" t="str">
            <v>L14B</v>
          </cell>
          <cell r="AH36" t="str">
            <v>EL CIELO</v>
          </cell>
          <cell r="AI36">
            <v>239478</v>
          </cell>
        </row>
        <row r="37">
          <cell r="B37" t="str">
            <v>L16</v>
          </cell>
          <cell r="C37" t="str">
            <v>FABIOLA FRANCO</v>
          </cell>
          <cell r="D37">
            <v>0</v>
          </cell>
          <cell r="F37" t="str">
            <v>L16</v>
          </cell>
          <cell r="G37" t="str">
            <v>FABIOLA FRANCO</v>
          </cell>
          <cell r="H37">
            <v>0</v>
          </cell>
          <cell r="J37" t="str">
            <v>L16</v>
          </cell>
          <cell r="K37" t="str">
            <v>FABIOLA FRANCO</v>
          </cell>
          <cell r="L37">
            <v>0</v>
          </cell>
          <cell r="N37" t="str">
            <v>L16</v>
          </cell>
          <cell r="O37" t="str">
            <v>FABIOLA FRANCO</v>
          </cell>
          <cell r="P37">
            <v>0</v>
          </cell>
          <cell r="S37" t="str">
            <v>L16</v>
          </cell>
          <cell r="T37" t="str">
            <v>FABIOLA FRANCO</v>
          </cell>
          <cell r="U37">
            <v>0</v>
          </cell>
          <cell r="X37" t="str">
            <v>L16</v>
          </cell>
          <cell r="Y37" t="str">
            <v>FABIOLA FRANCO</v>
          </cell>
          <cell r="AC37" t="str">
            <v>L15</v>
          </cell>
          <cell r="AD37" t="str">
            <v>PASSARELA</v>
          </cell>
          <cell r="AE37">
            <v>31529.61</v>
          </cell>
          <cell r="AG37" t="str">
            <v>L15</v>
          </cell>
          <cell r="AH37" t="str">
            <v>PASSARELA</v>
          </cell>
          <cell r="AI37">
            <v>27150.17</v>
          </cell>
        </row>
        <row r="38">
          <cell r="B38" t="str">
            <v>L17</v>
          </cell>
          <cell r="C38" t="str">
            <v>KUMMA</v>
          </cell>
          <cell r="D38">
            <v>63529.66</v>
          </cell>
          <cell r="F38" t="str">
            <v>L17</v>
          </cell>
          <cell r="G38" t="str">
            <v>KUMMA</v>
          </cell>
          <cell r="H38">
            <v>72264.429999999993</v>
          </cell>
          <cell r="J38" t="str">
            <v>L17</v>
          </cell>
          <cell r="K38" t="str">
            <v>KUMMA</v>
          </cell>
          <cell r="L38">
            <v>43533.07</v>
          </cell>
          <cell r="N38" t="str">
            <v>L17</v>
          </cell>
          <cell r="O38" t="str">
            <v>KUMMA</v>
          </cell>
          <cell r="P38">
            <v>40838.81</v>
          </cell>
          <cell r="S38" t="str">
            <v>L17</v>
          </cell>
          <cell r="T38" t="str">
            <v>KUMMA</v>
          </cell>
          <cell r="U38">
            <v>63315.72</v>
          </cell>
          <cell r="X38" t="str">
            <v>L17</v>
          </cell>
          <cell r="Y38" t="str">
            <v>KUMMA</v>
          </cell>
          <cell r="Z38">
            <v>52522.28</v>
          </cell>
          <cell r="AC38" t="str">
            <v>L16</v>
          </cell>
          <cell r="AD38" t="str">
            <v>FABIOLA FRANCO</v>
          </cell>
          <cell r="AG38" t="str">
            <v>L16</v>
          </cell>
          <cell r="AH38" t="str">
            <v>FABIOLA FRANCO</v>
          </cell>
        </row>
        <row r="39">
          <cell r="B39" t="str">
            <v>L24</v>
          </cell>
          <cell r="C39" t="str">
            <v>WINSOCK</v>
          </cell>
          <cell r="D39">
            <v>51684.33</v>
          </cell>
          <cell r="F39" t="str">
            <v>L24</v>
          </cell>
          <cell r="G39" t="str">
            <v>WINSOCK</v>
          </cell>
          <cell r="H39">
            <v>102839.26</v>
          </cell>
          <cell r="J39" t="str">
            <v>L24</v>
          </cell>
          <cell r="K39" t="str">
            <v>WINSOCK</v>
          </cell>
          <cell r="L39">
            <v>83523.990000000005</v>
          </cell>
          <cell r="N39" t="str">
            <v>L24</v>
          </cell>
          <cell r="O39" t="str">
            <v>WINSOCK</v>
          </cell>
          <cell r="P39">
            <v>79995.03</v>
          </cell>
          <cell r="S39" t="str">
            <v>L24</v>
          </cell>
          <cell r="T39" t="str">
            <v>WINSOCK</v>
          </cell>
          <cell r="U39">
            <v>76557.009999999995</v>
          </cell>
          <cell r="X39" t="str">
            <v>L24</v>
          </cell>
          <cell r="Y39" t="str">
            <v>WINSOCK</v>
          </cell>
          <cell r="Z39">
            <v>80665.289999999994</v>
          </cell>
          <cell r="AC39" t="str">
            <v>L17</v>
          </cell>
          <cell r="AD39" t="str">
            <v>KUMMA</v>
          </cell>
          <cell r="AE39">
            <v>76862.679999999993</v>
          </cell>
          <cell r="AG39" t="str">
            <v>L17</v>
          </cell>
          <cell r="AH39" t="str">
            <v>KUMMA</v>
          </cell>
          <cell r="AI39">
            <v>70852.009999999995</v>
          </cell>
        </row>
        <row r="40">
          <cell r="B40" t="str">
            <v>L27</v>
          </cell>
          <cell r="C40" t="str">
            <v>POKER</v>
          </cell>
          <cell r="D40">
            <v>72203</v>
          </cell>
          <cell r="F40" t="str">
            <v>L27</v>
          </cell>
          <cell r="G40" t="str">
            <v>POKER</v>
          </cell>
          <cell r="H40">
            <v>84836</v>
          </cell>
          <cell r="J40" t="str">
            <v>L27</v>
          </cell>
          <cell r="K40" t="str">
            <v>POKER</v>
          </cell>
          <cell r="L40">
            <v>54764</v>
          </cell>
          <cell r="N40" t="str">
            <v>L27</v>
          </cell>
          <cell r="O40" t="str">
            <v>POKER</v>
          </cell>
          <cell r="P40">
            <v>63169</v>
          </cell>
          <cell r="S40" t="str">
            <v>L27</v>
          </cell>
          <cell r="T40" t="str">
            <v>POKER</v>
          </cell>
          <cell r="U40">
            <v>72117</v>
          </cell>
          <cell r="X40" t="str">
            <v>L27</v>
          </cell>
          <cell r="Y40" t="str">
            <v>POKER</v>
          </cell>
          <cell r="Z40">
            <v>70978</v>
          </cell>
          <cell r="AC40" t="str">
            <v>L24</v>
          </cell>
          <cell r="AD40" t="str">
            <v>WINSOCK</v>
          </cell>
          <cell r="AE40">
            <v>97491.74</v>
          </cell>
          <cell r="AG40" t="str">
            <v>L24</v>
          </cell>
          <cell r="AH40" t="str">
            <v>WINSOCK</v>
          </cell>
          <cell r="AI40">
            <v>95395.06</v>
          </cell>
        </row>
        <row r="41">
          <cell r="B41" t="str">
            <v>L28</v>
          </cell>
          <cell r="C41" t="str">
            <v>LADY COMFORT</v>
          </cell>
          <cell r="D41">
            <v>54388.34</v>
          </cell>
          <cell r="F41" t="str">
            <v>L28</v>
          </cell>
          <cell r="G41" t="str">
            <v>LADY COMFORT</v>
          </cell>
          <cell r="H41">
            <v>76765.88</v>
          </cell>
          <cell r="J41" t="str">
            <v>L28</v>
          </cell>
          <cell r="K41" t="str">
            <v>LADY COMFORT</v>
          </cell>
          <cell r="L41">
            <v>26416.29</v>
          </cell>
          <cell r="N41" t="str">
            <v>L28</v>
          </cell>
          <cell r="O41" t="str">
            <v>LADY COMFORT</v>
          </cell>
          <cell r="P41">
            <v>19497.990000000002</v>
          </cell>
          <cell r="S41" t="str">
            <v>L28</v>
          </cell>
          <cell r="T41" t="str">
            <v>LADY COMFORT</v>
          </cell>
          <cell r="U41">
            <v>42937.29</v>
          </cell>
          <cell r="X41" t="str">
            <v>L28</v>
          </cell>
          <cell r="Y41" t="str">
            <v>LADY COMFORT</v>
          </cell>
          <cell r="Z41">
            <v>73299.360000000001</v>
          </cell>
          <cell r="AC41" t="str">
            <v>L27</v>
          </cell>
          <cell r="AD41" t="str">
            <v>POKER</v>
          </cell>
          <cell r="AE41">
            <v>81247</v>
          </cell>
          <cell r="AG41" t="str">
            <v>L27</v>
          </cell>
          <cell r="AH41" t="str">
            <v>POKER</v>
          </cell>
          <cell r="AI41">
            <v>77179</v>
          </cell>
        </row>
        <row r="42">
          <cell r="B42" t="str">
            <v>L29</v>
          </cell>
          <cell r="C42" t="str">
            <v>MIKAH</v>
          </cell>
          <cell r="D42">
            <v>11023.87</v>
          </cell>
          <cell r="F42" t="str">
            <v>L29</v>
          </cell>
          <cell r="G42" t="str">
            <v>MIKAH</v>
          </cell>
          <cell r="H42">
            <v>31024.7</v>
          </cell>
          <cell r="J42" t="str">
            <v>L29</v>
          </cell>
          <cell r="K42" t="str">
            <v>MIKAH</v>
          </cell>
          <cell r="L42">
            <v>24447.8</v>
          </cell>
          <cell r="N42" t="str">
            <v>L29</v>
          </cell>
          <cell r="O42" t="str">
            <v>MIKAH</v>
          </cell>
          <cell r="P42">
            <v>21469.279999999999</v>
          </cell>
          <cell r="S42" t="str">
            <v>L29</v>
          </cell>
          <cell r="T42" t="str">
            <v>MIKAH</v>
          </cell>
          <cell r="U42">
            <v>18643.810000000001</v>
          </cell>
          <cell r="X42" t="str">
            <v>L29</v>
          </cell>
          <cell r="Y42" t="str">
            <v>MIKAH</v>
          </cell>
          <cell r="Z42">
            <v>12843.16</v>
          </cell>
          <cell r="AC42" t="str">
            <v>L28</v>
          </cell>
          <cell r="AD42" t="str">
            <v>LADY COMFORT</v>
          </cell>
          <cell r="AE42">
            <v>95398.03</v>
          </cell>
          <cell r="AG42" t="str">
            <v>L28</v>
          </cell>
          <cell r="AH42" t="str">
            <v>LADY COMFORT</v>
          </cell>
          <cell r="AI42">
            <v>87834.57</v>
          </cell>
        </row>
        <row r="43">
          <cell r="B43" t="str">
            <v>L30</v>
          </cell>
          <cell r="C43" t="str">
            <v>VANDALIA</v>
          </cell>
          <cell r="D43">
            <v>31711</v>
          </cell>
          <cell r="F43" t="str">
            <v>L30</v>
          </cell>
          <cell r="G43" t="str">
            <v>VANDALIA</v>
          </cell>
          <cell r="H43">
            <v>51327</v>
          </cell>
          <cell r="J43" t="str">
            <v>L30</v>
          </cell>
          <cell r="K43" t="str">
            <v>VANDALIA</v>
          </cell>
          <cell r="L43">
            <v>52176</v>
          </cell>
          <cell r="N43" t="str">
            <v>L30</v>
          </cell>
          <cell r="O43" t="str">
            <v>VANDALIA</v>
          </cell>
          <cell r="P43">
            <v>38104</v>
          </cell>
          <cell r="S43" t="str">
            <v>L30</v>
          </cell>
          <cell r="T43" t="str">
            <v>VANDALIA</v>
          </cell>
          <cell r="U43">
            <v>46905</v>
          </cell>
          <cell r="X43" t="str">
            <v>L30</v>
          </cell>
          <cell r="Y43" t="str">
            <v>VANDALIA</v>
          </cell>
          <cell r="Z43">
            <v>48358</v>
          </cell>
          <cell r="AC43" t="str">
            <v>L29</v>
          </cell>
          <cell r="AD43" t="str">
            <v>MIKAH</v>
          </cell>
          <cell r="AE43">
            <v>20243.59</v>
          </cell>
          <cell r="AG43" t="str">
            <v>L29</v>
          </cell>
          <cell r="AH43" t="str">
            <v>MIKAH</v>
          </cell>
          <cell r="AI43">
            <v>24118.15</v>
          </cell>
        </row>
        <row r="44">
          <cell r="B44" t="str">
            <v>L31</v>
          </cell>
          <cell r="C44" t="str">
            <v>FIORUCCI</v>
          </cell>
          <cell r="D44">
            <v>57733.93</v>
          </cell>
          <cell r="F44" t="str">
            <v>L31</v>
          </cell>
          <cell r="G44" t="str">
            <v>FIORUCCI</v>
          </cell>
          <cell r="H44">
            <v>98110.38</v>
          </cell>
          <cell r="J44" t="str">
            <v>L31</v>
          </cell>
          <cell r="K44" t="str">
            <v>FIORUCCI</v>
          </cell>
          <cell r="L44">
            <v>53651.19</v>
          </cell>
          <cell r="N44" t="str">
            <v>L31</v>
          </cell>
          <cell r="O44" t="str">
            <v>FIORUCCI</v>
          </cell>
          <cell r="P44">
            <v>59136.7</v>
          </cell>
          <cell r="S44" t="str">
            <v>L31</v>
          </cell>
          <cell r="T44" t="str">
            <v>FIORUCCI</v>
          </cell>
          <cell r="U44">
            <v>76743.8</v>
          </cell>
          <cell r="X44" t="str">
            <v>L31</v>
          </cell>
          <cell r="Y44" t="str">
            <v>FIORUCCI</v>
          </cell>
          <cell r="Z44">
            <v>77707.850000000006</v>
          </cell>
          <cell r="AC44" t="str">
            <v>L30</v>
          </cell>
          <cell r="AD44" t="str">
            <v>VANDALIA</v>
          </cell>
          <cell r="AE44">
            <v>46539</v>
          </cell>
          <cell r="AG44" t="str">
            <v>L30</v>
          </cell>
          <cell r="AH44" t="str">
            <v>VANDALIA</v>
          </cell>
          <cell r="AI44">
            <v>50597</v>
          </cell>
        </row>
        <row r="45">
          <cell r="B45" t="str">
            <v>L32</v>
          </cell>
          <cell r="C45" t="str">
            <v>SOLIDO</v>
          </cell>
          <cell r="D45">
            <v>57733.93</v>
          </cell>
          <cell r="F45" t="str">
            <v>L32</v>
          </cell>
          <cell r="G45" t="str">
            <v>SOLIDO</v>
          </cell>
          <cell r="H45">
            <v>98110.38</v>
          </cell>
          <cell r="J45" t="str">
            <v>L32</v>
          </cell>
          <cell r="K45" t="str">
            <v>SOLIDO</v>
          </cell>
          <cell r="L45">
            <v>53651.19</v>
          </cell>
          <cell r="N45" t="str">
            <v>L32</v>
          </cell>
          <cell r="O45" t="str">
            <v>SOLIDO</v>
          </cell>
          <cell r="P45">
            <v>59136.7</v>
          </cell>
          <cell r="S45" t="str">
            <v>L32</v>
          </cell>
          <cell r="T45" t="str">
            <v>SOLIDO</v>
          </cell>
          <cell r="U45">
            <v>76743.8</v>
          </cell>
          <cell r="X45" t="str">
            <v>L32</v>
          </cell>
          <cell r="Y45" t="str">
            <v>SOLIDO</v>
          </cell>
          <cell r="Z45">
            <v>77707.850000000006</v>
          </cell>
          <cell r="AC45" t="str">
            <v>L31</v>
          </cell>
          <cell r="AD45" t="str">
            <v>FIORUCCI</v>
          </cell>
          <cell r="AE45">
            <v>81028.820000000007</v>
          </cell>
          <cell r="AG45" t="str">
            <v>L31</v>
          </cell>
          <cell r="AH45" t="str">
            <v>FIORUCCI</v>
          </cell>
          <cell r="AI45">
            <v>81135.55</v>
          </cell>
        </row>
        <row r="46">
          <cell r="B46" t="str">
            <v>9B</v>
          </cell>
          <cell r="C46" t="str">
            <v>LOCAL TIERRADENTRO</v>
          </cell>
          <cell r="D46">
            <v>25962</v>
          </cell>
          <cell r="F46" t="str">
            <v>9B</v>
          </cell>
          <cell r="G46" t="str">
            <v>LOCAL TIERRADENTRO</v>
          </cell>
          <cell r="H46">
            <v>46698.9</v>
          </cell>
          <cell r="J46" t="str">
            <v>9B</v>
          </cell>
          <cell r="K46" t="str">
            <v>LOCAL TIERRADENTRO</v>
          </cell>
          <cell r="L46">
            <v>40811</v>
          </cell>
          <cell r="N46" t="str">
            <v>9B</v>
          </cell>
          <cell r="O46" t="str">
            <v>LOCAL TIERRADENTRO</v>
          </cell>
          <cell r="P46">
            <v>39501.21</v>
          </cell>
          <cell r="S46" t="str">
            <v>9B</v>
          </cell>
          <cell r="T46" t="str">
            <v>LOCAL TIERRADENTRO</v>
          </cell>
          <cell r="U46">
            <v>45802.36</v>
          </cell>
          <cell r="X46" t="str">
            <v>9B</v>
          </cell>
          <cell r="Y46" t="str">
            <v>LOCAL TIERRADENTRO</v>
          </cell>
          <cell r="Z46">
            <v>37717.9</v>
          </cell>
          <cell r="AC46" t="str">
            <v>L32</v>
          </cell>
          <cell r="AD46" t="str">
            <v>SOLIDO</v>
          </cell>
          <cell r="AE46">
            <v>81028.820000000007</v>
          </cell>
          <cell r="AG46" t="str">
            <v>L32</v>
          </cell>
          <cell r="AH46" t="str">
            <v>SOLIDO</v>
          </cell>
          <cell r="AI46">
            <v>81135.55</v>
          </cell>
        </row>
        <row r="47">
          <cell r="B47" t="str">
            <v>G07</v>
          </cell>
          <cell r="C47" t="str">
            <v>CON ALMA DE PAPEL</v>
          </cell>
          <cell r="D47">
            <v>14502.5</v>
          </cell>
          <cell r="F47" t="str">
            <v>G07</v>
          </cell>
          <cell r="G47" t="str">
            <v>CON ALMA DE PAPEL</v>
          </cell>
          <cell r="H47">
            <v>13616</v>
          </cell>
          <cell r="J47" t="str">
            <v>G07</v>
          </cell>
          <cell r="K47" t="str">
            <v>CON ALMA DE PAPEL</v>
          </cell>
          <cell r="L47">
            <v>14899</v>
          </cell>
          <cell r="N47" t="str">
            <v>G07</v>
          </cell>
          <cell r="O47" t="str">
            <v>CON ALMA DE PAPEL</v>
          </cell>
          <cell r="P47">
            <v>21693</v>
          </cell>
          <cell r="S47" t="str">
            <v>G07</v>
          </cell>
          <cell r="T47" t="str">
            <v>CON ALMA DE PAPEL</v>
          </cell>
          <cell r="U47">
            <v>18027</v>
          </cell>
          <cell r="X47" t="str">
            <v>G07</v>
          </cell>
          <cell r="Y47" t="str">
            <v>CON ALMA DE PAPEL</v>
          </cell>
          <cell r="Z47">
            <v>20449</v>
          </cell>
          <cell r="AC47" t="str">
            <v>9B</v>
          </cell>
          <cell r="AD47" t="str">
            <v>LOCAL TIERRADENTRO</v>
          </cell>
          <cell r="AE47">
            <v>52429.3</v>
          </cell>
          <cell r="AG47" t="str">
            <v>9B</v>
          </cell>
          <cell r="AH47" t="str">
            <v>LOCAL TIERRADENTRO</v>
          </cell>
          <cell r="AI47">
            <v>55498.5</v>
          </cell>
        </row>
        <row r="48">
          <cell r="B48" t="str">
            <v>L37 Y 38</v>
          </cell>
          <cell r="C48" t="str">
            <v>JUGUETERIA PIZZICO</v>
          </cell>
          <cell r="D48">
            <v>52390.39</v>
          </cell>
          <cell r="F48" t="str">
            <v>L 37 y 38</v>
          </cell>
          <cell r="G48" t="str">
            <v>JUGUETERIA PIZZICO</v>
          </cell>
          <cell r="H48">
            <v>273983.3</v>
          </cell>
          <cell r="J48" t="str">
            <v>L37 Y 38</v>
          </cell>
          <cell r="K48" t="str">
            <v>JUGUETERIA PIZZICO</v>
          </cell>
          <cell r="L48">
            <v>58485.39</v>
          </cell>
          <cell r="N48" t="str">
            <v>L37 Y 38</v>
          </cell>
          <cell r="O48" t="str">
            <v>JUGUETERIA PIZZICO</v>
          </cell>
          <cell r="P48">
            <v>44157.59</v>
          </cell>
          <cell r="S48" t="str">
            <v>L37 Y 38</v>
          </cell>
          <cell r="T48" t="str">
            <v>JUGUETERIA PIZZICO</v>
          </cell>
          <cell r="U48">
            <v>48759.97</v>
          </cell>
          <cell r="X48" t="str">
            <v>L37 Y 38</v>
          </cell>
          <cell r="Y48" t="str">
            <v>JUGUETERIA PIZZICO</v>
          </cell>
          <cell r="Z48">
            <v>38715.339999999997</v>
          </cell>
          <cell r="AC48" t="str">
            <v>G07</v>
          </cell>
          <cell r="AD48" t="str">
            <v>CON ALMA DE PAPEL</v>
          </cell>
          <cell r="AE48">
            <v>24493</v>
          </cell>
          <cell r="AG48" t="str">
            <v>G07</v>
          </cell>
          <cell r="AH48" t="str">
            <v>CON ALMA DE PAPEL</v>
          </cell>
          <cell r="AI48">
            <v>24731</v>
          </cell>
        </row>
        <row r="49">
          <cell r="B49" t="str">
            <v>L39 Y 40</v>
          </cell>
          <cell r="C49" t="str">
            <v>YENNY</v>
          </cell>
          <cell r="D49">
            <v>224802.21</v>
          </cell>
          <cell r="F49" t="str">
            <v>L39 Y 40</v>
          </cell>
          <cell r="G49" t="str">
            <v>YENNY</v>
          </cell>
          <cell r="H49">
            <v>446437.94</v>
          </cell>
          <cell r="J49" t="str">
            <v>L39 Y 40</v>
          </cell>
          <cell r="K49" t="str">
            <v>YENNY</v>
          </cell>
          <cell r="L49">
            <v>393380.53</v>
          </cell>
          <cell r="N49" t="str">
            <v>L39 Y 40</v>
          </cell>
          <cell r="O49" t="str">
            <v>YENNY</v>
          </cell>
          <cell r="P49">
            <v>319485.78000000003</v>
          </cell>
          <cell r="S49" t="str">
            <v>L39 Y 40</v>
          </cell>
          <cell r="T49" t="str">
            <v>YENNY</v>
          </cell>
          <cell r="U49">
            <v>357507.86</v>
          </cell>
          <cell r="X49" t="str">
            <v>L39 Y 40</v>
          </cell>
          <cell r="Y49" t="str">
            <v>YENNY</v>
          </cell>
          <cell r="Z49">
            <v>316285.5</v>
          </cell>
          <cell r="AC49" t="str">
            <v>L37 Y 38</v>
          </cell>
          <cell r="AD49" t="str">
            <v>JUGUETERIA PIZZICO</v>
          </cell>
          <cell r="AE49">
            <v>44142.06</v>
          </cell>
          <cell r="AG49" t="str">
            <v>L37 Y 38</v>
          </cell>
          <cell r="AH49" t="str">
            <v>JUGUETERIA PIZZICO</v>
          </cell>
          <cell r="AI49">
            <v>47701.01</v>
          </cell>
        </row>
        <row r="50">
          <cell r="B50" t="str">
            <v>G08</v>
          </cell>
          <cell r="C50" t="str">
            <v>RUBI POINT</v>
          </cell>
          <cell r="D50">
            <v>0</v>
          </cell>
          <cell r="F50" t="str">
            <v>G08</v>
          </cell>
          <cell r="G50" t="str">
            <v>RUBI POINT</v>
          </cell>
          <cell r="H50">
            <v>0</v>
          </cell>
          <cell r="J50" t="str">
            <v>G08</v>
          </cell>
          <cell r="K50" t="str">
            <v>RUBI POINT</v>
          </cell>
          <cell r="L50">
            <v>0</v>
          </cell>
          <cell r="N50" t="str">
            <v>G08</v>
          </cell>
          <cell r="O50" t="str">
            <v>RUBI POINT</v>
          </cell>
          <cell r="P50">
            <v>0</v>
          </cell>
          <cell r="S50" t="str">
            <v>G08</v>
          </cell>
          <cell r="T50" t="str">
            <v>RUBI POINT</v>
          </cell>
          <cell r="U50">
            <v>0</v>
          </cell>
          <cell r="X50" t="str">
            <v>G02</v>
          </cell>
          <cell r="Y50" t="str">
            <v>MOVISTAR</v>
          </cell>
          <cell r="Z50">
            <v>10365.32</v>
          </cell>
          <cell r="AC50" t="str">
            <v>L39 Y 40</v>
          </cell>
          <cell r="AD50" t="str">
            <v>YENNY</v>
          </cell>
          <cell r="AE50">
            <v>339021.49</v>
          </cell>
          <cell r="AG50" t="str">
            <v>L39 Y 40</v>
          </cell>
          <cell r="AH50" t="str">
            <v>YENNY</v>
          </cell>
          <cell r="AI50">
            <v>362061.94</v>
          </cell>
        </row>
        <row r="51">
          <cell r="B51" t="str">
            <v>G09</v>
          </cell>
          <cell r="C51" t="str">
            <v>TIERRADENTRO</v>
          </cell>
          <cell r="D51">
            <v>16465.2</v>
          </cell>
          <cell r="F51" t="str">
            <v>G09</v>
          </cell>
          <cell r="G51" t="str">
            <v>TIERRADENTRO</v>
          </cell>
          <cell r="H51">
            <v>40409.82</v>
          </cell>
          <cell r="J51" t="str">
            <v>G09</v>
          </cell>
          <cell r="K51" t="str">
            <v>TIERRADENTRO</v>
          </cell>
          <cell r="L51">
            <v>21290.01</v>
          </cell>
          <cell r="N51" t="str">
            <v>G09</v>
          </cell>
          <cell r="O51" t="str">
            <v>TIERRADENTRO</v>
          </cell>
          <cell r="P51">
            <v>20708.21</v>
          </cell>
          <cell r="S51" t="str">
            <v>G09</v>
          </cell>
          <cell r="T51" t="str">
            <v>TIERRADENTRO</v>
          </cell>
          <cell r="U51">
            <v>21439.91</v>
          </cell>
          <cell r="X51" t="str">
            <v>G06</v>
          </cell>
          <cell r="Y51" t="str">
            <v>CLARO</v>
          </cell>
          <cell r="Z51">
            <v>38545</v>
          </cell>
          <cell r="AC51" t="str">
            <v>G02</v>
          </cell>
          <cell r="AD51" t="str">
            <v>MOVISTAR</v>
          </cell>
          <cell r="AE51">
            <v>12657.54</v>
          </cell>
          <cell r="AG51" t="str">
            <v>G02</v>
          </cell>
          <cell r="AH51" t="str">
            <v>MOVISTAR</v>
          </cell>
          <cell r="AI51">
            <v>12520.38</v>
          </cell>
        </row>
        <row r="52">
          <cell r="B52" t="str">
            <v>G12</v>
          </cell>
          <cell r="C52" t="str">
            <v>GONDOLA CORTASSA</v>
          </cell>
          <cell r="D52">
            <v>5438.46</v>
          </cell>
          <cell r="F52" t="str">
            <v>G12</v>
          </cell>
          <cell r="G52" t="str">
            <v>GONDOLA CORTASSA</v>
          </cell>
          <cell r="H52">
            <v>20373.189999999999</v>
          </cell>
          <cell r="J52" t="str">
            <v>G12</v>
          </cell>
          <cell r="K52" t="str">
            <v>GONDOLA CORTASSA</v>
          </cell>
          <cell r="L52">
            <v>6736.21</v>
          </cell>
          <cell r="N52" t="str">
            <v>G12</v>
          </cell>
          <cell r="O52" t="str">
            <v>GONDOLA CORTASSA</v>
          </cell>
          <cell r="P52">
            <v>5635.55</v>
          </cell>
          <cell r="S52" t="str">
            <v>G12</v>
          </cell>
          <cell r="T52" t="str">
            <v>GONDOLA CORTASSA</v>
          </cell>
          <cell r="U52">
            <v>9075.42</v>
          </cell>
          <cell r="X52" t="str">
            <v>G08</v>
          </cell>
          <cell r="Y52" t="str">
            <v>RUBI POINT</v>
          </cell>
          <cell r="AC52" t="str">
            <v>G06</v>
          </cell>
          <cell r="AD52" t="str">
            <v>CLARO</v>
          </cell>
          <cell r="AE52">
            <v>44910</v>
          </cell>
          <cell r="AG52" t="str">
            <v>G06</v>
          </cell>
          <cell r="AH52" t="str">
            <v>CLARO</v>
          </cell>
          <cell r="AI52">
            <v>61375</v>
          </cell>
        </row>
        <row r="53">
          <cell r="B53" t="str">
            <v>L04</v>
          </cell>
          <cell r="C53" t="str">
            <v>TODO MODA</v>
          </cell>
          <cell r="D53">
            <v>155458.78</v>
          </cell>
          <cell r="F53" t="str">
            <v>L04</v>
          </cell>
          <cell r="G53" t="str">
            <v>TODO MODA</v>
          </cell>
          <cell r="H53">
            <v>228097.03</v>
          </cell>
          <cell r="J53" t="str">
            <v>L04</v>
          </cell>
          <cell r="K53" t="str">
            <v>TODO MODA</v>
          </cell>
          <cell r="L53">
            <v>258896.46</v>
          </cell>
          <cell r="N53" t="str">
            <v>L04</v>
          </cell>
          <cell r="O53" t="str">
            <v>TODO MODA</v>
          </cell>
          <cell r="P53">
            <v>233874.77</v>
          </cell>
          <cell r="S53" t="str">
            <v>L04</v>
          </cell>
          <cell r="T53" t="str">
            <v>TODO MODA</v>
          </cell>
          <cell r="U53">
            <v>273271.43</v>
          </cell>
          <cell r="X53" t="str">
            <v>G09</v>
          </cell>
          <cell r="Y53" t="str">
            <v>TIERRADENTRO</v>
          </cell>
          <cell r="Z53">
            <v>18861.5</v>
          </cell>
          <cell r="AC53" t="str">
            <v>G08</v>
          </cell>
          <cell r="AD53" t="str">
            <v>RUBI POINT</v>
          </cell>
          <cell r="AG53" t="str">
            <v>G08</v>
          </cell>
          <cell r="AH53" t="str">
            <v>RUBI POINT</v>
          </cell>
        </row>
        <row r="54">
          <cell r="B54" t="str">
            <v>L21 Y 22</v>
          </cell>
          <cell r="C54" t="str">
            <v>JOYERﾌA EL RUBﾌ</v>
          </cell>
          <cell r="D54">
            <v>0</v>
          </cell>
          <cell r="F54" t="str">
            <v>L21 Y 22</v>
          </cell>
          <cell r="G54" t="str">
            <v>JOYERﾌA EL RUBﾌ</v>
          </cell>
          <cell r="H54">
            <v>0</v>
          </cell>
          <cell r="J54" t="str">
            <v>L21 Y 22</v>
          </cell>
          <cell r="K54" t="str">
            <v>JOYERﾌA EL RUBﾌ</v>
          </cell>
          <cell r="L54">
            <v>0</v>
          </cell>
          <cell r="N54" t="str">
            <v>L21 Y 22</v>
          </cell>
          <cell r="O54" t="str">
            <v>JOYERÌA EL RUBÌ</v>
          </cell>
          <cell r="P54">
            <v>0</v>
          </cell>
          <cell r="S54" t="str">
            <v>L21 Y 22</v>
          </cell>
          <cell r="T54" t="str">
            <v>JOYERﾌA EL RUBﾌ</v>
          </cell>
          <cell r="U54">
            <v>0</v>
          </cell>
          <cell r="X54" t="str">
            <v>G10</v>
          </cell>
          <cell r="Y54" t="str">
            <v>PERSONAL</v>
          </cell>
          <cell r="AC54" t="str">
            <v>G09</v>
          </cell>
          <cell r="AD54" t="str">
            <v>TIERRADENTRO</v>
          </cell>
          <cell r="AE54">
            <v>21994.81</v>
          </cell>
          <cell r="AG54" t="str">
            <v>G09</v>
          </cell>
          <cell r="AH54" t="str">
            <v>TIERRADENTRO</v>
          </cell>
          <cell r="AI54">
            <v>39392.589999999997</v>
          </cell>
        </row>
        <row r="55">
          <cell r="B55" t="str">
            <v>L23</v>
          </cell>
          <cell r="C55" t="str">
            <v>PERFUMERﾌAS CORTASSA</v>
          </cell>
          <cell r="D55">
            <v>83990.34</v>
          </cell>
          <cell r="F55" t="str">
            <v>L23</v>
          </cell>
          <cell r="G55" t="str">
            <v>PERFUMERﾌAS CORTASSA</v>
          </cell>
          <cell r="H55">
            <v>210112.68</v>
          </cell>
          <cell r="J55" t="str">
            <v>L23</v>
          </cell>
          <cell r="K55" t="str">
            <v>PERFUMERﾌAS CORTASSA</v>
          </cell>
          <cell r="L55">
            <v>68895.240000000005</v>
          </cell>
          <cell r="N55" t="str">
            <v>L23</v>
          </cell>
          <cell r="O55" t="str">
            <v>PERFUMERÌAS CORTASSA</v>
          </cell>
          <cell r="P55">
            <v>102213.38</v>
          </cell>
          <cell r="S55" t="str">
            <v>L23</v>
          </cell>
          <cell r="T55" t="str">
            <v>PERFUMERﾌAS CORTASSA</v>
          </cell>
          <cell r="U55">
            <v>110752.79</v>
          </cell>
          <cell r="X55" t="str">
            <v>G12</v>
          </cell>
          <cell r="Y55" t="str">
            <v>GONDOLA CORTASSA</v>
          </cell>
          <cell r="Z55">
            <v>5831.05</v>
          </cell>
          <cell r="AC55" t="str">
            <v>G10</v>
          </cell>
          <cell r="AD55" t="str">
            <v>PERSONAL</v>
          </cell>
          <cell r="AG55" t="str">
            <v>G10</v>
          </cell>
          <cell r="AH55" t="str">
            <v>PERSONAL</v>
          </cell>
        </row>
        <row r="56">
          <cell r="B56" t="str">
            <v>L25</v>
          </cell>
          <cell r="C56" t="str">
            <v>ISADORA</v>
          </cell>
          <cell r="D56">
            <v>63473.29</v>
          </cell>
          <cell r="F56" t="str">
            <v>L25</v>
          </cell>
          <cell r="G56" t="str">
            <v>ISADORA</v>
          </cell>
          <cell r="H56">
            <v>156610.82</v>
          </cell>
          <cell r="J56" t="str">
            <v>L25</v>
          </cell>
          <cell r="K56" t="str">
            <v>ISADORA</v>
          </cell>
          <cell r="L56">
            <v>69727.27</v>
          </cell>
          <cell r="N56" t="str">
            <v>L25</v>
          </cell>
          <cell r="O56" t="str">
            <v>ISADORA</v>
          </cell>
          <cell r="P56">
            <v>71408.740000000005</v>
          </cell>
          <cell r="S56" t="str">
            <v>L25</v>
          </cell>
          <cell r="T56" t="str">
            <v>ISADORA</v>
          </cell>
          <cell r="U56">
            <v>75186.8</v>
          </cell>
          <cell r="X56" t="str">
            <v>L04</v>
          </cell>
          <cell r="Y56" t="str">
            <v>TODO MODA</v>
          </cell>
          <cell r="Z56">
            <v>309368.03999999998</v>
          </cell>
          <cell r="AC56" t="str">
            <v>G12</v>
          </cell>
          <cell r="AD56" t="str">
            <v>GONDOLA CORTASSA</v>
          </cell>
          <cell r="AE56">
            <v>4946.92</v>
          </cell>
          <cell r="AG56" t="str">
            <v>G12</v>
          </cell>
          <cell r="AH56" t="str">
            <v>GONDOLA CORTASSA</v>
          </cell>
          <cell r="AI56">
            <v>5561.13</v>
          </cell>
        </row>
        <row r="57">
          <cell r="B57" t="str">
            <v>L26</v>
          </cell>
          <cell r="C57" t="str">
            <v>JOYERﾌA Y RELOJERﾌA GALEOTA</v>
          </cell>
          <cell r="D57">
            <v>0</v>
          </cell>
          <cell r="J57" t="str">
            <v>L26</v>
          </cell>
          <cell r="K57" t="str">
            <v>JOYERﾌA Y RELOJERﾌA GALEOTA</v>
          </cell>
          <cell r="L57">
            <v>0</v>
          </cell>
          <cell r="X57" t="str">
            <v>L21 Y 22</v>
          </cell>
          <cell r="Y57" t="str">
            <v>JOYERﾌA EL RUBﾌ</v>
          </cell>
          <cell r="AC57" t="str">
            <v>L04</v>
          </cell>
          <cell r="AD57" t="str">
            <v>TODO MODA</v>
          </cell>
          <cell r="AE57">
            <v>217798</v>
          </cell>
          <cell r="AG57" t="str">
            <v>L04</v>
          </cell>
          <cell r="AH57" t="str">
            <v>TODO MODA</v>
          </cell>
          <cell r="AI57">
            <v>213968.97</v>
          </cell>
        </row>
        <row r="58">
          <cell r="B58" t="str">
            <v>L26</v>
          </cell>
          <cell r="C58" t="str">
            <v>JOYERIA GALEOTA</v>
          </cell>
          <cell r="D58">
            <v>48918</v>
          </cell>
          <cell r="F58" t="str">
            <v>L26</v>
          </cell>
          <cell r="G58" t="str">
            <v>JOYERIA GALEOTA</v>
          </cell>
          <cell r="H58">
            <v>123414</v>
          </cell>
          <cell r="J58" t="str">
            <v>L26</v>
          </cell>
          <cell r="K58" t="str">
            <v>JOYERIA GALEOTA</v>
          </cell>
          <cell r="L58">
            <v>50869</v>
          </cell>
          <cell r="N58" t="str">
            <v>L26</v>
          </cell>
          <cell r="O58" t="str">
            <v>JOYERIA GALEOTA</v>
          </cell>
          <cell r="P58">
            <v>67458</v>
          </cell>
          <cell r="S58" t="str">
            <v>L26</v>
          </cell>
          <cell r="T58" t="str">
            <v>JOYERIA GALEOTA</v>
          </cell>
          <cell r="U58">
            <v>61148</v>
          </cell>
          <cell r="X58" t="str">
            <v>L23</v>
          </cell>
          <cell r="Y58" t="str">
            <v>PERFUMERﾌAS CORTASSA</v>
          </cell>
          <cell r="Z58">
            <v>107421.66</v>
          </cell>
          <cell r="AC58" t="str">
            <v>L21 Y 22</v>
          </cell>
          <cell r="AD58" t="str">
            <v>JOYERﾌA EL RUBﾌ</v>
          </cell>
          <cell r="AG58" t="str">
            <v>L21 Y 22</v>
          </cell>
          <cell r="AH58" t="str">
            <v>JOYERﾌA EL RUBﾌ</v>
          </cell>
        </row>
        <row r="59">
          <cell r="B59" t="str">
            <v>L53</v>
          </cell>
          <cell r="C59" t="str">
            <v>OLDANI</v>
          </cell>
          <cell r="D59">
            <v>33941.129999999997</v>
          </cell>
          <cell r="F59" t="str">
            <v>L53</v>
          </cell>
          <cell r="G59" t="str">
            <v>OLDANI</v>
          </cell>
          <cell r="H59">
            <v>44619.53</v>
          </cell>
          <cell r="J59" t="str">
            <v>L53</v>
          </cell>
          <cell r="K59" t="str">
            <v>OLDANI</v>
          </cell>
          <cell r="L59">
            <v>35153.1</v>
          </cell>
          <cell r="N59" t="str">
            <v>L53</v>
          </cell>
          <cell r="O59" t="str">
            <v>OLDANI</v>
          </cell>
          <cell r="P59">
            <v>25881.21</v>
          </cell>
          <cell r="S59" t="str">
            <v>L53</v>
          </cell>
          <cell r="T59" t="str">
            <v>OLDANI</v>
          </cell>
          <cell r="U59">
            <v>42482.79</v>
          </cell>
          <cell r="X59" t="str">
            <v>L25</v>
          </cell>
          <cell r="Y59" t="str">
            <v>ISADORA</v>
          </cell>
          <cell r="Z59">
            <v>70568.37</v>
          </cell>
          <cell r="AC59" t="str">
            <v>L23</v>
          </cell>
          <cell r="AD59" t="str">
            <v>PERFUMERﾌAS CORTASSA</v>
          </cell>
          <cell r="AE59">
            <v>123052.8</v>
          </cell>
          <cell r="AG59" t="str">
            <v>L23</v>
          </cell>
          <cell r="AH59" t="str">
            <v>PERFUMERﾌAS CORTASSA</v>
          </cell>
          <cell r="AI59">
            <v>177596.95</v>
          </cell>
        </row>
        <row r="60">
          <cell r="B60" t="str">
            <v>L18</v>
          </cell>
          <cell r="C60" t="str">
            <v>BRUNO GESUALDO</v>
          </cell>
          <cell r="D60">
            <v>28024.47</v>
          </cell>
          <cell r="F60" t="str">
            <v>L18</v>
          </cell>
          <cell r="G60" t="str">
            <v>BRUNO GESUALDO</v>
          </cell>
          <cell r="H60">
            <v>73097.179999999993</v>
          </cell>
          <cell r="J60" t="str">
            <v>L18</v>
          </cell>
          <cell r="K60" t="str">
            <v>BRUNO GESUALDO</v>
          </cell>
          <cell r="L60">
            <v>42053.74</v>
          </cell>
          <cell r="N60" t="str">
            <v>L18</v>
          </cell>
          <cell r="O60" t="str">
            <v>BRUNO GESUALDO</v>
          </cell>
          <cell r="P60">
            <v>29443.68</v>
          </cell>
          <cell r="S60" t="str">
            <v>L18</v>
          </cell>
          <cell r="T60" t="str">
            <v>BRUNO GESUALDO</v>
          </cell>
          <cell r="U60">
            <v>45094.92</v>
          </cell>
          <cell r="X60" t="str">
            <v>L26</v>
          </cell>
          <cell r="Y60" t="str">
            <v>JOYERIA GALEOTA</v>
          </cell>
          <cell r="Z60">
            <v>50726</v>
          </cell>
          <cell r="AC60" t="str">
            <v>L25</v>
          </cell>
          <cell r="AD60" t="str">
            <v>ISADORA</v>
          </cell>
          <cell r="AE60">
            <v>77427.17</v>
          </cell>
          <cell r="AG60" t="str">
            <v>L25</v>
          </cell>
          <cell r="AH60" t="str">
            <v>ISADORA</v>
          </cell>
          <cell r="AI60">
            <v>90576.87</v>
          </cell>
        </row>
        <row r="61">
          <cell r="B61" t="str">
            <v>L34 y 35</v>
          </cell>
          <cell r="C61" t="str">
            <v>MEGATONE</v>
          </cell>
          <cell r="D61">
            <v>1153207.04</v>
          </cell>
          <cell r="F61" t="str">
            <v>L34 y 35</v>
          </cell>
          <cell r="G61" t="str">
            <v>MEGATONE</v>
          </cell>
          <cell r="H61">
            <v>2221815.77</v>
          </cell>
          <cell r="J61" t="str">
            <v>L34 y 35</v>
          </cell>
          <cell r="K61" t="str">
            <v>MEGATONE</v>
          </cell>
          <cell r="L61">
            <v>1280168.25</v>
          </cell>
          <cell r="N61" t="str">
            <v>L34 y 35</v>
          </cell>
          <cell r="O61" t="str">
            <v>MEGATONE</v>
          </cell>
          <cell r="P61">
            <v>1211988.25</v>
          </cell>
          <cell r="S61" t="str">
            <v>L34 y 35</v>
          </cell>
          <cell r="T61" t="str">
            <v>MEGATONE</v>
          </cell>
          <cell r="U61">
            <v>1760838.42</v>
          </cell>
          <cell r="X61" t="str">
            <v>L26</v>
          </cell>
          <cell r="Y61" t="str">
            <v>JOYERﾌA Y RELOJERﾌA GALEOTA</v>
          </cell>
          <cell r="AC61" t="str">
            <v>L26</v>
          </cell>
          <cell r="AD61" t="str">
            <v>JOYERIA GALEOTA</v>
          </cell>
          <cell r="AE61">
            <v>53815</v>
          </cell>
          <cell r="AG61" t="str">
            <v>L26</v>
          </cell>
          <cell r="AH61" t="str">
            <v>JOYERIA GALEOTA</v>
          </cell>
          <cell r="AI61">
            <v>54591</v>
          </cell>
        </row>
        <row r="62">
          <cell r="B62" t="str">
            <v>L36</v>
          </cell>
          <cell r="C62" t="str">
            <v>PLAYLAND</v>
          </cell>
          <cell r="D62">
            <v>184332.18</v>
          </cell>
          <cell r="F62" t="str">
            <v>L36</v>
          </cell>
          <cell r="G62" t="str">
            <v>PLAYLAND</v>
          </cell>
          <cell r="H62">
            <v>189346.69</v>
          </cell>
          <cell r="J62" t="str">
            <v>L36</v>
          </cell>
          <cell r="K62" t="str">
            <v>PLAYLAND</v>
          </cell>
          <cell r="L62">
            <v>304538.40999999997</v>
          </cell>
          <cell r="N62" t="str">
            <v>L36</v>
          </cell>
          <cell r="O62" t="str">
            <v>PLAYLAND</v>
          </cell>
          <cell r="P62">
            <v>263765.88</v>
          </cell>
          <cell r="S62" t="str">
            <v>L36</v>
          </cell>
          <cell r="T62" t="str">
            <v>PLAYLAND</v>
          </cell>
          <cell r="U62">
            <v>266298.17</v>
          </cell>
          <cell r="X62" t="str">
            <v>L53</v>
          </cell>
          <cell r="Y62" t="str">
            <v>OLDANI</v>
          </cell>
          <cell r="Z62">
            <v>43340.17</v>
          </cell>
        </row>
        <row r="63">
          <cell r="B63" t="str">
            <v>L51</v>
          </cell>
          <cell r="C63" t="str">
            <v>CINEMARK</v>
          </cell>
          <cell r="D63">
            <v>766269</v>
          </cell>
          <cell r="F63" t="str">
            <v>L51</v>
          </cell>
          <cell r="G63" t="str">
            <v>CINEMARK</v>
          </cell>
          <cell r="H63">
            <v>689924.06</v>
          </cell>
          <cell r="J63" t="str">
            <v>L51</v>
          </cell>
          <cell r="K63" t="str">
            <v>CINEMARK</v>
          </cell>
          <cell r="L63">
            <v>1839395.09</v>
          </cell>
          <cell r="N63" t="str">
            <v>L51</v>
          </cell>
          <cell r="O63" t="str">
            <v>CINEMARK</v>
          </cell>
          <cell r="P63">
            <v>1473255.72</v>
          </cell>
          <cell r="S63" t="str">
            <v>L51</v>
          </cell>
          <cell r="T63" t="str">
            <v>CINEMARK</v>
          </cell>
          <cell r="U63">
            <v>1414466.55</v>
          </cell>
          <cell r="X63" t="str">
            <v>L18</v>
          </cell>
          <cell r="Y63" t="str">
            <v>BRUNO GESUALDO</v>
          </cell>
          <cell r="Z63">
            <v>28719.71</v>
          </cell>
          <cell r="AC63" t="str">
            <v>L53</v>
          </cell>
          <cell r="AD63" t="str">
            <v>OLDANI</v>
          </cell>
          <cell r="AE63">
            <v>29255.89</v>
          </cell>
          <cell r="AG63" t="str">
            <v>L53</v>
          </cell>
          <cell r="AH63" t="str">
            <v>OLDANI</v>
          </cell>
          <cell r="AI63">
            <v>39790.57</v>
          </cell>
        </row>
        <row r="64">
          <cell r="B64" t="str">
            <v>G04</v>
          </cell>
          <cell r="C64" t="str">
            <v>OPEN CANDY KIDS STORE</v>
          </cell>
          <cell r="D64">
            <v>30066.78</v>
          </cell>
          <cell r="F64" t="str">
            <v>G04</v>
          </cell>
          <cell r="G64" t="str">
            <v>OPEN CANDY KIDS STORE</v>
          </cell>
          <cell r="H64">
            <v>34205.040000000001</v>
          </cell>
          <cell r="J64" t="str">
            <v>G04</v>
          </cell>
          <cell r="K64" t="str">
            <v>OPEN CANDY KIDS STORE</v>
          </cell>
          <cell r="L64">
            <v>47556.89</v>
          </cell>
          <cell r="N64" t="str">
            <v>G04</v>
          </cell>
          <cell r="O64" t="str">
            <v>OPEN CANDY KIDS STORE</v>
          </cell>
          <cell r="P64">
            <v>49016.160000000003</v>
          </cell>
          <cell r="S64" t="str">
            <v>G04</v>
          </cell>
          <cell r="T64" t="str">
            <v>OPEN CANDY KIDS STORE</v>
          </cell>
          <cell r="U64">
            <v>51756.86</v>
          </cell>
          <cell r="X64" t="str">
            <v>L34 y 35</v>
          </cell>
          <cell r="Y64" t="str">
            <v>MEGATONE</v>
          </cell>
          <cell r="Z64">
            <v>1807045.76</v>
          </cell>
          <cell r="AC64" t="str">
            <v>L18</v>
          </cell>
          <cell r="AD64" t="str">
            <v>BRUNO GESUALDO</v>
          </cell>
          <cell r="AE64">
            <v>41600.239999999998</v>
          </cell>
          <cell r="AG64" t="str">
            <v>L18</v>
          </cell>
          <cell r="AH64" t="str">
            <v>BRUNO GESUALDO</v>
          </cell>
          <cell r="AI64">
            <v>44233.91</v>
          </cell>
        </row>
        <row r="65">
          <cell r="B65" t="str">
            <v>G05</v>
          </cell>
          <cell r="C65" t="str">
            <v>FIAT</v>
          </cell>
          <cell r="D65">
            <v>0</v>
          </cell>
          <cell r="F65" t="str">
            <v>G05</v>
          </cell>
          <cell r="G65" t="str">
            <v>FIAT</v>
          </cell>
          <cell r="H65">
            <v>0</v>
          </cell>
          <cell r="J65" t="str">
            <v>G05</v>
          </cell>
          <cell r="K65" t="str">
            <v>FIAT</v>
          </cell>
          <cell r="L65">
            <v>0</v>
          </cell>
          <cell r="N65" t="str">
            <v>G05</v>
          </cell>
          <cell r="O65" t="str">
            <v>FIAT</v>
          </cell>
          <cell r="P65">
            <v>0</v>
          </cell>
          <cell r="S65" t="str">
            <v>G05</v>
          </cell>
          <cell r="T65" t="str">
            <v>FIAT</v>
          </cell>
          <cell r="U65">
            <v>0</v>
          </cell>
          <cell r="X65" t="str">
            <v>L36</v>
          </cell>
          <cell r="Y65" t="str">
            <v>PLAYLAND</v>
          </cell>
          <cell r="Z65">
            <v>246294.35</v>
          </cell>
          <cell r="AC65" t="str">
            <v>L34 y 35</v>
          </cell>
          <cell r="AD65" t="str">
            <v>MEGATONE</v>
          </cell>
          <cell r="AE65">
            <v>1913936.97</v>
          </cell>
          <cell r="AG65" t="str">
            <v>L34 y 35</v>
          </cell>
          <cell r="AH65" t="str">
            <v>MEGATONE</v>
          </cell>
          <cell r="AI65">
            <v>2177281.9700000002</v>
          </cell>
        </row>
        <row r="66">
          <cell r="B66" t="str">
            <v>G14</v>
          </cell>
          <cell r="C66" t="str">
            <v>PEUGEOT</v>
          </cell>
          <cell r="D66">
            <v>0</v>
          </cell>
          <cell r="F66" t="str">
            <v>G14</v>
          </cell>
          <cell r="G66" t="str">
            <v>PEUGEOT</v>
          </cell>
          <cell r="H66">
            <v>0</v>
          </cell>
          <cell r="J66" t="str">
            <v>G14</v>
          </cell>
          <cell r="K66" t="str">
            <v>PEUGEOT</v>
          </cell>
          <cell r="L66">
            <v>0</v>
          </cell>
          <cell r="N66" t="str">
            <v>G14</v>
          </cell>
          <cell r="O66" t="str">
            <v>PEUGEOT</v>
          </cell>
          <cell r="P66">
            <v>0</v>
          </cell>
          <cell r="S66" t="str">
            <v>G14</v>
          </cell>
          <cell r="T66" t="str">
            <v>PEUGEOT</v>
          </cell>
          <cell r="U66">
            <v>0</v>
          </cell>
          <cell r="X66" t="str">
            <v>L51</v>
          </cell>
          <cell r="Y66" t="str">
            <v>CINEMARK</v>
          </cell>
          <cell r="Z66">
            <v>1660529.16</v>
          </cell>
          <cell r="AC66" t="str">
            <v>L36</v>
          </cell>
          <cell r="AD66" t="str">
            <v>PLAYLAND</v>
          </cell>
          <cell r="AE66">
            <v>299113.89</v>
          </cell>
          <cell r="AG66" t="str">
            <v>L36</v>
          </cell>
          <cell r="AH66" t="str">
            <v>PLAYLAND</v>
          </cell>
          <cell r="AI66">
            <v>279886.09999999998</v>
          </cell>
        </row>
        <row r="67">
          <cell r="B67" t="str">
            <v>G15</v>
          </cell>
          <cell r="C67" t="str">
            <v>CITROEN</v>
          </cell>
          <cell r="D67">
            <v>0</v>
          </cell>
          <cell r="F67" t="str">
            <v>G15</v>
          </cell>
          <cell r="G67" t="str">
            <v>CITROEN</v>
          </cell>
          <cell r="H67">
            <v>0</v>
          </cell>
          <cell r="J67" t="str">
            <v>G15</v>
          </cell>
          <cell r="K67" t="str">
            <v>CITROEN</v>
          </cell>
          <cell r="L67">
            <v>0</v>
          </cell>
          <cell r="N67" t="str">
            <v>G15</v>
          </cell>
          <cell r="O67" t="str">
            <v>CITROEN</v>
          </cell>
          <cell r="P67">
            <v>0</v>
          </cell>
          <cell r="S67" t="str">
            <v>G15</v>
          </cell>
          <cell r="T67" t="str">
            <v>CITROEN</v>
          </cell>
          <cell r="U67">
            <v>0</v>
          </cell>
          <cell r="X67" t="str">
            <v>G04</v>
          </cell>
          <cell r="Y67" t="str">
            <v>OPEN CANDY KIDS STORE</v>
          </cell>
          <cell r="Z67">
            <v>42583.49</v>
          </cell>
          <cell r="AC67" t="str">
            <v>L51</v>
          </cell>
          <cell r="AD67" t="str">
            <v>CINEMARK</v>
          </cell>
          <cell r="AE67">
            <v>2009054.22</v>
          </cell>
          <cell r="AG67" t="str">
            <v>L51</v>
          </cell>
          <cell r="AH67" t="str">
            <v>CINEMARK</v>
          </cell>
          <cell r="AI67">
            <v>1789855.81</v>
          </cell>
        </row>
        <row r="68">
          <cell r="B68" t="str">
            <v>G23</v>
          </cell>
          <cell r="C68" t="str">
            <v>CANDY BOOM</v>
          </cell>
          <cell r="D68">
            <v>0</v>
          </cell>
          <cell r="F68" t="str">
            <v>G23</v>
          </cell>
          <cell r="G68" t="str">
            <v>CANDY BOOM</v>
          </cell>
          <cell r="H68">
            <v>0</v>
          </cell>
          <cell r="J68" t="str">
            <v>G23</v>
          </cell>
          <cell r="K68" t="str">
            <v>CANDY BOOM</v>
          </cell>
          <cell r="L68">
            <v>0</v>
          </cell>
          <cell r="N68" t="str">
            <v>G23</v>
          </cell>
          <cell r="O68" t="str">
            <v>CANDY BOOM</v>
          </cell>
          <cell r="P68">
            <v>0</v>
          </cell>
          <cell r="S68" t="str">
            <v>G23</v>
          </cell>
          <cell r="T68" t="str">
            <v>CANDY BOOM</v>
          </cell>
          <cell r="U68">
            <v>0</v>
          </cell>
          <cell r="X68" t="str">
            <v>G05</v>
          </cell>
          <cell r="Y68" t="str">
            <v>FIAT</v>
          </cell>
          <cell r="AC68" t="str">
            <v>G05</v>
          </cell>
          <cell r="AD68" t="str">
            <v>FIAT</v>
          </cell>
          <cell r="AG68" t="str">
            <v>G05</v>
          </cell>
          <cell r="AH68" t="str">
            <v>FIAT</v>
          </cell>
        </row>
        <row r="69">
          <cell r="D69">
            <v>6160615.6600000011</v>
          </cell>
          <cell r="X69" t="str">
            <v>G14</v>
          </cell>
          <cell r="Y69" t="str">
            <v>PEUGEOT</v>
          </cell>
          <cell r="AC69" t="str">
            <v>G14</v>
          </cell>
          <cell r="AD69" t="str">
            <v>PEUGEOT</v>
          </cell>
          <cell r="AG69" t="str">
            <v>G14</v>
          </cell>
          <cell r="AH69" t="str">
            <v>PEUGEOT</v>
          </cell>
        </row>
        <row r="70">
          <cell r="X70" t="str">
            <v>G15</v>
          </cell>
          <cell r="Y70" t="str">
            <v>CITROEN</v>
          </cell>
          <cell r="AC70" t="str">
            <v>G15</v>
          </cell>
          <cell r="AD70" t="str">
            <v>CITROEN</v>
          </cell>
          <cell r="AG70" t="str">
            <v>G15</v>
          </cell>
          <cell r="AH70" t="str">
            <v>CITROEN</v>
          </cell>
        </row>
        <row r="71">
          <cell r="X71" t="str">
            <v>G23</v>
          </cell>
          <cell r="Y71" t="str">
            <v>CANDY BOOM</v>
          </cell>
          <cell r="AC71" t="str">
            <v>G23</v>
          </cell>
          <cell r="AD71" t="str">
            <v>CANDY BOOM</v>
          </cell>
          <cell r="AG71" t="str">
            <v>G23</v>
          </cell>
          <cell r="AH71" t="str">
            <v>CANDY BOOM</v>
          </cell>
        </row>
      </sheetData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.5 Resumen Inversiones"/>
    </sheetNames>
    <sheetDataSet>
      <sheetData sheetId="0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Budget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lujo Financiero por año"/>
      <sheetName val="Flujo Financiero por mes"/>
      <sheetName val="Deuda estructurada"/>
      <sheetName val="Detalle Deudas x CIA"/>
      <sheetName val="Sindicado APSA"/>
      <sheetName val="Nuevas Front. Hipotecario"/>
      <sheetName val="IRCP IRSA transf act"/>
      <sheetName val="Deudas IRSA"/>
      <sheetName val="ON IRSA Clase V"/>
      <sheetName val="Préstamo Provincia 5319 APSA"/>
      <sheetName val="ON Clase 2 IRSACP"/>
      <sheetName val="ON Clase 1 APSA "/>
      <sheetName val="Deudas APSA"/>
      <sheetName val="IntercompanyAPSA"/>
      <sheetName val="IntercompanyIRSA"/>
      <sheetName val="ONC"/>
      <sheetName val="ON Clase XX CRESUD"/>
      <sheetName val="ONUS150M"/>
      <sheetName val="ONUS150M 2020"/>
      <sheetName val="HASA STD"/>
      <sheetName val="HASA STD Mar-11"/>
      <sheetName val="Macro"/>
      <sheetName val="FRN Serie 3"/>
      <sheetName val="Apertua FRN Serie 3"/>
      <sheetName val="SWAP FRN Serie 3"/>
      <sheetName val="SWAP Sindicado"/>
      <sheetName val="Sindicado"/>
      <sheetName val="Apertura Sindicado"/>
      <sheetName val="Ed. Bouchard"/>
      <sheetName val="HASA"/>
      <sheetName val="ONC APSA"/>
      <sheetName val="On Clase 1 IRSACP $"/>
      <sheetName val="TGLT"/>
      <sheetName val="Soleil"/>
      <sheetName val="Tucuman"/>
      <sheetName val="ON Clase 2 APSA"/>
      <sheetName val="EMPALME"/>
      <sheetName val="ONC CRESUD"/>
      <sheetName val="IntercompanyCresud"/>
      <sheetName val="ON Cresud Clase XI"/>
      <sheetName val="ON Cresud Clase XV"/>
      <sheetName val="ON Cresud Clase XIV"/>
      <sheetName val="ON Cresud Clase XVI"/>
      <sheetName val="ON Clase XVII CRESUD"/>
      <sheetName val="ON IRSA Clase VI"/>
      <sheetName val="ON Clase XVIII CRESUD"/>
      <sheetName val="ON Cresud Clase XIII"/>
      <sheetName val="ON Cresud Clase XXI"/>
      <sheetName val="Deudas CRESUD"/>
      <sheetName val="ON Clase XIX CRESUD"/>
      <sheetName val="Deuda CS"/>
      <sheetName val="Sindicado Rio"/>
      <sheetName val="Falabella"/>
      <sheetName val="Beruti"/>
      <sheetName val="Arcos Gourmet"/>
      <sheetName val="Deutche Bank"/>
      <sheetName val="BKB APSA"/>
      <sheetName val="IBOSA"/>
      <sheetName val="Deuda Anchorena (Cresud)"/>
      <sheetName val="Deuda Anchorena"/>
      <sheetName val="Deuda Bolivia"/>
      <sheetName val="Tyrus"/>
      <sheetName val="ON Clase I CRESUD"/>
      <sheetName val="ON Clase III APSA"/>
      <sheetName val="ON Clase IV APSA"/>
      <sheetName val="ON Clase II CRESUD"/>
      <sheetName val="ON Clase III CRESUD"/>
      <sheetName val="ON Clase V CRESUD"/>
      <sheetName val="ON Clase IV CRESUD"/>
      <sheetName val="ON Clase VI CRESUD"/>
      <sheetName val="ON Clase VII CRESUD"/>
      <sheetName val="ON Clase VIII CRESUD"/>
      <sheetName val="Llao"/>
      <sheetName val="Nobleza"/>
      <sheetName val="Shopping Sta. Fe"/>
      <sheetName val="Inmuebles rurales 1"/>
      <sheetName val="Inmuebles rurales 2"/>
      <sheetName val="Ciudad"/>
      <sheetName val="ON IRSA Clase III"/>
      <sheetName val="ON IRSA Clase IV"/>
      <sheetName val="ON Cresud Clase IX"/>
      <sheetName val="ON Cresud Clase X"/>
      <sheetName val="ON Cresud Clase XII"/>
      <sheetName val="Préstamo La Pampa CRESUD"/>
      <sheetName val="Sindicado Shopping Neuquen APSA"/>
      <sheetName val="NPSF Hipotecario 5380"/>
      <sheetName val="Capex 5380 Citi"/>
      <sheetName val="Hoteles Argentinos Hipo 5380"/>
      <sheetName val="Préstamo Provincia 5319 Cresud"/>
      <sheetName val="Citi APSA 10mm"/>
      <sheetName val="Capex 5600 Citi"/>
      <sheetName val="Llao Llao Hipotecario 5380"/>
      <sheetName val="ON Cresud Clase XXII"/>
      <sheetName val="Informe Vencimientos Prestamos "/>
      <sheetName val="ON IRSA Clase VIII"/>
      <sheetName val="ON IRSA Clase VII"/>
      <sheetName val="Cresud Bapro USD 18M"/>
      <sheetName val="Cresud Bapro 18 M"/>
      <sheetName val="Cresud Rio 40M"/>
      <sheetName val="Cresud Rio USD 40 M "/>
      <sheetName val="Cresud Bapro USD2M"/>
      <sheetName val="Cresud Bapro USD 5 M"/>
      <sheetName val="Cresud Supervielle USD 3 M"/>
      <sheetName val="IRSA ICBC USD 50M"/>
      <sheetName val="Cresud Rio USD 10M"/>
      <sheetName val="Cresud Bapro USD 78M"/>
      <sheetName val="Cresud ICBC USD 20M"/>
      <sheetName val="Pamsa ARS 75 M"/>
      <sheetName val="IRSA ARS 125 M"/>
      <sheetName val="Cresud ITAU USD 6M"/>
      <sheetName val="Ciudad USD 4 M"/>
      <sheetName val="Cresud Provincia USD 5 M"/>
      <sheetName val="Cresud Provincia USD 18 M"/>
      <sheetName val="Cresud Bapro USD 2.8M"/>
      <sheetName val="Cresud Gali USD 12 M"/>
      <sheetName val="Cresud ITAU USD 6M 2do"/>
      <sheetName val="Cresud Gali USD 5 M"/>
      <sheetName val="Cresud Bapro USD 55M"/>
      <sheetName val="IRSA CP CIV"/>
      <sheetName val="Cresud Rio Pro USD 10M"/>
      <sheetName val="Cresy Supe 5M"/>
      <sheetName val="Cresy Bapro USD 78M"/>
      <sheetName val="Cresy Gal 12 M"/>
      <sheetName val="Patagonia 5 M"/>
      <sheetName val="Cresy Gal 5M"/>
      <sheetName val="Cresy Gal 10 M"/>
      <sheetName val="Cresud Pata 12M"/>
      <sheetName val="Ciudad 4 M 1605"/>
      <sheetName val="Cresud Bapro USD2M2018"/>
    </sheetNames>
    <sheetDataSet>
      <sheetData sheetId="0"/>
      <sheetData sheetId="1"/>
      <sheetData sheetId="2"/>
      <sheetData sheetId="3"/>
      <sheetData sheetId="4">
        <row r="14">
          <cell r="G14">
            <v>560000</v>
          </cell>
        </row>
      </sheetData>
      <sheetData sheetId="5">
        <row r="14">
          <cell r="G14">
            <v>560000</v>
          </cell>
        </row>
      </sheetData>
      <sheetData sheetId="6">
        <row r="14">
          <cell r="G14">
            <v>560000</v>
          </cell>
        </row>
      </sheetData>
      <sheetData sheetId="7">
        <row r="14">
          <cell r="G14">
            <v>560000</v>
          </cell>
        </row>
      </sheetData>
      <sheetData sheetId="8">
        <row r="14">
          <cell r="G14">
            <v>560000</v>
          </cell>
        </row>
      </sheetData>
      <sheetData sheetId="9">
        <row r="14">
          <cell r="G14">
            <v>560000</v>
          </cell>
        </row>
      </sheetData>
      <sheetData sheetId="10">
        <row r="14">
          <cell r="G14">
            <v>560000</v>
          </cell>
        </row>
      </sheetData>
      <sheetData sheetId="11">
        <row r="14">
          <cell r="G14">
            <v>560000</v>
          </cell>
        </row>
      </sheetData>
      <sheetData sheetId="12">
        <row r="14">
          <cell r="G14">
            <v>560000</v>
          </cell>
        </row>
      </sheetData>
      <sheetData sheetId="13">
        <row r="14">
          <cell r="G14">
            <v>560000</v>
          </cell>
        </row>
      </sheetData>
      <sheetData sheetId="14">
        <row r="14">
          <cell r="G14">
            <v>560000</v>
          </cell>
        </row>
      </sheetData>
      <sheetData sheetId="15">
        <row r="14">
          <cell r="G14">
            <v>560000</v>
          </cell>
        </row>
      </sheetData>
      <sheetData sheetId="16">
        <row r="14">
          <cell r="G14">
            <v>560000</v>
          </cell>
        </row>
      </sheetData>
      <sheetData sheetId="17">
        <row r="14">
          <cell r="G14">
            <v>560000</v>
          </cell>
        </row>
      </sheetData>
      <sheetData sheetId="18">
        <row r="14">
          <cell r="G14">
            <v>560000</v>
          </cell>
        </row>
      </sheetData>
      <sheetData sheetId="19">
        <row r="14">
          <cell r="G14">
            <v>560000</v>
          </cell>
        </row>
      </sheetData>
      <sheetData sheetId="20">
        <row r="14">
          <cell r="G14">
            <v>560000</v>
          </cell>
        </row>
      </sheetData>
      <sheetData sheetId="21">
        <row r="14">
          <cell r="G14">
            <v>560000</v>
          </cell>
        </row>
      </sheetData>
      <sheetData sheetId="22">
        <row r="14">
          <cell r="G14">
            <v>560000</v>
          </cell>
        </row>
      </sheetData>
      <sheetData sheetId="23">
        <row r="14">
          <cell r="G14">
            <v>560000</v>
          </cell>
        </row>
      </sheetData>
      <sheetData sheetId="24">
        <row r="14">
          <cell r="G14">
            <v>560000</v>
          </cell>
        </row>
      </sheetData>
      <sheetData sheetId="25">
        <row r="14">
          <cell r="G14">
            <v>560000</v>
          </cell>
        </row>
      </sheetData>
      <sheetData sheetId="26">
        <row r="14">
          <cell r="G14">
            <v>560000</v>
          </cell>
        </row>
      </sheetData>
      <sheetData sheetId="27">
        <row r="14">
          <cell r="G14">
            <v>560000</v>
          </cell>
        </row>
      </sheetData>
      <sheetData sheetId="28">
        <row r="14">
          <cell r="G14">
            <v>560000</v>
          </cell>
        </row>
      </sheetData>
      <sheetData sheetId="29">
        <row r="14">
          <cell r="G14">
            <v>560000</v>
          </cell>
        </row>
      </sheetData>
      <sheetData sheetId="30">
        <row r="14">
          <cell r="G14">
            <v>560000</v>
          </cell>
        </row>
      </sheetData>
      <sheetData sheetId="31">
        <row r="14">
          <cell r="G14">
            <v>560000</v>
          </cell>
        </row>
      </sheetData>
      <sheetData sheetId="32">
        <row r="14">
          <cell r="G14">
            <v>560000</v>
          </cell>
        </row>
      </sheetData>
      <sheetData sheetId="33">
        <row r="14">
          <cell r="G14">
            <v>560000</v>
          </cell>
        </row>
      </sheetData>
      <sheetData sheetId="34">
        <row r="14">
          <cell r="G14">
            <v>560000</v>
          </cell>
        </row>
      </sheetData>
      <sheetData sheetId="35">
        <row r="14">
          <cell r="G14">
            <v>560000</v>
          </cell>
        </row>
      </sheetData>
      <sheetData sheetId="36">
        <row r="14">
          <cell r="G14">
            <v>560000</v>
          </cell>
        </row>
      </sheetData>
      <sheetData sheetId="37">
        <row r="14">
          <cell r="G14">
            <v>560000</v>
          </cell>
        </row>
      </sheetData>
      <sheetData sheetId="38">
        <row r="14">
          <cell r="G14">
            <v>560000</v>
          </cell>
        </row>
      </sheetData>
      <sheetData sheetId="39">
        <row r="14">
          <cell r="G14">
            <v>560000</v>
          </cell>
        </row>
      </sheetData>
      <sheetData sheetId="40">
        <row r="14">
          <cell r="G14">
            <v>560000</v>
          </cell>
        </row>
      </sheetData>
      <sheetData sheetId="41">
        <row r="14">
          <cell r="G14">
            <v>560000</v>
          </cell>
        </row>
      </sheetData>
      <sheetData sheetId="42">
        <row r="14">
          <cell r="G14">
            <v>560000</v>
          </cell>
        </row>
      </sheetData>
      <sheetData sheetId="43">
        <row r="14">
          <cell r="G14">
            <v>560000</v>
          </cell>
        </row>
      </sheetData>
      <sheetData sheetId="44">
        <row r="14">
          <cell r="G14">
            <v>560000</v>
          </cell>
        </row>
      </sheetData>
      <sheetData sheetId="45">
        <row r="14">
          <cell r="G14">
            <v>560000</v>
          </cell>
        </row>
      </sheetData>
      <sheetData sheetId="46">
        <row r="14">
          <cell r="G14">
            <v>560000</v>
          </cell>
        </row>
      </sheetData>
      <sheetData sheetId="47">
        <row r="14">
          <cell r="G14">
            <v>560000</v>
          </cell>
        </row>
      </sheetData>
      <sheetData sheetId="48">
        <row r="14">
          <cell r="G14">
            <v>560000</v>
          </cell>
        </row>
      </sheetData>
      <sheetData sheetId="49">
        <row r="14">
          <cell r="G14">
            <v>560000</v>
          </cell>
        </row>
      </sheetData>
      <sheetData sheetId="50">
        <row r="14">
          <cell r="G14">
            <v>560000</v>
          </cell>
        </row>
      </sheetData>
      <sheetData sheetId="51">
        <row r="14">
          <cell r="G14">
            <v>560000</v>
          </cell>
        </row>
      </sheetData>
      <sheetData sheetId="52">
        <row r="14">
          <cell r="G14">
            <v>560000</v>
          </cell>
        </row>
      </sheetData>
      <sheetData sheetId="53">
        <row r="14">
          <cell r="G14">
            <v>560000</v>
          </cell>
        </row>
      </sheetData>
      <sheetData sheetId="54">
        <row r="14">
          <cell r="G14">
            <v>560000</v>
          </cell>
        </row>
      </sheetData>
      <sheetData sheetId="55">
        <row r="14">
          <cell r="G14">
            <v>560000</v>
          </cell>
        </row>
      </sheetData>
      <sheetData sheetId="56">
        <row r="14">
          <cell r="G14">
            <v>560000</v>
          </cell>
        </row>
      </sheetData>
      <sheetData sheetId="57">
        <row r="14">
          <cell r="G14">
            <v>560000</v>
          </cell>
        </row>
      </sheetData>
      <sheetData sheetId="58">
        <row r="14">
          <cell r="G14">
            <v>560000</v>
          </cell>
        </row>
      </sheetData>
      <sheetData sheetId="59">
        <row r="14">
          <cell r="G14">
            <v>560000</v>
          </cell>
        </row>
      </sheetData>
      <sheetData sheetId="60">
        <row r="14">
          <cell r="G14">
            <v>560000</v>
          </cell>
        </row>
      </sheetData>
      <sheetData sheetId="61">
        <row r="14">
          <cell r="G14">
            <v>560000</v>
          </cell>
        </row>
      </sheetData>
      <sheetData sheetId="62">
        <row r="14">
          <cell r="G14">
            <v>560000</v>
          </cell>
        </row>
      </sheetData>
      <sheetData sheetId="63">
        <row r="14">
          <cell r="G14">
            <v>560000</v>
          </cell>
        </row>
      </sheetData>
      <sheetData sheetId="64">
        <row r="14">
          <cell r="G14">
            <v>560000</v>
          </cell>
        </row>
      </sheetData>
      <sheetData sheetId="65">
        <row r="14">
          <cell r="G14">
            <v>560000</v>
          </cell>
        </row>
      </sheetData>
      <sheetData sheetId="66">
        <row r="14">
          <cell r="G14">
            <v>560000</v>
          </cell>
        </row>
      </sheetData>
      <sheetData sheetId="67">
        <row r="14">
          <cell r="G14">
            <v>560000</v>
          </cell>
        </row>
      </sheetData>
      <sheetData sheetId="68">
        <row r="14">
          <cell r="G14">
            <v>560000</v>
          </cell>
        </row>
      </sheetData>
      <sheetData sheetId="69">
        <row r="14">
          <cell r="G14">
            <v>560000</v>
          </cell>
        </row>
      </sheetData>
      <sheetData sheetId="70">
        <row r="14">
          <cell r="G14">
            <v>560000</v>
          </cell>
        </row>
      </sheetData>
      <sheetData sheetId="71">
        <row r="14">
          <cell r="G14">
            <v>560000</v>
          </cell>
        </row>
      </sheetData>
      <sheetData sheetId="72">
        <row r="14">
          <cell r="G14">
            <v>560000</v>
          </cell>
        </row>
      </sheetData>
      <sheetData sheetId="73">
        <row r="14">
          <cell r="G14">
            <v>560000</v>
          </cell>
        </row>
      </sheetData>
      <sheetData sheetId="74">
        <row r="14">
          <cell r="G14">
            <v>560000</v>
          </cell>
        </row>
      </sheetData>
      <sheetData sheetId="75">
        <row r="14">
          <cell r="G14">
            <v>560000</v>
          </cell>
        </row>
      </sheetData>
      <sheetData sheetId="76">
        <row r="14">
          <cell r="G14">
            <v>560000</v>
          </cell>
        </row>
      </sheetData>
      <sheetData sheetId="77">
        <row r="14">
          <cell r="G14">
            <v>560000</v>
          </cell>
        </row>
      </sheetData>
      <sheetData sheetId="78">
        <row r="14">
          <cell r="G14">
            <v>560000</v>
          </cell>
        </row>
      </sheetData>
      <sheetData sheetId="79">
        <row r="14">
          <cell r="G14">
            <v>560000</v>
          </cell>
        </row>
      </sheetData>
      <sheetData sheetId="80">
        <row r="16">
          <cell r="I16">
            <v>644449.99931506847</v>
          </cell>
        </row>
      </sheetData>
      <sheetData sheetId="81">
        <row r="16">
          <cell r="I16">
            <v>644449.99931506847</v>
          </cell>
        </row>
      </sheetData>
      <sheetData sheetId="82">
        <row r="16">
          <cell r="I16">
            <v>644449.99931506847</v>
          </cell>
        </row>
      </sheetData>
      <sheetData sheetId="83">
        <row r="16">
          <cell r="I16">
            <v>644449.99931506847</v>
          </cell>
        </row>
      </sheetData>
      <sheetData sheetId="84">
        <row r="16">
          <cell r="I16">
            <v>644449.99931506847</v>
          </cell>
        </row>
      </sheetData>
      <sheetData sheetId="85">
        <row r="16">
          <cell r="I16">
            <v>644449.99931506847</v>
          </cell>
        </row>
      </sheetData>
      <sheetData sheetId="86">
        <row r="16">
          <cell r="I16">
            <v>644449.99931506847</v>
          </cell>
        </row>
      </sheetData>
      <sheetData sheetId="87">
        <row r="16">
          <cell r="I16">
            <v>644449.99931506847</v>
          </cell>
        </row>
      </sheetData>
      <sheetData sheetId="88">
        <row r="16">
          <cell r="I16">
            <v>644449.99931506847</v>
          </cell>
        </row>
      </sheetData>
      <sheetData sheetId="89">
        <row r="16">
          <cell r="I16">
            <v>644449.99931506847</v>
          </cell>
        </row>
      </sheetData>
      <sheetData sheetId="90">
        <row r="16">
          <cell r="I16">
            <v>644449.99931506847</v>
          </cell>
        </row>
      </sheetData>
      <sheetData sheetId="91">
        <row r="16">
          <cell r="I16">
            <v>644449.99931506847</v>
          </cell>
        </row>
      </sheetData>
      <sheetData sheetId="92">
        <row r="14">
          <cell r="G14">
            <v>560000</v>
          </cell>
        </row>
      </sheetData>
      <sheetData sheetId="93">
        <row r="14">
          <cell r="G14">
            <v>560000</v>
          </cell>
        </row>
      </sheetData>
      <sheetData sheetId="94">
        <row r="21">
          <cell r="I21">
            <v>807609.33488219162</v>
          </cell>
        </row>
      </sheetData>
      <sheetData sheetId="95">
        <row r="21">
          <cell r="I21">
            <v>807609.33488219162</v>
          </cell>
        </row>
      </sheetData>
      <sheetData sheetId="96" refreshError="1"/>
      <sheetData sheetId="97"/>
      <sheetData sheetId="98">
        <row r="21">
          <cell r="I21">
            <v>807609.33488219162</v>
          </cell>
        </row>
      </sheetData>
      <sheetData sheetId="99" refreshError="1"/>
      <sheetData sheetId="100"/>
      <sheetData sheetId="101"/>
      <sheetData sheetId="102"/>
      <sheetData sheetId="103"/>
      <sheetData sheetId="104"/>
      <sheetData sheetId="105"/>
      <sheetData sheetId="106">
        <row r="21">
          <cell r="I21">
            <v>807609.33488219162</v>
          </cell>
        </row>
      </sheetData>
      <sheetData sheetId="107">
        <row r="21">
          <cell r="I21">
            <v>807609.33488219162</v>
          </cell>
        </row>
      </sheetData>
      <sheetData sheetId="108"/>
      <sheetData sheetId="109"/>
      <sheetData sheetId="110"/>
      <sheetData sheetId="111">
        <row r="21">
          <cell r="I21">
            <v>807609.33488219162</v>
          </cell>
        </row>
      </sheetData>
      <sheetData sheetId="112">
        <row r="21">
          <cell r="I21">
            <v>807609.33488219162</v>
          </cell>
        </row>
      </sheetData>
      <sheetData sheetId="113">
        <row r="21">
          <cell r="I21">
            <v>807609.33488219162</v>
          </cell>
        </row>
      </sheetData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"/>
    </sheetNames>
    <sheetDataSet>
      <sheetData sheetId="0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"/>
    </sheetNames>
    <sheetDataSet>
      <sheetData sheetId="0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r Cliente"/>
      <sheetName val="Por Material"/>
    </sheetNames>
    <sheetDataSet>
      <sheetData sheetId="0" refreshError="1"/>
      <sheetData sheetId="1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ásico"/>
    </sheetNames>
    <sheetDataSet>
      <sheetData sheetId="0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s"/>
    </sheetNames>
    <sheetDataSet>
      <sheetData sheetId="0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"/>
    </sheetNames>
    <sheetDataSet>
      <sheetData sheetId="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ra de cartera"/>
    </sheetNames>
    <sheetDataSet>
      <sheetData sheetId="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langana"/>
      <sheetName val="ESTADO"/>
      <sheetName val="Adaptación p-20F"/>
      <sheetName val="EBITDA"/>
      <sheetName val="EBITDA(Vtas establecim.eoaf)"/>
      <sheetName val="elim interco"/>
      <sheetName val="eliminaciones vpp"/>
      <sheetName val="controles"/>
      <sheetName val="Datos del Balance"/>
      <sheetName val="Bce Resumido AIF"/>
      <sheetName val="Bce Patrim"/>
      <sheetName val="RDOS elim interco"/>
      <sheetName val="Edo Rdos"/>
      <sheetName val="EOAF"/>
      <sheetName val="Edo Rdos (cactus)"/>
      <sheetName val="nota numérica cactus"/>
      <sheetName val="nota numérica"/>
      <sheetName val="rt12 activos"/>
      <sheetName val="rt12 act 12-2004"/>
      <sheetName val="rt12 pasivos"/>
      <sheetName val="rtdo por acción"/>
      <sheetName val="info por segmento"/>
      <sheetName val="ANEXO A"/>
      <sheetName val="ANEXO B"/>
      <sheetName val="ANEXO C  cactus"/>
      <sheetName val="ANEXO C"/>
      <sheetName val="ANEXO E"/>
      <sheetName val="Anexo F cactus"/>
      <sheetName val="ANEXO G (cactus)"/>
      <sheetName val="ANEXO F"/>
      <sheetName val="ANEXO G"/>
      <sheetName val="ANEXO H"/>
      <sheetName val="Reseña cuadros"/>
      <sheetName val="Anexo H (Cactus)"/>
      <sheetName val="INDIC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>
        <row r="8">
          <cell r="B8">
            <v>38807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Costo venta "/>
      <sheetName val="Hoja1"/>
      <sheetName val="Hoja1 (7)"/>
    </sheetNames>
    <sheetDataSet>
      <sheetData sheetId="0"/>
      <sheetData sheetId="1"/>
      <sheetData sheetId="2" refreshError="1">
        <row r="2">
          <cell r="I2">
            <v>0</v>
          </cell>
        </row>
        <row r="3">
          <cell r="I3">
            <v>0</v>
          </cell>
        </row>
        <row r="4">
          <cell r="I4">
            <v>0</v>
          </cell>
        </row>
        <row r="5">
          <cell r="I5">
            <v>0</v>
          </cell>
        </row>
        <row r="6">
          <cell r="I6">
            <v>0</v>
          </cell>
        </row>
        <row r="7">
          <cell r="I7">
            <v>0</v>
          </cell>
        </row>
        <row r="8">
          <cell r="I8" t="str">
            <v>GL1500</v>
          </cell>
        </row>
        <row r="9">
          <cell r="I9">
            <v>0</v>
          </cell>
        </row>
        <row r="10">
          <cell r="I10">
            <v>0</v>
          </cell>
        </row>
        <row r="11">
          <cell r="I11">
            <v>0</v>
          </cell>
        </row>
        <row r="12">
          <cell r="I12">
            <v>0</v>
          </cell>
        </row>
        <row r="13">
          <cell r="I13">
            <v>0</v>
          </cell>
        </row>
        <row r="14">
          <cell r="I14">
            <v>0</v>
          </cell>
        </row>
        <row r="15">
          <cell r="I15">
            <v>0</v>
          </cell>
        </row>
        <row r="16">
          <cell r="I16">
            <v>0</v>
          </cell>
        </row>
        <row r="17">
          <cell r="I17">
            <v>0</v>
          </cell>
        </row>
        <row r="18">
          <cell r="I18">
            <v>0</v>
          </cell>
        </row>
        <row r="19">
          <cell r="I19">
            <v>0</v>
          </cell>
        </row>
        <row r="20">
          <cell r="I20">
            <v>0</v>
          </cell>
        </row>
        <row r="21">
          <cell r="I21">
            <v>0</v>
          </cell>
        </row>
        <row r="22">
          <cell r="I22">
            <v>0</v>
          </cell>
        </row>
        <row r="23">
          <cell r="I23">
            <v>0</v>
          </cell>
        </row>
        <row r="24">
          <cell r="I24">
            <v>0</v>
          </cell>
        </row>
      </sheetData>
      <sheetData sheetId="3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WACC"/>
      <sheetName val="Re Merc Local"/>
      <sheetName val="Comparables"/>
      <sheetName val="Estructura de K"/>
      <sheetName val="Betas"/>
      <sheetName val="Deuda Estabilizada Grupo"/>
      <sheetName val="Impacto Proy en Estruc K"/>
      <sheetName val="Parámetros"/>
      <sheetName val="NAV"/>
    </sheetNames>
    <sheetDataSet>
      <sheetData sheetId="0"/>
      <sheetData sheetId="1"/>
      <sheetData sheetId="2"/>
      <sheetData sheetId="3"/>
      <sheetData sheetId="4"/>
      <sheetData sheetId="5">
        <row r="11">
          <cell r="K11">
            <v>9.7815326743198927E-2</v>
          </cell>
        </row>
      </sheetData>
      <sheetData sheetId="6"/>
      <sheetData sheetId="7">
        <row r="5">
          <cell r="C5" t="e">
            <v>#NAME?</v>
          </cell>
        </row>
        <row r="10">
          <cell r="C10">
            <v>5.6300000000000003E-2</v>
          </cell>
        </row>
        <row r="22">
          <cell r="C22">
            <v>9.0999999999999998E-2</v>
          </cell>
          <cell r="D22">
            <v>7.9798242075435372E-2</v>
          </cell>
          <cell r="E22">
            <v>7.9950088374768788E-2</v>
          </cell>
        </row>
        <row r="52">
          <cell r="E52">
            <v>0.19952719214400014</v>
          </cell>
        </row>
        <row r="53">
          <cell r="E53">
            <v>0.11947233585184629</v>
          </cell>
        </row>
      </sheetData>
      <sheetData sheetId="8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AS"/>
    </sheetNames>
    <sheetDataSet>
      <sheetData sheetId="0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s"/>
    </sheetNames>
    <sheetDataSet>
      <sheetData sheetId="0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"/>
    </sheetNames>
    <sheetDataSet>
      <sheetData sheetId="0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1-05-10"/>
      <sheetName val="30-06-10"/>
      <sheetName val="Terrenos Rosario"/>
      <sheetName val="30-04-2010"/>
      <sheetName val="31-03-2010"/>
      <sheetName val="28-02-2010"/>
      <sheetName val="31-01-2010"/>
      <sheetName val="31-12-2009"/>
      <sheetName val="30-11-2009"/>
      <sheetName val="31-10-09"/>
      <sheetName val="30-09-09"/>
      <sheetName val="31-08-09"/>
      <sheetName val="30-06-09"/>
      <sheetName val="31-05-09"/>
      <sheetName val="30-04-09"/>
      <sheetName val="30-03-09"/>
      <sheetName val="28-02-09"/>
      <sheetName val="31-01-09"/>
      <sheetName val="31-12-08"/>
      <sheetName val="30-11-08"/>
      <sheetName val="31-10-08"/>
      <sheetName val="30-09-08"/>
      <sheetName val="31-07-08"/>
      <sheetName val="30-06-08"/>
      <sheetName val="ingresos"/>
      <sheetName val="Regularizadora"/>
      <sheetName val="300608"/>
      <sheetName val=" 310308"/>
      <sheetName val="PERMUTA 2H"/>
      <sheetName val="MAYOR ROSARIO"/>
      <sheetName val="Torre Abasto"/>
      <sheetName val="BAJA Torre Abasto"/>
    </sheetNames>
    <sheetDataSet>
      <sheetData sheetId="0" refreshError="1"/>
      <sheetData sheetId="1" refreshError="1"/>
      <sheetData sheetId="2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lujo Financiero por año"/>
      <sheetName val="Flujo Financiero por mes"/>
      <sheetName val="Deuda estructurada"/>
      <sheetName val="Detalle Deudas x CIA"/>
      <sheetName val="Deudas IRSA"/>
      <sheetName val="Deudas APSA"/>
      <sheetName val="IntercompanyAPSA"/>
      <sheetName val="IntercompanyIRSA"/>
      <sheetName val="IntercompanyCresud"/>
      <sheetName val="ONC"/>
      <sheetName val="FRN Serie 3"/>
      <sheetName val="Apertua FRN Serie 3"/>
      <sheetName val="SWAP FRN Serie 3"/>
      <sheetName val="SWAP Sindicado"/>
      <sheetName val="Sindicado"/>
      <sheetName val="Apertura Sindicado"/>
      <sheetName val="Ed. Bouchard"/>
      <sheetName val="HASA"/>
      <sheetName val="ONC APSA"/>
      <sheetName val="ONC CRESUD"/>
      <sheetName val="Deudas CRESUD"/>
      <sheetName val="Deuda CS"/>
      <sheetName val="Sindicado Rio"/>
      <sheetName val="Falabella"/>
      <sheetName val="Deutche Bank"/>
      <sheetName val="Credit Suiss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tr_rio"/>
    </sheetNames>
    <sheetDataSet>
      <sheetData sheetId="0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sicion Financiera Neta"/>
      <sheetName val="NDF"/>
      <sheetName val="Posición Neta por Monedas"/>
      <sheetName val="Deuda CP"/>
      <sheetName val="Deuda Estructural"/>
      <sheetName val="Agenda Vencimientos"/>
      <sheetName val="Data"/>
      <sheetName val="InputSAP"/>
      <sheetName val="AuxFPA"/>
      <sheetName val="Variaciones"/>
      <sheetName val="Validación"/>
      <sheetName val="Dir"/>
      <sheetName val="Posiciones grupo 30-03-1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">
          <cell r="B2" t="str">
            <v>Fecha</v>
          </cell>
        </row>
        <row r="10">
          <cell r="B10">
            <v>40998</v>
          </cell>
          <cell r="E10" t="str">
            <v>Fecha</v>
          </cell>
          <cell r="F10" t="str">
            <v>Saldos a la vista + Fondos</v>
          </cell>
          <cell r="J10" t="str">
            <v>Bonos en cartera</v>
          </cell>
          <cell r="L10" t="str">
            <v>Mutuos A</v>
          </cell>
          <cell r="M10" t="str">
            <v>Mutuos D</v>
          </cell>
          <cell r="N10" t="str">
            <v>Deuda</v>
          </cell>
        </row>
        <row r="11">
          <cell r="B11" t="str">
            <v>Compañía</v>
          </cell>
          <cell r="C11" t="str">
            <v>Nombre en SAP</v>
          </cell>
          <cell r="D11" t="str">
            <v>Nombre en FPA</v>
          </cell>
          <cell r="F11" t="str">
            <v>ARS</v>
          </cell>
          <cell r="G11" t="str">
            <v>USD</v>
          </cell>
          <cell r="H11" t="str">
            <v>BRL</v>
          </cell>
          <cell r="I11" t="str">
            <v>EUR</v>
          </cell>
          <cell r="J11" t="str">
            <v>ARS</v>
          </cell>
          <cell r="K11" t="str">
            <v>USD</v>
          </cell>
          <cell r="L11" t="str">
            <v>USD</v>
          </cell>
          <cell r="M11" t="str">
            <v>USD</v>
          </cell>
          <cell r="N11" t="str">
            <v>ARS</v>
          </cell>
          <cell r="O11" t="str">
            <v>USD</v>
          </cell>
          <cell r="P11" t="str">
            <v>BRL</v>
          </cell>
        </row>
        <row r="13">
          <cell r="B13" t="str">
            <v>Cresud</v>
          </cell>
          <cell r="C13" t="str">
            <v>Cresud S.A.C.I.F. y A.</v>
          </cell>
          <cell r="D13" t="str">
            <v>Cresud</v>
          </cell>
          <cell r="F13">
            <v>1243828.1846283674</v>
          </cell>
          <cell r="G13">
            <v>1690155.6199999976</v>
          </cell>
          <cell r="H13">
            <v>2657.51</v>
          </cell>
          <cell r="I13">
            <v>4911.82</v>
          </cell>
          <cell r="N13">
            <v>337561314.33599997</v>
          </cell>
          <cell r="O13">
            <v>161683144.44</v>
          </cell>
          <cell r="P13">
            <v>0</v>
          </cell>
        </row>
        <row r="14">
          <cell r="B14" t="str">
            <v>Cactus</v>
          </cell>
          <cell r="C14" t="str">
            <v>Cactus Argentina S.A.</v>
          </cell>
          <cell r="D14" t="str">
            <v>Cactus Argentina</v>
          </cell>
          <cell r="F14">
            <v>154892.59616752621</v>
          </cell>
          <cell r="G14">
            <v>31733.39</v>
          </cell>
          <cell r="H14">
            <v>0</v>
          </cell>
          <cell r="I14">
            <v>0</v>
          </cell>
          <cell r="N14">
            <v>4366666.666666666</v>
          </cell>
          <cell r="O14">
            <v>0</v>
          </cell>
          <cell r="P14">
            <v>0</v>
          </cell>
        </row>
        <row r="15">
          <cell r="B15" t="str">
            <v>Carnes Pampeanas</v>
          </cell>
          <cell r="C15" t="str">
            <v>Carnes Pampeanas</v>
          </cell>
          <cell r="D15" t="str">
            <v>Carnes Pampeanas</v>
          </cell>
          <cell r="E15">
            <v>40994</v>
          </cell>
          <cell r="F15">
            <v>258538.62000000104</v>
          </cell>
          <cell r="G15">
            <v>0</v>
          </cell>
          <cell r="H15">
            <v>0</v>
          </cell>
          <cell r="I15">
            <v>0</v>
          </cell>
          <cell r="N15">
            <v>15016666.666666664</v>
          </cell>
          <cell r="O15">
            <v>300000</v>
          </cell>
          <cell r="P15">
            <v>0</v>
          </cell>
        </row>
        <row r="16">
          <cell r="B16" t="str">
            <v>Cresca</v>
          </cell>
          <cell r="C16" t="str">
            <v>Cresca S.A.</v>
          </cell>
          <cell r="D16" t="str">
            <v>Cresca</v>
          </cell>
          <cell r="E16">
            <v>40973</v>
          </cell>
          <cell r="F16">
            <v>0</v>
          </cell>
          <cell r="G16">
            <v>48140</v>
          </cell>
          <cell r="H16">
            <v>0</v>
          </cell>
          <cell r="I16">
            <v>0</v>
          </cell>
          <cell r="N16">
            <v>0</v>
          </cell>
          <cell r="O16">
            <v>0</v>
          </cell>
          <cell r="P16">
            <v>0</v>
          </cell>
        </row>
        <row r="17">
          <cell r="B17" t="str">
            <v>Acres del Sud</v>
          </cell>
          <cell r="C17" t="str">
            <v>Agropecuaria Acres del Su</v>
          </cell>
          <cell r="D17" t="str">
            <v>Acres del Sud</v>
          </cell>
          <cell r="E17">
            <v>40994</v>
          </cell>
          <cell r="F17">
            <v>0</v>
          </cell>
          <cell r="G17">
            <v>44425.126627241378</v>
          </cell>
          <cell r="H17">
            <v>0</v>
          </cell>
          <cell r="I17">
            <v>0</v>
          </cell>
          <cell r="N17">
            <v>0</v>
          </cell>
          <cell r="O17">
            <v>5300000</v>
          </cell>
          <cell r="P17">
            <v>0</v>
          </cell>
        </row>
        <row r="18">
          <cell r="B18" t="str">
            <v>Helmir</v>
          </cell>
          <cell r="C18" t="str">
            <v>Helmir</v>
          </cell>
          <cell r="D18" t="str">
            <v>Helmir</v>
          </cell>
          <cell r="E18">
            <v>40997</v>
          </cell>
          <cell r="F18">
            <v>0</v>
          </cell>
          <cell r="G18">
            <v>58139.21</v>
          </cell>
          <cell r="H18">
            <v>0</v>
          </cell>
          <cell r="I18">
            <v>0</v>
          </cell>
          <cell r="N18">
            <v>0</v>
          </cell>
          <cell r="O18">
            <v>0</v>
          </cell>
          <cell r="P18">
            <v>0</v>
          </cell>
        </row>
        <row r="19">
          <cell r="B19" t="str">
            <v>Agrotech</v>
          </cell>
          <cell r="C19" t="str">
            <v>Agrotech S.A.</v>
          </cell>
          <cell r="D19" t="str">
            <v>Agrotech</v>
          </cell>
          <cell r="F19">
            <v>35091.19</v>
          </cell>
          <cell r="G19">
            <v>0</v>
          </cell>
          <cell r="H19">
            <v>0</v>
          </cell>
          <cell r="I19">
            <v>0</v>
          </cell>
          <cell r="N19">
            <v>0</v>
          </cell>
          <cell r="O19">
            <v>0</v>
          </cell>
          <cell r="P19">
            <v>0</v>
          </cell>
        </row>
        <row r="20">
          <cell r="B20" t="str">
            <v>Northagro</v>
          </cell>
          <cell r="C20" t="str">
            <v>Northagro</v>
          </cell>
          <cell r="D20" t="str">
            <v>Northagro</v>
          </cell>
          <cell r="E20" t="str">
            <v>Soc. en Form.</v>
          </cell>
        </row>
        <row r="21">
          <cell r="B21" t="str">
            <v>Pluriagro</v>
          </cell>
          <cell r="C21" t="str">
            <v>Pluriagro</v>
          </cell>
          <cell r="D21" t="str">
            <v>Pluriagro</v>
          </cell>
          <cell r="E21" t="str">
            <v>Soc. en Form.</v>
          </cell>
        </row>
        <row r="22">
          <cell r="B22" t="str">
            <v>Ombu Agropecuaria</v>
          </cell>
          <cell r="C22" t="str">
            <v>Ombu Agropecuaria S.A</v>
          </cell>
          <cell r="D22" t="str">
            <v>Ombu Agropecuaria</v>
          </cell>
          <cell r="F22">
            <v>0</v>
          </cell>
          <cell r="G22">
            <v>1787.99</v>
          </cell>
          <cell r="H22">
            <v>0</v>
          </cell>
          <cell r="I22">
            <v>0</v>
          </cell>
          <cell r="N22">
            <v>0</v>
          </cell>
          <cell r="O22">
            <v>0</v>
          </cell>
          <cell r="P22">
            <v>0</v>
          </cell>
        </row>
        <row r="23">
          <cell r="B23" t="str">
            <v>Yatay Agropecuaria</v>
          </cell>
          <cell r="C23" t="str">
            <v>Yuchan Agropecuaria S.A</v>
          </cell>
          <cell r="D23" t="str">
            <v>Yatay Agropecuaria</v>
          </cell>
          <cell r="F23">
            <v>0</v>
          </cell>
          <cell r="G23">
            <v>962.81999999999994</v>
          </cell>
          <cell r="H23">
            <v>0</v>
          </cell>
          <cell r="I23">
            <v>0</v>
          </cell>
          <cell r="N23">
            <v>0</v>
          </cell>
          <cell r="O23">
            <v>0</v>
          </cell>
          <cell r="P23">
            <v>0</v>
          </cell>
        </row>
        <row r="24">
          <cell r="B24" t="str">
            <v>Yuchan Agropecuaria</v>
          </cell>
          <cell r="C24" t="str">
            <v>Yatay Agropecuaria S.A</v>
          </cell>
          <cell r="D24" t="str">
            <v>Yuchan Agropecuaria</v>
          </cell>
          <cell r="F24">
            <v>0</v>
          </cell>
          <cell r="G24">
            <v>11289.81</v>
          </cell>
          <cell r="H24">
            <v>0</v>
          </cell>
          <cell r="I24">
            <v>0</v>
          </cell>
          <cell r="N24">
            <v>0</v>
          </cell>
          <cell r="O24">
            <v>0</v>
          </cell>
          <cell r="P24">
            <v>0</v>
          </cell>
        </row>
        <row r="25">
          <cell r="B25" t="str">
            <v>Futuros y Opciones</v>
          </cell>
          <cell r="C25" t="str">
            <v>Futuros y Opciones</v>
          </cell>
          <cell r="D25" t="str">
            <v>Futuros y Opciones</v>
          </cell>
          <cell r="E25">
            <v>40998</v>
          </cell>
          <cell r="F25">
            <v>1146513.9500000002</v>
          </cell>
          <cell r="G25">
            <v>977709.16999999993</v>
          </cell>
          <cell r="H25">
            <v>0</v>
          </cell>
          <cell r="I25">
            <v>0</v>
          </cell>
          <cell r="N25">
            <v>3900000</v>
          </cell>
          <cell r="O25">
            <v>0</v>
          </cell>
          <cell r="P25">
            <v>0</v>
          </cell>
        </row>
        <row r="26">
          <cell r="B26" t="str">
            <v>Agrouranga</v>
          </cell>
          <cell r="C26" t="str">
            <v>Agrouranga</v>
          </cell>
          <cell r="D26" t="str">
            <v>Agrouranga</v>
          </cell>
          <cell r="E26">
            <v>40908</v>
          </cell>
          <cell r="F26">
            <v>853004</v>
          </cell>
          <cell r="G26">
            <v>237473</v>
          </cell>
          <cell r="H26">
            <v>0</v>
          </cell>
          <cell r="I26">
            <v>0</v>
          </cell>
          <cell r="N26">
            <v>14986103</v>
          </cell>
          <cell r="O26">
            <v>3535863</v>
          </cell>
          <cell r="P26">
            <v>0</v>
          </cell>
        </row>
        <row r="27">
          <cell r="B27" t="str">
            <v>FyO Trading</v>
          </cell>
          <cell r="C27" t="str">
            <v>FyO Trading</v>
          </cell>
          <cell r="D27" t="str">
            <v>FyO Trading</v>
          </cell>
        </row>
        <row r="28">
          <cell r="B28" t="str">
            <v>Cresud Adicional 2</v>
          </cell>
          <cell r="C28" t="str">
            <v>Cresud Adicional 2</v>
          </cell>
          <cell r="D28" t="str">
            <v>Cresud Adicional 2</v>
          </cell>
        </row>
        <row r="29">
          <cell r="B29" t="str">
            <v>Cresud Adicional 3</v>
          </cell>
          <cell r="C29" t="str">
            <v>Cresud Adicional 3</v>
          </cell>
          <cell r="D29" t="str">
            <v>Cresud Adicional 3</v>
          </cell>
        </row>
        <row r="30">
          <cell r="B30" t="str">
            <v>Cresud Adicional 4</v>
          </cell>
          <cell r="C30" t="str">
            <v>Cresud Adicional 4</v>
          </cell>
          <cell r="D30" t="str">
            <v>Cresud Adicional 4</v>
          </cell>
        </row>
        <row r="31">
          <cell r="B31" t="str">
            <v>Cresud Adicional 5</v>
          </cell>
          <cell r="C31" t="str">
            <v>Cresud Adicional 5</v>
          </cell>
          <cell r="D31" t="str">
            <v>Cresud Adicional 5</v>
          </cell>
        </row>
        <row r="32">
          <cell r="B32" t="str">
            <v>Cresud Adicional 6</v>
          </cell>
          <cell r="C32" t="str">
            <v>Cresud Adicional 6</v>
          </cell>
          <cell r="D32" t="str">
            <v>Cresud Adicional 6</v>
          </cell>
        </row>
        <row r="33">
          <cell r="B33" t="str">
            <v>Cresud Adicional 7</v>
          </cell>
          <cell r="C33" t="str">
            <v>Cresud Adicional 7</v>
          </cell>
          <cell r="D33" t="str">
            <v>Cresud Adicional 7</v>
          </cell>
        </row>
        <row r="34">
          <cell r="B34" t="str">
            <v>Cresud Adicional 8</v>
          </cell>
          <cell r="C34" t="str">
            <v>Cresud Adicional 8</v>
          </cell>
          <cell r="D34" t="str">
            <v>Cresud Adicional 8</v>
          </cell>
        </row>
        <row r="35">
          <cell r="B35" t="str">
            <v>Cresud Adicional 9</v>
          </cell>
          <cell r="C35" t="str">
            <v>Cresud Adicional 9</v>
          </cell>
          <cell r="D35" t="str">
            <v>Cresud Adicional 9</v>
          </cell>
        </row>
        <row r="36">
          <cell r="B36" t="str">
            <v>Cresud Adicional 10</v>
          </cell>
          <cell r="C36" t="str">
            <v>Cresud Adicional 10</v>
          </cell>
          <cell r="D36" t="str">
            <v>Cresud Adicional 10</v>
          </cell>
        </row>
        <row r="38">
          <cell r="B38" t="str">
            <v>IRSA</v>
          </cell>
          <cell r="C38" t="str">
            <v>IRSA Inversiones y Repr</v>
          </cell>
          <cell r="D38" t="str">
            <v>IRSA</v>
          </cell>
          <cell r="F38">
            <v>883773.96406671405</v>
          </cell>
          <cell r="G38">
            <v>5697667.2600000035</v>
          </cell>
          <cell r="H38">
            <v>712.6</v>
          </cell>
          <cell r="I38">
            <v>322210.53000000003</v>
          </cell>
          <cell r="J38">
            <v>5951060.9999999991</v>
          </cell>
          <cell r="M38">
            <v>15954180.66</v>
          </cell>
          <cell r="N38">
            <v>404802082</v>
          </cell>
          <cell r="O38">
            <v>347510928.80000001</v>
          </cell>
          <cell r="P38">
            <v>0</v>
          </cell>
        </row>
        <row r="39">
          <cell r="B39" t="str">
            <v>Tyrus</v>
          </cell>
          <cell r="C39" t="str">
            <v>Tyrus</v>
          </cell>
          <cell r="D39" t="str">
            <v>Tyrus</v>
          </cell>
          <cell r="E39">
            <v>40997</v>
          </cell>
          <cell r="F39">
            <v>0</v>
          </cell>
          <cell r="G39">
            <v>63322.09</v>
          </cell>
          <cell r="H39">
            <v>0</v>
          </cell>
          <cell r="I39">
            <v>0</v>
          </cell>
          <cell r="L39">
            <v>13348229.109999999</v>
          </cell>
          <cell r="M39">
            <v>3200000</v>
          </cell>
          <cell r="N39">
            <v>0</v>
          </cell>
          <cell r="O39">
            <v>0</v>
          </cell>
          <cell r="P39">
            <v>0</v>
          </cell>
        </row>
        <row r="40">
          <cell r="B40" t="str">
            <v>IRSA International</v>
          </cell>
          <cell r="C40" t="str">
            <v>IRSA International</v>
          </cell>
          <cell r="D40" t="str">
            <v>IRSA International</v>
          </cell>
          <cell r="E40">
            <v>40997</v>
          </cell>
          <cell r="F40">
            <v>0</v>
          </cell>
          <cell r="G40">
            <v>24358.29</v>
          </cell>
          <cell r="H40">
            <v>0</v>
          </cell>
          <cell r="I40">
            <v>0</v>
          </cell>
          <cell r="N40">
            <v>0</v>
          </cell>
          <cell r="O40">
            <v>0</v>
          </cell>
          <cell r="P40">
            <v>0</v>
          </cell>
        </row>
        <row r="41">
          <cell r="B41" t="str">
            <v>Ritelco</v>
          </cell>
          <cell r="C41" t="str">
            <v>Ritelco S.A.</v>
          </cell>
          <cell r="D41" t="str">
            <v>Ritelco</v>
          </cell>
          <cell r="F41">
            <v>54494.44</v>
          </cell>
          <cell r="G41">
            <v>54748.309999999503</v>
          </cell>
          <cell r="H41">
            <v>0</v>
          </cell>
          <cell r="I41">
            <v>0</v>
          </cell>
          <cell r="L41">
            <v>3200000</v>
          </cell>
          <cell r="N41">
            <v>0</v>
          </cell>
          <cell r="O41">
            <v>0</v>
          </cell>
          <cell r="P41">
            <v>0</v>
          </cell>
        </row>
        <row r="42">
          <cell r="B42" t="str">
            <v>IBOSA</v>
          </cell>
          <cell r="C42" t="str">
            <v>Inversora Bolívar S.A.</v>
          </cell>
          <cell r="D42" t="str">
            <v>Inversora Bolívar</v>
          </cell>
          <cell r="F42">
            <v>11251.854826955821</v>
          </cell>
          <cell r="G42">
            <v>32350.929999999898</v>
          </cell>
          <cell r="H42">
            <v>0</v>
          </cell>
          <cell r="I42">
            <v>0</v>
          </cell>
          <cell r="N42">
            <v>0</v>
          </cell>
          <cell r="O42">
            <v>0</v>
          </cell>
          <cell r="P42">
            <v>0</v>
          </cell>
        </row>
        <row r="43">
          <cell r="B43" t="str">
            <v>PISA</v>
          </cell>
          <cell r="C43" t="str">
            <v>Palermo Invest S.A.</v>
          </cell>
          <cell r="D43" t="str">
            <v>Palermo Invest</v>
          </cell>
          <cell r="F43">
            <v>4972.8355942749613</v>
          </cell>
          <cell r="G43">
            <v>13219.669999999998</v>
          </cell>
          <cell r="H43">
            <v>0</v>
          </cell>
          <cell r="I43">
            <v>0</v>
          </cell>
          <cell r="N43">
            <v>0</v>
          </cell>
          <cell r="O43">
            <v>0</v>
          </cell>
          <cell r="P43">
            <v>0</v>
          </cell>
        </row>
        <row r="44">
          <cell r="B44" t="str">
            <v>E-Commerce</v>
          </cell>
          <cell r="C44" t="str">
            <v>E-commerce Latina S.A.</v>
          </cell>
          <cell r="D44" t="str">
            <v>E-commerce Latina</v>
          </cell>
          <cell r="F44">
            <v>222905.27076958722</v>
          </cell>
          <cell r="G44">
            <v>2416.5100000000002</v>
          </cell>
          <cell r="H44">
            <v>0</v>
          </cell>
          <cell r="I44">
            <v>0</v>
          </cell>
          <cell r="N44">
            <v>0</v>
          </cell>
          <cell r="O44">
            <v>0</v>
          </cell>
          <cell r="P44">
            <v>0</v>
          </cell>
        </row>
        <row r="45">
          <cell r="B45" t="str">
            <v>Baicom</v>
          </cell>
          <cell r="C45" t="str">
            <v>Baicom Networks S.A</v>
          </cell>
          <cell r="D45" t="str">
            <v>Baicom</v>
          </cell>
          <cell r="F45">
            <v>214050</v>
          </cell>
          <cell r="G45">
            <v>0</v>
          </cell>
          <cell r="H45">
            <v>0</v>
          </cell>
          <cell r="I45">
            <v>0</v>
          </cell>
          <cell r="N45">
            <v>0</v>
          </cell>
          <cell r="O45">
            <v>0</v>
          </cell>
          <cell r="P45">
            <v>0</v>
          </cell>
        </row>
        <row r="46">
          <cell r="B46" t="str">
            <v>Solares de Santa María</v>
          </cell>
          <cell r="C46" t="str">
            <v>Solares de Santa Maria SA</v>
          </cell>
          <cell r="D46" t="str">
            <v>Solares de Santa María</v>
          </cell>
          <cell r="F46">
            <v>57183.282675367816</v>
          </cell>
          <cell r="G46">
            <v>0.20999999999999375</v>
          </cell>
          <cell r="H46">
            <v>0</v>
          </cell>
          <cell r="I46">
            <v>0</v>
          </cell>
          <cell r="N46">
            <v>0</v>
          </cell>
          <cell r="O46">
            <v>0</v>
          </cell>
          <cell r="P46">
            <v>0</v>
          </cell>
        </row>
        <row r="47">
          <cell r="B47" t="str">
            <v>Unicity</v>
          </cell>
          <cell r="C47" t="str">
            <v>Unicity S.A</v>
          </cell>
          <cell r="D47" t="str">
            <v>Unicity</v>
          </cell>
          <cell r="F47">
            <v>6516.4999999999991</v>
          </cell>
          <cell r="G47">
            <v>0</v>
          </cell>
          <cell r="H47">
            <v>0</v>
          </cell>
          <cell r="I47">
            <v>0</v>
          </cell>
          <cell r="N47">
            <v>0</v>
          </cell>
          <cell r="O47">
            <v>0</v>
          </cell>
          <cell r="P47">
            <v>0</v>
          </cell>
        </row>
        <row r="48">
          <cell r="B48" t="str">
            <v>IRSA Developments</v>
          </cell>
          <cell r="C48" t="str">
            <v>IRSA Developments</v>
          </cell>
          <cell r="D48" t="str">
            <v>IRSA Developments</v>
          </cell>
          <cell r="E48">
            <v>40997</v>
          </cell>
          <cell r="F48">
            <v>0</v>
          </cell>
          <cell r="G48">
            <v>10007.76</v>
          </cell>
          <cell r="H48">
            <v>0</v>
          </cell>
          <cell r="I48">
            <v>0</v>
          </cell>
          <cell r="N48">
            <v>0</v>
          </cell>
          <cell r="O48">
            <v>0</v>
          </cell>
          <cell r="P48">
            <v>0</v>
          </cell>
        </row>
        <row r="49">
          <cell r="B49" t="str">
            <v>JIWIN</v>
          </cell>
          <cell r="C49" t="str">
            <v>JIWIN</v>
          </cell>
          <cell r="D49" t="str">
            <v>JIWIN</v>
          </cell>
          <cell r="E49">
            <v>40997</v>
          </cell>
          <cell r="F49">
            <v>0</v>
          </cell>
          <cell r="G49">
            <v>12412.37</v>
          </cell>
          <cell r="H49">
            <v>0</v>
          </cell>
          <cell r="I49">
            <v>0</v>
          </cell>
          <cell r="N49">
            <v>0</v>
          </cell>
          <cell r="O49">
            <v>0</v>
          </cell>
          <cell r="P49">
            <v>0</v>
          </cell>
        </row>
        <row r="50">
          <cell r="B50" t="str">
            <v>Quality Invest</v>
          </cell>
          <cell r="C50" t="str">
            <v>Quality Invest S.A.</v>
          </cell>
          <cell r="D50" t="str">
            <v>QUALITY INVEST SA</v>
          </cell>
          <cell r="F50">
            <v>4238994.6490733847</v>
          </cell>
          <cell r="G50">
            <v>921267.7</v>
          </cell>
          <cell r="H50">
            <v>0</v>
          </cell>
          <cell r="I50">
            <v>0</v>
          </cell>
          <cell r="N50">
            <v>0</v>
          </cell>
          <cell r="O50">
            <v>23100000</v>
          </cell>
          <cell r="P50">
            <v>0</v>
          </cell>
        </row>
        <row r="51">
          <cell r="B51" t="str">
            <v>CYRSA</v>
          </cell>
          <cell r="C51" t="str">
            <v>CYRSA S.A.</v>
          </cell>
          <cell r="D51" t="str">
            <v>CYRSA</v>
          </cell>
          <cell r="F51">
            <v>8827945.1838512812</v>
          </cell>
          <cell r="G51">
            <v>6906906.0800000001</v>
          </cell>
          <cell r="H51">
            <v>2055.9699999999998</v>
          </cell>
          <cell r="I51">
            <v>0</v>
          </cell>
          <cell r="N51">
            <v>0</v>
          </cell>
          <cell r="O51">
            <v>0</v>
          </cell>
          <cell r="P51">
            <v>0</v>
          </cell>
        </row>
        <row r="52">
          <cell r="B52" t="str">
            <v>Nuevas Fronteras</v>
          </cell>
          <cell r="C52" t="str">
            <v>Nuevas Fronteras</v>
          </cell>
          <cell r="D52" t="str">
            <v>Nuevas Fronteras</v>
          </cell>
          <cell r="E52">
            <v>40997</v>
          </cell>
          <cell r="F52">
            <v>296234.56000000006</v>
          </cell>
          <cell r="G52">
            <v>1970916.6568181817</v>
          </cell>
          <cell r="H52">
            <v>0</v>
          </cell>
          <cell r="I52">
            <v>15038</v>
          </cell>
          <cell r="L52">
            <v>10032985.33</v>
          </cell>
          <cell r="N52">
            <v>22150000</v>
          </cell>
          <cell r="O52">
            <v>1140000</v>
          </cell>
          <cell r="P52">
            <v>0</v>
          </cell>
        </row>
        <row r="53">
          <cell r="B53" t="str">
            <v>Llao Llao</v>
          </cell>
          <cell r="C53" t="str">
            <v>Llao Llao</v>
          </cell>
          <cell r="D53" t="str">
            <v>Llao Llao</v>
          </cell>
          <cell r="E53">
            <v>40984</v>
          </cell>
          <cell r="F53">
            <v>2182100</v>
          </cell>
          <cell r="G53">
            <v>66900</v>
          </cell>
          <cell r="H53">
            <v>0</v>
          </cell>
          <cell r="I53">
            <v>0</v>
          </cell>
          <cell r="N53">
            <v>0</v>
          </cell>
          <cell r="O53">
            <v>0</v>
          </cell>
          <cell r="P53">
            <v>0</v>
          </cell>
        </row>
        <row r="54">
          <cell r="B54" t="str">
            <v>Manibil</v>
          </cell>
          <cell r="C54" t="str">
            <v>Manibil</v>
          </cell>
          <cell r="D54" t="str">
            <v>Manibil</v>
          </cell>
          <cell r="E54">
            <v>40908</v>
          </cell>
          <cell r="F54">
            <v>1473202</v>
          </cell>
          <cell r="G54">
            <v>7840596</v>
          </cell>
          <cell r="H54">
            <v>0</v>
          </cell>
          <cell r="I54">
            <v>0</v>
          </cell>
        </row>
        <row r="55">
          <cell r="B55" t="str">
            <v>Hoteles Argentinos S.A.</v>
          </cell>
          <cell r="C55" t="str">
            <v>Hoteles Argentinos S.A.</v>
          </cell>
          <cell r="D55" t="str">
            <v>Hoteles Argentinos S.A.</v>
          </cell>
          <cell r="E55">
            <v>40991</v>
          </cell>
          <cell r="F55">
            <v>2839064.09</v>
          </cell>
          <cell r="G55">
            <v>12089.61</v>
          </cell>
          <cell r="H55">
            <v>0</v>
          </cell>
          <cell r="I55">
            <v>555</v>
          </cell>
          <cell r="N55">
            <v>15800000</v>
          </cell>
          <cell r="O55">
            <v>400000</v>
          </cell>
          <cell r="P55">
            <v>0</v>
          </cell>
        </row>
        <row r="56">
          <cell r="B56" t="str">
            <v>Canteras Natal Crespo</v>
          </cell>
          <cell r="C56" t="str">
            <v>Canteras Natal Crespo S.A</v>
          </cell>
          <cell r="D56" t="str">
            <v>Canteras Natal Crespo SA</v>
          </cell>
          <cell r="F56">
            <v>0.5033666439303488</v>
          </cell>
          <cell r="G56">
            <v>174.47</v>
          </cell>
          <cell r="H56">
            <v>0</v>
          </cell>
          <cell r="I56">
            <v>0</v>
          </cell>
          <cell r="N56">
            <v>0</v>
          </cell>
          <cell r="O56">
            <v>0</v>
          </cell>
          <cell r="P56">
            <v>0</v>
          </cell>
        </row>
        <row r="57">
          <cell r="B57" t="str">
            <v>Cons. Libertador</v>
          </cell>
          <cell r="C57" t="str">
            <v>Consorcio Libertador S.A.</v>
          </cell>
          <cell r="D57" t="str">
            <v>Consorcio Libertador</v>
          </cell>
          <cell r="F57">
            <v>374849.34270297555</v>
          </cell>
          <cell r="G57">
            <v>0</v>
          </cell>
          <cell r="H57">
            <v>0</v>
          </cell>
          <cell r="I57">
            <v>0</v>
          </cell>
          <cell r="N57">
            <v>0</v>
          </cell>
          <cell r="O57">
            <v>0</v>
          </cell>
          <cell r="P57">
            <v>0</v>
          </cell>
        </row>
        <row r="58">
          <cell r="B58" t="str">
            <v>Cons. Torre Bank Boston</v>
          </cell>
          <cell r="C58" t="str">
            <v>Cons Torre Boston S.A</v>
          </cell>
          <cell r="D58" t="str">
            <v>Consorcio Torre Bank Boston</v>
          </cell>
          <cell r="F58">
            <v>257032.7250198861</v>
          </cell>
          <cell r="G58">
            <v>0</v>
          </cell>
          <cell r="H58">
            <v>0</v>
          </cell>
          <cell r="I58">
            <v>0</v>
          </cell>
          <cell r="N58">
            <v>0</v>
          </cell>
          <cell r="O58">
            <v>0</v>
          </cell>
          <cell r="P58">
            <v>0</v>
          </cell>
        </row>
        <row r="59">
          <cell r="B59" t="str">
            <v>Puerto Retiro</v>
          </cell>
          <cell r="C59" t="str">
            <v>Puerto Retiro S.A.</v>
          </cell>
          <cell r="D59" t="str">
            <v>Puerto Retiro</v>
          </cell>
          <cell r="F59">
            <v>239455.73619952626</v>
          </cell>
          <cell r="G59">
            <v>0</v>
          </cell>
          <cell r="H59">
            <v>0</v>
          </cell>
          <cell r="I59">
            <v>0</v>
          </cell>
          <cell r="N59">
            <v>0</v>
          </cell>
          <cell r="O59">
            <v>0</v>
          </cell>
          <cell r="P59">
            <v>0</v>
          </cell>
        </row>
        <row r="60">
          <cell r="B60" t="str">
            <v>IRSA Adicional 1</v>
          </cell>
          <cell r="C60" t="str">
            <v>IRSA Adicional 1</v>
          </cell>
          <cell r="D60" t="str">
            <v>IRSA Adicional 1</v>
          </cell>
        </row>
        <row r="61">
          <cell r="B61" t="str">
            <v>IRSA Adicional 2</v>
          </cell>
          <cell r="C61" t="str">
            <v>IRSA Adicional 2</v>
          </cell>
          <cell r="D61" t="str">
            <v>IRSA Adicional 2</v>
          </cell>
        </row>
        <row r="62">
          <cell r="B62" t="str">
            <v>IRSA Adicional 3</v>
          </cell>
          <cell r="C62" t="str">
            <v>IRSA Adicional 3</v>
          </cell>
          <cell r="D62" t="str">
            <v>IRSA Adicional 3</v>
          </cell>
        </row>
        <row r="63">
          <cell r="B63" t="str">
            <v>IRSA Adicional 4</v>
          </cell>
          <cell r="C63" t="str">
            <v>IRSA Adicional 4</v>
          </cell>
          <cell r="D63" t="str">
            <v>IRSA Adicional 4</v>
          </cell>
        </row>
        <row r="64">
          <cell r="B64" t="str">
            <v>IRSA Adicional 5</v>
          </cell>
          <cell r="C64" t="str">
            <v>IRSA Adicional 5</v>
          </cell>
          <cell r="D64" t="str">
            <v>IRSA Adicional 5</v>
          </cell>
        </row>
        <row r="65">
          <cell r="B65" t="str">
            <v>IRSA Adicional 6</v>
          </cell>
          <cell r="C65" t="str">
            <v>IRSA Adicional 6</v>
          </cell>
          <cell r="D65" t="str">
            <v>IRSA Adicional 6</v>
          </cell>
        </row>
        <row r="66">
          <cell r="B66" t="str">
            <v>IRSA Adicional 7</v>
          </cell>
          <cell r="C66" t="str">
            <v>IRSA Adicional 7</v>
          </cell>
          <cell r="D66" t="str">
            <v>IRSA Adicional 7</v>
          </cell>
        </row>
        <row r="67">
          <cell r="B67" t="str">
            <v>IRSA Adicional 8</v>
          </cell>
          <cell r="C67" t="str">
            <v>IRSA Adicional 8</v>
          </cell>
          <cell r="D67" t="str">
            <v>IRSA Adicional 8</v>
          </cell>
        </row>
        <row r="68">
          <cell r="B68" t="str">
            <v>IRSA Adicional 9</v>
          </cell>
          <cell r="C68" t="str">
            <v>IRSA Adicional 9</v>
          </cell>
          <cell r="D68" t="str">
            <v>IRSA Adicional 9</v>
          </cell>
        </row>
        <row r="69">
          <cell r="B69" t="str">
            <v>IRSA Adicional 10</v>
          </cell>
          <cell r="C69" t="str">
            <v>IRSA Adicional 10</v>
          </cell>
          <cell r="D69" t="str">
            <v>IRSA Adicional 10</v>
          </cell>
        </row>
        <row r="71">
          <cell r="B71" t="str">
            <v>APSA</v>
          </cell>
          <cell r="C71" t="str">
            <v>Alto Palermo S.A. (APSA)</v>
          </cell>
          <cell r="D71" t="str">
            <v>Alto Palermo SA</v>
          </cell>
          <cell r="F71">
            <v>40159723.508416958</v>
          </cell>
          <cell r="G71">
            <v>26060988.960000001</v>
          </cell>
          <cell r="H71">
            <v>0</v>
          </cell>
          <cell r="I71">
            <v>13888.72</v>
          </cell>
          <cell r="J71">
            <v>1898821.9799999997</v>
          </cell>
          <cell r="K71">
            <v>9787500</v>
          </cell>
          <cell r="L71">
            <v>8295000</v>
          </cell>
          <cell r="N71">
            <v>28502857.142857142</v>
          </cell>
          <cell r="O71">
            <v>136017157.25</v>
          </cell>
          <cell r="P71">
            <v>0</v>
          </cell>
        </row>
        <row r="72">
          <cell r="B72" t="str">
            <v>ERSA</v>
          </cell>
          <cell r="C72" t="str">
            <v>Emprendimiento Recoleta S</v>
          </cell>
          <cell r="D72" t="str">
            <v>Emprendimiento Recoleta</v>
          </cell>
          <cell r="F72">
            <v>13949409.336039156</v>
          </cell>
          <cell r="G72">
            <v>4049269.58</v>
          </cell>
          <cell r="H72">
            <v>0</v>
          </cell>
          <cell r="I72">
            <v>0</v>
          </cell>
          <cell r="K72">
            <v>2626666</v>
          </cell>
          <cell r="N72">
            <v>0</v>
          </cell>
          <cell r="O72">
            <v>0</v>
          </cell>
          <cell r="P72">
            <v>0</v>
          </cell>
        </row>
        <row r="73">
          <cell r="B73" t="str">
            <v>Fibesa</v>
          </cell>
          <cell r="C73" t="str">
            <v>Fibesa S.A.</v>
          </cell>
          <cell r="D73" t="str">
            <v>Fibesa</v>
          </cell>
          <cell r="F73">
            <v>4132472.8005572222</v>
          </cell>
          <cell r="G73">
            <v>94609.239999999991</v>
          </cell>
          <cell r="H73">
            <v>0</v>
          </cell>
          <cell r="I73">
            <v>1275</v>
          </cell>
          <cell r="N73">
            <v>0</v>
          </cell>
          <cell r="O73">
            <v>0</v>
          </cell>
          <cell r="P73">
            <v>0</v>
          </cell>
        </row>
        <row r="74">
          <cell r="B74" t="str">
            <v>Conil</v>
          </cell>
          <cell r="C74" t="str">
            <v>Conil S.A.</v>
          </cell>
          <cell r="D74" t="str">
            <v>Conil</v>
          </cell>
          <cell r="F74">
            <v>1156.9500000000007</v>
          </cell>
          <cell r="G74">
            <v>0</v>
          </cell>
          <cell r="H74">
            <v>0</v>
          </cell>
          <cell r="I74">
            <v>0</v>
          </cell>
          <cell r="N74">
            <v>0</v>
          </cell>
          <cell r="O74">
            <v>0</v>
          </cell>
          <cell r="P74">
            <v>0</v>
          </cell>
        </row>
        <row r="75">
          <cell r="B75" t="str">
            <v>APSAMEDIA</v>
          </cell>
          <cell r="C75" t="str">
            <v>APSAMEDIA S.A.</v>
          </cell>
          <cell r="D75" t="str">
            <v>Apsamedia S.A.</v>
          </cell>
          <cell r="F75">
            <v>219786.97349759695</v>
          </cell>
          <cell r="G75">
            <v>11720</v>
          </cell>
          <cell r="H75">
            <v>0</v>
          </cell>
          <cell r="I75">
            <v>0</v>
          </cell>
          <cell r="N75">
            <v>0</v>
          </cell>
          <cell r="O75">
            <v>0</v>
          </cell>
          <cell r="P75">
            <v>0</v>
          </cell>
        </row>
        <row r="76">
          <cell r="B76" t="str">
            <v>Torodur</v>
          </cell>
          <cell r="C76" t="str">
            <v>Torodur</v>
          </cell>
          <cell r="D76" t="str">
            <v>Torodur</v>
          </cell>
          <cell r="E76">
            <v>40997</v>
          </cell>
          <cell r="F76">
            <v>0</v>
          </cell>
          <cell r="G76">
            <v>70305.72</v>
          </cell>
          <cell r="H76">
            <v>0</v>
          </cell>
          <cell r="I76">
            <v>0</v>
          </cell>
          <cell r="N76">
            <v>0</v>
          </cell>
          <cell r="O76">
            <v>878578.625</v>
          </cell>
          <cell r="P76">
            <v>0</v>
          </cell>
        </row>
        <row r="77">
          <cell r="B77" t="str">
            <v>PAMSA</v>
          </cell>
          <cell r="C77" t="str">
            <v>Panamerican Mall S.A.</v>
          </cell>
          <cell r="D77" t="str">
            <v>Panamerican Mall</v>
          </cell>
          <cell r="F77">
            <v>25340535.017129838</v>
          </cell>
          <cell r="G77">
            <v>4707361.08</v>
          </cell>
          <cell r="H77">
            <v>0</v>
          </cell>
          <cell r="I77">
            <v>0</v>
          </cell>
          <cell r="N77">
            <v>0</v>
          </cell>
          <cell r="O77">
            <v>0</v>
          </cell>
          <cell r="P77">
            <v>0</v>
          </cell>
        </row>
        <row r="78">
          <cell r="B78" t="str">
            <v>Arcos</v>
          </cell>
          <cell r="C78" t="str">
            <v>Arcos del Gourmet  S.A.</v>
          </cell>
          <cell r="D78" t="str">
            <v>Arcos</v>
          </cell>
          <cell r="F78">
            <v>137981.03</v>
          </cell>
          <cell r="G78">
            <v>0</v>
          </cell>
          <cell r="H78">
            <v>0</v>
          </cell>
          <cell r="I78">
            <v>0</v>
          </cell>
          <cell r="N78">
            <v>0</v>
          </cell>
          <cell r="O78">
            <v>0</v>
          </cell>
          <cell r="P78">
            <v>0</v>
          </cell>
        </row>
        <row r="79">
          <cell r="B79" t="str">
            <v>Nuevo Puerto Santa Fe</v>
          </cell>
          <cell r="C79" t="str">
            <v>NUEVO PUERTO SANTA FE S.A</v>
          </cell>
          <cell r="D79" t="str">
            <v>Nuevo Puerto Santa Fe</v>
          </cell>
          <cell r="F79">
            <v>92221.624747943541</v>
          </cell>
          <cell r="G79">
            <v>0</v>
          </cell>
          <cell r="H79">
            <v>0</v>
          </cell>
          <cell r="I79">
            <v>0</v>
          </cell>
          <cell r="N79">
            <v>0</v>
          </cell>
          <cell r="O79">
            <v>0</v>
          </cell>
          <cell r="P79">
            <v>0</v>
          </cell>
        </row>
        <row r="80">
          <cell r="B80" t="str">
            <v>Shopping Neuquén</v>
          </cell>
          <cell r="C80" t="str">
            <v>Shopping Neuquén S.A.</v>
          </cell>
          <cell r="D80" t="str">
            <v>Shopping Neuquén</v>
          </cell>
          <cell r="F80">
            <v>136625.70339978239</v>
          </cell>
          <cell r="G80">
            <v>417863.44</v>
          </cell>
          <cell r="H80">
            <v>0</v>
          </cell>
          <cell r="I80">
            <v>0</v>
          </cell>
          <cell r="N80">
            <v>0</v>
          </cell>
          <cell r="O80">
            <v>0</v>
          </cell>
          <cell r="P80">
            <v>0</v>
          </cell>
        </row>
        <row r="81">
          <cell r="B81" t="str">
            <v>APSA Adicional 1</v>
          </cell>
          <cell r="C81" t="str">
            <v>APSA Adicional 1</v>
          </cell>
          <cell r="D81" t="str">
            <v>APSA Adicional 1</v>
          </cell>
        </row>
        <row r="82">
          <cell r="B82" t="str">
            <v>APSA Adicional 2</v>
          </cell>
          <cell r="C82" t="str">
            <v>APSA Adicional 2</v>
          </cell>
          <cell r="D82" t="str">
            <v>APSA Adicional 2</v>
          </cell>
        </row>
        <row r="83">
          <cell r="B83" t="str">
            <v>APSA Adicional 3</v>
          </cell>
          <cell r="C83" t="str">
            <v>APSA Adicional 3</v>
          </cell>
          <cell r="D83" t="str">
            <v>APSA Adicional 3</v>
          </cell>
        </row>
        <row r="84">
          <cell r="B84" t="str">
            <v>APSA Adicional 4</v>
          </cell>
          <cell r="C84" t="str">
            <v>APSA Adicional 4</v>
          </cell>
          <cell r="D84" t="str">
            <v>APSA Adicional 4</v>
          </cell>
        </row>
        <row r="85">
          <cell r="B85" t="str">
            <v>APSA Adicional 5</v>
          </cell>
          <cell r="C85" t="str">
            <v>APSA Adicional 5</v>
          </cell>
          <cell r="D85" t="str">
            <v>APSA Adicional 5</v>
          </cell>
        </row>
        <row r="86">
          <cell r="B86" t="str">
            <v>APSA Adicional 6</v>
          </cell>
          <cell r="C86" t="str">
            <v>APSA Adicional 6</v>
          </cell>
          <cell r="D86" t="str">
            <v>APSA Adicional 6</v>
          </cell>
        </row>
        <row r="87">
          <cell r="B87" t="str">
            <v>APSA Adicional 7</v>
          </cell>
          <cell r="C87" t="str">
            <v>APSA Adicional 7</v>
          </cell>
          <cell r="D87" t="str">
            <v>APSA Adicional 7</v>
          </cell>
        </row>
        <row r="88">
          <cell r="B88" t="str">
            <v>APSA Adicional 8</v>
          </cell>
          <cell r="C88" t="str">
            <v>APSA Adicional 8</v>
          </cell>
          <cell r="D88" t="str">
            <v>APSA Adicional 8</v>
          </cell>
        </row>
        <row r="89">
          <cell r="B89" t="str">
            <v>APSA Adicional 9</v>
          </cell>
          <cell r="C89" t="str">
            <v>APSA Adicional 9</v>
          </cell>
          <cell r="D89" t="str">
            <v>APSA Adicional 9</v>
          </cell>
        </row>
        <row r="90">
          <cell r="B90" t="str">
            <v>APSA Adicional 10</v>
          </cell>
          <cell r="C90" t="str">
            <v>APSA Adicional 10</v>
          </cell>
          <cell r="D90" t="str">
            <v>APSA Adicional 10</v>
          </cell>
        </row>
        <row r="92">
          <cell r="B92" t="str">
            <v>Brasilagro</v>
          </cell>
          <cell r="C92" t="str">
            <v>Brasilagro</v>
          </cell>
          <cell r="D92" t="str">
            <v>Brasilagro</v>
          </cell>
          <cell r="E92">
            <v>40987</v>
          </cell>
          <cell r="F92">
            <v>0</v>
          </cell>
          <cell r="G92">
            <v>0</v>
          </cell>
          <cell r="H92">
            <v>119116188.22606266</v>
          </cell>
          <cell r="I92">
            <v>0</v>
          </cell>
          <cell r="N92">
            <v>0</v>
          </cell>
          <cell r="O92">
            <v>0</v>
          </cell>
          <cell r="P92">
            <v>83883354.314378798</v>
          </cell>
        </row>
        <row r="93">
          <cell r="B93" t="str">
            <v>Lipstick Mgmt</v>
          </cell>
          <cell r="C93" t="str">
            <v>Lipstick Mgmt</v>
          </cell>
          <cell r="D93" t="str">
            <v>Lipstick Mgmt</v>
          </cell>
          <cell r="E93">
            <v>40997</v>
          </cell>
          <cell r="F93">
            <v>0</v>
          </cell>
          <cell r="G93">
            <v>249044.63</v>
          </cell>
          <cell r="H93">
            <v>0</v>
          </cell>
          <cell r="I93">
            <v>0</v>
          </cell>
          <cell r="N93">
            <v>0</v>
          </cell>
          <cell r="O93">
            <v>0</v>
          </cell>
          <cell r="P93">
            <v>0</v>
          </cell>
        </row>
        <row r="94">
          <cell r="B94" t="str">
            <v>New Lipstick LLC</v>
          </cell>
          <cell r="C94" t="str">
            <v>New Lipstick LLC</v>
          </cell>
          <cell r="D94" t="str">
            <v>New Lipstick LLC</v>
          </cell>
          <cell r="E94">
            <v>40997</v>
          </cell>
          <cell r="F94">
            <v>0</v>
          </cell>
          <cell r="G94">
            <v>1023991.11</v>
          </cell>
          <cell r="H94">
            <v>0</v>
          </cell>
          <cell r="I94">
            <v>0</v>
          </cell>
          <cell r="N94">
            <v>0</v>
          </cell>
          <cell r="O94">
            <v>0</v>
          </cell>
          <cell r="P94">
            <v>0</v>
          </cell>
        </row>
        <row r="95">
          <cell r="B95" t="str">
            <v>Metropolitan</v>
          </cell>
          <cell r="C95" t="str">
            <v>Metropolitan</v>
          </cell>
          <cell r="D95" t="str">
            <v>Metropolitan</v>
          </cell>
          <cell r="E95">
            <v>40997</v>
          </cell>
          <cell r="F95">
            <v>0</v>
          </cell>
          <cell r="G95">
            <v>8593565.4700000007</v>
          </cell>
          <cell r="H95">
            <v>0</v>
          </cell>
          <cell r="I95">
            <v>0</v>
          </cell>
          <cell r="N95">
            <v>0</v>
          </cell>
          <cell r="O95">
            <v>113517945.63</v>
          </cell>
          <cell r="P95">
            <v>0</v>
          </cell>
        </row>
        <row r="96">
          <cell r="B96" t="str">
            <v>IMadison LLC</v>
          </cell>
          <cell r="C96" t="str">
            <v>IMadison LLC</v>
          </cell>
          <cell r="D96" t="str">
            <v>IMadison LLC</v>
          </cell>
          <cell r="E96">
            <v>40997</v>
          </cell>
          <cell r="F96">
            <v>0</v>
          </cell>
          <cell r="G96">
            <v>6496.37</v>
          </cell>
          <cell r="H96">
            <v>0</v>
          </cell>
          <cell r="I96">
            <v>0</v>
          </cell>
          <cell r="N96">
            <v>0</v>
          </cell>
          <cell r="O96">
            <v>0</v>
          </cell>
          <cell r="P96">
            <v>0</v>
          </cell>
        </row>
        <row r="97">
          <cell r="B97" t="str">
            <v>Rigby 183 LLC</v>
          </cell>
          <cell r="C97" t="str">
            <v>Rigby 183 LLC</v>
          </cell>
          <cell r="D97" t="str">
            <v>Rigby 183 LLC</v>
          </cell>
          <cell r="E97">
            <v>40997</v>
          </cell>
          <cell r="F97">
            <v>0</v>
          </cell>
          <cell r="G97">
            <v>561047.05000000005</v>
          </cell>
          <cell r="H97">
            <v>0</v>
          </cell>
          <cell r="I97">
            <v>0</v>
          </cell>
          <cell r="N97">
            <v>0</v>
          </cell>
          <cell r="O97">
            <v>47723213</v>
          </cell>
          <cell r="P97">
            <v>0</v>
          </cell>
        </row>
        <row r="98">
          <cell r="B98" t="str">
            <v>REIG I</v>
          </cell>
          <cell r="C98" t="str">
            <v>REIG I</v>
          </cell>
          <cell r="D98" t="str">
            <v>REIG I</v>
          </cell>
          <cell r="E98">
            <v>40967</v>
          </cell>
          <cell r="F98">
            <v>0</v>
          </cell>
          <cell r="G98">
            <v>1198455.6600000001</v>
          </cell>
          <cell r="H98">
            <v>0</v>
          </cell>
          <cell r="I98">
            <v>0</v>
          </cell>
          <cell r="N98">
            <v>0</v>
          </cell>
          <cell r="O98">
            <v>5000000</v>
          </cell>
          <cell r="P98">
            <v>0</v>
          </cell>
        </row>
        <row r="99">
          <cell r="B99" t="str">
            <v>REIG II</v>
          </cell>
          <cell r="C99" t="str">
            <v>REIG II</v>
          </cell>
          <cell r="D99" t="str">
            <v>REIG II</v>
          </cell>
          <cell r="E99">
            <v>40967</v>
          </cell>
          <cell r="F99">
            <v>0</v>
          </cell>
          <cell r="G99">
            <v>12898.69</v>
          </cell>
          <cell r="H99">
            <v>0</v>
          </cell>
          <cell r="I99">
            <v>0</v>
          </cell>
          <cell r="N99">
            <v>0</v>
          </cell>
          <cell r="O99">
            <v>0</v>
          </cell>
          <cell r="P99">
            <v>0</v>
          </cell>
        </row>
        <row r="100">
          <cell r="B100" t="str">
            <v>REIG III</v>
          </cell>
          <cell r="C100" t="str">
            <v>REIG III</v>
          </cell>
          <cell r="D100" t="str">
            <v>REIG III</v>
          </cell>
          <cell r="E100">
            <v>40967</v>
          </cell>
          <cell r="F100">
            <v>0</v>
          </cell>
          <cell r="G100">
            <v>20059.330000000002</v>
          </cell>
          <cell r="H100">
            <v>0</v>
          </cell>
          <cell r="I100">
            <v>0</v>
          </cell>
          <cell r="N100">
            <v>0</v>
          </cell>
          <cell r="O100">
            <v>0</v>
          </cell>
          <cell r="P100">
            <v>0</v>
          </cell>
        </row>
        <row r="101">
          <cell r="B101" t="str">
            <v>REIG IV</v>
          </cell>
          <cell r="C101" t="str">
            <v>REIG IV</v>
          </cell>
          <cell r="D101" t="str">
            <v>REIG IV</v>
          </cell>
          <cell r="E101">
            <v>40967</v>
          </cell>
          <cell r="F101">
            <v>0</v>
          </cell>
          <cell r="G101">
            <v>115922.28</v>
          </cell>
          <cell r="H101">
            <v>0</v>
          </cell>
          <cell r="I101">
            <v>0</v>
          </cell>
          <cell r="M101">
            <v>4048229.11</v>
          </cell>
          <cell r="N101">
            <v>0</v>
          </cell>
          <cell r="O101">
            <v>0</v>
          </cell>
          <cell r="P101">
            <v>0</v>
          </cell>
        </row>
        <row r="102">
          <cell r="B102" t="str">
            <v>REIG V</v>
          </cell>
          <cell r="C102" t="str">
            <v>REIG V</v>
          </cell>
          <cell r="D102" t="str">
            <v>REIG V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N102">
            <v>0</v>
          </cell>
          <cell r="O102">
            <v>0</v>
          </cell>
          <cell r="P102">
            <v>0</v>
          </cell>
        </row>
        <row r="103">
          <cell r="B103" t="str">
            <v>Efanur</v>
          </cell>
          <cell r="C103" t="str">
            <v>Efanur</v>
          </cell>
          <cell r="D103" t="str">
            <v>Efanur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M103">
            <v>9300000</v>
          </cell>
          <cell r="N103">
            <v>0</v>
          </cell>
          <cell r="O103">
            <v>0</v>
          </cell>
          <cell r="P103">
            <v>0</v>
          </cell>
        </row>
        <row r="104">
          <cell r="B104" t="str">
            <v>RES LP</v>
          </cell>
          <cell r="C104" t="str">
            <v>RES LP</v>
          </cell>
          <cell r="D104" t="str">
            <v>RES LP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N104">
            <v>0</v>
          </cell>
          <cell r="O104">
            <v>0</v>
          </cell>
          <cell r="P104">
            <v>0</v>
          </cell>
        </row>
        <row r="105">
          <cell r="B105" t="str">
            <v>Ad Internacional 1</v>
          </cell>
          <cell r="C105" t="str">
            <v>Ad Internacional 1</v>
          </cell>
          <cell r="D105" t="str">
            <v>Ad Internacional 1</v>
          </cell>
        </row>
        <row r="106">
          <cell r="B106" t="str">
            <v>Ad Internacional 2</v>
          </cell>
          <cell r="C106" t="str">
            <v>Ad Internacional 2</v>
          </cell>
          <cell r="D106" t="str">
            <v>Ad Internacional 2</v>
          </cell>
        </row>
        <row r="107">
          <cell r="B107" t="str">
            <v>Ad Internacional 3</v>
          </cell>
          <cell r="C107" t="str">
            <v>Ad Internacional 3</v>
          </cell>
          <cell r="D107" t="str">
            <v>Ad Internacional 3</v>
          </cell>
        </row>
        <row r="108">
          <cell r="B108" t="str">
            <v>Ad Internacional 4</v>
          </cell>
          <cell r="C108" t="str">
            <v>Ad Internacional 4</v>
          </cell>
          <cell r="D108" t="str">
            <v>Ad Internacional 4</v>
          </cell>
        </row>
        <row r="109">
          <cell r="B109" t="str">
            <v>Ad Internacional 5</v>
          </cell>
          <cell r="C109" t="str">
            <v>Ad Internacional 5</v>
          </cell>
          <cell r="D109" t="str">
            <v>Ad Internacional 5</v>
          </cell>
        </row>
        <row r="110">
          <cell r="B110" t="str">
            <v>Ad Internacional 6</v>
          </cell>
          <cell r="C110" t="str">
            <v>Ad Internacional 6</v>
          </cell>
          <cell r="D110" t="str">
            <v>Ad Internacional 6</v>
          </cell>
        </row>
        <row r="111">
          <cell r="B111" t="str">
            <v>Ad Internacional 7</v>
          </cell>
          <cell r="C111" t="str">
            <v>Ad Internacional 7</v>
          </cell>
          <cell r="D111" t="str">
            <v>Ad Internacional 7</v>
          </cell>
        </row>
        <row r="112">
          <cell r="B112" t="str">
            <v>Ad Internacional 8</v>
          </cell>
          <cell r="C112" t="str">
            <v>Ad Internacional 8</v>
          </cell>
          <cell r="D112" t="str">
            <v>Ad Internacional 8</v>
          </cell>
        </row>
        <row r="113">
          <cell r="B113" t="str">
            <v>Ad Internacional 9</v>
          </cell>
          <cell r="C113" t="str">
            <v>Ad Internacional 9</v>
          </cell>
          <cell r="D113" t="str">
            <v>Ad Internacional 9</v>
          </cell>
        </row>
        <row r="114">
          <cell r="B114" t="str">
            <v>Supertel</v>
          </cell>
          <cell r="C114" t="str">
            <v>Supertel</v>
          </cell>
          <cell r="D114" t="str">
            <v>Supertel</v>
          </cell>
        </row>
        <row r="115">
          <cell r="B115" t="str">
            <v>Ad Internacional 11</v>
          </cell>
          <cell r="C115" t="str">
            <v>Ad Internacional 11</v>
          </cell>
          <cell r="D115" t="str">
            <v>Ad Internacional 11</v>
          </cell>
        </row>
        <row r="116">
          <cell r="B116" t="str">
            <v>Ad Internacional 12</v>
          </cell>
          <cell r="C116" t="str">
            <v>Ad Internacional 12</v>
          </cell>
          <cell r="D116" t="str">
            <v>Ad Internacional 12</v>
          </cell>
        </row>
        <row r="117">
          <cell r="B117" t="str">
            <v>Ad Internacional 13</v>
          </cell>
          <cell r="C117" t="str">
            <v>Ad Internacional 13</v>
          </cell>
          <cell r="D117" t="str">
            <v>Ad Internacional 13</v>
          </cell>
        </row>
        <row r="118">
          <cell r="B118" t="str">
            <v>Ad Internacional 14</v>
          </cell>
          <cell r="C118" t="str">
            <v>Ad Internacional 14</v>
          </cell>
          <cell r="D118" t="str">
            <v>Ad Internacional 14</v>
          </cell>
        </row>
        <row r="119">
          <cell r="B119" t="str">
            <v>Ad Internacional 15</v>
          </cell>
          <cell r="C119" t="str">
            <v>Ad Internacional 15</v>
          </cell>
          <cell r="D119" t="str">
            <v>Ad Internacional 15</v>
          </cell>
        </row>
      </sheetData>
      <sheetData sheetId="7" refreshError="1"/>
      <sheetData sheetId="8" refreshError="1"/>
      <sheetData sheetId="9" refreshError="1"/>
      <sheetData sheetId="10" refreshError="1">
        <row r="2">
          <cell r="A2" t="str">
            <v>Compañía</v>
          </cell>
          <cell r="B2" t="str">
            <v>% Accionario</v>
          </cell>
          <cell r="C2" t="str">
            <v>% Balance</v>
          </cell>
          <cell r="D2" t="str">
            <v>Nro SAP</v>
          </cell>
          <cell r="E2" t="str">
            <v>Nombre SAP</v>
          </cell>
          <cell r="F2" t="str">
            <v>Nro FPA</v>
          </cell>
          <cell r="G2" t="str">
            <v>Nombre FPA</v>
          </cell>
        </row>
        <row r="3">
          <cell r="A3" t="str">
            <v>Acres del Sud</v>
          </cell>
          <cell r="B3">
            <v>1</v>
          </cell>
          <cell r="C3">
            <v>1</v>
          </cell>
          <cell r="D3" t="str">
            <v>8000</v>
          </cell>
          <cell r="E3" t="str">
            <v>Agropecuaria Acres del Su</v>
          </cell>
        </row>
        <row r="4">
          <cell r="A4" t="str">
            <v>Agrotech</v>
          </cell>
          <cell r="B4">
            <v>1</v>
          </cell>
          <cell r="C4">
            <v>1</v>
          </cell>
          <cell r="D4">
            <v>5750</v>
          </cell>
          <cell r="E4" t="str">
            <v>Agrotech S.A.</v>
          </cell>
        </row>
        <row r="5">
          <cell r="A5" t="str">
            <v>Agrouranga</v>
          </cell>
          <cell r="B5">
            <v>0.35720000000000002</v>
          </cell>
          <cell r="C5">
            <v>0</v>
          </cell>
        </row>
        <row r="6">
          <cell r="A6" t="str">
            <v>APSA</v>
          </cell>
          <cell r="B6">
            <v>1</v>
          </cell>
          <cell r="C6">
            <v>1</v>
          </cell>
          <cell r="D6">
            <v>3000</v>
          </cell>
          <cell r="E6" t="str">
            <v>Alto Palermo S.A. (APSA)</v>
          </cell>
          <cell r="F6">
            <v>1000003</v>
          </cell>
          <cell r="G6" t="str">
            <v>Alto Palermo SA</v>
          </cell>
        </row>
        <row r="7">
          <cell r="A7" t="str">
            <v>APSAMEDIA</v>
          </cell>
          <cell r="B7">
            <v>1</v>
          </cell>
          <cell r="C7">
            <v>1</v>
          </cell>
          <cell r="D7">
            <v>4600</v>
          </cell>
          <cell r="E7" t="str">
            <v>APSAMEDIA S.A.</v>
          </cell>
          <cell r="F7">
            <v>1003387</v>
          </cell>
          <cell r="G7" t="str">
            <v>Apsamedia S.A.</v>
          </cell>
        </row>
        <row r="8">
          <cell r="A8" t="str">
            <v>Arcos</v>
          </cell>
          <cell r="B8">
            <v>0.88180000000000003</v>
          </cell>
          <cell r="C8">
            <v>1</v>
          </cell>
          <cell r="D8" t="str">
            <v>3700</v>
          </cell>
          <cell r="E8" t="str">
            <v>Arcos del Gourmet  S.A.</v>
          </cell>
        </row>
        <row r="9">
          <cell r="A9" t="str">
            <v>Baicom</v>
          </cell>
          <cell r="B9">
            <v>0.5</v>
          </cell>
          <cell r="C9">
            <v>0.5</v>
          </cell>
          <cell r="D9" t="str">
            <v>2350</v>
          </cell>
          <cell r="E9" t="str">
            <v>Baicom Networks S.A</v>
          </cell>
        </row>
        <row r="10">
          <cell r="A10" t="str">
            <v>Brasilagro</v>
          </cell>
          <cell r="B10">
            <v>0.35749999999999998</v>
          </cell>
          <cell r="C10">
            <v>0.35749999999999998</v>
          </cell>
        </row>
        <row r="11">
          <cell r="A11" t="str">
            <v>Cactus</v>
          </cell>
          <cell r="B11">
            <v>1</v>
          </cell>
          <cell r="C11">
            <v>1</v>
          </cell>
          <cell r="D11">
            <v>5600</v>
          </cell>
          <cell r="E11" t="str">
            <v>Cactus Argentina S.A.</v>
          </cell>
          <cell r="F11">
            <v>1000038</v>
          </cell>
          <cell r="G11" t="str">
            <v>Cactus Argentina</v>
          </cell>
        </row>
        <row r="12">
          <cell r="A12" t="str">
            <v>Canteras Natal Crespo</v>
          </cell>
          <cell r="B12">
            <v>0.5</v>
          </cell>
          <cell r="C12">
            <v>0.5</v>
          </cell>
          <cell r="D12">
            <v>2400</v>
          </cell>
          <cell r="E12" t="str">
            <v>Canteras Natal Crespo S.A</v>
          </cell>
          <cell r="F12">
            <v>1000028</v>
          </cell>
          <cell r="G12" t="str">
            <v>Canteras Natal Crespo SA</v>
          </cell>
        </row>
        <row r="13">
          <cell r="A13" t="str">
            <v>Carnes Pampeanas</v>
          </cell>
          <cell r="B13">
            <v>1</v>
          </cell>
          <cell r="C13">
            <v>1</v>
          </cell>
        </row>
        <row r="14">
          <cell r="A14" t="str">
            <v>Conil</v>
          </cell>
          <cell r="B14">
            <v>1</v>
          </cell>
          <cell r="C14">
            <v>1</v>
          </cell>
          <cell r="D14" t="str">
            <v>4400</v>
          </cell>
          <cell r="E14" t="str">
            <v>Conil S.A.</v>
          </cell>
        </row>
        <row r="15">
          <cell r="A15" t="str">
            <v>Cons. Dock del Plata</v>
          </cell>
          <cell r="B15">
            <v>1</v>
          </cell>
          <cell r="C15">
            <v>1</v>
          </cell>
          <cell r="D15">
            <v>2150</v>
          </cell>
          <cell r="E15" t="str">
            <v>Consorcio Dock del Plata</v>
          </cell>
          <cell r="F15">
            <v>1004705</v>
          </cell>
          <cell r="G15" t="str">
            <v>Consorcio Dock del Plata</v>
          </cell>
        </row>
        <row r="16">
          <cell r="A16" t="str">
            <v>Cons. Libertador</v>
          </cell>
          <cell r="B16">
            <v>1</v>
          </cell>
          <cell r="C16">
            <v>1</v>
          </cell>
          <cell r="D16">
            <v>2000</v>
          </cell>
          <cell r="E16" t="str">
            <v>Consorcio Libertador S.A.</v>
          </cell>
          <cell r="F16">
            <v>1000271</v>
          </cell>
          <cell r="G16" t="str">
            <v>Consorcio Libertador</v>
          </cell>
        </row>
        <row r="17">
          <cell r="A17" t="str">
            <v>Cons. Torre Bank Boston</v>
          </cell>
          <cell r="B17">
            <v>1</v>
          </cell>
          <cell r="C17">
            <v>1</v>
          </cell>
          <cell r="D17">
            <v>2450</v>
          </cell>
          <cell r="E17" t="str">
            <v>Cons Torre Boston S.A</v>
          </cell>
          <cell r="F17">
            <v>1006209</v>
          </cell>
          <cell r="G17" t="str">
            <v>Consorcio Torre Bank Boston</v>
          </cell>
        </row>
        <row r="18">
          <cell r="A18" t="str">
            <v>Cresca</v>
          </cell>
          <cell r="B18">
            <v>0.5</v>
          </cell>
          <cell r="C18">
            <v>0.5</v>
          </cell>
          <cell r="D18">
            <v>8800</v>
          </cell>
          <cell r="E18" t="str">
            <v>Cresca S.A.</v>
          </cell>
        </row>
        <row r="19">
          <cell r="A19" t="str">
            <v>CRESUD</v>
          </cell>
          <cell r="B19">
            <v>1</v>
          </cell>
          <cell r="C19">
            <v>1</v>
          </cell>
          <cell r="D19">
            <v>5000</v>
          </cell>
          <cell r="E19" t="str">
            <v>Cresud S.A.C.I.F. y A.</v>
          </cell>
          <cell r="F19">
            <v>1000005</v>
          </cell>
          <cell r="G19" t="str">
            <v>Cresud</v>
          </cell>
        </row>
        <row r="20">
          <cell r="A20" t="str">
            <v>CYRSA</v>
          </cell>
          <cell r="B20">
            <v>0.5</v>
          </cell>
          <cell r="C20">
            <v>0.5</v>
          </cell>
          <cell r="D20">
            <v>2700</v>
          </cell>
          <cell r="E20" t="str">
            <v>CYRSA S.A.</v>
          </cell>
          <cell r="F20">
            <v>1003291</v>
          </cell>
          <cell r="G20" t="str">
            <v>CYRSA</v>
          </cell>
        </row>
        <row r="21">
          <cell r="A21" t="str">
            <v>E-Commerce</v>
          </cell>
          <cell r="B21">
            <v>1</v>
          </cell>
          <cell r="C21">
            <v>1</v>
          </cell>
          <cell r="D21">
            <v>4100</v>
          </cell>
          <cell r="E21" t="str">
            <v>E-commerce Latina S.A.</v>
          </cell>
          <cell r="F21">
            <v>1000472</v>
          </cell>
          <cell r="G21" t="str">
            <v>E-commerce Latina</v>
          </cell>
        </row>
        <row r="22">
          <cell r="A22" t="str">
            <v>Efanur</v>
          </cell>
          <cell r="B22">
            <v>1</v>
          </cell>
          <cell r="C22">
            <v>1</v>
          </cell>
        </row>
        <row r="23">
          <cell r="A23" t="str">
            <v>ERSA</v>
          </cell>
          <cell r="B23">
            <v>0.53680000000000005</v>
          </cell>
          <cell r="C23">
            <v>1</v>
          </cell>
          <cell r="D23">
            <v>3300</v>
          </cell>
          <cell r="E23" t="str">
            <v>Emprendimiento Recoleta S</v>
          </cell>
          <cell r="F23">
            <v>1000013</v>
          </cell>
          <cell r="G23" t="str">
            <v>Emprendimiento Recoleta</v>
          </cell>
        </row>
        <row r="24">
          <cell r="A24" t="str">
            <v>FIBESA</v>
          </cell>
          <cell r="B24">
            <v>1</v>
          </cell>
          <cell r="C24">
            <v>1</v>
          </cell>
          <cell r="D24">
            <v>4000</v>
          </cell>
          <cell r="E24" t="str">
            <v>Fibesa S.A.</v>
          </cell>
          <cell r="F24">
            <v>1000012</v>
          </cell>
          <cell r="G24" t="str">
            <v>Fibesa</v>
          </cell>
        </row>
        <row r="25">
          <cell r="A25" t="str">
            <v>Futuros y Opciones</v>
          </cell>
          <cell r="B25">
            <v>0.65849999999999997</v>
          </cell>
          <cell r="C25">
            <v>1</v>
          </cell>
        </row>
        <row r="26">
          <cell r="A26" t="str">
            <v>Helmir</v>
          </cell>
          <cell r="B26">
            <v>1</v>
          </cell>
          <cell r="C26">
            <v>1</v>
          </cell>
        </row>
        <row r="27">
          <cell r="A27" t="str">
            <v>Hoteles Argentinos S.A.</v>
          </cell>
          <cell r="B27">
            <v>0.8</v>
          </cell>
          <cell r="C27">
            <v>1</v>
          </cell>
        </row>
        <row r="28">
          <cell r="A28" t="str">
            <v>IBOSA</v>
          </cell>
          <cell r="B28">
            <v>1</v>
          </cell>
          <cell r="C28">
            <v>1</v>
          </cell>
          <cell r="D28">
            <v>1200</v>
          </cell>
          <cell r="E28" t="str">
            <v>Inversora Bolívar S.A.</v>
          </cell>
          <cell r="F28">
            <v>1000017</v>
          </cell>
          <cell r="G28" t="str">
            <v>Inversora Bolívar</v>
          </cell>
        </row>
        <row r="29">
          <cell r="A29" t="str">
            <v>IMadison LLC</v>
          </cell>
          <cell r="B29">
            <v>1</v>
          </cell>
          <cell r="C29">
            <v>1</v>
          </cell>
        </row>
        <row r="30">
          <cell r="A30" t="str">
            <v>IRSA</v>
          </cell>
          <cell r="B30">
            <v>1</v>
          </cell>
          <cell r="C30">
            <v>1</v>
          </cell>
          <cell r="D30">
            <v>1000</v>
          </cell>
          <cell r="E30" t="str">
            <v>IRSA Inversiones y Repr</v>
          </cell>
          <cell r="F30">
            <v>1000004</v>
          </cell>
          <cell r="G30" t="str">
            <v>IRSA</v>
          </cell>
        </row>
        <row r="31">
          <cell r="A31" t="str">
            <v>IRSA Developments</v>
          </cell>
          <cell r="B31">
            <v>1</v>
          </cell>
          <cell r="C31">
            <v>1</v>
          </cell>
        </row>
        <row r="32">
          <cell r="A32" t="str">
            <v>IRSA International</v>
          </cell>
          <cell r="B32">
            <v>1</v>
          </cell>
          <cell r="C32">
            <v>1</v>
          </cell>
        </row>
        <row r="33">
          <cell r="A33" t="str">
            <v>JIWIN</v>
          </cell>
          <cell r="B33">
            <v>1</v>
          </cell>
          <cell r="C33">
            <v>1</v>
          </cell>
        </row>
        <row r="34">
          <cell r="A34" t="str">
            <v>Lipstick Mgmt</v>
          </cell>
          <cell r="B34">
            <v>0.49</v>
          </cell>
          <cell r="C34">
            <v>0</v>
          </cell>
        </row>
        <row r="35">
          <cell r="A35" t="str">
            <v>Llao Llao</v>
          </cell>
          <cell r="B35">
            <v>0.5</v>
          </cell>
          <cell r="C35">
            <v>0.5</v>
          </cell>
        </row>
        <row r="36">
          <cell r="A36" t="str">
            <v>Manibil</v>
          </cell>
          <cell r="B36">
            <v>0.49</v>
          </cell>
          <cell r="C36">
            <v>0</v>
          </cell>
        </row>
        <row r="37">
          <cell r="A37" t="str">
            <v>Metropolitan</v>
          </cell>
          <cell r="B37">
            <v>0.49</v>
          </cell>
          <cell r="C37">
            <v>0</v>
          </cell>
        </row>
        <row r="38">
          <cell r="A38" t="str">
            <v>New Lipstick LLC</v>
          </cell>
          <cell r="B38">
            <v>0.49</v>
          </cell>
          <cell r="C38">
            <v>0</v>
          </cell>
        </row>
        <row r="39">
          <cell r="A39" t="str">
            <v>Northagro</v>
          </cell>
          <cell r="B39">
            <v>1</v>
          </cell>
          <cell r="C39">
            <v>1</v>
          </cell>
        </row>
        <row r="40">
          <cell r="A40" t="str">
            <v>Nuevas Fronteras</v>
          </cell>
          <cell r="B40">
            <v>0.76339999999999997</v>
          </cell>
          <cell r="C40">
            <v>1</v>
          </cell>
        </row>
        <row r="41">
          <cell r="A41" t="str">
            <v>Nuevo Puerto Santa Fe</v>
          </cell>
          <cell r="B41">
            <v>0.5</v>
          </cell>
          <cell r="C41">
            <v>0.5</v>
          </cell>
          <cell r="D41">
            <v>3800</v>
          </cell>
          <cell r="E41" t="str">
            <v>NUEVO PUERTO SANTA FE S.A</v>
          </cell>
          <cell r="F41">
            <v>1007379</v>
          </cell>
          <cell r="G41" t="str">
            <v>Nuevo Puerto Santa Fe</v>
          </cell>
        </row>
        <row r="42">
          <cell r="A42" t="str">
            <v>Ombu Agropecuaria</v>
          </cell>
          <cell r="B42">
            <v>1</v>
          </cell>
          <cell r="C42">
            <v>1</v>
          </cell>
          <cell r="D42">
            <v>8100</v>
          </cell>
          <cell r="E42" t="str">
            <v>Ombu Agropecuaria S.A</v>
          </cell>
        </row>
        <row r="43">
          <cell r="A43" t="str">
            <v>PAMSA</v>
          </cell>
          <cell r="B43">
            <v>0.8</v>
          </cell>
          <cell r="C43">
            <v>1</v>
          </cell>
          <cell r="D43">
            <v>3500</v>
          </cell>
          <cell r="E43" t="str">
            <v>Panamerican Mall S.A.</v>
          </cell>
          <cell r="F43">
            <v>1002725</v>
          </cell>
          <cell r="G43" t="str">
            <v>Panamerican Mall</v>
          </cell>
        </row>
        <row r="44">
          <cell r="A44" t="str">
            <v>PISA</v>
          </cell>
          <cell r="B44">
            <v>1</v>
          </cell>
          <cell r="C44">
            <v>1</v>
          </cell>
          <cell r="D44">
            <v>1100</v>
          </cell>
          <cell r="E44" t="str">
            <v>Palermo Invest S.A.</v>
          </cell>
          <cell r="F44">
            <v>1003290</v>
          </cell>
          <cell r="G44" t="str">
            <v>Palermo Invest</v>
          </cell>
        </row>
        <row r="45">
          <cell r="A45" t="str">
            <v>Pluriagro</v>
          </cell>
          <cell r="B45">
            <v>1</v>
          </cell>
          <cell r="C45">
            <v>1</v>
          </cell>
        </row>
        <row r="46">
          <cell r="A46" t="str">
            <v>Puerto Retiro</v>
          </cell>
          <cell r="B46">
            <v>0.5</v>
          </cell>
          <cell r="C46">
            <v>0.5</v>
          </cell>
          <cell r="D46">
            <v>1600</v>
          </cell>
          <cell r="E46" t="str">
            <v>Puerto Retiro S.A.</v>
          </cell>
          <cell r="F46">
            <v>1000273</v>
          </cell>
          <cell r="G46" t="str">
            <v>Puerto Retiro</v>
          </cell>
        </row>
        <row r="47">
          <cell r="A47" t="str">
            <v>Quality Invest</v>
          </cell>
          <cell r="B47">
            <v>0.5</v>
          </cell>
          <cell r="C47">
            <v>0.5</v>
          </cell>
          <cell r="D47">
            <v>2050</v>
          </cell>
          <cell r="E47" t="str">
            <v>Quality Invest S.A.</v>
          </cell>
          <cell r="F47">
            <v>1004449</v>
          </cell>
          <cell r="G47" t="str">
            <v>QUALITY INVEST SA</v>
          </cell>
        </row>
        <row r="48">
          <cell r="A48" t="str">
            <v>REIG I</v>
          </cell>
          <cell r="B48">
            <v>0.6401</v>
          </cell>
          <cell r="C48">
            <v>1</v>
          </cell>
        </row>
        <row r="49">
          <cell r="A49" t="str">
            <v>REIG II</v>
          </cell>
          <cell r="B49">
            <v>0.8054</v>
          </cell>
          <cell r="C49">
            <v>1</v>
          </cell>
        </row>
        <row r="50">
          <cell r="A50" t="str">
            <v>REIG III</v>
          </cell>
          <cell r="B50">
            <v>0.81189999999999996</v>
          </cell>
          <cell r="C50">
            <v>1</v>
          </cell>
        </row>
        <row r="51">
          <cell r="A51" t="str">
            <v>REIG IV</v>
          </cell>
          <cell r="B51">
            <v>1</v>
          </cell>
          <cell r="C51">
            <v>1</v>
          </cell>
        </row>
        <row r="52">
          <cell r="A52" t="str">
            <v>REIG V</v>
          </cell>
          <cell r="B52">
            <v>1</v>
          </cell>
          <cell r="C52">
            <v>1</v>
          </cell>
        </row>
        <row r="53">
          <cell r="A53" t="str">
            <v>RES LP</v>
          </cell>
          <cell r="B53">
            <v>1</v>
          </cell>
          <cell r="C53">
            <v>1</v>
          </cell>
        </row>
        <row r="54">
          <cell r="A54" t="str">
            <v>Rigby 183 LLC</v>
          </cell>
          <cell r="B54">
            <v>0.49</v>
          </cell>
          <cell r="C54">
            <v>0</v>
          </cell>
        </row>
        <row r="55">
          <cell r="A55" t="str">
            <v>Ritelco</v>
          </cell>
          <cell r="B55">
            <v>1</v>
          </cell>
          <cell r="C55">
            <v>1</v>
          </cell>
          <cell r="D55">
            <v>1700</v>
          </cell>
          <cell r="E55" t="str">
            <v>Ritelco S.A.</v>
          </cell>
          <cell r="F55">
            <v>1003303</v>
          </cell>
          <cell r="G55" t="str">
            <v>Ritelco</v>
          </cell>
        </row>
        <row r="56">
          <cell r="A56" t="str">
            <v>Shopping Neuquén</v>
          </cell>
          <cell r="B56">
            <v>0.98140000000000005</v>
          </cell>
          <cell r="C56">
            <v>1</v>
          </cell>
          <cell r="D56">
            <v>3400</v>
          </cell>
          <cell r="E56" t="str">
            <v>Shopping Neuquén S.A.</v>
          </cell>
          <cell r="F56">
            <v>1002818</v>
          </cell>
          <cell r="G56" t="str">
            <v>Shopping Neuquén</v>
          </cell>
        </row>
        <row r="57">
          <cell r="A57" t="str">
            <v>Solares de Santa María</v>
          </cell>
          <cell r="B57">
            <v>1</v>
          </cell>
          <cell r="C57">
            <v>1</v>
          </cell>
          <cell r="D57">
            <v>2800</v>
          </cell>
          <cell r="E57" t="str">
            <v>Solares de Santa Maria SA</v>
          </cell>
          <cell r="F57">
            <v>1003267</v>
          </cell>
          <cell r="G57" t="str">
            <v>Solares de Santa María</v>
          </cell>
        </row>
        <row r="58">
          <cell r="A58" t="str">
            <v>Torodur</v>
          </cell>
          <cell r="B58">
            <v>1</v>
          </cell>
          <cell r="C58">
            <v>1</v>
          </cell>
        </row>
        <row r="59">
          <cell r="A59" t="str">
            <v>Tyrus</v>
          </cell>
          <cell r="B59">
            <v>1</v>
          </cell>
          <cell r="C59">
            <v>1</v>
          </cell>
        </row>
        <row r="60">
          <cell r="A60" t="str">
            <v>Unicity</v>
          </cell>
          <cell r="B60">
            <v>1</v>
          </cell>
          <cell r="C60">
            <v>1</v>
          </cell>
          <cell r="D60" t="str">
            <v>2550</v>
          </cell>
          <cell r="E60" t="str">
            <v>Unicity S.A</v>
          </cell>
        </row>
        <row r="61">
          <cell r="A61" t="str">
            <v>Yatay Agropecuaria</v>
          </cell>
          <cell r="B61">
            <v>1</v>
          </cell>
          <cell r="C61">
            <v>1</v>
          </cell>
          <cell r="D61">
            <v>8600</v>
          </cell>
          <cell r="E61" t="str">
            <v>Yuchan Agropecuaria S.A</v>
          </cell>
        </row>
        <row r="62">
          <cell r="A62" t="str">
            <v>Yuchan Agropecuaria</v>
          </cell>
          <cell r="B62">
            <v>1</v>
          </cell>
          <cell r="C62">
            <v>1</v>
          </cell>
          <cell r="D62">
            <v>8700</v>
          </cell>
          <cell r="E62" t="str">
            <v>Yatay Agropecuaria S.A</v>
          </cell>
        </row>
        <row r="63">
          <cell r="A63" t="str">
            <v>IRSA Adicional 1</v>
          </cell>
        </row>
        <row r="64">
          <cell r="A64" t="str">
            <v>IRSA Adicional 2</v>
          </cell>
        </row>
        <row r="65">
          <cell r="A65" t="str">
            <v>IRSA Adicional 3</v>
          </cell>
        </row>
        <row r="66">
          <cell r="A66" t="str">
            <v>IRSA Adicional 4</v>
          </cell>
        </row>
        <row r="67">
          <cell r="A67" t="str">
            <v>IRSA Adicional 5</v>
          </cell>
        </row>
        <row r="68">
          <cell r="A68" t="str">
            <v>IRSA Adicional 6</v>
          </cell>
        </row>
        <row r="69">
          <cell r="A69" t="str">
            <v>IRSA Adicional 7</v>
          </cell>
        </row>
        <row r="70">
          <cell r="A70" t="str">
            <v>IRSA Adicional 8</v>
          </cell>
        </row>
        <row r="71">
          <cell r="A71" t="str">
            <v>IRSA Adicional 9</v>
          </cell>
        </row>
        <row r="72">
          <cell r="A72" t="str">
            <v>IRSA Adicional 10</v>
          </cell>
        </row>
        <row r="73">
          <cell r="A73" t="str">
            <v>APSA Adicional 1</v>
          </cell>
        </row>
        <row r="74">
          <cell r="A74" t="str">
            <v>APSA Adicional 2</v>
          </cell>
        </row>
        <row r="75">
          <cell r="A75" t="str">
            <v>APSA Adicional 3</v>
          </cell>
        </row>
        <row r="76">
          <cell r="A76" t="str">
            <v>APSA Adicional 4</v>
          </cell>
        </row>
        <row r="77">
          <cell r="A77" t="str">
            <v>APSA Adicional 5</v>
          </cell>
        </row>
        <row r="78">
          <cell r="A78" t="str">
            <v>APSA Adicional 6</v>
          </cell>
        </row>
        <row r="79">
          <cell r="A79" t="str">
            <v>APSA Adicional 7</v>
          </cell>
        </row>
        <row r="80">
          <cell r="A80" t="str">
            <v>APSA Adicional 8</v>
          </cell>
        </row>
        <row r="81">
          <cell r="A81" t="str">
            <v>APSA Adicional 9</v>
          </cell>
        </row>
        <row r="82">
          <cell r="A82" t="str">
            <v>APSA Adicional 10</v>
          </cell>
        </row>
        <row r="83">
          <cell r="A83" t="str">
            <v>FyO Trading</v>
          </cell>
          <cell r="B83">
            <v>0.67090000000000005</v>
          </cell>
          <cell r="C83">
            <v>1</v>
          </cell>
        </row>
        <row r="84">
          <cell r="A84" t="str">
            <v>Cresud Adicional 2</v>
          </cell>
        </row>
        <row r="85">
          <cell r="A85" t="str">
            <v>Cresud Adicional 3</v>
          </cell>
        </row>
        <row r="86">
          <cell r="A86" t="str">
            <v>Cresud Adicional 4</v>
          </cell>
        </row>
        <row r="87">
          <cell r="A87" t="str">
            <v>Cresud Adicional 5</v>
          </cell>
        </row>
        <row r="88">
          <cell r="A88" t="str">
            <v>Cresud Adicional 6</v>
          </cell>
        </row>
        <row r="89">
          <cell r="A89" t="str">
            <v>Cresud Adicional 7</v>
          </cell>
        </row>
        <row r="90">
          <cell r="A90" t="str">
            <v>Cresud Adicional 8</v>
          </cell>
        </row>
        <row r="91">
          <cell r="A91" t="str">
            <v>Cresud Adicional 9</v>
          </cell>
        </row>
        <row r="92">
          <cell r="A92" t="str">
            <v>Cresud Adicional 10</v>
          </cell>
        </row>
        <row r="93">
          <cell r="A93" t="str">
            <v>Ad Internacional 1</v>
          </cell>
        </row>
        <row r="94">
          <cell r="A94" t="str">
            <v>Ad Internacional 2</v>
          </cell>
        </row>
        <row r="95">
          <cell r="A95" t="str">
            <v>Ad Internacional 3</v>
          </cell>
        </row>
        <row r="96">
          <cell r="A96" t="str">
            <v>Ad Internacional 4</v>
          </cell>
        </row>
        <row r="97">
          <cell r="A97" t="str">
            <v>Ad Internacional 5</v>
          </cell>
        </row>
        <row r="98">
          <cell r="A98" t="str">
            <v>Ad Internacional 6</v>
          </cell>
        </row>
        <row r="99">
          <cell r="A99" t="str">
            <v>Ad Internacional 7</v>
          </cell>
        </row>
        <row r="100">
          <cell r="A100" t="str">
            <v>Ad Internacional 8</v>
          </cell>
        </row>
        <row r="101">
          <cell r="A101" t="str">
            <v>Ad Internacional 9</v>
          </cell>
        </row>
        <row r="102">
          <cell r="A102" t="str">
            <v>Supertel</v>
          </cell>
          <cell r="B102">
            <v>0.34</v>
          </cell>
          <cell r="C102">
            <v>0</v>
          </cell>
        </row>
        <row r="103">
          <cell r="A103" t="str">
            <v>Ad Internacional 11</v>
          </cell>
        </row>
        <row r="104">
          <cell r="A104" t="str">
            <v>Ad Internacional 12</v>
          </cell>
        </row>
        <row r="105">
          <cell r="A105" t="str">
            <v>Ad Internacional 13</v>
          </cell>
        </row>
        <row r="106">
          <cell r="A106" t="str">
            <v>Ad Internacional 14</v>
          </cell>
        </row>
        <row r="107">
          <cell r="A107" t="str">
            <v>Ad Internacional 15</v>
          </cell>
        </row>
      </sheetData>
      <sheetData sheetId="11" refreshError="1"/>
      <sheetData sheetId="12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"/>
    </sheetNames>
    <sheetDataSet>
      <sheetData sheetId="0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"/>
    </sheetNames>
    <sheetDataSet>
      <sheetData sheetId="0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BR"/>
    </sheetNames>
    <sheetDataSet>
      <sheetData sheetId="0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"/>
    </sheetNames>
    <sheetDataSet>
      <sheetData sheetId="0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rency"/>
      <sheetName val="Non-Statistical Sampling"/>
    </sheetNames>
    <sheetDataSet>
      <sheetData sheetId="0" refreshError="1"/>
      <sheetData sheetId="1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sición Financiera"/>
      <sheetName val="Posición Financiera Neta"/>
      <sheetName val="Posición Fin Neta CCL"/>
      <sheetName val="Var %"/>
      <sheetName val="Swaps"/>
      <sheetName val="NDF"/>
      <sheetName val="Colocaciones en $"/>
      <sheetName val="Agenda Vencimientos"/>
      <sheetName val="Deuda CP"/>
      <sheetName val="Deuda Estructural"/>
      <sheetName val="Data"/>
      <sheetName val="Input Bonos"/>
      <sheetName val="DataManual"/>
      <sheetName val="InputSAP"/>
      <sheetName val="Variaciones"/>
      <sheetName val="AuxFPA"/>
      <sheetName val="Validación"/>
      <sheetName val="Dir"/>
    </sheetNames>
    <sheetDataSet>
      <sheetData sheetId="0">
        <row r="9">
          <cell r="B9" t="str">
            <v>Compañía</v>
          </cell>
          <cell r="E9" t="str">
            <v>Caja (1)</v>
          </cell>
          <cell r="R9" t="str">
            <v>Deuda</v>
          </cell>
          <cell r="Y9" t="str">
            <v>Total neto</v>
          </cell>
        </row>
        <row r="10">
          <cell r="E10" t="str">
            <v xml:space="preserve">Pesos </v>
          </cell>
          <cell r="F10" t="str">
            <v>Bonos y coloc en $</v>
          </cell>
          <cell r="G10" t="str">
            <v>Dollar Linked</v>
          </cell>
          <cell r="H10" t="str">
            <v>USD Local</v>
          </cell>
          <cell r="I10" t="str">
            <v>USD Ext</v>
          </cell>
          <cell r="J10" t="str">
            <v>Bonos en Dólares</v>
          </cell>
          <cell r="K10" t="str">
            <v>Mutuos en USD</v>
          </cell>
          <cell r="L10" t="str">
            <v>Reales</v>
          </cell>
          <cell r="M10" t="str">
            <v>Yenes</v>
          </cell>
          <cell r="N10" t="str">
            <v>Libras</v>
          </cell>
          <cell r="O10" t="str">
            <v>Euros</v>
          </cell>
          <cell r="P10" t="str">
            <v>Total (en U$S)</v>
          </cell>
          <cell r="R10" t="str">
            <v>Pesos</v>
          </cell>
          <cell r="S10" t="str">
            <v>Dollar Linked</v>
          </cell>
          <cell r="T10" t="str">
            <v>Dólares</v>
          </cell>
          <cell r="U10" t="str">
            <v>Reales</v>
          </cell>
          <cell r="V10" t="str">
            <v>Mutuos en USD</v>
          </cell>
          <cell r="W10" t="str">
            <v>Total (en U$S)</v>
          </cell>
          <cell r="Y10" t="str">
            <v>en u$s</v>
          </cell>
        </row>
        <row r="12">
          <cell r="B12" t="str">
            <v>CRESUD Consolidado</v>
          </cell>
          <cell r="E12">
            <v>21902183.089691442</v>
          </cell>
          <cell r="F12">
            <v>0</v>
          </cell>
          <cell r="G12">
            <v>1.8884167836167309E-2</v>
          </cell>
          <cell r="H12">
            <v>1150682.185320172</v>
          </cell>
          <cell r="I12">
            <v>9181759.0789999962</v>
          </cell>
          <cell r="J12">
            <v>7449804.5</v>
          </cell>
          <cell r="K12">
            <v>6000000</v>
          </cell>
          <cell r="L12">
            <v>382.49</v>
          </cell>
          <cell r="M12">
            <v>0</v>
          </cell>
          <cell r="N12">
            <v>0</v>
          </cell>
          <cell r="O12">
            <v>4524.54</v>
          </cell>
          <cell r="P12">
            <v>26293977.970564179</v>
          </cell>
          <cell r="Q12" t="str">
            <v>▼</v>
          </cell>
          <cell r="R12">
            <v>-964684667.9666667</v>
          </cell>
          <cell r="S12">
            <v>-228236885.5</v>
          </cell>
          <cell r="T12">
            <v>-1616302.1519536902</v>
          </cell>
          <cell r="U12">
            <v>0</v>
          </cell>
          <cell r="V12">
            <v>0</v>
          </cell>
          <cell r="W12">
            <v>-340254271.19128376</v>
          </cell>
          <cell r="X12" t="str">
            <v>▼</v>
          </cell>
          <cell r="Y12">
            <v>-313960293.22071958</v>
          </cell>
          <cell r="Z12" t="str">
            <v>▼</v>
          </cell>
        </row>
        <row r="13">
          <cell r="B13" t="str">
            <v>CRESUD</v>
          </cell>
          <cell r="C13" t="str">
            <v>(2)</v>
          </cell>
          <cell r="D13">
            <v>1000005</v>
          </cell>
          <cell r="E13">
            <v>18437407.519691437</v>
          </cell>
          <cell r="F13">
            <v>0</v>
          </cell>
          <cell r="G13">
            <v>1.8884167836167309E-2</v>
          </cell>
          <cell r="H13">
            <v>473241.2</v>
          </cell>
          <cell r="I13">
            <v>5617900.1589999972</v>
          </cell>
          <cell r="J13">
            <v>7449804.5</v>
          </cell>
          <cell r="K13">
            <v>6000000</v>
          </cell>
          <cell r="L13">
            <v>382.49</v>
          </cell>
          <cell r="N13">
            <v>0</v>
          </cell>
          <cell r="O13">
            <v>4524.54</v>
          </cell>
          <cell r="P13">
            <v>21656159.918070741</v>
          </cell>
          <cell r="Q13" t="str">
            <v>▼</v>
          </cell>
          <cell r="R13">
            <v>-922170585.9666667</v>
          </cell>
          <cell r="S13">
            <v>-228236885.5</v>
          </cell>
          <cell r="T13">
            <v>0</v>
          </cell>
          <cell r="U13">
            <v>0</v>
          </cell>
          <cell r="V13">
            <v>0</v>
          </cell>
          <cell r="W13">
            <v>-333772544.2281605</v>
          </cell>
          <cell r="X13" t="str">
            <v>▼</v>
          </cell>
          <cell r="Y13">
            <v>-312116384.31008977</v>
          </cell>
          <cell r="Z13" t="str">
            <v>▼</v>
          </cell>
        </row>
        <row r="14">
          <cell r="B14" t="str">
            <v>Helmir</v>
          </cell>
          <cell r="D14">
            <v>1008477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2799628.47</v>
          </cell>
          <cell r="J14">
            <v>0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2799628.47</v>
          </cell>
          <cell r="Q14" t="str">
            <v>▲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 t="str">
            <v>▲</v>
          </cell>
          <cell r="Y14">
            <v>2799628.47</v>
          </cell>
          <cell r="Z14" t="str">
            <v>▲</v>
          </cell>
        </row>
        <row r="15">
          <cell r="B15" t="str">
            <v>Cactus</v>
          </cell>
          <cell r="D15">
            <v>1000038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 t="str">
            <v>▼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 t="str">
            <v>▲</v>
          </cell>
          <cell r="Y15">
            <v>0</v>
          </cell>
          <cell r="Z15" t="str">
            <v>▲</v>
          </cell>
        </row>
        <row r="16">
          <cell r="B16" t="str">
            <v>Carnes Pampeanas</v>
          </cell>
          <cell r="D16" t="str">
            <v>Carnes Pampeanas</v>
          </cell>
          <cell r="E16">
            <v>58249.450000001118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6666.2222476540537</v>
          </cell>
          <cell r="Q16" t="str">
            <v>▼</v>
          </cell>
          <cell r="R16">
            <v>-12000000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-1373311.970702678</v>
          </cell>
          <cell r="X16" t="str">
            <v>▼</v>
          </cell>
          <cell r="Y16">
            <v>-1366645.7484550239</v>
          </cell>
          <cell r="Z16" t="str">
            <v>▼</v>
          </cell>
        </row>
        <row r="17">
          <cell r="B17" t="str">
            <v>Acres del Sud</v>
          </cell>
          <cell r="D17" t="str">
            <v>Acres del Sud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32948.82</v>
          </cell>
          <cell r="J17">
            <v>0</v>
          </cell>
          <cell r="K17">
            <v>0</v>
          </cell>
          <cell r="L17">
            <v>0</v>
          </cell>
          <cell r="N17">
            <v>0</v>
          </cell>
          <cell r="O17">
            <v>0</v>
          </cell>
          <cell r="P17">
            <v>32948.82</v>
          </cell>
          <cell r="Q17" t="str">
            <v>▲</v>
          </cell>
          <cell r="R17">
            <v>0</v>
          </cell>
          <cell r="S17">
            <v>0</v>
          </cell>
          <cell r="T17">
            <v>-1576845.1519536902</v>
          </cell>
          <cell r="U17">
            <v>0</v>
          </cell>
          <cell r="V17">
            <v>0</v>
          </cell>
          <cell r="W17">
            <v>-1576845.1519536902</v>
          </cell>
          <cell r="X17" t="str">
            <v>▼</v>
          </cell>
          <cell r="Y17">
            <v>-1543896.3319536902</v>
          </cell>
          <cell r="Z17" t="str">
            <v>▼</v>
          </cell>
        </row>
        <row r="18">
          <cell r="B18" t="str">
            <v>Agrotech</v>
          </cell>
          <cell r="D18" t="str">
            <v>Agrotech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Q18" t="str">
            <v>▲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 t="str">
            <v>▲</v>
          </cell>
          <cell r="Y18">
            <v>0</v>
          </cell>
          <cell r="Z18" t="str">
            <v>▲</v>
          </cell>
        </row>
        <row r="19">
          <cell r="B19" t="str">
            <v>Northagro</v>
          </cell>
          <cell r="D19" t="str">
            <v>Northagro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 t="str">
            <v>▲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▲</v>
          </cell>
          <cell r="Y19">
            <v>0</v>
          </cell>
          <cell r="Z19" t="str">
            <v>▲</v>
          </cell>
        </row>
        <row r="20">
          <cell r="B20" t="str">
            <v>Pluriagro</v>
          </cell>
          <cell r="D20" t="str">
            <v>Pluriagro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Q20" t="str">
            <v>▲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 t="str">
            <v>▲</v>
          </cell>
          <cell r="Y20">
            <v>0</v>
          </cell>
          <cell r="Z20" t="str">
            <v>▲</v>
          </cell>
        </row>
        <row r="21">
          <cell r="B21" t="str">
            <v>Ombu Agropecuaria</v>
          </cell>
          <cell r="D21" t="str">
            <v>Ombu Agropecuaria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150.04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150.04</v>
          </cell>
          <cell r="Q21" t="str">
            <v>▼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 t="str">
            <v>▲</v>
          </cell>
          <cell r="Y21">
            <v>150.04</v>
          </cell>
          <cell r="Z21" t="str">
            <v>▼</v>
          </cell>
        </row>
        <row r="22">
          <cell r="B22" t="str">
            <v>Yatay Agropecuaria</v>
          </cell>
          <cell r="D22" t="str">
            <v>Yatay Agropecuaria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124107.94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124107.94</v>
          </cell>
          <cell r="Q22" t="str">
            <v>▲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 t="str">
            <v>▲</v>
          </cell>
          <cell r="Y22">
            <v>124107.94</v>
          </cell>
          <cell r="Z22" t="str">
            <v>▲</v>
          </cell>
        </row>
        <row r="23">
          <cell r="B23" t="str">
            <v>Yuchan Agropecuaria</v>
          </cell>
          <cell r="D23" t="str">
            <v>Yuchan Agropecuaria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165.48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165.48</v>
          </cell>
          <cell r="Q23" t="str">
            <v>▼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 t="str">
            <v>▲</v>
          </cell>
          <cell r="Y23">
            <v>165.48</v>
          </cell>
          <cell r="Z23" t="str">
            <v>▼</v>
          </cell>
        </row>
        <row r="24">
          <cell r="B24" t="str">
            <v>Futuros y Opciones</v>
          </cell>
          <cell r="D24" t="str">
            <v>Futuros y Opciones</v>
          </cell>
          <cell r="E24">
            <v>0</v>
          </cell>
          <cell r="F24">
            <v>0</v>
          </cell>
          <cell r="G24">
            <v>0</v>
          </cell>
          <cell r="H24">
            <v>80361</v>
          </cell>
          <cell r="I24">
            <v>606858.17000000004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687219.17</v>
          </cell>
          <cell r="Q24" t="str">
            <v>▼</v>
          </cell>
          <cell r="R24">
            <v>-5340000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-611123.82696269173</v>
          </cell>
          <cell r="X24" t="str">
            <v>▲</v>
          </cell>
          <cell r="Y24">
            <v>76095.34303730831</v>
          </cell>
          <cell r="Z24" t="str">
            <v>▲</v>
          </cell>
        </row>
        <row r="25">
          <cell r="B25" t="str">
            <v>Cresca</v>
          </cell>
          <cell r="D25" t="str">
            <v>Cresca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 t="str">
            <v>▲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 t="str">
            <v>▲</v>
          </cell>
          <cell r="Y25">
            <v>0</v>
          </cell>
          <cell r="Z25" t="str">
            <v>▲</v>
          </cell>
        </row>
        <row r="26">
          <cell r="B26" t="str">
            <v>Agrouranga</v>
          </cell>
          <cell r="C26" t="str">
            <v>(5)</v>
          </cell>
          <cell r="D26" t="str">
            <v>Agrouranga</v>
          </cell>
          <cell r="E26">
            <v>3395235</v>
          </cell>
          <cell r="F26">
            <v>0</v>
          </cell>
          <cell r="G26">
            <v>0</v>
          </cell>
          <cell r="H26">
            <v>597079.98532017216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985639.72439089767</v>
          </cell>
          <cell r="Q26" t="str">
            <v>▼</v>
          </cell>
          <cell r="R26">
            <v>-25174082</v>
          </cell>
          <cell r="S26">
            <v>0</v>
          </cell>
          <cell r="T26">
            <v>-39456</v>
          </cell>
          <cell r="U26">
            <v>0</v>
          </cell>
          <cell r="V26">
            <v>0</v>
          </cell>
          <cell r="W26">
            <v>-2920445.0135042346</v>
          </cell>
          <cell r="X26" t="str">
            <v>▲</v>
          </cell>
          <cell r="Y26">
            <v>-1934805.2891133369</v>
          </cell>
          <cell r="Z26" t="str">
            <v>▲</v>
          </cell>
        </row>
        <row r="27">
          <cell r="B27" t="str">
            <v>FyO Trading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Y27">
            <v>0</v>
          </cell>
        </row>
        <row r="28">
          <cell r="B28" t="str">
            <v>Agro Managers</v>
          </cell>
          <cell r="E28">
            <v>11291.119999999999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1292.1858548867017</v>
          </cell>
          <cell r="R28">
            <v>0</v>
          </cell>
          <cell r="S28">
            <v>0</v>
          </cell>
          <cell r="T28">
            <v>-1</v>
          </cell>
          <cell r="U28">
            <v>0</v>
          </cell>
          <cell r="V28">
            <v>0</v>
          </cell>
          <cell r="W28">
            <v>-1</v>
          </cell>
          <cell r="Y28">
            <v>1291.1858548867017</v>
          </cell>
        </row>
        <row r="29">
          <cell r="B29" t="str">
            <v>Cresud Adicional 3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Y29">
            <v>0</v>
          </cell>
        </row>
        <row r="30">
          <cell r="B30" t="str">
            <v>Cresud Adicional 4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Y30">
            <v>0</v>
          </cell>
        </row>
        <row r="31">
          <cell r="B31" t="str">
            <v>Cresud Adicional 5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Y31">
            <v>0</v>
          </cell>
        </row>
        <row r="32">
          <cell r="B32" t="str">
            <v>Cresud Adicional 6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Y32">
            <v>0</v>
          </cell>
        </row>
        <row r="33">
          <cell r="B33" t="str">
            <v>Cresud Adicional 7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Y33">
            <v>0</v>
          </cell>
        </row>
        <row r="34">
          <cell r="B34" t="str">
            <v>Cresud Adicional 8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Y34">
            <v>0</v>
          </cell>
        </row>
        <row r="35">
          <cell r="B35" t="str">
            <v>Cresud Adicional 9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Y35">
            <v>0</v>
          </cell>
        </row>
        <row r="36">
          <cell r="B36" t="str">
            <v>Cresud Adicional 10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N36">
            <v>0</v>
          </cell>
          <cell r="O36">
            <v>0</v>
          </cell>
          <cell r="P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Y36">
            <v>0</v>
          </cell>
        </row>
        <row r="37">
          <cell r="B37" t="str">
            <v>IRSA Consolidado</v>
          </cell>
          <cell r="E37">
            <v>5171896.92330785</v>
          </cell>
          <cell r="F37">
            <v>0</v>
          </cell>
          <cell r="G37">
            <v>6.4374587473643502E-4</v>
          </cell>
          <cell r="H37">
            <v>1418569.26</v>
          </cell>
          <cell r="I37">
            <v>3463775.0800000029</v>
          </cell>
          <cell r="J37">
            <v>12930026.844450001</v>
          </cell>
          <cell r="K37">
            <v>269744229.60000002</v>
          </cell>
          <cell r="L37">
            <v>15.6</v>
          </cell>
          <cell r="M37">
            <v>0</v>
          </cell>
          <cell r="N37">
            <v>0</v>
          </cell>
          <cell r="O37">
            <v>99763.7</v>
          </cell>
          <cell r="P37">
            <v>288260007.63328153</v>
          </cell>
          <cell r="Q37" t="str">
            <v>▲</v>
          </cell>
          <cell r="R37">
            <v>-514131022</v>
          </cell>
          <cell r="S37">
            <v>0</v>
          </cell>
          <cell r="T37">
            <v>-300000000</v>
          </cell>
          <cell r="U37">
            <v>0</v>
          </cell>
          <cell r="V37">
            <v>-21344229.600000001</v>
          </cell>
          <cell r="W37">
            <v>-380182753.51851684</v>
          </cell>
          <cell r="X37" t="str">
            <v>▲</v>
          </cell>
          <cell r="Y37">
            <v>-91922745.885235295</v>
          </cell>
          <cell r="Z37" t="str">
            <v>▲</v>
          </cell>
        </row>
        <row r="38">
          <cell r="B38" t="str">
            <v>IRSA</v>
          </cell>
          <cell r="C38" t="str">
            <v>(2)</v>
          </cell>
          <cell r="D38">
            <v>1000004</v>
          </cell>
          <cell r="E38">
            <v>136817.33649434251</v>
          </cell>
          <cell r="F38">
            <v>0</v>
          </cell>
          <cell r="G38">
            <v>6.4374587473643502E-4</v>
          </cell>
          <cell r="H38">
            <v>196687.1</v>
          </cell>
          <cell r="I38">
            <v>344880.70000000362</v>
          </cell>
          <cell r="J38">
            <v>10573372.9987</v>
          </cell>
          <cell r="K38">
            <v>267744229.59999999</v>
          </cell>
          <cell r="L38">
            <v>15.6</v>
          </cell>
          <cell r="N38">
            <v>0</v>
          </cell>
          <cell r="O38">
            <v>75656.89</v>
          </cell>
          <cell r="P38">
            <v>278959402.73281264</v>
          </cell>
          <cell r="Q38" t="str">
            <v>▲</v>
          </cell>
          <cell r="R38">
            <v>-440188022</v>
          </cell>
          <cell r="S38">
            <v>0</v>
          </cell>
          <cell r="T38">
            <v>-300000000</v>
          </cell>
          <cell r="U38">
            <v>0</v>
          </cell>
          <cell r="V38">
            <v>0</v>
          </cell>
          <cell r="W38">
            <v>-350376289.99771118</v>
          </cell>
          <cell r="X38" t="str">
            <v>▲</v>
          </cell>
          <cell r="Y38">
            <v>-71416887.264898539</v>
          </cell>
          <cell r="Z38" t="str">
            <v>▲</v>
          </cell>
        </row>
        <row r="39">
          <cell r="B39" t="str">
            <v>Tyrus</v>
          </cell>
          <cell r="D39">
            <v>1008476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43046.03</v>
          </cell>
          <cell r="J39">
            <v>0</v>
          </cell>
          <cell r="K39">
            <v>500000</v>
          </cell>
          <cell r="L39">
            <v>0</v>
          </cell>
          <cell r="N39">
            <v>0</v>
          </cell>
          <cell r="O39">
            <v>0</v>
          </cell>
          <cell r="P39">
            <v>543046.03</v>
          </cell>
          <cell r="Q39" t="str">
            <v>▼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-21344229.600000001</v>
          </cell>
          <cell r="W39">
            <v>-21344229.600000001</v>
          </cell>
          <cell r="X39" t="str">
            <v>▼</v>
          </cell>
          <cell r="Y39">
            <v>-20801183.57</v>
          </cell>
          <cell r="Z39" t="str">
            <v>▼</v>
          </cell>
        </row>
        <row r="40">
          <cell r="B40" t="str">
            <v>IRSA International</v>
          </cell>
          <cell r="D40" t="str">
            <v>IRSA International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136000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136000</v>
          </cell>
          <cell r="Q40" t="str">
            <v>▼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 t="str">
            <v>▲</v>
          </cell>
          <cell r="Y40">
            <v>136000</v>
          </cell>
          <cell r="Z40" t="str">
            <v>▼</v>
          </cell>
        </row>
        <row r="41">
          <cell r="B41" t="str">
            <v>Ritelco</v>
          </cell>
          <cell r="D41">
            <v>1003303</v>
          </cell>
          <cell r="E41">
            <v>19625.21</v>
          </cell>
          <cell r="F41">
            <v>0</v>
          </cell>
          <cell r="G41">
            <v>0</v>
          </cell>
          <cell r="H41">
            <v>0</v>
          </cell>
          <cell r="I41">
            <v>62264.579999998998</v>
          </cell>
          <cell r="J41">
            <v>2114633.1938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2179143.7351183784</v>
          </cell>
          <cell r="Q41" t="str">
            <v>▲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 t="str">
            <v>▲</v>
          </cell>
          <cell r="Y41">
            <v>2179143.7351183784</v>
          </cell>
          <cell r="Z41" t="str">
            <v>▲</v>
          </cell>
        </row>
        <row r="42">
          <cell r="B42" t="str">
            <v>IBOSA</v>
          </cell>
          <cell r="D42">
            <v>1000017</v>
          </cell>
          <cell r="E42">
            <v>2258.9092040850664</v>
          </cell>
          <cell r="F42">
            <v>0</v>
          </cell>
          <cell r="G42">
            <v>0</v>
          </cell>
          <cell r="H42">
            <v>26538.720000000001</v>
          </cell>
          <cell r="I42">
            <v>24757.5099999999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51554.745587558275</v>
          </cell>
          <cell r="Q42" t="str">
            <v>▲</v>
          </cell>
          <cell r="R42">
            <v>-252000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-28839.55138475624</v>
          </cell>
          <cell r="X42" t="str">
            <v>▼</v>
          </cell>
          <cell r="Y42">
            <v>22715.194202802035</v>
          </cell>
          <cell r="Z42" t="str">
            <v>▼</v>
          </cell>
        </row>
        <row r="43">
          <cell r="B43" t="str">
            <v>PISA</v>
          </cell>
          <cell r="D43">
            <v>1003290</v>
          </cell>
          <cell r="E43">
            <v>1200520.8415516319</v>
          </cell>
          <cell r="F43">
            <v>0</v>
          </cell>
          <cell r="G43">
            <v>0</v>
          </cell>
          <cell r="H43">
            <v>0</v>
          </cell>
          <cell r="I43">
            <v>6123.78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143514.58356507577</v>
          </cell>
          <cell r="Q43" t="str">
            <v>▲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 t="str">
            <v>▲</v>
          </cell>
          <cell r="Y43">
            <v>143514.58356507577</v>
          </cell>
          <cell r="Z43" t="str">
            <v>▲</v>
          </cell>
        </row>
        <row r="44">
          <cell r="B44" t="str">
            <v>E-Commerce</v>
          </cell>
          <cell r="D44">
            <v>1000472</v>
          </cell>
          <cell r="E44">
            <v>10328.831217627536</v>
          </cell>
          <cell r="F44">
            <v>0</v>
          </cell>
          <cell r="G44">
            <v>0</v>
          </cell>
          <cell r="H44">
            <v>3160</v>
          </cell>
          <cell r="I44">
            <v>5228.49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9570.5489628779505</v>
          </cell>
          <cell r="Q44" t="str">
            <v>▼</v>
          </cell>
          <cell r="R44">
            <v>-340000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-38910.505836575874</v>
          </cell>
          <cell r="X44" t="str">
            <v>▼</v>
          </cell>
          <cell r="Y44">
            <v>-29339.956873697924</v>
          </cell>
          <cell r="Z44" t="str">
            <v>▼</v>
          </cell>
        </row>
        <row r="45">
          <cell r="B45" t="str">
            <v>Solares de Santa María</v>
          </cell>
          <cell r="D45">
            <v>1003267</v>
          </cell>
          <cell r="E45">
            <v>1322.978265493211</v>
          </cell>
          <cell r="F45">
            <v>0</v>
          </cell>
          <cell r="G45">
            <v>0</v>
          </cell>
          <cell r="H45">
            <v>0</v>
          </cell>
          <cell r="I45">
            <v>926.11</v>
          </cell>
          <cell r="J45">
            <v>0</v>
          </cell>
          <cell r="K45">
            <v>0</v>
          </cell>
          <cell r="L45">
            <v>0</v>
          </cell>
          <cell r="N45">
            <v>0</v>
          </cell>
          <cell r="O45">
            <v>0</v>
          </cell>
          <cell r="P45">
            <v>1077.5151574151078</v>
          </cell>
          <cell r="Q45" t="str">
            <v>▼</v>
          </cell>
          <cell r="R45">
            <v>-415000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-47493.705653467616</v>
          </cell>
          <cell r="X45" t="str">
            <v>▼</v>
          </cell>
          <cell r="Y45">
            <v>-46416.190496052506</v>
          </cell>
          <cell r="Z45" t="str">
            <v>▼</v>
          </cell>
        </row>
        <row r="46">
          <cell r="B46" t="str">
            <v>Unicity</v>
          </cell>
          <cell r="D46">
            <v>1006705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 t="str">
            <v>▲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 t="str">
            <v>▲</v>
          </cell>
          <cell r="Y46">
            <v>0</v>
          </cell>
          <cell r="Z46" t="str">
            <v>▲</v>
          </cell>
        </row>
        <row r="47">
          <cell r="B47" t="str">
            <v>IRSA Developments</v>
          </cell>
          <cell r="D47" t="str">
            <v>IRSA Developments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715.24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715.24</v>
          </cell>
          <cell r="Q47" t="str">
            <v>▼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 t="str">
            <v>▼</v>
          </cell>
          <cell r="Y47">
            <v>715.24</v>
          </cell>
          <cell r="Z47" t="str">
            <v>▼</v>
          </cell>
        </row>
        <row r="48">
          <cell r="B48" t="str">
            <v>JIWIN</v>
          </cell>
          <cell r="D48">
            <v>1008479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1779.82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1779.82</v>
          </cell>
          <cell r="Q48" t="str">
            <v>▼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 t="str">
            <v>▲</v>
          </cell>
          <cell r="Y48">
            <v>1779.82</v>
          </cell>
          <cell r="Z48" t="str">
            <v>▼</v>
          </cell>
        </row>
        <row r="49">
          <cell r="B49" t="str">
            <v>Rigby 183 LLC</v>
          </cell>
          <cell r="D49" t="str">
            <v>Rigby 183 LLC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796567.58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796567.58</v>
          </cell>
          <cell r="Q49" t="str">
            <v>▼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 t="str">
            <v>▲</v>
          </cell>
          <cell r="Y49">
            <v>796567.58</v>
          </cell>
          <cell r="Z49" t="str">
            <v>▲</v>
          </cell>
        </row>
        <row r="50">
          <cell r="B50" t="str">
            <v>REIG I</v>
          </cell>
          <cell r="D50" t="str">
            <v>REIG I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44936.22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44936.22</v>
          </cell>
          <cell r="Q50" t="str">
            <v>▲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 t="str">
            <v>▲</v>
          </cell>
          <cell r="Y50">
            <v>44936.22</v>
          </cell>
          <cell r="Z50" t="str">
            <v>▲</v>
          </cell>
        </row>
        <row r="51">
          <cell r="B51" t="str">
            <v>REIG II</v>
          </cell>
          <cell r="D51" t="str">
            <v>REIG II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11659.77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11659.77</v>
          </cell>
          <cell r="Q51" t="str">
            <v>▼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 t="str">
            <v>▲</v>
          </cell>
          <cell r="Y51">
            <v>11659.77</v>
          </cell>
          <cell r="Z51" t="str">
            <v>▼</v>
          </cell>
        </row>
        <row r="52">
          <cell r="B52" t="str">
            <v>REIG III</v>
          </cell>
          <cell r="D52" t="str">
            <v>REIG III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15503.09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15503.09</v>
          </cell>
          <cell r="Q52" t="str">
            <v>▼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▲</v>
          </cell>
          <cell r="Y52">
            <v>15503.09</v>
          </cell>
          <cell r="Z52" t="str">
            <v>▼</v>
          </cell>
        </row>
        <row r="53">
          <cell r="B53" t="str">
            <v>REIG IV</v>
          </cell>
          <cell r="D53" t="str">
            <v>REIG IV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33691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33691</v>
          </cell>
          <cell r="Q53" t="str">
            <v>▲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▲</v>
          </cell>
          <cell r="Y53">
            <v>33691</v>
          </cell>
          <cell r="Z53" t="str">
            <v>▲</v>
          </cell>
        </row>
        <row r="54">
          <cell r="B54" t="str">
            <v>REIG V</v>
          </cell>
          <cell r="D54" t="str">
            <v>REIG V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 t="str">
            <v>▲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 t="str">
            <v>▲</v>
          </cell>
          <cell r="Y54">
            <v>0</v>
          </cell>
          <cell r="Z54" t="str">
            <v>▲</v>
          </cell>
        </row>
        <row r="55">
          <cell r="B55" t="str">
            <v>RES LP</v>
          </cell>
          <cell r="D55" t="str">
            <v>RES LP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23511.3</v>
          </cell>
          <cell r="J55">
            <v>0</v>
          </cell>
          <cell r="K55">
            <v>1500000</v>
          </cell>
          <cell r="L55">
            <v>0</v>
          </cell>
          <cell r="N55">
            <v>0</v>
          </cell>
          <cell r="O55">
            <v>0</v>
          </cell>
          <cell r="P55">
            <v>1523511.3</v>
          </cell>
          <cell r="Q55" t="str">
            <v>▼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 t="str">
            <v>▲</v>
          </cell>
          <cell r="Y55">
            <v>1523511.3</v>
          </cell>
          <cell r="Z55" t="str">
            <v>▼</v>
          </cell>
        </row>
        <row r="56">
          <cell r="B56" t="str">
            <v>Cons. Libertador</v>
          </cell>
          <cell r="D56">
            <v>1000271</v>
          </cell>
          <cell r="E56">
            <v>237877.87559766072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27223.377843632494</v>
          </cell>
          <cell r="Q56" t="str">
            <v>▼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▲</v>
          </cell>
          <cell r="Y56">
            <v>27223.377843632494</v>
          </cell>
          <cell r="Z56" t="str">
            <v>▼</v>
          </cell>
        </row>
        <row r="57">
          <cell r="B57" t="str">
            <v>Cons. Torre Bank Boston</v>
          </cell>
          <cell r="D57">
            <v>1006209</v>
          </cell>
          <cell r="E57">
            <v>2870766.5380611503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328538.17098433856</v>
          </cell>
          <cell r="Q57" t="str">
            <v>▲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▲</v>
          </cell>
          <cell r="Y57">
            <v>328538.17098433856</v>
          </cell>
          <cell r="Z57" t="str">
            <v>▲</v>
          </cell>
        </row>
        <row r="58">
          <cell r="B58" t="str">
            <v>Hoteles Argentinos S.A.</v>
          </cell>
          <cell r="D58" t="str">
            <v>Hoteles Argentinos S.A.</v>
          </cell>
          <cell r="E58">
            <v>5294</v>
          </cell>
          <cell r="F58">
            <v>0</v>
          </cell>
          <cell r="G58">
            <v>0</v>
          </cell>
          <cell r="H58">
            <v>241419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N58">
            <v>0</v>
          </cell>
          <cell r="O58">
            <v>3574.81</v>
          </cell>
          <cell r="P58">
            <v>246020.78208240835</v>
          </cell>
          <cell r="Q58" t="str">
            <v>▼</v>
          </cell>
          <cell r="R58">
            <v>-24983333.333333336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-2859159.2278934927</v>
          </cell>
          <cell r="X58" t="str">
            <v>▲</v>
          </cell>
          <cell r="Y58">
            <v>-2613138.4458110845</v>
          </cell>
          <cell r="Z58" t="str">
            <v>▲</v>
          </cell>
        </row>
        <row r="59">
          <cell r="B59" t="str">
            <v>Nuevas Fronteras</v>
          </cell>
          <cell r="D59" t="str">
            <v>Nuevas Fronteras</v>
          </cell>
          <cell r="E59">
            <v>145155.25600000098</v>
          </cell>
          <cell r="F59">
            <v>0</v>
          </cell>
          <cell r="G59">
            <v>0</v>
          </cell>
          <cell r="H59">
            <v>307158</v>
          </cell>
          <cell r="I59">
            <v>1031552</v>
          </cell>
          <cell r="J59">
            <v>0</v>
          </cell>
          <cell r="K59">
            <v>0</v>
          </cell>
          <cell r="L59">
            <v>0</v>
          </cell>
          <cell r="N59">
            <v>0</v>
          </cell>
          <cell r="O59">
            <v>20532</v>
          </cell>
          <cell r="P59">
            <v>1378272.6238229342</v>
          </cell>
          <cell r="Q59" t="str">
            <v>▼</v>
          </cell>
          <cell r="R59">
            <v>-37500000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-4291599.9084458686</v>
          </cell>
          <cell r="X59" t="str">
            <v>▲</v>
          </cell>
          <cell r="Y59">
            <v>-2913327.2846229346</v>
          </cell>
          <cell r="Z59" t="str">
            <v>▼</v>
          </cell>
        </row>
        <row r="60">
          <cell r="B60" t="str">
            <v>Llao Llao</v>
          </cell>
          <cell r="D60" t="str">
            <v>Llao Llao</v>
          </cell>
          <cell r="E60">
            <v>101000</v>
          </cell>
          <cell r="F60">
            <v>0</v>
          </cell>
          <cell r="G60">
            <v>0</v>
          </cell>
          <cell r="H60">
            <v>158139</v>
          </cell>
          <cell r="I60">
            <v>8000</v>
          </cell>
          <cell r="J60">
            <v>242020.65195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419718.36103674752</v>
          </cell>
          <cell r="Q60" t="str">
            <v>▲</v>
          </cell>
          <cell r="R60">
            <v>-3666666.6666666656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-419623.10215915152</v>
          </cell>
          <cell r="X60" t="str">
            <v>▼</v>
          </cell>
          <cell r="Y60">
            <v>95.258877596003003</v>
          </cell>
          <cell r="Z60" t="str">
            <v>▼</v>
          </cell>
        </row>
        <row r="61">
          <cell r="B61" t="str">
            <v>CYRSA</v>
          </cell>
          <cell r="D61">
            <v>1003291</v>
          </cell>
          <cell r="E61">
            <v>55825.143018657087</v>
          </cell>
          <cell r="F61">
            <v>0</v>
          </cell>
          <cell r="G61">
            <v>0</v>
          </cell>
          <cell r="H61">
            <v>485467.44</v>
          </cell>
          <cell r="I61">
            <v>-5264.4400000000023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486591.77809780923</v>
          </cell>
          <cell r="Q61" t="str">
            <v>▼</v>
          </cell>
          <cell r="R61">
            <v>-5000000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-572213.32112611586</v>
          </cell>
          <cell r="X61" t="str">
            <v>▼</v>
          </cell>
          <cell r="Y61">
            <v>-85621.543028306623</v>
          </cell>
          <cell r="Z61" t="str">
            <v>▼</v>
          </cell>
        </row>
        <row r="62">
          <cell r="B62" t="str">
            <v>Baicom</v>
          </cell>
          <cell r="D62" t="str">
            <v>Baicom</v>
          </cell>
          <cell r="E62">
            <v>39884.100000000006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4564.4426642252238</v>
          </cell>
          <cell r="Q62" t="str">
            <v>▲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 t="str">
            <v>▲</v>
          </cell>
          <cell r="Y62">
            <v>4564.4426642252238</v>
          </cell>
          <cell r="Z62" t="str">
            <v>▼</v>
          </cell>
        </row>
        <row r="63">
          <cell r="B63" t="str">
            <v>Canteras Natal Crespo</v>
          </cell>
          <cell r="D63">
            <v>1000028</v>
          </cell>
          <cell r="E63">
            <v>8.0501740879999999E-3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9.2128337010757616E-4</v>
          </cell>
          <cell r="Q63" t="str">
            <v>▼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 t="str">
            <v>▲</v>
          </cell>
          <cell r="Y63">
            <v>9.2128337010757616E-4</v>
          </cell>
          <cell r="Z63" t="str">
            <v>▼</v>
          </cell>
        </row>
        <row r="64">
          <cell r="B64" t="str">
            <v>Puerto Retiro</v>
          </cell>
          <cell r="D64">
            <v>1000273</v>
          </cell>
          <cell r="E64">
            <v>365.48001881942236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41.8265070747794</v>
          </cell>
          <cell r="Q64" t="str">
            <v>▲</v>
          </cell>
          <cell r="R64">
            <v>-1786000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-204394.59830624858</v>
          </cell>
          <cell r="X64" t="str">
            <v>▲</v>
          </cell>
          <cell r="Y64">
            <v>-204352.77179917379</v>
          </cell>
          <cell r="Z64" t="str">
            <v>▲</v>
          </cell>
        </row>
        <row r="65">
          <cell r="B65" t="str">
            <v>IMadison LLC</v>
          </cell>
          <cell r="D65" t="str">
            <v>IMadison LLC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259821.72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259821.72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Y65">
            <v>259821.72</v>
          </cell>
        </row>
        <row r="66">
          <cell r="B66" t="str">
            <v>Efanur</v>
          </cell>
          <cell r="D66" t="str">
            <v>Efanur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Y66">
            <v>0</v>
          </cell>
        </row>
        <row r="67">
          <cell r="B67" t="str">
            <v>Liveck</v>
          </cell>
          <cell r="D67">
            <v>1008480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34539.58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34539.58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Y67">
            <v>34539.58</v>
          </cell>
        </row>
        <row r="68">
          <cell r="B68" t="str">
            <v>Zetol</v>
          </cell>
          <cell r="D68">
            <v>1008481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309242.96999999997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309242.96999999997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Y68">
            <v>309242.96999999997</v>
          </cell>
        </row>
        <row r="69">
          <cell r="B69" t="str">
            <v>Vista al Muelle</v>
          </cell>
          <cell r="D69">
            <v>1008482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274292.03000000003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274292.03000000003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Y69">
            <v>274292.03000000003</v>
          </cell>
        </row>
        <row r="70">
          <cell r="B70" t="str">
            <v>Consorcio Bouchard</v>
          </cell>
          <cell r="D70">
            <v>1009264</v>
          </cell>
          <cell r="E70">
            <v>344854.41582820675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39466.058117212953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Y70">
            <v>39466.058117212953</v>
          </cell>
        </row>
        <row r="71">
          <cell r="B71" t="str">
            <v>IRSA Adicional 7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Y71">
            <v>0</v>
          </cell>
        </row>
        <row r="72">
          <cell r="B72" t="str">
            <v>IRSA Adicional 8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Y72">
            <v>0</v>
          </cell>
        </row>
        <row r="73">
          <cell r="B73" t="str">
            <v>IRSA Adicional 9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N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Y73">
            <v>0</v>
          </cell>
        </row>
        <row r="74">
          <cell r="B74" t="str">
            <v>IRSA Adicional 10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Y74">
            <v>0</v>
          </cell>
        </row>
        <row r="75">
          <cell r="B75" t="str">
            <v>APSA Consolidado</v>
          </cell>
          <cell r="E75">
            <v>56896658.838144347</v>
          </cell>
          <cell r="F75">
            <v>0</v>
          </cell>
          <cell r="G75">
            <v>32536173.676135026</v>
          </cell>
          <cell r="H75">
            <v>187312.87</v>
          </cell>
          <cell r="I75">
            <v>12208531.510000002</v>
          </cell>
          <cell r="J75">
            <v>9699731.4000000004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13537.899999999998</v>
          </cell>
          <cell r="P75">
            <v>61158287.343705848</v>
          </cell>
          <cell r="Q75" t="str">
            <v>▼</v>
          </cell>
          <cell r="R75">
            <v>-657891764.23666656</v>
          </cell>
          <cell r="S75">
            <v>-350000</v>
          </cell>
          <cell r="T75">
            <v>-120000000</v>
          </cell>
          <cell r="U75">
            <v>0</v>
          </cell>
          <cell r="V75">
            <v>-246400000</v>
          </cell>
          <cell r="W75">
            <v>-442040886.27107644</v>
          </cell>
          <cell r="X75" t="str">
            <v>▼</v>
          </cell>
          <cell r="Y75">
            <v>-380882598.92737073</v>
          </cell>
          <cell r="Z75" t="str">
            <v>▼</v>
          </cell>
        </row>
        <row r="76">
          <cell r="B76" t="str">
            <v>APSA</v>
          </cell>
          <cell r="C76" t="str">
            <v>(2) (3)</v>
          </cell>
          <cell r="D76">
            <v>1000003</v>
          </cell>
          <cell r="E76">
            <v>15894927.364151033</v>
          </cell>
          <cell r="F76">
            <v>0</v>
          </cell>
          <cell r="G76">
            <v>21315667.200140338</v>
          </cell>
          <cell r="H76">
            <v>41636.25</v>
          </cell>
          <cell r="I76">
            <v>166535.8499999996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13537.899999999998</v>
          </cell>
          <cell r="P76">
            <v>23358029.799980186</v>
          </cell>
          <cell r="Q76" t="str">
            <v>▼</v>
          </cell>
          <cell r="R76">
            <v>-641565097.56999993</v>
          </cell>
          <cell r="S76">
            <v>-350000</v>
          </cell>
          <cell r="T76">
            <v>-120000000</v>
          </cell>
          <cell r="U76">
            <v>0</v>
          </cell>
          <cell r="V76">
            <v>-246400000</v>
          </cell>
          <cell r="W76">
            <v>-440172419.03982604</v>
          </cell>
          <cell r="X76" t="str">
            <v>▼</v>
          </cell>
          <cell r="Y76">
            <v>-416814389.23984587</v>
          </cell>
          <cell r="Z76" t="str">
            <v>▼</v>
          </cell>
        </row>
        <row r="77">
          <cell r="B77" t="str">
            <v>FIBESA</v>
          </cell>
          <cell r="D77">
            <v>1000012</v>
          </cell>
          <cell r="E77">
            <v>5533670.8086998761</v>
          </cell>
          <cell r="F77">
            <v>0</v>
          </cell>
          <cell r="G77">
            <v>-3.7639588006408786E-6</v>
          </cell>
          <cell r="H77">
            <v>5857.04</v>
          </cell>
          <cell r="I77">
            <v>7790.9000000000005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646935.97028919507</v>
          </cell>
          <cell r="Q77" t="str">
            <v>▼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 t="str">
            <v>▲</v>
          </cell>
          <cell r="Y77">
            <v>646935.97028919507</v>
          </cell>
          <cell r="Z77" t="str">
            <v>▼</v>
          </cell>
        </row>
        <row r="78">
          <cell r="B78" t="str">
            <v>Conil</v>
          </cell>
          <cell r="D78" t="str">
            <v>Conil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 t="str">
            <v>▼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 t="str">
            <v>▲</v>
          </cell>
          <cell r="Y78">
            <v>0</v>
          </cell>
          <cell r="Z78" t="str">
            <v>▼</v>
          </cell>
        </row>
        <row r="79">
          <cell r="B79" t="str">
            <v>APSAMEDIA</v>
          </cell>
          <cell r="D79">
            <v>1003387</v>
          </cell>
          <cell r="E79">
            <v>1516.6125491530681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173.56518072248434</v>
          </cell>
          <cell r="Q79" t="str">
            <v>▼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▲</v>
          </cell>
          <cell r="Y79">
            <v>173.56518072248434</v>
          </cell>
          <cell r="Z79" t="str">
            <v>▼</v>
          </cell>
        </row>
        <row r="80">
          <cell r="B80" t="str">
            <v>Torodur</v>
          </cell>
          <cell r="D80">
            <v>1008478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2430487.81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2430487.81</v>
          </cell>
          <cell r="Q80" t="str">
            <v>▲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▲</v>
          </cell>
          <cell r="Y80">
            <v>2430487.81</v>
          </cell>
          <cell r="Z80" t="str">
            <v>▲</v>
          </cell>
        </row>
        <row r="81">
          <cell r="B81" t="str">
            <v>Shopping Neuquén</v>
          </cell>
          <cell r="D81">
            <v>1002818</v>
          </cell>
          <cell r="E81">
            <v>2506.4724654722118</v>
          </cell>
          <cell r="F81">
            <v>0</v>
          </cell>
          <cell r="G81">
            <v>0</v>
          </cell>
          <cell r="H81">
            <v>4236.0600000000004</v>
          </cell>
          <cell r="I81">
            <v>1023.5799999999999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5546.4873867558035</v>
          </cell>
          <cell r="Q81" t="str">
            <v>▼</v>
          </cell>
          <cell r="R81">
            <v>-20000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-2288.8532845044633</v>
          </cell>
          <cell r="X81" t="str">
            <v>▼</v>
          </cell>
          <cell r="Y81">
            <v>3257.6341022513402</v>
          </cell>
          <cell r="Z81" t="str">
            <v>▼</v>
          </cell>
        </row>
        <row r="82">
          <cell r="B82" t="str">
            <v>Arcos</v>
          </cell>
          <cell r="D82" t="str">
            <v>Arcos</v>
          </cell>
          <cell r="E82">
            <v>12189.32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1394.9782558937973</v>
          </cell>
          <cell r="Q82" t="str">
            <v>▼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 t="str">
            <v>▲</v>
          </cell>
          <cell r="Y82">
            <v>1394.9782558937973</v>
          </cell>
          <cell r="Z82" t="str">
            <v>▼</v>
          </cell>
        </row>
        <row r="83">
          <cell r="B83" t="str">
            <v>PAMSA</v>
          </cell>
          <cell r="C83" t="str">
            <v>(3)</v>
          </cell>
          <cell r="D83">
            <v>1002725</v>
          </cell>
          <cell r="E83">
            <v>33934443.468730368</v>
          </cell>
          <cell r="F83">
            <v>0</v>
          </cell>
          <cell r="G83">
            <v>9088939.754648691</v>
          </cell>
          <cell r="H83">
            <v>116910.25</v>
          </cell>
          <cell r="I83">
            <v>4300558.3899999997</v>
          </cell>
          <cell r="J83">
            <v>7777360.9000000004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25167317.414210416</v>
          </cell>
          <cell r="Q83" t="str">
            <v>▼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 t="str">
            <v>▲</v>
          </cell>
          <cell r="Y83">
            <v>25167317.414210416</v>
          </cell>
          <cell r="Z83" t="str">
            <v>▼</v>
          </cell>
        </row>
        <row r="84">
          <cell r="B84" t="str">
            <v>ERSA</v>
          </cell>
          <cell r="C84" t="str">
            <v>(3)</v>
          </cell>
          <cell r="D84">
            <v>1000013</v>
          </cell>
          <cell r="E84">
            <v>1289100.6925290572</v>
          </cell>
          <cell r="F84">
            <v>0</v>
          </cell>
          <cell r="G84">
            <v>2131566.71942362</v>
          </cell>
          <cell r="H84">
            <v>18673.27</v>
          </cell>
          <cell r="I84">
            <v>5301850.9300000006</v>
          </cell>
          <cell r="J84">
            <v>1922370.5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9521989.5371312257</v>
          </cell>
          <cell r="Q84" t="str">
            <v>▼</v>
          </cell>
          <cell r="R84">
            <v>-2790000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-319295.03318837262</v>
          </cell>
          <cell r="X84" t="str">
            <v>▼</v>
          </cell>
          <cell r="Y84">
            <v>9202694.5039428528</v>
          </cell>
          <cell r="Z84" t="str">
            <v>▼</v>
          </cell>
        </row>
        <row r="85">
          <cell r="B85" t="str">
            <v>Quality Invest</v>
          </cell>
          <cell r="D85">
            <v>1004449</v>
          </cell>
          <cell r="E85">
            <v>196270.45734527771</v>
          </cell>
          <cell r="F85">
            <v>0</v>
          </cell>
          <cell r="G85">
            <v>0</v>
          </cell>
          <cell r="H85">
            <v>0</v>
          </cell>
          <cell r="I85">
            <v>284.05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22745.764047296601</v>
          </cell>
          <cell r="Q85" t="str">
            <v>▲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 t="str">
            <v>▲</v>
          </cell>
          <cell r="Y85">
            <v>22745.764047296601</v>
          </cell>
          <cell r="Z85" t="str">
            <v>▲</v>
          </cell>
        </row>
        <row r="86">
          <cell r="B86" t="str">
            <v>Nuevo Puerto Santa Fe</v>
          </cell>
          <cell r="D86">
            <v>1007379</v>
          </cell>
          <cell r="E86">
            <v>21975.541674106127</v>
          </cell>
          <cell r="F86">
            <v>0</v>
          </cell>
          <cell r="G86">
            <v>1.9261375745001045E-3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2514.9414631147006</v>
          </cell>
          <cell r="Q86" t="str">
            <v>▼</v>
          </cell>
          <cell r="R86">
            <v>-13516666.666666668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-1546883.3447775999</v>
          </cell>
          <cell r="X86" t="str">
            <v>▼</v>
          </cell>
          <cell r="Y86">
            <v>-1544368.4033144852</v>
          </cell>
          <cell r="Z86" t="str">
            <v>▲</v>
          </cell>
        </row>
        <row r="87">
          <cell r="B87" t="str">
            <v>Boulevard del Norte</v>
          </cell>
          <cell r="D87">
            <v>1008677</v>
          </cell>
          <cell r="E87">
            <v>10058.1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1151.0757610437172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Y87">
            <v>1151.0757610437172</v>
          </cell>
        </row>
        <row r="88">
          <cell r="B88" t="str">
            <v>Ogden</v>
          </cell>
          <cell r="D88">
            <v>1008678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Y88">
            <v>0</v>
          </cell>
        </row>
        <row r="89">
          <cell r="B89" t="str">
            <v>Entertainment Holding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Y89">
            <v>0</v>
          </cell>
        </row>
        <row r="90">
          <cell r="B90" t="str">
            <v>Entretenimiento Universal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Y90">
            <v>0</v>
          </cell>
        </row>
        <row r="91">
          <cell r="B91" t="str">
            <v>APSA Adicional 5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Y91">
            <v>0</v>
          </cell>
        </row>
        <row r="92">
          <cell r="B92" t="str">
            <v>APSA Adicional 6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Y92">
            <v>0</v>
          </cell>
        </row>
        <row r="93">
          <cell r="B93" t="str">
            <v>APSA Adicional 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Y93">
            <v>0</v>
          </cell>
        </row>
        <row r="94">
          <cell r="B94" t="str">
            <v>APSA Adicional 8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Y94">
            <v>0</v>
          </cell>
        </row>
        <row r="95">
          <cell r="B95" t="str">
            <v>APSA Adicional 9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Y95">
            <v>0</v>
          </cell>
        </row>
        <row r="96">
          <cell r="B96" t="str">
            <v>APSA Adicional 10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Y96">
            <v>0</v>
          </cell>
        </row>
        <row r="97">
          <cell r="B97" t="str">
            <v>Totales</v>
          </cell>
          <cell r="E97">
            <v>83970738.851143643</v>
          </cell>
          <cell r="F97">
            <v>0</v>
          </cell>
          <cell r="G97">
            <v>32536173.695662938</v>
          </cell>
          <cell r="H97">
            <v>2756564.3153201723</v>
          </cell>
          <cell r="I97">
            <v>24854065.669</v>
          </cell>
          <cell r="J97">
            <v>30079562.744450003</v>
          </cell>
          <cell r="K97">
            <v>275744229.60000002</v>
          </cell>
          <cell r="L97">
            <v>398.09000000000003</v>
          </cell>
          <cell r="M97">
            <v>0</v>
          </cell>
          <cell r="N97">
            <v>0</v>
          </cell>
          <cell r="O97">
            <v>117826.13999999998</v>
          </cell>
          <cell r="P97">
            <v>375712272.94755155</v>
          </cell>
          <cell r="Q97" t="str">
            <v>▲</v>
          </cell>
          <cell r="R97">
            <v>-2136707454.2033334</v>
          </cell>
          <cell r="S97">
            <v>-228586885.5</v>
          </cell>
          <cell r="T97">
            <v>-421616302.1519537</v>
          </cell>
          <cell r="U97">
            <v>0</v>
          </cell>
          <cell r="V97">
            <v>-267744229.59999999</v>
          </cell>
          <cell r="W97">
            <v>-1162477910.9808769</v>
          </cell>
          <cell r="X97" t="str">
            <v>▼</v>
          </cell>
          <cell r="Y97">
            <v>-792678290.03614068</v>
          </cell>
          <cell r="Z97" t="str">
            <v>▲</v>
          </cell>
        </row>
        <row r="99">
          <cell r="B99" t="str">
            <v>Brasilagro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673406.32509107818</v>
          </cell>
          <cell r="J99">
            <v>0</v>
          </cell>
          <cell r="K99">
            <v>0</v>
          </cell>
          <cell r="L99">
            <v>49033385</v>
          </cell>
          <cell r="M99">
            <v>0</v>
          </cell>
          <cell r="N99">
            <v>0</v>
          </cell>
          <cell r="O99">
            <v>0</v>
          </cell>
          <cell r="P99">
            <v>17399216.462899782</v>
          </cell>
          <cell r="Q99" t="str">
            <v>▼</v>
          </cell>
          <cell r="R99">
            <v>0</v>
          </cell>
          <cell r="S99">
            <v>0</v>
          </cell>
          <cell r="T99">
            <v>0</v>
          </cell>
          <cell r="U99">
            <v>-123706385</v>
          </cell>
          <cell r="V99">
            <v>0</v>
          </cell>
          <cell r="W99">
            <v>-42197566.17546732</v>
          </cell>
          <cell r="X99" t="str">
            <v>▲</v>
          </cell>
          <cell r="Y99">
            <v>-24798349.712567538</v>
          </cell>
          <cell r="Z99" t="str">
            <v>▼</v>
          </cell>
        </row>
        <row r="100">
          <cell r="B100" t="str">
            <v>Brasilagro</v>
          </cell>
          <cell r="D100" t="str">
            <v>Brasilagro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673406.32509107818</v>
          </cell>
          <cell r="J100">
            <v>0</v>
          </cell>
          <cell r="K100">
            <v>0</v>
          </cell>
          <cell r="L100">
            <v>49033385</v>
          </cell>
          <cell r="N100">
            <v>0</v>
          </cell>
          <cell r="O100">
            <v>0</v>
          </cell>
          <cell r="P100">
            <v>17399216.462899782</v>
          </cell>
          <cell r="Q100" t="str">
            <v>▼</v>
          </cell>
          <cell r="R100">
            <v>0</v>
          </cell>
          <cell r="S100">
            <v>0</v>
          </cell>
          <cell r="T100">
            <v>0</v>
          </cell>
          <cell r="U100">
            <v>-123706385</v>
          </cell>
          <cell r="V100">
            <v>0</v>
          </cell>
          <cell r="W100">
            <v>-42197566.17546732</v>
          </cell>
          <cell r="X100" t="str">
            <v>▲</v>
          </cell>
          <cell r="Y100">
            <v>-24798349.712567538</v>
          </cell>
          <cell r="Z100" t="str">
            <v>▼</v>
          </cell>
        </row>
        <row r="101">
          <cell r="B101" t="str">
            <v>Ad Internacional 1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Y101">
            <v>0</v>
          </cell>
        </row>
        <row r="102">
          <cell r="B102" t="str">
            <v>Ad Internacional 2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Y102">
            <v>0</v>
          </cell>
        </row>
        <row r="103">
          <cell r="B103" t="str">
            <v>Ad Internacional 3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Y103">
            <v>0</v>
          </cell>
        </row>
        <row r="104">
          <cell r="B104" t="str">
            <v>Lipstick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3146354.09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3146354.09</v>
          </cell>
          <cell r="Q104" t="str">
            <v>▲</v>
          </cell>
          <cell r="R104">
            <v>0</v>
          </cell>
          <cell r="S104">
            <v>0</v>
          </cell>
          <cell r="T104">
            <v>-113517945.63</v>
          </cell>
          <cell r="U104">
            <v>0</v>
          </cell>
          <cell r="V104">
            <v>0</v>
          </cell>
          <cell r="W104">
            <v>-113517945.63</v>
          </cell>
          <cell r="X104" t="str">
            <v>▼</v>
          </cell>
          <cell r="Y104">
            <v>-110371591.53999999</v>
          </cell>
          <cell r="Z104" t="str">
            <v>▲</v>
          </cell>
        </row>
        <row r="105">
          <cell r="B105" t="str">
            <v>Lipstick Mgmt</v>
          </cell>
          <cell r="D105" t="str">
            <v>Lipstick Mgmt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657746.65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657746.65</v>
          </cell>
          <cell r="Q105" t="str">
            <v>▲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Y105">
            <v>657746.65</v>
          </cell>
          <cell r="Z105" t="str">
            <v>▲</v>
          </cell>
        </row>
        <row r="106">
          <cell r="B106" t="str">
            <v>New Lipstick LLC</v>
          </cell>
          <cell r="D106" t="str">
            <v>New Lipstick LLC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22439.72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0</v>
          </cell>
          <cell r="P106">
            <v>22439.72</v>
          </cell>
          <cell r="Q106" t="str">
            <v>▼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Y106">
            <v>22439.72</v>
          </cell>
          <cell r="Z106" t="str">
            <v>▼</v>
          </cell>
        </row>
        <row r="107">
          <cell r="B107" t="str">
            <v>Metropolitan</v>
          </cell>
          <cell r="C107" t="str">
            <v>(4)</v>
          </cell>
          <cell r="D107" t="str">
            <v>Metropolitan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2466167.7199999997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2466167.7199999997</v>
          </cell>
          <cell r="Q107" t="str">
            <v>▲</v>
          </cell>
          <cell r="R107">
            <v>0</v>
          </cell>
          <cell r="S107">
            <v>0</v>
          </cell>
          <cell r="T107">
            <v>-113517945.63</v>
          </cell>
          <cell r="U107">
            <v>0</v>
          </cell>
          <cell r="V107">
            <v>0</v>
          </cell>
          <cell r="W107">
            <v>-113517945.63</v>
          </cell>
          <cell r="X107" t="str">
            <v>▼</v>
          </cell>
          <cell r="Y107">
            <v>-111051777.91</v>
          </cell>
          <cell r="Z107" t="str">
            <v>▲</v>
          </cell>
        </row>
        <row r="108">
          <cell r="B108" t="str">
            <v>Ad Internacional 4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Y108">
            <v>0</v>
          </cell>
        </row>
        <row r="109">
          <cell r="B109" t="str">
            <v>Ad Internacional 5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Y109">
            <v>0</v>
          </cell>
        </row>
        <row r="110">
          <cell r="B110" t="str">
            <v>Ad Internacional 6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Y110">
            <v>0</v>
          </cell>
        </row>
        <row r="111">
          <cell r="B111" t="str">
            <v>Totales Int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3819760.4150910778</v>
          </cell>
          <cell r="J111">
            <v>0</v>
          </cell>
          <cell r="K111">
            <v>0</v>
          </cell>
          <cell r="L111">
            <v>49033385</v>
          </cell>
          <cell r="M111">
            <v>0</v>
          </cell>
          <cell r="N111">
            <v>0</v>
          </cell>
          <cell r="O111">
            <v>0</v>
          </cell>
          <cell r="P111">
            <v>20545570.552899782</v>
          </cell>
          <cell r="Q111" t="str">
            <v>▼</v>
          </cell>
          <cell r="R111">
            <v>0</v>
          </cell>
          <cell r="S111">
            <v>0</v>
          </cell>
          <cell r="T111">
            <v>-113517945.63</v>
          </cell>
          <cell r="U111">
            <v>-123706385</v>
          </cell>
          <cell r="V111">
            <v>0</v>
          </cell>
          <cell r="W111">
            <v>-155715511.80546731</v>
          </cell>
          <cell r="X111" t="str">
            <v>▲</v>
          </cell>
          <cell r="Y111">
            <v>-135169941.25256753</v>
          </cell>
          <cell r="Z111" t="str">
            <v>▼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21">
          <cell r="E21">
            <v>4500000</v>
          </cell>
        </row>
        <row r="41">
          <cell r="E41">
            <v>30500000</v>
          </cell>
        </row>
        <row r="64">
          <cell r="E64">
            <v>340000</v>
          </cell>
        </row>
        <row r="67">
          <cell r="E67">
            <v>5000000</v>
          </cell>
        </row>
        <row r="87">
          <cell r="E87">
            <v>2790000</v>
          </cell>
        </row>
        <row r="91">
          <cell r="E91">
            <v>20000</v>
          </cell>
        </row>
        <row r="95">
          <cell r="E95">
            <v>20000</v>
          </cell>
        </row>
        <row r="100">
          <cell r="E100">
            <v>4350000</v>
          </cell>
        </row>
      </sheetData>
      <sheetData sheetId="9"/>
      <sheetData sheetId="10">
        <row r="126">
          <cell r="E126">
            <v>523650000</v>
          </cell>
        </row>
        <row r="127">
          <cell r="E127">
            <v>220000000</v>
          </cell>
        </row>
        <row r="128">
          <cell r="E128">
            <v>499760000</v>
          </cell>
        </row>
        <row r="130">
          <cell r="E130">
            <v>12000000</v>
          </cell>
        </row>
        <row r="131">
          <cell r="E131">
            <v>20400000</v>
          </cell>
        </row>
        <row r="132">
          <cell r="E132">
            <v>1786000</v>
          </cell>
        </row>
        <row r="133">
          <cell r="E133">
            <v>0</v>
          </cell>
        </row>
        <row r="136">
          <cell r="E136">
            <v>252000</v>
          </cell>
        </row>
        <row r="140">
          <cell r="E140">
            <v>415000</v>
          </cell>
        </row>
        <row r="148">
          <cell r="E148">
            <v>0</v>
          </cell>
        </row>
        <row r="149">
          <cell r="E149">
            <v>0</v>
          </cell>
        </row>
        <row r="150">
          <cell r="E150">
            <v>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uda CP"/>
    </sheetNames>
    <sheetDataSet>
      <sheetData sheetId="0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 asto"/>
      <sheetName val="Sin asto"/>
      <sheetName val="abm productos"/>
      <sheetName val="Ajustes"/>
      <sheetName val="Print"/>
      <sheetName val="Mov no stan"/>
      <sheetName val="Base_depositos"/>
      <sheetName val="Hoja1"/>
    </sheetNames>
    <sheetDataSet>
      <sheetData sheetId="0" refreshError="1">
        <row r="1">
          <cell r="A1" t="str">
            <v>DEPOSI</v>
          </cell>
          <cell r="B1" t="str">
            <v>ARTCOD</v>
          </cell>
          <cell r="C1" t="str">
            <v>Descripción</v>
          </cell>
          <cell r="D1" t="str">
            <v>CODORI</v>
          </cell>
          <cell r="E1" t="str">
            <v>NROMOV</v>
          </cell>
          <cell r="F1" t="str">
            <v>NRITEM</v>
          </cell>
          <cell r="G1" t="str">
            <v>PRECIO</v>
          </cell>
          <cell r="H1" t="str">
            <v>CANTID</v>
          </cell>
          <cell r="I1" t="str">
            <v>CANTOT</v>
          </cell>
          <cell r="J1" t="str">
            <v>FCHMOV</v>
          </cell>
          <cell r="K1" t="str">
            <v>CTADEB</v>
          </cell>
          <cell r="L1" t="str">
            <v>CTAHAB</v>
          </cell>
          <cell r="M1" t="str">
            <v>CULTIV</v>
          </cell>
        </row>
        <row r="2">
          <cell r="A2" t="str">
            <v>T003</v>
          </cell>
          <cell r="B2">
            <v>1301000003</v>
          </cell>
          <cell r="C2" t="str">
            <v>BORREGO</v>
          </cell>
          <cell r="D2" t="str">
            <v>57</v>
          </cell>
          <cell r="E2">
            <v>529</v>
          </cell>
          <cell r="F2">
            <v>2</v>
          </cell>
          <cell r="G2">
            <v>20</v>
          </cell>
          <cell r="H2">
            <v>-2</v>
          </cell>
          <cell r="I2">
            <v>-40</v>
          </cell>
          <cell r="J2">
            <v>19991031</v>
          </cell>
          <cell r="K2" t="str">
            <v>5120802010</v>
          </cell>
          <cell r="L2" t="str">
            <v>6220301000</v>
          </cell>
        </row>
        <row r="3">
          <cell r="A3" t="str">
            <v>T013</v>
          </cell>
          <cell r="B3">
            <v>1301000003</v>
          </cell>
          <cell r="C3" t="str">
            <v>BORREGO</v>
          </cell>
          <cell r="D3" t="str">
            <v>57</v>
          </cell>
          <cell r="E3">
            <v>530</v>
          </cell>
          <cell r="F3">
            <v>1</v>
          </cell>
          <cell r="G3">
            <v>20</v>
          </cell>
          <cell r="H3">
            <v>-6</v>
          </cell>
          <cell r="I3">
            <v>-120</v>
          </cell>
          <cell r="J3">
            <v>19991031</v>
          </cell>
          <cell r="K3" t="str">
            <v>5120802010</v>
          </cell>
          <cell r="L3" t="str">
            <v>6220301000</v>
          </cell>
        </row>
        <row r="4">
          <cell r="A4" t="str">
            <v>T003</v>
          </cell>
          <cell r="B4">
            <v>1301000004</v>
          </cell>
          <cell r="C4" t="str">
            <v>CAPON</v>
          </cell>
          <cell r="D4" t="str">
            <v>57</v>
          </cell>
          <cell r="E4">
            <v>529</v>
          </cell>
          <cell r="F4">
            <v>3</v>
          </cell>
          <cell r="G4">
            <v>15</v>
          </cell>
          <cell r="H4">
            <v>-2</v>
          </cell>
          <cell r="I4">
            <v>-30</v>
          </cell>
          <cell r="J4">
            <v>19991031</v>
          </cell>
          <cell r="K4" t="str">
            <v>5120802010</v>
          </cell>
          <cell r="L4" t="str">
            <v>6220301000</v>
          </cell>
        </row>
        <row r="5">
          <cell r="A5" t="str">
            <v>T003</v>
          </cell>
          <cell r="B5">
            <v>1301000006</v>
          </cell>
          <cell r="C5" t="str">
            <v>OVEJA RECHAZO</v>
          </cell>
          <cell r="D5" t="str">
            <v>57</v>
          </cell>
          <cell r="E5">
            <v>529</v>
          </cell>
          <cell r="F5">
            <v>1</v>
          </cell>
          <cell r="G5">
            <v>14</v>
          </cell>
          <cell r="H5">
            <v>-3</v>
          </cell>
          <cell r="I5">
            <v>-42</v>
          </cell>
          <cell r="J5">
            <v>19991031</v>
          </cell>
          <cell r="K5" t="str">
            <v>5120802010</v>
          </cell>
          <cell r="L5" t="str">
            <v>6220301000</v>
          </cell>
        </row>
        <row r="6">
          <cell r="A6" t="str">
            <v>P005</v>
          </cell>
          <cell r="B6">
            <v>2101000002</v>
          </cell>
          <cell r="C6" t="str">
            <v>TRIGO PAN INFERIOR CALIDAD</v>
          </cell>
          <cell r="D6" t="str">
            <v>H1</v>
          </cell>
          <cell r="E6">
            <v>207</v>
          </cell>
          <cell r="F6">
            <v>1</v>
          </cell>
          <cell r="G6">
            <v>48.5</v>
          </cell>
          <cell r="H6">
            <v>-40</v>
          </cell>
          <cell r="I6">
            <v>-1940</v>
          </cell>
          <cell r="J6">
            <v>19991031</v>
          </cell>
          <cell r="K6" t="str">
            <v>5110201015</v>
          </cell>
          <cell r="L6" t="str">
            <v>6210219001</v>
          </cell>
          <cell r="M6" t="str">
            <v>9200000002</v>
          </cell>
        </row>
        <row r="7">
          <cell r="A7" t="str">
            <v>T008</v>
          </cell>
          <cell r="B7">
            <v>2105000001</v>
          </cell>
          <cell r="C7" t="str">
            <v>MAIZ 1ra</v>
          </cell>
          <cell r="D7" t="str">
            <v>E1</v>
          </cell>
          <cell r="E7">
            <v>418</v>
          </cell>
          <cell r="F7">
            <v>2</v>
          </cell>
          <cell r="G7">
            <v>80</v>
          </cell>
          <cell r="H7">
            <v>-15</v>
          </cell>
          <cell r="I7">
            <v>-1200</v>
          </cell>
          <cell r="J7">
            <v>19991031</v>
          </cell>
          <cell r="K7" t="str">
            <v>5110201015</v>
          </cell>
          <cell r="L7" t="str">
            <v>6210219001</v>
          </cell>
          <cell r="M7" t="str">
            <v>9200000002</v>
          </cell>
        </row>
        <row r="8">
          <cell r="A8" t="str">
            <v>P012</v>
          </cell>
          <cell r="B8">
            <v>2105000001</v>
          </cell>
          <cell r="C8" t="str">
            <v>MAIZ 1ra</v>
          </cell>
          <cell r="D8" t="str">
            <v>N1</v>
          </cell>
          <cell r="E8">
            <v>306</v>
          </cell>
          <cell r="F8">
            <v>1</v>
          </cell>
          <cell r="G8">
            <v>80</v>
          </cell>
          <cell r="H8">
            <v>-7.218</v>
          </cell>
          <cell r="I8">
            <v>-577.44000000000005</v>
          </cell>
          <cell r="J8">
            <v>19991031</v>
          </cell>
          <cell r="K8" t="str">
            <v>5110301015</v>
          </cell>
          <cell r="L8" t="str">
            <v>6210219002</v>
          </cell>
          <cell r="M8" t="str">
            <v>9200000004</v>
          </cell>
        </row>
        <row r="9">
          <cell r="A9" t="str">
            <v>P012</v>
          </cell>
          <cell r="B9">
            <v>2105000001</v>
          </cell>
          <cell r="C9" t="str">
            <v>MAIZ 1ra</v>
          </cell>
          <cell r="D9" t="str">
            <v>N1</v>
          </cell>
          <cell r="E9">
            <v>337</v>
          </cell>
          <cell r="F9">
            <v>1</v>
          </cell>
          <cell r="G9">
            <v>80</v>
          </cell>
          <cell r="H9">
            <v>-15</v>
          </cell>
          <cell r="I9">
            <v>-1200</v>
          </cell>
          <cell r="J9">
            <v>19991031</v>
          </cell>
          <cell r="K9" t="str">
            <v>5110301015</v>
          </cell>
          <cell r="L9" t="str">
            <v>6210219002</v>
          </cell>
          <cell r="M9" t="str">
            <v>9200000004</v>
          </cell>
        </row>
        <row r="10">
          <cell r="A10" t="str">
            <v>P012</v>
          </cell>
          <cell r="B10">
            <v>2105000001</v>
          </cell>
          <cell r="C10" t="str">
            <v>MAIZ 1ra</v>
          </cell>
          <cell r="D10" t="str">
            <v>N1</v>
          </cell>
          <cell r="E10">
            <v>338</v>
          </cell>
          <cell r="F10">
            <v>1</v>
          </cell>
          <cell r="G10">
            <v>80</v>
          </cell>
          <cell r="H10">
            <v>-2</v>
          </cell>
          <cell r="I10">
            <v>-160</v>
          </cell>
          <cell r="J10">
            <v>19991031</v>
          </cell>
          <cell r="K10" t="str">
            <v>5110301015</v>
          </cell>
          <cell r="L10" t="str">
            <v>6210219002</v>
          </cell>
          <cell r="M10" t="str">
            <v>9200000004</v>
          </cell>
        </row>
        <row r="11">
          <cell r="A11" t="str">
            <v>P012</v>
          </cell>
          <cell r="B11">
            <v>2105000001</v>
          </cell>
          <cell r="C11" t="str">
            <v>MAIZ 1ra</v>
          </cell>
          <cell r="D11" t="str">
            <v>N1</v>
          </cell>
          <cell r="E11">
            <v>307</v>
          </cell>
          <cell r="F11">
            <v>1</v>
          </cell>
          <cell r="G11">
            <v>80</v>
          </cell>
          <cell r="H11">
            <v>-3.7349999999999999</v>
          </cell>
          <cell r="I11">
            <v>-298.8</v>
          </cell>
          <cell r="J11">
            <v>19991031</v>
          </cell>
          <cell r="K11" t="str">
            <v>5110304015</v>
          </cell>
          <cell r="L11" t="str">
            <v>6210219003</v>
          </cell>
          <cell r="M11" t="str">
            <v>9200000012</v>
          </cell>
        </row>
        <row r="12">
          <cell r="A12" t="str">
            <v>P001</v>
          </cell>
          <cell r="B12">
            <v>2105000003</v>
          </cell>
          <cell r="C12" t="str">
            <v>MAIZ QUEBRADO</v>
          </cell>
          <cell r="D12" t="str">
            <v>L1</v>
          </cell>
          <cell r="E12">
            <v>281</v>
          </cell>
          <cell r="F12">
            <v>2</v>
          </cell>
          <cell r="G12">
            <v>94</v>
          </cell>
          <cell r="H12">
            <v>-99.13</v>
          </cell>
          <cell r="I12">
            <v>-9318.2199999999993</v>
          </cell>
          <cell r="J12">
            <v>19991030</v>
          </cell>
          <cell r="K12" t="str">
            <v>5110301015</v>
          </cell>
          <cell r="L12" t="str">
            <v>6210219002</v>
          </cell>
          <cell r="M12" t="str">
            <v>9200000004</v>
          </cell>
        </row>
        <row r="13">
          <cell r="A13" t="str">
            <v>P001</v>
          </cell>
          <cell r="B13">
            <v>2105000003</v>
          </cell>
          <cell r="C13" t="str">
            <v>MAIZ QUEBRADO</v>
          </cell>
          <cell r="D13" t="str">
            <v>L1</v>
          </cell>
          <cell r="E13">
            <v>280</v>
          </cell>
          <cell r="F13">
            <v>2</v>
          </cell>
          <cell r="G13">
            <v>94</v>
          </cell>
          <cell r="H13">
            <v>-13.95</v>
          </cell>
          <cell r="I13">
            <v>-1311.3</v>
          </cell>
          <cell r="J13">
            <v>19991030</v>
          </cell>
          <cell r="K13" t="str">
            <v>5110302015</v>
          </cell>
          <cell r="L13" t="str">
            <v>6210219004</v>
          </cell>
          <cell r="M13" t="str">
            <v>9200000003</v>
          </cell>
        </row>
        <row r="14">
          <cell r="A14" t="str">
            <v>P005</v>
          </cell>
          <cell r="B14">
            <v>2108000001</v>
          </cell>
          <cell r="C14" t="str">
            <v>SORGO</v>
          </cell>
          <cell r="D14" t="str">
            <v>H1</v>
          </cell>
          <cell r="E14">
            <v>207</v>
          </cell>
          <cell r="F14">
            <v>2</v>
          </cell>
          <cell r="G14">
            <v>72</v>
          </cell>
          <cell r="H14">
            <v>-126</v>
          </cell>
          <cell r="I14">
            <v>-9072</v>
          </cell>
          <cell r="J14">
            <v>19991031</v>
          </cell>
          <cell r="K14" t="str">
            <v>5110201015</v>
          </cell>
          <cell r="L14" t="str">
            <v>6210219001</v>
          </cell>
          <cell r="M14" t="str">
            <v>9200000002</v>
          </cell>
        </row>
        <row r="15">
          <cell r="A15" t="str">
            <v>P012</v>
          </cell>
          <cell r="B15">
            <v>2201000002</v>
          </cell>
          <cell r="C15" t="str">
            <v>MAIZ GRANO HUMEDO</v>
          </cell>
          <cell r="D15" t="str">
            <v>N1</v>
          </cell>
          <cell r="E15">
            <v>310</v>
          </cell>
          <cell r="F15">
            <v>3</v>
          </cell>
          <cell r="G15">
            <v>82.81</v>
          </cell>
          <cell r="H15">
            <v>-4.3659999999999997</v>
          </cell>
          <cell r="I15">
            <v>-361.54845999999998</v>
          </cell>
          <cell r="J15">
            <v>19991031</v>
          </cell>
          <cell r="K15" t="str">
            <v>5110301043</v>
          </cell>
          <cell r="L15" t="str">
            <v>6210219002</v>
          </cell>
          <cell r="M15" t="str">
            <v>9200000004</v>
          </cell>
        </row>
        <row r="16">
          <cell r="A16" t="str">
            <v>P023</v>
          </cell>
          <cell r="B16">
            <v>2201000002</v>
          </cell>
          <cell r="C16" t="str">
            <v>MAIZ GRANO HUMEDO</v>
          </cell>
          <cell r="D16" t="str">
            <v>B1</v>
          </cell>
          <cell r="E16">
            <v>217</v>
          </cell>
          <cell r="F16">
            <v>6</v>
          </cell>
          <cell r="G16">
            <v>75.47</v>
          </cell>
          <cell r="H16">
            <v>-51.6</v>
          </cell>
          <cell r="I16">
            <v>-3894.252</v>
          </cell>
          <cell r="J16">
            <v>19991030</v>
          </cell>
          <cell r="K16" t="str">
            <v>5110301043</v>
          </cell>
          <cell r="L16" t="str">
            <v>6210219002</v>
          </cell>
          <cell r="M16" t="str">
            <v>9200000004</v>
          </cell>
        </row>
        <row r="17">
          <cell r="A17" t="str">
            <v>P023</v>
          </cell>
          <cell r="B17">
            <v>2201000002</v>
          </cell>
          <cell r="C17" t="str">
            <v>MAIZ GRANO HUMEDO</v>
          </cell>
          <cell r="D17" t="str">
            <v>B1</v>
          </cell>
          <cell r="E17">
            <v>218</v>
          </cell>
          <cell r="F17">
            <v>3</v>
          </cell>
          <cell r="G17">
            <v>75.47</v>
          </cell>
          <cell r="H17">
            <v>-2.5</v>
          </cell>
          <cell r="I17">
            <v>-188.67500000000001</v>
          </cell>
          <cell r="J17">
            <v>19991030</v>
          </cell>
          <cell r="K17" t="str">
            <v>5110302048</v>
          </cell>
          <cell r="L17" t="str">
            <v>6210219004</v>
          </cell>
          <cell r="M17" t="str">
            <v>9200000003</v>
          </cell>
        </row>
        <row r="18">
          <cell r="A18" t="str">
            <v>P009</v>
          </cell>
          <cell r="B18">
            <v>2201000004</v>
          </cell>
          <cell r="C18" t="str">
            <v>ROLLOS</v>
          </cell>
          <cell r="D18" t="str">
            <v>O1</v>
          </cell>
          <cell r="E18">
            <v>105</v>
          </cell>
          <cell r="F18">
            <v>4</v>
          </cell>
          <cell r="G18">
            <v>13</v>
          </cell>
          <cell r="H18">
            <v>-456</v>
          </cell>
          <cell r="I18">
            <v>-5928</v>
          </cell>
          <cell r="J18">
            <v>19991004</v>
          </cell>
          <cell r="K18" t="str">
            <v>5110201013</v>
          </cell>
          <cell r="L18" t="str">
            <v>6210219011</v>
          </cell>
          <cell r="M18" t="str">
            <v>9200000002</v>
          </cell>
        </row>
        <row r="19">
          <cell r="A19" t="str">
            <v>P009</v>
          </cell>
          <cell r="B19">
            <v>2201000004</v>
          </cell>
          <cell r="C19" t="str">
            <v>ROLLOS</v>
          </cell>
          <cell r="D19" t="str">
            <v>O1</v>
          </cell>
          <cell r="E19">
            <v>107</v>
          </cell>
          <cell r="F19">
            <v>3</v>
          </cell>
          <cell r="G19">
            <v>13</v>
          </cell>
          <cell r="H19">
            <v>-406</v>
          </cell>
          <cell r="I19">
            <v>-5278</v>
          </cell>
          <cell r="J19">
            <v>19991011</v>
          </cell>
          <cell r="K19" t="str">
            <v>5110201013</v>
          </cell>
          <cell r="L19" t="str">
            <v>6210219011</v>
          </cell>
          <cell r="M19" t="str">
            <v>9200000002</v>
          </cell>
        </row>
        <row r="20">
          <cell r="A20" t="str">
            <v>P009</v>
          </cell>
          <cell r="B20">
            <v>2201000004</v>
          </cell>
          <cell r="C20" t="str">
            <v>ROLLOS</v>
          </cell>
          <cell r="D20" t="str">
            <v>O1</v>
          </cell>
          <cell r="E20">
            <v>109</v>
          </cell>
          <cell r="F20">
            <v>3</v>
          </cell>
          <cell r="G20">
            <v>13</v>
          </cell>
          <cell r="H20">
            <v>-338</v>
          </cell>
          <cell r="I20">
            <v>-4394</v>
          </cell>
          <cell r="J20">
            <v>19991018</v>
          </cell>
          <cell r="K20" t="str">
            <v>5110201013</v>
          </cell>
          <cell r="L20" t="str">
            <v>6210219011</v>
          </cell>
          <cell r="M20" t="str">
            <v>9200000002</v>
          </cell>
        </row>
        <row r="21">
          <cell r="A21" t="str">
            <v>P009</v>
          </cell>
          <cell r="B21">
            <v>2201000004</v>
          </cell>
          <cell r="C21" t="str">
            <v>ROLLOS</v>
          </cell>
          <cell r="D21" t="str">
            <v>O1</v>
          </cell>
          <cell r="E21">
            <v>111</v>
          </cell>
          <cell r="F21">
            <v>4</v>
          </cell>
          <cell r="G21">
            <v>13</v>
          </cell>
          <cell r="H21">
            <v>-340</v>
          </cell>
          <cell r="I21">
            <v>-4420</v>
          </cell>
          <cell r="J21">
            <v>19991026</v>
          </cell>
          <cell r="K21" t="str">
            <v>5110201013</v>
          </cell>
          <cell r="L21" t="str">
            <v>6210219011</v>
          </cell>
          <cell r="M21" t="str">
            <v>9200000002</v>
          </cell>
        </row>
        <row r="22">
          <cell r="A22" t="str">
            <v>P014</v>
          </cell>
          <cell r="B22">
            <v>2201000004</v>
          </cell>
          <cell r="C22" t="str">
            <v>ROLLOS</v>
          </cell>
          <cell r="D22" t="str">
            <v>S1</v>
          </cell>
          <cell r="E22">
            <v>261</v>
          </cell>
          <cell r="F22">
            <v>1</v>
          </cell>
          <cell r="G22">
            <v>13</v>
          </cell>
          <cell r="H22">
            <v>-23</v>
          </cell>
          <cell r="I22">
            <v>-299</v>
          </cell>
          <cell r="J22">
            <v>19991031</v>
          </cell>
          <cell r="K22" t="str">
            <v>5110201013</v>
          </cell>
          <cell r="L22" t="str">
            <v>6210219011</v>
          </cell>
          <cell r="M22" t="str">
            <v>9200000002</v>
          </cell>
        </row>
        <row r="23">
          <cell r="A23" t="str">
            <v>P012</v>
          </cell>
          <cell r="B23">
            <v>2201000004</v>
          </cell>
          <cell r="C23" t="str">
            <v>ROLLOS</v>
          </cell>
          <cell r="D23" t="str">
            <v>N1</v>
          </cell>
          <cell r="E23">
            <v>307</v>
          </cell>
          <cell r="F23">
            <v>4</v>
          </cell>
          <cell r="G23">
            <v>13</v>
          </cell>
          <cell r="H23">
            <v>-7</v>
          </cell>
          <cell r="I23">
            <v>-91</v>
          </cell>
          <cell r="J23">
            <v>19991031</v>
          </cell>
          <cell r="K23" t="str">
            <v>5110304013</v>
          </cell>
          <cell r="L23" t="str">
            <v>6210219012</v>
          </cell>
          <cell r="M23" t="str">
            <v>9200000012</v>
          </cell>
        </row>
        <row r="24">
          <cell r="A24" t="str">
            <v>P012</v>
          </cell>
          <cell r="B24">
            <v>2201000005</v>
          </cell>
          <cell r="C24" t="str">
            <v>SILAJE DE MAIZ</v>
          </cell>
          <cell r="D24" t="str">
            <v>N1</v>
          </cell>
          <cell r="E24">
            <v>309</v>
          </cell>
          <cell r="F24">
            <v>1</v>
          </cell>
          <cell r="G24">
            <v>16.559999999999999</v>
          </cell>
          <cell r="H24">
            <v>-22.15</v>
          </cell>
          <cell r="I24">
            <v>-366.80399999999997</v>
          </cell>
          <cell r="J24">
            <v>19991031</v>
          </cell>
          <cell r="K24" t="str">
            <v>5110201017</v>
          </cell>
          <cell r="L24" t="str">
            <v>6210219001</v>
          </cell>
          <cell r="M24" t="str">
            <v>9200000002</v>
          </cell>
        </row>
        <row r="25">
          <cell r="A25" t="str">
            <v>T008</v>
          </cell>
          <cell r="B25">
            <v>2201000005</v>
          </cell>
          <cell r="C25" t="str">
            <v>SILAJE DE MAIZ</v>
          </cell>
          <cell r="D25" t="str">
            <v>E1</v>
          </cell>
          <cell r="E25">
            <v>418</v>
          </cell>
          <cell r="F25">
            <v>1</v>
          </cell>
          <cell r="G25">
            <v>19.3</v>
          </cell>
          <cell r="H25">
            <v>-40</v>
          </cell>
          <cell r="I25">
            <v>-772</v>
          </cell>
          <cell r="J25">
            <v>19991031</v>
          </cell>
          <cell r="K25" t="str">
            <v>5110201017</v>
          </cell>
          <cell r="L25" t="str">
            <v>6210219001</v>
          </cell>
          <cell r="M25" t="str">
            <v>9200000002</v>
          </cell>
        </row>
        <row r="26">
          <cell r="A26" t="str">
            <v>P001</v>
          </cell>
          <cell r="B26">
            <v>2201000005</v>
          </cell>
          <cell r="C26" t="str">
            <v>SILAJE DE MAIZ</v>
          </cell>
          <cell r="D26" t="str">
            <v>L1</v>
          </cell>
          <cell r="E26">
            <v>281</v>
          </cell>
          <cell r="F26">
            <v>1</v>
          </cell>
          <cell r="G26">
            <v>20.7</v>
          </cell>
          <cell r="H26">
            <v>-362.5</v>
          </cell>
          <cell r="I26">
            <v>-7503.75</v>
          </cell>
          <cell r="J26">
            <v>19991030</v>
          </cell>
          <cell r="K26" t="str">
            <v>5110301017</v>
          </cell>
          <cell r="L26" t="str">
            <v>6210219002</v>
          </cell>
          <cell r="M26" t="str">
            <v>9200000004</v>
          </cell>
        </row>
        <row r="27">
          <cell r="A27" t="str">
            <v>P012</v>
          </cell>
          <cell r="B27">
            <v>2201000005</v>
          </cell>
          <cell r="C27" t="str">
            <v>SILAJE DE MAIZ</v>
          </cell>
          <cell r="D27" t="str">
            <v>N1</v>
          </cell>
          <cell r="E27">
            <v>310</v>
          </cell>
          <cell r="F27">
            <v>4</v>
          </cell>
          <cell r="G27">
            <v>16.559999999999999</v>
          </cell>
          <cell r="H27">
            <v>-123.029</v>
          </cell>
          <cell r="I27">
            <v>-2037.3602399999997</v>
          </cell>
          <cell r="J27">
            <v>19991031</v>
          </cell>
          <cell r="K27" t="str">
            <v>5110301017</v>
          </cell>
          <cell r="L27" t="str">
            <v>6210219002</v>
          </cell>
          <cell r="M27" t="str">
            <v>9200000004</v>
          </cell>
        </row>
        <row r="28">
          <cell r="A28" t="str">
            <v>P023</v>
          </cell>
          <cell r="B28">
            <v>2201000005</v>
          </cell>
          <cell r="C28" t="str">
            <v>SILAJE DE MAIZ</v>
          </cell>
          <cell r="D28" t="str">
            <v>B1</v>
          </cell>
          <cell r="E28">
            <v>217</v>
          </cell>
          <cell r="F28">
            <v>3</v>
          </cell>
          <cell r="G28">
            <v>18.559999999999999</v>
          </cell>
          <cell r="H28">
            <v>-116</v>
          </cell>
          <cell r="I28">
            <v>-2152.96</v>
          </cell>
          <cell r="J28">
            <v>19991030</v>
          </cell>
          <cell r="K28" t="str">
            <v>5110301017</v>
          </cell>
          <cell r="L28" t="str">
            <v>6210219002</v>
          </cell>
          <cell r="M28" t="str">
            <v>9200000004</v>
          </cell>
        </row>
        <row r="29">
          <cell r="A29" t="str">
            <v>P001</v>
          </cell>
          <cell r="B29">
            <v>2201000005</v>
          </cell>
          <cell r="C29" t="str">
            <v>SILAJE DE MAIZ</v>
          </cell>
          <cell r="D29" t="str">
            <v>L1</v>
          </cell>
          <cell r="E29">
            <v>280</v>
          </cell>
          <cell r="F29">
            <v>1</v>
          </cell>
          <cell r="G29">
            <v>20.7</v>
          </cell>
          <cell r="H29">
            <v>-140</v>
          </cell>
          <cell r="I29">
            <v>-2898</v>
          </cell>
          <cell r="J29">
            <v>19991030</v>
          </cell>
          <cell r="K29" t="str">
            <v>5110302017</v>
          </cell>
          <cell r="L29" t="str">
            <v>6210219004</v>
          </cell>
          <cell r="M29" t="str">
            <v>9200000003</v>
          </cell>
        </row>
        <row r="30">
          <cell r="A30" t="str">
            <v>P012</v>
          </cell>
          <cell r="B30">
            <v>2201000005</v>
          </cell>
          <cell r="C30" t="str">
            <v>SILAJE DE MAIZ</v>
          </cell>
          <cell r="D30" t="str">
            <v>N1</v>
          </cell>
          <cell r="E30">
            <v>307</v>
          </cell>
          <cell r="F30">
            <v>3</v>
          </cell>
          <cell r="G30">
            <v>16.559999999999999</v>
          </cell>
          <cell r="H30">
            <v>-5.88</v>
          </cell>
          <cell r="I30">
            <v>-97.372799999999984</v>
          </cell>
          <cell r="J30">
            <v>19991031</v>
          </cell>
          <cell r="K30" t="str">
            <v>5110304017</v>
          </cell>
          <cell r="L30" t="str">
            <v>6210219003</v>
          </cell>
          <cell r="M30" t="str">
            <v>9200000012</v>
          </cell>
        </row>
        <row r="31">
          <cell r="A31" t="str">
            <v>P009</v>
          </cell>
          <cell r="B31">
            <v>2201000008</v>
          </cell>
          <cell r="C31" t="str">
            <v>SILAJE DE SORGO</v>
          </cell>
          <cell r="D31" t="str">
            <v>O1</v>
          </cell>
          <cell r="E31">
            <v>105</v>
          </cell>
          <cell r="F31">
            <v>1</v>
          </cell>
          <cell r="G31">
            <v>18.170000000000002</v>
          </cell>
          <cell r="H31">
            <v>-121.8</v>
          </cell>
          <cell r="I31">
            <v>-2213.1060000000002</v>
          </cell>
          <cell r="J31">
            <v>19991004</v>
          </cell>
          <cell r="K31" t="str">
            <v>5110201044</v>
          </cell>
          <cell r="L31" t="str">
            <v>6210219001</v>
          </cell>
          <cell r="M31" t="str">
            <v>9200000002</v>
          </cell>
        </row>
        <row r="32">
          <cell r="A32" t="str">
            <v>P009</v>
          </cell>
          <cell r="B32">
            <v>2201000008</v>
          </cell>
          <cell r="C32" t="str">
            <v>SILAJE DE SORGO</v>
          </cell>
          <cell r="D32" t="str">
            <v>O1</v>
          </cell>
          <cell r="E32">
            <v>107</v>
          </cell>
          <cell r="F32">
            <v>1</v>
          </cell>
          <cell r="G32">
            <v>18.170000000000002</v>
          </cell>
          <cell r="H32">
            <v>-101.26</v>
          </cell>
          <cell r="I32">
            <v>-1839.8942000000002</v>
          </cell>
          <cell r="J32">
            <v>19991011</v>
          </cell>
          <cell r="K32" t="str">
            <v>5110201044</v>
          </cell>
          <cell r="L32" t="str">
            <v>6210219001</v>
          </cell>
          <cell r="M32" t="str">
            <v>9200000002</v>
          </cell>
        </row>
        <row r="33">
          <cell r="A33" t="str">
            <v>P009</v>
          </cell>
          <cell r="B33">
            <v>2201000008</v>
          </cell>
          <cell r="C33" t="str">
            <v>SILAJE DE SORGO</v>
          </cell>
          <cell r="D33" t="str">
            <v>O1</v>
          </cell>
          <cell r="E33">
            <v>109</v>
          </cell>
          <cell r="F33">
            <v>1</v>
          </cell>
          <cell r="G33">
            <v>18.170000000000002</v>
          </cell>
          <cell r="H33">
            <v>-94.1</v>
          </cell>
          <cell r="I33">
            <v>-1709.797</v>
          </cell>
          <cell r="J33">
            <v>19991018</v>
          </cell>
          <cell r="K33" t="str">
            <v>5110201044</v>
          </cell>
          <cell r="L33" t="str">
            <v>6210219001</v>
          </cell>
          <cell r="M33" t="str">
            <v>9200000002</v>
          </cell>
        </row>
        <row r="34">
          <cell r="A34" t="str">
            <v>P009</v>
          </cell>
          <cell r="B34">
            <v>2201000008</v>
          </cell>
          <cell r="C34" t="str">
            <v>SILAJE DE SORGO</v>
          </cell>
          <cell r="D34" t="str">
            <v>O1</v>
          </cell>
          <cell r="E34">
            <v>111</v>
          </cell>
          <cell r="F34">
            <v>1</v>
          </cell>
          <cell r="G34">
            <v>18.170000000000002</v>
          </cell>
          <cell r="H34">
            <v>-101.6</v>
          </cell>
          <cell r="I34">
            <v>-1846.0720000000001</v>
          </cell>
          <cell r="J34">
            <v>19991026</v>
          </cell>
          <cell r="K34" t="str">
            <v>5110201044</v>
          </cell>
          <cell r="L34" t="str">
            <v>6210219001</v>
          </cell>
          <cell r="M34" t="str">
            <v>9200000002</v>
          </cell>
        </row>
        <row r="35">
          <cell r="A35" t="str">
            <v>P001</v>
          </cell>
          <cell r="B35">
            <v>2202000009</v>
          </cell>
          <cell r="C35" t="str">
            <v>ALIMIMENTO CRIADERO</v>
          </cell>
          <cell r="D35" t="str">
            <v>L1</v>
          </cell>
          <cell r="E35">
            <v>278</v>
          </cell>
          <cell r="F35">
            <v>1</v>
          </cell>
          <cell r="G35">
            <v>130.81899999999999</v>
          </cell>
          <cell r="H35">
            <v>-10.24</v>
          </cell>
          <cell r="I35">
            <v>-1339.58656</v>
          </cell>
          <cell r="J35">
            <v>19991030</v>
          </cell>
          <cell r="K35" t="str">
            <v>5110302016</v>
          </cell>
          <cell r="L35" t="str">
            <v>6210219006</v>
          </cell>
          <cell r="M35" t="str">
            <v>9200000003</v>
          </cell>
        </row>
        <row r="36">
          <cell r="A36" t="str">
            <v>P023</v>
          </cell>
          <cell r="B36">
            <v>2202000009</v>
          </cell>
          <cell r="C36" t="str">
            <v>ALIMIMENTO CRIADERO</v>
          </cell>
          <cell r="D36" t="str">
            <v>B1</v>
          </cell>
          <cell r="E36">
            <v>218</v>
          </cell>
          <cell r="F36">
            <v>1</v>
          </cell>
          <cell r="G36">
            <v>188</v>
          </cell>
          <cell r="H36">
            <v>-0.34</v>
          </cell>
          <cell r="I36">
            <v>-63.92</v>
          </cell>
          <cell r="J36">
            <v>19991030</v>
          </cell>
          <cell r="K36" t="str">
            <v>5110302016</v>
          </cell>
          <cell r="L36" t="str">
            <v>6210219006</v>
          </cell>
          <cell r="M36" t="str">
            <v>9200000003</v>
          </cell>
        </row>
        <row r="37">
          <cell r="A37" t="str">
            <v>P001</v>
          </cell>
          <cell r="B37">
            <v>2202000019</v>
          </cell>
          <cell r="C37" t="str">
            <v>SUSTITUTO LACTEO</v>
          </cell>
          <cell r="D37" t="str">
            <v>L1</v>
          </cell>
          <cell r="E37">
            <v>279</v>
          </cell>
          <cell r="F37">
            <v>1</v>
          </cell>
          <cell r="G37">
            <v>1.788</v>
          </cell>
          <cell r="H37">
            <v>-925</v>
          </cell>
          <cell r="I37">
            <v>-1653.9</v>
          </cell>
          <cell r="J37">
            <v>19991030</v>
          </cell>
          <cell r="K37" t="str">
            <v>5110302016</v>
          </cell>
          <cell r="L37" t="str">
            <v>6210219006</v>
          </cell>
          <cell r="M37" t="str">
            <v>9200000003</v>
          </cell>
        </row>
        <row r="38">
          <cell r="A38" t="str">
            <v>P012</v>
          </cell>
          <cell r="B38">
            <v>2202000019</v>
          </cell>
          <cell r="C38" t="str">
            <v>SUSTITUTO LACTEO</v>
          </cell>
          <cell r="D38" t="str">
            <v>N1</v>
          </cell>
          <cell r="E38">
            <v>308</v>
          </cell>
          <cell r="F38">
            <v>1</v>
          </cell>
          <cell r="G38">
            <v>1.228</v>
          </cell>
          <cell r="H38">
            <v>-950</v>
          </cell>
          <cell r="I38">
            <v>-1166.5999999999999</v>
          </cell>
          <cell r="J38">
            <v>19991031</v>
          </cell>
          <cell r="K38" t="str">
            <v>5110302016</v>
          </cell>
          <cell r="L38" t="str">
            <v>6210219006</v>
          </cell>
          <cell r="M38" t="str">
            <v>9200000003</v>
          </cell>
        </row>
        <row r="39">
          <cell r="A39" t="str">
            <v>P001</v>
          </cell>
          <cell r="B39">
            <v>2202000020</v>
          </cell>
          <cell r="C39" t="str">
            <v>ALIMENTO TAMBO</v>
          </cell>
          <cell r="D39" t="str">
            <v>L1</v>
          </cell>
          <cell r="E39">
            <v>281</v>
          </cell>
          <cell r="F39">
            <v>5</v>
          </cell>
          <cell r="G39">
            <v>80</v>
          </cell>
          <cell r="H39">
            <v>-39.270000000000003</v>
          </cell>
          <cell r="I39">
            <v>-3141.6000000000004</v>
          </cell>
          <cell r="J39">
            <v>19991030</v>
          </cell>
          <cell r="K39" t="str">
            <v>5110301016</v>
          </cell>
          <cell r="L39" t="str">
            <v>6210219005</v>
          </cell>
          <cell r="M39" t="str">
            <v>9200000004</v>
          </cell>
        </row>
        <row r="40">
          <cell r="A40" t="str">
            <v>P012</v>
          </cell>
          <cell r="B40">
            <v>2203000001</v>
          </cell>
          <cell r="C40" t="str">
            <v>AFRECHILLO</v>
          </cell>
          <cell r="D40" t="str">
            <v>N1</v>
          </cell>
          <cell r="E40">
            <v>310</v>
          </cell>
          <cell r="F40">
            <v>1</v>
          </cell>
          <cell r="G40">
            <v>57</v>
          </cell>
          <cell r="H40">
            <v>-10.035</v>
          </cell>
          <cell r="I40">
            <v>-571.995</v>
          </cell>
          <cell r="J40">
            <v>19991031</v>
          </cell>
          <cell r="K40" t="str">
            <v>5110301016</v>
          </cell>
          <cell r="L40" t="str">
            <v>6210219005</v>
          </cell>
          <cell r="M40" t="str">
            <v>9200000004</v>
          </cell>
        </row>
        <row r="41">
          <cell r="A41" t="str">
            <v>P012</v>
          </cell>
          <cell r="B41">
            <v>2203000001</v>
          </cell>
          <cell r="C41" t="str">
            <v>AFRECHILLO</v>
          </cell>
          <cell r="D41" t="str">
            <v>N1</v>
          </cell>
          <cell r="E41">
            <v>337</v>
          </cell>
          <cell r="F41">
            <v>2</v>
          </cell>
          <cell r="G41">
            <v>57</v>
          </cell>
          <cell r="H41">
            <v>-5</v>
          </cell>
          <cell r="I41">
            <v>-285</v>
          </cell>
          <cell r="J41">
            <v>19991031</v>
          </cell>
          <cell r="K41" t="str">
            <v>5110301016</v>
          </cell>
          <cell r="L41" t="str">
            <v>6210219005</v>
          </cell>
          <cell r="M41" t="str">
            <v>9200000004</v>
          </cell>
        </row>
        <row r="42">
          <cell r="A42" t="str">
            <v>P001</v>
          </cell>
          <cell r="B42">
            <v>2203000003</v>
          </cell>
          <cell r="C42" t="str">
            <v>CONCHILLA</v>
          </cell>
          <cell r="D42" t="str">
            <v>L1</v>
          </cell>
          <cell r="E42">
            <v>281</v>
          </cell>
          <cell r="F42">
            <v>6</v>
          </cell>
          <cell r="G42">
            <v>65</v>
          </cell>
          <cell r="H42">
            <v>-6.1230000000000002</v>
          </cell>
          <cell r="I42">
            <v>-397.995</v>
          </cell>
          <cell r="J42">
            <v>19991030</v>
          </cell>
          <cell r="K42" t="str">
            <v>5110301016</v>
          </cell>
          <cell r="L42" t="str">
            <v>6210219005</v>
          </cell>
          <cell r="M42" t="str">
            <v>9200000004</v>
          </cell>
        </row>
        <row r="43">
          <cell r="A43" t="str">
            <v>P023</v>
          </cell>
          <cell r="B43">
            <v>2203000003</v>
          </cell>
          <cell r="C43" t="str">
            <v>CONCHILLA</v>
          </cell>
          <cell r="D43" t="str">
            <v>B1</v>
          </cell>
          <cell r="E43">
            <v>217</v>
          </cell>
          <cell r="F43">
            <v>4</v>
          </cell>
          <cell r="G43">
            <v>65</v>
          </cell>
          <cell r="H43">
            <v>-2.35</v>
          </cell>
          <cell r="I43">
            <v>-152.75</v>
          </cell>
          <cell r="J43">
            <v>19991030</v>
          </cell>
          <cell r="K43" t="str">
            <v>5110301016</v>
          </cell>
          <cell r="L43" t="str">
            <v>6210219005</v>
          </cell>
          <cell r="M43" t="str">
            <v>9200000004</v>
          </cell>
        </row>
        <row r="44">
          <cell r="A44" t="str">
            <v>P001</v>
          </cell>
          <cell r="B44">
            <v>2203000003</v>
          </cell>
          <cell r="C44" t="str">
            <v>CONCHILLA</v>
          </cell>
          <cell r="D44" t="str">
            <v>L1</v>
          </cell>
          <cell r="E44">
            <v>280</v>
          </cell>
          <cell r="F44">
            <v>4</v>
          </cell>
          <cell r="G44">
            <v>65</v>
          </cell>
          <cell r="H44">
            <v>-0.52</v>
          </cell>
          <cell r="I44">
            <v>-33.800000000000004</v>
          </cell>
          <cell r="J44">
            <v>19991030</v>
          </cell>
          <cell r="K44" t="str">
            <v>5110302016</v>
          </cell>
          <cell r="L44" t="str">
            <v>6210219006</v>
          </cell>
          <cell r="M44" t="str">
            <v>9200000003</v>
          </cell>
        </row>
        <row r="45">
          <cell r="A45" t="str">
            <v>P023</v>
          </cell>
          <cell r="B45">
            <v>2203000004</v>
          </cell>
          <cell r="C45" t="str">
            <v>GLUTEN FEED</v>
          </cell>
          <cell r="D45" t="str">
            <v>B1</v>
          </cell>
          <cell r="E45">
            <v>217</v>
          </cell>
          <cell r="F45">
            <v>1</v>
          </cell>
          <cell r="G45">
            <v>30</v>
          </cell>
          <cell r="H45">
            <v>-62.96</v>
          </cell>
          <cell r="I45">
            <v>-1888.8</v>
          </cell>
          <cell r="J45">
            <v>19991030</v>
          </cell>
          <cell r="K45" t="str">
            <v>5110301016</v>
          </cell>
          <cell r="L45" t="str">
            <v>6210219005</v>
          </cell>
          <cell r="M45" t="str">
            <v>9200000004</v>
          </cell>
        </row>
        <row r="46">
          <cell r="A46" t="str">
            <v>P001</v>
          </cell>
          <cell r="B46">
            <v>2203000009</v>
          </cell>
          <cell r="C46" t="str">
            <v>OXIDO DE MAGNESIO</v>
          </cell>
          <cell r="D46" t="str">
            <v>L1</v>
          </cell>
          <cell r="E46">
            <v>282</v>
          </cell>
          <cell r="F46">
            <v>1</v>
          </cell>
          <cell r="G46">
            <v>0.78</v>
          </cell>
          <cell r="H46">
            <v>-1240</v>
          </cell>
          <cell r="I46">
            <v>-967.2</v>
          </cell>
          <cell r="J46">
            <v>19991030</v>
          </cell>
          <cell r="K46" t="str">
            <v>5110301016</v>
          </cell>
          <cell r="L46" t="str">
            <v>6210219005</v>
          </cell>
          <cell r="M46" t="str">
            <v>9200000004</v>
          </cell>
        </row>
        <row r="47">
          <cell r="A47" t="str">
            <v>P023</v>
          </cell>
          <cell r="B47">
            <v>2203000009</v>
          </cell>
          <cell r="C47" t="str">
            <v>OXIDO DE MAGNESIO</v>
          </cell>
          <cell r="D47" t="str">
            <v>B1</v>
          </cell>
          <cell r="E47">
            <v>217</v>
          </cell>
          <cell r="F47">
            <v>5</v>
          </cell>
          <cell r="G47">
            <v>0.78</v>
          </cell>
          <cell r="H47">
            <v>-200</v>
          </cell>
          <cell r="I47">
            <v>-156</v>
          </cell>
          <cell r="J47">
            <v>19991030</v>
          </cell>
          <cell r="K47" t="str">
            <v>5110301016</v>
          </cell>
          <cell r="L47" t="str">
            <v>6210219005</v>
          </cell>
          <cell r="M47" t="str">
            <v>9200000004</v>
          </cell>
        </row>
        <row r="48">
          <cell r="A48" t="str">
            <v>P001</v>
          </cell>
          <cell r="B48">
            <v>2203000010</v>
          </cell>
          <cell r="C48" t="str">
            <v>PELLET AFRECHO</v>
          </cell>
          <cell r="D48" t="str">
            <v>L1</v>
          </cell>
          <cell r="E48">
            <v>281</v>
          </cell>
          <cell r="F48">
            <v>3</v>
          </cell>
          <cell r="G48">
            <v>55</v>
          </cell>
          <cell r="H48">
            <v>-42.84</v>
          </cell>
          <cell r="I48">
            <v>-2356.2000000000003</v>
          </cell>
          <cell r="J48">
            <v>19991030</v>
          </cell>
          <cell r="K48" t="str">
            <v>5110301016</v>
          </cell>
          <cell r="L48" t="str">
            <v>6210219005</v>
          </cell>
          <cell r="M48" t="str">
            <v>9200000004</v>
          </cell>
        </row>
        <row r="49">
          <cell r="A49" t="str">
            <v>P001</v>
          </cell>
          <cell r="B49">
            <v>2203000012</v>
          </cell>
          <cell r="C49" t="str">
            <v>PELLET DE SOJA</v>
          </cell>
          <cell r="D49" t="str">
            <v>L1</v>
          </cell>
          <cell r="E49">
            <v>281</v>
          </cell>
          <cell r="F49">
            <v>4</v>
          </cell>
          <cell r="G49">
            <v>144</v>
          </cell>
          <cell r="H49">
            <v>-40.1</v>
          </cell>
          <cell r="I49">
            <v>-5774.4000000000005</v>
          </cell>
          <cell r="J49">
            <v>19991030</v>
          </cell>
          <cell r="K49" t="str">
            <v>5110301016</v>
          </cell>
          <cell r="L49" t="str">
            <v>6210219005</v>
          </cell>
          <cell r="M49" t="str">
            <v>9200000004</v>
          </cell>
        </row>
        <row r="50">
          <cell r="A50" t="str">
            <v>P012</v>
          </cell>
          <cell r="B50">
            <v>2203000012</v>
          </cell>
          <cell r="C50" t="str">
            <v>PELLET DE SOJA</v>
          </cell>
          <cell r="D50" t="str">
            <v>N1</v>
          </cell>
          <cell r="E50">
            <v>310</v>
          </cell>
          <cell r="F50">
            <v>2</v>
          </cell>
          <cell r="G50">
            <v>132.553</v>
          </cell>
          <cell r="H50">
            <v>-2.2149999999999999</v>
          </cell>
          <cell r="I50">
            <v>-293.604895</v>
          </cell>
          <cell r="J50">
            <v>19991031</v>
          </cell>
          <cell r="K50" t="str">
            <v>5110301016</v>
          </cell>
          <cell r="L50" t="str">
            <v>6210219005</v>
          </cell>
          <cell r="M50" t="str">
            <v>9200000004</v>
          </cell>
        </row>
        <row r="51">
          <cell r="A51" t="str">
            <v>P012</v>
          </cell>
          <cell r="B51">
            <v>2203000012</v>
          </cell>
          <cell r="C51" t="str">
            <v>PELLET DE SOJA</v>
          </cell>
          <cell r="D51" t="str">
            <v>N1</v>
          </cell>
          <cell r="E51">
            <v>338</v>
          </cell>
          <cell r="F51">
            <v>2</v>
          </cell>
          <cell r="G51">
            <v>132.553</v>
          </cell>
          <cell r="H51">
            <v>-2</v>
          </cell>
          <cell r="I51">
            <v>-265.10599999999999</v>
          </cell>
          <cell r="J51">
            <v>19991031</v>
          </cell>
          <cell r="K51" t="str">
            <v>5110301016</v>
          </cell>
          <cell r="L51" t="str">
            <v>6210219005</v>
          </cell>
          <cell r="M51" t="str">
            <v>9200000004</v>
          </cell>
        </row>
        <row r="52">
          <cell r="A52" t="str">
            <v>P023</v>
          </cell>
          <cell r="B52">
            <v>2203000012</v>
          </cell>
          <cell r="C52" t="str">
            <v>PELLET DE SOJA</v>
          </cell>
          <cell r="D52" t="str">
            <v>B1</v>
          </cell>
          <cell r="E52">
            <v>217</v>
          </cell>
          <cell r="F52">
            <v>2</v>
          </cell>
          <cell r="G52">
            <v>169.32400000000001</v>
          </cell>
          <cell r="H52">
            <v>-21.53</v>
          </cell>
          <cell r="I52">
            <v>-3645.5457200000005</v>
          </cell>
          <cell r="J52">
            <v>19991030</v>
          </cell>
          <cell r="K52" t="str">
            <v>5110301016</v>
          </cell>
          <cell r="L52" t="str">
            <v>6210219005</v>
          </cell>
          <cell r="M52" t="str">
            <v>9200000004</v>
          </cell>
        </row>
        <row r="53">
          <cell r="A53" t="str">
            <v>P023</v>
          </cell>
          <cell r="B53">
            <v>2203000012</v>
          </cell>
          <cell r="C53" t="str">
            <v>PELLET DE SOJA</v>
          </cell>
          <cell r="D53" t="str">
            <v>B1</v>
          </cell>
          <cell r="E53">
            <v>218</v>
          </cell>
          <cell r="F53">
            <v>2</v>
          </cell>
          <cell r="G53">
            <v>169.32400000000001</v>
          </cell>
          <cell r="H53">
            <v>-1.8</v>
          </cell>
          <cell r="I53">
            <v>-304.78320000000002</v>
          </cell>
          <cell r="J53">
            <v>19991030</v>
          </cell>
          <cell r="K53" t="str">
            <v>5110302016</v>
          </cell>
          <cell r="L53" t="str">
            <v>6210219006</v>
          </cell>
          <cell r="M53" t="str">
            <v>9200000003</v>
          </cell>
        </row>
        <row r="54">
          <cell r="A54" t="str">
            <v>P012</v>
          </cell>
          <cell r="B54">
            <v>2203000012</v>
          </cell>
          <cell r="C54" t="str">
            <v>PELLET DE SOJA</v>
          </cell>
          <cell r="D54" t="str">
            <v>N1</v>
          </cell>
          <cell r="E54">
            <v>307</v>
          </cell>
          <cell r="F54">
            <v>2</v>
          </cell>
          <cell r="G54">
            <v>132.553</v>
          </cell>
          <cell r="H54">
            <v>-2.0049999999999999</v>
          </cell>
          <cell r="I54">
            <v>-265.76876499999997</v>
          </cell>
          <cell r="J54">
            <v>19991031</v>
          </cell>
          <cell r="K54" t="str">
            <v>5110304016</v>
          </cell>
          <cell r="L54" t="str">
            <v>6210219008</v>
          </cell>
          <cell r="M54" t="str">
            <v>9200000012</v>
          </cell>
        </row>
        <row r="55">
          <cell r="A55" t="str">
            <v>P012</v>
          </cell>
          <cell r="B55">
            <v>2203000012</v>
          </cell>
          <cell r="C55" t="str">
            <v>PELLET DE SOJA</v>
          </cell>
          <cell r="D55" t="str">
            <v>N1</v>
          </cell>
          <cell r="E55">
            <v>339</v>
          </cell>
          <cell r="F55">
            <v>1</v>
          </cell>
          <cell r="G55">
            <v>132.553</v>
          </cell>
          <cell r="H55">
            <v>-2</v>
          </cell>
          <cell r="I55">
            <v>-265.10599999999999</v>
          </cell>
          <cell r="J55">
            <v>19991031</v>
          </cell>
          <cell r="K55" t="str">
            <v>5110304016</v>
          </cell>
          <cell r="L55" t="str">
            <v>6210219008</v>
          </cell>
          <cell r="M55" t="str">
            <v>9200000012</v>
          </cell>
        </row>
        <row r="56">
          <cell r="A56" t="str">
            <v>P001</v>
          </cell>
          <cell r="B56">
            <v>2203000014</v>
          </cell>
          <cell r="C56" t="str">
            <v>PELLET GIRASOL</v>
          </cell>
          <cell r="D56" t="str">
            <v>L1</v>
          </cell>
          <cell r="E56">
            <v>281</v>
          </cell>
          <cell r="F56">
            <v>7</v>
          </cell>
          <cell r="G56">
            <v>50</v>
          </cell>
          <cell r="H56">
            <v>-48.18</v>
          </cell>
          <cell r="I56">
            <v>-2409</v>
          </cell>
          <cell r="J56">
            <v>19991030</v>
          </cell>
          <cell r="K56" t="str">
            <v>5110301016</v>
          </cell>
          <cell r="L56" t="str">
            <v>6210219005</v>
          </cell>
          <cell r="M56" t="str">
            <v>9200000004</v>
          </cell>
        </row>
        <row r="57">
          <cell r="A57" t="str">
            <v>P001</v>
          </cell>
          <cell r="B57">
            <v>2203000014</v>
          </cell>
          <cell r="C57" t="str">
            <v>PELLET GIRASOL</v>
          </cell>
          <cell r="D57" t="str">
            <v>L1</v>
          </cell>
          <cell r="E57">
            <v>280</v>
          </cell>
          <cell r="F57">
            <v>3</v>
          </cell>
          <cell r="G57">
            <v>50</v>
          </cell>
          <cell r="H57">
            <v>-16.3</v>
          </cell>
          <cell r="I57">
            <v>-815</v>
          </cell>
          <cell r="J57">
            <v>19991030</v>
          </cell>
          <cell r="K57" t="str">
            <v>5110302016</v>
          </cell>
          <cell r="L57" t="str">
            <v>6210219006</v>
          </cell>
          <cell r="M57" t="str">
            <v>9200000003</v>
          </cell>
        </row>
        <row r="58">
          <cell r="A58" t="str">
            <v>MF23</v>
          </cell>
          <cell r="B58">
            <v>3101020005</v>
          </cell>
          <cell r="C58" t="str">
            <v>GR MORGAN 742</v>
          </cell>
          <cell r="D58" t="str">
            <v>63</v>
          </cell>
          <cell r="E58">
            <v>635</v>
          </cell>
          <cell r="F58">
            <v>3</v>
          </cell>
          <cell r="G58">
            <v>90</v>
          </cell>
          <cell r="H58">
            <v>-60</v>
          </cell>
          <cell r="I58">
            <v>-5400</v>
          </cell>
          <cell r="J58">
            <v>19991031</v>
          </cell>
          <cell r="K58" t="str">
            <v>1140303001</v>
          </cell>
          <cell r="L58" t="str">
            <v>6210302003</v>
          </cell>
        </row>
        <row r="59">
          <cell r="A59" t="str">
            <v>MF32</v>
          </cell>
          <cell r="B59">
            <v>3101020005</v>
          </cell>
          <cell r="C59" t="str">
            <v>GR MORGAN 742</v>
          </cell>
          <cell r="D59" t="str">
            <v>63</v>
          </cell>
          <cell r="E59">
            <v>639</v>
          </cell>
          <cell r="F59">
            <v>3</v>
          </cell>
          <cell r="G59">
            <v>66.45</v>
          </cell>
          <cell r="H59">
            <v>-35</v>
          </cell>
          <cell r="I59">
            <v>-2325.75</v>
          </cell>
          <cell r="J59">
            <v>19991031</v>
          </cell>
          <cell r="K59" t="str">
            <v>1140303001</v>
          </cell>
          <cell r="L59" t="str">
            <v>6210302003</v>
          </cell>
        </row>
        <row r="60">
          <cell r="A60" t="str">
            <v>MF35</v>
          </cell>
          <cell r="B60">
            <v>3101020005</v>
          </cell>
          <cell r="C60" t="str">
            <v>GR MORGAN 742</v>
          </cell>
          <cell r="D60" t="str">
            <v>63</v>
          </cell>
          <cell r="E60">
            <v>644</v>
          </cell>
          <cell r="F60">
            <v>2</v>
          </cell>
          <cell r="G60">
            <v>66.45</v>
          </cell>
          <cell r="H60">
            <v>-28</v>
          </cell>
          <cell r="I60">
            <v>-1860.6000000000001</v>
          </cell>
          <cell r="J60">
            <v>19991031</v>
          </cell>
          <cell r="K60" t="str">
            <v>1140303001</v>
          </cell>
          <cell r="L60" t="str">
            <v>6210302003</v>
          </cell>
        </row>
        <row r="61">
          <cell r="A61" t="str">
            <v>P012</v>
          </cell>
          <cell r="B61">
            <v>3101020005</v>
          </cell>
          <cell r="C61" t="str">
            <v>GR MORGAN 742</v>
          </cell>
          <cell r="D61" t="str">
            <v>N1</v>
          </cell>
          <cell r="E61">
            <v>322</v>
          </cell>
          <cell r="F61">
            <v>3</v>
          </cell>
          <cell r="G61">
            <v>90</v>
          </cell>
          <cell r="H61">
            <v>-18</v>
          </cell>
          <cell r="I61">
            <v>-1620</v>
          </cell>
          <cell r="J61">
            <v>19991031</v>
          </cell>
          <cell r="K61" t="str">
            <v>1140303001</v>
          </cell>
          <cell r="L61" t="str">
            <v>6210302003</v>
          </cell>
          <cell r="M61" t="str">
            <v>9100000003</v>
          </cell>
        </row>
        <row r="62">
          <cell r="A62" t="str">
            <v>TG01</v>
          </cell>
          <cell r="B62">
            <v>3101020005</v>
          </cell>
          <cell r="C62" t="str">
            <v>GR MORGAN 742</v>
          </cell>
          <cell r="D62" t="str">
            <v>63</v>
          </cell>
          <cell r="E62">
            <v>612</v>
          </cell>
          <cell r="F62">
            <v>5</v>
          </cell>
          <cell r="G62">
            <v>66.45</v>
          </cell>
          <cell r="H62">
            <v>-46</v>
          </cell>
          <cell r="I62">
            <v>-3056.7000000000003</v>
          </cell>
          <cell r="J62">
            <v>19991031</v>
          </cell>
          <cell r="K62" t="str">
            <v>1140303001</v>
          </cell>
          <cell r="L62" t="str">
            <v>6210302003</v>
          </cell>
        </row>
        <row r="63">
          <cell r="A63" t="str">
            <v>TG02</v>
          </cell>
          <cell r="B63">
            <v>3101020005</v>
          </cell>
          <cell r="C63" t="str">
            <v>GR MORGAN 742</v>
          </cell>
          <cell r="D63" t="str">
            <v>63</v>
          </cell>
          <cell r="E63">
            <v>616</v>
          </cell>
          <cell r="F63">
            <v>6</v>
          </cell>
          <cell r="G63">
            <v>66.45</v>
          </cell>
          <cell r="H63">
            <v>-77</v>
          </cell>
          <cell r="I63">
            <v>-5116.6500000000005</v>
          </cell>
          <cell r="J63">
            <v>19991031</v>
          </cell>
          <cell r="K63" t="str">
            <v>1140303001</v>
          </cell>
          <cell r="L63" t="str">
            <v>6210302003</v>
          </cell>
        </row>
        <row r="64">
          <cell r="A64" t="str">
            <v>TG03</v>
          </cell>
          <cell r="B64">
            <v>3101020005</v>
          </cell>
          <cell r="C64" t="str">
            <v>GR MORGAN 742</v>
          </cell>
          <cell r="D64" t="str">
            <v>63</v>
          </cell>
          <cell r="E64">
            <v>613</v>
          </cell>
          <cell r="F64">
            <v>2</v>
          </cell>
          <cell r="G64">
            <v>66.45</v>
          </cell>
          <cell r="H64">
            <v>-111</v>
          </cell>
          <cell r="I64">
            <v>-7375.9500000000007</v>
          </cell>
          <cell r="J64">
            <v>19991031</v>
          </cell>
          <cell r="K64" t="str">
            <v>1140303001</v>
          </cell>
          <cell r="L64" t="str">
            <v>6210302003</v>
          </cell>
        </row>
        <row r="65">
          <cell r="A65" t="str">
            <v>TG29</v>
          </cell>
          <cell r="B65">
            <v>3101020005</v>
          </cell>
          <cell r="C65" t="str">
            <v>GR MORGAN 742</v>
          </cell>
          <cell r="D65" t="str">
            <v>63</v>
          </cell>
          <cell r="E65">
            <v>611</v>
          </cell>
          <cell r="F65">
            <v>5</v>
          </cell>
          <cell r="G65">
            <v>66.45</v>
          </cell>
          <cell r="H65">
            <v>-36</v>
          </cell>
          <cell r="I65">
            <v>-2392.2000000000003</v>
          </cell>
          <cell r="J65">
            <v>19991031</v>
          </cell>
          <cell r="K65" t="str">
            <v>1140303001</v>
          </cell>
          <cell r="L65" t="str">
            <v>6210302003</v>
          </cell>
        </row>
        <row r="66">
          <cell r="A66" t="str">
            <v>P005</v>
          </cell>
          <cell r="B66">
            <v>3101020008</v>
          </cell>
          <cell r="C66" t="str">
            <v>GR T.C. 2001</v>
          </cell>
          <cell r="D66" t="str">
            <v>H1</v>
          </cell>
          <cell r="E66">
            <v>204</v>
          </cell>
          <cell r="F66">
            <v>2</v>
          </cell>
          <cell r="G66">
            <v>35</v>
          </cell>
          <cell r="H66">
            <v>-11</v>
          </cell>
          <cell r="I66">
            <v>-385</v>
          </cell>
          <cell r="J66">
            <v>19991029</v>
          </cell>
          <cell r="K66" t="str">
            <v>1140303001</v>
          </cell>
          <cell r="L66" t="str">
            <v>6210302003</v>
          </cell>
          <cell r="M66" t="str">
            <v>9100000003</v>
          </cell>
        </row>
        <row r="67">
          <cell r="A67" t="str">
            <v>P005</v>
          </cell>
          <cell r="B67">
            <v>3101020008</v>
          </cell>
          <cell r="C67" t="str">
            <v>GR T.C. 2001</v>
          </cell>
          <cell r="D67" t="str">
            <v>H1</v>
          </cell>
          <cell r="E67">
            <v>206</v>
          </cell>
          <cell r="F67">
            <v>1</v>
          </cell>
          <cell r="G67">
            <v>35</v>
          </cell>
          <cell r="H67">
            <v>-12</v>
          </cell>
          <cell r="I67">
            <v>-420</v>
          </cell>
          <cell r="J67">
            <v>19991029</v>
          </cell>
          <cell r="K67" t="str">
            <v>1140303001</v>
          </cell>
          <cell r="L67" t="str">
            <v>6210302003</v>
          </cell>
          <cell r="M67" t="str">
            <v>9100000003</v>
          </cell>
        </row>
        <row r="68">
          <cell r="A68" t="str">
            <v>P012</v>
          </cell>
          <cell r="B68">
            <v>3101020008</v>
          </cell>
          <cell r="C68" t="str">
            <v>GR T.C. 2001</v>
          </cell>
          <cell r="D68" t="str">
            <v>N1</v>
          </cell>
          <cell r="E68">
            <v>322</v>
          </cell>
          <cell r="F68">
            <v>2</v>
          </cell>
          <cell r="G68">
            <v>66.66</v>
          </cell>
          <cell r="H68">
            <v>-1</v>
          </cell>
          <cell r="I68">
            <v>-66.66</v>
          </cell>
          <cell r="J68">
            <v>19991031</v>
          </cell>
          <cell r="K68" t="str">
            <v>1140303001</v>
          </cell>
          <cell r="L68" t="str">
            <v>6210302003</v>
          </cell>
          <cell r="M68" t="str">
            <v>9100000003</v>
          </cell>
        </row>
        <row r="69">
          <cell r="A69" t="str">
            <v>S001</v>
          </cell>
          <cell r="B69">
            <v>3101020008</v>
          </cell>
          <cell r="C69" t="str">
            <v>GR T.C. 2001</v>
          </cell>
          <cell r="D69" t="str">
            <v>63</v>
          </cell>
          <cell r="E69">
            <v>624</v>
          </cell>
          <cell r="F69">
            <v>1</v>
          </cell>
          <cell r="G69">
            <v>35</v>
          </cell>
          <cell r="H69">
            <v>-45</v>
          </cell>
          <cell r="I69">
            <v>-1575</v>
          </cell>
          <cell r="J69">
            <v>19991031</v>
          </cell>
          <cell r="K69" t="str">
            <v>1140303001</v>
          </cell>
          <cell r="L69" t="str">
            <v>6210302003</v>
          </cell>
        </row>
        <row r="70">
          <cell r="A70" t="str">
            <v>S002</v>
          </cell>
          <cell r="B70">
            <v>3101020008</v>
          </cell>
          <cell r="C70" t="str">
            <v>GR T.C. 2001</v>
          </cell>
          <cell r="D70" t="str">
            <v>63</v>
          </cell>
          <cell r="E70">
            <v>627</v>
          </cell>
          <cell r="F70">
            <v>1</v>
          </cell>
          <cell r="G70">
            <v>35</v>
          </cell>
          <cell r="H70">
            <v>-36</v>
          </cell>
          <cell r="I70">
            <v>-1260</v>
          </cell>
          <cell r="J70">
            <v>19991031</v>
          </cell>
          <cell r="K70" t="str">
            <v>1140303001</v>
          </cell>
          <cell r="L70" t="str">
            <v>6210302003</v>
          </cell>
        </row>
        <row r="71">
          <cell r="A71" t="str">
            <v>TL06</v>
          </cell>
          <cell r="B71">
            <v>3101020008</v>
          </cell>
          <cell r="C71" t="str">
            <v>GR T.C. 2001</v>
          </cell>
          <cell r="D71" t="str">
            <v>63</v>
          </cell>
          <cell r="E71">
            <v>621</v>
          </cell>
          <cell r="F71">
            <v>9</v>
          </cell>
          <cell r="G71">
            <v>35</v>
          </cell>
          <cell r="H71">
            <v>-6</v>
          </cell>
          <cell r="I71">
            <v>-210</v>
          </cell>
          <cell r="J71">
            <v>19991031</v>
          </cell>
          <cell r="K71" t="str">
            <v>1140303001</v>
          </cell>
          <cell r="L71" t="str">
            <v>6210302003</v>
          </cell>
        </row>
        <row r="72">
          <cell r="A72" t="str">
            <v>P005</v>
          </cell>
          <cell r="B72">
            <v>3101020013</v>
          </cell>
          <cell r="C72" t="str">
            <v>GR CARGILL 515</v>
          </cell>
          <cell r="D72" t="str">
            <v>H1</v>
          </cell>
          <cell r="E72">
            <v>206</v>
          </cell>
          <cell r="F72">
            <v>2</v>
          </cell>
          <cell r="G72">
            <v>50</v>
          </cell>
          <cell r="H72">
            <v>-8</v>
          </cell>
          <cell r="I72">
            <v>-400</v>
          </cell>
          <cell r="J72">
            <v>19991029</v>
          </cell>
          <cell r="K72" t="str">
            <v>1140303001</v>
          </cell>
          <cell r="L72" t="str">
            <v>6210302003</v>
          </cell>
          <cell r="M72" t="str">
            <v>9100000003</v>
          </cell>
        </row>
        <row r="73">
          <cell r="A73" t="str">
            <v>TA26</v>
          </cell>
          <cell r="B73">
            <v>3101020015</v>
          </cell>
          <cell r="C73" t="str">
            <v>GR CONF.M. 9338</v>
          </cell>
          <cell r="D73" t="str">
            <v>64</v>
          </cell>
          <cell r="E73">
            <v>155</v>
          </cell>
          <cell r="F73">
            <v>1</v>
          </cell>
          <cell r="G73">
            <v>80</v>
          </cell>
          <cell r="H73">
            <v>-95</v>
          </cell>
          <cell r="I73">
            <v>-7600</v>
          </cell>
          <cell r="J73">
            <v>19991031</v>
          </cell>
          <cell r="K73" t="str">
            <v>1140304001</v>
          </cell>
          <cell r="L73" t="str">
            <v>6210302004</v>
          </cell>
        </row>
        <row r="74">
          <cell r="A74" t="str">
            <v>TA30</v>
          </cell>
          <cell r="B74">
            <v>3101020015</v>
          </cell>
          <cell r="C74" t="str">
            <v>GR CONF.M. 9338</v>
          </cell>
          <cell r="D74" t="str">
            <v>64</v>
          </cell>
          <cell r="E74">
            <v>158</v>
          </cell>
          <cell r="F74">
            <v>1</v>
          </cell>
          <cell r="G74">
            <v>80</v>
          </cell>
          <cell r="H74">
            <v>-98</v>
          </cell>
          <cell r="I74">
            <v>-7840</v>
          </cell>
          <cell r="J74">
            <v>19991031</v>
          </cell>
          <cell r="K74" t="str">
            <v>1140304001</v>
          </cell>
          <cell r="L74" t="str">
            <v>6210302004</v>
          </cell>
        </row>
        <row r="75">
          <cell r="A75" t="str">
            <v>TA33</v>
          </cell>
          <cell r="B75">
            <v>3101020015</v>
          </cell>
          <cell r="C75" t="str">
            <v>GR CONF.M. 9338</v>
          </cell>
          <cell r="D75" t="str">
            <v>64</v>
          </cell>
          <cell r="E75">
            <v>160</v>
          </cell>
          <cell r="F75">
            <v>1</v>
          </cell>
          <cell r="G75">
            <v>80</v>
          </cell>
          <cell r="H75">
            <v>-31</v>
          </cell>
          <cell r="I75">
            <v>-2480</v>
          </cell>
          <cell r="J75">
            <v>19991031</v>
          </cell>
          <cell r="K75" t="str">
            <v>1140304001</v>
          </cell>
          <cell r="L75" t="str">
            <v>6210302004</v>
          </cell>
        </row>
        <row r="76">
          <cell r="A76" t="str">
            <v>P014</v>
          </cell>
          <cell r="B76">
            <v>3101020018</v>
          </cell>
          <cell r="C76" t="str">
            <v>GR CONTIFLOR 15</v>
          </cell>
          <cell r="D76" t="str">
            <v>S1</v>
          </cell>
          <cell r="E76">
            <v>319</v>
          </cell>
          <cell r="F76">
            <v>2</v>
          </cell>
          <cell r="G76">
            <v>91.08</v>
          </cell>
          <cell r="H76">
            <v>-8</v>
          </cell>
          <cell r="I76">
            <v>-728.64</v>
          </cell>
          <cell r="J76">
            <v>19991031</v>
          </cell>
          <cell r="K76" t="str">
            <v>1140303001</v>
          </cell>
          <cell r="L76" t="str">
            <v>6210302003</v>
          </cell>
          <cell r="M76" t="str">
            <v>9100000003</v>
          </cell>
        </row>
        <row r="77">
          <cell r="A77" t="str">
            <v>P014</v>
          </cell>
          <cell r="B77">
            <v>3101020018</v>
          </cell>
          <cell r="C77" t="str">
            <v>GR CONTIFLOR 15</v>
          </cell>
          <cell r="D77" t="str">
            <v>S1</v>
          </cell>
          <cell r="E77">
            <v>320</v>
          </cell>
          <cell r="F77">
            <v>2</v>
          </cell>
          <cell r="G77">
            <v>91.08</v>
          </cell>
          <cell r="H77">
            <v>-3</v>
          </cell>
          <cell r="I77">
            <v>-273.24</v>
          </cell>
          <cell r="J77">
            <v>19991031</v>
          </cell>
          <cell r="K77" t="str">
            <v>1140303001</v>
          </cell>
          <cell r="L77" t="str">
            <v>6210302003</v>
          </cell>
          <cell r="M77" t="str">
            <v>9100000003</v>
          </cell>
        </row>
        <row r="78">
          <cell r="A78" t="str">
            <v>P014</v>
          </cell>
          <cell r="B78">
            <v>3101020018</v>
          </cell>
          <cell r="C78" t="str">
            <v>GR CONTIFLOR 15</v>
          </cell>
          <cell r="D78" t="str">
            <v>S1</v>
          </cell>
          <cell r="E78">
            <v>321</v>
          </cell>
          <cell r="F78">
            <v>2</v>
          </cell>
          <cell r="G78">
            <v>91.08</v>
          </cell>
          <cell r="H78">
            <v>-7</v>
          </cell>
          <cell r="I78">
            <v>-637.55999999999995</v>
          </cell>
          <cell r="J78">
            <v>19991031</v>
          </cell>
          <cell r="K78" t="str">
            <v>1140303001</v>
          </cell>
          <cell r="L78" t="str">
            <v>6210302003</v>
          </cell>
          <cell r="M78" t="str">
            <v>9100000003</v>
          </cell>
        </row>
        <row r="79">
          <cell r="A79" t="str">
            <v>S001</v>
          </cell>
          <cell r="B79">
            <v>3101020018</v>
          </cell>
          <cell r="C79" t="str">
            <v>GR CONTIFLOR 15</v>
          </cell>
          <cell r="D79" t="str">
            <v>63</v>
          </cell>
          <cell r="E79">
            <v>625</v>
          </cell>
          <cell r="F79">
            <v>1</v>
          </cell>
          <cell r="G79">
            <v>76</v>
          </cell>
          <cell r="H79">
            <v>-30</v>
          </cell>
          <cell r="I79">
            <v>-2280</v>
          </cell>
          <cell r="J79">
            <v>19991031</v>
          </cell>
          <cell r="K79" t="str">
            <v>1140303001</v>
          </cell>
          <cell r="L79" t="str">
            <v>6210302003</v>
          </cell>
        </row>
        <row r="80">
          <cell r="A80" t="str">
            <v>TO12</v>
          </cell>
          <cell r="B80">
            <v>3101020018</v>
          </cell>
          <cell r="C80" t="str">
            <v>GR CONTIFLOR 15</v>
          </cell>
          <cell r="D80" t="str">
            <v>S1</v>
          </cell>
          <cell r="E80">
            <v>335</v>
          </cell>
          <cell r="F80">
            <v>6</v>
          </cell>
          <cell r="G80">
            <v>76</v>
          </cell>
          <cell r="H80">
            <v>-55</v>
          </cell>
          <cell r="I80">
            <v>-4180</v>
          </cell>
          <cell r="J80">
            <v>19991031</v>
          </cell>
          <cell r="K80" t="str">
            <v>1140303001</v>
          </cell>
          <cell r="L80" t="str">
            <v>6210302003</v>
          </cell>
          <cell r="M80" t="str">
            <v>9100000003</v>
          </cell>
        </row>
        <row r="81">
          <cell r="A81" t="str">
            <v>TZ01</v>
          </cell>
          <cell r="B81">
            <v>3101020018</v>
          </cell>
          <cell r="C81" t="str">
            <v>GR CONTIFLOR 15</v>
          </cell>
          <cell r="D81" t="str">
            <v>63</v>
          </cell>
          <cell r="E81">
            <v>603</v>
          </cell>
          <cell r="F81">
            <v>1</v>
          </cell>
          <cell r="G81">
            <v>76</v>
          </cell>
          <cell r="H81">
            <v>-20</v>
          </cell>
          <cell r="I81">
            <v>-1520</v>
          </cell>
          <cell r="J81">
            <v>19991031</v>
          </cell>
          <cell r="K81" t="str">
            <v>1140303001</v>
          </cell>
          <cell r="L81" t="str">
            <v>6210302003</v>
          </cell>
        </row>
        <row r="82">
          <cell r="A82" t="str">
            <v>TZ02</v>
          </cell>
          <cell r="B82">
            <v>3101020018</v>
          </cell>
          <cell r="C82" t="str">
            <v>GR CONTIFLOR 15</v>
          </cell>
          <cell r="D82" t="str">
            <v>63</v>
          </cell>
          <cell r="E82">
            <v>609</v>
          </cell>
          <cell r="F82">
            <v>1</v>
          </cell>
          <cell r="G82">
            <v>76</v>
          </cell>
          <cell r="H82">
            <v>-23</v>
          </cell>
          <cell r="I82">
            <v>-1748</v>
          </cell>
          <cell r="J82">
            <v>19991031</v>
          </cell>
          <cell r="K82" t="str">
            <v>1140303001</v>
          </cell>
          <cell r="L82" t="str">
            <v>6210302003</v>
          </cell>
        </row>
        <row r="83">
          <cell r="A83" t="str">
            <v>P012</v>
          </cell>
          <cell r="B83">
            <v>3101020019</v>
          </cell>
          <cell r="C83" t="str">
            <v>GR CONTIFLOR 3</v>
          </cell>
          <cell r="D83" t="str">
            <v>N1</v>
          </cell>
          <cell r="E83">
            <v>335</v>
          </cell>
          <cell r="F83">
            <v>1</v>
          </cell>
          <cell r="G83">
            <v>84.15</v>
          </cell>
          <cell r="H83">
            <v>-7</v>
          </cell>
          <cell r="I83">
            <v>-589.05000000000007</v>
          </cell>
          <cell r="J83">
            <v>19991031</v>
          </cell>
          <cell r="K83" t="str">
            <v>1140303001</v>
          </cell>
          <cell r="L83" t="str">
            <v>6210302003</v>
          </cell>
          <cell r="M83" t="str">
            <v>9100000003</v>
          </cell>
        </row>
        <row r="84">
          <cell r="A84" t="str">
            <v>MF23</v>
          </cell>
          <cell r="B84">
            <v>3101020022</v>
          </cell>
          <cell r="C84" t="str">
            <v>GR CONTIFLOR 9</v>
          </cell>
          <cell r="D84" t="str">
            <v>63</v>
          </cell>
          <cell r="E84">
            <v>635</v>
          </cell>
          <cell r="F84">
            <v>1</v>
          </cell>
          <cell r="G84">
            <v>92.92</v>
          </cell>
          <cell r="H84">
            <v>-57</v>
          </cell>
          <cell r="I84">
            <v>-5296.4400000000005</v>
          </cell>
          <cell r="J84">
            <v>19991031</v>
          </cell>
          <cell r="K84" t="str">
            <v>1140303001</v>
          </cell>
          <cell r="L84" t="str">
            <v>6210302003</v>
          </cell>
        </row>
        <row r="85">
          <cell r="A85" t="str">
            <v>MF28</v>
          </cell>
          <cell r="B85">
            <v>3101020022</v>
          </cell>
          <cell r="C85" t="str">
            <v>GR CONTIFLOR 9</v>
          </cell>
          <cell r="D85" t="str">
            <v>63</v>
          </cell>
          <cell r="E85">
            <v>642</v>
          </cell>
          <cell r="F85">
            <v>1</v>
          </cell>
          <cell r="G85">
            <v>82.93</v>
          </cell>
          <cell r="H85">
            <v>-23</v>
          </cell>
          <cell r="I85">
            <v>-1907.39</v>
          </cell>
          <cell r="J85">
            <v>19991031</v>
          </cell>
          <cell r="K85" t="str">
            <v>1140303001</v>
          </cell>
          <cell r="L85" t="str">
            <v>6210302003</v>
          </cell>
        </row>
        <row r="86">
          <cell r="A86" t="str">
            <v>MF32</v>
          </cell>
          <cell r="B86">
            <v>3101020022</v>
          </cell>
          <cell r="C86" t="str">
            <v>GR CONTIFLOR 9</v>
          </cell>
          <cell r="D86" t="str">
            <v>63</v>
          </cell>
          <cell r="E86">
            <v>639</v>
          </cell>
          <cell r="F86">
            <v>1</v>
          </cell>
          <cell r="G86">
            <v>82.93</v>
          </cell>
          <cell r="H86">
            <v>-35</v>
          </cell>
          <cell r="I86">
            <v>-2902.55</v>
          </cell>
          <cell r="J86">
            <v>19991031</v>
          </cell>
          <cell r="K86" t="str">
            <v>1140303001</v>
          </cell>
          <cell r="L86" t="str">
            <v>6210302003</v>
          </cell>
        </row>
        <row r="87">
          <cell r="A87" t="str">
            <v>MF35</v>
          </cell>
          <cell r="B87">
            <v>3101020022</v>
          </cell>
          <cell r="C87" t="str">
            <v>GR CONTIFLOR 9</v>
          </cell>
          <cell r="D87" t="str">
            <v>63</v>
          </cell>
          <cell r="E87">
            <v>644</v>
          </cell>
          <cell r="F87">
            <v>1</v>
          </cell>
          <cell r="G87">
            <v>82.93</v>
          </cell>
          <cell r="H87">
            <v>-16</v>
          </cell>
          <cell r="I87">
            <v>-1326.88</v>
          </cell>
          <cell r="J87">
            <v>19991031</v>
          </cell>
          <cell r="K87" t="str">
            <v>1140303001</v>
          </cell>
          <cell r="L87" t="str">
            <v>6210302003</v>
          </cell>
        </row>
        <row r="88">
          <cell r="A88" t="str">
            <v>P012</v>
          </cell>
          <cell r="B88">
            <v>3101020023</v>
          </cell>
          <cell r="C88" t="str">
            <v>GR DK 4030</v>
          </cell>
          <cell r="D88" t="str">
            <v>N1</v>
          </cell>
          <cell r="E88">
            <v>318</v>
          </cell>
          <cell r="F88">
            <v>1</v>
          </cell>
          <cell r="G88">
            <v>77.626000000000005</v>
          </cell>
          <cell r="H88">
            <v>-8</v>
          </cell>
          <cell r="I88">
            <v>-621.00800000000004</v>
          </cell>
          <cell r="J88">
            <v>19991031</v>
          </cell>
          <cell r="K88" t="str">
            <v>1140303001</v>
          </cell>
          <cell r="L88" t="str">
            <v>6210302003</v>
          </cell>
          <cell r="M88" t="str">
            <v>9100000003</v>
          </cell>
        </row>
        <row r="89">
          <cell r="A89" t="str">
            <v>P012</v>
          </cell>
          <cell r="B89">
            <v>3101020023</v>
          </cell>
          <cell r="C89" t="str">
            <v>GR DK 4030</v>
          </cell>
          <cell r="D89" t="str">
            <v>N1</v>
          </cell>
          <cell r="E89">
            <v>319</v>
          </cell>
          <cell r="F89">
            <v>1</v>
          </cell>
          <cell r="G89">
            <v>77.626000000000005</v>
          </cell>
          <cell r="H89">
            <v>-16</v>
          </cell>
          <cell r="I89">
            <v>-1242.0160000000001</v>
          </cell>
          <cell r="J89">
            <v>19991031</v>
          </cell>
          <cell r="K89" t="str">
            <v>1140303001</v>
          </cell>
          <cell r="L89" t="str">
            <v>6210302003</v>
          </cell>
          <cell r="M89" t="str">
            <v>9100000003</v>
          </cell>
        </row>
        <row r="90">
          <cell r="A90" t="str">
            <v>P012</v>
          </cell>
          <cell r="B90">
            <v>3101020023</v>
          </cell>
          <cell r="C90" t="str">
            <v>GR DK 4030</v>
          </cell>
          <cell r="D90" t="str">
            <v>N1</v>
          </cell>
          <cell r="E90">
            <v>320</v>
          </cell>
          <cell r="F90">
            <v>1</v>
          </cell>
          <cell r="G90">
            <v>77.626000000000005</v>
          </cell>
          <cell r="H90">
            <v>-16</v>
          </cell>
          <cell r="I90">
            <v>-1242.0160000000001</v>
          </cell>
          <cell r="J90">
            <v>19991031</v>
          </cell>
          <cell r="K90" t="str">
            <v>1140303001</v>
          </cell>
          <cell r="L90" t="str">
            <v>6210302003</v>
          </cell>
          <cell r="M90" t="str">
            <v>9100000003</v>
          </cell>
        </row>
        <row r="91">
          <cell r="A91" t="str">
            <v>P012</v>
          </cell>
          <cell r="B91">
            <v>3101020023</v>
          </cell>
          <cell r="C91" t="str">
            <v>GR DK 4030</v>
          </cell>
          <cell r="D91" t="str">
            <v>N1</v>
          </cell>
          <cell r="E91">
            <v>321</v>
          </cell>
          <cell r="F91">
            <v>1</v>
          </cell>
          <cell r="G91">
            <v>77.626000000000005</v>
          </cell>
          <cell r="H91">
            <v>-19</v>
          </cell>
          <cell r="I91">
            <v>-1474.894</v>
          </cell>
          <cell r="J91">
            <v>19991031</v>
          </cell>
          <cell r="K91" t="str">
            <v>1140303001</v>
          </cell>
          <cell r="L91" t="str">
            <v>6210302003</v>
          </cell>
          <cell r="M91" t="str">
            <v>9100000003</v>
          </cell>
        </row>
        <row r="92">
          <cell r="A92" t="str">
            <v>P012</v>
          </cell>
          <cell r="B92">
            <v>3101020023</v>
          </cell>
          <cell r="C92" t="str">
            <v>GR DK 4030</v>
          </cell>
          <cell r="D92" t="str">
            <v>N1</v>
          </cell>
          <cell r="E92">
            <v>322</v>
          </cell>
          <cell r="F92">
            <v>1</v>
          </cell>
          <cell r="G92">
            <v>77.626000000000005</v>
          </cell>
          <cell r="H92">
            <v>-2</v>
          </cell>
          <cell r="I92">
            <v>-155.25200000000001</v>
          </cell>
          <cell r="J92">
            <v>19991031</v>
          </cell>
          <cell r="K92" t="str">
            <v>1140303001</v>
          </cell>
          <cell r="L92" t="str">
            <v>6210302003</v>
          </cell>
          <cell r="M92" t="str">
            <v>9100000003</v>
          </cell>
        </row>
        <row r="93">
          <cell r="A93" t="str">
            <v>P005</v>
          </cell>
          <cell r="B93">
            <v>3101020027</v>
          </cell>
          <cell r="C93" t="str">
            <v>GR PARAISO 3</v>
          </cell>
          <cell r="D93" t="str">
            <v>H1</v>
          </cell>
          <cell r="E93">
            <v>204</v>
          </cell>
          <cell r="F93">
            <v>1</v>
          </cell>
          <cell r="G93">
            <v>62.62</v>
          </cell>
          <cell r="H93">
            <v>-47.5</v>
          </cell>
          <cell r="I93">
            <v>-2974.45</v>
          </cell>
          <cell r="J93">
            <v>19991029</v>
          </cell>
          <cell r="K93" t="str">
            <v>1140303001</v>
          </cell>
          <cell r="L93" t="str">
            <v>6210302003</v>
          </cell>
          <cell r="M93" t="str">
            <v>9100000003</v>
          </cell>
        </row>
        <row r="94">
          <cell r="A94" t="str">
            <v>P005</v>
          </cell>
          <cell r="B94">
            <v>3101020027</v>
          </cell>
          <cell r="C94" t="str">
            <v>GR PARAISO 3</v>
          </cell>
          <cell r="D94" t="str">
            <v>H1</v>
          </cell>
          <cell r="E94">
            <v>205</v>
          </cell>
          <cell r="F94">
            <v>1</v>
          </cell>
          <cell r="G94">
            <v>62.62</v>
          </cell>
          <cell r="H94">
            <v>-22.5</v>
          </cell>
          <cell r="I94">
            <v>-1408.95</v>
          </cell>
          <cell r="J94">
            <v>19991029</v>
          </cell>
          <cell r="K94" t="str">
            <v>1140303001</v>
          </cell>
          <cell r="L94" t="str">
            <v>6210302003</v>
          </cell>
          <cell r="M94" t="str">
            <v>9100000003</v>
          </cell>
        </row>
        <row r="95">
          <cell r="A95" t="str">
            <v>TO12</v>
          </cell>
          <cell r="B95">
            <v>3101020027</v>
          </cell>
          <cell r="C95" t="str">
            <v>GR PARAISO 3</v>
          </cell>
          <cell r="D95" t="str">
            <v>S1</v>
          </cell>
          <cell r="E95">
            <v>334</v>
          </cell>
          <cell r="F95">
            <v>7</v>
          </cell>
          <cell r="G95">
            <v>62.62</v>
          </cell>
          <cell r="H95">
            <v>-12</v>
          </cell>
          <cell r="I95">
            <v>-751.43999999999994</v>
          </cell>
          <cell r="J95">
            <v>19991031</v>
          </cell>
          <cell r="K95" t="str">
            <v>1140303001</v>
          </cell>
          <cell r="L95" t="str">
            <v>6210302003</v>
          </cell>
          <cell r="M95" t="str">
            <v>9100000003</v>
          </cell>
        </row>
        <row r="96">
          <cell r="A96" t="str">
            <v>P014</v>
          </cell>
          <cell r="B96">
            <v>3101020036</v>
          </cell>
          <cell r="C96" t="str">
            <v>GR TC 2000</v>
          </cell>
          <cell r="D96" t="str">
            <v>S1</v>
          </cell>
          <cell r="E96">
            <v>320</v>
          </cell>
          <cell r="F96">
            <v>1</v>
          </cell>
          <cell r="G96">
            <v>38.618000000000002</v>
          </cell>
          <cell r="H96">
            <v>-26</v>
          </cell>
          <cell r="I96">
            <v>-1004.0680000000001</v>
          </cell>
          <cell r="J96">
            <v>19991031</v>
          </cell>
          <cell r="K96" t="str">
            <v>1140303001</v>
          </cell>
          <cell r="L96" t="str">
            <v>6210302003</v>
          </cell>
          <cell r="M96" t="str">
            <v>9100000003</v>
          </cell>
        </row>
        <row r="97">
          <cell r="A97" t="str">
            <v>P014</v>
          </cell>
          <cell r="B97">
            <v>3101020036</v>
          </cell>
          <cell r="C97" t="str">
            <v>GR TC 2000</v>
          </cell>
          <cell r="D97" t="str">
            <v>S1</v>
          </cell>
          <cell r="E97">
            <v>321</v>
          </cell>
          <cell r="F97">
            <v>1</v>
          </cell>
          <cell r="G97">
            <v>38.618000000000002</v>
          </cell>
          <cell r="H97">
            <v>-17</v>
          </cell>
          <cell r="I97">
            <v>-656.50600000000009</v>
          </cell>
          <cell r="J97">
            <v>19991031</v>
          </cell>
          <cell r="K97" t="str">
            <v>1140303001</v>
          </cell>
          <cell r="L97" t="str">
            <v>6210302003</v>
          </cell>
          <cell r="M97" t="str">
            <v>9100000003</v>
          </cell>
        </row>
        <row r="98">
          <cell r="A98" t="str">
            <v>TL04</v>
          </cell>
          <cell r="B98">
            <v>3101020036</v>
          </cell>
          <cell r="C98" t="str">
            <v>GR TC 2000</v>
          </cell>
          <cell r="D98" t="str">
            <v>63</v>
          </cell>
          <cell r="E98">
            <v>622</v>
          </cell>
          <cell r="F98">
            <v>6</v>
          </cell>
          <cell r="G98">
            <v>35</v>
          </cell>
          <cell r="H98">
            <v>-66</v>
          </cell>
          <cell r="I98">
            <v>-2310</v>
          </cell>
          <cell r="J98">
            <v>19991031</v>
          </cell>
          <cell r="K98" t="str">
            <v>1140303001</v>
          </cell>
          <cell r="L98" t="str">
            <v>6210302003</v>
          </cell>
        </row>
        <row r="99">
          <cell r="A99" t="str">
            <v>TL06</v>
          </cell>
          <cell r="B99">
            <v>3101020036</v>
          </cell>
          <cell r="C99" t="str">
            <v>GR TC 2000</v>
          </cell>
          <cell r="D99" t="str">
            <v>63</v>
          </cell>
          <cell r="E99">
            <v>621</v>
          </cell>
          <cell r="F99">
            <v>7</v>
          </cell>
          <cell r="G99">
            <v>35</v>
          </cell>
          <cell r="H99">
            <v>-8</v>
          </cell>
          <cell r="I99">
            <v>-280</v>
          </cell>
          <cell r="J99">
            <v>19991031</v>
          </cell>
          <cell r="K99" t="str">
            <v>1140303001</v>
          </cell>
          <cell r="L99" t="str">
            <v>6210302003</v>
          </cell>
        </row>
        <row r="100">
          <cell r="A100" t="str">
            <v>TO12</v>
          </cell>
          <cell r="B100">
            <v>3101020036</v>
          </cell>
          <cell r="C100" t="str">
            <v>GR TC 2000</v>
          </cell>
          <cell r="D100" t="str">
            <v>S1</v>
          </cell>
          <cell r="E100">
            <v>334</v>
          </cell>
          <cell r="F100">
            <v>6</v>
          </cell>
          <cell r="G100">
            <v>35</v>
          </cell>
          <cell r="H100">
            <v>-56</v>
          </cell>
          <cell r="I100">
            <v>-1960</v>
          </cell>
          <cell r="J100">
            <v>19991031</v>
          </cell>
          <cell r="K100" t="str">
            <v>1140303001</v>
          </cell>
          <cell r="L100" t="str">
            <v>6210302003</v>
          </cell>
          <cell r="M100" t="str">
            <v>9100000003</v>
          </cell>
        </row>
        <row r="101">
          <cell r="A101" t="str">
            <v>P014</v>
          </cell>
          <cell r="B101">
            <v>3101020037</v>
          </cell>
          <cell r="C101" t="str">
            <v>GR TC 3001</v>
          </cell>
          <cell r="D101" t="str">
            <v>S1</v>
          </cell>
          <cell r="E101">
            <v>314</v>
          </cell>
          <cell r="F101">
            <v>2</v>
          </cell>
          <cell r="G101">
            <v>40</v>
          </cell>
          <cell r="H101">
            <v>-18</v>
          </cell>
          <cell r="I101">
            <v>-720</v>
          </cell>
          <cell r="J101">
            <v>19991031</v>
          </cell>
          <cell r="K101" t="str">
            <v>1140303001</v>
          </cell>
          <cell r="L101" t="str">
            <v>6210302003</v>
          </cell>
          <cell r="M101" t="str">
            <v>9100000003</v>
          </cell>
        </row>
        <row r="102">
          <cell r="A102" t="str">
            <v>P014</v>
          </cell>
          <cell r="B102">
            <v>3101020037</v>
          </cell>
          <cell r="C102" t="str">
            <v>GR TC 3001</v>
          </cell>
          <cell r="D102" t="str">
            <v>S1</v>
          </cell>
          <cell r="E102">
            <v>318</v>
          </cell>
          <cell r="F102">
            <v>1</v>
          </cell>
          <cell r="G102">
            <v>40</v>
          </cell>
          <cell r="H102">
            <v>-22</v>
          </cell>
          <cell r="I102">
            <v>-880</v>
          </cell>
          <cell r="J102">
            <v>19991031</v>
          </cell>
          <cell r="K102" t="str">
            <v>1140303001</v>
          </cell>
          <cell r="L102" t="str">
            <v>6210302003</v>
          </cell>
          <cell r="M102" t="str">
            <v>9100000003</v>
          </cell>
        </row>
        <row r="103">
          <cell r="A103" t="str">
            <v>P014</v>
          </cell>
          <cell r="B103">
            <v>3101020037</v>
          </cell>
          <cell r="C103" t="str">
            <v>GR TC 3001</v>
          </cell>
          <cell r="D103" t="str">
            <v>S1</v>
          </cell>
          <cell r="E103">
            <v>319</v>
          </cell>
          <cell r="F103">
            <v>1</v>
          </cell>
          <cell r="G103">
            <v>40</v>
          </cell>
          <cell r="H103">
            <v>-12</v>
          </cell>
          <cell r="I103">
            <v>-480</v>
          </cell>
          <cell r="J103">
            <v>19991031</v>
          </cell>
          <cell r="K103" t="str">
            <v>1140303001</v>
          </cell>
          <cell r="L103" t="str">
            <v>6210302003</v>
          </cell>
          <cell r="M103" t="str">
            <v>9100000003</v>
          </cell>
        </row>
        <row r="104">
          <cell r="A104" t="str">
            <v>P014</v>
          </cell>
          <cell r="B104">
            <v>3101020037</v>
          </cell>
          <cell r="C104" t="str">
            <v>GR TC 3001</v>
          </cell>
          <cell r="D104" t="str">
            <v>S1</v>
          </cell>
          <cell r="E104">
            <v>322</v>
          </cell>
          <cell r="F104">
            <v>1</v>
          </cell>
          <cell r="G104">
            <v>40</v>
          </cell>
          <cell r="H104">
            <v>-27</v>
          </cell>
          <cell r="I104">
            <v>-1080</v>
          </cell>
          <cell r="J104">
            <v>19991031</v>
          </cell>
          <cell r="K104" t="str">
            <v>1140303001</v>
          </cell>
          <cell r="L104" t="str">
            <v>6210302003</v>
          </cell>
          <cell r="M104" t="str">
            <v>9100000003</v>
          </cell>
        </row>
        <row r="105">
          <cell r="A105" t="str">
            <v>S001</v>
          </cell>
          <cell r="B105">
            <v>3101020037</v>
          </cell>
          <cell r="C105" t="str">
            <v>GR TC 3001</v>
          </cell>
          <cell r="D105" t="str">
            <v>63</v>
          </cell>
          <cell r="E105">
            <v>624</v>
          </cell>
          <cell r="F105">
            <v>2</v>
          </cell>
          <cell r="G105">
            <v>40</v>
          </cell>
          <cell r="H105">
            <v>-26</v>
          </cell>
          <cell r="I105">
            <v>-1040</v>
          </cell>
          <cell r="J105">
            <v>19991031</v>
          </cell>
          <cell r="K105" t="str">
            <v>1140303001</v>
          </cell>
          <cell r="L105" t="str">
            <v>6210302003</v>
          </cell>
        </row>
        <row r="106">
          <cell r="A106" t="str">
            <v>TL06</v>
          </cell>
          <cell r="B106">
            <v>3101020037</v>
          </cell>
          <cell r="C106" t="str">
            <v>GR TC 3001</v>
          </cell>
          <cell r="D106" t="str">
            <v>63</v>
          </cell>
          <cell r="E106">
            <v>621</v>
          </cell>
          <cell r="F106">
            <v>8</v>
          </cell>
          <cell r="G106">
            <v>40</v>
          </cell>
          <cell r="H106">
            <v>-58</v>
          </cell>
          <cell r="I106">
            <v>-2320</v>
          </cell>
          <cell r="J106">
            <v>19991031</v>
          </cell>
          <cell r="K106" t="str">
            <v>1140303001</v>
          </cell>
          <cell r="L106" t="str">
            <v>6210302003</v>
          </cell>
        </row>
        <row r="107">
          <cell r="A107" t="str">
            <v>TZ01</v>
          </cell>
          <cell r="B107">
            <v>3101020037</v>
          </cell>
          <cell r="C107" t="str">
            <v>GR TC 3001</v>
          </cell>
          <cell r="D107" t="str">
            <v>63</v>
          </cell>
          <cell r="E107">
            <v>604</v>
          </cell>
          <cell r="F107">
            <v>1</v>
          </cell>
          <cell r="G107">
            <v>40</v>
          </cell>
          <cell r="H107">
            <v>-64</v>
          </cell>
          <cell r="I107">
            <v>-2560</v>
          </cell>
          <cell r="J107">
            <v>19991031</v>
          </cell>
          <cell r="K107" t="str">
            <v>1140303001</v>
          </cell>
          <cell r="L107" t="str">
            <v>6210302003</v>
          </cell>
        </row>
        <row r="108">
          <cell r="A108" t="str">
            <v>TA26</v>
          </cell>
          <cell r="B108">
            <v>3101020040</v>
          </cell>
          <cell r="C108" t="str">
            <v>GR VICTORIA 807</v>
          </cell>
          <cell r="D108" t="str">
            <v>64</v>
          </cell>
          <cell r="E108">
            <v>155</v>
          </cell>
          <cell r="F108">
            <v>2</v>
          </cell>
          <cell r="G108">
            <v>80</v>
          </cell>
          <cell r="H108">
            <v>-55</v>
          </cell>
          <cell r="I108">
            <v>-4400</v>
          </cell>
          <cell r="J108">
            <v>19991031</v>
          </cell>
          <cell r="K108" t="str">
            <v>1140304001</v>
          </cell>
          <cell r="L108" t="str">
            <v>6210302004</v>
          </cell>
        </row>
        <row r="109">
          <cell r="A109" t="str">
            <v>TA30</v>
          </cell>
          <cell r="B109">
            <v>3101020040</v>
          </cell>
          <cell r="C109" t="str">
            <v>GR VICTORIA 807</v>
          </cell>
          <cell r="D109" t="str">
            <v>64</v>
          </cell>
          <cell r="E109">
            <v>157</v>
          </cell>
          <cell r="F109">
            <v>1</v>
          </cell>
          <cell r="G109">
            <v>80</v>
          </cell>
          <cell r="H109">
            <v>-98</v>
          </cell>
          <cell r="I109">
            <v>-7840</v>
          </cell>
          <cell r="J109">
            <v>19991031</v>
          </cell>
          <cell r="K109" t="str">
            <v>1140304001</v>
          </cell>
          <cell r="L109" t="str">
            <v>6210302004</v>
          </cell>
        </row>
        <row r="110">
          <cell r="A110" t="str">
            <v>P014</v>
          </cell>
          <cell r="B110">
            <v>3101020042</v>
          </cell>
          <cell r="C110" t="str">
            <v>GR P 288</v>
          </cell>
          <cell r="D110" t="str">
            <v>S1</v>
          </cell>
          <cell r="E110">
            <v>313</v>
          </cell>
          <cell r="F110">
            <v>1</v>
          </cell>
          <cell r="G110">
            <v>49</v>
          </cell>
          <cell r="H110">
            <v>-43</v>
          </cell>
          <cell r="I110">
            <v>-2107</v>
          </cell>
          <cell r="J110">
            <v>19991031</v>
          </cell>
          <cell r="K110" t="str">
            <v>1140303001</v>
          </cell>
          <cell r="L110" t="str">
            <v>6210302003</v>
          </cell>
          <cell r="M110" t="str">
            <v>9100000003</v>
          </cell>
        </row>
        <row r="111">
          <cell r="A111" t="str">
            <v>P014</v>
          </cell>
          <cell r="B111">
            <v>3101020042</v>
          </cell>
          <cell r="C111" t="str">
            <v>GR P 288</v>
          </cell>
          <cell r="D111" t="str">
            <v>S1</v>
          </cell>
          <cell r="E111">
            <v>314</v>
          </cell>
          <cell r="F111">
            <v>1</v>
          </cell>
          <cell r="G111">
            <v>49</v>
          </cell>
          <cell r="H111">
            <v>-40</v>
          </cell>
          <cell r="I111">
            <v>-1960</v>
          </cell>
          <cell r="J111">
            <v>19991031</v>
          </cell>
          <cell r="K111" t="str">
            <v>1140303001</v>
          </cell>
          <cell r="L111" t="str">
            <v>6210302003</v>
          </cell>
          <cell r="M111" t="str">
            <v>9100000003</v>
          </cell>
        </row>
        <row r="112">
          <cell r="A112" t="str">
            <v>MD01</v>
          </cell>
          <cell r="B112">
            <v>3101020046</v>
          </cell>
          <cell r="C112" t="str">
            <v>GR DK 3915</v>
          </cell>
          <cell r="D112" t="str">
            <v>63</v>
          </cell>
          <cell r="E112">
            <v>620</v>
          </cell>
          <cell r="F112">
            <v>5</v>
          </cell>
          <cell r="G112">
            <v>76.67</v>
          </cell>
          <cell r="H112">
            <v>-38</v>
          </cell>
          <cell r="I112">
            <v>-2913.46</v>
          </cell>
          <cell r="J112">
            <v>19991031</v>
          </cell>
          <cell r="K112" t="str">
            <v>1140303001</v>
          </cell>
          <cell r="L112" t="str">
            <v>6210302003</v>
          </cell>
        </row>
        <row r="113">
          <cell r="A113" t="str">
            <v>MD03</v>
          </cell>
          <cell r="B113">
            <v>3101020046</v>
          </cell>
          <cell r="C113" t="str">
            <v>GR DK 3915</v>
          </cell>
          <cell r="D113" t="str">
            <v>63</v>
          </cell>
          <cell r="E113">
            <v>619</v>
          </cell>
          <cell r="F113">
            <v>1</v>
          </cell>
          <cell r="G113">
            <v>76.67</v>
          </cell>
          <cell r="H113">
            <v>-79</v>
          </cell>
          <cell r="I113">
            <v>-6056.93</v>
          </cell>
          <cell r="J113">
            <v>19991031</v>
          </cell>
          <cell r="K113" t="str">
            <v>1140303001</v>
          </cell>
          <cell r="L113" t="str">
            <v>6210302003</v>
          </cell>
        </row>
        <row r="114">
          <cell r="A114" t="str">
            <v>MF09</v>
          </cell>
          <cell r="B114">
            <v>3101020046</v>
          </cell>
          <cell r="C114" t="str">
            <v>GR DK 3915</v>
          </cell>
          <cell r="D114" t="str">
            <v>63</v>
          </cell>
          <cell r="E114">
            <v>648</v>
          </cell>
          <cell r="F114">
            <v>1</v>
          </cell>
          <cell r="G114">
            <v>76.67</v>
          </cell>
          <cell r="H114">
            <v>-16</v>
          </cell>
          <cell r="I114">
            <v>-1226.72</v>
          </cell>
          <cell r="J114">
            <v>19991031</v>
          </cell>
          <cell r="K114" t="str">
            <v>1140303001</v>
          </cell>
          <cell r="L114" t="str">
            <v>6210302003</v>
          </cell>
        </row>
        <row r="115">
          <cell r="A115" t="str">
            <v>MF23</v>
          </cell>
          <cell r="B115">
            <v>3101020046</v>
          </cell>
          <cell r="C115" t="str">
            <v>GR DK 3915</v>
          </cell>
          <cell r="D115" t="str">
            <v>63</v>
          </cell>
          <cell r="E115">
            <v>635</v>
          </cell>
          <cell r="F115">
            <v>2</v>
          </cell>
          <cell r="G115">
            <v>76.67</v>
          </cell>
          <cell r="H115">
            <v>-192</v>
          </cell>
          <cell r="I115">
            <v>-14720.64</v>
          </cell>
          <cell r="J115">
            <v>19991031</v>
          </cell>
          <cell r="K115" t="str">
            <v>1140303001</v>
          </cell>
          <cell r="L115" t="str">
            <v>6210302003</v>
          </cell>
        </row>
        <row r="116">
          <cell r="A116" t="str">
            <v>MF29</v>
          </cell>
          <cell r="B116">
            <v>3101020046</v>
          </cell>
          <cell r="C116" t="str">
            <v>GR DK 3915</v>
          </cell>
          <cell r="D116" t="str">
            <v>63</v>
          </cell>
          <cell r="E116">
            <v>637</v>
          </cell>
          <cell r="F116">
            <v>1</v>
          </cell>
          <cell r="G116">
            <v>76.67</v>
          </cell>
          <cell r="H116">
            <v>-64</v>
          </cell>
          <cell r="I116">
            <v>-4906.88</v>
          </cell>
          <cell r="J116">
            <v>19991031</v>
          </cell>
          <cell r="K116" t="str">
            <v>1140303001</v>
          </cell>
          <cell r="L116" t="str">
            <v>6210302003</v>
          </cell>
        </row>
        <row r="117">
          <cell r="A117" t="str">
            <v>MF32</v>
          </cell>
          <cell r="B117">
            <v>3101020046</v>
          </cell>
          <cell r="C117" t="str">
            <v>GR DK 3915</v>
          </cell>
          <cell r="D117" t="str">
            <v>63</v>
          </cell>
          <cell r="E117">
            <v>639</v>
          </cell>
          <cell r="F117">
            <v>2</v>
          </cell>
          <cell r="G117">
            <v>76.67</v>
          </cell>
          <cell r="H117">
            <v>-50</v>
          </cell>
          <cell r="I117">
            <v>-3833.5</v>
          </cell>
          <cell r="J117">
            <v>19991031</v>
          </cell>
          <cell r="K117" t="str">
            <v>1140303001</v>
          </cell>
          <cell r="L117" t="str">
            <v>6210302003</v>
          </cell>
        </row>
        <row r="118">
          <cell r="A118" t="str">
            <v>MF39</v>
          </cell>
          <cell r="B118">
            <v>3101020046</v>
          </cell>
          <cell r="C118" t="str">
            <v>GR DK 3915</v>
          </cell>
          <cell r="D118" t="str">
            <v>63</v>
          </cell>
          <cell r="E118">
            <v>628</v>
          </cell>
          <cell r="F118">
            <v>1</v>
          </cell>
          <cell r="G118">
            <v>76.67</v>
          </cell>
          <cell r="H118">
            <v>-32</v>
          </cell>
          <cell r="I118">
            <v>-2453.44</v>
          </cell>
          <cell r="J118">
            <v>19991031</v>
          </cell>
          <cell r="K118" t="str">
            <v>1140303001</v>
          </cell>
          <cell r="L118" t="str">
            <v>6210302003</v>
          </cell>
        </row>
        <row r="119">
          <cell r="A119" t="str">
            <v>TG03</v>
          </cell>
          <cell r="B119">
            <v>3101020046</v>
          </cell>
          <cell r="C119" t="str">
            <v>GR DK 3915</v>
          </cell>
          <cell r="D119" t="str">
            <v>63</v>
          </cell>
          <cell r="E119">
            <v>613</v>
          </cell>
          <cell r="F119">
            <v>3</v>
          </cell>
          <cell r="G119">
            <v>76.67</v>
          </cell>
          <cell r="H119">
            <v>-54</v>
          </cell>
          <cell r="I119">
            <v>-4140.18</v>
          </cell>
          <cell r="J119">
            <v>19991031</v>
          </cell>
          <cell r="K119" t="str">
            <v>1140303001</v>
          </cell>
          <cell r="L119" t="str">
            <v>6210302003</v>
          </cell>
        </row>
        <row r="120">
          <cell r="A120" t="str">
            <v>TG28</v>
          </cell>
          <cell r="B120">
            <v>3101020046</v>
          </cell>
          <cell r="C120" t="str">
            <v>GR DK 3915</v>
          </cell>
          <cell r="D120" t="str">
            <v>63</v>
          </cell>
          <cell r="E120">
            <v>614</v>
          </cell>
          <cell r="F120">
            <v>5</v>
          </cell>
          <cell r="G120">
            <v>76.67</v>
          </cell>
          <cell r="H120">
            <v>-71</v>
          </cell>
          <cell r="I120">
            <v>-5443.57</v>
          </cell>
          <cell r="J120">
            <v>19991031</v>
          </cell>
          <cell r="K120" t="str">
            <v>1140303001</v>
          </cell>
          <cell r="L120" t="str">
            <v>6210302003</v>
          </cell>
        </row>
        <row r="121">
          <cell r="A121" t="str">
            <v>TG29</v>
          </cell>
          <cell r="B121">
            <v>3101020046</v>
          </cell>
          <cell r="C121" t="str">
            <v>GR DK 3915</v>
          </cell>
          <cell r="D121" t="str">
            <v>63</v>
          </cell>
          <cell r="E121">
            <v>611</v>
          </cell>
          <cell r="F121">
            <v>6</v>
          </cell>
          <cell r="G121">
            <v>76.67</v>
          </cell>
          <cell r="H121">
            <v>-37</v>
          </cell>
          <cell r="I121">
            <v>-2836.79</v>
          </cell>
          <cell r="J121">
            <v>19991031</v>
          </cell>
          <cell r="K121" t="str">
            <v>1140303001</v>
          </cell>
          <cell r="L121" t="str">
            <v>6210302003</v>
          </cell>
        </row>
        <row r="122">
          <cell r="A122" t="str">
            <v>TG31</v>
          </cell>
          <cell r="B122">
            <v>3101020046</v>
          </cell>
          <cell r="C122" t="str">
            <v>GR DK 3915</v>
          </cell>
          <cell r="D122" t="str">
            <v>63</v>
          </cell>
          <cell r="E122">
            <v>615</v>
          </cell>
          <cell r="F122">
            <v>3</v>
          </cell>
          <cell r="G122">
            <v>76.67</v>
          </cell>
          <cell r="H122">
            <v>-62</v>
          </cell>
          <cell r="I122">
            <v>-4753.54</v>
          </cell>
          <cell r="J122">
            <v>19991031</v>
          </cell>
          <cell r="K122" t="str">
            <v>1140303001</v>
          </cell>
          <cell r="L122" t="str">
            <v>6210302003</v>
          </cell>
        </row>
        <row r="123">
          <cell r="A123" t="str">
            <v>P014</v>
          </cell>
          <cell r="B123">
            <v>3101020049</v>
          </cell>
          <cell r="C123" t="str">
            <v>GIR CF 19</v>
          </cell>
          <cell r="D123" t="str">
            <v>S1</v>
          </cell>
          <cell r="E123">
            <v>321</v>
          </cell>
          <cell r="F123">
            <v>3</v>
          </cell>
          <cell r="G123">
            <v>84</v>
          </cell>
          <cell r="H123">
            <v>-46</v>
          </cell>
          <cell r="I123">
            <v>-3864</v>
          </cell>
          <cell r="J123">
            <v>19991031</v>
          </cell>
          <cell r="K123" t="str">
            <v>1140303001</v>
          </cell>
          <cell r="L123" t="str">
            <v>6210302003</v>
          </cell>
          <cell r="M123" t="str">
            <v>9100000003</v>
          </cell>
        </row>
        <row r="124">
          <cell r="A124" t="str">
            <v>P014</v>
          </cell>
          <cell r="B124">
            <v>3101020049</v>
          </cell>
          <cell r="C124" t="str">
            <v>GIR CF 19</v>
          </cell>
          <cell r="D124" t="str">
            <v>S1</v>
          </cell>
          <cell r="E124">
            <v>322</v>
          </cell>
          <cell r="F124">
            <v>2</v>
          </cell>
          <cell r="G124">
            <v>84</v>
          </cell>
          <cell r="H124">
            <v>-34</v>
          </cell>
          <cell r="I124">
            <v>-2856</v>
          </cell>
          <cell r="J124">
            <v>19991031</v>
          </cell>
          <cell r="K124" t="str">
            <v>1140303001</v>
          </cell>
          <cell r="L124" t="str">
            <v>6210302003</v>
          </cell>
          <cell r="M124" t="str">
            <v>9100000003</v>
          </cell>
        </row>
        <row r="125">
          <cell r="A125" t="str">
            <v>TG01</v>
          </cell>
          <cell r="B125">
            <v>3101020050</v>
          </cell>
          <cell r="C125" t="str">
            <v>GIR MORGAN MG2</v>
          </cell>
          <cell r="D125" t="str">
            <v>63</v>
          </cell>
          <cell r="E125">
            <v>612</v>
          </cell>
          <cell r="F125">
            <v>6</v>
          </cell>
          <cell r="G125">
            <v>61.85</v>
          </cell>
          <cell r="H125">
            <v>-4</v>
          </cell>
          <cell r="I125">
            <v>-247.4</v>
          </cell>
          <cell r="J125">
            <v>19991031</v>
          </cell>
          <cell r="K125" t="str">
            <v>1140303001</v>
          </cell>
          <cell r="L125" t="str">
            <v>6210302003</v>
          </cell>
        </row>
        <row r="126">
          <cell r="A126" t="str">
            <v>TG28</v>
          </cell>
          <cell r="B126">
            <v>3101020050</v>
          </cell>
          <cell r="C126" t="str">
            <v>GIR MORGAN MG2</v>
          </cell>
          <cell r="D126" t="str">
            <v>63</v>
          </cell>
          <cell r="E126">
            <v>614</v>
          </cell>
          <cell r="F126">
            <v>4</v>
          </cell>
          <cell r="G126">
            <v>61.85</v>
          </cell>
          <cell r="H126">
            <v>-41</v>
          </cell>
          <cell r="I126">
            <v>-2535.85</v>
          </cell>
          <cell r="J126">
            <v>19991031</v>
          </cell>
          <cell r="K126" t="str">
            <v>1140303001</v>
          </cell>
          <cell r="L126" t="str">
            <v>6210302003</v>
          </cell>
        </row>
        <row r="127">
          <cell r="A127" t="str">
            <v>TG29</v>
          </cell>
          <cell r="B127">
            <v>3101020050</v>
          </cell>
          <cell r="C127" t="str">
            <v>GIR MORGAN MG2</v>
          </cell>
          <cell r="D127" t="str">
            <v>63</v>
          </cell>
          <cell r="E127">
            <v>611</v>
          </cell>
          <cell r="F127">
            <v>7</v>
          </cell>
          <cell r="G127">
            <v>61.85</v>
          </cell>
          <cell r="H127">
            <v>-4</v>
          </cell>
          <cell r="I127">
            <v>-247.4</v>
          </cell>
          <cell r="J127">
            <v>19991031</v>
          </cell>
          <cell r="K127" t="str">
            <v>1140303001</v>
          </cell>
          <cell r="L127" t="str">
            <v>6210302003</v>
          </cell>
        </row>
        <row r="128">
          <cell r="A128" t="str">
            <v>TG31</v>
          </cell>
          <cell r="B128">
            <v>3101020050</v>
          </cell>
          <cell r="C128" t="str">
            <v>GIR MORGAN MG2</v>
          </cell>
          <cell r="D128" t="str">
            <v>63</v>
          </cell>
          <cell r="E128">
            <v>615</v>
          </cell>
          <cell r="F128">
            <v>5</v>
          </cell>
          <cell r="G128">
            <v>61.85</v>
          </cell>
          <cell r="H128">
            <v>-57</v>
          </cell>
          <cell r="I128">
            <v>-3525.4500000000003</v>
          </cell>
          <cell r="J128">
            <v>19991031</v>
          </cell>
          <cell r="K128" t="str">
            <v>1140303001</v>
          </cell>
          <cell r="L128" t="str">
            <v>6210302003</v>
          </cell>
        </row>
        <row r="129">
          <cell r="A129" t="str">
            <v>MF29</v>
          </cell>
          <cell r="B129">
            <v>3101020051</v>
          </cell>
          <cell r="C129" t="str">
            <v>GR SPS 3101</v>
          </cell>
          <cell r="D129" t="str">
            <v>63</v>
          </cell>
          <cell r="E129">
            <v>637</v>
          </cell>
          <cell r="F129">
            <v>2</v>
          </cell>
          <cell r="G129">
            <v>58</v>
          </cell>
          <cell r="H129">
            <v>-22</v>
          </cell>
          <cell r="I129">
            <v>-1276</v>
          </cell>
          <cell r="J129">
            <v>19991031</v>
          </cell>
          <cell r="K129" t="str">
            <v>1140303001</v>
          </cell>
          <cell r="L129" t="str">
            <v>6210302003</v>
          </cell>
        </row>
        <row r="130">
          <cell r="A130" t="str">
            <v>MF32</v>
          </cell>
          <cell r="B130">
            <v>3101020051</v>
          </cell>
          <cell r="C130" t="str">
            <v>GR SPS 3101</v>
          </cell>
          <cell r="D130" t="str">
            <v>63</v>
          </cell>
          <cell r="E130">
            <v>639</v>
          </cell>
          <cell r="F130">
            <v>4</v>
          </cell>
          <cell r="G130">
            <v>58</v>
          </cell>
          <cell r="H130">
            <v>-9</v>
          </cell>
          <cell r="I130">
            <v>-522</v>
          </cell>
          <cell r="J130">
            <v>19991031</v>
          </cell>
          <cell r="K130" t="str">
            <v>1140303001</v>
          </cell>
          <cell r="L130" t="str">
            <v>6210302003</v>
          </cell>
        </row>
        <row r="131">
          <cell r="A131" t="str">
            <v>MF39</v>
          </cell>
          <cell r="B131">
            <v>3101020051</v>
          </cell>
          <cell r="C131" t="str">
            <v>GR SPS 3101</v>
          </cell>
          <cell r="D131" t="str">
            <v>63</v>
          </cell>
          <cell r="E131">
            <v>628</v>
          </cell>
          <cell r="F131">
            <v>2</v>
          </cell>
          <cell r="G131">
            <v>58</v>
          </cell>
          <cell r="H131">
            <v>-38</v>
          </cell>
          <cell r="I131">
            <v>-2204</v>
          </cell>
          <cell r="J131">
            <v>19991031</v>
          </cell>
          <cell r="K131" t="str">
            <v>1140303001</v>
          </cell>
          <cell r="L131" t="str">
            <v>6210302003</v>
          </cell>
        </row>
        <row r="132">
          <cell r="A132" t="str">
            <v>TG01</v>
          </cell>
          <cell r="B132">
            <v>3101020051</v>
          </cell>
          <cell r="C132" t="str">
            <v>GR SPS 3101</v>
          </cell>
          <cell r="D132" t="str">
            <v>63</v>
          </cell>
          <cell r="E132">
            <v>612</v>
          </cell>
          <cell r="F132">
            <v>4</v>
          </cell>
          <cell r="G132">
            <v>58</v>
          </cell>
          <cell r="H132">
            <v>-39</v>
          </cell>
          <cell r="I132">
            <v>-2262</v>
          </cell>
          <cell r="J132">
            <v>19991031</v>
          </cell>
          <cell r="K132" t="str">
            <v>1140303001</v>
          </cell>
          <cell r="L132" t="str">
            <v>6210302003</v>
          </cell>
        </row>
        <row r="133">
          <cell r="A133" t="str">
            <v>TG03</v>
          </cell>
          <cell r="B133">
            <v>3101020051</v>
          </cell>
          <cell r="C133" t="str">
            <v>GR SPS 3101</v>
          </cell>
          <cell r="D133" t="str">
            <v>63</v>
          </cell>
          <cell r="E133">
            <v>613</v>
          </cell>
          <cell r="F133">
            <v>1</v>
          </cell>
          <cell r="G133">
            <v>58</v>
          </cell>
          <cell r="H133">
            <v>-64</v>
          </cell>
          <cell r="I133">
            <v>-3712</v>
          </cell>
          <cell r="J133">
            <v>19991031</v>
          </cell>
          <cell r="K133" t="str">
            <v>1140303001</v>
          </cell>
          <cell r="L133" t="str">
            <v>6210302003</v>
          </cell>
        </row>
        <row r="134">
          <cell r="A134" t="str">
            <v>TG02</v>
          </cell>
          <cell r="B134">
            <v>3101020052</v>
          </cell>
          <cell r="C134" t="str">
            <v>GR SPS 3102</v>
          </cell>
          <cell r="D134" t="str">
            <v>63</v>
          </cell>
          <cell r="E134">
            <v>616</v>
          </cell>
          <cell r="F134">
            <v>5</v>
          </cell>
          <cell r="G134">
            <v>58.5</v>
          </cell>
          <cell r="H134">
            <v>-63</v>
          </cell>
          <cell r="I134">
            <v>-3685.5</v>
          </cell>
          <cell r="J134">
            <v>19991031</v>
          </cell>
          <cell r="K134" t="str">
            <v>1140303001</v>
          </cell>
          <cell r="L134" t="str">
            <v>6210302003</v>
          </cell>
        </row>
        <row r="135">
          <cell r="A135" t="str">
            <v>P023</v>
          </cell>
          <cell r="B135">
            <v>3101030003</v>
          </cell>
          <cell r="C135" t="str">
            <v>MZ CARGILL 285</v>
          </cell>
          <cell r="D135" t="str">
            <v>B1</v>
          </cell>
          <cell r="E135">
            <v>232</v>
          </cell>
          <cell r="F135">
            <v>1</v>
          </cell>
          <cell r="G135">
            <v>52.56</v>
          </cell>
          <cell r="H135">
            <v>-4</v>
          </cell>
          <cell r="I135">
            <v>-210.24</v>
          </cell>
          <cell r="J135">
            <v>19991030</v>
          </cell>
          <cell r="K135" t="str">
            <v>1140305001</v>
          </cell>
          <cell r="L135" t="str">
            <v>6210302005</v>
          </cell>
          <cell r="M135" t="str">
            <v>9100000005</v>
          </cell>
        </row>
        <row r="136">
          <cell r="A136" t="str">
            <v>P023</v>
          </cell>
          <cell r="B136">
            <v>3101030003</v>
          </cell>
          <cell r="C136" t="str">
            <v>MZ CARGILL 285</v>
          </cell>
          <cell r="D136" t="str">
            <v>B1</v>
          </cell>
          <cell r="E136">
            <v>236</v>
          </cell>
          <cell r="F136">
            <v>1</v>
          </cell>
          <cell r="G136">
            <v>52.56</v>
          </cell>
          <cell r="H136">
            <v>-34</v>
          </cell>
          <cell r="I136">
            <v>-1787.04</v>
          </cell>
          <cell r="J136">
            <v>19991030</v>
          </cell>
          <cell r="K136" t="str">
            <v>1140325001</v>
          </cell>
          <cell r="L136" t="str">
            <v>6210302016</v>
          </cell>
          <cell r="M136" t="str">
            <v>9100000007</v>
          </cell>
        </row>
        <row r="137">
          <cell r="A137" t="str">
            <v>P023</v>
          </cell>
          <cell r="B137">
            <v>3101030009</v>
          </cell>
          <cell r="C137" t="str">
            <v>MZ CHALTEN</v>
          </cell>
          <cell r="D137" t="str">
            <v>B1</v>
          </cell>
          <cell r="E137">
            <v>229</v>
          </cell>
          <cell r="F137">
            <v>1</v>
          </cell>
          <cell r="G137">
            <v>46.5</v>
          </cell>
          <cell r="H137">
            <v>-62</v>
          </cell>
          <cell r="I137">
            <v>-2883</v>
          </cell>
          <cell r="J137">
            <v>19991030</v>
          </cell>
          <cell r="K137" t="str">
            <v>1140305001</v>
          </cell>
          <cell r="L137" t="str">
            <v>6210302005</v>
          </cell>
          <cell r="M137" t="str">
            <v>9100000005</v>
          </cell>
        </row>
        <row r="138">
          <cell r="A138" t="str">
            <v>P023</v>
          </cell>
          <cell r="B138">
            <v>3101030009</v>
          </cell>
          <cell r="C138" t="str">
            <v>MZ CHALTEN</v>
          </cell>
          <cell r="D138" t="str">
            <v>B1</v>
          </cell>
          <cell r="E138">
            <v>230</v>
          </cell>
          <cell r="F138">
            <v>1</v>
          </cell>
          <cell r="G138">
            <v>46.5</v>
          </cell>
          <cell r="H138">
            <v>-46</v>
          </cell>
          <cell r="I138">
            <v>-2139</v>
          </cell>
          <cell r="J138">
            <v>19991030</v>
          </cell>
          <cell r="K138" t="str">
            <v>1140305001</v>
          </cell>
          <cell r="L138" t="str">
            <v>6210302005</v>
          </cell>
          <cell r="M138" t="str">
            <v>9100000005</v>
          </cell>
        </row>
        <row r="139">
          <cell r="A139" t="str">
            <v>P023</v>
          </cell>
          <cell r="B139">
            <v>3101030009</v>
          </cell>
          <cell r="C139" t="str">
            <v>MZ CHALTEN</v>
          </cell>
          <cell r="D139" t="str">
            <v>B1</v>
          </cell>
          <cell r="E139">
            <v>231</v>
          </cell>
          <cell r="F139">
            <v>1</v>
          </cell>
          <cell r="G139">
            <v>46.5</v>
          </cell>
          <cell r="H139">
            <v>-45</v>
          </cell>
          <cell r="I139">
            <v>-2092.5</v>
          </cell>
          <cell r="J139">
            <v>19991030</v>
          </cell>
          <cell r="K139" t="str">
            <v>1140305001</v>
          </cell>
          <cell r="L139" t="str">
            <v>6210302005</v>
          </cell>
          <cell r="M139" t="str">
            <v>9100000005</v>
          </cell>
        </row>
        <row r="140">
          <cell r="A140" t="str">
            <v>P023</v>
          </cell>
          <cell r="B140">
            <v>3101030009</v>
          </cell>
          <cell r="C140" t="str">
            <v>MZ CHALTEN</v>
          </cell>
          <cell r="D140" t="str">
            <v>B1</v>
          </cell>
          <cell r="E140">
            <v>233</v>
          </cell>
          <cell r="F140">
            <v>1</v>
          </cell>
          <cell r="G140">
            <v>46.5</v>
          </cell>
          <cell r="H140">
            <v>-50</v>
          </cell>
          <cell r="I140">
            <v>-2325</v>
          </cell>
          <cell r="J140">
            <v>19991030</v>
          </cell>
          <cell r="K140" t="str">
            <v>1140305001</v>
          </cell>
          <cell r="L140" t="str">
            <v>6210302005</v>
          </cell>
          <cell r="M140" t="str">
            <v>9100000005</v>
          </cell>
        </row>
        <row r="141">
          <cell r="A141" t="str">
            <v>TZ01</v>
          </cell>
          <cell r="B141">
            <v>3101030013</v>
          </cell>
          <cell r="C141" t="str">
            <v>MZ DK 4F37</v>
          </cell>
          <cell r="D141" t="str">
            <v>65</v>
          </cell>
          <cell r="E141">
            <v>851</v>
          </cell>
          <cell r="F141">
            <v>1</v>
          </cell>
          <cell r="G141">
            <v>35</v>
          </cell>
          <cell r="H141">
            <v>-74</v>
          </cell>
          <cell r="I141">
            <v>-2590</v>
          </cell>
          <cell r="J141">
            <v>19991031</v>
          </cell>
          <cell r="K141" t="str">
            <v>1140305001</v>
          </cell>
          <cell r="L141" t="str">
            <v>6210302005</v>
          </cell>
        </row>
        <row r="142">
          <cell r="A142" t="str">
            <v>P001</v>
          </cell>
          <cell r="B142">
            <v>3101030015</v>
          </cell>
          <cell r="C142" t="str">
            <v>MZ DK 664 C5</v>
          </cell>
          <cell r="D142" t="str">
            <v>L1</v>
          </cell>
          <cell r="E142">
            <v>245</v>
          </cell>
          <cell r="F142">
            <v>1</v>
          </cell>
          <cell r="G142">
            <v>58.51</v>
          </cell>
          <cell r="H142">
            <v>-25</v>
          </cell>
          <cell r="I142">
            <v>-1462.75</v>
          </cell>
          <cell r="J142">
            <v>19991001</v>
          </cell>
          <cell r="K142" t="str">
            <v>1140325001</v>
          </cell>
          <cell r="L142" t="str">
            <v>6210302016</v>
          </cell>
          <cell r="M142" t="str">
            <v>9100000007</v>
          </cell>
        </row>
        <row r="143">
          <cell r="A143" t="str">
            <v>P001</v>
          </cell>
          <cell r="B143">
            <v>3101030015</v>
          </cell>
          <cell r="C143" t="str">
            <v>MZ DK 664 C5</v>
          </cell>
          <cell r="D143" t="str">
            <v>L1</v>
          </cell>
          <cell r="E143">
            <v>254</v>
          </cell>
          <cell r="F143">
            <v>1</v>
          </cell>
          <cell r="G143">
            <v>58.51</v>
          </cell>
          <cell r="H143">
            <v>-5</v>
          </cell>
          <cell r="I143">
            <v>-292.55</v>
          </cell>
          <cell r="J143">
            <v>19991028</v>
          </cell>
          <cell r="K143" t="str">
            <v>1140325001</v>
          </cell>
          <cell r="L143" t="str">
            <v>6210302016</v>
          </cell>
          <cell r="M143" t="str">
            <v>9100000007</v>
          </cell>
        </row>
        <row r="144">
          <cell r="A144" t="str">
            <v>EA03</v>
          </cell>
          <cell r="B144">
            <v>3101030019</v>
          </cell>
          <cell r="C144" t="str">
            <v>MZ DK 669</v>
          </cell>
          <cell r="D144" t="str">
            <v>65</v>
          </cell>
          <cell r="E144">
            <v>911</v>
          </cell>
          <cell r="F144">
            <v>2</v>
          </cell>
          <cell r="G144">
            <v>32.43</v>
          </cell>
          <cell r="H144">
            <v>-10</v>
          </cell>
          <cell r="I144">
            <v>-324.3</v>
          </cell>
          <cell r="J144">
            <v>19991031</v>
          </cell>
          <cell r="K144" t="str">
            <v>1140305001</v>
          </cell>
          <cell r="L144" t="str">
            <v>6210302005</v>
          </cell>
        </row>
        <row r="145">
          <cell r="A145" t="str">
            <v>MF29</v>
          </cell>
          <cell r="B145">
            <v>3101030019</v>
          </cell>
          <cell r="C145" t="str">
            <v>MZ DK 669</v>
          </cell>
          <cell r="D145" t="str">
            <v>65</v>
          </cell>
          <cell r="E145">
            <v>929</v>
          </cell>
          <cell r="F145">
            <v>1</v>
          </cell>
          <cell r="G145">
            <v>32.43</v>
          </cell>
          <cell r="H145">
            <v>-48</v>
          </cell>
          <cell r="I145">
            <v>-1556.6399999999999</v>
          </cell>
          <cell r="J145">
            <v>19991031</v>
          </cell>
          <cell r="K145" t="str">
            <v>1140305001</v>
          </cell>
          <cell r="L145" t="str">
            <v>6210302005</v>
          </cell>
        </row>
        <row r="146">
          <cell r="A146" t="str">
            <v>MF38</v>
          </cell>
          <cell r="B146">
            <v>3101030019</v>
          </cell>
          <cell r="C146" t="str">
            <v>MZ DK 669</v>
          </cell>
          <cell r="D146" t="str">
            <v>65</v>
          </cell>
          <cell r="E146">
            <v>927</v>
          </cell>
          <cell r="F146">
            <v>5</v>
          </cell>
          <cell r="G146">
            <v>32.43</v>
          </cell>
          <cell r="H146">
            <v>-53</v>
          </cell>
          <cell r="I146">
            <v>-1718.79</v>
          </cell>
          <cell r="J146">
            <v>19991031</v>
          </cell>
          <cell r="K146" t="str">
            <v>1140305001</v>
          </cell>
          <cell r="L146" t="str">
            <v>6210302005</v>
          </cell>
        </row>
        <row r="147">
          <cell r="A147" t="str">
            <v>TA32</v>
          </cell>
          <cell r="B147">
            <v>3101030019</v>
          </cell>
          <cell r="C147" t="str">
            <v>MZ DK 669</v>
          </cell>
          <cell r="D147" t="str">
            <v>65</v>
          </cell>
          <cell r="E147">
            <v>874</v>
          </cell>
          <cell r="F147">
            <v>1</v>
          </cell>
          <cell r="G147">
            <v>32.43</v>
          </cell>
          <cell r="H147">
            <v>-128</v>
          </cell>
          <cell r="I147">
            <v>-4151.04</v>
          </cell>
          <cell r="J147">
            <v>19991031</v>
          </cell>
          <cell r="K147" t="str">
            <v>1140305001</v>
          </cell>
          <cell r="L147" t="str">
            <v>6210302005</v>
          </cell>
        </row>
        <row r="148">
          <cell r="A148" t="str">
            <v>TA34</v>
          </cell>
          <cell r="B148">
            <v>3101030019</v>
          </cell>
          <cell r="C148" t="str">
            <v>MZ DK 669</v>
          </cell>
          <cell r="D148" t="str">
            <v>65</v>
          </cell>
          <cell r="E148">
            <v>881</v>
          </cell>
          <cell r="F148">
            <v>1</v>
          </cell>
          <cell r="G148">
            <v>32.43</v>
          </cell>
          <cell r="H148">
            <v>-134</v>
          </cell>
          <cell r="I148">
            <v>-4345.62</v>
          </cell>
          <cell r="J148">
            <v>19991031</v>
          </cell>
          <cell r="K148" t="str">
            <v>1140305001</v>
          </cell>
          <cell r="L148" t="str">
            <v>6210302005</v>
          </cell>
        </row>
        <row r="149">
          <cell r="A149" t="str">
            <v>P001</v>
          </cell>
          <cell r="B149">
            <v>3101030019</v>
          </cell>
          <cell r="C149" t="str">
            <v>MZ DK 669</v>
          </cell>
          <cell r="D149" t="str">
            <v>L1</v>
          </cell>
          <cell r="E149">
            <v>256</v>
          </cell>
          <cell r="F149">
            <v>2</v>
          </cell>
          <cell r="G149">
            <v>58.51</v>
          </cell>
          <cell r="H149">
            <v>-26</v>
          </cell>
          <cell r="I149">
            <v>-1521.26</v>
          </cell>
          <cell r="J149">
            <v>19991028</v>
          </cell>
          <cell r="K149" t="str">
            <v>1140325001</v>
          </cell>
          <cell r="L149" t="str">
            <v>6210302016</v>
          </cell>
          <cell r="M149" t="str">
            <v>9100000007</v>
          </cell>
        </row>
        <row r="150">
          <cell r="A150" t="str">
            <v>EA03</v>
          </cell>
          <cell r="B150">
            <v>3101030020</v>
          </cell>
          <cell r="C150" t="str">
            <v>MZ DK 696</v>
          </cell>
          <cell r="D150" t="str">
            <v>65</v>
          </cell>
          <cell r="E150">
            <v>911</v>
          </cell>
          <cell r="F150">
            <v>4</v>
          </cell>
          <cell r="G150">
            <v>40.54</v>
          </cell>
          <cell r="H150">
            <v>-15</v>
          </cell>
          <cell r="I150">
            <v>-608.1</v>
          </cell>
          <cell r="J150">
            <v>19991031</v>
          </cell>
          <cell r="K150" t="str">
            <v>1140305001</v>
          </cell>
          <cell r="L150" t="str">
            <v>6210302005</v>
          </cell>
        </row>
        <row r="151">
          <cell r="A151" t="str">
            <v>MF09</v>
          </cell>
          <cell r="B151">
            <v>3101030020</v>
          </cell>
          <cell r="C151" t="str">
            <v>MZ DK 696</v>
          </cell>
          <cell r="D151" t="str">
            <v>65</v>
          </cell>
          <cell r="E151">
            <v>937</v>
          </cell>
          <cell r="F151">
            <v>1</v>
          </cell>
          <cell r="G151">
            <v>40.54</v>
          </cell>
          <cell r="H151">
            <v>-139</v>
          </cell>
          <cell r="I151">
            <v>-5635.0599999999995</v>
          </cell>
          <cell r="J151">
            <v>19991031</v>
          </cell>
          <cell r="K151" t="str">
            <v>1140305001</v>
          </cell>
          <cell r="L151" t="str">
            <v>6210302005</v>
          </cell>
        </row>
        <row r="152">
          <cell r="A152" t="str">
            <v>MF28</v>
          </cell>
          <cell r="B152">
            <v>3101030020</v>
          </cell>
          <cell r="C152" t="str">
            <v>MZ DK 696</v>
          </cell>
          <cell r="D152" t="str">
            <v>65</v>
          </cell>
          <cell r="E152">
            <v>935</v>
          </cell>
          <cell r="F152">
            <v>2</v>
          </cell>
          <cell r="G152">
            <v>56.62</v>
          </cell>
          <cell r="H152">
            <v>-37</v>
          </cell>
          <cell r="I152">
            <v>-2094.94</v>
          </cell>
          <cell r="J152">
            <v>19991031</v>
          </cell>
          <cell r="K152" t="str">
            <v>1140305001</v>
          </cell>
          <cell r="L152" t="str">
            <v>6210302005</v>
          </cell>
        </row>
        <row r="153">
          <cell r="A153" t="str">
            <v>MF29</v>
          </cell>
          <cell r="B153">
            <v>3101030020</v>
          </cell>
          <cell r="C153" t="str">
            <v>MZ DK 696</v>
          </cell>
          <cell r="D153" t="str">
            <v>65</v>
          </cell>
          <cell r="E153">
            <v>929</v>
          </cell>
          <cell r="F153">
            <v>2</v>
          </cell>
          <cell r="G153">
            <v>48.23</v>
          </cell>
          <cell r="H153">
            <v>-170</v>
          </cell>
          <cell r="I153">
            <v>-8199.1</v>
          </cell>
          <cell r="J153">
            <v>19991031</v>
          </cell>
          <cell r="K153" t="str">
            <v>1140305001</v>
          </cell>
          <cell r="L153" t="str">
            <v>6210302005</v>
          </cell>
        </row>
        <row r="154">
          <cell r="A154" t="str">
            <v>MF32</v>
          </cell>
          <cell r="B154">
            <v>3101030020</v>
          </cell>
          <cell r="C154" t="str">
            <v>MZ DK 696</v>
          </cell>
          <cell r="D154" t="str">
            <v>65</v>
          </cell>
          <cell r="E154">
            <v>931</v>
          </cell>
          <cell r="F154">
            <v>2</v>
          </cell>
          <cell r="G154">
            <v>40.54</v>
          </cell>
          <cell r="H154">
            <v>-132</v>
          </cell>
          <cell r="I154">
            <v>-5351.28</v>
          </cell>
          <cell r="J154">
            <v>19991031</v>
          </cell>
          <cell r="K154" t="str">
            <v>1140305001</v>
          </cell>
          <cell r="L154" t="str">
            <v>6210302005</v>
          </cell>
        </row>
        <row r="155">
          <cell r="A155" t="str">
            <v>MF36</v>
          </cell>
          <cell r="B155">
            <v>3101030020</v>
          </cell>
          <cell r="C155" t="str">
            <v>MZ DK 696</v>
          </cell>
          <cell r="D155" t="str">
            <v>65</v>
          </cell>
          <cell r="E155">
            <v>919</v>
          </cell>
          <cell r="F155">
            <v>2</v>
          </cell>
          <cell r="G155">
            <v>40.54</v>
          </cell>
          <cell r="H155">
            <v>-120</v>
          </cell>
          <cell r="I155">
            <v>-4864.8</v>
          </cell>
          <cell r="J155">
            <v>19991031</v>
          </cell>
          <cell r="K155" t="str">
            <v>1140305001</v>
          </cell>
          <cell r="L155" t="str">
            <v>6210302005</v>
          </cell>
        </row>
        <row r="156">
          <cell r="A156" t="str">
            <v>MF38</v>
          </cell>
          <cell r="B156">
            <v>3101030020</v>
          </cell>
          <cell r="C156" t="str">
            <v>MZ DK 696</v>
          </cell>
          <cell r="D156" t="str">
            <v>65</v>
          </cell>
          <cell r="E156">
            <v>927</v>
          </cell>
          <cell r="F156">
            <v>6</v>
          </cell>
          <cell r="G156">
            <v>40.54</v>
          </cell>
          <cell r="H156">
            <v>-80</v>
          </cell>
          <cell r="I156">
            <v>-3243.2</v>
          </cell>
          <cell r="J156">
            <v>19991031</v>
          </cell>
          <cell r="K156" t="str">
            <v>1140305001</v>
          </cell>
          <cell r="L156" t="str">
            <v>6210302005</v>
          </cell>
        </row>
        <row r="157">
          <cell r="A157" t="str">
            <v>MF39</v>
          </cell>
          <cell r="B157">
            <v>3101030020</v>
          </cell>
          <cell r="C157" t="str">
            <v>MZ DK 696</v>
          </cell>
          <cell r="D157" t="str">
            <v>65</v>
          </cell>
          <cell r="E157">
            <v>922</v>
          </cell>
          <cell r="F157">
            <v>2</v>
          </cell>
          <cell r="G157">
            <v>40.54</v>
          </cell>
          <cell r="H157">
            <v>-30</v>
          </cell>
          <cell r="I157">
            <v>-1216.2</v>
          </cell>
          <cell r="J157">
            <v>19991031</v>
          </cell>
          <cell r="K157" t="str">
            <v>1140305001</v>
          </cell>
          <cell r="L157" t="str">
            <v>6210302005</v>
          </cell>
        </row>
        <row r="158">
          <cell r="A158" t="str">
            <v>P012</v>
          </cell>
          <cell r="B158">
            <v>3101030020</v>
          </cell>
          <cell r="C158" t="str">
            <v>MZ DK 696</v>
          </cell>
          <cell r="D158" t="str">
            <v>N1</v>
          </cell>
          <cell r="E158">
            <v>317</v>
          </cell>
          <cell r="F158">
            <v>1</v>
          </cell>
          <cell r="G158">
            <v>40.54</v>
          </cell>
          <cell r="H158">
            <v>-40</v>
          </cell>
          <cell r="I158">
            <v>-1621.6</v>
          </cell>
          <cell r="J158">
            <v>19991031</v>
          </cell>
          <cell r="K158" t="str">
            <v>1140305001</v>
          </cell>
          <cell r="L158" t="str">
            <v>6210302005</v>
          </cell>
          <cell r="M158" t="str">
            <v>9100000005</v>
          </cell>
        </row>
        <row r="159">
          <cell r="A159" t="str">
            <v>P012</v>
          </cell>
          <cell r="B159">
            <v>3101030020</v>
          </cell>
          <cell r="C159" t="str">
            <v>MZ DK 696</v>
          </cell>
          <cell r="D159" t="str">
            <v>N1</v>
          </cell>
          <cell r="E159">
            <v>334</v>
          </cell>
          <cell r="F159">
            <v>1</v>
          </cell>
          <cell r="G159">
            <v>40.54</v>
          </cell>
          <cell r="H159">
            <v>-14</v>
          </cell>
          <cell r="I159">
            <v>-567.55999999999995</v>
          </cell>
          <cell r="J159">
            <v>19991031</v>
          </cell>
          <cell r="K159" t="str">
            <v>1140305001</v>
          </cell>
          <cell r="L159" t="str">
            <v>6210302005</v>
          </cell>
          <cell r="M159" t="str">
            <v>9100000005</v>
          </cell>
        </row>
        <row r="160">
          <cell r="A160" t="str">
            <v>P023</v>
          </cell>
          <cell r="B160">
            <v>3101030020</v>
          </cell>
          <cell r="C160" t="str">
            <v>MZ DK 696</v>
          </cell>
          <cell r="D160" t="str">
            <v>B1</v>
          </cell>
          <cell r="E160">
            <v>219</v>
          </cell>
          <cell r="F160">
            <v>2</v>
          </cell>
          <cell r="G160">
            <v>39.74</v>
          </cell>
          <cell r="H160">
            <v>-8</v>
          </cell>
          <cell r="I160">
            <v>-317.92</v>
          </cell>
          <cell r="J160">
            <v>19991030</v>
          </cell>
          <cell r="K160" t="str">
            <v>1140305001</v>
          </cell>
          <cell r="L160" t="str">
            <v>6210302005</v>
          </cell>
          <cell r="M160" t="str">
            <v>9100000005</v>
          </cell>
        </row>
        <row r="161">
          <cell r="A161" t="str">
            <v>P023</v>
          </cell>
          <cell r="B161">
            <v>3101030020</v>
          </cell>
          <cell r="C161" t="str">
            <v>MZ DK 696</v>
          </cell>
          <cell r="D161" t="str">
            <v>B1</v>
          </cell>
          <cell r="E161">
            <v>224</v>
          </cell>
          <cell r="F161">
            <v>1</v>
          </cell>
          <cell r="G161">
            <v>39.74</v>
          </cell>
          <cell r="H161">
            <v>-30</v>
          </cell>
          <cell r="I161">
            <v>-1192.2</v>
          </cell>
          <cell r="J161">
            <v>19991030</v>
          </cell>
          <cell r="K161" t="str">
            <v>1140305001</v>
          </cell>
          <cell r="L161" t="str">
            <v>6210302005</v>
          </cell>
          <cell r="M161" t="str">
            <v>9100000005</v>
          </cell>
        </row>
        <row r="162">
          <cell r="A162" t="str">
            <v>P023</v>
          </cell>
          <cell r="B162">
            <v>3101030020</v>
          </cell>
          <cell r="C162" t="str">
            <v>MZ DK 696</v>
          </cell>
          <cell r="D162" t="str">
            <v>B1</v>
          </cell>
          <cell r="E162">
            <v>225</v>
          </cell>
          <cell r="F162">
            <v>1</v>
          </cell>
          <cell r="G162">
            <v>39.74</v>
          </cell>
          <cell r="H162">
            <v>-25</v>
          </cell>
          <cell r="I162">
            <v>-993.5</v>
          </cell>
          <cell r="J162">
            <v>19991030</v>
          </cell>
          <cell r="K162" t="str">
            <v>1140305001</v>
          </cell>
          <cell r="L162" t="str">
            <v>6210302005</v>
          </cell>
          <cell r="M162" t="str">
            <v>9100000005</v>
          </cell>
        </row>
        <row r="163">
          <cell r="A163" t="str">
            <v>P023</v>
          </cell>
          <cell r="B163">
            <v>3101030020</v>
          </cell>
          <cell r="C163" t="str">
            <v>MZ DK 696</v>
          </cell>
          <cell r="D163" t="str">
            <v>B1</v>
          </cell>
          <cell r="E163">
            <v>226</v>
          </cell>
          <cell r="F163">
            <v>1</v>
          </cell>
          <cell r="G163">
            <v>39.74</v>
          </cell>
          <cell r="H163">
            <v>-17</v>
          </cell>
          <cell r="I163">
            <v>-675.58</v>
          </cell>
          <cell r="J163">
            <v>19991030</v>
          </cell>
          <cell r="K163" t="str">
            <v>1140305001</v>
          </cell>
          <cell r="L163" t="str">
            <v>6210302005</v>
          </cell>
          <cell r="M163" t="str">
            <v>9100000005</v>
          </cell>
        </row>
        <row r="164">
          <cell r="A164" t="str">
            <v>P023</v>
          </cell>
          <cell r="B164">
            <v>3101030020</v>
          </cell>
          <cell r="C164" t="str">
            <v>MZ DK 696</v>
          </cell>
          <cell r="D164" t="str">
            <v>B1</v>
          </cell>
          <cell r="E164">
            <v>227</v>
          </cell>
          <cell r="F164">
            <v>1</v>
          </cell>
          <cell r="G164">
            <v>39.74</v>
          </cell>
          <cell r="H164">
            <v>-5</v>
          </cell>
          <cell r="I164">
            <v>-198.70000000000002</v>
          </cell>
          <cell r="J164">
            <v>19991030</v>
          </cell>
          <cell r="K164" t="str">
            <v>1140305001</v>
          </cell>
          <cell r="L164" t="str">
            <v>6210302005</v>
          </cell>
          <cell r="M164" t="str">
            <v>9100000005</v>
          </cell>
        </row>
        <row r="165">
          <cell r="A165" t="str">
            <v>P023</v>
          </cell>
          <cell r="B165">
            <v>3101030020</v>
          </cell>
          <cell r="C165" t="str">
            <v>MZ DK 696</v>
          </cell>
          <cell r="D165" t="str">
            <v>B1</v>
          </cell>
          <cell r="E165">
            <v>232</v>
          </cell>
          <cell r="F165">
            <v>2</v>
          </cell>
          <cell r="G165">
            <v>39.74</v>
          </cell>
          <cell r="H165">
            <v>-9</v>
          </cell>
          <cell r="I165">
            <v>-357.66</v>
          </cell>
          <cell r="J165">
            <v>19991030</v>
          </cell>
          <cell r="K165" t="str">
            <v>1140305001</v>
          </cell>
          <cell r="L165" t="str">
            <v>6210302005</v>
          </cell>
          <cell r="M165" t="str">
            <v>9100000005</v>
          </cell>
        </row>
        <row r="166">
          <cell r="A166" t="str">
            <v>EA03</v>
          </cell>
          <cell r="B166">
            <v>3101030021</v>
          </cell>
          <cell r="C166" t="str">
            <v>MZ DK 752</v>
          </cell>
          <cell r="D166" t="str">
            <v>65</v>
          </cell>
          <cell r="E166">
            <v>911</v>
          </cell>
          <cell r="F166">
            <v>3</v>
          </cell>
          <cell r="G166">
            <v>44.81</v>
          </cell>
          <cell r="H166">
            <v>-25</v>
          </cell>
          <cell r="I166">
            <v>-1120.25</v>
          </cell>
          <cell r="J166">
            <v>19991031</v>
          </cell>
          <cell r="K166" t="str">
            <v>1140305001</v>
          </cell>
          <cell r="L166" t="str">
            <v>6210302005</v>
          </cell>
        </row>
        <row r="167">
          <cell r="A167" t="str">
            <v>MF36</v>
          </cell>
          <cell r="B167">
            <v>3101030021</v>
          </cell>
          <cell r="C167" t="str">
            <v>MZ DK 752</v>
          </cell>
          <cell r="D167" t="str">
            <v>65</v>
          </cell>
          <cell r="E167">
            <v>919</v>
          </cell>
          <cell r="F167">
            <v>3</v>
          </cell>
          <cell r="G167">
            <v>44.81</v>
          </cell>
          <cell r="H167">
            <v>-117</v>
          </cell>
          <cell r="I167">
            <v>-5242.7700000000004</v>
          </cell>
          <cell r="J167">
            <v>19991031</v>
          </cell>
          <cell r="K167" t="str">
            <v>1140305001</v>
          </cell>
          <cell r="L167" t="str">
            <v>6210302005</v>
          </cell>
        </row>
        <row r="168">
          <cell r="A168" t="str">
            <v>P023</v>
          </cell>
          <cell r="B168">
            <v>3101030021</v>
          </cell>
          <cell r="C168" t="str">
            <v>MZ DK 752</v>
          </cell>
          <cell r="D168" t="str">
            <v>B1</v>
          </cell>
          <cell r="E168">
            <v>220</v>
          </cell>
          <cell r="F168">
            <v>1</v>
          </cell>
          <cell r="G168">
            <v>39.700000000000003</v>
          </cell>
          <cell r="H168">
            <v>-69</v>
          </cell>
          <cell r="I168">
            <v>-2739.3</v>
          </cell>
          <cell r="J168">
            <v>19991030</v>
          </cell>
          <cell r="K168" t="str">
            <v>1140305001</v>
          </cell>
          <cell r="L168" t="str">
            <v>6210302005</v>
          </cell>
          <cell r="M168" t="str">
            <v>9100000005</v>
          </cell>
        </row>
        <row r="169">
          <cell r="A169" t="str">
            <v>TA29</v>
          </cell>
          <cell r="B169">
            <v>3101030021</v>
          </cell>
          <cell r="C169" t="str">
            <v>MZ DK 752</v>
          </cell>
          <cell r="D169" t="str">
            <v>65</v>
          </cell>
          <cell r="E169">
            <v>822</v>
          </cell>
          <cell r="F169">
            <v>1</v>
          </cell>
          <cell r="G169">
            <v>44.81</v>
          </cell>
          <cell r="H169">
            <v>-195</v>
          </cell>
          <cell r="I169">
            <v>-8737.9500000000007</v>
          </cell>
          <cell r="J169">
            <v>19991020</v>
          </cell>
          <cell r="K169" t="str">
            <v>1140305001</v>
          </cell>
          <cell r="L169" t="str">
            <v>6210302005</v>
          </cell>
        </row>
        <row r="170">
          <cell r="A170" t="str">
            <v>TA29</v>
          </cell>
          <cell r="B170">
            <v>3101030021</v>
          </cell>
          <cell r="C170" t="str">
            <v>MZ DK 752</v>
          </cell>
          <cell r="D170" t="str">
            <v>65</v>
          </cell>
          <cell r="E170">
            <v>877</v>
          </cell>
          <cell r="F170">
            <v>1</v>
          </cell>
          <cell r="G170">
            <v>44.81</v>
          </cell>
          <cell r="H170">
            <v>-125</v>
          </cell>
          <cell r="I170">
            <v>-5601.25</v>
          </cell>
          <cell r="J170">
            <v>19991031</v>
          </cell>
          <cell r="K170" t="str">
            <v>1140305001</v>
          </cell>
          <cell r="L170" t="str">
            <v>6210302005</v>
          </cell>
        </row>
        <row r="171">
          <cell r="A171" t="str">
            <v>P023</v>
          </cell>
          <cell r="B171">
            <v>3101030023</v>
          </cell>
          <cell r="C171" t="str">
            <v>MZ DK 757</v>
          </cell>
          <cell r="D171" t="str">
            <v>B1</v>
          </cell>
          <cell r="E171">
            <v>223</v>
          </cell>
          <cell r="F171">
            <v>1</v>
          </cell>
          <cell r="G171">
            <v>39.74</v>
          </cell>
          <cell r="H171">
            <v>-89</v>
          </cell>
          <cell r="I171">
            <v>-3536.86</v>
          </cell>
          <cell r="J171">
            <v>19991030</v>
          </cell>
          <cell r="K171" t="str">
            <v>1140305001</v>
          </cell>
          <cell r="L171" t="str">
            <v>6210302005</v>
          </cell>
          <cell r="M171" t="str">
            <v>9100000005</v>
          </cell>
        </row>
        <row r="172">
          <cell r="A172" t="str">
            <v>P023</v>
          </cell>
          <cell r="B172">
            <v>3101030023</v>
          </cell>
          <cell r="C172" t="str">
            <v>MZ DK 757</v>
          </cell>
          <cell r="D172" t="str">
            <v>B1</v>
          </cell>
          <cell r="E172">
            <v>227</v>
          </cell>
          <cell r="F172">
            <v>2</v>
          </cell>
          <cell r="G172">
            <v>39.74</v>
          </cell>
          <cell r="H172">
            <v>-5</v>
          </cell>
          <cell r="I172">
            <v>-198.70000000000002</v>
          </cell>
          <cell r="J172">
            <v>19991030</v>
          </cell>
          <cell r="K172" t="str">
            <v>1140305001</v>
          </cell>
          <cell r="L172" t="str">
            <v>6210302005</v>
          </cell>
          <cell r="M172" t="str">
            <v>9100000005</v>
          </cell>
        </row>
        <row r="173">
          <cell r="A173" t="str">
            <v>P023</v>
          </cell>
          <cell r="B173">
            <v>3101030023</v>
          </cell>
          <cell r="C173" t="str">
            <v>MZ DK 757</v>
          </cell>
          <cell r="D173" t="str">
            <v>B1</v>
          </cell>
          <cell r="E173">
            <v>228</v>
          </cell>
          <cell r="F173">
            <v>1</v>
          </cell>
          <cell r="G173">
            <v>39.74</v>
          </cell>
          <cell r="H173">
            <v>-37</v>
          </cell>
          <cell r="I173">
            <v>-1470.38</v>
          </cell>
          <cell r="J173">
            <v>19991030</v>
          </cell>
          <cell r="K173" t="str">
            <v>1140305001</v>
          </cell>
          <cell r="L173" t="str">
            <v>6210302005</v>
          </cell>
          <cell r="M173" t="str">
            <v>9100000005</v>
          </cell>
        </row>
        <row r="174">
          <cell r="A174" t="str">
            <v>P023</v>
          </cell>
          <cell r="B174">
            <v>3101030023</v>
          </cell>
          <cell r="C174" t="str">
            <v>MZ DK 757</v>
          </cell>
          <cell r="D174" t="str">
            <v>B1</v>
          </cell>
          <cell r="E174">
            <v>232</v>
          </cell>
          <cell r="F174">
            <v>3</v>
          </cell>
          <cell r="G174">
            <v>39.74</v>
          </cell>
          <cell r="H174">
            <v>-43</v>
          </cell>
          <cell r="I174">
            <v>-1708.8200000000002</v>
          </cell>
          <cell r="J174">
            <v>19991030</v>
          </cell>
          <cell r="K174" t="str">
            <v>1140305001</v>
          </cell>
          <cell r="L174" t="str">
            <v>6210302005</v>
          </cell>
          <cell r="M174" t="str">
            <v>9100000005</v>
          </cell>
        </row>
        <row r="175">
          <cell r="A175" t="str">
            <v>TZ01</v>
          </cell>
          <cell r="B175">
            <v>3101030025</v>
          </cell>
          <cell r="C175" t="str">
            <v>MZ DK 762</v>
          </cell>
          <cell r="D175" t="str">
            <v>65</v>
          </cell>
          <cell r="E175">
            <v>850</v>
          </cell>
          <cell r="F175">
            <v>1</v>
          </cell>
          <cell r="G175">
            <v>63.34</v>
          </cell>
          <cell r="H175">
            <v>-200</v>
          </cell>
          <cell r="I175">
            <v>-12668</v>
          </cell>
          <cell r="J175">
            <v>19991031</v>
          </cell>
          <cell r="K175" t="str">
            <v>1140305001</v>
          </cell>
          <cell r="L175" t="str">
            <v>6210302005</v>
          </cell>
        </row>
        <row r="176">
          <cell r="A176" t="str">
            <v>P023</v>
          </cell>
          <cell r="B176">
            <v>3101030027</v>
          </cell>
          <cell r="C176" t="str">
            <v>MZ DK 765</v>
          </cell>
          <cell r="D176" t="str">
            <v>B1</v>
          </cell>
          <cell r="E176">
            <v>219</v>
          </cell>
          <cell r="F176">
            <v>3</v>
          </cell>
          <cell r="G176">
            <v>37.85</v>
          </cell>
          <cell r="H176">
            <v>-39</v>
          </cell>
          <cell r="I176">
            <v>-1476.15</v>
          </cell>
          <cell r="J176">
            <v>19991030</v>
          </cell>
          <cell r="K176" t="str">
            <v>1140305001</v>
          </cell>
          <cell r="L176" t="str">
            <v>6210302005</v>
          </cell>
          <cell r="M176" t="str">
            <v>9100000005</v>
          </cell>
        </row>
        <row r="177">
          <cell r="A177" t="str">
            <v>P023</v>
          </cell>
          <cell r="B177">
            <v>3101030038</v>
          </cell>
          <cell r="C177" t="str">
            <v>MZ MORGAN 369</v>
          </cell>
          <cell r="D177" t="str">
            <v>B1</v>
          </cell>
          <cell r="E177">
            <v>234</v>
          </cell>
          <cell r="F177">
            <v>1</v>
          </cell>
          <cell r="G177">
            <v>30</v>
          </cell>
          <cell r="H177">
            <v>-20</v>
          </cell>
          <cell r="I177">
            <v>-600</v>
          </cell>
          <cell r="J177">
            <v>19991030</v>
          </cell>
          <cell r="K177" t="str">
            <v>1140325001</v>
          </cell>
          <cell r="L177" t="str">
            <v>6210302016</v>
          </cell>
          <cell r="M177" t="str">
            <v>9100000007</v>
          </cell>
        </row>
        <row r="178">
          <cell r="A178" t="str">
            <v>P023</v>
          </cell>
          <cell r="B178">
            <v>3101030038</v>
          </cell>
          <cell r="C178" t="str">
            <v>MZ MORGAN 369</v>
          </cell>
          <cell r="D178" t="str">
            <v>B1</v>
          </cell>
          <cell r="E178">
            <v>237</v>
          </cell>
          <cell r="F178">
            <v>1</v>
          </cell>
          <cell r="G178">
            <v>30</v>
          </cell>
          <cell r="H178">
            <v>-26</v>
          </cell>
          <cell r="I178">
            <v>-780</v>
          </cell>
          <cell r="J178">
            <v>19991030</v>
          </cell>
          <cell r="K178" t="str">
            <v>1140325001</v>
          </cell>
          <cell r="L178" t="str">
            <v>6210302016</v>
          </cell>
          <cell r="M178" t="str">
            <v>9100000007</v>
          </cell>
        </row>
        <row r="179">
          <cell r="A179" t="str">
            <v>P014</v>
          </cell>
          <cell r="B179">
            <v>3101030040</v>
          </cell>
          <cell r="C179" t="str">
            <v>MZ MORGAN 401</v>
          </cell>
          <cell r="D179" t="str">
            <v>S1</v>
          </cell>
          <cell r="E179">
            <v>315</v>
          </cell>
          <cell r="F179">
            <v>1</v>
          </cell>
          <cell r="G179">
            <v>24.864999999999998</v>
          </cell>
          <cell r="H179">
            <v>-192</v>
          </cell>
          <cell r="I179">
            <v>-4774.08</v>
          </cell>
          <cell r="J179">
            <v>19991031</v>
          </cell>
          <cell r="K179" t="str">
            <v>1140305001</v>
          </cell>
          <cell r="L179" t="str">
            <v>6210302005</v>
          </cell>
          <cell r="M179" t="str">
            <v>9100000005</v>
          </cell>
        </row>
        <row r="180">
          <cell r="A180" t="str">
            <v>P014</v>
          </cell>
          <cell r="B180">
            <v>3101030040</v>
          </cell>
          <cell r="C180" t="str">
            <v>MZ MORGAN 401</v>
          </cell>
          <cell r="D180" t="str">
            <v>S1</v>
          </cell>
          <cell r="E180">
            <v>316</v>
          </cell>
          <cell r="F180">
            <v>1</v>
          </cell>
          <cell r="G180">
            <v>24.864999999999998</v>
          </cell>
          <cell r="H180">
            <v>-91</v>
          </cell>
          <cell r="I180">
            <v>-2262.7149999999997</v>
          </cell>
          <cell r="J180">
            <v>19991031</v>
          </cell>
          <cell r="K180" t="str">
            <v>1140305001</v>
          </cell>
          <cell r="L180" t="str">
            <v>6210302005</v>
          </cell>
          <cell r="M180" t="str">
            <v>9100000005</v>
          </cell>
        </row>
        <row r="181">
          <cell r="A181" t="str">
            <v>P014</v>
          </cell>
          <cell r="B181">
            <v>3101030040</v>
          </cell>
          <cell r="C181" t="str">
            <v>MZ MORGAN 401</v>
          </cell>
          <cell r="D181" t="str">
            <v>S1</v>
          </cell>
          <cell r="E181">
            <v>317</v>
          </cell>
          <cell r="F181">
            <v>1</v>
          </cell>
          <cell r="G181">
            <v>24.864999999999998</v>
          </cell>
          <cell r="H181">
            <v>-16</v>
          </cell>
          <cell r="I181">
            <v>-397.84</v>
          </cell>
          <cell r="J181">
            <v>19991031</v>
          </cell>
          <cell r="K181" t="str">
            <v>1140305001</v>
          </cell>
          <cell r="L181" t="str">
            <v>6210302005</v>
          </cell>
          <cell r="M181" t="str">
            <v>9100000005</v>
          </cell>
        </row>
        <row r="182">
          <cell r="A182" t="str">
            <v>TL04</v>
          </cell>
          <cell r="B182">
            <v>3101030040</v>
          </cell>
          <cell r="C182" t="str">
            <v>MZ MORGAN 401</v>
          </cell>
          <cell r="D182" t="str">
            <v>65</v>
          </cell>
          <cell r="E182">
            <v>899</v>
          </cell>
          <cell r="F182">
            <v>1</v>
          </cell>
          <cell r="G182">
            <v>19.98</v>
          </cell>
          <cell r="H182">
            <v>-132</v>
          </cell>
          <cell r="I182">
            <v>-2637.36</v>
          </cell>
          <cell r="J182">
            <v>19991031</v>
          </cell>
          <cell r="K182" t="str">
            <v>1140305001</v>
          </cell>
          <cell r="L182" t="str">
            <v>6210302005</v>
          </cell>
        </row>
        <row r="183">
          <cell r="A183" t="str">
            <v>TL05</v>
          </cell>
          <cell r="B183">
            <v>3101030040</v>
          </cell>
          <cell r="C183" t="str">
            <v>MZ MORGAN 401</v>
          </cell>
          <cell r="D183" t="str">
            <v>65</v>
          </cell>
          <cell r="E183">
            <v>890</v>
          </cell>
          <cell r="F183">
            <v>1</v>
          </cell>
          <cell r="G183">
            <v>19.98</v>
          </cell>
          <cell r="H183">
            <v>-117</v>
          </cell>
          <cell r="I183">
            <v>-2337.66</v>
          </cell>
          <cell r="J183">
            <v>19991031</v>
          </cell>
          <cell r="K183" t="str">
            <v>1140305001</v>
          </cell>
          <cell r="L183" t="str">
            <v>6210302005</v>
          </cell>
        </row>
        <row r="184">
          <cell r="A184" t="str">
            <v>TL06</v>
          </cell>
          <cell r="B184">
            <v>3101030040</v>
          </cell>
          <cell r="C184" t="str">
            <v>MZ MORGAN 401</v>
          </cell>
          <cell r="D184" t="str">
            <v>65</v>
          </cell>
          <cell r="E184">
            <v>896</v>
          </cell>
          <cell r="F184">
            <v>1</v>
          </cell>
          <cell r="G184">
            <v>19.98</v>
          </cell>
          <cell r="H184">
            <v>-81</v>
          </cell>
          <cell r="I184">
            <v>-1618.38</v>
          </cell>
          <cell r="J184">
            <v>19991031</v>
          </cell>
          <cell r="K184" t="str">
            <v>1140305001</v>
          </cell>
          <cell r="L184" t="str">
            <v>6210302005</v>
          </cell>
        </row>
        <row r="185">
          <cell r="A185" t="str">
            <v>TL07</v>
          </cell>
          <cell r="B185">
            <v>3101030040</v>
          </cell>
          <cell r="C185" t="str">
            <v>MZ MORGAN 401</v>
          </cell>
          <cell r="D185" t="str">
            <v>65</v>
          </cell>
          <cell r="E185">
            <v>894</v>
          </cell>
          <cell r="F185">
            <v>1</v>
          </cell>
          <cell r="G185">
            <v>19.98</v>
          </cell>
          <cell r="H185">
            <v>-124</v>
          </cell>
          <cell r="I185">
            <v>-2477.52</v>
          </cell>
          <cell r="J185">
            <v>19991031</v>
          </cell>
          <cell r="K185" t="str">
            <v>1140305001</v>
          </cell>
          <cell r="L185" t="str">
            <v>6210302005</v>
          </cell>
        </row>
        <row r="186">
          <cell r="A186" t="str">
            <v>TL08</v>
          </cell>
          <cell r="B186">
            <v>3101030040</v>
          </cell>
          <cell r="C186" t="str">
            <v>MZ MORGAN 401</v>
          </cell>
          <cell r="D186" t="str">
            <v>65</v>
          </cell>
          <cell r="E186">
            <v>893</v>
          </cell>
          <cell r="F186">
            <v>1</v>
          </cell>
          <cell r="G186">
            <v>27.439</v>
          </cell>
          <cell r="H186">
            <v>-205</v>
          </cell>
          <cell r="I186">
            <v>-5624.9949999999999</v>
          </cell>
          <cell r="J186">
            <v>19991031</v>
          </cell>
          <cell r="K186" t="str">
            <v>1140305001</v>
          </cell>
          <cell r="L186" t="str">
            <v>6210302005</v>
          </cell>
        </row>
        <row r="187">
          <cell r="A187" t="str">
            <v>TO03</v>
          </cell>
          <cell r="B187">
            <v>3101030040</v>
          </cell>
          <cell r="C187" t="str">
            <v>MZ MORGAN 401</v>
          </cell>
          <cell r="D187" t="str">
            <v>S1</v>
          </cell>
          <cell r="E187">
            <v>333</v>
          </cell>
          <cell r="F187">
            <v>1</v>
          </cell>
          <cell r="G187">
            <v>19.5</v>
          </cell>
          <cell r="H187">
            <v>-106</v>
          </cell>
          <cell r="I187">
            <v>-2067</v>
          </cell>
          <cell r="J187">
            <v>19991031</v>
          </cell>
          <cell r="K187" t="str">
            <v>1140305001</v>
          </cell>
          <cell r="L187" t="str">
            <v>6210302005</v>
          </cell>
          <cell r="M187" t="str">
            <v>9100000005</v>
          </cell>
        </row>
        <row r="188">
          <cell r="A188" t="str">
            <v>MF36</v>
          </cell>
          <cell r="B188">
            <v>3101030054</v>
          </cell>
          <cell r="C188" t="str">
            <v>MZ TILCARA</v>
          </cell>
          <cell r="D188" t="str">
            <v>65</v>
          </cell>
          <cell r="E188">
            <v>919</v>
          </cell>
          <cell r="F188">
            <v>4</v>
          </cell>
          <cell r="G188">
            <v>25</v>
          </cell>
          <cell r="H188">
            <v>-98</v>
          </cell>
          <cell r="I188">
            <v>-2450</v>
          </cell>
          <cell r="J188">
            <v>19991031</v>
          </cell>
          <cell r="K188" t="str">
            <v>1140305001</v>
          </cell>
          <cell r="L188" t="str">
            <v>6210302005</v>
          </cell>
        </row>
        <row r="189">
          <cell r="A189" t="str">
            <v>TZ01</v>
          </cell>
          <cell r="B189">
            <v>3101030054</v>
          </cell>
          <cell r="C189" t="str">
            <v>MZ TILCARA</v>
          </cell>
          <cell r="D189" t="str">
            <v>65</v>
          </cell>
          <cell r="E189">
            <v>852</v>
          </cell>
          <cell r="F189">
            <v>1</v>
          </cell>
          <cell r="G189">
            <v>25</v>
          </cell>
          <cell r="H189">
            <v>-60</v>
          </cell>
          <cell r="I189">
            <v>-1500</v>
          </cell>
          <cell r="J189">
            <v>19991031</v>
          </cell>
          <cell r="K189" t="str">
            <v>1140305001</v>
          </cell>
          <cell r="L189" t="str">
            <v>6210302005</v>
          </cell>
        </row>
        <row r="190">
          <cell r="A190" t="str">
            <v>TZ02</v>
          </cell>
          <cell r="B190">
            <v>3101030054</v>
          </cell>
          <cell r="C190" t="str">
            <v>MZ TILCARA</v>
          </cell>
          <cell r="D190" t="str">
            <v>65</v>
          </cell>
          <cell r="E190">
            <v>860</v>
          </cell>
          <cell r="F190">
            <v>1</v>
          </cell>
          <cell r="G190">
            <v>25</v>
          </cell>
          <cell r="H190">
            <v>-285</v>
          </cell>
          <cell r="I190">
            <v>-7125</v>
          </cell>
          <cell r="J190">
            <v>19991031</v>
          </cell>
          <cell r="K190" t="str">
            <v>1140305001</v>
          </cell>
          <cell r="L190" t="str">
            <v>6210302005</v>
          </cell>
        </row>
        <row r="191">
          <cell r="A191" t="str">
            <v>P001</v>
          </cell>
          <cell r="B191">
            <v>3101030054</v>
          </cell>
          <cell r="C191" t="str">
            <v>MZ TILCARA</v>
          </cell>
          <cell r="D191" t="str">
            <v>L1</v>
          </cell>
          <cell r="E191">
            <v>254</v>
          </cell>
          <cell r="F191">
            <v>2</v>
          </cell>
          <cell r="G191">
            <v>25</v>
          </cell>
          <cell r="H191">
            <v>-18</v>
          </cell>
          <cell r="I191">
            <v>-450</v>
          </cell>
          <cell r="J191">
            <v>19991028</v>
          </cell>
          <cell r="K191" t="str">
            <v>1140325001</v>
          </cell>
          <cell r="L191" t="str">
            <v>6210302016</v>
          </cell>
          <cell r="M191" t="str">
            <v>9100000007</v>
          </cell>
        </row>
        <row r="192">
          <cell r="A192" t="str">
            <v>P023</v>
          </cell>
          <cell r="B192">
            <v>3101030054</v>
          </cell>
          <cell r="C192" t="str">
            <v>MZ TILCARA</v>
          </cell>
          <cell r="D192" t="str">
            <v>B1</v>
          </cell>
          <cell r="E192">
            <v>235</v>
          </cell>
          <cell r="F192">
            <v>1</v>
          </cell>
          <cell r="G192">
            <v>25</v>
          </cell>
          <cell r="H192">
            <v>-24</v>
          </cell>
          <cell r="I192">
            <v>-600</v>
          </cell>
          <cell r="J192">
            <v>19991030</v>
          </cell>
          <cell r="K192" t="str">
            <v>1140325001</v>
          </cell>
          <cell r="L192" t="str">
            <v>6210302016</v>
          </cell>
          <cell r="M192" t="str">
            <v>9100000007</v>
          </cell>
        </row>
        <row r="193">
          <cell r="A193" t="str">
            <v>P023</v>
          </cell>
          <cell r="B193">
            <v>3101030054</v>
          </cell>
          <cell r="C193" t="str">
            <v>MZ TILCARA</v>
          </cell>
          <cell r="D193" t="str">
            <v>B1</v>
          </cell>
          <cell r="E193">
            <v>237</v>
          </cell>
          <cell r="F193">
            <v>2</v>
          </cell>
          <cell r="G193">
            <v>25</v>
          </cell>
          <cell r="H193">
            <v>-15</v>
          </cell>
          <cell r="I193">
            <v>-375</v>
          </cell>
          <cell r="J193">
            <v>19991030</v>
          </cell>
          <cell r="K193" t="str">
            <v>1140325001</v>
          </cell>
          <cell r="L193" t="str">
            <v>6210302016</v>
          </cell>
          <cell r="M193" t="str">
            <v>9100000007</v>
          </cell>
        </row>
        <row r="194">
          <cell r="A194" t="str">
            <v>MF28</v>
          </cell>
          <cell r="B194">
            <v>3101030063</v>
          </cell>
          <cell r="C194" t="str">
            <v>MZ DK 688</v>
          </cell>
          <cell r="D194" t="str">
            <v>65</v>
          </cell>
          <cell r="E194">
            <v>935</v>
          </cell>
          <cell r="F194">
            <v>1</v>
          </cell>
          <cell r="G194">
            <v>1</v>
          </cell>
          <cell r="H194">
            <v>-55</v>
          </cell>
          <cell r="I194">
            <v>-55</v>
          </cell>
          <cell r="J194">
            <v>19991031</v>
          </cell>
          <cell r="K194" t="str">
            <v>1140305001</v>
          </cell>
          <cell r="L194" t="str">
            <v>6210302005</v>
          </cell>
        </row>
        <row r="195">
          <cell r="A195" t="str">
            <v>MF32</v>
          </cell>
          <cell r="B195">
            <v>3101030063</v>
          </cell>
          <cell r="C195" t="str">
            <v>MZ DK 688</v>
          </cell>
          <cell r="D195" t="str">
            <v>65</v>
          </cell>
          <cell r="E195">
            <v>931</v>
          </cell>
          <cell r="F195">
            <v>1</v>
          </cell>
          <cell r="G195">
            <v>1</v>
          </cell>
          <cell r="H195">
            <v>-94</v>
          </cell>
          <cell r="I195">
            <v>-94</v>
          </cell>
          <cell r="J195">
            <v>19991031</v>
          </cell>
          <cell r="K195" t="str">
            <v>1140305001</v>
          </cell>
          <cell r="L195" t="str">
            <v>6210302005</v>
          </cell>
        </row>
        <row r="196">
          <cell r="A196" t="str">
            <v>MF39</v>
          </cell>
          <cell r="B196">
            <v>3101030063</v>
          </cell>
          <cell r="C196" t="str">
            <v>MZ DK 688</v>
          </cell>
          <cell r="D196" t="str">
            <v>65</v>
          </cell>
          <cell r="E196">
            <v>922</v>
          </cell>
          <cell r="F196">
            <v>1</v>
          </cell>
          <cell r="G196">
            <v>1</v>
          </cell>
          <cell r="H196">
            <v>-57</v>
          </cell>
          <cell r="I196">
            <v>-57</v>
          </cell>
          <cell r="J196">
            <v>19991031</v>
          </cell>
          <cell r="K196" t="str">
            <v>1140305001</v>
          </cell>
          <cell r="L196" t="str">
            <v>6210302005</v>
          </cell>
        </row>
        <row r="197">
          <cell r="A197" t="str">
            <v>P023</v>
          </cell>
          <cell r="B197">
            <v>3101030066</v>
          </cell>
          <cell r="C197" t="str">
            <v>MAIZ DK 696 BT</v>
          </cell>
          <cell r="D197" t="str">
            <v>B1</v>
          </cell>
          <cell r="E197">
            <v>219</v>
          </cell>
          <cell r="F197">
            <v>1</v>
          </cell>
          <cell r="G197">
            <v>104</v>
          </cell>
          <cell r="H197">
            <v>-30</v>
          </cell>
          <cell r="I197">
            <v>-3120</v>
          </cell>
          <cell r="J197">
            <v>19991030</v>
          </cell>
          <cell r="K197" t="str">
            <v>1140305001</v>
          </cell>
          <cell r="L197" t="str">
            <v>6210302005</v>
          </cell>
          <cell r="M197" t="str">
            <v>9100000005</v>
          </cell>
        </row>
        <row r="198">
          <cell r="A198" t="str">
            <v>MF36</v>
          </cell>
          <cell r="B198">
            <v>3101030068</v>
          </cell>
          <cell r="C198" t="str">
            <v>MZ NIDERA AX 952</v>
          </cell>
          <cell r="D198" t="str">
            <v>65</v>
          </cell>
          <cell r="E198">
            <v>919</v>
          </cell>
          <cell r="F198">
            <v>1</v>
          </cell>
          <cell r="G198">
            <v>39</v>
          </cell>
          <cell r="H198">
            <v>-107</v>
          </cell>
          <cell r="I198">
            <v>-4173</v>
          </cell>
          <cell r="J198">
            <v>19991031</v>
          </cell>
          <cell r="K198" t="str">
            <v>1140305001</v>
          </cell>
          <cell r="L198" t="str">
            <v>6210302005</v>
          </cell>
        </row>
        <row r="199">
          <cell r="A199" t="str">
            <v>TA27</v>
          </cell>
          <cell r="B199">
            <v>3101030068</v>
          </cell>
          <cell r="C199" t="str">
            <v>MZ NIDERA AX 952</v>
          </cell>
          <cell r="D199" t="str">
            <v>65</v>
          </cell>
          <cell r="E199">
            <v>872</v>
          </cell>
          <cell r="F199">
            <v>1</v>
          </cell>
          <cell r="G199">
            <v>39</v>
          </cell>
          <cell r="H199">
            <v>-15</v>
          </cell>
          <cell r="I199">
            <v>-585</v>
          </cell>
          <cell r="J199">
            <v>19991031</v>
          </cell>
          <cell r="K199" t="str">
            <v>1140305001</v>
          </cell>
          <cell r="L199" t="str">
            <v>6210302005</v>
          </cell>
        </row>
        <row r="200">
          <cell r="A200" t="str">
            <v>TA28</v>
          </cell>
          <cell r="B200">
            <v>3101030068</v>
          </cell>
          <cell r="C200" t="str">
            <v>MZ NIDERA AX 952</v>
          </cell>
          <cell r="D200" t="str">
            <v>65</v>
          </cell>
          <cell r="E200">
            <v>869</v>
          </cell>
          <cell r="F200">
            <v>1</v>
          </cell>
          <cell r="G200">
            <v>39</v>
          </cell>
          <cell r="H200">
            <v>-80</v>
          </cell>
          <cell r="I200">
            <v>-3120</v>
          </cell>
          <cell r="J200">
            <v>19991031</v>
          </cell>
          <cell r="K200" t="str">
            <v>1140305001</v>
          </cell>
          <cell r="L200" t="str">
            <v>6210302005</v>
          </cell>
        </row>
        <row r="201">
          <cell r="A201" t="str">
            <v>TA31</v>
          </cell>
          <cell r="B201">
            <v>3101030068</v>
          </cell>
          <cell r="C201" t="str">
            <v>MZ NIDERA AX 952</v>
          </cell>
          <cell r="D201" t="str">
            <v>65</v>
          </cell>
          <cell r="E201">
            <v>885</v>
          </cell>
          <cell r="F201">
            <v>1</v>
          </cell>
          <cell r="G201">
            <v>39</v>
          </cell>
          <cell r="H201">
            <v>-26</v>
          </cell>
          <cell r="I201">
            <v>-1014</v>
          </cell>
          <cell r="J201">
            <v>19991031</v>
          </cell>
          <cell r="K201" t="str">
            <v>1140305001</v>
          </cell>
          <cell r="L201" t="str">
            <v>6210302005</v>
          </cell>
        </row>
        <row r="202">
          <cell r="A202" t="str">
            <v>P023</v>
          </cell>
          <cell r="B202">
            <v>3101030069</v>
          </cell>
          <cell r="C202" t="str">
            <v>MZ NIDERA AX 794</v>
          </cell>
          <cell r="D202" t="str">
            <v>B1</v>
          </cell>
          <cell r="E202">
            <v>220</v>
          </cell>
          <cell r="F202">
            <v>2</v>
          </cell>
          <cell r="G202">
            <v>41</v>
          </cell>
          <cell r="H202">
            <v>-8</v>
          </cell>
          <cell r="I202">
            <v>-328</v>
          </cell>
          <cell r="J202">
            <v>19991030</v>
          </cell>
          <cell r="K202" t="str">
            <v>1140305001</v>
          </cell>
          <cell r="L202" t="str">
            <v>6210302005</v>
          </cell>
          <cell r="M202" t="str">
            <v>9100000005</v>
          </cell>
        </row>
        <row r="203">
          <cell r="A203" t="str">
            <v>P023</v>
          </cell>
          <cell r="B203">
            <v>3101030069</v>
          </cell>
          <cell r="C203" t="str">
            <v>MZ NIDERA AX 794</v>
          </cell>
          <cell r="D203" t="str">
            <v>B1</v>
          </cell>
          <cell r="E203">
            <v>221</v>
          </cell>
          <cell r="F203">
            <v>1</v>
          </cell>
          <cell r="G203">
            <v>41</v>
          </cell>
          <cell r="H203">
            <v>-30</v>
          </cell>
          <cell r="I203">
            <v>-1230</v>
          </cell>
          <cell r="J203">
            <v>19991030</v>
          </cell>
          <cell r="K203" t="str">
            <v>1140305001</v>
          </cell>
          <cell r="L203" t="str">
            <v>6210302005</v>
          </cell>
          <cell r="M203" t="str">
            <v>9100000005</v>
          </cell>
        </row>
        <row r="204">
          <cell r="A204" t="str">
            <v>P023</v>
          </cell>
          <cell r="B204">
            <v>3101030069</v>
          </cell>
          <cell r="C204" t="str">
            <v>MZ NIDERA AX 794</v>
          </cell>
          <cell r="D204" t="str">
            <v>B1</v>
          </cell>
          <cell r="E204">
            <v>222</v>
          </cell>
          <cell r="F204">
            <v>1</v>
          </cell>
          <cell r="G204">
            <v>41</v>
          </cell>
          <cell r="H204">
            <v>-36</v>
          </cell>
          <cell r="I204">
            <v>-1476</v>
          </cell>
          <cell r="J204">
            <v>19991030</v>
          </cell>
          <cell r="K204" t="str">
            <v>1140305001</v>
          </cell>
          <cell r="L204" t="str">
            <v>6210302005</v>
          </cell>
          <cell r="M204" t="str">
            <v>9100000005</v>
          </cell>
        </row>
        <row r="205">
          <cell r="A205" t="str">
            <v>P023</v>
          </cell>
          <cell r="B205">
            <v>3101030069</v>
          </cell>
          <cell r="C205" t="str">
            <v>MZ NIDERA AX 794</v>
          </cell>
          <cell r="D205" t="str">
            <v>B1</v>
          </cell>
          <cell r="E205">
            <v>223</v>
          </cell>
          <cell r="F205">
            <v>2</v>
          </cell>
          <cell r="G205">
            <v>41</v>
          </cell>
          <cell r="H205">
            <v>-26</v>
          </cell>
          <cell r="I205">
            <v>-1066</v>
          </cell>
          <cell r="J205">
            <v>19991030</v>
          </cell>
          <cell r="K205" t="str">
            <v>1140305001</v>
          </cell>
          <cell r="L205" t="str">
            <v>6210302005</v>
          </cell>
          <cell r="M205" t="str">
            <v>9100000005</v>
          </cell>
        </row>
        <row r="206">
          <cell r="A206" t="str">
            <v>MF09</v>
          </cell>
          <cell r="B206">
            <v>3101030071</v>
          </cell>
          <cell r="C206" t="str">
            <v>MAIZ TANDEN</v>
          </cell>
          <cell r="D206" t="str">
            <v>65</v>
          </cell>
          <cell r="E206">
            <v>937</v>
          </cell>
          <cell r="F206">
            <v>2</v>
          </cell>
          <cell r="G206">
            <v>37</v>
          </cell>
          <cell r="H206">
            <v>-32</v>
          </cell>
          <cell r="I206">
            <v>-1184</v>
          </cell>
          <cell r="J206">
            <v>19991031</v>
          </cell>
          <cell r="K206" t="str">
            <v>1140305001</v>
          </cell>
          <cell r="L206" t="str">
            <v>6210302005</v>
          </cell>
        </row>
        <row r="207">
          <cell r="A207" t="str">
            <v>MF28</v>
          </cell>
          <cell r="B207">
            <v>3101030071</v>
          </cell>
          <cell r="C207" t="str">
            <v>MAIZ TANDEN</v>
          </cell>
          <cell r="D207" t="str">
            <v>65</v>
          </cell>
          <cell r="E207">
            <v>935</v>
          </cell>
          <cell r="F207">
            <v>3</v>
          </cell>
          <cell r="G207">
            <v>37</v>
          </cell>
          <cell r="H207">
            <v>-27</v>
          </cell>
          <cell r="I207">
            <v>-999</v>
          </cell>
          <cell r="J207">
            <v>19991031</v>
          </cell>
          <cell r="K207" t="str">
            <v>1140305001</v>
          </cell>
          <cell r="L207" t="str">
            <v>6210302005</v>
          </cell>
        </row>
        <row r="208">
          <cell r="A208" t="str">
            <v>MF29</v>
          </cell>
          <cell r="B208">
            <v>3101030071</v>
          </cell>
          <cell r="C208" t="str">
            <v>MAIZ TANDEN</v>
          </cell>
          <cell r="D208" t="str">
            <v>65</v>
          </cell>
          <cell r="E208">
            <v>929</v>
          </cell>
          <cell r="F208">
            <v>3</v>
          </cell>
          <cell r="G208">
            <v>32</v>
          </cell>
          <cell r="H208">
            <v>-73</v>
          </cell>
          <cell r="I208">
            <v>-2336</v>
          </cell>
          <cell r="J208">
            <v>19991031</v>
          </cell>
          <cell r="K208" t="str">
            <v>1140305001</v>
          </cell>
          <cell r="L208" t="str">
            <v>6210302005</v>
          </cell>
        </row>
        <row r="209">
          <cell r="A209" t="str">
            <v>MF32</v>
          </cell>
          <cell r="B209">
            <v>3101030071</v>
          </cell>
          <cell r="C209" t="str">
            <v>MAIZ TANDEN</v>
          </cell>
          <cell r="D209" t="str">
            <v>65</v>
          </cell>
          <cell r="E209">
            <v>931</v>
          </cell>
          <cell r="F209">
            <v>3</v>
          </cell>
          <cell r="G209">
            <v>37</v>
          </cell>
          <cell r="H209">
            <v>-53</v>
          </cell>
          <cell r="I209">
            <v>-1961</v>
          </cell>
          <cell r="J209">
            <v>19991031</v>
          </cell>
          <cell r="K209" t="str">
            <v>1140305001</v>
          </cell>
          <cell r="L209" t="str">
            <v>6210302005</v>
          </cell>
        </row>
        <row r="210">
          <cell r="A210" t="str">
            <v>MF38</v>
          </cell>
          <cell r="B210">
            <v>3101030071</v>
          </cell>
          <cell r="C210" t="str">
            <v>MAIZ TANDEN</v>
          </cell>
          <cell r="D210" t="str">
            <v>65</v>
          </cell>
          <cell r="E210">
            <v>927</v>
          </cell>
          <cell r="F210">
            <v>7</v>
          </cell>
          <cell r="G210">
            <v>37</v>
          </cell>
          <cell r="H210">
            <v>-50</v>
          </cell>
          <cell r="I210">
            <v>-1850</v>
          </cell>
          <cell r="J210">
            <v>19991031</v>
          </cell>
          <cell r="K210" t="str">
            <v>1140305001</v>
          </cell>
          <cell r="L210" t="str">
            <v>6210302005</v>
          </cell>
        </row>
        <row r="211">
          <cell r="A211" t="str">
            <v>MF39</v>
          </cell>
          <cell r="B211">
            <v>3101030071</v>
          </cell>
          <cell r="C211" t="str">
            <v>MAIZ TANDEN</v>
          </cell>
          <cell r="D211" t="str">
            <v>65</v>
          </cell>
          <cell r="E211">
            <v>922</v>
          </cell>
          <cell r="F211">
            <v>3</v>
          </cell>
          <cell r="G211">
            <v>32</v>
          </cell>
          <cell r="H211">
            <v>-90</v>
          </cell>
          <cell r="I211">
            <v>-2880</v>
          </cell>
          <cell r="J211">
            <v>19991031</v>
          </cell>
          <cell r="K211" t="str">
            <v>1140305001</v>
          </cell>
          <cell r="L211" t="str">
            <v>6210302005</v>
          </cell>
        </row>
        <row r="212">
          <cell r="A212" t="str">
            <v>EA01</v>
          </cell>
          <cell r="B212">
            <v>3101030072</v>
          </cell>
          <cell r="C212" t="str">
            <v>MAIZ TANDEN</v>
          </cell>
          <cell r="D212" t="str">
            <v>65</v>
          </cell>
          <cell r="E212">
            <v>914</v>
          </cell>
          <cell r="F212">
            <v>1</v>
          </cell>
          <cell r="G212">
            <v>37</v>
          </cell>
          <cell r="H212">
            <v>-4</v>
          </cell>
          <cell r="I212">
            <v>-148</v>
          </cell>
          <cell r="J212">
            <v>19991031</v>
          </cell>
          <cell r="K212" t="str">
            <v>1140305001</v>
          </cell>
          <cell r="L212" t="str">
            <v>6210302005</v>
          </cell>
        </row>
        <row r="213">
          <cell r="A213" t="str">
            <v>MF23</v>
          </cell>
          <cell r="B213">
            <v>3102010001</v>
          </cell>
          <cell r="C213" t="str">
            <v>FOSFATO DIAMONICO</v>
          </cell>
          <cell r="D213" t="str">
            <v>61</v>
          </cell>
          <cell r="E213">
            <v>635</v>
          </cell>
          <cell r="F213">
            <v>1</v>
          </cell>
          <cell r="G213">
            <v>343.2</v>
          </cell>
          <cell r="H213">
            <v>-62.24</v>
          </cell>
          <cell r="I213">
            <v>-21360.768</v>
          </cell>
          <cell r="J213">
            <v>19991031</v>
          </cell>
          <cell r="K213" t="str">
            <v>1140301002</v>
          </cell>
          <cell r="L213" t="str">
            <v>6210401001</v>
          </cell>
        </row>
        <row r="214">
          <cell r="A214" t="str">
            <v>MF28</v>
          </cell>
          <cell r="B214">
            <v>3102010001</v>
          </cell>
          <cell r="C214" t="str">
            <v>FOSFATO DIAMONICO</v>
          </cell>
          <cell r="D214" t="str">
            <v>61</v>
          </cell>
          <cell r="E214">
            <v>637</v>
          </cell>
          <cell r="F214">
            <v>1</v>
          </cell>
          <cell r="G214">
            <v>310.2</v>
          </cell>
          <cell r="H214">
            <v>-4.6619999999999999</v>
          </cell>
          <cell r="I214">
            <v>-1446.1523999999999</v>
          </cell>
          <cell r="J214">
            <v>19991031</v>
          </cell>
          <cell r="K214" t="str">
            <v>1140301002</v>
          </cell>
          <cell r="L214" t="str">
            <v>6210401001</v>
          </cell>
        </row>
        <row r="215">
          <cell r="A215" t="str">
            <v>MF28</v>
          </cell>
          <cell r="B215">
            <v>3102010001</v>
          </cell>
          <cell r="C215" t="str">
            <v>FOSFATO DIAMONICO</v>
          </cell>
          <cell r="D215" t="str">
            <v>61</v>
          </cell>
          <cell r="E215">
            <v>638</v>
          </cell>
          <cell r="F215">
            <v>1</v>
          </cell>
          <cell r="G215">
            <v>310.2</v>
          </cell>
          <cell r="H215">
            <v>-4.4400000000000004</v>
          </cell>
          <cell r="I215">
            <v>-1377.288</v>
          </cell>
          <cell r="J215">
            <v>19991031</v>
          </cell>
          <cell r="K215" t="str">
            <v>1140301002</v>
          </cell>
          <cell r="L215" t="str">
            <v>6210401001</v>
          </cell>
        </row>
        <row r="216">
          <cell r="A216" t="str">
            <v>MF33</v>
          </cell>
          <cell r="B216">
            <v>3102010001</v>
          </cell>
          <cell r="C216" t="str">
            <v>FOSFATO DIAMONICO</v>
          </cell>
          <cell r="D216" t="str">
            <v>61</v>
          </cell>
          <cell r="E216">
            <v>640</v>
          </cell>
          <cell r="F216">
            <v>1</v>
          </cell>
          <cell r="G216">
            <v>310.2</v>
          </cell>
          <cell r="H216">
            <v>-13.84</v>
          </cell>
          <cell r="I216">
            <v>-4293.1679999999997</v>
          </cell>
          <cell r="J216">
            <v>19991031</v>
          </cell>
          <cell r="K216" t="str">
            <v>1140301002</v>
          </cell>
          <cell r="L216" t="str">
            <v>6210401001</v>
          </cell>
        </row>
        <row r="217">
          <cell r="A217" t="str">
            <v>MF23</v>
          </cell>
          <cell r="B217">
            <v>3102010001</v>
          </cell>
          <cell r="C217" t="str">
            <v>FOSFATO DIAMONICO</v>
          </cell>
          <cell r="D217" t="str">
            <v>63</v>
          </cell>
          <cell r="E217">
            <v>632</v>
          </cell>
          <cell r="F217">
            <v>1</v>
          </cell>
          <cell r="G217">
            <v>343.2</v>
          </cell>
          <cell r="H217">
            <v>-27.015000000000001</v>
          </cell>
          <cell r="I217">
            <v>-9271.5480000000007</v>
          </cell>
          <cell r="J217">
            <v>19991031</v>
          </cell>
          <cell r="K217" t="str">
            <v>1140303002</v>
          </cell>
          <cell r="L217" t="str">
            <v>6210401003</v>
          </cell>
        </row>
        <row r="218">
          <cell r="A218" t="str">
            <v>MF29</v>
          </cell>
          <cell r="B218">
            <v>3102010001</v>
          </cell>
          <cell r="C218" t="str">
            <v>FOSFATO DIAMONICO</v>
          </cell>
          <cell r="D218" t="str">
            <v>63</v>
          </cell>
          <cell r="E218">
            <v>633</v>
          </cell>
          <cell r="F218">
            <v>1</v>
          </cell>
          <cell r="G218">
            <v>343.2</v>
          </cell>
          <cell r="H218">
            <v>-5.2</v>
          </cell>
          <cell r="I218">
            <v>-1784.64</v>
          </cell>
          <cell r="J218">
            <v>19991031</v>
          </cell>
          <cell r="K218" t="str">
            <v>1140303002</v>
          </cell>
          <cell r="L218" t="str">
            <v>6210401003</v>
          </cell>
        </row>
        <row r="219">
          <cell r="A219" t="str">
            <v>MF32</v>
          </cell>
          <cell r="B219">
            <v>3102010001</v>
          </cell>
          <cell r="C219" t="str">
            <v>FOSFATO DIAMONICO</v>
          </cell>
          <cell r="D219" t="str">
            <v>63</v>
          </cell>
          <cell r="E219">
            <v>638</v>
          </cell>
          <cell r="F219">
            <v>1</v>
          </cell>
          <cell r="G219">
            <v>310.2</v>
          </cell>
          <cell r="H219">
            <v>-10.17</v>
          </cell>
          <cell r="I219">
            <v>-3154.7339999999999</v>
          </cell>
          <cell r="J219">
            <v>19991031</v>
          </cell>
          <cell r="K219" t="str">
            <v>1140303002</v>
          </cell>
          <cell r="L219" t="str">
            <v>6210401003</v>
          </cell>
        </row>
        <row r="220">
          <cell r="A220" t="str">
            <v>MF35</v>
          </cell>
          <cell r="B220">
            <v>3102010001</v>
          </cell>
          <cell r="C220" t="str">
            <v>FOSFATO DIAMONICO</v>
          </cell>
          <cell r="D220" t="str">
            <v>63</v>
          </cell>
          <cell r="E220">
            <v>643</v>
          </cell>
          <cell r="F220">
            <v>1</v>
          </cell>
          <cell r="G220">
            <v>310.2</v>
          </cell>
          <cell r="H220">
            <v>-4.625</v>
          </cell>
          <cell r="I220">
            <v>-1434.675</v>
          </cell>
          <cell r="J220">
            <v>19991031</v>
          </cell>
          <cell r="K220" t="str">
            <v>1140303002</v>
          </cell>
          <cell r="L220" t="str">
            <v>6210401003</v>
          </cell>
        </row>
        <row r="221">
          <cell r="A221" t="str">
            <v>MF39</v>
          </cell>
          <cell r="B221">
            <v>3102010001</v>
          </cell>
          <cell r="C221" t="str">
            <v>FOSFATO DIAMONICO</v>
          </cell>
          <cell r="D221" t="str">
            <v>63</v>
          </cell>
          <cell r="E221">
            <v>629</v>
          </cell>
          <cell r="F221">
            <v>1</v>
          </cell>
          <cell r="G221">
            <v>310.2</v>
          </cell>
          <cell r="H221">
            <v>-4.5</v>
          </cell>
          <cell r="I221">
            <v>-1395.8999999999999</v>
          </cell>
          <cell r="J221">
            <v>19991031</v>
          </cell>
          <cell r="K221" t="str">
            <v>1140303002</v>
          </cell>
          <cell r="L221" t="str">
            <v>6210401003</v>
          </cell>
        </row>
        <row r="222">
          <cell r="A222" t="str">
            <v>P012</v>
          </cell>
          <cell r="B222">
            <v>3102010001</v>
          </cell>
          <cell r="C222" t="str">
            <v>FOSFATO DIAMONICO</v>
          </cell>
          <cell r="D222" t="str">
            <v>N1</v>
          </cell>
          <cell r="E222">
            <v>324</v>
          </cell>
          <cell r="F222">
            <v>1</v>
          </cell>
          <cell r="G222">
            <v>310.2</v>
          </cell>
          <cell r="H222">
            <v>-1.75</v>
          </cell>
          <cell r="I222">
            <v>-542.85</v>
          </cell>
          <cell r="J222">
            <v>19991031</v>
          </cell>
          <cell r="K222" t="str">
            <v>1140303002</v>
          </cell>
          <cell r="L222" t="str">
            <v>6210401003</v>
          </cell>
          <cell r="M222" t="str">
            <v>9100000003</v>
          </cell>
        </row>
        <row r="223">
          <cell r="A223" t="str">
            <v>P012</v>
          </cell>
          <cell r="B223">
            <v>3102010001</v>
          </cell>
          <cell r="C223" t="str">
            <v>FOSFATO DIAMONICO</v>
          </cell>
          <cell r="D223" t="str">
            <v>N1</v>
          </cell>
          <cell r="E223">
            <v>330</v>
          </cell>
          <cell r="F223">
            <v>1</v>
          </cell>
          <cell r="G223">
            <v>310.2</v>
          </cell>
          <cell r="H223">
            <v>-2.2000000000000002</v>
          </cell>
          <cell r="I223">
            <v>-682.44</v>
          </cell>
          <cell r="J223">
            <v>19991031</v>
          </cell>
          <cell r="K223" t="str">
            <v>1140303002</v>
          </cell>
          <cell r="L223" t="str">
            <v>6210401003</v>
          </cell>
          <cell r="M223" t="str">
            <v>9100000003</v>
          </cell>
        </row>
        <row r="224">
          <cell r="A224" t="str">
            <v>P012</v>
          </cell>
          <cell r="B224">
            <v>3102010001</v>
          </cell>
          <cell r="C224" t="str">
            <v>FOSFATO DIAMONICO</v>
          </cell>
          <cell r="D224" t="str">
            <v>N1</v>
          </cell>
          <cell r="E224">
            <v>331</v>
          </cell>
          <cell r="F224">
            <v>1</v>
          </cell>
          <cell r="G224">
            <v>310.2</v>
          </cell>
          <cell r="H224">
            <v>-3.3</v>
          </cell>
          <cell r="I224">
            <v>-1023.6599999999999</v>
          </cell>
          <cell r="J224">
            <v>19991031</v>
          </cell>
          <cell r="K224" t="str">
            <v>1140303002</v>
          </cell>
          <cell r="L224" t="str">
            <v>6210401003</v>
          </cell>
          <cell r="M224" t="str">
            <v>9100000003</v>
          </cell>
        </row>
        <row r="225">
          <cell r="A225" t="str">
            <v>TG01</v>
          </cell>
          <cell r="B225">
            <v>3102010001</v>
          </cell>
          <cell r="C225" t="str">
            <v>FOSFATO DIAMONICO</v>
          </cell>
          <cell r="D225" t="str">
            <v>63</v>
          </cell>
          <cell r="E225">
            <v>612</v>
          </cell>
          <cell r="F225">
            <v>1</v>
          </cell>
          <cell r="G225">
            <v>343.2</v>
          </cell>
          <cell r="H225">
            <v>-5</v>
          </cell>
          <cell r="I225">
            <v>-1716</v>
          </cell>
          <cell r="J225">
            <v>19991031</v>
          </cell>
          <cell r="K225" t="str">
            <v>1140303002</v>
          </cell>
          <cell r="L225" t="str">
            <v>6210401003</v>
          </cell>
        </row>
        <row r="226">
          <cell r="A226" t="str">
            <v>TG03</v>
          </cell>
          <cell r="B226">
            <v>3102010001</v>
          </cell>
          <cell r="C226" t="str">
            <v>FOSFATO DIAMONICO</v>
          </cell>
          <cell r="D226" t="str">
            <v>63</v>
          </cell>
          <cell r="E226">
            <v>613</v>
          </cell>
          <cell r="F226">
            <v>4</v>
          </cell>
          <cell r="G226">
            <v>310.2</v>
          </cell>
          <cell r="H226">
            <v>-18.21</v>
          </cell>
          <cell r="I226">
            <v>-5648.7420000000002</v>
          </cell>
          <cell r="J226">
            <v>19991031</v>
          </cell>
          <cell r="K226" t="str">
            <v>1140303002</v>
          </cell>
          <cell r="L226" t="str">
            <v>6210401003</v>
          </cell>
        </row>
        <row r="227">
          <cell r="A227" t="str">
            <v>TG28</v>
          </cell>
          <cell r="B227">
            <v>3102010001</v>
          </cell>
          <cell r="C227" t="str">
            <v>FOSFATO DIAMONICO</v>
          </cell>
          <cell r="D227" t="str">
            <v>63</v>
          </cell>
          <cell r="E227">
            <v>614</v>
          </cell>
          <cell r="F227">
            <v>1</v>
          </cell>
          <cell r="G227">
            <v>310.2</v>
          </cell>
          <cell r="H227">
            <v>-10.79</v>
          </cell>
          <cell r="I227">
            <v>-3347.0579999999995</v>
          </cell>
          <cell r="J227">
            <v>19991031</v>
          </cell>
          <cell r="K227" t="str">
            <v>1140303002</v>
          </cell>
          <cell r="L227" t="str">
            <v>6210401003</v>
          </cell>
        </row>
        <row r="228">
          <cell r="A228" t="str">
            <v>TG29</v>
          </cell>
          <cell r="B228">
            <v>3102010001</v>
          </cell>
          <cell r="C228" t="str">
            <v>FOSFATO DIAMONICO</v>
          </cell>
          <cell r="D228" t="str">
            <v>63</v>
          </cell>
          <cell r="E228">
            <v>611</v>
          </cell>
          <cell r="F228">
            <v>1</v>
          </cell>
          <cell r="G228">
            <v>310.2</v>
          </cell>
          <cell r="H228">
            <v>-6.3</v>
          </cell>
          <cell r="I228">
            <v>-1954.2599999999998</v>
          </cell>
          <cell r="J228">
            <v>19991031</v>
          </cell>
          <cell r="K228" t="str">
            <v>1140303002</v>
          </cell>
          <cell r="L228" t="str">
            <v>6210401003</v>
          </cell>
        </row>
        <row r="229">
          <cell r="A229" t="str">
            <v>TG31</v>
          </cell>
          <cell r="B229">
            <v>3102010001</v>
          </cell>
          <cell r="C229" t="str">
            <v>FOSFATO DIAMONICO</v>
          </cell>
          <cell r="D229" t="str">
            <v>63</v>
          </cell>
          <cell r="E229">
            <v>615</v>
          </cell>
          <cell r="F229">
            <v>1</v>
          </cell>
          <cell r="G229">
            <v>310.2</v>
          </cell>
          <cell r="H229">
            <v>-10.81</v>
          </cell>
          <cell r="I229">
            <v>-3353.2620000000002</v>
          </cell>
          <cell r="J229">
            <v>19991031</v>
          </cell>
          <cell r="K229" t="str">
            <v>1140303002</v>
          </cell>
          <cell r="L229" t="str">
            <v>6210401003</v>
          </cell>
        </row>
        <row r="230">
          <cell r="A230" t="str">
            <v>TL06</v>
          </cell>
          <cell r="B230">
            <v>3102010001</v>
          </cell>
          <cell r="C230" t="str">
            <v>FOSFATO DIAMONICO</v>
          </cell>
          <cell r="D230" t="str">
            <v>63</v>
          </cell>
          <cell r="E230">
            <v>621</v>
          </cell>
          <cell r="F230">
            <v>1</v>
          </cell>
          <cell r="G230">
            <v>310.2</v>
          </cell>
          <cell r="H230">
            <v>-3.45</v>
          </cell>
          <cell r="I230">
            <v>-1070.19</v>
          </cell>
          <cell r="J230">
            <v>19991031</v>
          </cell>
          <cell r="K230" t="str">
            <v>1140303002</v>
          </cell>
          <cell r="L230" t="str">
            <v>6210401003</v>
          </cell>
        </row>
        <row r="231">
          <cell r="A231" t="str">
            <v>TZ01</v>
          </cell>
          <cell r="B231">
            <v>3102010001</v>
          </cell>
          <cell r="C231" t="str">
            <v>FOSFATO DIAMONICO</v>
          </cell>
          <cell r="D231" t="str">
            <v>63</v>
          </cell>
          <cell r="E231">
            <v>605</v>
          </cell>
          <cell r="F231">
            <v>1</v>
          </cell>
          <cell r="G231">
            <v>323.94299999999998</v>
          </cell>
          <cell r="H231">
            <v>-6.9</v>
          </cell>
          <cell r="I231">
            <v>-2235.2067000000002</v>
          </cell>
          <cell r="J231">
            <v>19991031</v>
          </cell>
          <cell r="K231" t="str">
            <v>1140303002</v>
          </cell>
          <cell r="L231" t="str">
            <v>6210401003</v>
          </cell>
        </row>
        <row r="232">
          <cell r="A232" t="str">
            <v>EA01</v>
          </cell>
          <cell r="B232">
            <v>3102010001</v>
          </cell>
          <cell r="C232" t="str">
            <v>FOSFATO DIAMONICO</v>
          </cell>
          <cell r="D232" t="str">
            <v>65</v>
          </cell>
          <cell r="E232">
            <v>918</v>
          </cell>
          <cell r="F232">
            <v>1</v>
          </cell>
          <cell r="G232">
            <v>310.2</v>
          </cell>
          <cell r="H232">
            <v>-8</v>
          </cell>
          <cell r="I232">
            <v>-2481.6</v>
          </cell>
          <cell r="J232">
            <v>19991031</v>
          </cell>
          <cell r="K232" t="str">
            <v>1140305002</v>
          </cell>
          <cell r="L232" t="str">
            <v>6210401005</v>
          </cell>
        </row>
        <row r="233">
          <cell r="A233" t="str">
            <v>MF29</v>
          </cell>
          <cell r="B233">
            <v>3102010001</v>
          </cell>
          <cell r="C233" t="str">
            <v>FOSFATO DIAMONICO</v>
          </cell>
          <cell r="D233" t="str">
            <v>65</v>
          </cell>
          <cell r="E233">
            <v>924</v>
          </cell>
          <cell r="F233">
            <v>1</v>
          </cell>
          <cell r="G233">
            <v>343.2</v>
          </cell>
          <cell r="H233">
            <v>-21.58</v>
          </cell>
          <cell r="I233">
            <v>-7406.2559999999994</v>
          </cell>
          <cell r="J233">
            <v>19991031</v>
          </cell>
          <cell r="K233" t="str">
            <v>1140305002</v>
          </cell>
          <cell r="L233" t="str">
            <v>6210401005</v>
          </cell>
        </row>
        <row r="234">
          <cell r="A234" t="str">
            <v>MF32</v>
          </cell>
          <cell r="B234">
            <v>3102010001</v>
          </cell>
          <cell r="C234" t="str">
            <v>FOSFATO DIAMONICO</v>
          </cell>
          <cell r="D234" t="str">
            <v>65</v>
          </cell>
          <cell r="E234">
            <v>930</v>
          </cell>
          <cell r="F234">
            <v>1</v>
          </cell>
          <cell r="G234">
            <v>310.2</v>
          </cell>
          <cell r="H234">
            <v>-17.36</v>
          </cell>
          <cell r="I234">
            <v>-5385.0719999999992</v>
          </cell>
          <cell r="J234">
            <v>19991031</v>
          </cell>
          <cell r="K234" t="str">
            <v>1140305002</v>
          </cell>
          <cell r="L234" t="str">
            <v>6210401005</v>
          </cell>
        </row>
        <row r="235">
          <cell r="A235" t="str">
            <v>MF36</v>
          </cell>
          <cell r="B235">
            <v>3102010001</v>
          </cell>
          <cell r="C235" t="str">
            <v>FOSFATO DIAMONICO</v>
          </cell>
          <cell r="D235" t="str">
            <v>65</v>
          </cell>
          <cell r="E235">
            <v>921</v>
          </cell>
          <cell r="F235">
            <v>1</v>
          </cell>
          <cell r="G235">
            <v>383.1</v>
          </cell>
          <cell r="H235">
            <v>-20.63</v>
          </cell>
          <cell r="I235">
            <v>-7903.3530000000001</v>
          </cell>
          <cell r="J235">
            <v>19991031</v>
          </cell>
          <cell r="K235" t="str">
            <v>1140305002</v>
          </cell>
          <cell r="L235" t="str">
            <v>6210401005</v>
          </cell>
        </row>
        <row r="236">
          <cell r="A236" t="str">
            <v>MF38</v>
          </cell>
          <cell r="B236">
            <v>3102010001</v>
          </cell>
          <cell r="C236" t="str">
            <v>FOSFATO DIAMONICO</v>
          </cell>
          <cell r="D236" t="str">
            <v>65</v>
          </cell>
          <cell r="E236">
            <v>927</v>
          </cell>
          <cell r="F236">
            <v>4</v>
          </cell>
          <cell r="G236">
            <v>310.2</v>
          </cell>
          <cell r="H236">
            <v>-11.58</v>
          </cell>
          <cell r="I236">
            <v>-3592.116</v>
          </cell>
          <cell r="J236">
            <v>19991031</v>
          </cell>
          <cell r="K236" t="str">
            <v>1140305002</v>
          </cell>
          <cell r="L236" t="str">
            <v>6210401005</v>
          </cell>
        </row>
        <row r="237">
          <cell r="A237" t="str">
            <v>MF39</v>
          </cell>
          <cell r="B237">
            <v>3102010001</v>
          </cell>
          <cell r="C237" t="str">
            <v>FOSFATO DIAMONICO</v>
          </cell>
          <cell r="D237" t="str">
            <v>65</v>
          </cell>
          <cell r="E237">
            <v>923</v>
          </cell>
          <cell r="F237">
            <v>1</v>
          </cell>
          <cell r="G237">
            <v>310.2</v>
          </cell>
          <cell r="H237">
            <v>-18.8</v>
          </cell>
          <cell r="I237">
            <v>-5831.76</v>
          </cell>
          <cell r="J237">
            <v>19991031</v>
          </cell>
          <cell r="K237" t="str">
            <v>1140305002</v>
          </cell>
          <cell r="L237" t="str">
            <v>6210401005</v>
          </cell>
        </row>
        <row r="238">
          <cell r="A238" t="str">
            <v>MF39</v>
          </cell>
          <cell r="B238">
            <v>3102010001</v>
          </cell>
          <cell r="C238" t="str">
            <v>FOSFATO DIAMONICO</v>
          </cell>
          <cell r="D238" t="str">
            <v>65</v>
          </cell>
          <cell r="E238">
            <v>925</v>
          </cell>
          <cell r="F238">
            <v>1</v>
          </cell>
          <cell r="G238">
            <v>310.2</v>
          </cell>
          <cell r="H238">
            <v>-8</v>
          </cell>
          <cell r="I238">
            <v>-2481.6</v>
          </cell>
          <cell r="J238">
            <v>19991031</v>
          </cell>
          <cell r="K238" t="str">
            <v>1140305002</v>
          </cell>
          <cell r="L238" t="str">
            <v>6210401005</v>
          </cell>
        </row>
        <row r="239">
          <cell r="A239" t="str">
            <v>P012</v>
          </cell>
          <cell r="B239">
            <v>3102010001</v>
          </cell>
          <cell r="C239" t="str">
            <v>FOSFATO DIAMONICO</v>
          </cell>
          <cell r="D239" t="str">
            <v>N1</v>
          </cell>
          <cell r="E239">
            <v>329</v>
          </cell>
          <cell r="F239">
            <v>1</v>
          </cell>
          <cell r="G239">
            <v>310.2</v>
          </cell>
          <cell r="H239">
            <v>-2.2999999999999998</v>
          </cell>
          <cell r="I239">
            <v>-713.45999999999992</v>
          </cell>
          <cell r="J239">
            <v>19991031</v>
          </cell>
          <cell r="K239" t="str">
            <v>1140305002</v>
          </cell>
          <cell r="L239" t="str">
            <v>6210401005</v>
          </cell>
          <cell r="M239" t="str">
            <v>9100000005</v>
          </cell>
        </row>
        <row r="240">
          <cell r="A240" t="str">
            <v>P012</v>
          </cell>
          <cell r="B240">
            <v>3102010001</v>
          </cell>
          <cell r="C240" t="str">
            <v>FOSFATO DIAMONICO</v>
          </cell>
          <cell r="D240" t="str">
            <v>N1</v>
          </cell>
          <cell r="E240">
            <v>333</v>
          </cell>
          <cell r="F240">
            <v>1</v>
          </cell>
          <cell r="G240">
            <v>310.2</v>
          </cell>
          <cell r="H240">
            <v>-1</v>
          </cell>
          <cell r="I240">
            <v>-310.2</v>
          </cell>
          <cell r="J240">
            <v>19991031</v>
          </cell>
          <cell r="K240" t="str">
            <v>1140305002</v>
          </cell>
          <cell r="L240" t="str">
            <v>6210401005</v>
          </cell>
          <cell r="M240" t="str">
            <v>9100000005</v>
          </cell>
        </row>
        <row r="241">
          <cell r="A241" t="str">
            <v>P014</v>
          </cell>
          <cell r="B241">
            <v>3102010001</v>
          </cell>
          <cell r="C241" t="str">
            <v>FOSFATO DIAMONICO</v>
          </cell>
          <cell r="D241" t="str">
            <v>S1</v>
          </cell>
          <cell r="E241">
            <v>301</v>
          </cell>
          <cell r="F241">
            <v>2</v>
          </cell>
          <cell r="G241">
            <v>341.85300000000001</v>
          </cell>
          <cell r="H241">
            <v>-0.7</v>
          </cell>
          <cell r="I241">
            <v>-239.2971</v>
          </cell>
          <cell r="J241">
            <v>19991031</v>
          </cell>
          <cell r="K241" t="str">
            <v>1140305002</v>
          </cell>
          <cell r="L241" t="str">
            <v>6210401005</v>
          </cell>
          <cell r="M241" t="str">
            <v>9100000005</v>
          </cell>
        </row>
        <row r="242">
          <cell r="A242" t="str">
            <v>P014</v>
          </cell>
          <cell r="B242">
            <v>3102010001</v>
          </cell>
          <cell r="C242" t="str">
            <v>FOSFATO DIAMONICO</v>
          </cell>
          <cell r="D242" t="str">
            <v>S1</v>
          </cell>
          <cell r="E242">
            <v>308</v>
          </cell>
          <cell r="F242">
            <v>1</v>
          </cell>
          <cell r="G242">
            <v>341.85300000000001</v>
          </cell>
          <cell r="H242">
            <v>-7.2</v>
          </cell>
          <cell r="I242">
            <v>-2461.3416000000002</v>
          </cell>
          <cell r="J242">
            <v>19991031</v>
          </cell>
          <cell r="K242" t="str">
            <v>1140305002</v>
          </cell>
          <cell r="L242" t="str">
            <v>6210401005</v>
          </cell>
          <cell r="M242" t="str">
            <v>9100000005</v>
          </cell>
        </row>
        <row r="243">
          <cell r="A243" t="str">
            <v>P014</v>
          </cell>
          <cell r="B243">
            <v>3102010001</v>
          </cell>
          <cell r="C243" t="str">
            <v>FOSFATO DIAMONICO</v>
          </cell>
          <cell r="D243" t="str">
            <v>S1</v>
          </cell>
          <cell r="E243">
            <v>309</v>
          </cell>
          <cell r="F243">
            <v>1</v>
          </cell>
          <cell r="G243">
            <v>341.85300000000001</v>
          </cell>
          <cell r="H243">
            <v>-3.8</v>
          </cell>
          <cell r="I243">
            <v>-1299.0414000000001</v>
          </cell>
          <cell r="J243">
            <v>19991031</v>
          </cell>
          <cell r="K243" t="str">
            <v>1140305002</v>
          </cell>
          <cell r="L243" t="str">
            <v>6210401005</v>
          </cell>
          <cell r="M243" t="str">
            <v>9100000005</v>
          </cell>
        </row>
        <row r="244">
          <cell r="A244" t="str">
            <v>P023</v>
          </cell>
          <cell r="B244">
            <v>3102010001</v>
          </cell>
          <cell r="C244" t="str">
            <v>FOSFATO DIAMONICO</v>
          </cell>
          <cell r="D244" t="str">
            <v>B1</v>
          </cell>
          <cell r="E244">
            <v>244</v>
          </cell>
          <cell r="F244">
            <v>6</v>
          </cell>
          <cell r="G244">
            <v>322.23200000000003</v>
          </cell>
          <cell r="H244">
            <v>-4.5999999999999996</v>
          </cell>
          <cell r="I244">
            <v>-1482.2672</v>
          </cell>
          <cell r="J244">
            <v>19991030</v>
          </cell>
          <cell r="K244" t="str">
            <v>1140305002</v>
          </cell>
          <cell r="L244" t="str">
            <v>6210401005</v>
          </cell>
          <cell r="M244" t="str">
            <v>9100000005</v>
          </cell>
        </row>
        <row r="245">
          <cell r="A245" t="str">
            <v>P023</v>
          </cell>
          <cell r="B245">
            <v>3102010001</v>
          </cell>
          <cell r="C245" t="str">
            <v>FOSFATO DIAMONICO</v>
          </cell>
          <cell r="D245" t="str">
            <v>B1</v>
          </cell>
          <cell r="E245">
            <v>247</v>
          </cell>
          <cell r="F245">
            <v>6</v>
          </cell>
          <cell r="G245">
            <v>322.23200000000003</v>
          </cell>
          <cell r="H245">
            <v>-0.72</v>
          </cell>
          <cell r="I245">
            <v>-232.00704000000002</v>
          </cell>
          <cell r="J245">
            <v>19991030</v>
          </cell>
          <cell r="K245" t="str">
            <v>1140305002</v>
          </cell>
          <cell r="L245" t="str">
            <v>6210401005</v>
          </cell>
          <cell r="M245" t="str">
            <v>9100000005</v>
          </cell>
        </row>
        <row r="246">
          <cell r="A246" t="str">
            <v>P023</v>
          </cell>
          <cell r="B246">
            <v>3102010001</v>
          </cell>
          <cell r="C246" t="str">
            <v>FOSFATO DIAMONICO</v>
          </cell>
          <cell r="D246" t="str">
            <v>B1</v>
          </cell>
          <cell r="E246">
            <v>248</v>
          </cell>
          <cell r="F246">
            <v>6</v>
          </cell>
          <cell r="G246">
            <v>322.23200000000003</v>
          </cell>
          <cell r="H246">
            <v>-0.4</v>
          </cell>
          <cell r="I246">
            <v>-128.89280000000002</v>
          </cell>
          <cell r="J246">
            <v>19991030</v>
          </cell>
          <cell r="K246" t="str">
            <v>1140305002</v>
          </cell>
          <cell r="L246" t="str">
            <v>6210401005</v>
          </cell>
          <cell r="M246" t="str">
            <v>9100000005</v>
          </cell>
        </row>
        <row r="247">
          <cell r="A247" t="str">
            <v>P023</v>
          </cell>
          <cell r="B247">
            <v>3102010001</v>
          </cell>
          <cell r="C247" t="str">
            <v>FOSFATO DIAMONICO</v>
          </cell>
          <cell r="D247" t="str">
            <v>B1</v>
          </cell>
          <cell r="E247">
            <v>249</v>
          </cell>
          <cell r="F247">
            <v>6</v>
          </cell>
          <cell r="G247">
            <v>322.23200000000003</v>
          </cell>
          <cell r="H247">
            <v>-2.1</v>
          </cell>
          <cell r="I247">
            <v>-676.68720000000008</v>
          </cell>
          <cell r="J247">
            <v>19991030</v>
          </cell>
          <cell r="K247" t="str">
            <v>1140305002</v>
          </cell>
          <cell r="L247" t="str">
            <v>6210401005</v>
          </cell>
          <cell r="M247" t="str">
            <v>9100000005</v>
          </cell>
        </row>
        <row r="248">
          <cell r="A248" t="str">
            <v>P023</v>
          </cell>
          <cell r="B248">
            <v>3102010001</v>
          </cell>
          <cell r="C248" t="str">
            <v>FOSFATO DIAMONICO</v>
          </cell>
          <cell r="D248" t="str">
            <v>B1</v>
          </cell>
          <cell r="E248">
            <v>250</v>
          </cell>
          <cell r="F248">
            <v>6</v>
          </cell>
          <cell r="G248">
            <v>322.23200000000003</v>
          </cell>
          <cell r="H248">
            <v>-2.7</v>
          </cell>
          <cell r="I248">
            <v>-870.02640000000008</v>
          </cell>
          <cell r="J248">
            <v>19991030</v>
          </cell>
          <cell r="K248" t="str">
            <v>1140305002</v>
          </cell>
          <cell r="L248" t="str">
            <v>6210401005</v>
          </cell>
          <cell r="M248" t="str">
            <v>9100000005</v>
          </cell>
        </row>
        <row r="249">
          <cell r="A249" t="str">
            <v>P023</v>
          </cell>
          <cell r="B249">
            <v>3102010001</v>
          </cell>
          <cell r="C249" t="str">
            <v>FOSFATO DIAMONICO</v>
          </cell>
          <cell r="D249" t="str">
            <v>B1</v>
          </cell>
          <cell r="E249">
            <v>251</v>
          </cell>
          <cell r="F249">
            <v>5</v>
          </cell>
          <cell r="G249">
            <v>322.23200000000003</v>
          </cell>
          <cell r="H249">
            <v>-1.98</v>
          </cell>
          <cell r="I249">
            <v>-638.01936000000001</v>
          </cell>
          <cell r="J249">
            <v>19991030</v>
          </cell>
          <cell r="K249" t="str">
            <v>1140305002</v>
          </cell>
          <cell r="L249" t="str">
            <v>6210401005</v>
          </cell>
          <cell r="M249" t="str">
            <v>9100000005</v>
          </cell>
        </row>
        <row r="250">
          <cell r="A250" t="str">
            <v>P023</v>
          </cell>
          <cell r="B250">
            <v>3102010001</v>
          </cell>
          <cell r="C250" t="str">
            <v>FOSFATO DIAMONICO</v>
          </cell>
          <cell r="D250" t="str">
            <v>B1</v>
          </cell>
          <cell r="E250">
            <v>268</v>
          </cell>
          <cell r="F250">
            <v>6</v>
          </cell>
          <cell r="G250">
            <v>322.23200000000003</v>
          </cell>
          <cell r="H250">
            <v>-2.1</v>
          </cell>
          <cell r="I250">
            <v>-676.68720000000008</v>
          </cell>
          <cell r="J250">
            <v>19991030</v>
          </cell>
          <cell r="K250" t="str">
            <v>1140305002</v>
          </cell>
          <cell r="L250" t="str">
            <v>6210401005</v>
          </cell>
          <cell r="M250" t="str">
            <v>9100000005</v>
          </cell>
        </row>
        <row r="251">
          <cell r="A251" t="str">
            <v>P023</v>
          </cell>
          <cell r="B251">
            <v>3102010001</v>
          </cell>
          <cell r="C251" t="str">
            <v>FOSFATO DIAMONICO</v>
          </cell>
          <cell r="D251" t="str">
            <v>B1</v>
          </cell>
          <cell r="E251">
            <v>293</v>
          </cell>
          <cell r="F251">
            <v>1</v>
          </cell>
          <cell r="G251">
            <v>322.23200000000003</v>
          </cell>
          <cell r="H251">
            <v>-2.4300000000000002</v>
          </cell>
          <cell r="I251">
            <v>-783.02376000000015</v>
          </cell>
          <cell r="J251">
            <v>19991030</v>
          </cell>
          <cell r="K251" t="str">
            <v>1140305002</v>
          </cell>
          <cell r="L251" t="str">
            <v>6210401005</v>
          </cell>
          <cell r="M251" t="str">
            <v>9100000005</v>
          </cell>
        </row>
        <row r="252">
          <cell r="A252" t="str">
            <v>P023</v>
          </cell>
          <cell r="B252">
            <v>3102010001</v>
          </cell>
          <cell r="C252" t="str">
            <v>FOSFATO DIAMONICO</v>
          </cell>
          <cell r="D252" t="str">
            <v>B1</v>
          </cell>
          <cell r="E252">
            <v>294</v>
          </cell>
          <cell r="F252">
            <v>1</v>
          </cell>
          <cell r="G252">
            <v>322.23200000000003</v>
          </cell>
          <cell r="H252">
            <v>-3.15</v>
          </cell>
          <cell r="I252">
            <v>-1015.0308000000001</v>
          </cell>
          <cell r="J252">
            <v>19991030</v>
          </cell>
          <cell r="K252" t="str">
            <v>1140305002</v>
          </cell>
          <cell r="L252" t="str">
            <v>6210401005</v>
          </cell>
          <cell r="M252" t="str">
            <v>9100000005</v>
          </cell>
        </row>
        <row r="253">
          <cell r="A253" t="str">
            <v>P023</v>
          </cell>
          <cell r="B253">
            <v>3102010001</v>
          </cell>
          <cell r="C253" t="str">
            <v>FOSFATO DIAMONICO</v>
          </cell>
          <cell r="D253" t="str">
            <v>B1</v>
          </cell>
          <cell r="E253">
            <v>295</v>
          </cell>
          <cell r="F253">
            <v>1</v>
          </cell>
          <cell r="G253">
            <v>322.23200000000003</v>
          </cell>
          <cell r="H253">
            <v>-2.12</v>
          </cell>
          <cell r="I253">
            <v>-683.13184000000012</v>
          </cell>
          <cell r="J253">
            <v>19991030</v>
          </cell>
          <cell r="K253" t="str">
            <v>1140305002</v>
          </cell>
          <cell r="L253" t="str">
            <v>6210401005</v>
          </cell>
          <cell r="M253" t="str">
            <v>9100000005</v>
          </cell>
        </row>
        <row r="254">
          <cell r="A254" t="str">
            <v>TA25</v>
          </cell>
          <cell r="B254">
            <v>3102010001</v>
          </cell>
          <cell r="C254" t="str">
            <v>FOSFATO DIAMONICO</v>
          </cell>
          <cell r="D254" t="str">
            <v>65</v>
          </cell>
          <cell r="E254">
            <v>870</v>
          </cell>
          <cell r="F254">
            <v>1</v>
          </cell>
          <cell r="G254">
            <v>310.2</v>
          </cell>
          <cell r="H254">
            <v>-5.3979999999999997</v>
          </cell>
          <cell r="I254">
            <v>-1674.4595999999999</v>
          </cell>
          <cell r="J254">
            <v>19991031</v>
          </cell>
          <cell r="K254" t="str">
            <v>1140305002</v>
          </cell>
          <cell r="L254" t="str">
            <v>6210401005</v>
          </cell>
        </row>
        <row r="255">
          <cell r="A255" t="str">
            <v>TA26</v>
          </cell>
          <cell r="B255">
            <v>3102010001</v>
          </cell>
          <cell r="C255" t="str">
            <v>FOSFATO DIAMONICO</v>
          </cell>
          <cell r="D255" t="str">
            <v>65</v>
          </cell>
          <cell r="E255">
            <v>866</v>
          </cell>
          <cell r="F255">
            <v>1</v>
          </cell>
          <cell r="G255">
            <v>310.2</v>
          </cell>
          <cell r="H255">
            <v>-4.05</v>
          </cell>
          <cell r="I255">
            <v>-1256.31</v>
          </cell>
          <cell r="J255">
            <v>19991031</v>
          </cell>
          <cell r="K255" t="str">
            <v>1140305002</v>
          </cell>
          <cell r="L255" t="str">
            <v>6210401005</v>
          </cell>
        </row>
        <row r="256">
          <cell r="A256" t="str">
            <v>TA28</v>
          </cell>
          <cell r="B256">
            <v>3102010001</v>
          </cell>
          <cell r="C256" t="str">
            <v>FOSFATO DIAMONICO</v>
          </cell>
          <cell r="D256" t="str">
            <v>65</v>
          </cell>
          <cell r="E256">
            <v>880</v>
          </cell>
          <cell r="F256">
            <v>3</v>
          </cell>
          <cell r="G256">
            <v>310.2</v>
          </cell>
          <cell r="H256">
            <v>-4.29</v>
          </cell>
          <cell r="I256">
            <v>-1330.758</v>
          </cell>
          <cell r="J256">
            <v>19991031</v>
          </cell>
          <cell r="K256" t="str">
            <v>1140305002</v>
          </cell>
          <cell r="L256" t="str">
            <v>6210401005</v>
          </cell>
        </row>
        <row r="257">
          <cell r="A257" t="str">
            <v>TA29</v>
          </cell>
          <cell r="B257">
            <v>3102010001</v>
          </cell>
          <cell r="C257" t="str">
            <v>FOSFATO DIAMONICO</v>
          </cell>
          <cell r="D257" t="str">
            <v>65</v>
          </cell>
          <cell r="E257">
            <v>879</v>
          </cell>
          <cell r="F257">
            <v>5</v>
          </cell>
          <cell r="G257">
            <v>310.2</v>
          </cell>
          <cell r="H257">
            <v>-12.436</v>
          </cell>
          <cell r="I257">
            <v>-3857.6471999999999</v>
          </cell>
          <cell r="J257">
            <v>19991031</v>
          </cell>
          <cell r="K257" t="str">
            <v>1140305002</v>
          </cell>
          <cell r="L257" t="str">
            <v>6210401005</v>
          </cell>
        </row>
        <row r="258">
          <cell r="A258" t="str">
            <v>TA32</v>
          </cell>
          <cell r="B258">
            <v>3102010001</v>
          </cell>
          <cell r="C258" t="str">
            <v>FOSFATO DIAMONICO</v>
          </cell>
          <cell r="D258" t="str">
            <v>65</v>
          </cell>
          <cell r="E258">
            <v>875</v>
          </cell>
          <cell r="F258">
            <v>3</v>
          </cell>
          <cell r="G258">
            <v>310.2</v>
          </cell>
          <cell r="H258">
            <v>-7.86</v>
          </cell>
          <cell r="I258">
            <v>-2438.172</v>
          </cell>
          <cell r="J258">
            <v>19991031</v>
          </cell>
          <cell r="K258" t="str">
            <v>1140305002</v>
          </cell>
          <cell r="L258" t="str">
            <v>6210401005</v>
          </cell>
        </row>
        <row r="259">
          <cell r="A259" t="str">
            <v>TA34</v>
          </cell>
          <cell r="B259">
            <v>3102010001</v>
          </cell>
          <cell r="C259" t="str">
            <v>FOSFATO DIAMONICO</v>
          </cell>
          <cell r="D259" t="str">
            <v>65</v>
          </cell>
          <cell r="E259">
            <v>882</v>
          </cell>
          <cell r="F259">
            <v>3</v>
          </cell>
          <cell r="G259">
            <v>310.2</v>
          </cell>
          <cell r="H259">
            <v>-6.2779999999999996</v>
          </cell>
          <cell r="I259">
            <v>-1947.4355999999998</v>
          </cell>
          <cell r="J259">
            <v>19991031</v>
          </cell>
          <cell r="K259" t="str">
            <v>1140305002</v>
          </cell>
          <cell r="L259" t="str">
            <v>6210401005</v>
          </cell>
        </row>
        <row r="260">
          <cell r="A260" t="str">
            <v>TG04</v>
          </cell>
          <cell r="B260">
            <v>3102010001</v>
          </cell>
          <cell r="C260" t="str">
            <v>FOSFATO DIAMONICO</v>
          </cell>
          <cell r="D260" t="str">
            <v>65</v>
          </cell>
          <cell r="E260">
            <v>863</v>
          </cell>
          <cell r="F260">
            <v>1</v>
          </cell>
          <cell r="G260">
            <v>310.2</v>
          </cell>
          <cell r="H260">
            <v>-9.73</v>
          </cell>
          <cell r="I260">
            <v>-3018.2460000000001</v>
          </cell>
          <cell r="J260">
            <v>19991031</v>
          </cell>
          <cell r="K260" t="str">
            <v>1140305002</v>
          </cell>
          <cell r="L260" t="str">
            <v>6210401005</v>
          </cell>
        </row>
        <row r="261">
          <cell r="A261" t="str">
            <v>TL04</v>
          </cell>
          <cell r="B261">
            <v>3102010001</v>
          </cell>
          <cell r="C261" t="str">
            <v>FOSFATO DIAMONICO</v>
          </cell>
          <cell r="D261" t="str">
            <v>65</v>
          </cell>
          <cell r="E261">
            <v>899</v>
          </cell>
          <cell r="F261">
            <v>2</v>
          </cell>
          <cell r="G261">
            <v>310.2</v>
          </cell>
          <cell r="H261">
            <v>-7.45</v>
          </cell>
          <cell r="I261">
            <v>-2310.9899999999998</v>
          </cell>
          <cell r="J261">
            <v>19991031</v>
          </cell>
          <cell r="K261" t="str">
            <v>1140305002</v>
          </cell>
          <cell r="L261" t="str">
            <v>6210401005</v>
          </cell>
        </row>
        <row r="262">
          <cell r="A262" t="str">
            <v>TL05</v>
          </cell>
          <cell r="B262">
            <v>3102010001</v>
          </cell>
          <cell r="C262" t="str">
            <v>FOSFATO DIAMONICO</v>
          </cell>
          <cell r="D262" t="str">
            <v>65</v>
          </cell>
          <cell r="E262">
            <v>890</v>
          </cell>
          <cell r="F262">
            <v>2</v>
          </cell>
          <cell r="G262">
            <v>310.2</v>
          </cell>
          <cell r="H262">
            <v>-6.4</v>
          </cell>
          <cell r="I262">
            <v>-1985.28</v>
          </cell>
          <cell r="J262">
            <v>19991031</v>
          </cell>
          <cell r="K262" t="str">
            <v>1140305002</v>
          </cell>
          <cell r="L262" t="str">
            <v>6210401005</v>
          </cell>
        </row>
        <row r="263">
          <cell r="A263" t="str">
            <v>TL06</v>
          </cell>
          <cell r="B263">
            <v>3102010001</v>
          </cell>
          <cell r="C263" t="str">
            <v>FOSFATO DIAMONICO</v>
          </cell>
          <cell r="D263" t="str">
            <v>65</v>
          </cell>
          <cell r="E263">
            <v>896</v>
          </cell>
          <cell r="F263">
            <v>2</v>
          </cell>
          <cell r="G263">
            <v>310.2</v>
          </cell>
          <cell r="H263">
            <v>-4.05</v>
          </cell>
          <cell r="I263">
            <v>-1256.31</v>
          </cell>
          <cell r="J263">
            <v>19991031</v>
          </cell>
          <cell r="K263" t="str">
            <v>1140305002</v>
          </cell>
          <cell r="L263" t="str">
            <v>6210401005</v>
          </cell>
        </row>
        <row r="264">
          <cell r="A264" t="str">
            <v>TL07</v>
          </cell>
          <cell r="B264">
            <v>3102010001</v>
          </cell>
          <cell r="C264" t="str">
            <v>FOSFATO DIAMONICO</v>
          </cell>
          <cell r="D264" t="str">
            <v>65</v>
          </cell>
          <cell r="E264">
            <v>894</v>
          </cell>
          <cell r="F264">
            <v>2</v>
          </cell>
          <cell r="G264">
            <v>310.2</v>
          </cell>
          <cell r="H264">
            <v>-6.85</v>
          </cell>
          <cell r="I264">
            <v>-2124.87</v>
          </cell>
          <cell r="J264">
            <v>19991031</v>
          </cell>
          <cell r="K264" t="str">
            <v>1140305002</v>
          </cell>
          <cell r="L264" t="str">
            <v>6210401005</v>
          </cell>
        </row>
        <row r="265">
          <cell r="A265" t="str">
            <v>TL08</v>
          </cell>
          <cell r="B265">
            <v>3102010001</v>
          </cell>
          <cell r="C265" t="str">
            <v>FOSFATO DIAMONICO</v>
          </cell>
          <cell r="D265" t="str">
            <v>65</v>
          </cell>
          <cell r="E265">
            <v>893</v>
          </cell>
          <cell r="F265">
            <v>2</v>
          </cell>
          <cell r="G265">
            <v>27.439</v>
          </cell>
          <cell r="H265">
            <v>-10.5</v>
          </cell>
          <cell r="I265">
            <v>-288.10950000000003</v>
          </cell>
          <cell r="J265">
            <v>19991031</v>
          </cell>
          <cell r="K265" t="str">
            <v>1140305002</v>
          </cell>
          <cell r="L265" t="str">
            <v>6210401005</v>
          </cell>
        </row>
        <row r="266">
          <cell r="A266" t="str">
            <v>TO03</v>
          </cell>
          <cell r="B266">
            <v>3102010001</v>
          </cell>
          <cell r="C266" t="str">
            <v>FOSFATO DIAMONICO</v>
          </cell>
          <cell r="D266" t="str">
            <v>S1</v>
          </cell>
          <cell r="E266">
            <v>329</v>
          </cell>
          <cell r="F266">
            <v>2</v>
          </cell>
          <cell r="G266">
            <v>318.2</v>
          </cell>
          <cell r="H266">
            <v>-4.5999999999999996</v>
          </cell>
          <cell r="I266">
            <v>-1463.7199999999998</v>
          </cell>
          <cell r="J266">
            <v>19991031</v>
          </cell>
          <cell r="K266" t="str">
            <v>1140305002</v>
          </cell>
          <cell r="L266" t="str">
            <v>6210401005</v>
          </cell>
          <cell r="M266" t="str">
            <v>9100000005</v>
          </cell>
        </row>
        <row r="267">
          <cell r="A267" t="str">
            <v>TZ01</v>
          </cell>
          <cell r="B267">
            <v>3102010001</v>
          </cell>
          <cell r="C267" t="str">
            <v>FOSFATO DIAMONICO</v>
          </cell>
          <cell r="D267" t="str">
            <v>65</v>
          </cell>
          <cell r="E267">
            <v>853</v>
          </cell>
          <cell r="F267">
            <v>1</v>
          </cell>
          <cell r="G267">
            <v>323.94299999999998</v>
          </cell>
          <cell r="H267">
            <v>-15.56</v>
          </cell>
          <cell r="I267">
            <v>-5040.5530799999997</v>
          </cell>
          <cell r="J267">
            <v>19991031</v>
          </cell>
          <cell r="K267" t="str">
            <v>1140305002</v>
          </cell>
          <cell r="L267" t="str">
            <v>6210401005</v>
          </cell>
        </row>
        <row r="268">
          <cell r="A268" t="str">
            <v>P001</v>
          </cell>
          <cell r="B268">
            <v>3102010001</v>
          </cell>
          <cell r="C268" t="str">
            <v>FOSFATO DIAMONICO</v>
          </cell>
          <cell r="D268" t="str">
            <v>L1</v>
          </cell>
          <cell r="E268">
            <v>247</v>
          </cell>
          <cell r="F268">
            <v>1</v>
          </cell>
          <cell r="G268">
            <v>310.55399999999997</v>
          </cell>
          <cell r="H268">
            <v>-0.3</v>
          </cell>
          <cell r="I268">
            <v>-93.166199999999989</v>
          </cell>
          <cell r="J268">
            <v>19991001</v>
          </cell>
          <cell r="K268" t="str">
            <v>1140325002</v>
          </cell>
          <cell r="L268" t="str">
            <v>6210401016</v>
          </cell>
          <cell r="M268" t="str">
            <v>9100000007</v>
          </cell>
        </row>
        <row r="269">
          <cell r="A269" t="str">
            <v>P001</v>
          </cell>
          <cell r="B269">
            <v>3102010001</v>
          </cell>
          <cell r="C269" t="str">
            <v>FOSFATO DIAMONICO</v>
          </cell>
          <cell r="D269" t="str">
            <v>L1</v>
          </cell>
          <cell r="E269">
            <v>249</v>
          </cell>
          <cell r="F269">
            <v>1</v>
          </cell>
          <cell r="G269">
            <v>310.55399999999997</v>
          </cell>
          <cell r="H269">
            <v>-1.6</v>
          </cell>
          <cell r="I269">
            <v>-496.88639999999998</v>
          </cell>
          <cell r="J269">
            <v>19991001</v>
          </cell>
          <cell r="K269" t="str">
            <v>1140325002</v>
          </cell>
          <cell r="L269" t="str">
            <v>6210401016</v>
          </cell>
          <cell r="M269" t="str">
            <v>9100000007</v>
          </cell>
        </row>
        <row r="270">
          <cell r="A270" t="str">
            <v>P001</v>
          </cell>
          <cell r="B270">
            <v>3102010001</v>
          </cell>
          <cell r="C270" t="str">
            <v>FOSFATO DIAMONICO</v>
          </cell>
          <cell r="D270" t="str">
            <v>L1</v>
          </cell>
          <cell r="E270">
            <v>254</v>
          </cell>
          <cell r="F270">
            <v>3</v>
          </cell>
          <cell r="G270">
            <v>310.38600000000002</v>
          </cell>
          <cell r="H270">
            <v>-1.2</v>
          </cell>
          <cell r="I270">
            <v>-372.46320000000003</v>
          </cell>
          <cell r="J270">
            <v>19991028</v>
          </cell>
          <cell r="K270" t="str">
            <v>1140325002</v>
          </cell>
          <cell r="L270" t="str">
            <v>6210401016</v>
          </cell>
          <cell r="M270" t="str">
            <v>9100000007</v>
          </cell>
        </row>
        <row r="271">
          <cell r="A271" t="str">
            <v>P001</v>
          </cell>
          <cell r="B271">
            <v>3102010001</v>
          </cell>
          <cell r="C271" t="str">
            <v>FOSFATO DIAMONICO</v>
          </cell>
          <cell r="D271" t="str">
            <v>L1</v>
          </cell>
          <cell r="E271">
            <v>256</v>
          </cell>
          <cell r="F271">
            <v>3</v>
          </cell>
          <cell r="G271">
            <v>310.38600000000002</v>
          </cell>
          <cell r="H271">
            <v>-1.8</v>
          </cell>
          <cell r="I271">
            <v>-558.6948000000001</v>
          </cell>
          <cell r="J271">
            <v>19991028</v>
          </cell>
          <cell r="K271" t="str">
            <v>1140325002</v>
          </cell>
          <cell r="L271" t="str">
            <v>6210401016</v>
          </cell>
          <cell r="M271" t="str">
            <v>9100000007</v>
          </cell>
        </row>
        <row r="272">
          <cell r="A272" t="str">
            <v>P023</v>
          </cell>
          <cell r="B272">
            <v>3102010001</v>
          </cell>
          <cell r="C272" t="str">
            <v>FOSFATO DIAMONICO</v>
          </cell>
          <cell r="D272" t="str">
            <v>B1</v>
          </cell>
          <cell r="E272">
            <v>296</v>
          </cell>
          <cell r="F272">
            <v>1</v>
          </cell>
          <cell r="G272">
            <v>322.23200000000003</v>
          </cell>
          <cell r="H272">
            <v>-0.75</v>
          </cell>
          <cell r="I272">
            <v>-241.67400000000004</v>
          </cell>
          <cell r="J272">
            <v>19991030</v>
          </cell>
          <cell r="K272" t="str">
            <v>1140325002</v>
          </cell>
          <cell r="L272" t="str">
            <v>6210401016</v>
          </cell>
          <cell r="M272" t="str">
            <v>9100000007</v>
          </cell>
        </row>
        <row r="273">
          <cell r="A273" t="str">
            <v>P023</v>
          </cell>
          <cell r="B273">
            <v>3102010001</v>
          </cell>
          <cell r="C273" t="str">
            <v>FOSFATO DIAMONICO</v>
          </cell>
          <cell r="D273" t="str">
            <v>B1</v>
          </cell>
          <cell r="E273">
            <v>297</v>
          </cell>
          <cell r="F273">
            <v>1</v>
          </cell>
          <cell r="G273">
            <v>322.23200000000003</v>
          </cell>
          <cell r="H273">
            <v>-0.92</v>
          </cell>
          <cell r="I273">
            <v>-296.45344000000006</v>
          </cell>
          <cell r="J273">
            <v>19991030</v>
          </cell>
          <cell r="K273" t="str">
            <v>1140325002</v>
          </cell>
          <cell r="L273" t="str">
            <v>6210401016</v>
          </cell>
          <cell r="M273" t="str">
            <v>9100000007</v>
          </cell>
        </row>
        <row r="274">
          <cell r="A274" t="str">
            <v>P023</v>
          </cell>
          <cell r="B274">
            <v>3102010001</v>
          </cell>
          <cell r="C274" t="str">
            <v>FOSFATO DIAMONICO</v>
          </cell>
          <cell r="D274" t="str">
            <v>B1</v>
          </cell>
          <cell r="E274">
            <v>298</v>
          </cell>
          <cell r="F274">
            <v>1</v>
          </cell>
          <cell r="G274">
            <v>322.23200000000003</v>
          </cell>
          <cell r="H274">
            <v>-1.4</v>
          </cell>
          <cell r="I274">
            <v>-451.12479999999999</v>
          </cell>
          <cell r="J274">
            <v>19991030</v>
          </cell>
          <cell r="K274" t="str">
            <v>1140325002</v>
          </cell>
          <cell r="L274" t="str">
            <v>6210401016</v>
          </cell>
          <cell r="M274" t="str">
            <v>9100000007</v>
          </cell>
        </row>
        <row r="275">
          <cell r="A275" t="str">
            <v>P023</v>
          </cell>
          <cell r="B275">
            <v>3102010001</v>
          </cell>
          <cell r="C275" t="str">
            <v>FOSFATO DIAMONICO</v>
          </cell>
          <cell r="D275" t="str">
            <v>B1</v>
          </cell>
          <cell r="E275">
            <v>299</v>
          </cell>
          <cell r="F275">
            <v>1</v>
          </cell>
          <cell r="G275">
            <v>322.23200000000003</v>
          </cell>
          <cell r="H275">
            <v>-1.55</v>
          </cell>
          <cell r="I275">
            <v>-499.45960000000008</v>
          </cell>
          <cell r="J275">
            <v>19991030</v>
          </cell>
          <cell r="K275" t="str">
            <v>1140325002</v>
          </cell>
          <cell r="L275" t="str">
            <v>6210401016</v>
          </cell>
          <cell r="M275" t="str">
            <v>9100000007</v>
          </cell>
        </row>
        <row r="276">
          <cell r="A276" t="str">
            <v>P001</v>
          </cell>
          <cell r="B276">
            <v>3102010001</v>
          </cell>
          <cell r="C276" t="str">
            <v>FOSFATO DIAMONICO</v>
          </cell>
          <cell r="D276" t="str">
            <v>L1</v>
          </cell>
          <cell r="E276">
            <v>248</v>
          </cell>
          <cell r="F276">
            <v>1</v>
          </cell>
          <cell r="G276">
            <v>310.55399999999997</v>
          </cell>
          <cell r="H276">
            <v>-1.4</v>
          </cell>
          <cell r="I276">
            <v>-434.77559999999994</v>
          </cell>
          <cell r="J276">
            <v>19991001</v>
          </cell>
          <cell r="K276" t="str">
            <v>1140335002</v>
          </cell>
          <cell r="L276" t="str">
            <v>6210401015</v>
          </cell>
          <cell r="M276" t="str">
            <v>9100000015</v>
          </cell>
        </row>
        <row r="277">
          <cell r="A277" t="str">
            <v>P001</v>
          </cell>
          <cell r="B277">
            <v>3102010001</v>
          </cell>
          <cell r="C277" t="str">
            <v>FOSFATO DIAMONICO</v>
          </cell>
          <cell r="D277" t="str">
            <v>L1</v>
          </cell>
          <cell r="E277">
            <v>255</v>
          </cell>
          <cell r="F277">
            <v>2</v>
          </cell>
          <cell r="G277">
            <v>310.38600000000002</v>
          </cell>
          <cell r="H277">
            <v>-1.45</v>
          </cell>
          <cell r="I277">
            <v>-450.05970000000002</v>
          </cell>
          <cell r="J277">
            <v>19991028</v>
          </cell>
          <cell r="K277" t="str">
            <v>1140335002</v>
          </cell>
          <cell r="L277" t="str">
            <v>6210401015</v>
          </cell>
          <cell r="M277" t="str">
            <v>9100000015</v>
          </cell>
        </row>
        <row r="278">
          <cell r="A278" t="str">
            <v>P001</v>
          </cell>
          <cell r="B278">
            <v>3102010001</v>
          </cell>
          <cell r="C278" t="str">
            <v>FOSFATO DIAMONICO</v>
          </cell>
          <cell r="D278" t="str">
            <v>L1</v>
          </cell>
          <cell r="E278">
            <v>259</v>
          </cell>
          <cell r="F278">
            <v>2</v>
          </cell>
          <cell r="G278">
            <v>310.38600000000002</v>
          </cell>
          <cell r="H278">
            <v>-0.1</v>
          </cell>
          <cell r="I278">
            <v>-31.038600000000002</v>
          </cell>
          <cell r="J278">
            <v>19991030</v>
          </cell>
          <cell r="K278" t="str">
            <v>1241506009</v>
          </cell>
          <cell r="L278" t="str">
            <v>6210401019</v>
          </cell>
          <cell r="M278" t="str">
            <v>9200000007</v>
          </cell>
        </row>
        <row r="279">
          <cell r="A279" t="str">
            <v>P023</v>
          </cell>
          <cell r="B279">
            <v>3102010002</v>
          </cell>
          <cell r="C279" t="str">
            <v>FOSFATO MONOAMONICO</v>
          </cell>
          <cell r="D279" t="str">
            <v>B1</v>
          </cell>
          <cell r="E279">
            <v>238</v>
          </cell>
          <cell r="F279">
            <v>7</v>
          </cell>
          <cell r="G279">
            <v>310.2</v>
          </cell>
          <cell r="H279">
            <v>-5</v>
          </cell>
          <cell r="I279">
            <v>-1551</v>
          </cell>
          <cell r="J279">
            <v>19991030</v>
          </cell>
          <cell r="K279" t="str">
            <v>1140305002</v>
          </cell>
          <cell r="L279" t="str">
            <v>6210401005</v>
          </cell>
          <cell r="M279" t="str">
            <v>9100000005</v>
          </cell>
        </row>
        <row r="280">
          <cell r="A280" t="str">
            <v>P023</v>
          </cell>
          <cell r="B280">
            <v>3102010002</v>
          </cell>
          <cell r="C280" t="str">
            <v>FOSFATO MONOAMONICO</v>
          </cell>
          <cell r="D280" t="str">
            <v>B1</v>
          </cell>
          <cell r="E280">
            <v>239</v>
          </cell>
          <cell r="F280">
            <v>8</v>
          </cell>
          <cell r="G280">
            <v>310.2</v>
          </cell>
          <cell r="H280">
            <v>-2.75</v>
          </cell>
          <cell r="I280">
            <v>-853.05</v>
          </cell>
          <cell r="J280">
            <v>19991030</v>
          </cell>
          <cell r="K280" t="str">
            <v>1140305002</v>
          </cell>
          <cell r="L280" t="str">
            <v>6210401005</v>
          </cell>
          <cell r="M280" t="str">
            <v>9100000005</v>
          </cell>
        </row>
        <row r="281">
          <cell r="A281" t="str">
            <v>P023</v>
          </cell>
          <cell r="B281">
            <v>3102010002</v>
          </cell>
          <cell r="C281" t="str">
            <v>FOSFATO MONOAMONICO</v>
          </cell>
          <cell r="D281" t="str">
            <v>B1</v>
          </cell>
          <cell r="E281">
            <v>242</v>
          </cell>
          <cell r="F281">
            <v>7</v>
          </cell>
          <cell r="G281">
            <v>310.2</v>
          </cell>
          <cell r="H281">
            <v>-1.35</v>
          </cell>
          <cell r="I281">
            <v>-418.77000000000004</v>
          </cell>
          <cell r="J281">
            <v>19991030</v>
          </cell>
          <cell r="K281" t="str">
            <v>1140305002</v>
          </cell>
          <cell r="L281" t="str">
            <v>6210401005</v>
          </cell>
          <cell r="M281" t="str">
            <v>9100000005</v>
          </cell>
        </row>
        <row r="282">
          <cell r="A282" t="str">
            <v>P023</v>
          </cell>
          <cell r="B282">
            <v>3102010002</v>
          </cell>
          <cell r="C282" t="str">
            <v>FOSFATO MONOAMONICO</v>
          </cell>
          <cell r="D282" t="str">
            <v>B1</v>
          </cell>
          <cell r="E282">
            <v>243</v>
          </cell>
          <cell r="F282">
            <v>7</v>
          </cell>
          <cell r="G282">
            <v>310.2</v>
          </cell>
          <cell r="H282">
            <v>-1.6</v>
          </cell>
          <cell r="I282">
            <v>-496.32</v>
          </cell>
          <cell r="J282">
            <v>19991030</v>
          </cell>
          <cell r="K282" t="str">
            <v>1140305002</v>
          </cell>
          <cell r="L282" t="str">
            <v>6210401005</v>
          </cell>
          <cell r="M282" t="str">
            <v>9100000005</v>
          </cell>
        </row>
        <row r="283">
          <cell r="A283" t="str">
            <v>P023</v>
          </cell>
          <cell r="B283">
            <v>3102010002</v>
          </cell>
          <cell r="C283" t="str">
            <v>FOSFATO MONOAMONICO</v>
          </cell>
          <cell r="D283" t="str">
            <v>B1</v>
          </cell>
          <cell r="E283">
            <v>244</v>
          </cell>
          <cell r="F283">
            <v>7</v>
          </cell>
          <cell r="G283">
            <v>310.2</v>
          </cell>
          <cell r="H283">
            <v>-1.6</v>
          </cell>
          <cell r="I283">
            <v>-496.32</v>
          </cell>
          <cell r="J283">
            <v>19991030</v>
          </cell>
          <cell r="K283" t="str">
            <v>1140305002</v>
          </cell>
          <cell r="L283" t="str">
            <v>6210401005</v>
          </cell>
          <cell r="M283" t="str">
            <v>9100000005</v>
          </cell>
        </row>
        <row r="284">
          <cell r="A284" t="str">
            <v>P023</v>
          </cell>
          <cell r="B284">
            <v>3102010002</v>
          </cell>
          <cell r="C284" t="str">
            <v>FOSFATO MONOAMONICO</v>
          </cell>
          <cell r="D284" t="str">
            <v>B1</v>
          </cell>
          <cell r="E284">
            <v>245</v>
          </cell>
          <cell r="F284">
            <v>6</v>
          </cell>
          <cell r="G284">
            <v>310.2</v>
          </cell>
          <cell r="H284">
            <v>-1.7</v>
          </cell>
          <cell r="I284">
            <v>-527.33999999999992</v>
          </cell>
          <cell r="J284">
            <v>19991030</v>
          </cell>
          <cell r="K284" t="str">
            <v>1140305002</v>
          </cell>
          <cell r="L284" t="str">
            <v>6210401005</v>
          </cell>
          <cell r="M284" t="str">
            <v>9100000005</v>
          </cell>
        </row>
        <row r="285">
          <cell r="A285" t="str">
            <v>P023</v>
          </cell>
          <cell r="B285">
            <v>3102010002</v>
          </cell>
          <cell r="C285" t="str">
            <v>FOSFATO MONOAMONICO</v>
          </cell>
          <cell r="D285" t="str">
            <v>B1</v>
          </cell>
          <cell r="E285">
            <v>246</v>
          </cell>
          <cell r="F285">
            <v>6</v>
          </cell>
          <cell r="G285">
            <v>310.2</v>
          </cell>
          <cell r="H285">
            <v>-1.24</v>
          </cell>
          <cell r="I285">
            <v>-384.64799999999997</v>
          </cell>
          <cell r="J285">
            <v>19991030</v>
          </cell>
          <cell r="K285" t="str">
            <v>1140305002</v>
          </cell>
          <cell r="L285" t="str">
            <v>6210401005</v>
          </cell>
          <cell r="M285" t="str">
            <v>9100000005</v>
          </cell>
        </row>
        <row r="286">
          <cell r="A286" t="str">
            <v>P014</v>
          </cell>
          <cell r="B286">
            <v>3102010009</v>
          </cell>
          <cell r="C286" t="str">
            <v>UREA GRANULADA</v>
          </cell>
          <cell r="D286" t="str">
            <v>S1</v>
          </cell>
          <cell r="E286">
            <v>304</v>
          </cell>
          <cell r="F286">
            <v>2</v>
          </cell>
          <cell r="G286">
            <v>201.95</v>
          </cell>
          <cell r="H286">
            <v>-8.25</v>
          </cell>
          <cell r="I286">
            <v>-1666.0874999999999</v>
          </cell>
          <cell r="J286">
            <v>19991031</v>
          </cell>
          <cell r="K286" t="str">
            <v>1140305002</v>
          </cell>
          <cell r="L286" t="str">
            <v>6210401005</v>
          </cell>
          <cell r="M286" t="str">
            <v>9100000005</v>
          </cell>
        </row>
        <row r="287">
          <cell r="A287" t="str">
            <v>P014</v>
          </cell>
          <cell r="B287">
            <v>3102010009</v>
          </cell>
          <cell r="C287" t="str">
            <v>UREA GRANULADA</v>
          </cell>
          <cell r="D287" t="str">
            <v>S1</v>
          </cell>
          <cell r="E287">
            <v>305</v>
          </cell>
          <cell r="F287">
            <v>1</v>
          </cell>
          <cell r="G287">
            <v>201.95</v>
          </cell>
          <cell r="H287">
            <v>-5.95</v>
          </cell>
          <cell r="I287">
            <v>-1201.6025</v>
          </cell>
          <cell r="J287">
            <v>19991031</v>
          </cell>
          <cell r="K287" t="str">
            <v>1140305002</v>
          </cell>
          <cell r="L287" t="str">
            <v>6210401005</v>
          </cell>
          <cell r="M287" t="str">
            <v>9100000005</v>
          </cell>
        </row>
        <row r="288">
          <cell r="A288" t="str">
            <v>P014</v>
          </cell>
          <cell r="B288">
            <v>3102010009</v>
          </cell>
          <cell r="C288" t="str">
            <v>UREA GRANULADA</v>
          </cell>
          <cell r="D288" t="str">
            <v>S1</v>
          </cell>
          <cell r="E288">
            <v>306</v>
          </cell>
          <cell r="F288">
            <v>1</v>
          </cell>
          <cell r="G288">
            <v>201.95</v>
          </cell>
          <cell r="H288">
            <v>-16.8</v>
          </cell>
          <cell r="I288">
            <v>-3392.7599999999998</v>
          </cell>
          <cell r="J288">
            <v>19991031</v>
          </cell>
          <cell r="K288" t="str">
            <v>1140305002</v>
          </cell>
          <cell r="L288" t="str">
            <v>6210401005</v>
          </cell>
          <cell r="M288" t="str">
            <v>9100000005</v>
          </cell>
        </row>
        <row r="289">
          <cell r="A289" t="str">
            <v>P014</v>
          </cell>
          <cell r="B289">
            <v>3102010009</v>
          </cell>
          <cell r="C289" t="str">
            <v>UREA GRANULADA</v>
          </cell>
          <cell r="D289" t="str">
            <v>S1</v>
          </cell>
          <cell r="E289">
            <v>307</v>
          </cell>
          <cell r="F289">
            <v>1</v>
          </cell>
          <cell r="G289">
            <v>201.95</v>
          </cell>
          <cell r="H289">
            <v>-12.7</v>
          </cell>
          <cell r="I289">
            <v>-2564.7649999999999</v>
          </cell>
          <cell r="J289">
            <v>19991031</v>
          </cell>
          <cell r="K289" t="str">
            <v>1140305002</v>
          </cell>
          <cell r="L289" t="str">
            <v>6210401005</v>
          </cell>
          <cell r="M289" t="str">
            <v>9100000005</v>
          </cell>
        </row>
        <row r="290">
          <cell r="A290" t="str">
            <v>TA25</v>
          </cell>
          <cell r="B290">
            <v>3102010009</v>
          </cell>
          <cell r="C290" t="str">
            <v>UREA GRANULADA</v>
          </cell>
          <cell r="D290" t="str">
            <v>65</v>
          </cell>
          <cell r="E290">
            <v>870</v>
          </cell>
          <cell r="F290">
            <v>2</v>
          </cell>
          <cell r="G290">
            <v>195.7</v>
          </cell>
          <cell r="H290">
            <v>-5.0549999999999997</v>
          </cell>
          <cell r="I290">
            <v>-989.26349999999991</v>
          </cell>
          <cell r="J290">
            <v>19991031</v>
          </cell>
          <cell r="K290" t="str">
            <v>1140305002</v>
          </cell>
          <cell r="L290" t="str">
            <v>6210401005</v>
          </cell>
        </row>
        <row r="291">
          <cell r="A291" t="str">
            <v>MF23</v>
          </cell>
          <cell r="B291">
            <v>3102010010</v>
          </cell>
          <cell r="C291" t="str">
            <v>UREA PERLADA</v>
          </cell>
          <cell r="D291" t="str">
            <v>61</v>
          </cell>
          <cell r="E291">
            <v>636</v>
          </cell>
          <cell r="F291">
            <v>1</v>
          </cell>
          <cell r="G291">
            <v>343.2</v>
          </cell>
          <cell r="H291">
            <v>-81.138999999999996</v>
          </cell>
          <cell r="I291">
            <v>-27846.904799999997</v>
          </cell>
          <cell r="J291">
            <v>19991031</v>
          </cell>
          <cell r="K291" t="str">
            <v>1140301002</v>
          </cell>
          <cell r="L291" t="str">
            <v>6210401001</v>
          </cell>
        </row>
        <row r="292">
          <cell r="A292" t="str">
            <v>TG18</v>
          </cell>
          <cell r="B292">
            <v>3102010010</v>
          </cell>
          <cell r="C292" t="str">
            <v>UREA PERLADA</v>
          </cell>
          <cell r="D292" t="str">
            <v>61</v>
          </cell>
          <cell r="E292">
            <v>634</v>
          </cell>
          <cell r="F292">
            <v>1</v>
          </cell>
          <cell r="G292">
            <v>169</v>
          </cell>
          <cell r="H292">
            <v>-27.4</v>
          </cell>
          <cell r="I292">
            <v>-4630.5999999999995</v>
          </cell>
          <cell r="J292">
            <v>19991031</v>
          </cell>
          <cell r="K292" t="str">
            <v>1140301002</v>
          </cell>
          <cell r="L292" t="str">
            <v>6210401001</v>
          </cell>
        </row>
        <row r="293">
          <cell r="A293" t="str">
            <v>TG29</v>
          </cell>
          <cell r="B293">
            <v>3102010010</v>
          </cell>
          <cell r="C293" t="str">
            <v>UREA PERLADA</v>
          </cell>
          <cell r="D293" t="str">
            <v>61</v>
          </cell>
          <cell r="E293">
            <v>605</v>
          </cell>
          <cell r="F293">
            <v>1</v>
          </cell>
          <cell r="G293">
            <v>169</v>
          </cell>
          <cell r="H293">
            <v>-15.7</v>
          </cell>
          <cell r="I293">
            <v>-2653.2999999999997</v>
          </cell>
          <cell r="J293">
            <v>19991007</v>
          </cell>
          <cell r="K293" t="str">
            <v>1140301002</v>
          </cell>
          <cell r="L293" t="str">
            <v>6210401001</v>
          </cell>
        </row>
        <row r="294">
          <cell r="A294" t="str">
            <v>TG30</v>
          </cell>
          <cell r="B294">
            <v>3102010010</v>
          </cell>
          <cell r="C294" t="str">
            <v>UREA PERLADA</v>
          </cell>
          <cell r="D294" t="str">
            <v>61</v>
          </cell>
          <cell r="E294">
            <v>607</v>
          </cell>
          <cell r="F294">
            <v>1</v>
          </cell>
          <cell r="G294">
            <v>169</v>
          </cell>
          <cell r="H294">
            <v>-20.440000000000001</v>
          </cell>
          <cell r="I294">
            <v>-3454.36</v>
          </cell>
          <cell r="J294">
            <v>19991007</v>
          </cell>
          <cell r="K294" t="str">
            <v>1140301002</v>
          </cell>
          <cell r="L294" t="str">
            <v>6210401001</v>
          </cell>
        </row>
        <row r="295">
          <cell r="A295" t="str">
            <v>TG30</v>
          </cell>
          <cell r="B295">
            <v>3102010010</v>
          </cell>
          <cell r="C295" t="str">
            <v>UREA PERLADA</v>
          </cell>
          <cell r="D295" t="str">
            <v>61</v>
          </cell>
          <cell r="E295">
            <v>631</v>
          </cell>
          <cell r="F295">
            <v>2</v>
          </cell>
          <cell r="G295">
            <v>169</v>
          </cell>
          <cell r="H295">
            <v>-4.6100000000000003</v>
          </cell>
          <cell r="I295">
            <v>-779.09</v>
          </cell>
          <cell r="J295">
            <v>19991031</v>
          </cell>
          <cell r="K295" t="str">
            <v>1140301002</v>
          </cell>
          <cell r="L295" t="str">
            <v>6210401001</v>
          </cell>
        </row>
        <row r="296">
          <cell r="A296" t="str">
            <v>EA01</v>
          </cell>
          <cell r="B296">
            <v>3102010010</v>
          </cell>
          <cell r="C296" t="str">
            <v>UREA PERLADA</v>
          </cell>
          <cell r="D296" t="str">
            <v>65</v>
          </cell>
          <cell r="E296">
            <v>918</v>
          </cell>
          <cell r="F296">
            <v>2</v>
          </cell>
          <cell r="G296">
            <v>169</v>
          </cell>
          <cell r="H296">
            <v>-13.89</v>
          </cell>
          <cell r="I296">
            <v>-2347.4100000000003</v>
          </cell>
          <cell r="J296">
            <v>19991031</v>
          </cell>
          <cell r="K296" t="str">
            <v>1140305002</v>
          </cell>
          <cell r="L296" t="str">
            <v>6210401005</v>
          </cell>
        </row>
        <row r="297">
          <cell r="A297" t="str">
            <v>P014</v>
          </cell>
          <cell r="B297">
            <v>3102010010</v>
          </cell>
          <cell r="C297" t="str">
            <v>UREA PERLADA</v>
          </cell>
          <cell r="D297" t="str">
            <v>S1</v>
          </cell>
          <cell r="E297">
            <v>304</v>
          </cell>
          <cell r="F297">
            <v>3</v>
          </cell>
          <cell r="G297">
            <v>177</v>
          </cell>
          <cell r="H297">
            <v>-2.25</v>
          </cell>
          <cell r="I297">
            <v>-398.25</v>
          </cell>
          <cell r="J297">
            <v>19991031</v>
          </cell>
          <cell r="K297" t="str">
            <v>1140305002</v>
          </cell>
          <cell r="L297" t="str">
            <v>6210401005</v>
          </cell>
          <cell r="M297" t="str">
            <v>9100000005</v>
          </cell>
        </row>
        <row r="298">
          <cell r="A298" t="str">
            <v>P023</v>
          </cell>
          <cell r="B298">
            <v>3102010010</v>
          </cell>
          <cell r="C298" t="str">
            <v>UREA PERLADA</v>
          </cell>
          <cell r="D298" t="str">
            <v>B1</v>
          </cell>
          <cell r="E298">
            <v>238</v>
          </cell>
          <cell r="F298">
            <v>6</v>
          </cell>
          <cell r="G298">
            <v>228.64599999999999</v>
          </cell>
          <cell r="H298">
            <v>-9.5</v>
          </cell>
          <cell r="I298">
            <v>-2172.1369999999997</v>
          </cell>
          <cell r="J298">
            <v>19991030</v>
          </cell>
          <cell r="K298" t="str">
            <v>1140305002</v>
          </cell>
          <cell r="L298" t="str">
            <v>6210401005</v>
          </cell>
          <cell r="M298" t="str">
            <v>9100000005</v>
          </cell>
        </row>
        <row r="299">
          <cell r="A299" t="str">
            <v>P023</v>
          </cell>
          <cell r="B299">
            <v>3102010010</v>
          </cell>
          <cell r="C299" t="str">
            <v>UREA PERLADA</v>
          </cell>
          <cell r="D299" t="str">
            <v>B1</v>
          </cell>
          <cell r="E299">
            <v>239</v>
          </cell>
          <cell r="F299">
            <v>7</v>
          </cell>
          <cell r="G299">
            <v>228.64599999999999</v>
          </cell>
          <cell r="H299">
            <v>-5.7</v>
          </cell>
          <cell r="I299">
            <v>-1303.2821999999999</v>
          </cell>
          <cell r="J299">
            <v>19991030</v>
          </cell>
          <cell r="K299" t="str">
            <v>1140305002</v>
          </cell>
          <cell r="L299" t="str">
            <v>6210401005</v>
          </cell>
          <cell r="M299" t="str">
            <v>9100000005</v>
          </cell>
        </row>
        <row r="300">
          <cell r="A300" t="str">
            <v>P023</v>
          </cell>
          <cell r="B300">
            <v>3102010010</v>
          </cell>
          <cell r="C300" t="str">
            <v>UREA PERLADA</v>
          </cell>
          <cell r="D300" t="str">
            <v>B1</v>
          </cell>
          <cell r="E300">
            <v>242</v>
          </cell>
          <cell r="F300">
            <v>6</v>
          </cell>
          <cell r="G300">
            <v>228.64599999999999</v>
          </cell>
          <cell r="H300">
            <v>-2.4300000000000002</v>
          </cell>
          <cell r="I300">
            <v>-555.60978</v>
          </cell>
          <cell r="J300">
            <v>19991030</v>
          </cell>
          <cell r="K300" t="str">
            <v>1140305002</v>
          </cell>
          <cell r="L300" t="str">
            <v>6210401005</v>
          </cell>
          <cell r="M300" t="str">
            <v>9100000005</v>
          </cell>
        </row>
        <row r="301">
          <cell r="A301" t="str">
            <v>P023</v>
          </cell>
          <cell r="B301">
            <v>3102010010</v>
          </cell>
          <cell r="C301" t="str">
            <v>UREA PERLADA</v>
          </cell>
          <cell r="D301" t="str">
            <v>B1</v>
          </cell>
          <cell r="E301">
            <v>243</v>
          </cell>
          <cell r="F301">
            <v>6</v>
          </cell>
          <cell r="G301">
            <v>228.64599999999999</v>
          </cell>
          <cell r="H301">
            <v>-2.87</v>
          </cell>
          <cell r="I301">
            <v>-656.21402</v>
          </cell>
          <cell r="J301">
            <v>19991030</v>
          </cell>
          <cell r="K301" t="str">
            <v>1140305002</v>
          </cell>
          <cell r="L301" t="str">
            <v>6210401005</v>
          </cell>
          <cell r="M301" t="str">
            <v>9100000005</v>
          </cell>
        </row>
        <row r="302">
          <cell r="A302" t="str">
            <v>P023</v>
          </cell>
          <cell r="B302">
            <v>3102010010</v>
          </cell>
          <cell r="C302" t="str">
            <v>UREA PERLADA</v>
          </cell>
          <cell r="D302" t="str">
            <v>B1</v>
          </cell>
          <cell r="E302">
            <v>244</v>
          </cell>
          <cell r="F302">
            <v>5</v>
          </cell>
          <cell r="G302">
            <v>228.64599999999999</v>
          </cell>
          <cell r="H302">
            <v>-13.9</v>
          </cell>
          <cell r="I302">
            <v>-3178.1794</v>
          </cell>
          <cell r="J302">
            <v>19991030</v>
          </cell>
          <cell r="K302" t="str">
            <v>1140305002</v>
          </cell>
          <cell r="L302" t="str">
            <v>6210401005</v>
          </cell>
          <cell r="M302" t="str">
            <v>9100000005</v>
          </cell>
        </row>
        <row r="303">
          <cell r="A303" t="str">
            <v>P023</v>
          </cell>
          <cell r="B303">
            <v>3102010010</v>
          </cell>
          <cell r="C303" t="str">
            <v>UREA PERLADA</v>
          </cell>
          <cell r="D303" t="str">
            <v>B1</v>
          </cell>
          <cell r="E303">
            <v>245</v>
          </cell>
          <cell r="F303">
            <v>5</v>
          </cell>
          <cell r="G303">
            <v>228.64599999999999</v>
          </cell>
          <cell r="H303">
            <v>-2.7</v>
          </cell>
          <cell r="I303">
            <v>-617.3442</v>
          </cell>
          <cell r="J303">
            <v>19991030</v>
          </cell>
          <cell r="K303" t="str">
            <v>1140305002</v>
          </cell>
          <cell r="L303" t="str">
            <v>6210401005</v>
          </cell>
          <cell r="M303" t="str">
            <v>9100000005</v>
          </cell>
        </row>
        <row r="304">
          <cell r="A304" t="str">
            <v>P023</v>
          </cell>
          <cell r="B304">
            <v>3102010010</v>
          </cell>
          <cell r="C304" t="str">
            <v>UREA PERLADA</v>
          </cell>
          <cell r="D304" t="str">
            <v>B1</v>
          </cell>
          <cell r="E304">
            <v>246</v>
          </cell>
          <cell r="F304">
            <v>5</v>
          </cell>
          <cell r="G304">
            <v>228.64599999999999</v>
          </cell>
          <cell r="H304">
            <v>-2.5</v>
          </cell>
          <cell r="I304">
            <v>-571.61500000000001</v>
          </cell>
          <cell r="J304">
            <v>19991030</v>
          </cell>
          <cell r="K304" t="str">
            <v>1140305002</v>
          </cell>
          <cell r="L304" t="str">
            <v>6210401005</v>
          </cell>
          <cell r="M304" t="str">
            <v>9100000005</v>
          </cell>
        </row>
        <row r="305">
          <cell r="A305" t="str">
            <v>P023</v>
          </cell>
          <cell r="B305">
            <v>3102010010</v>
          </cell>
          <cell r="C305" t="str">
            <v>UREA PERLADA</v>
          </cell>
          <cell r="D305" t="str">
            <v>B1</v>
          </cell>
          <cell r="E305">
            <v>247</v>
          </cell>
          <cell r="F305">
            <v>5</v>
          </cell>
          <cell r="G305">
            <v>228.64599999999999</v>
          </cell>
          <cell r="H305">
            <v>-1.74</v>
          </cell>
          <cell r="I305">
            <v>-397.84403999999995</v>
          </cell>
          <cell r="J305">
            <v>19991030</v>
          </cell>
          <cell r="K305" t="str">
            <v>1140305002</v>
          </cell>
          <cell r="L305" t="str">
            <v>6210401005</v>
          </cell>
          <cell r="M305" t="str">
            <v>9100000005</v>
          </cell>
        </row>
        <row r="306">
          <cell r="A306" t="str">
            <v>P023</v>
          </cell>
          <cell r="B306">
            <v>3102010010</v>
          </cell>
          <cell r="C306" t="str">
            <v>UREA PERLADA</v>
          </cell>
          <cell r="D306" t="str">
            <v>B1</v>
          </cell>
          <cell r="E306">
            <v>248</v>
          </cell>
          <cell r="F306">
            <v>5</v>
          </cell>
          <cell r="G306">
            <v>228.64599999999999</v>
          </cell>
          <cell r="H306">
            <v>-1</v>
          </cell>
          <cell r="I306">
            <v>-228.64599999999999</v>
          </cell>
          <cell r="J306">
            <v>19991030</v>
          </cell>
          <cell r="K306" t="str">
            <v>1140305002</v>
          </cell>
          <cell r="L306" t="str">
            <v>6210401005</v>
          </cell>
          <cell r="M306" t="str">
            <v>9100000005</v>
          </cell>
        </row>
        <row r="307">
          <cell r="A307" t="str">
            <v>TA27</v>
          </cell>
          <cell r="B307">
            <v>3102010010</v>
          </cell>
          <cell r="C307" t="str">
            <v>UREA PERLADA</v>
          </cell>
          <cell r="D307" t="str">
            <v>65</v>
          </cell>
          <cell r="E307">
            <v>878</v>
          </cell>
          <cell r="F307">
            <v>1</v>
          </cell>
          <cell r="G307">
            <v>169</v>
          </cell>
          <cell r="H307">
            <v>-2.0750000000000002</v>
          </cell>
          <cell r="I307">
            <v>-350.67500000000001</v>
          </cell>
          <cell r="J307">
            <v>19991031</v>
          </cell>
          <cell r="K307" t="str">
            <v>1140305002</v>
          </cell>
          <cell r="L307" t="str">
            <v>6210401005</v>
          </cell>
        </row>
        <row r="308">
          <cell r="A308" t="str">
            <v>P009</v>
          </cell>
          <cell r="B308">
            <v>3102010010</v>
          </cell>
          <cell r="C308" t="str">
            <v>UREA PERLADA</v>
          </cell>
          <cell r="D308" t="str">
            <v>O1</v>
          </cell>
          <cell r="E308">
            <v>105</v>
          </cell>
          <cell r="F308">
            <v>2</v>
          </cell>
          <cell r="G308">
            <v>178</v>
          </cell>
          <cell r="H308">
            <v>-0.3</v>
          </cell>
          <cell r="I308">
            <v>-53.4</v>
          </cell>
          <cell r="J308">
            <v>19991004</v>
          </cell>
          <cell r="K308" t="str">
            <v>5110201016</v>
          </cell>
          <cell r="L308" t="str">
            <v>6210401019</v>
          </cell>
          <cell r="M308" t="str">
            <v>9200000002</v>
          </cell>
        </row>
        <row r="309">
          <cell r="A309" t="str">
            <v>P009</v>
          </cell>
          <cell r="B309">
            <v>3102010010</v>
          </cell>
          <cell r="C309" t="str">
            <v>UREA PERLADA</v>
          </cell>
          <cell r="D309" t="str">
            <v>O1</v>
          </cell>
          <cell r="E309">
            <v>107</v>
          </cell>
          <cell r="F309">
            <v>2</v>
          </cell>
          <cell r="G309">
            <v>178</v>
          </cell>
          <cell r="H309">
            <v>-0.14000000000000001</v>
          </cell>
          <cell r="I309">
            <v>-24.92</v>
          </cell>
          <cell r="J309">
            <v>19991011</v>
          </cell>
          <cell r="K309" t="str">
            <v>5110201016</v>
          </cell>
          <cell r="L309" t="str">
            <v>6210401019</v>
          </cell>
          <cell r="M309" t="str">
            <v>9200000002</v>
          </cell>
        </row>
        <row r="310">
          <cell r="A310" t="str">
            <v>P009</v>
          </cell>
          <cell r="B310">
            <v>3102010010</v>
          </cell>
          <cell r="C310" t="str">
            <v>UREA PERLADA</v>
          </cell>
          <cell r="D310" t="str">
            <v>O1</v>
          </cell>
          <cell r="E310">
            <v>109</v>
          </cell>
          <cell r="F310">
            <v>2</v>
          </cell>
          <cell r="G310">
            <v>178</v>
          </cell>
          <cell r="H310">
            <v>-0.4</v>
          </cell>
          <cell r="I310">
            <v>-71.2</v>
          </cell>
          <cell r="J310">
            <v>19991018</v>
          </cell>
          <cell r="K310" t="str">
            <v>5110201016</v>
          </cell>
          <cell r="L310" t="str">
            <v>6210401019</v>
          </cell>
          <cell r="M310" t="str">
            <v>9200000002</v>
          </cell>
        </row>
        <row r="311">
          <cell r="A311" t="str">
            <v>P009</v>
          </cell>
          <cell r="B311">
            <v>3102010010</v>
          </cell>
          <cell r="C311" t="str">
            <v>UREA PERLADA</v>
          </cell>
          <cell r="D311" t="str">
            <v>O1</v>
          </cell>
          <cell r="E311">
            <v>111</v>
          </cell>
          <cell r="F311">
            <v>2</v>
          </cell>
          <cell r="G311">
            <v>178</v>
          </cell>
          <cell r="H311">
            <v>-0.4</v>
          </cell>
          <cell r="I311">
            <v>-71.2</v>
          </cell>
          <cell r="J311">
            <v>19991026</v>
          </cell>
          <cell r="K311" t="str">
            <v>5110201016</v>
          </cell>
          <cell r="L311" t="str">
            <v>6210401019</v>
          </cell>
          <cell r="M311" t="str">
            <v>9200000002</v>
          </cell>
        </row>
        <row r="312">
          <cell r="A312" t="str">
            <v>P014</v>
          </cell>
          <cell r="B312">
            <v>3102010018</v>
          </cell>
          <cell r="C312" t="str">
            <v>COMPUESTO N.P.K</v>
          </cell>
          <cell r="D312" t="str">
            <v>S1</v>
          </cell>
          <cell r="E312">
            <v>310</v>
          </cell>
          <cell r="F312">
            <v>1</v>
          </cell>
          <cell r="G312">
            <v>315</v>
          </cell>
          <cell r="H312">
            <v>-2.5</v>
          </cell>
          <cell r="I312">
            <v>-787.5</v>
          </cell>
          <cell r="J312">
            <v>19991031</v>
          </cell>
          <cell r="K312" t="str">
            <v>1140305002</v>
          </cell>
          <cell r="L312" t="str">
            <v>6210401005</v>
          </cell>
          <cell r="M312" t="str">
            <v>9100000005</v>
          </cell>
        </row>
        <row r="313">
          <cell r="A313" t="str">
            <v>P014</v>
          </cell>
          <cell r="B313">
            <v>3102010018</v>
          </cell>
          <cell r="C313" t="str">
            <v>COMPUESTO N.P.K</v>
          </cell>
          <cell r="D313" t="str">
            <v>S1</v>
          </cell>
          <cell r="E313">
            <v>311</v>
          </cell>
          <cell r="F313">
            <v>1</v>
          </cell>
          <cell r="G313">
            <v>315</v>
          </cell>
          <cell r="H313">
            <v>-6.1</v>
          </cell>
          <cell r="I313">
            <v>-1921.5</v>
          </cell>
          <cell r="J313">
            <v>19991031</v>
          </cell>
          <cell r="K313" t="str">
            <v>1140305002</v>
          </cell>
          <cell r="L313" t="str">
            <v>6210401005</v>
          </cell>
          <cell r="M313" t="str">
            <v>9100000005</v>
          </cell>
        </row>
        <row r="314">
          <cell r="A314" t="str">
            <v>P014</v>
          </cell>
          <cell r="B314">
            <v>3102010018</v>
          </cell>
          <cell r="C314" t="str">
            <v>COMPUESTO N.P.K</v>
          </cell>
          <cell r="D314" t="str">
            <v>S1</v>
          </cell>
          <cell r="E314">
            <v>312</v>
          </cell>
          <cell r="F314">
            <v>1</v>
          </cell>
          <cell r="G314">
            <v>315</v>
          </cell>
          <cell r="H314">
            <v>-1.5</v>
          </cell>
          <cell r="I314">
            <v>-472.5</v>
          </cell>
          <cell r="J314">
            <v>19991031</v>
          </cell>
          <cell r="K314" t="str">
            <v>1140305002</v>
          </cell>
          <cell r="L314" t="str">
            <v>6210401005</v>
          </cell>
          <cell r="M314" t="str">
            <v>9100000005</v>
          </cell>
        </row>
        <row r="315">
          <cell r="A315" t="str">
            <v>MF39</v>
          </cell>
          <cell r="B315">
            <v>3103010001</v>
          </cell>
          <cell r="C315" t="str">
            <v>2,4 D 80%</v>
          </cell>
          <cell r="D315" t="str">
            <v>63</v>
          </cell>
          <cell r="E315">
            <v>634</v>
          </cell>
          <cell r="F315">
            <v>1</v>
          </cell>
          <cell r="G315">
            <v>2.4</v>
          </cell>
          <cell r="H315">
            <v>-25.2</v>
          </cell>
          <cell r="I315">
            <v>-60.48</v>
          </cell>
          <cell r="J315">
            <v>19991031</v>
          </cell>
          <cell r="K315" t="str">
            <v>1140303003</v>
          </cell>
          <cell r="L315" t="str">
            <v>6210402003</v>
          </cell>
        </row>
        <row r="316">
          <cell r="A316" t="str">
            <v>MF34</v>
          </cell>
          <cell r="B316">
            <v>3103010001</v>
          </cell>
          <cell r="C316" t="str">
            <v>2,4 D 80%</v>
          </cell>
          <cell r="D316" t="str">
            <v>65</v>
          </cell>
          <cell r="E316">
            <v>936</v>
          </cell>
          <cell r="F316">
            <v>1</v>
          </cell>
          <cell r="G316">
            <v>2.4</v>
          </cell>
          <cell r="H316">
            <v>-15.55</v>
          </cell>
          <cell r="I316">
            <v>-37.32</v>
          </cell>
          <cell r="J316">
            <v>19991031</v>
          </cell>
          <cell r="K316" t="str">
            <v>1140305003</v>
          </cell>
          <cell r="L316" t="str">
            <v>6210402005</v>
          </cell>
        </row>
        <row r="317">
          <cell r="A317" t="str">
            <v>MF39</v>
          </cell>
          <cell r="B317">
            <v>3103010001</v>
          </cell>
          <cell r="C317" t="str">
            <v>2,4 D 80%</v>
          </cell>
          <cell r="D317" t="str">
            <v>65</v>
          </cell>
          <cell r="E317">
            <v>926</v>
          </cell>
          <cell r="F317">
            <v>1</v>
          </cell>
          <cell r="G317">
            <v>2.4</v>
          </cell>
          <cell r="H317">
            <v>-249.59</v>
          </cell>
          <cell r="I317">
            <v>-599.01599999999996</v>
          </cell>
          <cell r="J317">
            <v>19991031</v>
          </cell>
          <cell r="K317" t="str">
            <v>1140305003</v>
          </cell>
          <cell r="L317" t="str">
            <v>6210402005</v>
          </cell>
        </row>
        <row r="318">
          <cell r="A318" t="str">
            <v>EA01</v>
          </cell>
          <cell r="B318">
            <v>3103010001</v>
          </cell>
          <cell r="C318" t="str">
            <v>2,4 D 80%</v>
          </cell>
          <cell r="D318" t="str">
            <v>66</v>
          </cell>
          <cell r="E318">
            <v>867</v>
          </cell>
          <cell r="F318">
            <v>1</v>
          </cell>
          <cell r="G318">
            <v>3.11</v>
          </cell>
          <cell r="H318">
            <v>-45.6</v>
          </cell>
          <cell r="I318">
            <v>-141.816</v>
          </cell>
          <cell r="J318">
            <v>19991031</v>
          </cell>
          <cell r="K318" t="str">
            <v>1140306003</v>
          </cell>
          <cell r="L318" t="str">
            <v>6210402006</v>
          </cell>
        </row>
        <row r="319">
          <cell r="A319" t="str">
            <v>MF34</v>
          </cell>
          <cell r="B319">
            <v>3103010001</v>
          </cell>
          <cell r="C319" t="str">
            <v>2,4 D 80%</v>
          </cell>
          <cell r="D319" t="str">
            <v>66</v>
          </cell>
          <cell r="E319">
            <v>872</v>
          </cell>
          <cell r="F319">
            <v>1</v>
          </cell>
          <cell r="G319">
            <v>2.4</v>
          </cell>
          <cell r="H319">
            <v>-66.45</v>
          </cell>
          <cell r="I319">
            <v>-159.47999999999999</v>
          </cell>
          <cell r="J319">
            <v>19991031</v>
          </cell>
          <cell r="K319" t="str">
            <v>1140306003</v>
          </cell>
          <cell r="L319" t="str">
            <v>6210402006</v>
          </cell>
        </row>
        <row r="320">
          <cell r="A320" t="str">
            <v>TL08</v>
          </cell>
          <cell r="B320">
            <v>3103010001</v>
          </cell>
          <cell r="C320" t="str">
            <v>2,4 D 80%</v>
          </cell>
          <cell r="D320" t="str">
            <v>66</v>
          </cell>
          <cell r="E320">
            <v>851</v>
          </cell>
          <cell r="F320">
            <v>2</v>
          </cell>
          <cell r="G320">
            <v>2.4</v>
          </cell>
          <cell r="H320">
            <v>-44</v>
          </cell>
          <cell r="I320">
            <v>-105.6</v>
          </cell>
          <cell r="J320">
            <v>19991031</v>
          </cell>
          <cell r="K320" t="str">
            <v>1140306003</v>
          </cell>
          <cell r="L320" t="str">
            <v>6210402006</v>
          </cell>
        </row>
        <row r="321">
          <cell r="A321" t="str">
            <v>P014</v>
          </cell>
          <cell r="B321">
            <v>3103010003</v>
          </cell>
          <cell r="C321" t="str">
            <v>2.4-D</v>
          </cell>
          <cell r="D321" t="str">
            <v>S1</v>
          </cell>
          <cell r="E321">
            <v>289</v>
          </cell>
          <cell r="F321">
            <v>1</v>
          </cell>
          <cell r="G321">
            <v>3.1</v>
          </cell>
          <cell r="H321">
            <v>-105</v>
          </cell>
          <cell r="I321">
            <v>-325.5</v>
          </cell>
          <cell r="J321">
            <v>19991031</v>
          </cell>
          <cell r="K321" t="str">
            <v>1140303003</v>
          </cell>
          <cell r="L321" t="str">
            <v>6210402003</v>
          </cell>
          <cell r="M321" t="str">
            <v>9100000003</v>
          </cell>
        </row>
        <row r="322">
          <cell r="A322" t="str">
            <v>P014</v>
          </cell>
          <cell r="B322">
            <v>3103010003</v>
          </cell>
          <cell r="C322" t="str">
            <v>2.4-D</v>
          </cell>
          <cell r="D322" t="str">
            <v>S1</v>
          </cell>
          <cell r="E322">
            <v>290</v>
          </cell>
          <cell r="F322">
            <v>1</v>
          </cell>
          <cell r="G322">
            <v>3.1</v>
          </cell>
          <cell r="H322">
            <v>-105</v>
          </cell>
          <cell r="I322">
            <v>-325.5</v>
          </cell>
          <cell r="J322">
            <v>19991031</v>
          </cell>
          <cell r="K322" t="str">
            <v>1140303003</v>
          </cell>
          <cell r="L322" t="str">
            <v>6210402003</v>
          </cell>
          <cell r="M322" t="str">
            <v>9100000003</v>
          </cell>
        </row>
        <row r="323">
          <cell r="A323" t="str">
            <v>TL04</v>
          </cell>
          <cell r="B323">
            <v>3103010003</v>
          </cell>
          <cell r="C323" t="str">
            <v>2.4-D</v>
          </cell>
          <cell r="D323" t="str">
            <v>63</v>
          </cell>
          <cell r="E323">
            <v>622</v>
          </cell>
          <cell r="F323">
            <v>2</v>
          </cell>
          <cell r="G323">
            <v>3.1</v>
          </cell>
          <cell r="H323">
            <v>-49</v>
          </cell>
          <cell r="I323">
            <v>-151.9</v>
          </cell>
          <cell r="J323">
            <v>19991031</v>
          </cell>
          <cell r="K323" t="str">
            <v>1140303003</v>
          </cell>
          <cell r="L323" t="str">
            <v>6210402003</v>
          </cell>
        </row>
        <row r="324">
          <cell r="A324" t="str">
            <v>TO00</v>
          </cell>
          <cell r="B324">
            <v>3103010003</v>
          </cell>
          <cell r="C324" t="str">
            <v>2.4-D</v>
          </cell>
          <cell r="D324" t="str">
            <v>S1</v>
          </cell>
          <cell r="E324">
            <v>340</v>
          </cell>
          <cell r="F324">
            <v>2</v>
          </cell>
          <cell r="G324">
            <v>3.5</v>
          </cell>
          <cell r="H324">
            <v>-40</v>
          </cell>
          <cell r="I324">
            <v>-140</v>
          </cell>
          <cell r="J324">
            <v>19991031</v>
          </cell>
          <cell r="K324" t="str">
            <v>1140303003</v>
          </cell>
          <cell r="L324" t="str">
            <v>6210402003</v>
          </cell>
          <cell r="M324" t="str">
            <v>9100000003</v>
          </cell>
        </row>
        <row r="325">
          <cell r="A325" t="str">
            <v>TZ02</v>
          </cell>
          <cell r="B325">
            <v>3103010003</v>
          </cell>
          <cell r="C325" t="str">
            <v>2.4-D</v>
          </cell>
          <cell r="D325" t="str">
            <v>63</v>
          </cell>
          <cell r="E325">
            <v>610</v>
          </cell>
          <cell r="F325">
            <v>1</v>
          </cell>
          <cell r="G325">
            <v>3.1</v>
          </cell>
          <cell r="H325">
            <v>-16</v>
          </cell>
          <cell r="I325">
            <v>-49.6</v>
          </cell>
          <cell r="J325">
            <v>19991031</v>
          </cell>
          <cell r="K325" t="str">
            <v>1140303003</v>
          </cell>
          <cell r="L325" t="str">
            <v>6210402003</v>
          </cell>
        </row>
        <row r="326">
          <cell r="A326" t="str">
            <v>EA01</v>
          </cell>
          <cell r="B326">
            <v>3103010003</v>
          </cell>
          <cell r="C326" t="str">
            <v>2.4-D</v>
          </cell>
          <cell r="D326" t="str">
            <v>65</v>
          </cell>
          <cell r="E326">
            <v>917</v>
          </cell>
          <cell r="F326">
            <v>1</v>
          </cell>
          <cell r="G326">
            <v>3.6</v>
          </cell>
          <cell r="H326">
            <v>-19</v>
          </cell>
          <cell r="I326">
            <v>-68.400000000000006</v>
          </cell>
          <cell r="J326">
            <v>19991031</v>
          </cell>
          <cell r="K326" t="str">
            <v>1140305003</v>
          </cell>
          <cell r="L326" t="str">
            <v>6210402005</v>
          </cell>
        </row>
        <row r="327">
          <cell r="A327" t="str">
            <v>EA02</v>
          </cell>
          <cell r="B327">
            <v>3103010003</v>
          </cell>
          <cell r="C327" t="str">
            <v>2.4-D</v>
          </cell>
          <cell r="D327" t="str">
            <v>65</v>
          </cell>
          <cell r="E327">
            <v>905</v>
          </cell>
          <cell r="F327">
            <v>1</v>
          </cell>
          <cell r="G327">
            <v>3.1</v>
          </cell>
          <cell r="H327">
            <v>-16</v>
          </cell>
          <cell r="I327">
            <v>-49.6</v>
          </cell>
          <cell r="J327">
            <v>19991031</v>
          </cell>
          <cell r="K327" t="str">
            <v>1140305003</v>
          </cell>
          <cell r="L327" t="str">
            <v>6210402005</v>
          </cell>
        </row>
        <row r="328">
          <cell r="A328" t="str">
            <v>EA03</v>
          </cell>
          <cell r="B328">
            <v>3103010003</v>
          </cell>
          <cell r="C328" t="str">
            <v>2.4-D</v>
          </cell>
          <cell r="D328" t="str">
            <v>65</v>
          </cell>
          <cell r="E328">
            <v>903</v>
          </cell>
          <cell r="F328">
            <v>1</v>
          </cell>
          <cell r="G328">
            <v>3.5</v>
          </cell>
          <cell r="H328">
            <v>-98</v>
          </cell>
          <cell r="I328">
            <v>-343</v>
          </cell>
          <cell r="J328">
            <v>19991031</v>
          </cell>
          <cell r="K328" t="str">
            <v>1140305003</v>
          </cell>
          <cell r="L328" t="str">
            <v>6210402005</v>
          </cell>
        </row>
        <row r="329">
          <cell r="A329" t="str">
            <v>EA03</v>
          </cell>
          <cell r="B329">
            <v>3103010003</v>
          </cell>
          <cell r="C329" t="str">
            <v>2.4-D</v>
          </cell>
          <cell r="D329" t="str">
            <v>65</v>
          </cell>
          <cell r="E329">
            <v>906</v>
          </cell>
          <cell r="F329">
            <v>1</v>
          </cell>
          <cell r="G329">
            <v>3.5</v>
          </cell>
          <cell r="H329">
            <v>-13</v>
          </cell>
          <cell r="I329">
            <v>-45.5</v>
          </cell>
          <cell r="J329">
            <v>19991031</v>
          </cell>
          <cell r="K329" t="str">
            <v>1140305003</v>
          </cell>
          <cell r="L329" t="str">
            <v>6210402005</v>
          </cell>
        </row>
        <row r="330">
          <cell r="A330" t="str">
            <v>MF28</v>
          </cell>
          <cell r="B330">
            <v>3103010003</v>
          </cell>
          <cell r="C330" t="str">
            <v>2.4-D</v>
          </cell>
          <cell r="D330" t="str">
            <v>65</v>
          </cell>
          <cell r="E330">
            <v>934</v>
          </cell>
          <cell r="F330">
            <v>1</v>
          </cell>
          <cell r="G330">
            <v>3.1</v>
          </cell>
          <cell r="H330">
            <v>-9</v>
          </cell>
          <cell r="I330">
            <v>-27.900000000000002</v>
          </cell>
          <cell r="J330">
            <v>19991031</v>
          </cell>
          <cell r="K330" t="str">
            <v>1140305003</v>
          </cell>
          <cell r="L330" t="str">
            <v>6210402005</v>
          </cell>
        </row>
        <row r="331">
          <cell r="A331" t="str">
            <v>P014</v>
          </cell>
          <cell r="B331">
            <v>3103010003</v>
          </cell>
          <cell r="C331" t="str">
            <v>2.4-D</v>
          </cell>
          <cell r="D331" t="str">
            <v>S1</v>
          </cell>
          <cell r="E331">
            <v>291</v>
          </cell>
          <cell r="F331">
            <v>1</v>
          </cell>
          <cell r="G331">
            <v>3.1</v>
          </cell>
          <cell r="H331">
            <v>-20</v>
          </cell>
          <cell r="I331">
            <v>-62</v>
          </cell>
          <cell r="J331">
            <v>19991031</v>
          </cell>
          <cell r="K331" t="str">
            <v>1140305003</v>
          </cell>
          <cell r="L331" t="str">
            <v>6210402005</v>
          </cell>
          <cell r="M331" t="str">
            <v>9100000005</v>
          </cell>
        </row>
        <row r="332">
          <cell r="A332" t="str">
            <v>TA25</v>
          </cell>
          <cell r="B332">
            <v>3103010003</v>
          </cell>
          <cell r="C332" t="str">
            <v>2.4-D</v>
          </cell>
          <cell r="D332" t="str">
            <v>65</v>
          </cell>
          <cell r="E332">
            <v>871</v>
          </cell>
          <cell r="F332">
            <v>1</v>
          </cell>
          <cell r="G332">
            <v>3.1</v>
          </cell>
          <cell r="H332">
            <v>-20</v>
          </cell>
          <cell r="I332">
            <v>-62</v>
          </cell>
          <cell r="J332">
            <v>19991031</v>
          </cell>
          <cell r="K332" t="str">
            <v>1140305003</v>
          </cell>
          <cell r="L332" t="str">
            <v>6210402005</v>
          </cell>
        </row>
        <row r="333">
          <cell r="A333" t="str">
            <v>TA30</v>
          </cell>
          <cell r="B333">
            <v>3103010003</v>
          </cell>
          <cell r="C333" t="str">
            <v>2.4-D</v>
          </cell>
          <cell r="D333" t="str">
            <v>65</v>
          </cell>
          <cell r="E333">
            <v>884</v>
          </cell>
          <cell r="F333">
            <v>1</v>
          </cell>
          <cell r="G333">
            <v>3.1</v>
          </cell>
          <cell r="H333">
            <v>-70</v>
          </cell>
          <cell r="I333">
            <v>-217</v>
          </cell>
          <cell r="J333">
            <v>19991031</v>
          </cell>
          <cell r="K333" t="str">
            <v>1140305003</v>
          </cell>
          <cell r="L333" t="str">
            <v>6210402005</v>
          </cell>
        </row>
        <row r="334">
          <cell r="A334" t="str">
            <v>TL04</v>
          </cell>
          <cell r="B334">
            <v>3103010003</v>
          </cell>
          <cell r="C334" t="str">
            <v>2.4-D</v>
          </cell>
          <cell r="D334" t="str">
            <v>65</v>
          </cell>
          <cell r="E334">
            <v>899</v>
          </cell>
          <cell r="F334">
            <v>4</v>
          </cell>
          <cell r="G334">
            <v>3.1</v>
          </cell>
          <cell r="H334">
            <v>-14</v>
          </cell>
          <cell r="I334">
            <v>-43.4</v>
          </cell>
          <cell r="J334">
            <v>19991031</v>
          </cell>
          <cell r="K334" t="str">
            <v>1140305003</v>
          </cell>
          <cell r="L334" t="str">
            <v>6210402005</v>
          </cell>
        </row>
        <row r="335">
          <cell r="A335" t="str">
            <v>TL05</v>
          </cell>
          <cell r="B335">
            <v>3103010003</v>
          </cell>
          <cell r="C335" t="str">
            <v>2.4-D</v>
          </cell>
          <cell r="D335" t="str">
            <v>65</v>
          </cell>
          <cell r="E335">
            <v>891</v>
          </cell>
          <cell r="F335">
            <v>1</v>
          </cell>
          <cell r="G335">
            <v>3.1</v>
          </cell>
          <cell r="H335">
            <v>-29</v>
          </cell>
          <cell r="I335">
            <v>-89.9</v>
          </cell>
          <cell r="J335">
            <v>19991031</v>
          </cell>
          <cell r="K335" t="str">
            <v>1140305003</v>
          </cell>
          <cell r="L335" t="str">
            <v>6210402005</v>
          </cell>
        </row>
        <row r="336">
          <cell r="A336" t="str">
            <v>TO03</v>
          </cell>
          <cell r="B336">
            <v>3103010003</v>
          </cell>
          <cell r="C336" t="str">
            <v>2.4-D</v>
          </cell>
          <cell r="D336" t="str">
            <v>S1</v>
          </cell>
          <cell r="E336">
            <v>330</v>
          </cell>
          <cell r="F336">
            <v>2</v>
          </cell>
          <cell r="G336">
            <v>3.1</v>
          </cell>
          <cell r="H336">
            <v>-10</v>
          </cell>
          <cell r="I336">
            <v>-31</v>
          </cell>
          <cell r="J336">
            <v>19991031</v>
          </cell>
          <cell r="K336" t="str">
            <v>1140305003</v>
          </cell>
          <cell r="L336" t="str">
            <v>6210402005</v>
          </cell>
          <cell r="M336" t="str">
            <v>9100000005</v>
          </cell>
        </row>
        <row r="337">
          <cell r="A337" t="str">
            <v>EA02</v>
          </cell>
          <cell r="B337">
            <v>3103010003</v>
          </cell>
          <cell r="C337" t="str">
            <v>2.4-D</v>
          </cell>
          <cell r="D337" t="str">
            <v>66</v>
          </cell>
          <cell r="E337">
            <v>860</v>
          </cell>
          <cell r="F337">
            <v>1</v>
          </cell>
          <cell r="G337">
            <v>3.1</v>
          </cell>
          <cell r="H337">
            <v>-62</v>
          </cell>
          <cell r="I337">
            <v>-192.20000000000002</v>
          </cell>
          <cell r="J337">
            <v>19991031</v>
          </cell>
          <cell r="K337" t="str">
            <v>1140306003</v>
          </cell>
          <cell r="L337" t="str">
            <v>6210402006</v>
          </cell>
        </row>
        <row r="338">
          <cell r="A338" t="str">
            <v>EA03</v>
          </cell>
          <cell r="B338">
            <v>3103010003</v>
          </cell>
          <cell r="C338" t="str">
            <v>2.4-D</v>
          </cell>
          <cell r="D338" t="str">
            <v>66</v>
          </cell>
          <cell r="E338">
            <v>854</v>
          </cell>
          <cell r="F338">
            <v>1</v>
          </cell>
          <cell r="G338">
            <v>3.5</v>
          </cell>
          <cell r="H338">
            <v>-51</v>
          </cell>
          <cell r="I338">
            <v>-178.5</v>
          </cell>
          <cell r="J338">
            <v>19991031</v>
          </cell>
          <cell r="K338" t="str">
            <v>1140306003</v>
          </cell>
          <cell r="L338" t="str">
            <v>6210402006</v>
          </cell>
        </row>
        <row r="339">
          <cell r="A339" t="str">
            <v>MF28</v>
          </cell>
          <cell r="B339">
            <v>3103010003</v>
          </cell>
          <cell r="C339" t="str">
            <v>2.4-D</v>
          </cell>
          <cell r="D339" t="str">
            <v>66</v>
          </cell>
          <cell r="E339">
            <v>871</v>
          </cell>
          <cell r="F339">
            <v>1</v>
          </cell>
          <cell r="G339">
            <v>3.1</v>
          </cell>
          <cell r="H339">
            <v>-26.41</v>
          </cell>
          <cell r="I339">
            <v>-81.871000000000009</v>
          </cell>
          <cell r="J339">
            <v>19991031</v>
          </cell>
          <cell r="K339" t="str">
            <v>1140306003</v>
          </cell>
          <cell r="L339" t="str">
            <v>6210402006</v>
          </cell>
        </row>
        <row r="340">
          <cell r="A340" t="str">
            <v>MF36</v>
          </cell>
          <cell r="B340">
            <v>3103010003</v>
          </cell>
          <cell r="C340" t="str">
            <v>2.4-D</v>
          </cell>
          <cell r="D340" t="str">
            <v>66</v>
          </cell>
          <cell r="E340">
            <v>870</v>
          </cell>
          <cell r="F340">
            <v>1</v>
          </cell>
          <cell r="G340">
            <v>3.1</v>
          </cell>
          <cell r="H340">
            <v>-42</v>
          </cell>
          <cell r="I340">
            <v>-130.20000000000002</v>
          </cell>
          <cell r="J340">
            <v>19991031</v>
          </cell>
          <cell r="K340" t="str">
            <v>1140306003</v>
          </cell>
          <cell r="L340" t="str">
            <v>6210402006</v>
          </cell>
        </row>
        <row r="341">
          <cell r="A341" t="str">
            <v>MF37</v>
          </cell>
          <cell r="B341">
            <v>3103010003</v>
          </cell>
          <cell r="C341" t="str">
            <v>2.4-D</v>
          </cell>
          <cell r="D341" t="str">
            <v>66</v>
          </cell>
          <cell r="E341">
            <v>873</v>
          </cell>
          <cell r="F341">
            <v>1</v>
          </cell>
          <cell r="G341">
            <v>3.5</v>
          </cell>
          <cell r="H341">
            <v>-45</v>
          </cell>
          <cell r="I341">
            <v>-157.5</v>
          </cell>
          <cell r="J341">
            <v>19991031</v>
          </cell>
          <cell r="K341" t="str">
            <v>1140306003</v>
          </cell>
          <cell r="L341" t="str">
            <v>6210402006</v>
          </cell>
        </row>
        <row r="342">
          <cell r="A342" t="str">
            <v>P003</v>
          </cell>
          <cell r="B342">
            <v>3103010003</v>
          </cell>
          <cell r="C342" t="str">
            <v>2.4-D</v>
          </cell>
          <cell r="D342" t="str">
            <v>Q1</v>
          </cell>
          <cell r="E342">
            <v>173</v>
          </cell>
          <cell r="F342">
            <v>2</v>
          </cell>
          <cell r="G342">
            <v>3.1</v>
          </cell>
          <cell r="H342">
            <v>-15</v>
          </cell>
          <cell r="I342">
            <v>-46.5</v>
          </cell>
          <cell r="J342">
            <v>19991031</v>
          </cell>
          <cell r="K342" t="str">
            <v>1140306003</v>
          </cell>
          <cell r="L342" t="str">
            <v>6210402006</v>
          </cell>
          <cell r="M342" t="str">
            <v>9100000008</v>
          </cell>
        </row>
        <row r="343">
          <cell r="A343" t="str">
            <v>P012</v>
          </cell>
          <cell r="B343">
            <v>3103010003</v>
          </cell>
          <cell r="C343" t="str">
            <v>2.4-D</v>
          </cell>
          <cell r="D343" t="str">
            <v>N1</v>
          </cell>
          <cell r="E343">
            <v>325</v>
          </cell>
          <cell r="F343">
            <v>1</v>
          </cell>
          <cell r="G343">
            <v>3.1</v>
          </cell>
          <cell r="H343">
            <v>-45</v>
          </cell>
          <cell r="I343">
            <v>-139.5</v>
          </cell>
          <cell r="J343">
            <v>19991031</v>
          </cell>
          <cell r="K343" t="str">
            <v>1140306003</v>
          </cell>
          <cell r="L343" t="str">
            <v>6210402006</v>
          </cell>
          <cell r="M343" t="str">
            <v>9100000008</v>
          </cell>
        </row>
        <row r="344">
          <cell r="A344" t="str">
            <v>P023</v>
          </cell>
          <cell r="B344">
            <v>3103010003</v>
          </cell>
          <cell r="C344" t="str">
            <v>2.4-D</v>
          </cell>
          <cell r="D344" t="str">
            <v>B1</v>
          </cell>
          <cell r="E344">
            <v>265</v>
          </cell>
          <cell r="F344">
            <v>1</v>
          </cell>
          <cell r="G344">
            <v>3.1</v>
          </cell>
          <cell r="H344">
            <v>-27</v>
          </cell>
          <cell r="I344">
            <v>-83.7</v>
          </cell>
          <cell r="J344">
            <v>19991030</v>
          </cell>
          <cell r="K344" t="str">
            <v>1140306003</v>
          </cell>
          <cell r="L344" t="str">
            <v>6210402006</v>
          </cell>
          <cell r="M344" t="str">
            <v>9100000008</v>
          </cell>
        </row>
        <row r="345">
          <cell r="A345" t="str">
            <v>S001</v>
          </cell>
          <cell r="B345">
            <v>3103010003</v>
          </cell>
          <cell r="C345" t="str">
            <v>2.4-D</v>
          </cell>
          <cell r="D345" t="str">
            <v>66</v>
          </cell>
          <cell r="E345">
            <v>868</v>
          </cell>
          <cell r="F345">
            <v>2</v>
          </cell>
          <cell r="G345">
            <v>3.5</v>
          </cell>
          <cell r="H345">
            <v>-33</v>
          </cell>
          <cell r="I345">
            <v>-115.5</v>
          </cell>
          <cell r="J345">
            <v>19991031</v>
          </cell>
          <cell r="K345" t="str">
            <v>1140306003</v>
          </cell>
          <cell r="L345" t="str">
            <v>6210402006</v>
          </cell>
        </row>
        <row r="346">
          <cell r="A346" t="str">
            <v>S002</v>
          </cell>
          <cell r="B346">
            <v>3103010003</v>
          </cell>
          <cell r="C346" t="str">
            <v>2.4-D</v>
          </cell>
          <cell r="D346" t="str">
            <v>66</v>
          </cell>
          <cell r="E346">
            <v>869</v>
          </cell>
          <cell r="F346">
            <v>2</v>
          </cell>
          <cell r="G346">
            <v>3.5</v>
          </cell>
          <cell r="H346">
            <v>-130</v>
          </cell>
          <cell r="I346">
            <v>-455</v>
          </cell>
          <cell r="J346">
            <v>19991031</v>
          </cell>
          <cell r="K346" t="str">
            <v>1140306003</v>
          </cell>
          <cell r="L346" t="str">
            <v>6210402006</v>
          </cell>
        </row>
        <row r="347">
          <cell r="A347" t="str">
            <v>TE02</v>
          </cell>
          <cell r="B347">
            <v>3103010003</v>
          </cell>
          <cell r="C347" t="str">
            <v>2.4-D</v>
          </cell>
          <cell r="D347" t="str">
            <v>Q1</v>
          </cell>
          <cell r="E347">
            <v>175</v>
          </cell>
          <cell r="F347">
            <v>1</v>
          </cell>
          <cell r="G347">
            <v>3.1</v>
          </cell>
          <cell r="H347">
            <v>-10</v>
          </cell>
          <cell r="I347">
            <v>-31</v>
          </cell>
          <cell r="J347">
            <v>19991031</v>
          </cell>
          <cell r="K347" t="str">
            <v>1140306003</v>
          </cell>
          <cell r="L347" t="str">
            <v>6210402006</v>
          </cell>
          <cell r="M347" t="str">
            <v>9100000008</v>
          </cell>
        </row>
        <row r="348">
          <cell r="A348" t="str">
            <v>TL04</v>
          </cell>
          <cell r="B348">
            <v>3103010003</v>
          </cell>
          <cell r="C348" t="str">
            <v>2.4-D</v>
          </cell>
          <cell r="D348" t="str">
            <v>66</v>
          </cell>
          <cell r="E348">
            <v>853</v>
          </cell>
          <cell r="F348">
            <v>2</v>
          </cell>
          <cell r="G348">
            <v>3.1</v>
          </cell>
          <cell r="H348">
            <v>-57</v>
          </cell>
          <cell r="I348">
            <v>-176.70000000000002</v>
          </cell>
          <cell r="J348">
            <v>19991031</v>
          </cell>
          <cell r="K348" t="str">
            <v>1140306003</v>
          </cell>
          <cell r="L348" t="str">
            <v>6210402006</v>
          </cell>
        </row>
        <row r="349">
          <cell r="A349" t="str">
            <v>TL05</v>
          </cell>
          <cell r="B349">
            <v>3103010003</v>
          </cell>
          <cell r="C349" t="str">
            <v>2.4-D</v>
          </cell>
          <cell r="D349" t="str">
            <v>66</v>
          </cell>
          <cell r="E349">
            <v>850</v>
          </cell>
          <cell r="F349">
            <v>1</v>
          </cell>
          <cell r="G349">
            <v>3.1</v>
          </cell>
          <cell r="H349">
            <v>-38</v>
          </cell>
          <cell r="I349">
            <v>-117.8</v>
          </cell>
          <cell r="J349">
            <v>19991031</v>
          </cell>
          <cell r="K349" t="str">
            <v>1140306003</v>
          </cell>
          <cell r="L349" t="str">
            <v>6210402006</v>
          </cell>
        </row>
        <row r="350">
          <cell r="A350" t="str">
            <v>TO03</v>
          </cell>
          <cell r="B350">
            <v>3103010003</v>
          </cell>
          <cell r="C350" t="str">
            <v>2.4-D</v>
          </cell>
          <cell r="D350" t="str">
            <v>S1</v>
          </cell>
          <cell r="E350">
            <v>328</v>
          </cell>
          <cell r="F350">
            <v>2</v>
          </cell>
          <cell r="G350">
            <v>3.1</v>
          </cell>
          <cell r="H350">
            <v>-10</v>
          </cell>
          <cell r="I350">
            <v>-31</v>
          </cell>
          <cell r="J350">
            <v>19991031</v>
          </cell>
          <cell r="K350" t="str">
            <v>1140306003</v>
          </cell>
          <cell r="L350" t="str">
            <v>6210402006</v>
          </cell>
          <cell r="M350" t="str">
            <v>9100000008</v>
          </cell>
        </row>
        <row r="351">
          <cell r="A351" t="str">
            <v>TO12</v>
          </cell>
          <cell r="B351">
            <v>3103010003</v>
          </cell>
          <cell r="C351" t="str">
            <v>2.4-D</v>
          </cell>
          <cell r="D351" t="str">
            <v>S1</v>
          </cell>
          <cell r="E351">
            <v>336</v>
          </cell>
          <cell r="F351">
            <v>1</v>
          </cell>
          <cell r="G351">
            <v>3.1</v>
          </cell>
          <cell r="H351">
            <v>-80</v>
          </cell>
          <cell r="I351">
            <v>-248</v>
          </cell>
          <cell r="J351">
            <v>19991031</v>
          </cell>
          <cell r="K351" t="str">
            <v>1140306003</v>
          </cell>
          <cell r="L351" t="str">
            <v>6210402006</v>
          </cell>
          <cell r="M351" t="str">
            <v>9100000008</v>
          </cell>
        </row>
        <row r="352">
          <cell r="A352" t="str">
            <v>P003</v>
          </cell>
          <cell r="B352">
            <v>3103010003</v>
          </cell>
          <cell r="C352" t="str">
            <v>2.4-D</v>
          </cell>
          <cell r="D352" t="str">
            <v>Q1</v>
          </cell>
          <cell r="E352">
            <v>171</v>
          </cell>
          <cell r="F352">
            <v>1</v>
          </cell>
          <cell r="G352">
            <v>3.1</v>
          </cell>
          <cell r="H352">
            <v>-11</v>
          </cell>
          <cell r="I352">
            <v>-34.1</v>
          </cell>
          <cell r="J352">
            <v>19991031</v>
          </cell>
          <cell r="K352" t="str">
            <v>1140335003</v>
          </cell>
          <cell r="L352" t="str">
            <v>6210402015</v>
          </cell>
          <cell r="M352" t="str">
            <v>9100000015</v>
          </cell>
        </row>
        <row r="353">
          <cell r="A353" t="str">
            <v>P003</v>
          </cell>
          <cell r="B353">
            <v>3103010003</v>
          </cell>
          <cell r="C353" t="str">
            <v>2.4-D</v>
          </cell>
          <cell r="D353" t="str">
            <v>Q1</v>
          </cell>
          <cell r="E353">
            <v>174</v>
          </cell>
          <cell r="F353">
            <v>2</v>
          </cell>
          <cell r="G353">
            <v>3.1</v>
          </cell>
          <cell r="H353">
            <v>-40</v>
          </cell>
          <cell r="I353">
            <v>-124</v>
          </cell>
          <cell r="J353">
            <v>19991031</v>
          </cell>
          <cell r="K353" t="str">
            <v>1140335003</v>
          </cell>
          <cell r="L353" t="str">
            <v>6210402015</v>
          </cell>
          <cell r="M353" t="str">
            <v>9100000015</v>
          </cell>
        </row>
        <row r="354">
          <cell r="A354" t="str">
            <v>P001</v>
          </cell>
          <cell r="B354">
            <v>3103010003</v>
          </cell>
          <cell r="C354" t="str">
            <v>2.4-D</v>
          </cell>
          <cell r="D354" t="str">
            <v>L1</v>
          </cell>
          <cell r="E354">
            <v>259</v>
          </cell>
          <cell r="F354">
            <v>1</v>
          </cell>
          <cell r="G354">
            <v>3.1</v>
          </cell>
          <cell r="H354">
            <v>-5</v>
          </cell>
          <cell r="I354">
            <v>-15.5</v>
          </cell>
          <cell r="J354">
            <v>19991030</v>
          </cell>
          <cell r="K354" t="str">
            <v>1241506009</v>
          </cell>
          <cell r="L354" t="str">
            <v>6210402019</v>
          </cell>
          <cell r="M354" t="str">
            <v>9200000007</v>
          </cell>
        </row>
        <row r="355">
          <cell r="A355" t="str">
            <v>P001</v>
          </cell>
          <cell r="B355">
            <v>3103010004</v>
          </cell>
          <cell r="C355" t="str">
            <v>2.4-DB</v>
          </cell>
          <cell r="D355" t="str">
            <v>L1</v>
          </cell>
          <cell r="E355">
            <v>257</v>
          </cell>
          <cell r="F355">
            <v>2</v>
          </cell>
          <cell r="G355">
            <v>6.72</v>
          </cell>
          <cell r="H355">
            <v>-25</v>
          </cell>
          <cell r="I355">
            <v>-168</v>
          </cell>
          <cell r="J355">
            <v>19991028</v>
          </cell>
          <cell r="K355" t="str">
            <v>1241506009</v>
          </cell>
          <cell r="L355" t="str">
            <v>6210402019</v>
          </cell>
          <cell r="M355" t="str">
            <v>9200000007</v>
          </cell>
        </row>
        <row r="356">
          <cell r="A356" t="str">
            <v>P005</v>
          </cell>
          <cell r="B356">
            <v>3103010004</v>
          </cell>
          <cell r="C356" t="str">
            <v>2.4-DB</v>
          </cell>
          <cell r="D356" t="str">
            <v>H1</v>
          </cell>
          <cell r="E356">
            <v>203</v>
          </cell>
          <cell r="F356">
            <v>1</v>
          </cell>
          <cell r="G356">
            <v>6.72</v>
          </cell>
          <cell r="H356">
            <v>-3</v>
          </cell>
          <cell r="I356">
            <v>-20.16</v>
          </cell>
          <cell r="J356">
            <v>19991028</v>
          </cell>
          <cell r="K356" t="str">
            <v>1241603000</v>
          </cell>
          <cell r="L356" t="str">
            <v>6210402013</v>
          </cell>
          <cell r="M356" t="str">
            <v>9100000016</v>
          </cell>
        </row>
        <row r="357">
          <cell r="A357" t="str">
            <v>P012</v>
          </cell>
          <cell r="B357">
            <v>3103010004</v>
          </cell>
          <cell r="C357" t="str">
            <v>2.4-DB</v>
          </cell>
          <cell r="D357" t="str">
            <v>N1</v>
          </cell>
          <cell r="E357">
            <v>302</v>
          </cell>
          <cell r="F357">
            <v>1</v>
          </cell>
          <cell r="G357">
            <v>6.72</v>
          </cell>
          <cell r="H357">
            <v>-42</v>
          </cell>
          <cell r="I357">
            <v>-282.24</v>
          </cell>
          <cell r="J357">
            <v>19991026</v>
          </cell>
          <cell r="K357" t="str">
            <v>5110201009</v>
          </cell>
          <cell r="L357" t="str">
            <v>6210402013</v>
          </cell>
          <cell r="M357" t="str">
            <v>9100000017</v>
          </cell>
        </row>
        <row r="358">
          <cell r="A358" t="str">
            <v>P012</v>
          </cell>
          <cell r="B358">
            <v>3103010004</v>
          </cell>
          <cell r="C358" t="str">
            <v>2.4-DB</v>
          </cell>
          <cell r="D358" t="str">
            <v>N1</v>
          </cell>
          <cell r="E358">
            <v>303</v>
          </cell>
          <cell r="F358">
            <v>1</v>
          </cell>
          <cell r="G358">
            <v>6.72</v>
          </cell>
          <cell r="H358">
            <v>-10</v>
          </cell>
          <cell r="I358">
            <v>-67.2</v>
          </cell>
          <cell r="J358">
            <v>19991026</v>
          </cell>
          <cell r="K358" t="str">
            <v>5110201009</v>
          </cell>
          <cell r="L358" t="str">
            <v>6210402013</v>
          </cell>
          <cell r="M358" t="str">
            <v>9100000017</v>
          </cell>
        </row>
        <row r="359">
          <cell r="A359" t="str">
            <v>P012</v>
          </cell>
          <cell r="B359">
            <v>3103010004</v>
          </cell>
          <cell r="C359" t="str">
            <v>2.4-DB</v>
          </cell>
          <cell r="D359" t="str">
            <v>N1</v>
          </cell>
          <cell r="E359">
            <v>304</v>
          </cell>
          <cell r="F359">
            <v>1</v>
          </cell>
          <cell r="G359">
            <v>6.72</v>
          </cell>
          <cell r="H359">
            <v>-39</v>
          </cell>
          <cell r="I359">
            <v>-262.08</v>
          </cell>
          <cell r="J359">
            <v>19991026</v>
          </cell>
          <cell r="K359" t="str">
            <v>5110201009</v>
          </cell>
          <cell r="L359" t="str">
            <v>6210402013</v>
          </cell>
          <cell r="M359" t="str">
            <v>9100000017</v>
          </cell>
        </row>
        <row r="360">
          <cell r="A360" t="str">
            <v>P012</v>
          </cell>
          <cell r="B360">
            <v>3103010004</v>
          </cell>
          <cell r="C360" t="str">
            <v>2.4-DB</v>
          </cell>
          <cell r="D360" t="str">
            <v>N1</v>
          </cell>
          <cell r="E360">
            <v>305</v>
          </cell>
          <cell r="F360">
            <v>1</v>
          </cell>
          <cell r="G360">
            <v>6.72</v>
          </cell>
          <cell r="H360">
            <v>-7</v>
          </cell>
          <cell r="I360">
            <v>-47.04</v>
          </cell>
          <cell r="J360">
            <v>19991026</v>
          </cell>
          <cell r="K360" t="str">
            <v>5110201009</v>
          </cell>
          <cell r="L360" t="str">
            <v>6210402013</v>
          </cell>
          <cell r="M360" t="str">
            <v>9100000017</v>
          </cell>
        </row>
        <row r="361">
          <cell r="A361" t="str">
            <v>P014</v>
          </cell>
          <cell r="B361">
            <v>3103010008</v>
          </cell>
          <cell r="C361" t="str">
            <v>ATRAZINA</v>
          </cell>
          <cell r="D361" t="str">
            <v>S1</v>
          </cell>
          <cell r="E361">
            <v>288</v>
          </cell>
          <cell r="F361">
            <v>1</v>
          </cell>
          <cell r="G361">
            <v>2.9544999999999999</v>
          </cell>
          <cell r="H361">
            <v>-140</v>
          </cell>
          <cell r="I361">
            <v>-413.63</v>
          </cell>
          <cell r="J361">
            <v>19991031</v>
          </cell>
          <cell r="K361" t="str">
            <v>1140305003</v>
          </cell>
          <cell r="L361" t="str">
            <v>6210402005</v>
          </cell>
          <cell r="M361" t="str">
            <v>9100000005</v>
          </cell>
        </row>
        <row r="362">
          <cell r="A362" t="str">
            <v>P001</v>
          </cell>
          <cell r="B362">
            <v>3103010008</v>
          </cell>
          <cell r="C362" t="str">
            <v>ATRAZINA</v>
          </cell>
          <cell r="D362" t="str">
            <v>L1</v>
          </cell>
          <cell r="E362">
            <v>250</v>
          </cell>
          <cell r="F362">
            <v>1</v>
          </cell>
          <cell r="G362">
            <v>2.9544999999999999</v>
          </cell>
          <cell r="H362">
            <v>-120</v>
          </cell>
          <cell r="I362">
            <v>-354.53999999999996</v>
          </cell>
          <cell r="J362">
            <v>19991028</v>
          </cell>
          <cell r="K362" t="str">
            <v>1140325003</v>
          </cell>
          <cell r="L362" t="str">
            <v>6210402016</v>
          </cell>
          <cell r="M362" t="str">
            <v>9100000007</v>
          </cell>
        </row>
        <row r="363">
          <cell r="A363" t="str">
            <v>P001</v>
          </cell>
          <cell r="B363">
            <v>3103010008</v>
          </cell>
          <cell r="C363" t="str">
            <v>ATRAZINA</v>
          </cell>
          <cell r="D363" t="str">
            <v>L1</v>
          </cell>
          <cell r="E363">
            <v>251</v>
          </cell>
          <cell r="F363">
            <v>1</v>
          </cell>
          <cell r="G363">
            <v>2.9544999999999999</v>
          </cell>
          <cell r="H363">
            <v>-86</v>
          </cell>
          <cell r="I363">
            <v>-254.08699999999999</v>
          </cell>
          <cell r="J363">
            <v>19991028</v>
          </cell>
          <cell r="K363" t="str">
            <v>1140325003</v>
          </cell>
          <cell r="L363" t="str">
            <v>6210402016</v>
          </cell>
          <cell r="M363" t="str">
            <v>9100000007</v>
          </cell>
        </row>
        <row r="364">
          <cell r="A364" t="str">
            <v>P001</v>
          </cell>
          <cell r="B364">
            <v>3103010008</v>
          </cell>
          <cell r="C364" t="str">
            <v>ATRAZINA</v>
          </cell>
          <cell r="D364" t="str">
            <v>L1</v>
          </cell>
          <cell r="E364">
            <v>253</v>
          </cell>
          <cell r="F364">
            <v>1</v>
          </cell>
          <cell r="G364">
            <v>2.9544999999999999</v>
          </cell>
          <cell r="H364">
            <v>-110</v>
          </cell>
          <cell r="I364">
            <v>-324.995</v>
          </cell>
          <cell r="J364">
            <v>19991028</v>
          </cell>
          <cell r="K364" t="str">
            <v>1140325003</v>
          </cell>
          <cell r="L364" t="str">
            <v>6210402016</v>
          </cell>
          <cell r="M364" t="str">
            <v>9100000007</v>
          </cell>
        </row>
        <row r="365">
          <cell r="A365" t="str">
            <v>P001</v>
          </cell>
          <cell r="B365">
            <v>3103010008</v>
          </cell>
          <cell r="C365" t="str">
            <v>ATRAZINA</v>
          </cell>
          <cell r="D365" t="str">
            <v>L1</v>
          </cell>
          <cell r="E365">
            <v>246</v>
          </cell>
          <cell r="F365">
            <v>2</v>
          </cell>
          <cell r="G365">
            <v>2.9544999999999999</v>
          </cell>
          <cell r="H365">
            <v>-92</v>
          </cell>
          <cell r="I365">
            <v>-271.81399999999996</v>
          </cell>
          <cell r="J365">
            <v>19991001</v>
          </cell>
          <cell r="K365" t="str">
            <v>1140335003</v>
          </cell>
          <cell r="L365" t="str">
            <v>6210402015</v>
          </cell>
          <cell r="M365" t="str">
            <v>9100000015</v>
          </cell>
        </row>
        <row r="366">
          <cell r="A366" t="str">
            <v>P001</v>
          </cell>
          <cell r="B366">
            <v>3103010008</v>
          </cell>
          <cell r="C366" t="str">
            <v>ATRAZINA</v>
          </cell>
          <cell r="D366" t="str">
            <v>L1</v>
          </cell>
          <cell r="E366">
            <v>252</v>
          </cell>
          <cell r="F366">
            <v>1</v>
          </cell>
          <cell r="G366">
            <v>2.9544999999999999</v>
          </cell>
          <cell r="H366">
            <v>-100</v>
          </cell>
          <cell r="I366">
            <v>-295.45</v>
          </cell>
          <cell r="J366">
            <v>19991028</v>
          </cell>
          <cell r="K366" t="str">
            <v>1140335003</v>
          </cell>
          <cell r="L366" t="str">
            <v>6210402015</v>
          </cell>
          <cell r="M366" t="str">
            <v>9100000015</v>
          </cell>
        </row>
        <row r="367">
          <cell r="A367" t="str">
            <v>EA02</v>
          </cell>
          <cell r="B367">
            <v>3103010010</v>
          </cell>
          <cell r="C367" t="str">
            <v>BANVEL</v>
          </cell>
          <cell r="D367" t="str">
            <v>66</v>
          </cell>
          <cell r="E367">
            <v>856</v>
          </cell>
          <cell r="F367">
            <v>1</v>
          </cell>
          <cell r="G367">
            <v>28.5</v>
          </cell>
          <cell r="H367">
            <v>-15</v>
          </cell>
          <cell r="I367">
            <v>-427.5</v>
          </cell>
          <cell r="J367">
            <v>19991031</v>
          </cell>
          <cell r="K367" t="str">
            <v>1140306003</v>
          </cell>
          <cell r="L367" t="str">
            <v>6210402006</v>
          </cell>
        </row>
        <row r="368">
          <cell r="A368" t="str">
            <v>TZ02</v>
          </cell>
          <cell r="B368">
            <v>3103010021</v>
          </cell>
          <cell r="C368" t="str">
            <v>DUAL</v>
          </cell>
          <cell r="D368" t="str">
            <v>65</v>
          </cell>
          <cell r="E368">
            <v>848</v>
          </cell>
          <cell r="F368">
            <v>1</v>
          </cell>
          <cell r="G368">
            <v>7.45</v>
          </cell>
          <cell r="H368">
            <v>-425</v>
          </cell>
          <cell r="I368">
            <v>-3166.25</v>
          </cell>
          <cell r="J368">
            <v>19991031</v>
          </cell>
          <cell r="K368" t="str">
            <v>1140305003</v>
          </cell>
          <cell r="L368" t="str">
            <v>6210402005</v>
          </cell>
        </row>
        <row r="369">
          <cell r="A369" t="str">
            <v>MF29</v>
          </cell>
          <cell r="B369">
            <v>3103010032</v>
          </cell>
          <cell r="C369" t="str">
            <v>HARNES</v>
          </cell>
          <cell r="D369" t="str">
            <v>65</v>
          </cell>
          <cell r="E369">
            <v>928</v>
          </cell>
          <cell r="F369">
            <v>1</v>
          </cell>
          <cell r="G369">
            <v>5.6</v>
          </cell>
          <cell r="H369">
            <v>-560</v>
          </cell>
          <cell r="I369">
            <v>-3136</v>
          </cell>
          <cell r="J369">
            <v>19991031</v>
          </cell>
          <cell r="K369" t="str">
            <v>1140305003</v>
          </cell>
          <cell r="L369" t="str">
            <v>6210402005</v>
          </cell>
        </row>
        <row r="370">
          <cell r="A370" t="str">
            <v>P023</v>
          </cell>
          <cell r="B370">
            <v>3103010041</v>
          </cell>
          <cell r="C370" t="str">
            <v>MISIL I</v>
          </cell>
          <cell r="D370" t="str">
            <v>B1</v>
          </cell>
          <cell r="E370">
            <v>265</v>
          </cell>
          <cell r="F370">
            <v>2</v>
          </cell>
          <cell r="G370">
            <v>34</v>
          </cell>
          <cell r="H370">
            <v>-11</v>
          </cell>
          <cell r="I370">
            <v>-374</v>
          </cell>
          <cell r="J370">
            <v>19991030</v>
          </cell>
          <cell r="K370" t="str">
            <v>1140306003</v>
          </cell>
          <cell r="L370" t="str">
            <v>6210402006</v>
          </cell>
          <cell r="M370" t="str">
            <v>9100000008</v>
          </cell>
        </row>
        <row r="371">
          <cell r="A371" t="str">
            <v>P023</v>
          </cell>
          <cell r="B371">
            <v>3103010041</v>
          </cell>
          <cell r="C371" t="str">
            <v>MISIL I</v>
          </cell>
          <cell r="D371" t="str">
            <v>B1</v>
          </cell>
          <cell r="E371">
            <v>266</v>
          </cell>
          <cell r="F371">
            <v>1</v>
          </cell>
          <cell r="G371">
            <v>34</v>
          </cell>
          <cell r="H371">
            <v>-5</v>
          </cell>
          <cell r="I371">
            <v>-170</v>
          </cell>
          <cell r="J371">
            <v>19991030</v>
          </cell>
          <cell r="K371" t="str">
            <v>1140306003</v>
          </cell>
          <cell r="L371" t="str">
            <v>6210402006</v>
          </cell>
          <cell r="M371" t="str">
            <v>9100000008</v>
          </cell>
        </row>
        <row r="372">
          <cell r="A372" t="str">
            <v>MF28</v>
          </cell>
          <cell r="B372">
            <v>3103010043</v>
          </cell>
          <cell r="C372" t="str">
            <v>NISSHIN</v>
          </cell>
          <cell r="D372" t="str">
            <v>65</v>
          </cell>
          <cell r="E372">
            <v>934</v>
          </cell>
          <cell r="F372">
            <v>4</v>
          </cell>
          <cell r="G372">
            <v>395</v>
          </cell>
          <cell r="H372">
            <v>-3.15</v>
          </cell>
          <cell r="I372">
            <v>-1244.25</v>
          </cell>
          <cell r="J372">
            <v>19991031</v>
          </cell>
          <cell r="K372" t="str">
            <v>1140305003</v>
          </cell>
          <cell r="L372" t="str">
            <v>6210402005</v>
          </cell>
        </row>
        <row r="373">
          <cell r="A373" t="str">
            <v>T008</v>
          </cell>
          <cell r="B373">
            <v>3103010045</v>
          </cell>
          <cell r="C373" t="str">
            <v>PARAQUAT/GRAMOXONE</v>
          </cell>
          <cell r="D373" t="str">
            <v>E1</v>
          </cell>
          <cell r="E373">
            <v>352</v>
          </cell>
          <cell r="F373">
            <v>1</v>
          </cell>
          <cell r="G373">
            <v>4.282</v>
          </cell>
          <cell r="H373">
            <v>-10.8</v>
          </cell>
          <cell r="I373">
            <v>-46.245600000000003</v>
          </cell>
          <cell r="J373">
            <v>19991019</v>
          </cell>
          <cell r="K373" t="str">
            <v>1241603000</v>
          </cell>
          <cell r="L373" t="str">
            <v>6210402013</v>
          </cell>
          <cell r="M373" t="str">
            <v>9100000016</v>
          </cell>
        </row>
        <row r="374">
          <cell r="A374" t="str">
            <v>T008</v>
          </cell>
          <cell r="B374">
            <v>3103010045</v>
          </cell>
          <cell r="C374" t="str">
            <v>PARAQUAT/GRAMOXONE</v>
          </cell>
          <cell r="D374" t="str">
            <v>E1</v>
          </cell>
          <cell r="E374">
            <v>378</v>
          </cell>
          <cell r="F374">
            <v>1</v>
          </cell>
          <cell r="G374">
            <v>4.282</v>
          </cell>
          <cell r="H374">
            <v>-12</v>
          </cell>
          <cell r="I374">
            <v>-51.384</v>
          </cell>
          <cell r="J374">
            <v>19991029</v>
          </cell>
          <cell r="K374" t="str">
            <v>1241603000</v>
          </cell>
          <cell r="L374" t="str">
            <v>6210402013</v>
          </cell>
          <cell r="M374" t="str">
            <v>9100000016</v>
          </cell>
        </row>
        <row r="375">
          <cell r="A375" t="str">
            <v>T008</v>
          </cell>
          <cell r="B375">
            <v>3103010045</v>
          </cell>
          <cell r="C375" t="str">
            <v>PARAQUAT/GRAMOXONE</v>
          </cell>
          <cell r="D375" t="str">
            <v>E1</v>
          </cell>
          <cell r="E375">
            <v>405</v>
          </cell>
          <cell r="F375">
            <v>1</v>
          </cell>
          <cell r="G375">
            <v>4.282</v>
          </cell>
          <cell r="H375">
            <v>-11.4</v>
          </cell>
          <cell r="I375">
            <v>-48.814800000000005</v>
          </cell>
          <cell r="J375">
            <v>19991031</v>
          </cell>
          <cell r="K375" t="str">
            <v>1241603000</v>
          </cell>
          <cell r="L375" t="str">
            <v>6210402013</v>
          </cell>
          <cell r="M375" t="str">
            <v>9100000016</v>
          </cell>
        </row>
        <row r="376">
          <cell r="A376" t="str">
            <v>T008</v>
          </cell>
          <cell r="B376">
            <v>3103010045</v>
          </cell>
          <cell r="C376" t="str">
            <v>PARAQUAT/GRAMOXONE</v>
          </cell>
          <cell r="D376" t="str">
            <v>E1</v>
          </cell>
          <cell r="E376">
            <v>344</v>
          </cell>
          <cell r="F376">
            <v>1</v>
          </cell>
          <cell r="G376">
            <v>4.282</v>
          </cell>
          <cell r="H376">
            <v>-12</v>
          </cell>
          <cell r="I376">
            <v>-51.384</v>
          </cell>
          <cell r="J376">
            <v>19991019</v>
          </cell>
          <cell r="K376" t="str">
            <v>5110201009</v>
          </cell>
          <cell r="L376" t="str">
            <v>6210402013</v>
          </cell>
          <cell r="M376" t="str">
            <v>9100000017</v>
          </cell>
        </row>
        <row r="377">
          <cell r="A377" t="str">
            <v>T008</v>
          </cell>
          <cell r="B377">
            <v>3103010045</v>
          </cell>
          <cell r="C377" t="str">
            <v>PARAQUAT/GRAMOXONE</v>
          </cell>
          <cell r="D377" t="str">
            <v>E1</v>
          </cell>
          <cell r="E377">
            <v>345</v>
          </cell>
          <cell r="F377">
            <v>1</v>
          </cell>
          <cell r="G377">
            <v>4.282</v>
          </cell>
          <cell r="H377">
            <v>-5.0999999999999996</v>
          </cell>
          <cell r="I377">
            <v>-21.838199999999997</v>
          </cell>
          <cell r="J377">
            <v>19991019</v>
          </cell>
          <cell r="K377" t="str">
            <v>5110201009</v>
          </cell>
          <cell r="L377" t="str">
            <v>6210402013</v>
          </cell>
          <cell r="M377" t="str">
            <v>9100000017</v>
          </cell>
        </row>
        <row r="378">
          <cell r="A378" t="str">
            <v>T008</v>
          </cell>
          <cell r="B378">
            <v>3103010045</v>
          </cell>
          <cell r="C378" t="str">
            <v>PARAQUAT/GRAMOXONE</v>
          </cell>
          <cell r="D378" t="str">
            <v>E1</v>
          </cell>
          <cell r="E378">
            <v>346</v>
          </cell>
          <cell r="F378">
            <v>1</v>
          </cell>
          <cell r="G378">
            <v>4.282</v>
          </cell>
          <cell r="H378">
            <v>-10.199999999999999</v>
          </cell>
          <cell r="I378">
            <v>-43.676399999999994</v>
          </cell>
          <cell r="J378">
            <v>19991019</v>
          </cell>
          <cell r="K378" t="str">
            <v>5110201009</v>
          </cell>
          <cell r="L378" t="str">
            <v>6210402013</v>
          </cell>
          <cell r="M378" t="str">
            <v>9100000017</v>
          </cell>
        </row>
        <row r="379">
          <cell r="A379" t="str">
            <v>T008</v>
          </cell>
          <cell r="B379">
            <v>3103010045</v>
          </cell>
          <cell r="C379" t="str">
            <v>PARAQUAT/GRAMOXONE</v>
          </cell>
          <cell r="D379" t="str">
            <v>E1</v>
          </cell>
          <cell r="E379">
            <v>347</v>
          </cell>
          <cell r="F379">
            <v>1</v>
          </cell>
          <cell r="G379">
            <v>4.282</v>
          </cell>
          <cell r="H379">
            <v>-10.199999999999999</v>
          </cell>
          <cell r="I379">
            <v>-43.676399999999994</v>
          </cell>
          <cell r="J379">
            <v>19991019</v>
          </cell>
          <cell r="K379" t="str">
            <v>5110201009</v>
          </cell>
          <cell r="L379" t="str">
            <v>6210402013</v>
          </cell>
          <cell r="M379" t="str">
            <v>9100000017</v>
          </cell>
        </row>
        <row r="380">
          <cell r="A380" t="str">
            <v>T008</v>
          </cell>
          <cell r="B380">
            <v>3103010045</v>
          </cell>
          <cell r="C380" t="str">
            <v>PARAQUAT/GRAMOXONE</v>
          </cell>
          <cell r="D380" t="str">
            <v>E1</v>
          </cell>
          <cell r="E380">
            <v>348</v>
          </cell>
          <cell r="F380">
            <v>1</v>
          </cell>
          <cell r="G380">
            <v>4.282</v>
          </cell>
          <cell r="H380">
            <v>-9.3000000000000007</v>
          </cell>
          <cell r="I380">
            <v>-39.822600000000001</v>
          </cell>
          <cell r="J380">
            <v>19991019</v>
          </cell>
          <cell r="K380" t="str">
            <v>5110201009</v>
          </cell>
          <cell r="L380" t="str">
            <v>6210402013</v>
          </cell>
          <cell r="M380" t="str">
            <v>9100000017</v>
          </cell>
        </row>
        <row r="381">
          <cell r="A381" t="str">
            <v>T008</v>
          </cell>
          <cell r="B381">
            <v>3103010045</v>
          </cell>
          <cell r="C381" t="str">
            <v>PARAQUAT/GRAMOXONE</v>
          </cell>
          <cell r="D381" t="str">
            <v>E1</v>
          </cell>
          <cell r="E381">
            <v>349</v>
          </cell>
          <cell r="F381">
            <v>1</v>
          </cell>
          <cell r="G381">
            <v>4.282</v>
          </cell>
          <cell r="H381">
            <v>-12.3</v>
          </cell>
          <cell r="I381">
            <v>-52.668600000000005</v>
          </cell>
          <cell r="J381">
            <v>19991019</v>
          </cell>
          <cell r="K381" t="str">
            <v>5110201009</v>
          </cell>
          <cell r="L381" t="str">
            <v>6210402013</v>
          </cell>
          <cell r="M381" t="str">
            <v>9100000017</v>
          </cell>
        </row>
        <row r="382">
          <cell r="A382" t="str">
            <v>T008</v>
          </cell>
          <cell r="B382">
            <v>3103010045</v>
          </cell>
          <cell r="C382" t="str">
            <v>PARAQUAT/GRAMOXONE</v>
          </cell>
          <cell r="D382" t="str">
            <v>E1</v>
          </cell>
          <cell r="E382">
            <v>350</v>
          </cell>
          <cell r="F382">
            <v>1</v>
          </cell>
          <cell r="G382">
            <v>4.282</v>
          </cell>
          <cell r="H382">
            <v>-18</v>
          </cell>
          <cell r="I382">
            <v>-77.075999999999993</v>
          </cell>
          <cell r="J382">
            <v>19991019</v>
          </cell>
          <cell r="K382" t="str">
            <v>5110201009</v>
          </cell>
          <cell r="L382" t="str">
            <v>6210402013</v>
          </cell>
          <cell r="M382" t="str">
            <v>9100000017</v>
          </cell>
        </row>
        <row r="383">
          <cell r="A383" t="str">
            <v>T008</v>
          </cell>
          <cell r="B383">
            <v>3103010045</v>
          </cell>
          <cell r="C383" t="str">
            <v>PARAQUAT/GRAMOXONE</v>
          </cell>
          <cell r="D383" t="str">
            <v>E1</v>
          </cell>
          <cell r="E383">
            <v>351</v>
          </cell>
          <cell r="F383">
            <v>1</v>
          </cell>
          <cell r="G383">
            <v>4.282</v>
          </cell>
          <cell r="H383">
            <v>-4.2</v>
          </cell>
          <cell r="I383">
            <v>-17.984400000000001</v>
          </cell>
          <cell r="J383">
            <v>19991019</v>
          </cell>
          <cell r="K383" t="str">
            <v>5110201009</v>
          </cell>
          <cell r="L383" t="str">
            <v>6210402013</v>
          </cell>
          <cell r="M383" t="str">
            <v>9100000017</v>
          </cell>
        </row>
        <row r="384">
          <cell r="A384" t="str">
            <v>T008</v>
          </cell>
          <cell r="B384">
            <v>3103010045</v>
          </cell>
          <cell r="C384" t="str">
            <v>PARAQUAT/GRAMOXONE</v>
          </cell>
          <cell r="D384" t="str">
            <v>E1</v>
          </cell>
          <cell r="E384">
            <v>353</v>
          </cell>
          <cell r="F384">
            <v>1</v>
          </cell>
          <cell r="G384">
            <v>4.282</v>
          </cell>
          <cell r="H384">
            <v>-6</v>
          </cell>
          <cell r="I384">
            <v>-25.692</v>
          </cell>
          <cell r="J384">
            <v>19991019</v>
          </cell>
          <cell r="K384" t="str">
            <v>5110201009</v>
          </cell>
          <cell r="L384" t="str">
            <v>6210402013</v>
          </cell>
          <cell r="M384" t="str">
            <v>9100000017</v>
          </cell>
        </row>
        <row r="385">
          <cell r="A385" t="str">
            <v>T008</v>
          </cell>
          <cell r="B385">
            <v>3103010045</v>
          </cell>
          <cell r="C385" t="str">
            <v>PARAQUAT/GRAMOXONE</v>
          </cell>
          <cell r="D385" t="str">
            <v>E1</v>
          </cell>
          <cell r="E385">
            <v>354</v>
          </cell>
          <cell r="F385">
            <v>1</v>
          </cell>
          <cell r="G385">
            <v>4.282</v>
          </cell>
          <cell r="H385">
            <v>-16.5</v>
          </cell>
          <cell r="I385">
            <v>-70.653000000000006</v>
          </cell>
          <cell r="J385">
            <v>19991019</v>
          </cell>
          <cell r="K385" t="str">
            <v>5110201009</v>
          </cell>
          <cell r="L385" t="str">
            <v>6210402013</v>
          </cell>
          <cell r="M385" t="str">
            <v>9100000017</v>
          </cell>
        </row>
        <row r="386">
          <cell r="A386" t="str">
            <v>T008</v>
          </cell>
          <cell r="B386">
            <v>3103010045</v>
          </cell>
          <cell r="C386" t="str">
            <v>PARAQUAT/GRAMOXONE</v>
          </cell>
          <cell r="D386" t="str">
            <v>E1</v>
          </cell>
          <cell r="E386">
            <v>355</v>
          </cell>
          <cell r="F386">
            <v>1</v>
          </cell>
          <cell r="G386">
            <v>4.282</v>
          </cell>
          <cell r="H386">
            <v>-13.5</v>
          </cell>
          <cell r="I386">
            <v>-57.807000000000002</v>
          </cell>
          <cell r="J386">
            <v>19991019</v>
          </cell>
          <cell r="K386" t="str">
            <v>5110201009</v>
          </cell>
          <cell r="L386" t="str">
            <v>6210402013</v>
          </cell>
          <cell r="M386" t="str">
            <v>9100000017</v>
          </cell>
        </row>
        <row r="387">
          <cell r="A387" t="str">
            <v>T008</v>
          </cell>
          <cell r="B387">
            <v>3103010045</v>
          </cell>
          <cell r="C387" t="str">
            <v>PARAQUAT/GRAMOXONE</v>
          </cell>
          <cell r="D387" t="str">
            <v>E1</v>
          </cell>
          <cell r="E387">
            <v>356</v>
          </cell>
          <cell r="F387">
            <v>1</v>
          </cell>
          <cell r="G387">
            <v>4.282</v>
          </cell>
          <cell r="H387">
            <v>-13.8</v>
          </cell>
          <cell r="I387">
            <v>-59.091600000000007</v>
          </cell>
          <cell r="J387">
            <v>19991019</v>
          </cell>
          <cell r="K387" t="str">
            <v>5110201009</v>
          </cell>
          <cell r="L387" t="str">
            <v>6210402013</v>
          </cell>
          <cell r="M387" t="str">
            <v>9100000017</v>
          </cell>
        </row>
        <row r="388">
          <cell r="A388" t="str">
            <v>T008</v>
          </cell>
          <cell r="B388">
            <v>3103010045</v>
          </cell>
          <cell r="C388" t="str">
            <v>PARAQUAT/GRAMOXONE</v>
          </cell>
          <cell r="D388" t="str">
            <v>E1</v>
          </cell>
          <cell r="E388">
            <v>361</v>
          </cell>
          <cell r="F388">
            <v>1</v>
          </cell>
          <cell r="G388">
            <v>4.282</v>
          </cell>
          <cell r="H388">
            <v>-6</v>
          </cell>
          <cell r="I388">
            <v>-25.692</v>
          </cell>
          <cell r="J388">
            <v>19991027</v>
          </cell>
          <cell r="K388" t="str">
            <v>5110201009</v>
          </cell>
          <cell r="L388" t="str">
            <v>6210402013</v>
          </cell>
          <cell r="M388" t="str">
            <v>9100000017</v>
          </cell>
        </row>
        <row r="389">
          <cell r="A389" t="str">
            <v>T008</v>
          </cell>
          <cell r="B389">
            <v>3103010045</v>
          </cell>
          <cell r="C389" t="str">
            <v>PARAQUAT/GRAMOXONE</v>
          </cell>
          <cell r="D389" t="str">
            <v>E1</v>
          </cell>
          <cell r="E389">
            <v>362</v>
          </cell>
          <cell r="F389">
            <v>1</v>
          </cell>
          <cell r="G389">
            <v>4.282</v>
          </cell>
          <cell r="H389">
            <v>-4.2</v>
          </cell>
          <cell r="I389">
            <v>-17.984400000000001</v>
          </cell>
          <cell r="J389">
            <v>19991027</v>
          </cell>
          <cell r="K389" t="str">
            <v>5110201009</v>
          </cell>
          <cell r="L389" t="str">
            <v>6210402013</v>
          </cell>
          <cell r="M389" t="str">
            <v>9100000017</v>
          </cell>
        </row>
        <row r="390">
          <cell r="A390" t="str">
            <v>T008</v>
          </cell>
          <cell r="B390">
            <v>3103010045</v>
          </cell>
          <cell r="C390" t="str">
            <v>PARAQUAT/GRAMOXONE</v>
          </cell>
          <cell r="D390" t="str">
            <v>E1</v>
          </cell>
          <cell r="E390">
            <v>363</v>
          </cell>
          <cell r="F390">
            <v>1</v>
          </cell>
          <cell r="G390">
            <v>4.282</v>
          </cell>
          <cell r="H390">
            <v>-7</v>
          </cell>
          <cell r="I390">
            <v>-29.974</v>
          </cell>
          <cell r="J390">
            <v>19991027</v>
          </cell>
          <cell r="K390" t="str">
            <v>5110201009</v>
          </cell>
          <cell r="L390" t="str">
            <v>6210402013</v>
          </cell>
          <cell r="M390" t="str">
            <v>9100000017</v>
          </cell>
        </row>
        <row r="391">
          <cell r="A391" t="str">
            <v>T008</v>
          </cell>
          <cell r="B391">
            <v>3103010045</v>
          </cell>
          <cell r="C391" t="str">
            <v>PARAQUAT/GRAMOXONE</v>
          </cell>
          <cell r="D391" t="str">
            <v>E1</v>
          </cell>
          <cell r="E391">
            <v>364</v>
          </cell>
          <cell r="F391">
            <v>1</v>
          </cell>
          <cell r="G391">
            <v>4.282</v>
          </cell>
          <cell r="H391">
            <v>-12</v>
          </cell>
          <cell r="I391">
            <v>-51.384</v>
          </cell>
          <cell r="J391">
            <v>19991027</v>
          </cell>
          <cell r="K391" t="str">
            <v>5110201009</v>
          </cell>
          <cell r="L391" t="str">
            <v>6210402013</v>
          </cell>
          <cell r="M391" t="str">
            <v>9100000017</v>
          </cell>
        </row>
        <row r="392">
          <cell r="A392" t="str">
            <v>T008</v>
          </cell>
          <cell r="B392">
            <v>3103010045</v>
          </cell>
          <cell r="C392" t="str">
            <v>PARAQUAT/GRAMOXONE</v>
          </cell>
          <cell r="D392" t="str">
            <v>E1</v>
          </cell>
          <cell r="E392">
            <v>365</v>
          </cell>
          <cell r="F392">
            <v>1</v>
          </cell>
          <cell r="G392">
            <v>4.282</v>
          </cell>
          <cell r="H392">
            <v>-15</v>
          </cell>
          <cell r="I392">
            <v>-64.23</v>
          </cell>
          <cell r="J392">
            <v>19991027</v>
          </cell>
          <cell r="K392" t="str">
            <v>5110201009</v>
          </cell>
          <cell r="L392" t="str">
            <v>6210402013</v>
          </cell>
          <cell r="M392" t="str">
            <v>9100000017</v>
          </cell>
        </row>
        <row r="393">
          <cell r="A393" t="str">
            <v>T008</v>
          </cell>
          <cell r="B393">
            <v>3103010045</v>
          </cell>
          <cell r="C393" t="str">
            <v>PARAQUAT/GRAMOXONE</v>
          </cell>
          <cell r="D393" t="str">
            <v>E1</v>
          </cell>
          <cell r="E393">
            <v>366</v>
          </cell>
          <cell r="F393">
            <v>1</v>
          </cell>
          <cell r="G393">
            <v>4.282</v>
          </cell>
          <cell r="H393">
            <v>-7</v>
          </cell>
          <cell r="I393">
            <v>-29.974</v>
          </cell>
          <cell r="J393">
            <v>19991027</v>
          </cell>
          <cell r="K393" t="str">
            <v>5110201009</v>
          </cell>
          <cell r="L393" t="str">
            <v>6210402013</v>
          </cell>
          <cell r="M393" t="str">
            <v>9100000017</v>
          </cell>
        </row>
        <row r="394">
          <cell r="A394" t="str">
            <v>T008</v>
          </cell>
          <cell r="B394">
            <v>3103010045</v>
          </cell>
          <cell r="C394" t="str">
            <v>PARAQUAT/GRAMOXONE</v>
          </cell>
          <cell r="D394" t="str">
            <v>E1</v>
          </cell>
          <cell r="E394">
            <v>368</v>
          </cell>
          <cell r="F394">
            <v>1</v>
          </cell>
          <cell r="G394">
            <v>4.282</v>
          </cell>
          <cell r="H394">
            <v>-13.5</v>
          </cell>
          <cell r="I394">
            <v>-57.807000000000002</v>
          </cell>
          <cell r="J394">
            <v>19991029</v>
          </cell>
          <cell r="K394" t="str">
            <v>5110201009</v>
          </cell>
          <cell r="L394" t="str">
            <v>6210402013</v>
          </cell>
          <cell r="M394" t="str">
            <v>9100000017</v>
          </cell>
        </row>
        <row r="395">
          <cell r="A395" t="str">
            <v>T008</v>
          </cell>
          <cell r="B395">
            <v>3103010045</v>
          </cell>
          <cell r="C395" t="str">
            <v>PARAQUAT/GRAMOXONE</v>
          </cell>
          <cell r="D395" t="str">
            <v>E1</v>
          </cell>
          <cell r="E395">
            <v>369</v>
          </cell>
          <cell r="F395">
            <v>1</v>
          </cell>
          <cell r="G395">
            <v>4.282</v>
          </cell>
          <cell r="H395">
            <v>-12</v>
          </cell>
          <cell r="I395">
            <v>-51.384</v>
          </cell>
          <cell r="J395">
            <v>19991029</v>
          </cell>
          <cell r="K395" t="str">
            <v>5110201009</v>
          </cell>
          <cell r="L395" t="str">
            <v>6210402013</v>
          </cell>
          <cell r="M395" t="str">
            <v>9100000017</v>
          </cell>
        </row>
        <row r="396">
          <cell r="A396" t="str">
            <v>T008</v>
          </cell>
          <cell r="B396">
            <v>3103010045</v>
          </cell>
          <cell r="C396" t="str">
            <v>PARAQUAT/GRAMOXONE</v>
          </cell>
          <cell r="D396" t="str">
            <v>E1</v>
          </cell>
          <cell r="E396">
            <v>370</v>
          </cell>
          <cell r="F396">
            <v>1</v>
          </cell>
          <cell r="G396">
            <v>4.282</v>
          </cell>
          <cell r="H396">
            <v>-13</v>
          </cell>
          <cell r="I396">
            <v>-55.665999999999997</v>
          </cell>
          <cell r="J396">
            <v>19991029</v>
          </cell>
          <cell r="K396" t="str">
            <v>5110201009</v>
          </cell>
          <cell r="L396" t="str">
            <v>6210402013</v>
          </cell>
          <cell r="M396" t="str">
            <v>9100000017</v>
          </cell>
        </row>
        <row r="397">
          <cell r="A397" t="str">
            <v>T008</v>
          </cell>
          <cell r="B397">
            <v>3103010045</v>
          </cell>
          <cell r="C397" t="str">
            <v>PARAQUAT/GRAMOXONE</v>
          </cell>
          <cell r="D397" t="str">
            <v>E1</v>
          </cell>
          <cell r="E397">
            <v>371</v>
          </cell>
          <cell r="F397">
            <v>1</v>
          </cell>
          <cell r="G397">
            <v>4.282</v>
          </cell>
          <cell r="H397">
            <v>-12</v>
          </cell>
          <cell r="I397">
            <v>-51.384</v>
          </cell>
          <cell r="J397">
            <v>19991029</v>
          </cell>
          <cell r="K397" t="str">
            <v>5110201009</v>
          </cell>
          <cell r="L397" t="str">
            <v>6210402013</v>
          </cell>
          <cell r="M397" t="str">
            <v>9100000017</v>
          </cell>
        </row>
        <row r="398">
          <cell r="A398" t="str">
            <v>T008</v>
          </cell>
          <cell r="B398">
            <v>3103010045</v>
          </cell>
          <cell r="C398" t="str">
            <v>PARAQUAT/GRAMOXONE</v>
          </cell>
          <cell r="D398" t="str">
            <v>E1</v>
          </cell>
          <cell r="E398">
            <v>372</v>
          </cell>
          <cell r="F398">
            <v>1</v>
          </cell>
          <cell r="G398">
            <v>4.282</v>
          </cell>
          <cell r="H398">
            <v>-18</v>
          </cell>
          <cell r="I398">
            <v>-77.075999999999993</v>
          </cell>
          <cell r="J398">
            <v>19991029</v>
          </cell>
          <cell r="K398" t="str">
            <v>5110201009</v>
          </cell>
          <cell r="L398" t="str">
            <v>6210402013</v>
          </cell>
          <cell r="M398" t="str">
            <v>9100000017</v>
          </cell>
        </row>
        <row r="399">
          <cell r="A399" t="str">
            <v>T008</v>
          </cell>
          <cell r="B399">
            <v>3103010045</v>
          </cell>
          <cell r="C399" t="str">
            <v>PARAQUAT/GRAMOXONE</v>
          </cell>
          <cell r="D399" t="str">
            <v>E1</v>
          </cell>
          <cell r="E399">
            <v>373</v>
          </cell>
          <cell r="F399">
            <v>1</v>
          </cell>
          <cell r="G399">
            <v>4.282</v>
          </cell>
          <cell r="H399">
            <v>-7.5</v>
          </cell>
          <cell r="I399">
            <v>-32.115000000000002</v>
          </cell>
          <cell r="J399">
            <v>19991029</v>
          </cell>
          <cell r="K399" t="str">
            <v>5110201009</v>
          </cell>
          <cell r="L399" t="str">
            <v>6210402013</v>
          </cell>
          <cell r="M399" t="str">
            <v>9100000017</v>
          </cell>
        </row>
        <row r="400">
          <cell r="A400" t="str">
            <v>T008</v>
          </cell>
          <cell r="B400">
            <v>3103010045</v>
          </cell>
          <cell r="C400" t="str">
            <v>PARAQUAT/GRAMOXONE</v>
          </cell>
          <cell r="D400" t="str">
            <v>E1</v>
          </cell>
          <cell r="E400">
            <v>374</v>
          </cell>
          <cell r="F400">
            <v>1</v>
          </cell>
          <cell r="G400">
            <v>4.282</v>
          </cell>
          <cell r="H400">
            <v>-7.5</v>
          </cell>
          <cell r="I400">
            <v>-32.115000000000002</v>
          </cell>
          <cell r="J400">
            <v>19991029</v>
          </cell>
          <cell r="K400" t="str">
            <v>5110201009</v>
          </cell>
          <cell r="L400" t="str">
            <v>6210402013</v>
          </cell>
          <cell r="M400" t="str">
            <v>9100000017</v>
          </cell>
        </row>
        <row r="401">
          <cell r="A401" t="str">
            <v>T008</v>
          </cell>
          <cell r="B401">
            <v>3103010045</v>
          </cell>
          <cell r="C401" t="str">
            <v>PARAQUAT/GRAMOXONE</v>
          </cell>
          <cell r="D401" t="str">
            <v>E1</v>
          </cell>
          <cell r="E401">
            <v>375</v>
          </cell>
          <cell r="F401">
            <v>1</v>
          </cell>
          <cell r="G401">
            <v>4.282</v>
          </cell>
          <cell r="H401">
            <v>-5.0999999999999996</v>
          </cell>
          <cell r="I401">
            <v>-21.838199999999997</v>
          </cell>
          <cell r="J401">
            <v>19991029</v>
          </cell>
          <cell r="K401" t="str">
            <v>5110201009</v>
          </cell>
          <cell r="L401" t="str">
            <v>6210402013</v>
          </cell>
          <cell r="M401" t="str">
            <v>9100000017</v>
          </cell>
        </row>
        <row r="402">
          <cell r="A402" t="str">
            <v>T008</v>
          </cell>
          <cell r="B402">
            <v>3103010045</v>
          </cell>
          <cell r="C402" t="str">
            <v>PARAQUAT/GRAMOXONE</v>
          </cell>
          <cell r="D402" t="str">
            <v>E1</v>
          </cell>
          <cell r="E402">
            <v>376</v>
          </cell>
          <cell r="F402">
            <v>1</v>
          </cell>
          <cell r="G402">
            <v>4.282</v>
          </cell>
          <cell r="H402">
            <v>-19</v>
          </cell>
          <cell r="I402">
            <v>-81.358000000000004</v>
          </cell>
          <cell r="J402">
            <v>19991029</v>
          </cell>
          <cell r="K402" t="str">
            <v>5110201009</v>
          </cell>
          <cell r="L402" t="str">
            <v>6210402013</v>
          </cell>
          <cell r="M402" t="str">
            <v>9100000017</v>
          </cell>
        </row>
        <row r="403">
          <cell r="A403" t="str">
            <v>T008</v>
          </cell>
          <cell r="B403">
            <v>3103010045</v>
          </cell>
          <cell r="C403" t="str">
            <v>PARAQUAT/GRAMOXONE</v>
          </cell>
          <cell r="D403" t="str">
            <v>E1</v>
          </cell>
          <cell r="E403">
            <v>377</v>
          </cell>
          <cell r="F403">
            <v>1</v>
          </cell>
          <cell r="G403">
            <v>4.282</v>
          </cell>
          <cell r="H403">
            <v>-6.3</v>
          </cell>
          <cell r="I403">
            <v>-26.976599999999998</v>
          </cell>
          <cell r="J403">
            <v>19991029</v>
          </cell>
          <cell r="K403" t="str">
            <v>5110201009</v>
          </cell>
          <cell r="L403" t="str">
            <v>6210402013</v>
          </cell>
          <cell r="M403" t="str">
            <v>9100000017</v>
          </cell>
        </row>
        <row r="404">
          <cell r="A404" t="str">
            <v>T008</v>
          </cell>
          <cell r="B404">
            <v>3103010045</v>
          </cell>
          <cell r="C404" t="str">
            <v>PARAQUAT/GRAMOXONE</v>
          </cell>
          <cell r="D404" t="str">
            <v>E1</v>
          </cell>
          <cell r="E404">
            <v>379</v>
          </cell>
          <cell r="F404">
            <v>1</v>
          </cell>
          <cell r="G404">
            <v>4.282</v>
          </cell>
          <cell r="H404">
            <v>-5.4</v>
          </cell>
          <cell r="I404">
            <v>-23.122800000000002</v>
          </cell>
          <cell r="J404">
            <v>19991029</v>
          </cell>
          <cell r="K404" t="str">
            <v>5110201009</v>
          </cell>
          <cell r="L404" t="str">
            <v>6210402013</v>
          </cell>
          <cell r="M404" t="str">
            <v>9100000017</v>
          </cell>
        </row>
        <row r="405">
          <cell r="A405" t="str">
            <v>T008</v>
          </cell>
          <cell r="B405">
            <v>3103010045</v>
          </cell>
          <cell r="C405" t="str">
            <v>PARAQUAT/GRAMOXONE</v>
          </cell>
          <cell r="D405" t="str">
            <v>E1</v>
          </cell>
          <cell r="E405">
            <v>380</v>
          </cell>
          <cell r="F405">
            <v>1</v>
          </cell>
          <cell r="G405">
            <v>4.282</v>
          </cell>
          <cell r="H405">
            <v>-11</v>
          </cell>
          <cell r="I405">
            <v>-47.102000000000004</v>
          </cell>
          <cell r="J405">
            <v>19991029</v>
          </cell>
          <cell r="K405" t="str">
            <v>5110201009</v>
          </cell>
          <cell r="L405" t="str">
            <v>6210402013</v>
          </cell>
          <cell r="M405" t="str">
            <v>9100000017</v>
          </cell>
        </row>
        <row r="406">
          <cell r="A406" t="str">
            <v>T008</v>
          </cell>
          <cell r="B406">
            <v>3103010045</v>
          </cell>
          <cell r="C406" t="str">
            <v>PARAQUAT/GRAMOXONE</v>
          </cell>
          <cell r="D406" t="str">
            <v>E1</v>
          </cell>
          <cell r="E406">
            <v>381</v>
          </cell>
          <cell r="F406">
            <v>1</v>
          </cell>
          <cell r="G406">
            <v>4.282</v>
          </cell>
          <cell r="H406">
            <v>-4.5</v>
          </cell>
          <cell r="I406">
            <v>-19.268999999999998</v>
          </cell>
          <cell r="J406">
            <v>19991029</v>
          </cell>
          <cell r="K406" t="str">
            <v>5110201009</v>
          </cell>
          <cell r="L406" t="str">
            <v>6210402013</v>
          </cell>
          <cell r="M406" t="str">
            <v>9100000017</v>
          </cell>
        </row>
        <row r="407">
          <cell r="A407" t="str">
            <v>T008</v>
          </cell>
          <cell r="B407">
            <v>3103010045</v>
          </cell>
          <cell r="C407" t="str">
            <v>PARAQUAT/GRAMOXONE</v>
          </cell>
          <cell r="D407" t="str">
            <v>E1</v>
          </cell>
          <cell r="E407">
            <v>382</v>
          </cell>
          <cell r="F407">
            <v>1</v>
          </cell>
          <cell r="G407">
            <v>4.282</v>
          </cell>
          <cell r="H407">
            <v>-5</v>
          </cell>
          <cell r="I407">
            <v>-21.41</v>
          </cell>
          <cell r="J407">
            <v>19991029</v>
          </cell>
          <cell r="K407" t="str">
            <v>5110201009</v>
          </cell>
          <cell r="L407" t="str">
            <v>6210402013</v>
          </cell>
          <cell r="M407" t="str">
            <v>9100000017</v>
          </cell>
        </row>
        <row r="408">
          <cell r="A408" t="str">
            <v>T008</v>
          </cell>
          <cell r="B408">
            <v>3103010045</v>
          </cell>
          <cell r="C408" t="str">
            <v>PARAQUAT/GRAMOXONE</v>
          </cell>
          <cell r="D408" t="str">
            <v>E1</v>
          </cell>
          <cell r="E408">
            <v>383</v>
          </cell>
          <cell r="F408">
            <v>1</v>
          </cell>
          <cell r="G408">
            <v>4.282</v>
          </cell>
          <cell r="H408">
            <v>-5</v>
          </cell>
          <cell r="I408">
            <v>-21.41</v>
          </cell>
          <cell r="J408">
            <v>19991029</v>
          </cell>
          <cell r="K408" t="str">
            <v>5110201009</v>
          </cell>
          <cell r="L408" t="str">
            <v>6210402013</v>
          </cell>
          <cell r="M408" t="str">
            <v>9100000017</v>
          </cell>
        </row>
        <row r="409">
          <cell r="A409" t="str">
            <v>T008</v>
          </cell>
          <cell r="B409">
            <v>3103010045</v>
          </cell>
          <cell r="C409" t="str">
            <v>PARAQUAT/GRAMOXONE</v>
          </cell>
          <cell r="D409" t="str">
            <v>E1</v>
          </cell>
          <cell r="E409">
            <v>384</v>
          </cell>
          <cell r="F409">
            <v>1</v>
          </cell>
          <cell r="G409">
            <v>4.282</v>
          </cell>
          <cell r="H409">
            <v>-5.0999999999999996</v>
          </cell>
          <cell r="I409">
            <v>-21.838199999999997</v>
          </cell>
          <cell r="J409">
            <v>19991029</v>
          </cell>
          <cell r="K409" t="str">
            <v>5110201009</v>
          </cell>
          <cell r="L409" t="str">
            <v>6210402013</v>
          </cell>
          <cell r="M409" t="str">
            <v>9100000017</v>
          </cell>
        </row>
        <row r="410">
          <cell r="A410" t="str">
            <v>T008</v>
          </cell>
          <cell r="B410">
            <v>3103010045</v>
          </cell>
          <cell r="C410" t="str">
            <v>PARAQUAT/GRAMOXONE</v>
          </cell>
          <cell r="D410" t="str">
            <v>E1</v>
          </cell>
          <cell r="E410">
            <v>385</v>
          </cell>
          <cell r="F410">
            <v>1</v>
          </cell>
          <cell r="G410">
            <v>4.282</v>
          </cell>
          <cell r="H410">
            <v>-15</v>
          </cell>
          <cell r="I410">
            <v>-64.23</v>
          </cell>
          <cell r="J410">
            <v>19991031</v>
          </cell>
          <cell r="K410" t="str">
            <v>5110201009</v>
          </cell>
          <cell r="L410" t="str">
            <v>6210402013</v>
          </cell>
          <cell r="M410" t="str">
            <v>9100000017</v>
          </cell>
        </row>
        <row r="411">
          <cell r="A411" t="str">
            <v>T008</v>
          </cell>
          <cell r="B411">
            <v>3103010045</v>
          </cell>
          <cell r="C411" t="str">
            <v>PARAQUAT/GRAMOXONE</v>
          </cell>
          <cell r="D411" t="str">
            <v>E1</v>
          </cell>
          <cell r="E411">
            <v>386</v>
          </cell>
          <cell r="F411">
            <v>1</v>
          </cell>
          <cell r="G411">
            <v>4.282</v>
          </cell>
          <cell r="H411">
            <v>-16.2</v>
          </cell>
          <cell r="I411">
            <v>-69.368399999999994</v>
          </cell>
          <cell r="J411">
            <v>19991031</v>
          </cell>
          <cell r="K411" t="str">
            <v>5110201009</v>
          </cell>
          <cell r="L411" t="str">
            <v>6210402013</v>
          </cell>
          <cell r="M411" t="str">
            <v>9100000017</v>
          </cell>
        </row>
        <row r="412">
          <cell r="A412" t="str">
            <v>T008</v>
          </cell>
          <cell r="B412">
            <v>3103010045</v>
          </cell>
          <cell r="C412" t="str">
            <v>PARAQUAT/GRAMOXONE</v>
          </cell>
          <cell r="D412" t="str">
            <v>E1</v>
          </cell>
          <cell r="E412">
            <v>387</v>
          </cell>
          <cell r="F412">
            <v>1</v>
          </cell>
          <cell r="G412">
            <v>4.282</v>
          </cell>
          <cell r="H412">
            <v>-4.5</v>
          </cell>
          <cell r="I412">
            <v>-19.268999999999998</v>
          </cell>
          <cell r="J412">
            <v>19991031</v>
          </cell>
          <cell r="K412" t="str">
            <v>5110201009</v>
          </cell>
          <cell r="L412" t="str">
            <v>6210402013</v>
          </cell>
          <cell r="M412" t="str">
            <v>9100000017</v>
          </cell>
        </row>
        <row r="413">
          <cell r="A413" t="str">
            <v>T008</v>
          </cell>
          <cell r="B413">
            <v>3103010045</v>
          </cell>
          <cell r="C413" t="str">
            <v>PARAQUAT/GRAMOXONE</v>
          </cell>
          <cell r="D413" t="str">
            <v>E1</v>
          </cell>
          <cell r="E413">
            <v>388</v>
          </cell>
          <cell r="F413">
            <v>1</v>
          </cell>
          <cell r="G413">
            <v>4.282</v>
          </cell>
          <cell r="H413">
            <v>-10.199999999999999</v>
          </cell>
          <cell r="I413">
            <v>-43.676399999999994</v>
          </cell>
          <cell r="J413">
            <v>19991031</v>
          </cell>
          <cell r="K413" t="str">
            <v>5110201009</v>
          </cell>
          <cell r="L413" t="str">
            <v>6210402013</v>
          </cell>
          <cell r="M413" t="str">
            <v>9100000017</v>
          </cell>
        </row>
        <row r="414">
          <cell r="A414" t="str">
            <v>T008</v>
          </cell>
          <cell r="B414">
            <v>3103010045</v>
          </cell>
          <cell r="C414" t="str">
            <v>PARAQUAT/GRAMOXONE</v>
          </cell>
          <cell r="D414" t="str">
            <v>E1</v>
          </cell>
          <cell r="E414">
            <v>389</v>
          </cell>
          <cell r="F414">
            <v>1</v>
          </cell>
          <cell r="G414">
            <v>4.282</v>
          </cell>
          <cell r="H414">
            <v>-12</v>
          </cell>
          <cell r="I414">
            <v>-51.384</v>
          </cell>
          <cell r="J414">
            <v>19991031</v>
          </cell>
          <cell r="K414" t="str">
            <v>5110201009</v>
          </cell>
          <cell r="L414" t="str">
            <v>6210402013</v>
          </cell>
          <cell r="M414" t="str">
            <v>9100000017</v>
          </cell>
        </row>
        <row r="415">
          <cell r="A415" t="str">
            <v>T008</v>
          </cell>
          <cell r="B415">
            <v>3103010045</v>
          </cell>
          <cell r="C415" t="str">
            <v>PARAQUAT/GRAMOXONE</v>
          </cell>
          <cell r="D415" t="str">
            <v>E1</v>
          </cell>
          <cell r="E415">
            <v>390</v>
          </cell>
          <cell r="F415">
            <v>1</v>
          </cell>
          <cell r="G415">
            <v>4.282</v>
          </cell>
          <cell r="H415">
            <v>-10.199999999999999</v>
          </cell>
          <cell r="I415">
            <v>-43.676399999999994</v>
          </cell>
          <cell r="J415">
            <v>19991031</v>
          </cell>
          <cell r="K415" t="str">
            <v>5110201009</v>
          </cell>
          <cell r="L415" t="str">
            <v>6210402013</v>
          </cell>
          <cell r="M415" t="str">
            <v>9100000017</v>
          </cell>
        </row>
        <row r="416">
          <cell r="A416" t="str">
            <v>T008</v>
          </cell>
          <cell r="B416">
            <v>3103010045</v>
          </cell>
          <cell r="C416" t="str">
            <v>PARAQUAT/GRAMOXONE</v>
          </cell>
          <cell r="D416" t="str">
            <v>E1</v>
          </cell>
          <cell r="E416">
            <v>391</v>
          </cell>
          <cell r="F416">
            <v>1</v>
          </cell>
          <cell r="G416">
            <v>4.282</v>
          </cell>
          <cell r="H416">
            <v>-12.3</v>
          </cell>
          <cell r="I416">
            <v>-52.668600000000005</v>
          </cell>
          <cell r="J416">
            <v>19991031</v>
          </cell>
          <cell r="K416" t="str">
            <v>5110201009</v>
          </cell>
          <cell r="L416" t="str">
            <v>6210402013</v>
          </cell>
          <cell r="M416" t="str">
            <v>9100000017</v>
          </cell>
        </row>
        <row r="417">
          <cell r="A417" t="str">
            <v>T008</v>
          </cell>
          <cell r="B417">
            <v>3103010045</v>
          </cell>
          <cell r="C417" t="str">
            <v>PARAQUAT/GRAMOXONE</v>
          </cell>
          <cell r="D417" t="str">
            <v>E1</v>
          </cell>
          <cell r="E417">
            <v>392</v>
          </cell>
          <cell r="F417">
            <v>1</v>
          </cell>
          <cell r="G417">
            <v>4.282</v>
          </cell>
          <cell r="H417">
            <v>-10.5</v>
          </cell>
          <cell r="I417">
            <v>-44.960999999999999</v>
          </cell>
          <cell r="J417">
            <v>19991031</v>
          </cell>
          <cell r="K417" t="str">
            <v>5110201009</v>
          </cell>
          <cell r="L417" t="str">
            <v>6210402013</v>
          </cell>
          <cell r="M417" t="str">
            <v>9100000017</v>
          </cell>
        </row>
        <row r="418">
          <cell r="A418" t="str">
            <v>T008</v>
          </cell>
          <cell r="B418">
            <v>3103010045</v>
          </cell>
          <cell r="C418" t="str">
            <v>PARAQUAT/GRAMOXONE</v>
          </cell>
          <cell r="D418" t="str">
            <v>E1</v>
          </cell>
          <cell r="E418">
            <v>393</v>
          </cell>
          <cell r="F418">
            <v>1</v>
          </cell>
          <cell r="G418">
            <v>4.282</v>
          </cell>
          <cell r="H418">
            <v>-6</v>
          </cell>
          <cell r="I418">
            <v>-25.692</v>
          </cell>
          <cell r="J418">
            <v>19991031</v>
          </cell>
          <cell r="K418" t="str">
            <v>5110201009</v>
          </cell>
          <cell r="L418" t="str">
            <v>6210402013</v>
          </cell>
          <cell r="M418" t="str">
            <v>9100000017</v>
          </cell>
        </row>
        <row r="419">
          <cell r="A419" t="str">
            <v>T008</v>
          </cell>
          <cell r="B419">
            <v>3103010045</v>
          </cell>
          <cell r="C419" t="str">
            <v>PARAQUAT/GRAMOXONE</v>
          </cell>
          <cell r="D419" t="str">
            <v>E1</v>
          </cell>
          <cell r="E419">
            <v>394</v>
          </cell>
          <cell r="F419">
            <v>1</v>
          </cell>
          <cell r="G419">
            <v>4.282</v>
          </cell>
          <cell r="H419">
            <v>-11.1</v>
          </cell>
          <cell r="I419">
            <v>-47.530200000000001</v>
          </cell>
          <cell r="J419">
            <v>19991031</v>
          </cell>
          <cell r="K419" t="str">
            <v>5110201009</v>
          </cell>
          <cell r="L419" t="str">
            <v>6210402013</v>
          </cell>
          <cell r="M419" t="str">
            <v>9100000017</v>
          </cell>
        </row>
        <row r="420">
          <cell r="A420" t="str">
            <v>T008</v>
          </cell>
          <cell r="B420">
            <v>3103010045</v>
          </cell>
          <cell r="C420" t="str">
            <v>PARAQUAT/GRAMOXONE</v>
          </cell>
          <cell r="D420" t="str">
            <v>E1</v>
          </cell>
          <cell r="E420">
            <v>395</v>
          </cell>
          <cell r="F420">
            <v>1</v>
          </cell>
          <cell r="G420">
            <v>4.282</v>
          </cell>
          <cell r="H420">
            <v>-16.8</v>
          </cell>
          <cell r="I420">
            <v>-71.937600000000003</v>
          </cell>
          <cell r="J420">
            <v>19991031</v>
          </cell>
          <cell r="K420" t="str">
            <v>5110201009</v>
          </cell>
          <cell r="L420" t="str">
            <v>6210402013</v>
          </cell>
          <cell r="M420" t="str">
            <v>9100000017</v>
          </cell>
        </row>
        <row r="421">
          <cell r="A421" t="str">
            <v>T008</v>
          </cell>
          <cell r="B421">
            <v>3103010045</v>
          </cell>
          <cell r="C421" t="str">
            <v>PARAQUAT/GRAMOXONE</v>
          </cell>
          <cell r="D421" t="str">
            <v>E1</v>
          </cell>
          <cell r="E421">
            <v>396</v>
          </cell>
          <cell r="F421">
            <v>1</v>
          </cell>
          <cell r="G421">
            <v>4.282</v>
          </cell>
          <cell r="H421">
            <v>-11.1</v>
          </cell>
          <cell r="I421">
            <v>-47.530200000000001</v>
          </cell>
          <cell r="J421">
            <v>19991031</v>
          </cell>
          <cell r="K421" t="str">
            <v>5110201009</v>
          </cell>
          <cell r="L421" t="str">
            <v>6210402013</v>
          </cell>
          <cell r="M421" t="str">
            <v>9100000017</v>
          </cell>
        </row>
        <row r="422">
          <cell r="A422" t="str">
            <v>T008</v>
          </cell>
          <cell r="B422">
            <v>3103010045</v>
          </cell>
          <cell r="C422" t="str">
            <v>PARAQUAT/GRAMOXONE</v>
          </cell>
          <cell r="D422" t="str">
            <v>E1</v>
          </cell>
          <cell r="E422">
            <v>397</v>
          </cell>
          <cell r="F422">
            <v>1</v>
          </cell>
          <cell r="G422">
            <v>4.282</v>
          </cell>
          <cell r="H422">
            <v>-3.9</v>
          </cell>
          <cell r="I422">
            <v>-16.6998</v>
          </cell>
          <cell r="J422">
            <v>19991031</v>
          </cell>
          <cell r="K422" t="str">
            <v>5110201009</v>
          </cell>
          <cell r="L422" t="str">
            <v>6210402013</v>
          </cell>
          <cell r="M422" t="str">
            <v>9100000017</v>
          </cell>
        </row>
        <row r="423">
          <cell r="A423" t="str">
            <v>T008</v>
          </cell>
          <cell r="B423">
            <v>3103010045</v>
          </cell>
          <cell r="C423" t="str">
            <v>PARAQUAT/GRAMOXONE</v>
          </cell>
          <cell r="D423" t="str">
            <v>E1</v>
          </cell>
          <cell r="E423">
            <v>398</v>
          </cell>
          <cell r="F423">
            <v>1</v>
          </cell>
          <cell r="G423">
            <v>4.282</v>
          </cell>
          <cell r="H423">
            <v>-26</v>
          </cell>
          <cell r="I423">
            <v>-111.33199999999999</v>
          </cell>
          <cell r="J423">
            <v>19991031</v>
          </cell>
          <cell r="K423" t="str">
            <v>5110201009</v>
          </cell>
          <cell r="L423" t="str">
            <v>6210402013</v>
          </cell>
          <cell r="M423" t="str">
            <v>9100000017</v>
          </cell>
        </row>
        <row r="424">
          <cell r="A424" t="str">
            <v>T008</v>
          </cell>
          <cell r="B424">
            <v>3103010045</v>
          </cell>
          <cell r="C424" t="str">
            <v>PARAQUAT/GRAMOXONE</v>
          </cell>
          <cell r="D424" t="str">
            <v>E1</v>
          </cell>
          <cell r="E424">
            <v>399</v>
          </cell>
          <cell r="F424">
            <v>1</v>
          </cell>
          <cell r="G424">
            <v>4.282</v>
          </cell>
          <cell r="H424">
            <v>-16.5</v>
          </cell>
          <cell r="I424">
            <v>-70.653000000000006</v>
          </cell>
          <cell r="J424">
            <v>19991031</v>
          </cell>
          <cell r="K424" t="str">
            <v>5110201009</v>
          </cell>
          <cell r="L424" t="str">
            <v>6210402013</v>
          </cell>
          <cell r="M424" t="str">
            <v>9100000017</v>
          </cell>
        </row>
        <row r="425">
          <cell r="A425" t="str">
            <v>T008</v>
          </cell>
          <cell r="B425">
            <v>3103010045</v>
          </cell>
          <cell r="C425" t="str">
            <v>PARAQUAT/GRAMOXONE</v>
          </cell>
          <cell r="D425" t="str">
            <v>E1</v>
          </cell>
          <cell r="E425">
            <v>400</v>
          </cell>
          <cell r="F425">
            <v>1</v>
          </cell>
          <cell r="G425">
            <v>4.282</v>
          </cell>
          <cell r="H425">
            <v>-17.8</v>
          </cell>
          <cell r="I425">
            <v>-76.2196</v>
          </cell>
          <cell r="J425">
            <v>19991031</v>
          </cell>
          <cell r="K425" t="str">
            <v>5110201009</v>
          </cell>
          <cell r="L425" t="str">
            <v>6210402013</v>
          </cell>
          <cell r="M425" t="str">
            <v>9100000017</v>
          </cell>
        </row>
        <row r="426">
          <cell r="A426" t="str">
            <v>T008</v>
          </cell>
          <cell r="B426">
            <v>3103010045</v>
          </cell>
          <cell r="C426" t="str">
            <v>PARAQUAT/GRAMOXONE</v>
          </cell>
          <cell r="D426" t="str">
            <v>E1</v>
          </cell>
          <cell r="E426">
            <v>401</v>
          </cell>
          <cell r="F426">
            <v>1</v>
          </cell>
          <cell r="G426">
            <v>4.282</v>
          </cell>
          <cell r="H426">
            <v>-5.7</v>
          </cell>
          <cell r="I426">
            <v>-24.407400000000003</v>
          </cell>
          <cell r="J426">
            <v>19991031</v>
          </cell>
          <cell r="K426" t="str">
            <v>5110201009</v>
          </cell>
          <cell r="L426" t="str">
            <v>6210402013</v>
          </cell>
          <cell r="M426" t="str">
            <v>9100000017</v>
          </cell>
        </row>
        <row r="427">
          <cell r="A427" t="str">
            <v>P005</v>
          </cell>
          <cell r="B427">
            <v>3103010048</v>
          </cell>
          <cell r="C427" t="str">
            <v>PRESIDE</v>
          </cell>
          <cell r="D427" t="str">
            <v>H1</v>
          </cell>
          <cell r="E427">
            <v>203</v>
          </cell>
          <cell r="F427">
            <v>2</v>
          </cell>
          <cell r="G427">
            <v>20</v>
          </cell>
          <cell r="H427">
            <v>-2</v>
          </cell>
          <cell r="I427">
            <v>-40</v>
          </cell>
          <cell r="J427">
            <v>19991028</v>
          </cell>
          <cell r="K427" t="str">
            <v>1241603000</v>
          </cell>
          <cell r="L427" t="str">
            <v>6210402013</v>
          </cell>
          <cell r="M427" t="str">
            <v>9100000016</v>
          </cell>
        </row>
        <row r="428">
          <cell r="A428" t="str">
            <v>MD01</v>
          </cell>
          <cell r="B428">
            <v>3103010056</v>
          </cell>
          <cell r="C428" t="str">
            <v>ROUND UP/GLIFOSATO</v>
          </cell>
          <cell r="D428" t="str">
            <v>63</v>
          </cell>
          <cell r="E428">
            <v>620</v>
          </cell>
          <cell r="F428">
            <v>3</v>
          </cell>
          <cell r="G428">
            <v>2.6</v>
          </cell>
          <cell r="H428">
            <v>-300</v>
          </cell>
          <cell r="I428">
            <v>-780</v>
          </cell>
          <cell r="J428">
            <v>19991031</v>
          </cell>
          <cell r="K428" t="str">
            <v>1140303003</v>
          </cell>
          <cell r="L428" t="str">
            <v>6210402003</v>
          </cell>
        </row>
        <row r="429">
          <cell r="A429" t="str">
            <v>MD03</v>
          </cell>
          <cell r="B429">
            <v>3103010056</v>
          </cell>
          <cell r="C429" t="str">
            <v>ROUND UP/GLIFOSATO</v>
          </cell>
          <cell r="D429" t="str">
            <v>63</v>
          </cell>
          <cell r="E429">
            <v>619</v>
          </cell>
          <cell r="F429">
            <v>2</v>
          </cell>
          <cell r="G429">
            <v>2.6</v>
          </cell>
          <cell r="H429">
            <v>-640</v>
          </cell>
          <cell r="I429">
            <v>-1664</v>
          </cell>
          <cell r="J429">
            <v>19991031</v>
          </cell>
          <cell r="K429" t="str">
            <v>1140303003</v>
          </cell>
          <cell r="L429" t="str">
            <v>6210402003</v>
          </cell>
        </row>
        <row r="430">
          <cell r="A430" t="str">
            <v>MF28</v>
          </cell>
          <cell r="B430">
            <v>3103010056</v>
          </cell>
          <cell r="C430" t="str">
            <v>ROUND UP/GLIFOSATO</v>
          </cell>
          <cell r="D430" t="str">
            <v>63</v>
          </cell>
          <cell r="E430">
            <v>641</v>
          </cell>
          <cell r="F430">
            <v>2</v>
          </cell>
          <cell r="G430">
            <v>2.8</v>
          </cell>
          <cell r="H430">
            <v>-92</v>
          </cell>
          <cell r="I430">
            <v>-257.59999999999997</v>
          </cell>
          <cell r="J430">
            <v>19991031</v>
          </cell>
          <cell r="K430" t="str">
            <v>1140303003</v>
          </cell>
          <cell r="L430" t="str">
            <v>6210402003</v>
          </cell>
        </row>
        <row r="431">
          <cell r="A431" t="str">
            <v>MF29</v>
          </cell>
          <cell r="B431">
            <v>3103010056</v>
          </cell>
          <cell r="C431" t="str">
            <v>ROUND UP/GLIFOSATO</v>
          </cell>
          <cell r="D431" t="str">
            <v>63</v>
          </cell>
          <cell r="E431">
            <v>636</v>
          </cell>
          <cell r="F431">
            <v>3</v>
          </cell>
          <cell r="G431">
            <v>2.6</v>
          </cell>
          <cell r="H431">
            <v>-20</v>
          </cell>
          <cell r="I431">
            <v>-52</v>
          </cell>
          <cell r="J431">
            <v>19991031</v>
          </cell>
          <cell r="K431" t="str">
            <v>1140303003</v>
          </cell>
          <cell r="L431" t="str">
            <v>6210402003</v>
          </cell>
        </row>
        <row r="432">
          <cell r="A432" t="str">
            <v>MF32</v>
          </cell>
          <cell r="B432">
            <v>3103010056</v>
          </cell>
          <cell r="C432" t="str">
            <v>ROUND UP/GLIFOSATO</v>
          </cell>
          <cell r="D432" t="str">
            <v>63</v>
          </cell>
          <cell r="E432">
            <v>640</v>
          </cell>
          <cell r="F432">
            <v>3</v>
          </cell>
          <cell r="G432">
            <v>2.6</v>
          </cell>
          <cell r="H432">
            <v>-95</v>
          </cell>
          <cell r="I432">
            <v>-247</v>
          </cell>
          <cell r="J432">
            <v>19991031</v>
          </cell>
          <cell r="K432" t="str">
            <v>1140303003</v>
          </cell>
          <cell r="L432" t="str">
            <v>6210402003</v>
          </cell>
        </row>
        <row r="433">
          <cell r="A433" t="str">
            <v>MF39</v>
          </cell>
          <cell r="B433">
            <v>3103010056</v>
          </cell>
          <cell r="C433" t="str">
            <v>ROUND UP/GLIFOSATO</v>
          </cell>
          <cell r="D433" t="str">
            <v>63</v>
          </cell>
          <cell r="E433">
            <v>634</v>
          </cell>
          <cell r="F433">
            <v>4</v>
          </cell>
          <cell r="G433">
            <v>2.6</v>
          </cell>
          <cell r="H433">
            <v>-266</v>
          </cell>
          <cell r="I433">
            <v>-691.6</v>
          </cell>
          <cell r="J433">
            <v>19991031</v>
          </cell>
          <cell r="K433" t="str">
            <v>1140303003</v>
          </cell>
          <cell r="L433" t="str">
            <v>6210402003</v>
          </cell>
        </row>
        <row r="434">
          <cell r="A434" t="str">
            <v>S001</v>
          </cell>
          <cell r="B434">
            <v>3103010056</v>
          </cell>
          <cell r="C434" t="str">
            <v>ROUND UP/GLIFOSATO</v>
          </cell>
          <cell r="D434" t="str">
            <v>63</v>
          </cell>
          <cell r="E434">
            <v>623</v>
          </cell>
          <cell r="F434">
            <v>1</v>
          </cell>
          <cell r="G434">
            <v>2.6</v>
          </cell>
          <cell r="H434">
            <v>-834</v>
          </cell>
          <cell r="I434">
            <v>-2168.4</v>
          </cell>
          <cell r="J434">
            <v>19991031</v>
          </cell>
          <cell r="K434" t="str">
            <v>1140303003</v>
          </cell>
          <cell r="L434" t="str">
            <v>6210402003</v>
          </cell>
        </row>
        <row r="435">
          <cell r="A435" t="str">
            <v>S002</v>
          </cell>
          <cell r="B435">
            <v>3103010056</v>
          </cell>
          <cell r="C435" t="str">
            <v>ROUND UP/GLIFOSATO</v>
          </cell>
          <cell r="D435" t="str">
            <v>63</v>
          </cell>
          <cell r="E435">
            <v>626</v>
          </cell>
          <cell r="F435">
            <v>1</v>
          </cell>
          <cell r="G435">
            <v>2.6</v>
          </cell>
          <cell r="H435">
            <v>-366</v>
          </cell>
          <cell r="I435">
            <v>-951.6</v>
          </cell>
          <cell r="J435">
            <v>19991031</v>
          </cell>
          <cell r="K435" t="str">
            <v>1140303003</v>
          </cell>
          <cell r="L435" t="str">
            <v>6210402003</v>
          </cell>
        </row>
        <row r="436">
          <cell r="A436" t="str">
            <v>EA01</v>
          </cell>
          <cell r="B436">
            <v>3103010056</v>
          </cell>
          <cell r="C436" t="str">
            <v>ROUND UP/GLIFOSATO</v>
          </cell>
          <cell r="D436" t="str">
            <v>65</v>
          </cell>
          <cell r="E436">
            <v>913</v>
          </cell>
          <cell r="F436">
            <v>1</v>
          </cell>
          <cell r="G436">
            <v>2.6</v>
          </cell>
          <cell r="H436">
            <v>-70</v>
          </cell>
          <cell r="I436">
            <v>-182</v>
          </cell>
          <cell r="J436">
            <v>19991031</v>
          </cell>
          <cell r="K436" t="str">
            <v>1140305003</v>
          </cell>
          <cell r="L436" t="str">
            <v>6210402005</v>
          </cell>
        </row>
        <row r="437">
          <cell r="A437" t="str">
            <v>EA03</v>
          </cell>
          <cell r="B437">
            <v>3103010056</v>
          </cell>
          <cell r="C437" t="str">
            <v>ROUND UP/GLIFOSATO</v>
          </cell>
          <cell r="D437" t="str">
            <v>65</v>
          </cell>
          <cell r="E437">
            <v>907</v>
          </cell>
          <cell r="F437">
            <v>1</v>
          </cell>
          <cell r="G437">
            <v>2.83</v>
          </cell>
          <cell r="H437">
            <v>-54.5</v>
          </cell>
          <cell r="I437">
            <v>-154.23500000000001</v>
          </cell>
          <cell r="J437">
            <v>19991031</v>
          </cell>
          <cell r="K437" t="str">
            <v>1140305003</v>
          </cell>
          <cell r="L437" t="str">
            <v>6210402005</v>
          </cell>
        </row>
        <row r="438">
          <cell r="A438" t="str">
            <v>P023</v>
          </cell>
          <cell r="B438">
            <v>3103010056</v>
          </cell>
          <cell r="C438" t="str">
            <v>ROUND UP/GLIFOSATO</v>
          </cell>
          <cell r="D438" t="str">
            <v>B1</v>
          </cell>
          <cell r="E438">
            <v>239</v>
          </cell>
          <cell r="F438">
            <v>6</v>
          </cell>
          <cell r="G438">
            <v>2.8</v>
          </cell>
          <cell r="H438">
            <v>-28</v>
          </cell>
          <cell r="I438">
            <v>-78.399999999999991</v>
          </cell>
          <cell r="J438">
            <v>19991030</v>
          </cell>
          <cell r="K438" t="str">
            <v>1140305003</v>
          </cell>
          <cell r="L438" t="str">
            <v>6210402005</v>
          </cell>
          <cell r="M438" t="str">
            <v>9100000005</v>
          </cell>
        </row>
        <row r="439">
          <cell r="A439" t="str">
            <v>P023</v>
          </cell>
          <cell r="B439">
            <v>3103010056</v>
          </cell>
          <cell r="C439" t="str">
            <v>ROUND UP/GLIFOSATO</v>
          </cell>
          <cell r="D439" t="str">
            <v>B1</v>
          </cell>
          <cell r="E439">
            <v>242</v>
          </cell>
          <cell r="F439">
            <v>5</v>
          </cell>
          <cell r="G439">
            <v>2.8</v>
          </cell>
          <cell r="H439">
            <v>-40</v>
          </cell>
          <cell r="I439">
            <v>-112</v>
          </cell>
          <cell r="J439">
            <v>19991030</v>
          </cell>
          <cell r="K439" t="str">
            <v>1140305003</v>
          </cell>
          <cell r="L439" t="str">
            <v>6210402005</v>
          </cell>
          <cell r="M439" t="str">
            <v>9100000005</v>
          </cell>
        </row>
        <row r="440">
          <cell r="A440" t="str">
            <v>P023</v>
          </cell>
          <cell r="B440">
            <v>3103010056</v>
          </cell>
          <cell r="C440" t="str">
            <v>ROUND UP/GLIFOSATO</v>
          </cell>
          <cell r="D440" t="str">
            <v>B1</v>
          </cell>
          <cell r="E440">
            <v>243</v>
          </cell>
          <cell r="F440">
            <v>5</v>
          </cell>
          <cell r="G440">
            <v>2.8</v>
          </cell>
          <cell r="H440">
            <v>-48</v>
          </cell>
          <cell r="I440">
            <v>-134.39999999999998</v>
          </cell>
          <cell r="J440">
            <v>19991030</v>
          </cell>
          <cell r="K440" t="str">
            <v>1140305003</v>
          </cell>
          <cell r="L440" t="str">
            <v>6210402005</v>
          </cell>
          <cell r="M440" t="str">
            <v>9100000005</v>
          </cell>
        </row>
        <row r="441">
          <cell r="A441" t="str">
            <v>TA25</v>
          </cell>
          <cell r="B441">
            <v>3103010056</v>
          </cell>
          <cell r="C441" t="str">
            <v>ROUND UP/GLIFOSATO</v>
          </cell>
          <cell r="D441" t="str">
            <v>65</v>
          </cell>
          <cell r="E441">
            <v>868</v>
          </cell>
          <cell r="F441">
            <v>1</v>
          </cell>
          <cell r="G441">
            <v>2.83</v>
          </cell>
          <cell r="H441">
            <v>-5</v>
          </cell>
          <cell r="I441">
            <v>-14.15</v>
          </cell>
          <cell r="J441">
            <v>19991031</v>
          </cell>
          <cell r="K441" t="str">
            <v>1140305003</v>
          </cell>
          <cell r="L441" t="str">
            <v>6210402005</v>
          </cell>
        </row>
        <row r="442">
          <cell r="A442" t="str">
            <v>TZ01</v>
          </cell>
          <cell r="B442">
            <v>3103010056</v>
          </cell>
          <cell r="C442" t="str">
            <v>ROUND UP/GLIFOSATO</v>
          </cell>
          <cell r="D442" t="str">
            <v>65</v>
          </cell>
          <cell r="E442">
            <v>858</v>
          </cell>
          <cell r="F442">
            <v>1</v>
          </cell>
          <cell r="G442">
            <v>2.6219999999999999</v>
          </cell>
          <cell r="H442">
            <v>-140</v>
          </cell>
          <cell r="I442">
            <v>-367.08</v>
          </cell>
          <cell r="J442">
            <v>19991031</v>
          </cell>
          <cell r="K442" t="str">
            <v>1140305003</v>
          </cell>
          <cell r="L442" t="str">
            <v>6210402005</v>
          </cell>
        </row>
        <row r="443">
          <cell r="A443" t="str">
            <v>EA01</v>
          </cell>
          <cell r="B443">
            <v>3103010056</v>
          </cell>
          <cell r="C443" t="str">
            <v>ROUND UP/GLIFOSATO</v>
          </cell>
          <cell r="D443" t="str">
            <v>66</v>
          </cell>
          <cell r="E443">
            <v>863</v>
          </cell>
          <cell r="F443">
            <v>1</v>
          </cell>
          <cell r="G443">
            <v>2.6</v>
          </cell>
          <cell r="H443">
            <v>-10</v>
          </cell>
          <cell r="I443">
            <v>-26</v>
          </cell>
          <cell r="J443">
            <v>19991031</v>
          </cell>
          <cell r="K443" t="str">
            <v>1140306003</v>
          </cell>
          <cell r="L443" t="str">
            <v>6210402006</v>
          </cell>
        </row>
        <row r="444">
          <cell r="A444" t="str">
            <v>EA01</v>
          </cell>
          <cell r="B444">
            <v>3103010056</v>
          </cell>
          <cell r="C444" t="str">
            <v>ROUND UP/GLIFOSATO</v>
          </cell>
          <cell r="D444" t="str">
            <v>66</v>
          </cell>
          <cell r="E444">
            <v>866</v>
          </cell>
          <cell r="F444">
            <v>1</v>
          </cell>
          <cell r="G444">
            <v>2.6</v>
          </cell>
          <cell r="H444">
            <v>-212</v>
          </cell>
          <cell r="I444">
            <v>-551.20000000000005</v>
          </cell>
          <cell r="J444">
            <v>19991031</v>
          </cell>
          <cell r="K444" t="str">
            <v>1140306003</v>
          </cell>
          <cell r="L444" t="str">
            <v>6210402006</v>
          </cell>
        </row>
        <row r="445">
          <cell r="A445" t="str">
            <v>EA02</v>
          </cell>
          <cell r="B445">
            <v>3103010056</v>
          </cell>
          <cell r="C445" t="str">
            <v>ROUND UP/GLIFOSATO</v>
          </cell>
          <cell r="D445" t="str">
            <v>66</v>
          </cell>
          <cell r="E445">
            <v>859</v>
          </cell>
          <cell r="F445">
            <v>1</v>
          </cell>
          <cell r="G445">
            <v>2.83</v>
          </cell>
          <cell r="H445">
            <v>-187</v>
          </cell>
          <cell r="I445">
            <v>-529.21</v>
          </cell>
          <cell r="J445">
            <v>19991031</v>
          </cell>
          <cell r="K445" t="str">
            <v>1140306003</v>
          </cell>
          <cell r="L445" t="str">
            <v>6210402006</v>
          </cell>
        </row>
        <row r="446">
          <cell r="A446" t="str">
            <v>P023</v>
          </cell>
          <cell r="B446">
            <v>3103010056</v>
          </cell>
          <cell r="C446" t="str">
            <v>ROUND UP/GLIFOSATO</v>
          </cell>
          <cell r="D446" t="str">
            <v>B1</v>
          </cell>
          <cell r="E446">
            <v>265</v>
          </cell>
          <cell r="F446">
            <v>4</v>
          </cell>
          <cell r="G446">
            <v>2.8</v>
          </cell>
          <cell r="H446">
            <v>-414</v>
          </cell>
          <cell r="I446">
            <v>-1159.1999999999998</v>
          </cell>
          <cell r="J446">
            <v>19991030</v>
          </cell>
          <cell r="K446" t="str">
            <v>1140306003</v>
          </cell>
          <cell r="L446" t="str">
            <v>6210402006</v>
          </cell>
          <cell r="M446" t="str">
            <v>9100000008</v>
          </cell>
        </row>
        <row r="447">
          <cell r="A447" t="str">
            <v>P023</v>
          </cell>
          <cell r="B447">
            <v>3103010056</v>
          </cell>
          <cell r="C447" t="str">
            <v>ROUND UP/GLIFOSATO</v>
          </cell>
          <cell r="D447" t="str">
            <v>B1</v>
          </cell>
          <cell r="E447">
            <v>266</v>
          </cell>
          <cell r="F447">
            <v>3</v>
          </cell>
          <cell r="G447">
            <v>2.8</v>
          </cell>
          <cell r="H447">
            <v>-190</v>
          </cell>
          <cell r="I447">
            <v>-532</v>
          </cell>
          <cell r="J447">
            <v>19991030</v>
          </cell>
          <cell r="K447" t="str">
            <v>1140306003</v>
          </cell>
          <cell r="L447" t="str">
            <v>6210402006</v>
          </cell>
          <cell r="M447" t="str">
            <v>9100000008</v>
          </cell>
        </row>
        <row r="448">
          <cell r="A448" t="str">
            <v>S001</v>
          </cell>
          <cell r="B448">
            <v>3103010056</v>
          </cell>
          <cell r="C448" t="str">
            <v>ROUND UP/GLIFOSATO</v>
          </cell>
          <cell r="D448" t="str">
            <v>66</v>
          </cell>
          <cell r="E448">
            <v>868</v>
          </cell>
          <cell r="F448">
            <v>1</v>
          </cell>
          <cell r="G448">
            <v>2.6</v>
          </cell>
          <cell r="H448">
            <v>-790</v>
          </cell>
          <cell r="I448">
            <v>-2054</v>
          </cell>
          <cell r="J448">
            <v>19991031</v>
          </cell>
          <cell r="K448" t="str">
            <v>1140306003</v>
          </cell>
          <cell r="L448" t="str">
            <v>6210402006</v>
          </cell>
        </row>
        <row r="449">
          <cell r="A449" t="str">
            <v>S002</v>
          </cell>
          <cell r="B449">
            <v>3103010056</v>
          </cell>
          <cell r="C449" t="str">
            <v>ROUND UP/GLIFOSATO</v>
          </cell>
          <cell r="D449" t="str">
            <v>66</v>
          </cell>
          <cell r="E449">
            <v>869</v>
          </cell>
          <cell r="F449">
            <v>1</v>
          </cell>
          <cell r="G449">
            <v>2.6</v>
          </cell>
          <cell r="H449">
            <v>-895</v>
          </cell>
          <cell r="I449">
            <v>-2327</v>
          </cell>
          <cell r="J449">
            <v>19991031</v>
          </cell>
          <cell r="K449" t="str">
            <v>1140306003</v>
          </cell>
          <cell r="L449" t="str">
            <v>6210402006</v>
          </cell>
        </row>
        <row r="450">
          <cell r="A450" t="str">
            <v>TL04</v>
          </cell>
          <cell r="B450">
            <v>3103010056</v>
          </cell>
          <cell r="C450" t="str">
            <v>ROUND UP/GLIFOSATO</v>
          </cell>
          <cell r="D450" t="str">
            <v>66</v>
          </cell>
          <cell r="E450">
            <v>853</v>
          </cell>
          <cell r="F450">
            <v>3</v>
          </cell>
          <cell r="G450">
            <v>27.439</v>
          </cell>
          <cell r="H450">
            <v>-840</v>
          </cell>
          <cell r="I450">
            <v>-23048.76</v>
          </cell>
          <cell r="J450">
            <v>19991031</v>
          </cell>
          <cell r="K450" t="str">
            <v>1140306003</v>
          </cell>
          <cell r="L450" t="str">
            <v>6210402006</v>
          </cell>
        </row>
        <row r="451">
          <cell r="A451" t="str">
            <v>TL05</v>
          </cell>
          <cell r="B451">
            <v>3103010056</v>
          </cell>
          <cell r="C451" t="str">
            <v>ROUND UP/GLIFOSATO</v>
          </cell>
          <cell r="D451" t="str">
            <v>66</v>
          </cell>
          <cell r="E451">
            <v>850</v>
          </cell>
          <cell r="F451">
            <v>3</v>
          </cell>
          <cell r="G451">
            <v>27.439</v>
          </cell>
          <cell r="H451">
            <v>-220</v>
          </cell>
          <cell r="I451">
            <v>-6036.58</v>
          </cell>
          <cell r="J451">
            <v>19991031</v>
          </cell>
          <cell r="K451" t="str">
            <v>1140306003</v>
          </cell>
          <cell r="L451" t="str">
            <v>6210402006</v>
          </cell>
        </row>
        <row r="452">
          <cell r="A452" t="str">
            <v>TL08</v>
          </cell>
          <cell r="B452">
            <v>3103010056</v>
          </cell>
          <cell r="C452" t="str">
            <v>ROUND UP/GLIFOSATO</v>
          </cell>
          <cell r="D452" t="str">
            <v>66</v>
          </cell>
          <cell r="E452">
            <v>851</v>
          </cell>
          <cell r="F452">
            <v>3</v>
          </cell>
          <cell r="G452">
            <v>27.439</v>
          </cell>
          <cell r="H452">
            <v>-180</v>
          </cell>
          <cell r="I452">
            <v>-4939.0200000000004</v>
          </cell>
          <cell r="J452">
            <v>19991031</v>
          </cell>
          <cell r="K452" t="str">
            <v>1140306003</v>
          </cell>
          <cell r="L452" t="str">
            <v>6210402006</v>
          </cell>
        </row>
        <row r="453">
          <cell r="A453" t="str">
            <v>P003</v>
          </cell>
          <cell r="B453">
            <v>3103010056</v>
          </cell>
          <cell r="C453" t="str">
            <v>ROUND UP/GLIFOSATO</v>
          </cell>
          <cell r="D453" t="str">
            <v>Q1</v>
          </cell>
          <cell r="E453">
            <v>174</v>
          </cell>
          <cell r="F453">
            <v>4</v>
          </cell>
          <cell r="G453">
            <v>2.8</v>
          </cell>
          <cell r="H453">
            <v>-205</v>
          </cell>
          <cell r="I453">
            <v>-574</v>
          </cell>
          <cell r="J453">
            <v>19991031</v>
          </cell>
          <cell r="K453" t="str">
            <v>1140335003</v>
          </cell>
          <cell r="L453" t="str">
            <v>6210402015</v>
          </cell>
          <cell r="M453" t="str">
            <v>9100000015</v>
          </cell>
        </row>
        <row r="454">
          <cell r="A454" t="str">
            <v>P001</v>
          </cell>
          <cell r="B454">
            <v>3103010056</v>
          </cell>
          <cell r="C454" t="str">
            <v>ROUND UP/GLIFOSATO</v>
          </cell>
          <cell r="D454" t="str">
            <v>L1</v>
          </cell>
          <cell r="E454">
            <v>257</v>
          </cell>
          <cell r="F454">
            <v>3</v>
          </cell>
          <cell r="G454">
            <v>2.8</v>
          </cell>
          <cell r="H454">
            <v>-30</v>
          </cell>
          <cell r="I454">
            <v>-84</v>
          </cell>
          <cell r="J454">
            <v>19991028</v>
          </cell>
          <cell r="K454" t="str">
            <v>1241506009</v>
          </cell>
          <cell r="L454" t="str">
            <v>6210402019</v>
          </cell>
          <cell r="M454" t="str">
            <v>9200000007</v>
          </cell>
        </row>
        <row r="455">
          <cell r="A455" t="str">
            <v>P023</v>
          </cell>
          <cell r="B455">
            <v>3103010061</v>
          </cell>
          <cell r="C455" t="str">
            <v>SQUADRON</v>
          </cell>
          <cell r="D455" t="str">
            <v>B1</v>
          </cell>
          <cell r="E455">
            <v>238</v>
          </cell>
          <cell r="F455">
            <v>3</v>
          </cell>
          <cell r="G455">
            <v>2.4</v>
          </cell>
          <cell r="H455">
            <v>-96</v>
          </cell>
          <cell r="I455">
            <v>-230.39999999999998</v>
          </cell>
          <cell r="J455">
            <v>19991030</v>
          </cell>
          <cell r="K455" t="str">
            <v>1140305003</v>
          </cell>
          <cell r="L455" t="str">
            <v>6210402005</v>
          </cell>
          <cell r="M455" t="str">
            <v>9100000005</v>
          </cell>
        </row>
        <row r="456">
          <cell r="A456" t="str">
            <v>P023</v>
          </cell>
          <cell r="B456">
            <v>3103010061</v>
          </cell>
          <cell r="C456" t="str">
            <v>SQUADRON</v>
          </cell>
          <cell r="D456" t="str">
            <v>B1</v>
          </cell>
          <cell r="E456">
            <v>239</v>
          </cell>
          <cell r="F456">
            <v>3</v>
          </cell>
          <cell r="G456">
            <v>2.4</v>
          </cell>
          <cell r="H456">
            <v>-54</v>
          </cell>
          <cell r="I456">
            <v>-129.6</v>
          </cell>
          <cell r="J456">
            <v>19991030</v>
          </cell>
          <cell r="K456" t="str">
            <v>1140305003</v>
          </cell>
          <cell r="L456" t="str">
            <v>6210402005</v>
          </cell>
          <cell r="M456" t="str">
            <v>9100000005</v>
          </cell>
        </row>
        <row r="457">
          <cell r="A457" t="str">
            <v>EA02</v>
          </cell>
          <cell r="B457">
            <v>3103010069</v>
          </cell>
          <cell r="C457" t="str">
            <v>TORDON 24K</v>
          </cell>
          <cell r="D457" t="str">
            <v>65</v>
          </cell>
          <cell r="E457">
            <v>904</v>
          </cell>
          <cell r="F457">
            <v>2</v>
          </cell>
          <cell r="G457">
            <v>26</v>
          </cell>
          <cell r="H457">
            <v>-10</v>
          </cell>
          <cell r="I457">
            <v>-260</v>
          </cell>
          <cell r="J457">
            <v>19991031</v>
          </cell>
          <cell r="K457" t="str">
            <v>1140305003</v>
          </cell>
          <cell r="L457" t="str">
            <v>6210402005</v>
          </cell>
        </row>
        <row r="458">
          <cell r="A458" t="str">
            <v>TA31</v>
          </cell>
          <cell r="B458">
            <v>3103010069</v>
          </cell>
          <cell r="C458" t="str">
            <v>TORDON 24K</v>
          </cell>
          <cell r="D458" t="str">
            <v>65</v>
          </cell>
          <cell r="E458">
            <v>897</v>
          </cell>
          <cell r="F458">
            <v>1</v>
          </cell>
          <cell r="G458">
            <v>26</v>
          </cell>
          <cell r="H458">
            <v>-4</v>
          </cell>
          <cell r="I458">
            <v>-104</v>
          </cell>
          <cell r="J458">
            <v>19991031</v>
          </cell>
          <cell r="K458" t="str">
            <v>1140305003</v>
          </cell>
          <cell r="L458" t="str">
            <v>6210402005</v>
          </cell>
        </row>
        <row r="459">
          <cell r="A459" t="str">
            <v>TO03</v>
          </cell>
          <cell r="B459">
            <v>3103010069</v>
          </cell>
          <cell r="C459" t="str">
            <v>TORDON 24K</v>
          </cell>
          <cell r="D459" t="str">
            <v>S1</v>
          </cell>
          <cell r="E459">
            <v>330</v>
          </cell>
          <cell r="F459">
            <v>4</v>
          </cell>
          <cell r="G459">
            <v>26</v>
          </cell>
          <cell r="H459">
            <v>-25</v>
          </cell>
          <cell r="I459">
            <v>-650</v>
          </cell>
          <cell r="J459">
            <v>19991031</v>
          </cell>
          <cell r="K459" t="str">
            <v>1140305003</v>
          </cell>
          <cell r="L459" t="str">
            <v>6210402005</v>
          </cell>
          <cell r="M459" t="str">
            <v>9100000005</v>
          </cell>
        </row>
        <row r="460">
          <cell r="A460" t="str">
            <v>TO03</v>
          </cell>
          <cell r="B460">
            <v>3103010069</v>
          </cell>
          <cell r="C460" t="str">
            <v>TORDON 24K</v>
          </cell>
          <cell r="D460" t="str">
            <v>S1</v>
          </cell>
          <cell r="E460">
            <v>331</v>
          </cell>
          <cell r="F460">
            <v>2</v>
          </cell>
          <cell r="G460">
            <v>26</v>
          </cell>
          <cell r="H460">
            <v>-18.5</v>
          </cell>
          <cell r="I460">
            <v>-481</v>
          </cell>
          <cell r="J460">
            <v>19991031</v>
          </cell>
          <cell r="K460" t="str">
            <v>1140305003</v>
          </cell>
          <cell r="L460" t="str">
            <v>6210402005</v>
          </cell>
          <cell r="M460" t="str">
            <v>9100000005</v>
          </cell>
        </row>
        <row r="461">
          <cell r="A461" t="str">
            <v>TO03</v>
          </cell>
          <cell r="B461">
            <v>3103010069</v>
          </cell>
          <cell r="C461" t="str">
            <v>TORDON 24K</v>
          </cell>
          <cell r="D461" t="str">
            <v>S1</v>
          </cell>
          <cell r="E461">
            <v>332</v>
          </cell>
          <cell r="F461">
            <v>3</v>
          </cell>
          <cell r="G461">
            <v>26</v>
          </cell>
          <cell r="H461">
            <v>-5</v>
          </cell>
          <cell r="I461">
            <v>-130</v>
          </cell>
          <cell r="J461">
            <v>19991031</v>
          </cell>
          <cell r="K461" t="str">
            <v>1140305003</v>
          </cell>
          <cell r="L461" t="str">
            <v>6210402005</v>
          </cell>
          <cell r="M461" t="str">
            <v>9100000005</v>
          </cell>
        </row>
        <row r="462">
          <cell r="A462" t="str">
            <v>P023</v>
          </cell>
          <cell r="B462">
            <v>3103010069</v>
          </cell>
          <cell r="C462" t="str">
            <v>TORDON 24K</v>
          </cell>
          <cell r="D462" t="str">
            <v>B1</v>
          </cell>
          <cell r="E462">
            <v>267</v>
          </cell>
          <cell r="F462">
            <v>1</v>
          </cell>
          <cell r="G462">
            <v>23.5</v>
          </cell>
          <cell r="H462">
            <v>-5</v>
          </cell>
          <cell r="I462">
            <v>-117.5</v>
          </cell>
          <cell r="J462">
            <v>19991030</v>
          </cell>
          <cell r="K462" t="str">
            <v>5120204000</v>
          </cell>
          <cell r="L462" t="str">
            <v>6210402019</v>
          </cell>
          <cell r="M462" t="str">
            <v>9200000008</v>
          </cell>
        </row>
        <row r="463">
          <cell r="A463" t="str">
            <v>P005</v>
          </cell>
          <cell r="B463">
            <v>3103010070</v>
          </cell>
          <cell r="C463" t="str">
            <v>TRIFLURALINA</v>
          </cell>
          <cell r="D463" t="str">
            <v>H1</v>
          </cell>
          <cell r="E463">
            <v>200</v>
          </cell>
          <cell r="F463">
            <v>1</v>
          </cell>
          <cell r="G463">
            <v>2.85</v>
          </cell>
          <cell r="H463">
            <v>-174</v>
          </cell>
          <cell r="I463">
            <v>-495.90000000000003</v>
          </cell>
          <cell r="J463">
            <v>19991028</v>
          </cell>
          <cell r="K463" t="str">
            <v>1140303003</v>
          </cell>
          <cell r="L463" t="str">
            <v>6210402003</v>
          </cell>
          <cell r="M463" t="str">
            <v>9100000003</v>
          </cell>
        </row>
        <row r="464">
          <cell r="A464" t="str">
            <v>P005</v>
          </cell>
          <cell r="B464">
            <v>3103010070</v>
          </cell>
          <cell r="C464" t="str">
            <v>TRIFLURALINA</v>
          </cell>
          <cell r="D464" t="str">
            <v>H1</v>
          </cell>
          <cell r="E464">
            <v>201</v>
          </cell>
          <cell r="F464">
            <v>1</v>
          </cell>
          <cell r="G464">
            <v>2.85</v>
          </cell>
          <cell r="H464">
            <v>-490</v>
          </cell>
          <cell r="I464">
            <v>-1396.5</v>
          </cell>
          <cell r="J464">
            <v>19991028</v>
          </cell>
          <cell r="K464" t="str">
            <v>1140303003</v>
          </cell>
          <cell r="L464" t="str">
            <v>6210402003</v>
          </cell>
          <cell r="M464" t="str">
            <v>9100000003</v>
          </cell>
        </row>
        <row r="465">
          <cell r="A465" t="str">
            <v>P005</v>
          </cell>
          <cell r="B465">
            <v>3103010070</v>
          </cell>
          <cell r="C465" t="str">
            <v>TRIFLURALINA</v>
          </cell>
          <cell r="D465" t="str">
            <v>H1</v>
          </cell>
          <cell r="E465">
            <v>202</v>
          </cell>
          <cell r="F465">
            <v>1</v>
          </cell>
          <cell r="G465">
            <v>2.85</v>
          </cell>
          <cell r="H465">
            <v>-240</v>
          </cell>
          <cell r="I465">
            <v>-684</v>
          </cell>
          <cell r="J465">
            <v>19991028</v>
          </cell>
          <cell r="K465" t="str">
            <v>1140303003</v>
          </cell>
          <cell r="L465" t="str">
            <v>6210402003</v>
          </cell>
          <cell r="M465" t="str">
            <v>9100000003</v>
          </cell>
        </row>
        <row r="466">
          <cell r="A466" t="str">
            <v>MD01</v>
          </cell>
          <cell r="B466">
            <v>3103010072</v>
          </cell>
          <cell r="C466" t="str">
            <v>TWIN PACK</v>
          </cell>
          <cell r="D466" t="str">
            <v>63</v>
          </cell>
          <cell r="E466">
            <v>620</v>
          </cell>
          <cell r="F466">
            <v>1</v>
          </cell>
          <cell r="G466">
            <v>9.35</v>
          </cell>
          <cell r="H466">
            <v>-220</v>
          </cell>
          <cell r="I466">
            <v>-2057</v>
          </cell>
          <cell r="J466">
            <v>19991031</v>
          </cell>
          <cell r="K466" t="str">
            <v>1140303003</v>
          </cell>
          <cell r="L466" t="str">
            <v>6210402003</v>
          </cell>
        </row>
        <row r="467">
          <cell r="A467" t="str">
            <v>MF09</v>
          </cell>
          <cell r="B467">
            <v>3103010072</v>
          </cell>
          <cell r="C467" t="str">
            <v>TWIN PACK</v>
          </cell>
          <cell r="D467" t="str">
            <v>63</v>
          </cell>
          <cell r="E467">
            <v>649</v>
          </cell>
          <cell r="F467">
            <v>3</v>
          </cell>
          <cell r="G467">
            <v>9.35</v>
          </cell>
          <cell r="H467">
            <v>-120</v>
          </cell>
          <cell r="I467">
            <v>-1122</v>
          </cell>
          <cell r="J467">
            <v>19991031</v>
          </cell>
          <cell r="K467" t="str">
            <v>1140303003</v>
          </cell>
          <cell r="L467" t="str">
            <v>6210402003</v>
          </cell>
        </row>
        <row r="468">
          <cell r="A468" t="str">
            <v>MF23</v>
          </cell>
          <cell r="B468">
            <v>3103010072</v>
          </cell>
          <cell r="C468" t="str">
            <v>TWIN PACK</v>
          </cell>
          <cell r="D468" t="str">
            <v>63</v>
          </cell>
          <cell r="E468">
            <v>631</v>
          </cell>
          <cell r="F468">
            <v>3</v>
          </cell>
          <cell r="G468">
            <v>26</v>
          </cell>
          <cell r="H468">
            <v>-2010</v>
          </cell>
          <cell r="I468">
            <v>-52260</v>
          </cell>
          <cell r="J468">
            <v>19991031</v>
          </cell>
          <cell r="K468" t="str">
            <v>1140303003</v>
          </cell>
          <cell r="L468" t="str">
            <v>6210402003</v>
          </cell>
        </row>
        <row r="469">
          <cell r="A469" t="str">
            <v>MF28</v>
          </cell>
          <cell r="B469">
            <v>3103010072</v>
          </cell>
          <cell r="C469" t="str">
            <v>TWIN PACK</v>
          </cell>
          <cell r="D469" t="str">
            <v>63</v>
          </cell>
          <cell r="E469">
            <v>641</v>
          </cell>
          <cell r="F469">
            <v>3</v>
          </cell>
          <cell r="G469">
            <v>26</v>
          </cell>
          <cell r="H469">
            <v>-300</v>
          </cell>
          <cell r="I469">
            <v>-7800</v>
          </cell>
          <cell r="J469">
            <v>19991031</v>
          </cell>
          <cell r="K469" t="str">
            <v>1140303003</v>
          </cell>
          <cell r="L469" t="str">
            <v>6210402003</v>
          </cell>
        </row>
        <row r="470">
          <cell r="A470" t="str">
            <v>MF29</v>
          </cell>
          <cell r="B470">
            <v>3103010072</v>
          </cell>
          <cell r="C470" t="str">
            <v>TWIN PACK</v>
          </cell>
          <cell r="D470" t="str">
            <v>63</v>
          </cell>
          <cell r="E470">
            <v>636</v>
          </cell>
          <cell r="F470">
            <v>4</v>
          </cell>
          <cell r="G470">
            <v>26</v>
          </cell>
          <cell r="H470">
            <v>-480</v>
          </cell>
          <cell r="I470">
            <v>-12480</v>
          </cell>
          <cell r="J470">
            <v>19991031</v>
          </cell>
          <cell r="K470" t="str">
            <v>1140303003</v>
          </cell>
          <cell r="L470" t="str">
            <v>6210402003</v>
          </cell>
        </row>
        <row r="471">
          <cell r="A471" t="str">
            <v>MF32</v>
          </cell>
          <cell r="B471">
            <v>3103010072</v>
          </cell>
          <cell r="C471" t="str">
            <v>TWIN PACK</v>
          </cell>
          <cell r="D471" t="str">
            <v>63</v>
          </cell>
          <cell r="E471">
            <v>640</v>
          </cell>
          <cell r="F471">
            <v>4</v>
          </cell>
          <cell r="G471">
            <v>26</v>
          </cell>
          <cell r="H471">
            <v>-780</v>
          </cell>
          <cell r="I471">
            <v>-20280</v>
          </cell>
          <cell r="J471">
            <v>19991031</v>
          </cell>
          <cell r="K471" t="str">
            <v>1140303003</v>
          </cell>
          <cell r="L471" t="str">
            <v>6210402003</v>
          </cell>
        </row>
        <row r="472">
          <cell r="A472" t="str">
            <v>MF33</v>
          </cell>
          <cell r="B472">
            <v>3103010072</v>
          </cell>
          <cell r="C472" t="str">
            <v>TWIN PACK</v>
          </cell>
          <cell r="D472" t="str">
            <v>63</v>
          </cell>
          <cell r="E472">
            <v>647</v>
          </cell>
          <cell r="F472">
            <v>4</v>
          </cell>
          <cell r="G472">
            <v>26</v>
          </cell>
          <cell r="H472">
            <v>-240</v>
          </cell>
          <cell r="I472">
            <v>-6240</v>
          </cell>
          <cell r="J472">
            <v>19991031</v>
          </cell>
          <cell r="K472" t="str">
            <v>1140303003</v>
          </cell>
          <cell r="L472" t="str">
            <v>6210402003</v>
          </cell>
        </row>
        <row r="473">
          <cell r="A473" t="str">
            <v>MF34</v>
          </cell>
          <cell r="B473">
            <v>3103010072</v>
          </cell>
          <cell r="C473" t="str">
            <v>TWIN PACK</v>
          </cell>
          <cell r="D473" t="str">
            <v>63</v>
          </cell>
          <cell r="E473">
            <v>646</v>
          </cell>
          <cell r="F473">
            <v>2</v>
          </cell>
          <cell r="G473">
            <v>9.35</v>
          </cell>
          <cell r="H473">
            <v>-300</v>
          </cell>
          <cell r="I473">
            <v>-2805</v>
          </cell>
          <cell r="J473">
            <v>19991031</v>
          </cell>
          <cell r="K473" t="str">
            <v>1140303003</v>
          </cell>
          <cell r="L473" t="str">
            <v>6210402003</v>
          </cell>
        </row>
        <row r="474">
          <cell r="A474" t="str">
            <v>MF35</v>
          </cell>
          <cell r="B474">
            <v>3103010072</v>
          </cell>
          <cell r="C474" t="str">
            <v>TWIN PACK</v>
          </cell>
          <cell r="D474" t="str">
            <v>63</v>
          </cell>
          <cell r="E474">
            <v>645</v>
          </cell>
          <cell r="F474">
            <v>3</v>
          </cell>
          <cell r="G474">
            <v>26</v>
          </cell>
          <cell r="H474">
            <v>-370</v>
          </cell>
          <cell r="I474">
            <v>-9620</v>
          </cell>
          <cell r="J474">
            <v>19991031</v>
          </cell>
          <cell r="K474" t="str">
            <v>1140303003</v>
          </cell>
          <cell r="L474" t="str">
            <v>6210402003</v>
          </cell>
        </row>
        <row r="475">
          <cell r="A475" t="str">
            <v>MF39</v>
          </cell>
          <cell r="B475">
            <v>3103010072</v>
          </cell>
          <cell r="C475" t="str">
            <v>TWIN PACK</v>
          </cell>
          <cell r="D475" t="str">
            <v>63</v>
          </cell>
          <cell r="E475">
            <v>634</v>
          </cell>
          <cell r="F475">
            <v>5</v>
          </cell>
          <cell r="G475">
            <v>9.35</v>
          </cell>
          <cell r="H475">
            <v>-380</v>
          </cell>
          <cell r="I475">
            <v>-3553</v>
          </cell>
          <cell r="J475">
            <v>19991031</v>
          </cell>
          <cell r="K475" t="str">
            <v>1140303003</v>
          </cell>
          <cell r="L475" t="str">
            <v>6210402003</v>
          </cell>
        </row>
        <row r="476">
          <cell r="A476" t="str">
            <v>P012</v>
          </cell>
          <cell r="B476">
            <v>3103010072</v>
          </cell>
          <cell r="C476" t="str">
            <v>TWIN PACK</v>
          </cell>
          <cell r="D476" t="str">
            <v>N1</v>
          </cell>
          <cell r="E476">
            <v>324</v>
          </cell>
          <cell r="F476">
            <v>3</v>
          </cell>
          <cell r="G476">
            <v>26</v>
          </cell>
          <cell r="H476">
            <v>-78</v>
          </cell>
          <cell r="I476">
            <v>-2028</v>
          </cell>
          <cell r="J476">
            <v>19991031</v>
          </cell>
          <cell r="K476" t="str">
            <v>1140303003</v>
          </cell>
          <cell r="L476" t="str">
            <v>6210402003</v>
          </cell>
          <cell r="M476" t="str">
            <v>9100000003</v>
          </cell>
        </row>
        <row r="477">
          <cell r="A477" t="str">
            <v>P012</v>
          </cell>
          <cell r="B477">
            <v>3103010072</v>
          </cell>
          <cell r="C477" t="str">
            <v>TWIN PACK</v>
          </cell>
          <cell r="D477" t="str">
            <v>N1</v>
          </cell>
          <cell r="E477">
            <v>326</v>
          </cell>
          <cell r="F477">
            <v>4</v>
          </cell>
          <cell r="G477">
            <v>26</v>
          </cell>
          <cell r="H477">
            <v>-33</v>
          </cell>
          <cell r="I477">
            <v>-858</v>
          </cell>
          <cell r="J477">
            <v>19991031</v>
          </cell>
          <cell r="K477" t="str">
            <v>1140303003</v>
          </cell>
          <cell r="L477" t="str">
            <v>6210402003</v>
          </cell>
          <cell r="M477" t="str">
            <v>9100000003</v>
          </cell>
        </row>
        <row r="478">
          <cell r="A478" t="str">
            <v>P012</v>
          </cell>
          <cell r="B478">
            <v>3103010072</v>
          </cell>
          <cell r="C478" t="str">
            <v>TWIN PACK</v>
          </cell>
          <cell r="D478" t="str">
            <v>N1</v>
          </cell>
          <cell r="E478">
            <v>327</v>
          </cell>
          <cell r="F478">
            <v>2</v>
          </cell>
          <cell r="G478">
            <v>26</v>
          </cell>
          <cell r="H478">
            <v>-74</v>
          </cell>
          <cell r="I478">
            <v>-1924</v>
          </cell>
          <cell r="J478">
            <v>19991031</v>
          </cell>
          <cell r="K478" t="str">
            <v>1140303003</v>
          </cell>
          <cell r="L478" t="str">
            <v>6210402003</v>
          </cell>
          <cell r="M478" t="str">
            <v>9100000003</v>
          </cell>
        </row>
        <row r="479">
          <cell r="A479" t="str">
            <v>P012</v>
          </cell>
          <cell r="B479">
            <v>3103010072</v>
          </cell>
          <cell r="C479" t="str">
            <v>TWIN PACK</v>
          </cell>
          <cell r="D479" t="str">
            <v>N1</v>
          </cell>
          <cell r="E479">
            <v>330</v>
          </cell>
          <cell r="F479">
            <v>3</v>
          </cell>
          <cell r="G479">
            <v>26</v>
          </cell>
          <cell r="H479">
            <v>-100</v>
          </cell>
          <cell r="I479">
            <v>-2600</v>
          </cell>
          <cell r="J479">
            <v>19991031</v>
          </cell>
          <cell r="K479" t="str">
            <v>1140303003</v>
          </cell>
          <cell r="L479" t="str">
            <v>6210402003</v>
          </cell>
          <cell r="M479" t="str">
            <v>9100000003</v>
          </cell>
        </row>
        <row r="480">
          <cell r="A480" t="str">
            <v>P012</v>
          </cell>
          <cell r="B480">
            <v>3103010072</v>
          </cell>
          <cell r="C480" t="str">
            <v>TWIN PACK</v>
          </cell>
          <cell r="D480" t="str">
            <v>N1</v>
          </cell>
          <cell r="E480">
            <v>331</v>
          </cell>
          <cell r="F480">
            <v>3</v>
          </cell>
          <cell r="G480">
            <v>26</v>
          </cell>
          <cell r="H480">
            <v>-138</v>
          </cell>
          <cell r="I480">
            <v>-3588</v>
          </cell>
          <cell r="J480">
            <v>19991031</v>
          </cell>
          <cell r="K480" t="str">
            <v>1140303003</v>
          </cell>
          <cell r="L480" t="str">
            <v>6210402003</v>
          </cell>
          <cell r="M480" t="str">
            <v>9100000003</v>
          </cell>
        </row>
        <row r="481">
          <cell r="A481" t="str">
            <v>P014</v>
          </cell>
          <cell r="B481">
            <v>3103010072</v>
          </cell>
          <cell r="C481" t="str">
            <v>TWIN PACK</v>
          </cell>
          <cell r="D481" t="str">
            <v>S1</v>
          </cell>
          <cell r="E481">
            <v>289</v>
          </cell>
          <cell r="F481">
            <v>5</v>
          </cell>
          <cell r="G481">
            <v>9</v>
          </cell>
          <cell r="H481">
            <v>-300</v>
          </cell>
          <cell r="I481">
            <v>-2700</v>
          </cell>
          <cell r="J481">
            <v>19991031</v>
          </cell>
          <cell r="K481" t="str">
            <v>1140303003</v>
          </cell>
          <cell r="L481" t="str">
            <v>6210402003</v>
          </cell>
          <cell r="M481" t="str">
            <v>9100000003</v>
          </cell>
        </row>
        <row r="482">
          <cell r="A482" t="str">
            <v>P014</v>
          </cell>
          <cell r="B482">
            <v>3103010072</v>
          </cell>
          <cell r="C482" t="str">
            <v>TWIN PACK</v>
          </cell>
          <cell r="D482" t="str">
            <v>S1</v>
          </cell>
          <cell r="E482">
            <v>290</v>
          </cell>
          <cell r="F482">
            <v>5</v>
          </cell>
          <cell r="G482">
            <v>9</v>
          </cell>
          <cell r="H482">
            <v>-300</v>
          </cell>
          <cell r="I482">
            <v>-2700</v>
          </cell>
          <cell r="J482">
            <v>19991031</v>
          </cell>
          <cell r="K482" t="str">
            <v>1140303003</v>
          </cell>
          <cell r="L482" t="str">
            <v>6210402003</v>
          </cell>
          <cell r="M482" t="str">
            <v>9100000003</v>
          </cell>
        </row>
        <row r="483">
          <cell r="A483" t="str">
            <v>P014</v>
          </cell>
          <cell r="B483">
            <v>3103010072</v>
          </cell>
          <cell r="C483" t="str">
            <v>TWIN PACK</v>
          </cell>
          <cell r="D483" t="str">
            <v>S1</v>
          </cell>
          <cell r="E483">
            <v>293</v>
          </cell>
          <cell r="F483">
            <v>4</v>
          </cell>
          <cell r="G483">
            <v>9</v>
          </cell>
          <cell r="H483">
            <v>-200</v>
          </cell>
          <cell r="I483">
            <v>-1800</v>
          </cell>
          <cell r="J483">
            <v>19991031</v>
          </cell>
          <cell r="K483" t="str">
            <v>1140303003</v>
          </cell>
          <cell r="L483" t="str">
            <v>6210402003</v>
          </cell>
          <cell r="M483" t="str">
            <v>9100000003</v>
          </cell>
        </row>
        <row r="484">
          <cell r="A484" t="str">
            <v>P014</v>
          </cell>
          <cell r="B484">
            <v>3103010072</v>
          </cell>
          <cell r="C484" t="str">
            <v>TWIN PACK</v>
          </cell>
          <cell r="D484" t="str">
            <v>S1</v>
          </cell>
          <cell r="E484">
            <v>294</v>
          </cell>
          <cell r="F484">
            <v>4</v>
          </cell>
          <cell r="G484">
            <v>9</v>
          </cell>
          <cell r="H484">
            <v>-300</v>
          </cell>
          <cell r="I484">
            <v>-2700</v>
          </cell>
          <cell r="J484">
            <v>19991031</v>
          </cell>
          <cell r="K484" t="str">
            <v>1140303003</v>
          </cell>
          <cell r="L484" t="str">
            <v>6210402003</v>
          </cell>
          <cell r="M484" t="str">
            <v>9100000003</v>
          </cell>
        </row>
        <row r="485">
          <cell r="A485" t="str">
            <v>P014</v>
          </cell>
          <cell r="B485">
            <v>3103010072</v>
          </cell>
          <cell r="C485" t="str">
            <v>TWIN PACK</v>
          </cell>
          <cell r="D485" t="str">
            <v>S1</v>
          </cell>
          <cell r="E485">
            <v>297</v>
          </cell>
          <cell r="F485">
            <v>3</v>
          </cell>
          <cell r="G485">
            <v>9</v>
          </cell>
          <cell r="H485">
            <v>-300</v>
          </cell>
          <cell r="I485">
            <v>-2700</v>
          </cell>
          <cell r="J485">
            <v>19991031</v>
          </cell>
          <cell r="K485" t="str">
            <v>1140303003</v>
          </cell>
          <cell r="L485" t="str">
            <v>6210402003</v>
          </cell>
          <cell r="M485" t="str">
            <v>9100000003</v>
          </cell>
        </row>
        <row r="486">
          <cell r="A486" t="str">
            <v>P014</v>
          </cell>
          <cell r="B486">
            <v>3103010072</v>
          </cell>
          <cell r="C486" t="str">
            <v>TWIN PACK</v>
          </cell>
          <cell r="D486" t="str">
            <v>S1</v>
          </cell>
          <cell r="E486">
            <v>298</v>
          </cell>
          <cell r="F486">
            <v>3</v>
          </cell>
          <cell r="G486">
            <v>9</v>
          </cell>
          <cell r="H486">
            <v>-100</v>
          </cell>
          <cell r="I486">
            <v>-900</v>
          </cell>
          <cell r="J486">
            <v>19991031</v>
          </cell>
          <cell r="K486" t="str">
            <v>1140303003</v>
          </cell>
          <cell r="L486" t="str">
            <v>6210402003</v>
          </cell>
          <cell r="M486" t="str">
            <v>9100000003</v>
          </cell>
        </row>
        <row r="487">
          <cell r="A487" t="str">
            <v>S001</v>
          </cell>
          <cell r="B487">
            <v>3103010072</v>
          </cell>
          <cell r="C487" t="str">
            <v>TWIN PACK</v>
          </cell>
          <cell r="D487" t="str">
            <v>63</v>
          </cell>
          <cell r="E487">
            <v>623</v>
          </cell>
          <cell r="F487">
            <v>3</v>
          </cell>
          <cell r="G487">
            <v>9.35</v>
          </cell>
          <cell r="H487">
            <v>-760</v>
          </cell>
          <cell r="I487">
            <v>-7106</v>
          </cell>
          <cell r="J487">
            <v>19991031</v>
          </cell>
          <cell r="K487" t="str">
            <v>1140303003</v>
          </cell>
          <cell r="L487" t="str">
            <v>6210402003</v>
          </cell>
        </row>
        <row r="488">
          <cell r="A488" t="str">
            <v>S002</v>
          </cell>
          <cell r="B488">
            <v>3103010072</v>
          </cell>
          <cell r="C488" t="str">
            <v>TWIN PACK</v>
          </cell>
          <cell r="D488" t="str">
            <v>63</v>
          </cell>
          <cell r="E488">
            <v>626</v>
          </cell>
          <cell r="F488">
            <v>3</v>
          </cell>
          <cell r="G488">
            <v>9.35</v>
          </cell>
          <cell r="H488">
            <v>-260</v>
          </cell>
          <cell r="I488">
            <v>-2431</v>
          </cell>
          <cell r="J488">
            <v>19991031</v>
          </cell>
          <cell r="K488" t="str">
            <v>1140303003</v>
          </cell>
          <cell r="L488" t="str">
            <v>6210402003</v>
          </cell>
        </row>
        <row r="489">
          <cell r="A489" t="str">
            <v>TG01</v>
          </cell>
          <cell r="B489">
            <v>3103010072</v>
          </cell>
          <cell r="C489" t="str">
            <v>TWIN PACK</v>
          </cell>
          <cell r="D489" t="str">
            <v>63</v>
          </cell>
          <cell r="E489">
            <v>612</v>
          </cell>
          <cell r="F489">
            <v>3</v>
          </cell>
          <cell r="G489">
            <v>9.35</v>
          </cell>
          <cell r="H489">
            <v>-1140</v>
          </cell>
          <cell r="I489">
            <v>-10659</v>
          </cell>
          <cell r="J489">
            <v>19991031</v>
          </cell>
          <cell r="K489" t="str">
            <v>1140303003</v>
          </cell>
          <cell r="L489" t="str">
            <v>6210402003</v>
          </cell>
        </row>
        <row r="490">
          <cell r="A490" t="str">
            <v>TG02</v>
          </cell>
          <cell r="B490">
            <v>3103010072</v>
          </cell>
          <cell r="C490" t="str">
            <v>TWIN PACK</v>
          </cell>
          <cell r="D490" t="str">
            <v>63</v>
          </cell>
          <cell r="E490">
            <v>616</v>
          </cell>
          <cell r="F490">
            <v>3</v>
          </cell>
          <cell r="G490">
            <v>9.35</v>
          </cell>
          <cell r="H490">
            <v>-880</v>
          </cell>
          <cell r="I490">
            <v>-8228</v>
          </cell>
          <cell r="J490">
            <v>19991031</v>
          </cell>
          <cell r="K490" t="str">
            <v>1140303003</v>
          </cell>
          <cell r="L490" t="str">
            <v>6210402003</v>
          </cell>
        </row>
        <row r="491">
          <cell r="A491" t="str">
            <v>TG03</v>
          </cell>
          <cell r="B491">
            <v>3103010072</v>
          </cell>
          <cell r="C491" t="str">
            <v>TWIN PACK</v>
          </cell>
          <cell r="D491" t="str">
            <v>63</v>
          </cell>
          <cell r="E491">
            <v>613</v>
          </cell>
          <cell r="F491">
            <v>7</v>
          </cell>
          <cell r="G491">
            <v>9.35</v>
          </cell>
          <cell r="H491">
            <v>-1200</v>
          </cell>
          <cell r="I491">
            <v>-11220</v>
          </cell>
          <cell r="J491">
            <v>19991031</v>
          </cell>
          <cell r="K491" t="str">
            <v>1140303003</v>
          </cell>
          <cell r="L491" t="str">
            <v>6210402003</v>
          </cell>
        </row>
        <row r="492">
          <cell r="A492" t="str">
            <v>TG28</v>
          </cell>
          <cell r="B492">
            <v>3103010072</v>
          </cell>
          <cell r="C492" t="str">
            <v>TWIN PACK</v>
          </cell>
          <cell r="D492" t="str">
            <v>63</v>
          </cell>
          <cell r="E492">
            <v>614</v>
          </cell>
          <cell r="F492">
            <v>3</v>
          </cell>
          <cell r="G492">
            <v>9.35</v>
          </cell>
          <cell r="H492">
            <v>-660</v>
          </cell>
          <cell r="I492">
            <v>-6171</v>
          </cell>
          <cell r="J492">
            <v>19991031</v>
          </cell>
          <cell r="K492" t="str">
            <v>1140303003</v>
          </cell>
          <cell r="L492" t="str">
            <v>6210402003</v>
          </cell>
        </row>
        <row r="493">
          <cell r="A493" t="str">
            <v>TG29</v>
          </cell>
          <cell r="B493">
            <v>3103010072</v>
          </cell>
          <cell r="C493" t="str">
            <v>TWIN PACK</v>
          </cell>
          <cell r="D493" t="str">
            <v>63</v>
          </cell>
          <cell r="E493">
            <v>611</v>
          </cell>
          <cell r="F493">
            <v>4</v>
          </cell>
          <cell r="G493">
            <v>9.35</v>
          </cell>
          <cell r="H493">
            <v>-420</v>
          </cell>
          <cell r="I493">
            <v>-3927</v>
          </cell>
          <cell r="J493">
            <v>19991031</v>
          </cell>
          <cell r="K493" t="str">
            <v>1140303003</v>
          </cell>
          <cell r="L493" t="str">
            <v>6210402003</v>
          </cell>
        </row>
        <row r="494">
          <cell r="A494" t="str">
            <v>TG31</v>
          </cell>
          <cell r="B494">
            <v>3103010072</v>
          </cell>
          <cell r="C494" t="str">
            <v>TWIN PACK</v>
          </cell>
          <cell r="D494" t="str">
            <v>63</v>
          </cell>
          <cell r="E494">
            <v>615</v>
          </cell>
          <cell r="F494">
            <v>2</v>
          </cell>
          <cell r="G494">
            <v>9.35</v>
          </cell>
          <cell r="H494">
            <v>-400</v>
          </cell>
          <cell r="I494">
            <v>-3740</v>
          </cell>
          <cell r="J494">
            <v>19991031</v>
          </cell>
          <cell r="K494" t="str">
            <v>1140303003</v>
          </cell>
          <cell r="L494" t="str">
            <v>6210402003</v>
          </cell>
        </row>
        <row r="495">
          <cell r="A495" t="str">
            <v>TL04</v>
          </cell>
          <cell r="B495">
            <v>3103010072</v>
          </cell>
          <cell r="C495" t="str">
            <v>TWIN PACK</v>
          </cell>
          <cell r="D495" t="str">
            <v>63</v>
          </cell>
          <cell r="E495">
            <v>622</v>
          </cell>
          <cell r="F495">
            <v>5</v>
          </cell>
          <cell r="G495">
            <v>9.35</v>
          </cell>
          <cell r="H495">
            <v>-270</v>
          </cell>
          <cell r="I495">
            <v>-2524.5</v>
          </cell>
          <cell r="J495">
            <v>19991031</v>
          </cell>
          <cell r="K495" t="str">
            <v>1140303003</v>
          </cell>
          <cell r="L495" t="str">
            <v>6210402003</v>
          </cell>
        </row>
        <row r="496">
          <cell r="A496" t="str">
            <v>TL06</v>
          </cell>
          <cell r="B496">
            <v>3103010072</v>
          </cell>
          <cell r="C496" t="str">
            <v>TWIN PACK</v>
          </cell>
          <cell r="D496" t="str">
            <v>63</v>
          </cell>
          <cell r="E496">
            <v>621</v>
          </cell>
          <cell r="F496">
            <v>6</v>
          </cell>
          <cell r="G496">
            <v>9.35</v>
          </cell>
          <cell r="H496">
            <v>-400</v>
          </cell>
          <cell r="I496">
            <v>-3740</v>
          </cell>
          <cell r="J496">
            <v>19991031</v>
          </cell>
          <cell r="K496" t="str">
            <v>1140303003</v>
          </cell>
          <cell r="L496" t="str">
            <v>6210402003</v>
          </cell>
        </row>
        <row r="497">
          <cell r="A497" t="str">
            <v>TO12</v>
          </cell>
          <cell r="B497">
            <v>3103010072</v>
          </cell>
          <cell r="C497" t="str">
            <v>TWIN PACK</v>
          </cell>
          <cell r="D497" t="str">
            <v>S1</v>
          </cell>
          <cell r="E497">
            <v>334</v>
          </cell>
          <cell r="F497">
            <v>4</v>
          </cell>
          <cell r="G497">
            <v>9.35</v>
          </cell>
          <cell r="H497">
            <v>-250</v>
          </cell>
          <cell r="I497">
            <v>-2337.5</v>
          </cell>
          <cell r="J497">
            <v>19991031</v>
          </cell>
          <cell r="K497" t="str">
            <v>1140303003</v>
          </cell>
          <cell r="L497" t="str">
            <v>6210402003</v>
          </cell>
          <cell r="M497" t="str">
            <v>9100000003</v>
          </cell>
        </row>
        <row r="498">
          <cell r="A498" t="str">
            <v>TO12</v>
          </cell>
          <cell r="B498">
            <v>3103010072</v>
          </cell>
          <cell r="C498" t="str">
            <v>TWIN PACK</v>
          </cell>
          <cell r="D498" t="str">
            <v>S1</v>
          </cell>
          <cell r="E498">
            <v>335</v>
          </cell>
          <cell r="F498">
            <v>4</v>
          </cell>
          <cell r="G498">
            <v>9.35</v>
          </cell>
          <cell r="H498">
            <v>-250</v>
          </cell>
          <cell r="I498">
            <v>-2337.5</v>
          </cell>
          <cell r="J498">
            <v>19991031</v>
          </cell>
          <cell r="K498" t="str">
            <v>1140303003</v>
          </cell>
          <cell r="L498" t="str">
            <v>6210402003</v>
          </cell>
          <cell r="M498" t="str">
            <v>9100000003</v>
          </cell>
        </row>
        <row r="499">
          <cell r="A499" t="str">
            <v>TZ01</v>
          </cell>
          <cell r="B499">
            <v>3103010072</v>
          </cell>
          <cell r="C499" t="str">
            <v>TWIN PACK</v>
          </cell>
          <cell r="D499" t="str">
            <v>63</v>
          </cell>
          <cell r="E499">
            <v>607</v>
          </cell>
          <cell r="F499">
            <v>1</v>
          </cell>
          <cell r="G499">
            <v>9</v>
          </cell>
          <cell r="H499">
            <v>-410</v>
          </cell>
          <cell r="I499">
            <v>-3690</v>
          </cell>
          <cell r="J499">
            <v>19991031</v>
          </cell>
          <cell r="K499" t="str">
            <v>1140303003</v>
          </cell>
          <cell r="L499" t="str">
            <v>6210402003</v>
          </cell>
        </row>
        <row r="500">
          <cell r="A500" t="str">
            <v>TZ02</v>
          </cell>
          <cell r="B500">
            <v>3103010072</v>
          </cell>
          <cell r="C500" t="str">
            <v>TWIN PACK</v>
          </cell>
          <cell r="D500" t="str">
            <v>63</v>
          </cell>
          <cell r="E500">
            <v>610</v>
          </cell>
          <cell r="F500">
            <v>3</v>
          </cell>
          <cell r="G500">
            <v>9.35</v>
          </cell>
          <cell r="H500">
            <v>-128</v>
          </cell>
          <cell r="I500">
            <v>-1196.8</v>
          </cell>
          <cell r="J500">
            <v>19991031</v>
          </cell>
          <cell r="K500" t="str">
            <v>1140303003</v>
          </cell>
          <cell r="L500" t="str">
            <v>6210402003</v>
          </cell>
        </row>
        <row r="501">
          <cell r="A501" t="str">
            <v>TA26</v>
          </cell>
          <cell r="B501">
            <v>3103010072</v>
          </cell>
          <cell r="C501" t="str">
            <v>TWIN PACK</v>
          </cell>
          <cell r="D501" t="str">
            <v>64</v>
          </cell>
          <cell r="E501">
            <v>156</v>
          </cell>
          <cell r="F501">
            <v>3</v>
          </cell>
          <cell r="G501">
            <v>9.35</v>
          </cell>
          <cell r="H501">
            <v>-481</v>
          </cell>
          <cell r="I501">
            <v>-4497.3499999999995</v>
          </cell>
          <cell r="J501">
            <v>19991031</v>
          </cell>
          <cell r="K501" t="str">
            <v>1140304003</v>
          </cell>
          <cell r="L501" t="str">
            <v>6210402004</v>
          </cell>
        </row>
        <row r="502">
          <cell r="A502" t="str">
            <v>TA33</v>
          </cell>
          <cell r="B502">
            <v>3103010072</v>
          </cell>
          <cell r="C502" t="str">
            <v>TWIN PACK</v>
          </cell>
          <cell r="D502" t="str">
            <v>64</v>
          </cell>
          <cell r="E502">
            <v>161</v>
          </cell>
          <cell r="F502">
            <v>1</v>
          </cell>
          <cell r="G502">
            <v>9.35</v>
          </cell>
          <cell r="H502">
            <v>-100</v>
          </cell>
          <cell r="I502">
            <v>-935</v>
          </cell>
          <cell r="J502">
            <v>19991031</v>
          </cell>
          <cell r="K502" t="str">
            <v>1140304003</v>
          </cell>
          <cell r="L502" t="str">
            <v>6210402004</v>
          </cell>
        </row>
        <row r="503">
          <cell r="A503" t="str">
            <v>TA30</v>
          </cell>
          <cell r="B503">
            <v>3103010072</v>
          </cell>
          <cell r="C503" t="str">
            <v>TWIN PACK</v>
          </cell>
          <cell r="D503" t="str">
            <v>65</v>
          </cell>
          <cell r="E503">
            <v>884</v>
          </cell>
          <cell r="F503">
            <v>4</v>
          </cell>
          <cell r="G503">
            <v>41.05</v>
          </cell>
          <cell r="H503">
            <v>-600</v>
          </cell>
          <cell r="I503">
            <v>-24630</v>
          </cell>
          <cell r="J503">
            <v>19991031</v>
          </cell>
          <cell r="K503" t="str">
            <v>1140305003</v>
          </cell>
          <cell r="L503" t="str">
            <v>6210402005</v>
          </cell>
        </row>
        <row r="504">
          <cell r="A504" t="str">
            <v>TL04</v>
          </cell>
          <cell r="B504">
            <v>3103010072</v>
          </cell>
          <cell r="C504" t="str">
            <v>TWIN PACK</v>
          </cell>
          <cell r="D504" t="str">
            <v>65</v>
          </cell>
          <cell r="E504">
            <v>899</v>
          </cell>
          <cell r="F504">
            <v>8</v>
          </cell>
          <cell r="G504">
            <v>9.35</v>
          </cell>
          <cell r="H504">
            <v>-70</v>
          </cell>
          <cell r="I504">
            <v>-654.5</v>
          </cell>
          <cell r="J504">
            <v>19991031</v>
          </cell>
          <cell r="K504" t="str">
            <v>1140305003</v>
          </cell>
          <cell r="L504" t="str">
            <v>6210402005</v>
          </cell>
        </row>
        <row r="505">
          <cell r="A505" t="str">
            <v>TG01</v>
          </cell>
          <cell r="B505">
            <v>3103010075</v>
          </cell>
          <cell r="C505" t="str">
            <v>MISIL II</v>
          </cell>
          <cell r="D505" t="str">
            <v>61</v>
          </cell>
          <cell r="E505">
            <v>630</v>
          </cell>
          <cell r="F505">
            <v>1</v>
          </cell>
          <cell r="G505">
            <v>35.5</v>
          </cell>
          <cell r="H505">
            <v>-1</v>
          </cell>
          <cell r="I505">
            <v>-35.5</v>
          </cell>
          <cell r="J505">
            <v>19991031</v>
          </cell>
          <cell r="K505" t="str">
            <v>1140301003</v>
          </cell>
          <cell r="L505" t="str">
            <v>6210402001</v>
          </cell>
        </row>
        <row r="506">
          <cell r="A506" t="str">
            <v>MD03</v>
          </cell>
          <cell r="B506">
            <v>3103010082</v>
          </cell>
          <cell r="C506" t="str">
            <v>ACETOCLOR ZENECA</v>
          </cell>
          <cell r="D506" t="str">
            <v>63</v>
          </cell>
          <cell r="E506">
            <v>619</v>
          </cell>
          <cell r="F506">
            <v>3</v>
          </cell>
          <cell r="G506">
            <v>5.0999999999999996</v>
          </cell>
          <cell r="H506">
            <v>-260</v>
          </cell>
          <cell r="I506">
            <v>-1326</v>
          </cell>
          <cell r="J506">
            <v>19991031</v>
          </cell>
          <cell r="K506" t="str">
            <v>1140303003</v>
          </cell>
          <cell r="L506" t="str">
            <v>6210402003</v>
          </cell>
        </row>
        <row r="507">
          <cell r="A507" t="str">
            <v>EA03</v>
          </cell>
          <cell r="B507">
            <v>3103010082</v>
          </cell>
          <cell r="C507" t="str">
            <v>ACETOCLOR ZENECA</v>
          </cell>
          <cell r="D507" t="str">
            <v>65</v>
          </cell>
          <cell r="E507">
            <v>910</v>
          </cell>
          <cell r="F507">
            <v>1</v>
          </cell>
          <cell r="G507">
            <v>5.0999999999999996</v>
          </cell>
          <cell r="H507">
            <v>-80</v>
          </cell>
          <cell r="I507">
            <v>-408</v>
          </cell>
          <cell r="J507">
            <v>19991031</v>
          </cell>
          <cell r="K507" t="str">
            <v>1140305003</v>
          </cell>
          <cell r="L507" t="str">
            <v>6210402005</v>
          </cell>
        </row>
        <row r="508">
          <cell r="A508" t="str">
            <v>MF09</v>
          </cell>
          <cell r="B508">
            <v>3103010082</v>
          </cell>
          <cell r="C508" t="str">
            <v>ACETOCLOR ZENECA</v>
          </cell>
          <cell r="D508" t="str">
            <v>65</v>
          </cell>
          <cell r="E508">
            <v>938</v>
          </cell>
          <cell r="F508">
            <v>1</v>
          </cell>
          <cell r="G508">
            <v>5.0999999999999996</v>
          </cell>
          <cell r="H508">
            <v>-320</v>
          </cell>
          <cell r="I508">
            <v>-1632</v>
          </cell>
          <cell r="J508">
            <v>19991031</v>
          </cell>
          <cell r="K508" t="str">
            <v>1140305003</v>
          </cell>
          <cell r="L508" t="str">
            <v>6210402005</v>
          </cell>
        </row>
        <row r="509">
          <cell r="A509" t="str">
            <v>MF28</v>
          </cell>
          <cell r="B509">
            <v>3103010082</v>
          </cell>
          <cell r="C509" t="str">
            <v>ACETOCLOR ZENECA</v>
          </cell>
          <cell r="D509" t="str">
            <v>65</v>
          </cell>
          <cell r="E509">
            <v>934</v>
          </cell>
          <cell r="F509">
            <v>2</v>
          </cell>
          <cell r="G509">
            <v>5.7</v>
          </cell>
          <cell r="H509">
            <v>-172.5</v>
          </cell>
          <cell r="I509">
            <v>-983.25</v>
          </cell>
          <cell r="J509">
            <v>19991031</v>
          </cell>
          <cell r="K509" t="str">
            <v>1140305003</v>
          </cell>
          <cell r="L509" t="str">
            <v>6210402005</v>
          </cell>
        </row>
        <row r="510">
          <cell r="A510" t="str">
            <v>MF32</v>
          </cell>
          <cell r="B510">
            <v>3103010082</v>
          </cell>
          <cell r="C510" t="str">
            <v>ACETOCLOR ZENECA</v>
          </cell>
          <cell r="D510" t="str">
            <v>65</v>
          </cell>
          <cell r="E510">
            <v>932</v>
          </cell>
          <cell r="F510">
            <v>1</v>
          </cell>
          <cell r="G510">
            <v>5.0999999999999996</v>
          </cell>
          <cell r="H510">
            <v>-430</v>
          </cell>
          <cell r="I510">
            <v>-2193</v>
          </cell>
          <cell r="J510">
            <v>19991031</v>
          </cell>
          <cell r="K510" t="str">
            <v>1140305003</v>
          </cell>
          <cell r="L510" t="str">
            <v>6210402005</v>
          </cell>
        </row>
        <row r="511">
          <cell r="A511" t="str">
            <v>MF34</v>
          </cell>
          <cell r="B511">
            <v>3103010082</v>
          </cell>
          <cell r="C511" t="str">
            <v>ACETOCLOR ZENECA</v>
          </cell>
          <cell r="D511" t="str">
            <v>65</v>
          </cell>
          <cell r="E511">
            <v>936</v>
          </cell>
          <cell r="F511">
            <v>2</v>
          </cell>
          <cell r="G511">
            <v>5.0999999999999996</v>
          </cell>
          <cell r="H511">
            <v>-334.82</v>
          </cell>
          <cell r="I511">
            <v>-1707.5819999999999</v>
          </cell>
          <cell r="J511">
            <v>19991031</v>
          </cell>
          <cell r="K511" t="str">
            <v>1140305003</v>
          </cell>
          <cell r="L511" t="str">
            <v>6210402005</v>
          </cell>
        </row>
        <row r="512">
          <cell r="A512" t="str">
            <v>MF36</v>
          </cell>
          <cell r="B512">
            <v>3103010082</v>
          </cell>
          <cell r="C512" t="str">
            <v>ACETOCLOR ZENECA</v>
          </cell>
          <cell r="D512" t="str">
            <v>65</v>
          </cell>
          <cell r="E512">
            <v>920</v>
          </cell>
          <cell r="F512">
            <v>1</v>
          </cell>
          <cell r="G512">
            <v>5.0999999999999996</v>
          </cell>
          <cell r="H512">
            <v>-700</v>
          </cell>
          <cell r="I512">
            <v>-3569.9999999999995</v>
          </cell>
          <cell r="J512">
            <v>19991031</v>
          </cell>
          <cell r="K512" t="str">
            <v>1140305003</v>
          </cell>
          <cell r="L512" t="str">
            <v>6210402005</v>
          </cell>
        </row>
        <row r="513">
          <cell r="A513" t="str">
            <v>MF38</v>
          </cell>
          <cell r="B513">
            <v>3103010082</v>
          </cell>
          <cell r="C513" t="str">
            <v>ACETOCLOR ZENECA</v>
          </cell>
          <cell r="D513" t="str">
            <v>65</v>
          </cell>
          <cell r="E513">
            <v>927</v>
          </cell>
          <cell r="F513">
            <v>1</v>
          </cell>
          <cell r="G513">
            <v>5.7</v>
          </cell>
          <cell r="H513">
            <v>-340</v>
          </cell>
          <cell r="I513">
            <v>-1938</v>
          </cell>
          <cell r="J513">
            <v>19991031</v>
          </cell>
          <cell r="K513" t="str">
            <v>1140305003</v>
          </cell>
          <cell r="L513" t="str">
            <v>6210402005</v>
          </cell>
        </row>
        <row r="514">
          <cell r="A514" t="str">
            <v>MF39</v>
          </cell>
          <cell r="B514">
            <v>3103010082</v>
          </cell>
          <cell r="C514" t="str">
            <v>ACETOCLOR ZENECA</v>
          </cell>
          <cell r="D514" t="str">
            <v>65</v>
          </cell>
          <cell r="E514">
            <v>926</v>
          </cell>
          <cell r="F514">
            <v>2</v>
          </cell>
          <cell r="G514">
            <v>5.2409999999999997</v>
          </cell>
          <cell r="H514">
            <v>-617.59</v>
          </cell>
          <cell r="I514">
            <v>-3236.78919</v>
          </cell>
          <cell r="J514">
            <v>19991031</v>
          </cell>
          <cell r="K514" t="str">
            <v>1140305003</v>
          </cell>
          <cell r="L514" t="str">
            <v>6210402005</v>
          </cell>
        </row>
        <row r="515">
          <cell r="A515" t="str">
            <v>P012</v>
          </cell>
          <cell r="B515">
            <v>3103010082</v>
          </cell>
          <cell r="C515" t="str">
            <v>ACETOCLOR ZENECA</v>
          </cell>
          <cell r="D515" t="str">
            <v>N1</v>
          </cell>
          <cell r="E515">
            <v>329</v>
          </cell>
          <cell r="F515">
            <v>3</v>
          </cell>
          <cell r="G515">
            <v>36.125999999999998</v>
          </cell>
          <cell r="H515">
            <v>-75</v>
          </cell>
          <cell r="I515">
            <v>-2709.45</v>
          </cell>
          <cell r="J515">
            <v>19991031</v>
          </cell>
          <cell r="K515" t="str">
            <v>1140305003</v>
          </cell>
          <cell r="L515" t="str">
            <v>6210402005</v>
          </cell>
          <cell r="M515" t="str">
            <v>9100000005</v>
          </cell>
        </row>
        <row r="516">
          <cell r="A516" t="str">
            <v>P023</v>
          </cell>
          <cell r="B516">
            <v>3103010082</v>
          </cell>
          <cell r="C516" t="str">
            <v>ACETOCLOR ZENECA</v>
          </cell>
          <cell r="D516" t="str">
            <v>B1</v>
          </cell>
          <cell r="E516">
            <v>253</v>
          </cell>
          <cell r="F516">
            <v>3</v>
          </cell>
          <cell r="G516">
            <v>5.7</v>
          </cell>
          <cell r="H516">
            <v>-31</v>
          </cell>
          <cell r="I516">
            <v>-176.70000000000002</v>
          </cell>
          <cell r="J516">
            <v>19991030</v>
          </cell>
          <cell r="K516" t="str">
            <v>1140305003</v>
          </cell>
          <cell r="L516" t="str">
            <v>6210402005</v>
          </cell>
          <cell r="M516" t="str">
            <v>9100000005</v>
          </cell>
        </row>
        <row r="517">
          <cell r="A517" t="str">
            <v>P023</v>
          </cell>
          <cell r="B517">
            <v>3103010082</v>
          </cell>
          <cell r="C517" t="str">
            <v>ACETOCLOR ZENECA</v>
          </cell>
          <cell r="D517" t="str">
            <v>B1</v>
          </cell>
          <cell r="E517">
            <v>254</v>
          </cell>
          <cell r="F517">
            <v>3</v>
          </cell>
          <cell r="G517">
            <v>5.7</v>
          </cell>
          <cell r="H517">
            <v>-63</v>
          </cell>
          <cell r="I517">
            <v>-359.1</v>
          </cell>
          <cell r="J517">
            <v>19991030</v>
          </cell>
          <cell r="K517" t="str">
            <v>1140305003</v>
          </cell>
          <cell r="L517" t="str">
            <v>6210402005</v>
          </cell>
          <cell r="M517" t="str">
            <v>9100000005</v>
          </cell>
        </row>
        <row r="518">
          <cell r="A518" t="str">
            <v>TA28</v>
          </cell>
          <cell r="B518">
            <v>3103010082</v>
          </cell>
          <cell r="C518" t="str">
            <v>ACETOCLOR ZENECA</v>
          </cell>
          <cell r="D518" t="str">
            <v>65</v>
          </cell>
          <cell r="E518">
            <v>880</v>
          </cell>
          <cell r="F518">
            <v>2</v>
          </cell>
          <cell r="G518">
            <v>5.7</v>
          </cell>
          <cell r="H518">
            <v>-67</v>
          </cell>
          <cell r="I518">
            <v>-381.90000000000003</v>
          </cell>
          <cell r="J518">
            <v>19991031</v>
          </cell>
          <cell r="K518" t="str">
            <v>1140305003</v>
          </cell>
          <cell r="L518" t="str">
            <v>6210402005</v>
          </cell>
        </row>
        <row r="519">
          <cell r="A519" t="str">
            <v>TA29</v>
          </cell>
          <cell r="B519">
            <v>3103010082</v>
          </cell>
          <cell r="C519" t="str">
            <v>ACETOCLOR ZENECA</v>
          </cell>
          <cell r="D519" t="str">
            <v>65</v>
          </cell>
          <cell r="E519">
            <v>879</v>
          </cell>
          <cell r="F519">
            <v>2</v>
          </cell>
          <cell r="G519">
            <v>5.0999999999999996</v>
          </cell>
          <cell r="H519">
            <v>-125</v>
          </cell>
          <cell r="I519">
            <v>-637.5</v>
          </cell>
          <cell r="J519">
            <v>19991031</v>
          </cell>
          <cell r="K519" t="str">
            <v>1140305003</v>
          </cell>
          <cell r="L519" t="str">
            <v>6210402005</v>
          </cell>
        </row>
        <row r="520">
          <cell r="A520" t="str">
            <v>TA30</v>
          </cell>
          <cell r="B520">
            <v>3103010082</v>
          </cell>
          <cell r="C520" t="str">
            <v>ACETOCLOR ZENECA</v>
          </cell>
          <cell r="D520" t="str">
            <v>65</v>
          </cell>
          <cell r="E520">
            <v>884</v>
          </cell>
          <cell r="F520">
            <v>3</v>
          </cell>
          <cell r="G520">
            <v>5.7</v>
          </cell>
          <cell r="H520">
            <v>-280</v>
          </cell>
          <cell r="I520">
            <v>-1596</v>
          </cell>
          <cell r="J520">
            <v>19991031</v>
          </cell>
          <cell r="K520" t="str">
            <v>1140305003</v>
          </cell>
          <cell r="L520" t="str">
            <v>6210402005</v>
          </cell>
        </row>
        <row r="521">
          <cell r="A521" t="str">
            <v>TA31</v>
          </cell>
          <cell r="B521">
            <v>3103010082</v>
          </cell>
          <cell r="C521" t="str">
            <v>ACETOCLOR ZENECA</v>
          </cell>
          <cell r="D521" t="str">
            <v>65</v>
          </cell>
          <cell r="E521">
            <v>887</v>
          </cell>
          <cell r="F521">
            <v>1</v>
          </cell>
          <cell r="G521">
            <v>5.0999999999999996</v>
          </cell>
          <cell r="H521">
            <v>-268</v>
          </cell>
          <cell r="I521">
            <v>-1366.8</v>
          </cell>
          <cell r="J521">
            <v>19991031</v>
          </cell>
          <cell r="K521" t="str">
            <v>1140305003</v>
          </cell>
          <cell r="L521" t="str">
            <v>6210402005</v>
          </cell>
        </row>
        <row r="522">
          <cell r="A522" t="str">
            <v>TA32</v>
          </cell>
          <cell r="B522">
            <v>3103010082</v>
          </cell>
          <cell r="C522" t="str">
            <v>ACETOCLOR ZENECA</v>
          </cell>
          <cell r="D522" t="str">
            <v>65</v>
          </cell>
          <cell r="E522">
            <v>875</v>
          </cell>
          <cell r="F522">
            <v>2</v>
          </cell>
          <cell r="G522">
            <v>3.1</v>
          </cell>
          <cell r="H522">
            <v>-153</v>
          </cell>
          <cell r="I522">
            <v>-474.3</v>
          </cell>
          <cell r="J522">
            <v>19991031</v>
          </cell>
          <cell r="K522" t="str">
            <v>1140305003</v>
          </cell>
          <cell r="L522" t="str">
            <v>6210402005</v>
          </cell>
        </row>
        <row r="523">
          <cell r="A523" t="str">
            <v>TA34</v>
          </cell>
          <cell r="B523">
            <v>3103010082</v>
          </cell>
          <cell r="C523" t="str">
            <v>ACETOCLOR ZENECA</v>
          </cell>
          <cell r="D523" t="str">
            <v>65</v>
          </cell>
          <cell r="E523">
            <v>882</v>
          </cell>
          <cell r="F523">
            <v>2</v>
          </cell>
          <cell r="G523">
            <v>5.7</v>
          </cell>
          <cell r="H523">
            <v>-134</v>
          </cell>
          <cell r="I523">
            <v>-763.80000000000007</v>
          </cell>
          <cell r="J523">
            <v>19991031</v>
          </cell>
          <cell r="K523" t="str">
            <v>1140305003</v>
          </cell>
          <cell r="L523" t="str">
            <v>6210402005</v>
          </cell>
        </row>
        <row r="524">
          <cell r="A524" t="str">
            <v>TG30</v>
          </cell>
          <cell r="B524">
            <v>3103010082</v>
          </cell>
          <cell r="C524" t="str">
            <v>ACETOCLOR ZENECA</v>
          </cell>
          <cell r="D524" t="str">
            <v>65</v>
          </cell>
          <cell r="E524">
            <v>865</v>
          </cell>
          <cell r="F524">
            <v>3</v>
          </cell>
          <cell r="G524">
            <v>5.0999999999999996</v>
          </cell>
          <cell r="H524">
            <v>-400</v>
          </cell>
          <cell r="I524">
            <v>-2039.9999999999998</v>
          </cell>
          <cell r="J524">
            <v>19991031</v>
          </cell>
          <cell r="K524" t="str">
            <v>1140305003</v>
          </cell>
          <cell r="L524" t="str">
            <v>6210402005</v>
          </cell>
        </row>
        <row r="525">
          <cell r="A525" t="str">
            <v>TL07</v>
          </cell>
          <cell r="B525">
            <v>3103010082</v>
          </cell>
          <cell r="C525" t="str">
            <v>ACETOCLOR ZENECA</v>
          </cell>
          <cell r="D525" t="str">
            <v>65</v>
          </cell>
          <cell r="E525">
            <v>894</v>
          </cell>
          <cell r="F525">
            <v>8</v>
          </cell>
          <cell r="G525">
            <v>27.439</v>
          </cell>
          <cell r="H525">
            <v>-100</v>
          </cell>
          <cell r="I525">
            <v>-2743.9</v>
          </cell>
          <cell r="J525">
            <v>19991031</v>
          </cell>
          <cell r="K525" t="str">
            <v>1140305003</v>
          </cell>
          <cell r="L525" t="str">
            <v>6210402005</v>
          </cell>
        </row>
        <row r="526">
          <cell r="A526" t="str">
            <v>TZ01</v>
          </cell>
          <cell r="B526">
            <v>3103010082</v>
          </cell>
          <cell r="C526" t="str">
            <v>ACETOCLOR ZENECA</v>
          </cell>
          <cell r="D526" t="str">
            <v>65</v>
          </cell>
          <cell r="E526">
            <v>859</v>
          </cell>
          <cell r="F526">
            <v>1</v>
          </cell>
          <cell r="G526">
            <v>5.7</v>
          </cell>
          <cell r="H526">
            <v>-400</v>
          </cell>
          <cell r="I526">
            <v>-2280</v>
          </cell>
          <cell r="J526">
            <v>19991031</v>
          </cell>
          <cell r="K526" t="str">
            <v>1140305003</v>
          </cell>
          <cell r="L526" t="str">
            <v>6210402005</v>
          </cell>
        </row>
        <row r="527">
          <cell r="A527" t="str">
            <v>TZ01</v>
          </cell>
          <cell r="B527">
            <v>3103010082</v>
          </cell>
          <cell r="C527" t="str">
            <v>ACETOCLOR ZENECA</v>
          </cell>
          <cell r="D527" t="str">
            <v>65</v>
          </cell>
          <cell r="E527">
            <v>862</v>
          </cell>
          <cell r="F527">
            <v>1</v>
          </cell>
          <cell r="G527">
            <v>5.7</v>
          </cell>
          <cell r="H527">
            <v>-817</v>
          </cell>
          <cell r="I527">
            <v>-4656.9000000000005</v>
          </cell>
          <cell r="J527">
            <v>19991031</v>
          </cell>
          <cell r="K527" t="str">
            <v>1140305003</v>
          </cell>
          <cell r="L527" t="str">
            <v>6210402005</v>
          </cell>
        </row>
        <row r="528">
          <cell r="A528" t="str">
            <v>P023</v>
          </cell>
          <cell r="B528">
            <v>3103010082</v>
          </cell>
          <cell r="C528" t="str">
            <v>ACETOCLOR ZENECA</v>
          </cell>
          <cell r="D528" t="str">
            <v>B1</v>
          </cell>
          <cell r="E528">
            <v>255</v>
          </cell>
          <cell r="F528">
            <v>3</v>
          </cell>
          <cell r="G528">
            <v>5.7</v>
          </cell>
          <cell r="H528">
            <v>-8</v>
          </cell>
          <cell r="I528">
            <v>-45.6</v>
          </cell>
          <cell r="J528">
            <v>19991030</v>
          </cell>
          <cell r="K528" t="str">
            <v>1140325003</v>
          </cell>
          <cell r="L528" t="str">
            <v>6210402016</v>
          </cell>
          <cell r="M528" t="str">
            <v>9100000007</v>
          </cell>
        </row>
        <row r="529">
          <cell r="A529" t="str">
            <v>P023</v>
          </cell>
          <cell r="B529">
            <v>3103010082</v>
          </cell>
          <cell r="C529" t="str">
            <v>ACETOCLOR ZENECA</v>
          </cell>
          <cell r="D529" t="str">
            <v>B1</v>
          </cell>
          <cell r="E529">
            <v>256</v>
          </cell>
          <cell r="F529">
            <v>3</v>
          </cell>
          <cell r="G529">
            <v>5.7</v>
          </cell>
          <cell r="H529">
            <v>-9</v>
          </cell>
          <cell r="I529">
            <v>-51.300000000000004</v>
          </cell>
          <cell r="J529">
            <v>19991030</v>
          </cell>
          <cell r="K529" t="str">
            <v>1140325003</v>
          </cell>
          <cell r="L529" t="str">
            <v>6210402016</v>
          </cell>
          <cell r="M529" t="str">
            <v>9100000007</v>
          </cell>
        </row>
        <row r="530">
          <cell r="A530" t="str">
            <v>P023</v>
          </cell>
          <cell r="B530">
            <v>3103010082</v>
          </cell>
          <cell r="C530" t="str">
            <v>ACETOCLOR ZENECA</v>
          </cell>
          <cell r="D530" t="str">
            <v>B1</v>
          </cell>
          <cell r="E530">
            <v>257</v>
          </cell>
          <cell r="F530">
            <v>3</v>
          </cell>
          <cell r="G530">
            <v>5.7</v>
          </cell>
          <cell r="H530">
            <v>-14</v>
          </cell>
          <cell r="I530">
            <v>-79.8</v>
          </cell>
          <cell r="J530">
            <v>19991030</v>
          </cell>
          <cell r="K530" t="str">
            <v>1140325003</v>
          </cell>
          <cell r="L530" t="str">
            <v>6210402016</v>
          </cell>
          <cell r="M530" t="str">
            <v>9100000007</v>
          </cell>
        </row>
        <row r="531">
          <cell r="A531" t="str">
            <v>P023</v>
          </cell>
          <cell r="B531">
            <v>3103010082</v>
          </cell>
          <cell r="C531" t="str">
            <v>ACETOCLOR ZENECA</v>
          </cell>
          <cell r="D531" t="str">
            <v>B1</v>
          </cell>
          <cell r="E531">
            <v>258</v>
          </cell>
          <cell r="F531">
            <v>3</v>
          </cell>
          <cell r="G531">
            <v>5.7</v>
          </cell>
          <cell r="H531">
            <v>-15</v>
          </cell>
          <cell r="I531">
            <v>-85.5</v>
          </cell>
          <cell r="J531">
            <v>19991030</v>
          </cell>
          <cell r="K531" t="str">
            <v>1140325003</v>
          </cell>
          <cell r="L531" t="str">
            <v>6210402016</v>
          </cell>
          <cell r="M531" t="str">
            <v>9100000007</v>
          </cell>
        </row>
        <row r="532">
          <cell r="A532" t="str">
            <v>EA01</v>
          </cell>
          <cell r="B532">
            <v>3103010083</v>
          </cell>
          <cell r="C532" t="str">
            <v>GESAPRIN 90</v>
          </cell>
          <cell r="D532" t="str">
            <v>65</v>
          </cell>
          <cell r="E532">
            <v>912</v>
          </cell>
          <cell r="F532">
            <v>1</v>
          </cell>
          <cell r="G532">
            <v>3.8159999999999998</v>
          </cell>
          <cell r="H532">
            <v>-261</v>
          </cell>
          <cell r="I532">
            <v>-995.976</v>
          </cell>
          <cell r="J532">
            <v>19991031</v>
          </cell>
          <cell r="K532" t="str">
            <v>1140305003</v>
          </cell>
          <cell r="L532" t="str">
            <v>6210402005</v>
          </cell>
        </row>
        <row r="533">
          <cell r="A533" t="str">
            <v>EA03</v>
          </cell>
          <cell r="B533">
            <v>3103010083</v>
          </cell>
          <cell r="C533" t="str">
            <v>GESAPRIN 90</v>
          </cell>
          <cell r="D533" t="str">
            <v>65</v>
          </cell>
          <cell r="E533">
            <v>901</v>
          </cell>
          <cell r="F533">
            <v>1</v>
          </cell>
          <cell r="G533">
            <v>3.8159999999999998</v>
          </cell>
          <cell r="H533">
            <v>-132.80000000000001</v>
          </cell>
          <cell r="I533">
            <v>-506.76480000000004</v>
          </cell>
          <cell r="J533">
            <v>19991031</v>
          </cell>
          <cell r="K533" t="str">
            <v>1140305003</v>
          </cell>
          <cell r="L533" t="str">
            <v>6210402005</v>
          </cell>
        </row>
        <row r="534">
          <cell r="A534" t="str">
            <v>EA03</v>
          </cell>
          <cell r="B534">
            <v>3103010083</v>
          </cell>
          <cell r="C534" t="str">
            <v>GESAPRIN 90</v>
          </cell>
          <cell r="D534" t="str">
            <v>65</v>
          </cell>
          <cell r="E534">
            <v>909</v>
          </cell>
          <cell r="F534">
            <v>1</v>
          </cell>
          <cell r="G534">
            <v>3.8159999999999998</v>
          </cell>
          <cell r="H534">
            <v>-164</v>
          </cell>
          <cell r="I534">
            <v>-625.82399999999996</v>
          </cell>
          <cell r="J534">
            <v>19991031</v>
          </cell>
          <cell r="K534" t="str">
            <v>1140305003</v>
          </cell>
          <cell r="L534" t="str">
            <v>6210402005</v>
          </cell>
        </row>
        <row r="535">
          <cell r="A535" t="str">
            <v>MF28</v>
          </cell>
          <cell r="B535">
            <v>3103010083</v>
          </cell>
          <cell r="C535" t="str">
            <v>GESAPRIN 90</v>
          </cell>
          <cell r="D535" t="str">
            <v>65</v>
          </cell>
          <cell r="E535">
            <v>934</v>
          </cell>
          <cell r="F535">
            <v>3</v>
          </cell>
          <cell r="G535">
            <v>3.8159999999999998</v>
          </cell>
          <cell r="H535">
            <v>-172.5</v>
          </cell>
          <cell r="I535">
            <v>-658.26</v>
          </cell>
          <cell r="J535">
            <v>19991031</v>
          </cell>
          <cell r="K535" t="str">
            <v>1140305003</v>
          </cell>
          <cell r="L535" t="str">
            <v>6210402005</v>
          </cell>
        </row>
        <row r="536">
          <cell r="A536" t="str">
            <v>MF29</v>
          </cell>
          <cell r="B536">
            <v>3103010083</v>
          </cell>
          <cell r="C536" t="str">
            <v>GESAPRIN 90</v>
          </cell>
          <cell r="D536" t="str">
            <v>65</v>
          </cell>
          <cell r="E536">
            <v>928</v>
          </cell>
          <cell r="F536">
            <v>4</v>
          </cell>
          <cell r="G536">
            <v>3.8159999999999998</v>
          </cell>
          <cell r="H536">
            <v>-560</v>
          </cell>
          <cell r="I536">
            <v>-2136.96</v>
          </cell>
          <cell r="J536">
            <v>19991031</v>
          </cell>
          <cell r="K536" t="str">
            <v>1140305003</v>
          </cell>
          <cell r="L536" t="str">
            <v>6210402005</v>
          </cell>
        </row>
        <row r="537">
          <cell r="A537" t="str">
            <v>MF32</v>
          </cell>
          <cell r="B537">
            <v>3103010083</v>
          </cell>
          <cell r="C537" t="str">
            <v>GESAPRIN 90</v>
          </cell>
          <cell r="D537" t="str">
            <v>65</v>
          </cell>
          <cell r="E537">
            <v>932</v>
          </cell>
          <cell r="F537">
            <v>2</v>
          </cell>
          <cell r="G537">
            <v>3.8159999999999998</v>
          </cell>
          <cell r="H537">
            <v>-420</v>
          </cell>
          <cell r="I537">
            <v>-1602.72</v>
          </cell>
          <cell r="J537">
            <v>19991031</v>
          </cell>
          <cell r="K537" t="str">
            <v>1140305003</v>
          </cell>
          <cell r="L537" t="str">
            <v>6210402005</v>
          </cell>
        </row>
        <row r="538">
          <cell r="A538" t="str">
            <v>MF36</v>
          </cell>
          <cell r="B538">
            <v>3103010083</v>
          </cell>
          <cell r="C538" t="str">
            <v>GESAPRIN 90</v>
          </cell>
          <cell r="D538" t="str">
            <v>65</v>
          </cell>
          <cell r="E538">
            <v>920</v>
          </cell>
          <cell r="F538">
            <v>2</v>
          </cell>
          <cell r="G538">
            <v>3.8159999999999998</v>
          </cell>
          <cell r="H538">
            <v>-660</v>
          </cell>
          <cell r="I538">
            <v>-2518.56</v>
          </cell>
          <cell r="J538">
            <v>19991031</v>
          </cell>
          <cell r="K538" t="str">
            <v>1140305003</v>
          </cell>
          <cell r="L538" t="str">
            <v>6210402005</v>
          </cell>
        </row>
        <row r="539">
          <cell r="A539" t="str">
            <v>MF38</v>
          </cell>
          <cell r="B539">
            <v>3103010083</v>
          </cell>
          <cell r="C539" t="str">
            <v>GESAPRIN 90</v>
          </cell>
          <cell r="D539" t="str">
            <v>65</v>
          </cell>
          <cell r="E539">
            <v>927</v>
          </cell>
          <cell r="F539">
            <v>2</v>
          </cell>
          <cell r="G539">
            <v>3.8159999999999998</v>
          </cell>
          <cell r="H539">
            <v>-330</v>
          </cell>
          <cell r="I539">
            <v>-1259.28</v>
          </cell>
          <cell r="J539">
            <v>19991031</v>
          </cell>
          <cell r="K539" t="str">
            <v>1140305003</v>
          </cell>
          <cell r="L539" t="str">
            <v>6210402005</v>
          </cell>
        </row>
        <row r="540">
          <cell r="A540" t="str">
            <v>MF39</v>
          </cell>
          <cell r="B540">
            <v>3103010083</v>
          </cell>
          <cell r="C540" t="str">
            <v>GESAPRIN 90</v>
          </cell>
          <cell r="D540" t="str">
            <v>65</v>
          </cell>
          <cell r="E540">
            <v>926</v>
          </cell>
          <cell r="F540">
            <v>4</v>
          </cell>
          <cell r="G540">
            <v>3.8159999999999998</v>
          </cell>
          <cell r="H540">
            <v>-540</v>
          </cell>
          <cell r="I540">
            <v>-2060.64</v>
          </cell>
          <cell r="J540">
            <v>19991031</v>
          </cell>
          <cell r="K540" t="str">
            <v>1140305003</v>
          </cell>
          <cell r="L540" t="str">
            <v>6210402005</v>
          </cell>
        </row>
        <row r="541">
          <cell r="A541" t="str">
            <v>P012</v>
          </cell>
          <cell r="B541">
            <v>3103010083</v>
          </cell>
          <cell r="C541" t="str">
            <v>GESAPRIN 90</v>
          </cell>
          <cell r="D541" t="str">
            <v>N1</v>
          </cell>
          <cell r="E541">
            <v>329</v>
          </cell>
          <cell r="F541">
            <v>4</v>
          </cell>
          <cell r="G541">
            <v>3.8719999999999999</v>
          </cell>
          <cell r="H541">
            <v>-110</v>
          </cell>
          <cell r="I541">
            <v>-425.91999999999996</v>
          </cell>
          <cell r="J541">
            <v>19991031</v>
          </cell>
          <cell r="K541" t="str">
            <v>1140305003</v>
          </cell>
          <cell r="L541" t="str">
            <v>6210402005</v>
          </cell>
          <cell r="M541" t="str">
            <v>9100000005</v>
          </cell>
        </row>
        <row r="542">
          <cell r="A542" t="str">
            <v>P023</v>
          </cell>
          <cell r="B542">
            <v>3103010083</v>
          </cell>
          <cell r="C542" t="str">
            <v>GESAPRIN 90</v>
          </cell>
          <cell r="D542" t="str">
            <v>B1</v>
          </cell>
          <cell r="E542">
            <v>238</v>
          </cell>
          <cell r="F542">
            <v>2</v>
          </cell>
          <cell r="G542">
            <v>3.8159999999999998</v>
          </cell>
          <cell r="H542">
            <v>-140</v>
          </cell>
          <cell r="I542">
            <v>-534.24</v>
          </cell>
          <cell r="J542">
            <v>19991030</v>
          </cell>
          <cell r="K542" t="str">
            <v>1140305003</v>
          </cell>
          <cell r="L542" t="str">
            <v>6210402005</v>
          </cell>
          <cell r="M542" t="str">
            <v>9100000005</v>
          </cell>
        </row>
        <row r="543">
          <cell r="A543" t="str">
            <v>P023</v>
          </cell>
          <cell r="B543">
            <v>3103010083</v>
          </cell>
          <cell r="C543" t="str">
            <v>GESAPRIN 90</v>
          </cell>
          <cell r="D543" t="str">
            <v>B1</v>
          </cell>
          <cell r="E543">
            <v>239</v>
          </cell>
          <cell r="F543">
            <v>2</v>
          </cell>
          <cell r="G543">
            <v>3.8159999999999998</v>
          </cell>
          <cell r="H543">
            <v>-120</v>
          </cell>
          <cell r="I543">
            <v>-457.91999999999996</v>
          </cell>
          <cell r="J543">
            <v>19991030</v>
          </cell>
          <cell r="K543" t="str">
            <v>1140305003</v>
          </cell>
          <cell r="L543" t="str">
            <v>6210402005</v>
          </cell>
          <cell r="M543" t="str">
            <v>9100000005</v>
          </cell>
        </row>
        <row r="544">
          <cell r="A544" t="str">
            <v>P023</v>
          </cell>
          <cell r="B544">
            <v>3103010083</v>
          </cell>
          <cell r="C544" t="str">
            <v>GESAPRIN 90</v>
          </cell>
          <cell r="D544" t="str">
            <v>B1</v>
          </cell>
          <cell r="E544">
            <v>242</v>
          </cell>
          <cell r="F544">
            <v>2</v>
          </cell>
          <cell r="G544">
            <v>3.8159999999999998</v>
          </cell>
          <cell r="H544">
            <v>-60</v>
          </cell>
          <cell r="I544">
            <v>-228.95999999999998</v>
          </cell>
          <cell r="J544">
            <v>19991030</v>
          </cell>
          <cell r="K544" t="str">
            <v>1140305003</v>
          </cell>
          <cell r="L544" t="str">
            <v>6210402005</v>
          </cell>
          <cell r="M544" t="str">
            <v>9100000005</v>
          </cell>
        </row>
        <row r="545">
          <cell r="A545" t="str">
            <v>P023</v>
          </cell>
          <cell r="B545">
            <v>3103010083</v>
          </cell>
          <cell r="C545" t="str">
            <v>GESAPRIN 90</v>
          </cell>
          <cell r="D545" t="str">
            <v>B1</v>
          </cell>
          <cell r="E545">
            <v>243</v>
          </cell>
          <cell r="F545">
            <v>2</v>
          </cell>
          <cell r="G545">
            <v>3.8159999999999998</v>
          </cell>
          <cell r="H545">
            <v>-70</v>
          </cell>
          <cell r="I545">
            <v>-267.12</v>
          </cell>
          <cell r="J545">
            <v>19991030</v>
          </cell>
          <cell r="K545" t="str">
            <v>1140305003</v>
          </cell>
          <cell r="L545" t="str">
            <v>6210402005</v>
          </cell>
          <cell r="M545" t="str">
            <v>9100000005</v>
          </cell>
        </row>
        <row r="546">
          <cell r="A546" t="str">
            <v>P023</v>
          </cell>
          <cell r="B546">
            <v>3103010083</v>
          </cell>
          <cell r="C546" t="str">
            <v>GESAPRIN 90</v>
          </cell>
          <cell r="D546" t="str">
            <v>B1</v>
          </cell>
          <cell r="E546">
            <v>244</v>
          </cell>
          <cell r="F546">
            <v>2</v>
          </cell>
          <cell r="G546">
            <v>3.8159999999999998</v>
          </cell>
          <cell r="H546">
            <v>-270</v>
          </cell>
          <cell r="I546">
            <v>-1030.32</v>
          </cell>
          <cell r="J546">
            <v>19991030</v>
          </cell>
          <cell r="K546" t="str">
            <v>1140305003</v>
          </cell>
          <cell r="L546" t="str">
            <v>6210402005</v>
          </cell>
          <cell r="M546" t="str">
            <v>9100000005</v>
          </cell>
        </row>
        <row r="547">
          <cell r="A547" t="str">
            <v>P023</v>
          </cell>
          <cell r="B547">
            <v>3103010083</v>
          </cell>
          <cell r="C547" t="str">
            <v>GESAPRIN 90</v>
          </cell>
          <cell r="D547" t="str">
            <v>B1</v>
          </cell>
          <cell r="E547">
            <v>245</v>
          </cell>
          <cell r="F547">
            <v>2</v>
          </cell>
          <cell r="G547">
            <v>3.8159999999999998</v>
          </cell>
          <cell r="H547">
            <v>-62</v>
          </cell>
          <cell r="I547">
            <v>-236.59199999999998</v>
          </cell>
          <cell r="J547">
            <v>19991030</v>
          </cell>
          <cell r="K547" t="str">
            <v>1140305003</v>
          </cell>
          <cell r="L547" t="str">
            <v>6210402005</v>
          </cell>
          <cell r="M547" t="str">
            <v>9100000005</v>
          </cell>
        </row>
        <row r="548">
          <cell r="A548" t="str">
            <v>P023</v>
          </cell>
          <cell r="B548">
            <v>3103010083</v>
          </cell>
          <cell r="C548" t="str">
            <v>GESAPRIN 90</v>
          </cell>
          <cell r="D548" t="str">
            <v>B1</v>
          </cell>
          <cell r="E548">
            <v>246</v>
          </cell>
          <cell r="F548">
            <v>2</v>
          </cell>
          <cell r="G548">
            <v>3.8159999999999998</v>
          </cell>
          <cell r="H548">
            <v>-50</v>
          </cell>
          <cell r="I548">
            <v>-190.79999999999998</v>
          </cell>
          <cell r="J548">
            <v>19991030</v>
          </cell>
          <cell r="K548" t="str">
            <v>1140305003</v>
          </cell>
          <cell r="L548" t="str">
            <v>6210402005</v>
          </cell>
          <cell r="M548" t="str">
            <v>9100000005</v>
          </cell>
        </row>
        <row r="549">
          <cell r="A549" t="str">
            <v>P023</v>
          </cell>
          <cell r="B549">
            <v>3103010083</v>
          </cell>
          <cell r="C549" t="str">
            <v>GESAPRIN 90</v>
          </cell>
          <cell r="D549" t="str">
            <v>B1</v>
          </cell>
          <cell r="E549">
            <v>247</v>
          </cell>
          <cell r="F549">
            <v>2</v>
          </cell>
          <cell r="G549">
            <v>3.8159999999999998</v>
          </cell>
          <cell r="H549">
            <v>-35</v>
          </cell>
          <cell r="I549">
            <v>-133.56</v>
          </cell>
          <cell r="J549">
            <v>19991030</v>
          </cell>
          <cell r="K549" t="str">
            <v>1140305003</v>
          </cell>
          <cell r="L549" t="str">
            <v>6210402005</v>
          </cell>
          <cell r="M549" t="str">
            <v>9100000005</v>
          </cell>
        </row>
        <row r="550">
          <cell r="A550" t="str">
            <v>P023</v>
          </cell>
          <cell r="B550">
            <v>3103010083</v>
          </cell>
          <cell r="C550" t="str">
            <v>GESAPRIN 90</v>
          </cell>
          <cell r="D550" t="str">
            <v>B1</v>
          </cell>
          <cell r="E550">
            <v>248</v>
          </cell>
          <cell r="F550">
            <v>2</v>
          </cell>
          <cell r="G550">
            <v>3.8159999999999998</v>
          </cell>
          <cell r="H550">
            <v>-20</v>
          </cell>
          <cell r="I550">
            <v>-76.319999999999993</v>
          </cell>
          <cell r="J550">
            <v>19991030</v>
          </cell>
          <cell r="K550" t="str">
            <v>1140305003</v>
          </cell>
          <cell r="L550" t="str">
            <v>6210402005</v>
          </cell>
          <cell r="M550" t="str">
            <v>9100000005</v>
          </cell>
        </row>
        <row r="551">
          <cell r="A551" t="str">
            <v>P023</v>
          </cell>
          <cell r="B551">
            <v>3103010083</v>
          </cell>
          <cell r="C551" t="str">
            <v>GESAPRIN 90</v>
          </cell>
          <cell r="D551" t="str">
            <v>B1</v>
          </cell>
          <cell r="E551">
            <v>249</v>
          </cell>
          <cell r="F551">
            <v>2</v>
          </cell>
          <cell r="G551">
            <v>3.8159999999999998</v>
          </cell>
          <cell r="H551">
            <v>-80</v>
          </cell>
          <cell r="I551">
            <v>-305.27999999999997</v>
          </cell>
          <cell r="J551">
            <v>19991030</v>
          </cell>
          <cell r="K551" t="str">
            <v>1140305003</v>
          </cell>
          <cell r="L551" t="str">
            <v>6210402005</v>
          </cell>
          <cell r="M551" t="str">
            <v>9100000005</v>
          </cell>
        </row>
        <row r="552">
          <cell r="A552" t="str">
            <v>P023</v>
          </cell>
          <cell r="B552">
            <v>3103010083</v>
          </cell>
          <cell r="C552" t="str">
            <v>GESAPRIN 90</v>
          </cell>
          <cell r="D552" t="str">
            <v>B1</v>
          </cell>
          <cell r="E552">
            <v>250</v>
          </cell>
          <cell r="F552">
            <v>2</v>
          </cell>
          <cell r="G552">
            <v>3.8159999999999998</v>
          </cell>
          <cell r="H552">
            <v>-105</v>
          </cell>
          <cell r="I552">
            <v>-400.68</v>
          </cell>
          <cell r="J552">
            <v>19991030</v>
          </cell>
          <cell r="K552" t="str">
            <v>1140305003</v>
          </cell>
          <cell r="L552" t="str">
            <v>6210402005</v>
          </cell>
          <cell r="M552" t="str">
            <v>9100000005</v>
          </cell>
        </row>
        <row r="553">
          <cell r="A553" t="str">
            <v>P023</v>
          </cell>
          <cell r="B553">
            <v>3103010083</v>
          </cell>
          <cell r="C553" t="str">
            <v>GESAPRIN 90</v>
          </cell>
          <cell r="D553" t="str">
            <v>B1</v>
          </cell>
          <cell r="E553">
            <v>251</v>
          </cell>
          <cell r="F553">
            <v>2</v>
          </cell>
          <cell r="G553">
            <v>3.8159999999999998</v>
          </cell>
          <cell r="H553">
            <v>-75</v>
          </cell>
          <cell r="I553">
            <v>-286.2</v>
          </cell>
          <cell r="J553">
            <v>19991030</v>
          </cell>
          <cell r="K553" t="str">
            <v>1140305003</v>
          </cell>
          <cell r="L553" t="str">
            <v>6210402005</v>
          </cell>
          <cell r="M553" t="str">
            <v>9100000005</v>
          </cell>
        </row>
        <row r="554">
          <cell r="A554" t="str">
            <v>P023</v>
          </cell>
          <cell r="B554">
            <v>3103010083</v>
          </cell>
          <cell r="C554" t="str">
            <v>GESAPRIN 90</v>
          </cell>
          <cell r="D554" t="str">
            <v>B1</v>
          </cell>
          <cell r="E554">
            <v>252</v>
          </cell>
          <cell r="F554">
            <v>2</v>
          </cell>
          <cell r="G554">
            <v>3.8159999999999998</v>
          </cell>
          <cell r="H554">
            <v>-92</v>
          </cell>
          <cell r="I554">
            <v>-351.072</v>
          </cell>
          <cell r="J554">
            <v>19991030</v>
          </cell>
          <cell r="K554" t="str">
            <v>1140305003</v>
          </cell>
          <cell r="L554" t="str">
            <v>6210402005</v>
          </cell>
          <cell r="M554" t="str">
            <v>9100000005</v>
          </cell>
        </row>
        <row r="555">
          <cell r="A555" t="str">
            <v>P023</v>
          </cell>
          <cell r="B555">
            <v>3103010083</v>
          </cell>
          <cell r="C555" t="str">
            <v>GESAPRIN 90</v>
          </cell>
          <cell r="D555" t="str">
            <v>B1</v>
          </cell>
          <cell r="E555">
            <v>253</v>
          </cell>
          <cell r="F555">
            <v>2</v>
          </cell>
          <cell r="G555">
            <v>3.8159999999999998</v>
          </cell>
          <cell r="H555">
            <v>-123</v>
          </cell>
          <cell r="I555">
            <v>-469.36799999999999</v>
          </cell>
          <cell r="J555">
            <v>19991030</v>
          </cell>
          <cell r="K555" t="str">
            <v>1140305003</v>
          </cell>
          <cell r="L555" t="str">
            <v>6210402005</v>
          </cell>
          <cell r="M555" t="str">
            <v>9100000005</v>
          </cell>
        </row>
        <row r="556">
          <cell r="A556" t="str">
            <v>P023</v>
          </cell>
          <cell r="B556">
            <v>3103010083</v>
          </cell>
          <cell r="C556" t="str">
            <v>GESAPRIN 90</v>
          </cell>
          <cell r="D556" t="str">
            <v>B1</v>
          </cell>
          <cell r="E556">
            <v>254</v>
          </cell>
          <cell r="F556">
            <v>2</v>
          </cell>
          <cell r="G556">
            <v>3.8159999999999998</v>
          </cell>
          <cell r="H556">
            <v>-92</v>
          </cell>
          <cell r="I556">
            <v>-351.072</v>
          </cell>
          <cell r="J556">
            <v>19991030</v>
          </cell>
          <cell r="K556" t="str">
            <v>1140305003</v>
          </cell>
          <cell r="L556" t="str">
            <v>6210402005</v>
          </cell>
          <cell r="M556" t="str">
            <v>9100000005</v>
          </cell>
        </row>
        <row r="557">
          <cell r="A557" t="str">
            <v>P023</v>
          </cell>
          <cell r="B557">
            <v>3103010083</v>
          </cell>
          <cell r="C557" t="str">
            <v>GESAPRIN 90</v>
          </cell>
          <cell r="D557" t="str">
            <v>B1</v>
          </cell>
          <cell r="E557">
            <v>268</v>
          </cell>
          <cell r="F557">
            <v>2</v>
          </cell>
          <cell r="G557">
            <v>3.8159999999999998</v>
          </cell>
          <cell r="H557">
            <v>-80</v>
          </cell>
          <cell r="I557">
            <v>-305.27999999999997</v>
          </cell>
          <cell r="J557">
            <v>19991030</v>
          </cell>
          <cell r="K557" t="str">
            <v>1140305003</v>
          </cell>
          <cell r="L557" t="str">
            <v>6210402005</v>
          </cell>
          <cell r="M557" t="str">
            <v>9100000005</v>
          </cell>
        </row>
        <row r="558">
          <cell r="A558" t="str">
            <v>TA28</v>
          </cell>
          <cell r="B558">
            <v>3103010083</v>
          </cell>
          <cell r="C558" t="str">
            <v>GESAPRIN 90</v>
          </cell>
          <cell r="D558" t="str">
            <v>65</v>
          </cell>
          <cell r="E558">
            <v>880</v>
          </cell>
          <cell r="F558">
            <v>1</v>
          </cell>
          <cell r="G558">
            <v>3.8159999999999998</v>
          </cell>
          <cell r="H558">
            <v>-107</v>
          </cell>
          <cell r="I558">
            <v>-408.31199999999995</v>
          </cell>
          <cell r="J558">
            <v>19991031</v>
          </cell>
          <cell r="K558" t="str">
            <v>1140305003</v>
          </cell>
          <cell r="L558" t="str">
            <v>6210402005</v>
          </cell>
        </row>
        <row r="559">
          <cell r="A559" t="str">
            <v>TA29</v>
          </cell>
          <cell r="B559">
            <v>3103010083</v>
          </cell>
          <cell r="C559" t="str">
            <v>GESAPRIN 90</v>
          </cell>
          <cell r="D559" t="str">
            <v>65</v>
          </cell>
          <cell r="E559">
            <v>879</v>
          </cell>
          <cell r="F559">
            <v>1</v>
          </cell>
          <cell r="G559">
            <v>3.8159999999999998</v>
          </cell>
          <cell r="H559">
            <v>-160</v>
          </cell>
          <cell r="I559">
            <v>-610.55999999999995</v>
          </cell>
          <cell r="J559">
            <v>19991031</v>
          </cell>
          <cell r="K559" t="str">
            <v>1140305003</v>
          </cell>
          <cell r="L559" t="str">
            <v>6210402005</v>
          </cell>
        </row>
        <row r="560">
          <cell r="A560" t="str">
            <v>TA30</v>
          </cell>
          <cell r="B560">
            <v>3103010083</v>
          </cell>
          <cell r="C560" t="str">
            <v>GESAPRIN 90</v>
          </cell>
          <cell r="D560" t="str">
            <v>65</v>
          </cell>
          <cell r="E560">
            <v>884</v>
          </cell>
          <cell r="F560">
            <v>2</v>
          </cell>
          <cell r="G560">
            <v>3.1</v>
          </cell>
          <cell r="H560">
            <v>-520</v>
          </cell>
          <cell r="I560">
            <v>-1612</v>
          </cell>
          <cell r="J560">
            <v>19991031</v>
          </cell>
          <cell r="K560" t="str">
            <v>1140305003</v>
          </cell>
          <cell r="L560" t="str">
            <v>6210402005</v>
          </cell>
        </row>
        <row r="561">
          <cell r="A561" t="str">
            <v>TA31</v>
          </cell>
          <cell r="B561">
            <v>3103010083</v>
          </cell>
          <cell r="C561" t="str">
            <v>GESAPRIN 90</v>
          </cell>
          <cell r="D561" t="str">
            <v>65</v>
          </cell>
          <cell r="E561">
            <v>886</v>
          </cell>
          <cell r="F561">
            <v>1</v>
          </cell>
          <cell r="G561">
            <v>3.8159999999999998</v>
          </cell>
          <cell r="H561">
            <v>-463</v>
          </cell>
          <cell r="I561">
            <v>-1766.808</v>
          </cell>
          <cell r="J561">
            <v>19991031</v>
          </cell>
          <cell r="K561" t="str">
            <v>1140305003</v>
          </cell>
          <cell r="L561" t="str">
            <v>6210402005</v>
          </cell>
        </row>
        <row r="562">
          <cell r="A562" t="str">
            <v>TA32</v>
          </cell>
          <cell r="B562">
            <v>3103010083</v>
          </cell>
          <cell r="C562" t="str">
            <v>GESAPRIN 90</v>
          </cell>
          <cell r="D562" t="str">
            <v>65</v>
          </cell>
          <cell r="E562">
            <v>875</v>
          </cell>
          <cell r="F562">
            <v>4</v>
          </cell>
          <cell r="G562">
            <v>3.8159999999999998</v>
          </cell>
          <cell r="H562">
            <v>-245</v>
          </cell>
          <cell r="I562">
            <v>-934.92</v>
          </cell>
          <cell r="J562">
            <v>19991031</v>
          </cell>
          <cell r="K562" t="str">
            <v>1140305003</v>
          </cell>
          <cell r="L562" t="str">
            <v>6210402005</v>
          </cell>
        </row>
        <row r="563">
          <cell r="A563" t="str">
            <v>TA34</v>
          </cell>
          <cell r="B563">
            <v>3103010083</v>
          </cell>
          <cell r="C563" t="str">
            <v>GESAPRIN 90</v>
          </cell>
          <cell r="D563" t="str">
            <v>65</v>
          </cell>
          <cell r="E563">
            <v>882</v>
          </cell>
          <cell r="F563">
            <v>1</v>
          </cell>
          <cell r="G563">
            <v>3.8159999999999998</v>
          </cell>
          <cell r="H563">
            <v>-214</v>
          </cell>
          <cell r="I563">
            <v>-816.62399999999991</v>
          </cell>
          <cell r="J563">
            <v>19991031</v>
          </cell>
          <cell r="K563" t="str">
            <v>1140305003</v>
          </cell>
          <cell r="L563" t="str">
            <v>6210402005</v>
          </cell>
        </row>
        <row r="564">
          <cell r="A564" t="str">
            <v>TG30</v>
          </cell>
          <cell r="B564">
            <v>3103010083</v>
          </cell>
          <cell r="C564" t="str">
            <v>GESAPRIN 90</v>
          </cell>
          <cell r="D564" t="str">
            <v>65</v>
          </cell>
          <cell r="E564">
            <v>865</v>
          </cell>
          <cell r="F564">
            <v>1</v>
          </cell>
          <cell r="G564">
            <v>3.8159999999999998</v>
          </cell>
          <cell r="H564">
            <v>-390</v>
          </cell>
          <cell r="I564">
            <v>-1488.24</v>
          </cell>
          <cell r="J564">
            <v>19991031</v>
          </cell>
          <cell r="K564" t="str">
            <v>1140305003</v>
          </cell>
          <cell r="L564" t="str">
            <v>6210402005</v>
          </cell>
        </row>
        <row r="565">
          <cell r="A565" t="str">
            <v>TL04</v>
          </cell>
          <cell r="B565">
            <v>3103010083</v>
          </cell>
          <cell r="C565" t="str">
            <v>GESAPRIN 90</v>
          </cell>
          <cell r="D565" t="str">
            <v>65</v>
          </cell>
          <cell r="E565">
            <v>899</v>
          </cell>
          <cell r="F565">
            <v>6</v>
          </cell>
          <cell r="G565">
            <v>3.8159999999999998</v>
          </cell>
          <cell r="H565">
            <v>-225</v>
          </cell>
          <cell r="I565">
            <v>-858.59999999999991</v>
          </cell>
          <cell r="J565">
            <v>19991031</v>
          </cell>
          <cell r="K565" t="str">
            <v>1140305003</v>
          </cell>
          <cell r="L565" t="str">
            <v>6210402005</v>
          </cell>
        </row>
        <row r="566">
          <cell r="A566" t="str">
            <v>TL05</v>
          </cell>
          <cell r="B566">
            <v>3103010083</v>
          </cell>
          <cell r="C566" t="str">
            <v>GESAPRIN 90</v>
          </cell>
          <cell r="D566" t="str">
            <v>65</v>
          </cell>
          <cell r="E566">
            <v>890</v>
          </cell>
          <cell r="F566">
            <v>5</v>
          </cell>
          <cell r="G566">
            <v>3.8159999999999998</v>
          </cell>
          <cell r="H566">
            <v>-130</v>
          </cell>
          <cell r="I566">
            <v>-496.08</v>
          </cell>
          <cell r="J566">
            <v>19991031</v>
          </cell>
          <cell r="K566" t="str">
            <v>1140305003</v>
          </cell>
          <cell r="L566" t="str">
            <v>6210402005</v>
          </cell>
        </row>
        <row r="567">
          <cell r="A567" t="str">
            <v>TL05</v>
          </cell>
          <cell r="B567">
            <v>3103010083</v>
          </cell>
          <cell r="C567" t="str">
            <v>GESAPRIN 90</v>
          </cell>
          <cell r="D567" t="str">
            <v>65</v>
          </cell>
          <cell r="E567">
            <v>891</v>
          </cell>
          <cell r="F567">
            <v>2</v>
          </cell>
          <cell r="G567">
            <v>3.8159999999999998</v>
          </cell>
          <cell r="H567">
            <v>-70</v>
          </cell>
          <cell r="I567">
            <v>-267.12</v>
          </cell>
          <cell r="J567">
            <v>19991031</v>
          </cell>
          <cell r="K567" t="str">
            <v>1140305003</v>
          </cell>
          <cell r="L567" t="str">
            <v>6210402005</v>
          </cell>
        </row>
        <row r="568">
          <cell r="A568" t="str">
            <v>TL06</v>
          </cell>
          <cell r="B568">
            <v>3103010083</v>
          </cell>
          <cell r="C568" t="str">
            <v>GESAPRIN 90</v>
          </cell>
          <cell r="D568" t="str">
            <v>65</v>
          </cell>
          <cell r="E568">
            <v>896</v>
          </cell>
          <cell r="F568">
            <v>5</v>
          </cell>
          <cell r="G568">
            <v>3.8159999999999998</v>
          </cell>
          <cell r="H568">
            <v>-200</v>
          </cell>
          <cell r="I568">
            <v>-763.19999999999993</v>
          </cell>
          <cell r="J568">
            <v>19991031</v>
          </cell>
          <cell r="K568" t="str">
            <v>1140305003</v>
          </cell>
          <cell r="L568" t="str">
            <v>6210402005</v>
          </cell>
        </row>
        <row r="569">
          <cell r="A569" t="str">
            <v>TL07</v>
          </cell>
          <cell r="B569">
            <v>3103010083</v>
          </cell>
          <cell r="C569" t="str">
            <v>GESAPRIN 90</v>
          </cell>
          <cell r="D569" t="str">
            <v>65</v>
          </cell>
          <cell r="E569">
            <v>894</v>
          </cell>
          <cell r="F569">
            <v>5</v>
          </cell>
          <cell r="G569">
            <v>3.8159999999999998</v>
          </cell>
          <cell r="H569">
            <v>-265</v>
          </cell>
          <cell r="I569">
            <v>-1011.24</v>
          </cell>
          <cell r="J569">
            <v>19991031</v>
          </cell>
          <cell r="K569" t="str">
            <v>1140305003</v>
          </cell>
          <cell r="L569" t="str">
            <v>6210402005</v>
          </cell>
        </row>
        <row r="570">
          <cell r="A570" t="str">
            <v>TL08</v>
          </cell>
          <cell r="B570">
            <v>3103010083</v>
          </cell>
          <cell r="C570" t="str">
            <v>GESAPRIN 90</v>
          </cell>
          <cell r="D570" t="str">
            <v>65</v>
          </cell>
          <cell r="E570">
            <v>893</v>
          </cell>
          <cell r="F570">
            <v>5</v>
          </cell>
          <cell r="G570">
            <v>27.439</v>
          </cell>
          <cell r="H570">
            <v>-260</v>
          </cell>
          <cell r="I570">
            <v>-7134.14</v>
          </cell>
          <cell r="J570">
            <v>19991031</v>
          </cell>
          <cell r="K570" t="str">
            <v>1140305003</v>
          </cell>
          <cell r="L570" t="str">
            <v>6210402005</v>
          </cell>
        </row>
        <row r="571">
          <cell r="A571" t="str">
            <v>TO03</v>
          </cell>
          <cell r="B571">
            <v>3103010083</v>
          </cell>
          <cell r="C571" t="str">
            <v>GESAPRIN 90</v>
          </cell>
          <cell r="D571" t="str">
            <v>S1</v>
          </cell>
          <cell r="E571">
            <v>330</v>
          </cell>
          <cell r="F571">
            <v>1</v>
          </cell>
          <cell r="G571">
            <v>3.8159999999999998</v>
          </cell>
          <cell r="H571">
            <v>-250</v>
          </cell>
          <cell r="I571">
            <v>-954</v>
          </cell>
          <cell r="J571">
            <v>19991031</v>
          </cell>
          <cell r="K571" t="str">
            <v>1140305003</v>
          </cell>
          <cell r="L571" t="str">
            <v>6210402005</v>
          </cell>
          <cell r="M571" t="str">
            <v>9100000005</v>
          </cell>
        </row>
        <row r="572">
          <cell r="A572" t="str">
            <v>TO03</v>
          </cell>
          <cell r="B572">
            <v>3103010083</v>
          </cell>
          <cell r="C572" t="str">
            <v>GESAPRIN 90</v>
          </cell>
          <cell r="D572" t="str">
            <v>S1</v>
          </cell>
          <cell r="E572">
            <v>332</v>
          </cell>
          <cell r="F572">
            <v>1</v>
          </cell>
          <cell r="G572">
            <v>3.8159999999999998</v>
          </cell>
          <cell r="H572">
            <v>-300</v>
          </cell>
          <cell r="I572">
            <v>-1144.8</v>
          </cell>
          <cell r="J572">
            <v>19991031</v>
          </cell>
          <cell r="K572" t="str">
            <v>1140305003</v>
          </cell>
          <cell r="L572" t="str">
            <v>6210402005</v>
          </cell>
          <cell r="M572" t="str">
            <v>9100000005</v>
          </cell>
        </row>
        <row r="573">
          <cell r="A573" t="str">
            <v>TZ01</v>
          </cell>
          <cell r="B573">
            <v>3103010083</v>
          </cell>
          <cell r="C573" t="str">
            <v>GESAPRIN 90</v>
          </cell>
          <cell r="D573" t="str">
            <v>65</v>
          </cell>
          <cell r="E573">
            <v>856</v>
          </cell>
          <cell r="F573">
            <v>1</v>
          </cell>
          <cell r="G573">
            <v>3.8159999999999998</v>
          </cell>
          <cell r="H573">
            <v>-422</v>
          </cell>
          <cell r="I573">
            <v>-1610.3519999999999</v>
          </cell>
          <cell r="J573">
            <v>19991031</v>
          </cell>
          <cell r="K573" t="str">
            <v>1140305003</v>
          </cell>
          <cell r="L573" t="str">
            <v>6210402005</v>
          </cell>
        </row>
        <row r="574">
          <cell r="A574" t="str">
            <v>TZ02</v>
          </cell>
          <cell r="B574">
            <v>3103010083</v>
          </cell>
          <cell r="C574" t="str">
            <v>GESAPRIN 90</v>
          </cell>
          <cell r="D574" t="str">
            <v>65</v>
          </cell>
          <cell r="E574">
            <v>849</v>
          </cell>
          <cell r="F574">
            <v>1</v>
          </cell>
          <cell r="G574">
            <v>3.8159999999999998</v>
          </cell>
          <cell r="H574">
            <v>-450</v>
          </cell>
          <cell r="I574">
            <v>-1717.1999999999998</v>
          </cell>
          <cell r="J574">
            <v>19991031</v>
          </cell>
          <cell r="K574" t="str">
            <v>1140305003</v>
          </cell>
          <cell r="L574" t="str">
            <v>6210402005</v>
          </cell>
        </row>
        <row r="575">
          <cell r="A575" t="str">
            <v>EA01</v>
          </cell>
          <cell r="B575">
            <v>3103010083</v>
          </cell>
          <cell r="C575" t="str">
            <v>GESAPRIN 90</v>
          </cell>
          <cell r="D575" t="str">
            <v>66</v>
          </cell>
          <cell r="E575">
            <v>862</v>
          </cell>
          <cell r="F575">
            <v>1</v>
          </cell>
          <cell r="G575">
            <v>3.8159999999999998</v>
          </cell>
          <cell r="H575">
            <v>-79</v>
          </cell>
          <cell r="I575">
            <v>-301.464</v>
          </cell>
          <cell r="J575">
            <v>19991031</v>
          </cell>
          <cell r="K575" t="str">
            <v>1140306003</v>
          </cell>
          <cell r="L575" t="str">
            <v>6210402006</v>
          </cell>
        </row>
        <row r="576">
          <cell r="A576" t="str">
            <v>EA02</v>
          </cell>
          <cell r="B576">
            <v>3103010083</v>
          </cell>
          <cell r="C576" t="str">
            <v>GESAPRIN 90</v>
          </cell>
          <cell r="D576" t="str">
            <v>66</v>
          </cell>
          <cell r="E576">
            <v>857</v>
          </cell>
          <cell r="F576">
            <v>1</v>
          </cell>
          <cell r="G576">
            <v>3.8159999999999998</v>
          </cell>
          <cell r="H576">
            <v>-35.299999999999997</v>
          </cell>
          <cell r="I576">
            <v>-134.70479999999998</v>
          </cell>
          <cell r="J576">
            <v>19991031</v>
          </cell>
          <cell r="K576" t="str">
            <v>1140306003</v>
          </cell>
          <cell r="L576" t="str">
            <v>6210402006</v>
          </cell>
        </row>
        <row r="577">
          <cell r="A577" t="str">
            <v>P023</v>
          </cell>
          <cell r="B577">
            <v>3103010083</v>
          </cell>
          <cell r="C577" t="str">
            <v>GESAPRIN 90</v>
          </cell>
          <cell r="D577" t="str">
            <v>B1</v>
          </cell>
          <cell r="E577">
            <v>255</v>
          </cell>
          <cell r="F577">
            <v>2</v>
          </cell>
          <cell r="G577">
            <v>3.8159999999999998</v>
          </cell>
          <cell r="H577">
            <v>-12</v>
          </cell>
          <cell r="I577">
            <v>-45.792000000000002</v>
          </cell>
          <cell r="J577">
            <v>19991030</v>
          </cell>
          <cell r="K577" t="str">
            <v>1140325003</v>
          </cell>
          <cell r="L577" t="str">
            <v>6210402016</v>
          </cell>
          <cell r="M577" t="str">
            <v>9100000007</v>
          </cell>
        </row>
        <row r="578">
          <cell r="A578" t="str">
            <v>P023</v>
          </cell>
          <cell r="B578">
            <v>3103010083</v>
          </cell>
          <cell r="C578" t="str">
            <v>GESAPRIN 90</v>
          </cell>
          <cell r="D578" t="str">
            <v>B1</v>
          </cell>
          <cell r="E578">
            <v>256</v>
          </cell>
          <cell r="F578">
            <v>2</v>
          </cell>
          <cell r="G578">
            <v>3.8159999999999998</v>
          </cell>
          <cell r="H578">
            <v>-14</v>
          </cell>
          <cell r="I578">
            <v>-53.423999999999999</v>
          </cell>
          <cell r="J578">
            <v>19991030</v>
          </cell>
          <cell r="K578" t="str">
            <v>1140325003</v>
          </cell>
          <cell r="L578" t="str">
            <v>6210402016</v>
          </cell>
          <cell r="M578" t="str">
            <v>9100000007</v>
          </cell>
        </row>
        <row r="579">
          <cell r="A579" t="str">
            <v>P023</v>
          </cell>
          <cell r="B579">
            <v>3103010083</v>
          </cell>
          <cell r="C579" t="str">
            <v>GESAPRIN 90</v>
          </cell>
          <cell r="D579" t="str">
            <v>B1</v>
          </cell>
          <cell r="E579">
            <v>257</v>
          </cell>
          <cell r="F579">
            <v>2</v>
          </cell>
          <cell r="G579">
            <v>3.8159999999999998</v>
          </cell>
          <cell r="H579">
            <v>-21</v>
          </cell>
          <cell r="I579">
            <v>-80.135999999999996</v>
          </cell>
          <cell r="J579">
            <v>19991030</v>
          </cell>
          <cell r="K579" t="str">
            <v>1140325003</v>
          </cell>
          <cell r="L579" t="str">
            <v>6210402016</v>
          </cell>
          <cell r="M579" t="str">
            <v>9100000007</v>
          </cell>
        </row>
        <row r="580">
          <cell r="A580" t="str">
            <v>P023</v>
          </cell>
          <cell r="B580">
            <v>3103010083</v>
          </cell>
          <cell r="C580" t="str">
            <v>GESAPRIN 90</v>
          </cell>
          <cell r="D580" t="str">
            <v>B1</v>
          </cell>
          <cell r="E580">
            <v>258</v>
          </cell>
          <cell r="F580">
            <v>2</v>
          </cell>
          <cell r="G580">
            <v>3.8159999999999998</v>
          </cell>
          <cell r="H580">
            <v>-24</v>
          </cell>
          <cell r="I580">
            <v>-91.584000000000003</v>
          </cell>
          <cell r="J580">
            <v>19991030</v>
          </cell>
          <cell r="K580" t="str">
            <v>1140325003</v>
          </cell>
          <cell r="L580" t="str">
            <v>6210402016</v>
          </cell>
          <cell r="M580" t="str">
            <v>9100000007</v>
          </cell>
        </row>
        <row r="581">
          <cell r="A581" t="str">
            <v>P014</v>
          </cell>
          <cell r="B581">
            <v>3103010085</v>
          </cell>
          <cell r="C581" t="str">
            <v>SEMPRA</v>
          </cell>
          <cell r="D581" t="str">
            <v>S1</v>
          </cell>
          <cell r="E581">
            <v>304</v>
          </cell>
          <cell r="F581">
            <v>4</v>
          </cell>
          <cell r="G581">
            <v>264.60000000000002</v>
          </cell>
          <cell r="H581">
            <v>-17</v>
          </cell>
          <cell r="I581">
            <v>-4498.2000000000007</v>
          </cell>
          <cell r="J581">
            <v>19991031</v>
          </cell>
          <cell r="K581" t="str">
            <v>1140305003</v>
          </cell>
          <cell r="L581" t="str">
            <v>6210402005</v>
          </cell>
          <cell r="M581" t="str">
            <v>9100000005</v>
          </cell>
        </row>
        <row r="582">
          <cell r="A582" t="str">
            <v>MF39</v>
          </cell>
          <cell r="B582">
            <v>3103010088</v>
          </cell>
          <cell r="C582" t="str">
            <v>ATRAZINA 50%</v>
          </cell>
          <cell r="D582" t="str">
            <v>65</v>
          </cell>
          <cell r="E582">
            <v>926</v>
          </cell>
          <cell r="F582">
            <v>3</v>
          </cell>
          <cell r="G582">
            <v>2.2000000000000002</v>
          </cell>
          <cell r="H582">
            <v>-120</v>
          </cell>
          <cell r="I582">
            <v>-264</v>
          </cell>
          <cell r="J582">
            <v>19991031</v>
          </cell>
          <cell r="K582" t="str">
            <v>1140305003</v>
          </cell>
          <cell r="L582" t="str">
            <v>6210402005</v>
          </cell>
        </row>
        <row r="583">
          <cell r="A583" t="str">
            <v>TG30</v>
          </cell>
          <cell r="B583">
            <v>3103010088</v>
          </cell>
          <cell r="C583" t="str">
            <v>ATRAZINA 50%</v>
          </cell>
          <cell r="D583" t="str">
            <v>65</v>
          </cell>
          <cell r="E583">
            <v>865</v>
          </cell>
          <cell r="F583">
            <v>2</v>
          </cell>
          <cell r="G583">
            <v>2.2000000000000002</v>
          </cell>
          <cell r="H583">
            <v>-170</v>
          </cell>
          <cell r="I583">
            <v>-374.00000000000006</v>
          </cell>
          <cell r="J583">
            <v>19991031</v>
          </cell>
          <cell r="K583" t="str">
            <v>1140305003</v>
          </cell>
          <cell r="L583" t="str">
            <v>6210402005</v>
          </cell>
        </row>
        <row r="584">
          <cell r="A584" t="str">
            <v>P014</v>
          </cell>
          <cell r="B584">
            <v>3103010090</v>
          </cell>
          <cell r="C584" t="str">
            <v>TWIN PACK PREM</v>
          </cell>
          <cell r="D584" t="str">
            <v>S1</v>
          </cell>
          <cell r="E584">
            <v>293</v>
          </cell>
          <cell r="F584">
            <v>1</v>
          </cell>
          <cell r="G584">
            <v>10.6</v>
          </cell>
          <cell r="H584">
            <v>-60</v>
          </cell>
          <cell r="I584">
            <v>-636</v>
          </cell>
          <cell r="J584">
            <v>19991031</v>
          </cell>
          <cell r="K584" t="str">
            <v>1140303003</v>
          </cell>
          <cell r="L584" t="str">
            <v>6210402003</v>
          </cell>
          <cell r="M584" t="str">
            <v>9100000003</v>
          </cell>
        </row>
        <row r="585">
          <cell r="A585" t="str">
            <v>P023</v>
          </cell>
          <cell r="B585">
            <v>3103010090</v>
          </cell>
          <cell r="C585" t="str">
            <v>TWIN PACK PREM</v>
          </cell>
          <cell r="D585" t="str">
            <v>B1</v>
          </cell>
          <cell r="E585">
            <v>249</v>
          </cell>
          <cell r="F585">
            <v>5</v>
          </cell>
          <cell r="G585">
            <v>10.6</v>
          </cell>
          <cell r="H585">
            <v>-108</v>
          </cell>
          <cell r="I585">
            <v>-1144.8</v>
          </cell>
          <cell r="J585">
            <v>19991030</v>
          </cell>
          <cell r="K585" t="str">
            <v>1140305003</v>
          </cell>
          <cell r="L585" t="str">
            <v>6210402005</v>
          </cell>
          <cell r="M585" t="str">
            <v>9100000005</v>
          </cell>
        </row>
        <row r="586">
          <cell r="A586" t="str">
            <v>P023</v>
          </cell>
          <cell r="B586">
            <v>3103010090</v>
          </cell>
          <cell r="C586" t="str">
            <v>TWIN PACK PREM</v>
          </cell>
          <cell r="D586" t="str">
            <v>B1</v>
          </cell>
          <cell r="E586">
            <v>250</v>
          </cell>
          <cell r="F586">
            <v>5</v>
          </cell>
          <cell r="G586">
            <v>10.6</v>
          </cell>
          <cell r="H586">
            <v>-92</v>
          </cell>
          <cell r="I586">
            <v>-975.19999999999993</v>
          </cell>
          <cell r="J586">
            <v>19991030</v>
          </cell>
          <cell r="K586" t="str">
            <v>1140305003</v>
          </cell>
          <cell r="L586" t="str">
            <v>6210402005</v>
          </cell>
          <cell r="M586" t="str">
            <v>9100000005</v>
          </cell>
        </row>
        <row r="587">
          <cell r="A587" t="str">
            <v>P023</v>
          </cell>
          <cell r="B587">
            <v>3103010090</v>
          </cell>
          <cell r="C587" t="str">
            <v>TWIN PACK PREM</v>
          </cell>
          <cell r="D587" t="str">
            <v>B1</v>
          </cell>
          <cell r="E587">
            <v>268</v>
          </cell>
          <cell r="F587">
            <v>5</v>
          </cell>
          <cell r="G587">
            <v>3.7170000000000001</v>
          </cell>
          <cell r="H587">
            <v>-108</v>
          </cell>
          <cell r="I587">
            <v>-401.43600000000004</v>
          </cell>
          <cell r="J587">
            <v>19991030</v>
          </cell>
          <cell r="K587" t="str">
            <v>1140305003</v>
          </cell>
          <cell r="L587" t="str">
            <v>6210402005</v>
          </cell>
          <cell r="M587" t="str">
            <v>9100000005</v>
          </cell>
        </row>
        <row r="588">
          <cell r="A588" t="str">
            <v>P023</v>
          </cell>
          <cell r="B588">
            <v>3103010105</v>
          </cell>
          <cell r="C588" t="str">
            <v>ULTRA PACK</v>
          </cell>
          <cell r="D588" t="str">
            <v>B1</v>
          </cell>
          <cell r="E588">
            <v>250</v>
          </cell>
          <cell r="F588">
            <v>7</v>
          </cell>
          <cell r="G588">
            <v>3.55</v>
          </cell>
          <cell r="H588">
            <v>-26</v>
          </cell>
          <cell r="I588">
            <v>-92.3</v>
          </cell>
          <cell r="J588">
            <v>19991030</v>
          </cell>
          <cell r="K588" t="str">
            <v>1140305003</v>
          </cell>
          <cell r="L588" t="str">
            <v>6210402005</v>
          </cell>
          <cell r="M588" t="str">
            <v>9100000005</v>
          </cell>
        </row>
        <row r="589">
          <cell r="A589" t="str">
            <v>P023</v>
          </cell>
          <cell r="B589">
            <v>3103010105</v>
          </cell>
          <cell r="C589" t="str">
            <v>ULTRA PACK</v>
          </cell>
          <cell r="D589" t="str">
            <v>B1</v>
          </cell>
          <cell r="E589">
            <v>251</v>
          </cell>
          <cell r="F589">
            <v>6</v>
          </cell>
          <cell r="G589">
            <v>3.55</v>
          </cell>
          <cell r="H589">
            <v>-51</v>
          </cell>
          <cell r="I589">
            <v>-181.04999999999998</v>
          </cell>
          <cell r="J589">
            <v>19991030</v>
          </cell>
          <cell r="K589" t="str">
            <v>1140305003</v>
          </cell>
          <cell r="L589" t="str">
            <v>6210402005</v>
          </cell>
          <cell r="M589" t="str">
            <v>9100000005</v>
          </cell>
        </row>
        <row r="590">
          <cell r="A590" t="str">
            <v>P023</v>
          </cell>
          <cell r="B590">
            <v>3103010105</v>
          </cell>
          <cell r="C590" t="str">
            <v>ULTRA PACK</v>
          </cell>
          <cell r="D590" t="str">
            <v>B1</v>
          </cell>
          <cell r="E590">
            <v>252</v>
          </cell>
          <cell r="F590">
            <v>5</v>
          </cell>
          <cell r="G590">
            <v>3.55</v>
          </cell>
          <cell r="H590">
            <v>-65</v>
          </cell>
          <cell r="I590">
            <v>-230.75</v>
          </cell>
          <cell r="J590">
            <v>19991030</v>
          </cell>
          <cell r="K590" t="str">
            <v>1140305003</v>
          </cell>
          <cell r="L590" t="str">
            <v>6210402005</v>
          </cell>
          <cell r="M590" t="str">
            <v>9100000005</v>
          </cell>
        </row>
        <row r="591">
          <cell r="A591" t="str">
            <v>P023</v>
          </cell>
          <cell r="B591">
            <v>3103010105</v>
          </cell>
          <cell r="C591" t="str">
            <v>ULTRA PACK</v>
          </cell>
          <cell r="D591" t="str">
            <v>B1</v>
          </cell>
          <cell r="E591">
            <v>253</v>
          </cell>
          <cell r="F591">
            <v>6</v>
          </cell>
          <cell r="G591">
            <v>3.55</v>
          </cell>
          <cell r="H591">
            <v>-53</v>
          </cell>
          <cell r="I591">
            <v>-188.14999999999998</v>
          </cell>
          <cell r="J591">
            <v>19991030</v>
          </cell>
          <cell r="K591" t="str">
            <v>1140305003</v>
          </cell>
          <cell r="L591" t="str">
            <v>6210402005</v>
          </cell>
          <cell r="M591" t="str">
            <v>9100000005</v>
          </cell>
        </row>
        <row r="592">
          <cell r="A592" t="str">
            <v>MF32</v>
          </cell>
          <cell r="B592">
            <v>3103010106</v>
          </cell>
          <cell r="C592" t="str">
            <v>ROUND UP FULL</v>
          </cell>
          <cell r="D592" t="str">
            <v>61</v>
          </cell>
          <cell r="E592">
            <v>639</v>
          </cell>
          <cell r="F592">
            <v>1</v>
          </cell>
          <cell r="G592">
            <v>3.85</v>
          </cell>
          <cell r="H592">
            <v>-115</v>
          </cell>
          <cell r="I592">
            <v>-442.75</v>
          </cell>
          <cell r="J592">
            <v>19991031</v>
          </cell>
          <cell r="K592" t="str">
            <v>1140301003</v>
          </cell>
          <cell r="L592" t="str">
            <v>6210402001</v>
          </cell>
        </row>
        <row r="593">
          <cell r="A593" t="str">
            <v>MF23</v>
          </cell>
          <cell r="B593">
            <v>3103010106</v>
          </cell>
          <cell r="C593" t="str">
            <v>ROUND UP FULL</v>
          </cell>
          <cell r="D593" t="str">
            <v>63</v>
          </cell>
          <cell r="E593">
            <v>630</v>
          </cell>
          <cell r="F593">
            <v>1</v>
          </cell>
          <cell r="G593">
            <v>3.1</v>
          </cell>
          <cell r="H593">
            <v>-535.5</v>
          </cell>
          <cell r="I593">
            <v>-1660.05</v>
          </cell>
          <cell r="J593">
            <v>19991031</v>
          </cell>
          <cell r="K593" t="str">
            <v>1140303003</v>
          </cell>
          <cell r="L593" t="str">
            <v>6210402003</v>
          </cell>
        </row>
        <row r="594">
          <cell r="A594" t="str">
            <v>MF23</v>
          </cell>
          <cell r="B594">
            <v>3103010106</v>
          </cell>
          <cell r="C594" t="str">
            <v>ROUND UP FULL</v>
          </cell>
          <cell r="D594" t="str">
            <v>63</v>
          </cell>
          <cell r="E594">
            <v>631</v>
          </cell>
          <cell r="F594">
            <v>2</v>
          </cell>
          <cell r="G594">
            <v>3.1</v>
          </cell>
          <cell r="H594">
            <v>-591</v>
          </cell>
          <cell r="I594">
            <v>-1832.1000000000001</v>
          </cell>
          <cell r="J594">
            <v>19991031</v>
          </cell>
          <cell r="K594" t="str">
            <v>1140303003</v>
          </cell>
          <cell r="L594" t="str">
            <v>6210402003</v>
          </cell>
        </row>
        <row r="595">
          <cell r="A595" t="str">
            <v>MF33</v>
          </cell>
          <cell r="B595">
            <v>3103010106</v>
          </cell>
          <cell r="C595" t="str">
            <v>ROUND UP FULL</v>
          </cell>
          <cell r="D595" t="str">
            <v>63</v>
          </cell>
          <cell r="E595">
            <v>647</v>
          </cell>
          <cell r="F595">
            <v>3</v>
          </cell>
          <cell r="G595">
            <v>3.85</v>
          </cell>
          <cell r="H595">
            <v>-119.95</v>
          </cell>
          <cell r="I595">
            <v>-461.8075</v>
          </cell>
          <cell r="J595">
            <v>19991031</v>
          </cell>
          <cell r="K595" t="str">
            <v>1140303003</v>
          </cell>
          <cell r="L595" t="str">
            <v>6210402003</v>
          </cell>
        </row>
        <row r="596">
          <cell r="A596" t="str">
            <v>P012</v>
          </cell>
          <cell r="B596">
            <v>3103010106</v>
          </cell>
          <cell r="C596" t="str">
            <v>ROUND UP FULL</v>
          </cell>
          <cell r="D596" t="str">
            <v>N1</v>
          </cell>
          <cell r="E596">
            <v>324</v>
          </cell>
          <cell r="F596">
            <v>4</v>
          </cell>
          <cell r="G596">
            <v>3.85</v>
          </cell>
          <cell r="H596">
            <v>-51</v>
          </cell>
          <cell r="I596">
            <v>-196.35</v>
          </cell>
          <cell r="J596">
            <v>19991031</v>
          </cell>
          <cell r="K596" t="str">
            <v>1140303003</v>
          </cell>
          <cell r="L596" t="str">
            <v>6210402003</v>
          </cell>
          <cell r="M596" t="str">
            <v>9100000003</v>
          </cell>
        </row>
        <row r="597">
          <cell r="A597" t="str">
            <v>P012</v>
          </cell>
          <cell r="B597">
            <v>3103010106</v>
          </cell>
          <cell r="C597" t="str">
            <v>ROUND UP FULL</v>
          </cell>
          <cell r="D597" t="str">
            <v>N1</v>
          </cell>
          <cell r="E597">
            <v>326</v>
          </cell>
          <cell r="F597">
            <v>1</v>
          </cell>
          <cell r="G597">
            <v>3.85</v>
          </cell>
          <cell r="H597">
            <v>-27</v>
          </cell>
          <cell r="I597">
            <v>-103.95</v>
          </cell>
          <cell r="J597">
            <v>19991031</v>
          </cell>
          <cell r="K597" t="str">
            <v>1140303003</v>
          </cell>
          <cell r="L597" t="str">
            <v>6210402003</v>
          </cell>
          <cell r="M597" t="str">
            <v>9100000003</v>
          </cell>
        </row>
        <row r="598">
          <cell r="A598" t="str">
            <v>P012</v>
          </cell>
          <cell r="B598">
            <v>3103010106</v>
          </cell>
          <cell r="C598" t="str">
            <v>ROUND UP FULL</v>
          </cell>
          <cell r="D598" t="str">
            <v>N1</v>
          </cell>
          <cell r="E598">
            <v>327</v>
          </cell>
          <cell r="F598">
            <v>3</v>
          </cell>
          <cell r="G598">
            <v>3.85</v>
          </cell>
          <cell r="H598">
            <v>-50</v>
          </cell>
          <cell r="I598">
            <v>-192.5</v>
          </cell>
          <cell r="J598">
            <v>19991031</v>
          </cell>
          <cell r="K598" t="str">
            <v>1140303003</v>
          </cell>
          <cell r="L598" t="str">
            <v>6210402003</v>
          </cell>
          <cell r="M598" t="str">
            <v>9100000003</v>
          </cell>
        </row>
        <row r="599">
          <cell r="A599" t="str">
            <v>P012</v>
          </cell>
          <cell r="B599">
            <v>3103010106</v>
          </cell>
          <cell r="C599" t="str">
            <v>ROUND UP FULL</v>
          </cell>
          <cell r="D599" t="str">
            <v>N1</v>
          </cell>
          <cell r="E599">
            <v>330</v>
          </cell>
          <cell r="F599">
            <v>4</v>
          </cell>
          <cell r="G599">
            <v>3.85</v>
          </cell>
          <cell r="H599">
            <v>-65</v>
          </cell>
          <cell r="I599">
            <v>-250.25</v>
          </cell>
          <cell r="J599">
            <v>19991031</v>
          </cell>
          <cell r="K599" t="str">
            <v>1140303003</v>
          </cell>
          <cell r="L599" t="str">
            <v>6210402003</v>
          </cell>
          <cell r="M599" t="str">
            <v>9100000003</v>
          </cell>
        </row>
        <row r="600">
          <cell r="A600" t="str">
            <v>P012</v>
          </cell>
          <cell r="B600">
            <v>3103010106</v>
          </cell>
          <cell r="C600" t="str">
            <v>ROUND UP FULL</v>
          </cell>
          <cell r="D600" t="str">
            <v>N1</v>
          </cell>
          <cell r="E600">
            <v>331</v>
          </cell>
          <cell r="F600">
            <v>4</v>
          </cell>
          <cell r="G600">
            <v>3.85</v>
          </cell>
          <cell r="H600">
            <v>-92</v>
          </cell>
          <cell r="I600">
            <v>-354.2</v>
          </cell>
          <cell r="J600">
            <v>19991031</v>
          </cell>
          <cell r="K600" t="str">
            <v>1140303003</v>
          </cell>
          <cell r="L600" t="str">
            <v>6210402003</v>
          </cell>
          <cell r="M600" t="str">
            <v>9100000003</v>
          </cell>
        </row>
        <row r="601">
          <cell r="A601" t="str">
            <v>P014</v>
          </cell>
          <cell r="B601">
            <v>3103010106</v>
          </cell>
          <cell r="C601" t="str">
            <v>ROUND UP FULL</v>
          </cell>
          <cell r="D601" t="str">
            <v>S1</v>
          </cell>
          <cell r="E601">
            <v>289</v>
          </cell>
          <cell r="F601">
            <v>3</v>
          </cell>
          <cell r="G601">
            <v>3.831</v>
          </cell>
          <cell r="H601">
            <v>-300</v>
          </cell>
          <cell r="I601">
            <v>-1149.3</v>
          </cell>
          <cell r="J601">
            <v>19991031</v>
          </cell>
          <cell r="K601" t="str">
            <v>1140303003</v>
          </cell>
          <cell r="L601" t="str">
            <v>6210402003</v>
          </cell>
          <cell r="M601" t="str">
            <v>9100000003</v>
          </cell>
        </row>
        <row r="602">
          <cell r="A602" t="str">
            <v>P014</v>
          </cell>
          <cell r="B602">
            <v>3103010106</v>
          </cell>
          <cell r="C602" t="str">
            <v>ROUND UP FULL</v>
          </cell>
          <cell r="D602" t="str">
            <v>S1</v>
          </cell>
          <cell r="E602">
            <v>290</v>
          </cell>
          <cell r="F602">
            <v>3</v>
          </cell>
          <cell r="G602">
            <v>3.831</v>
          </cell>
          <cell r="H602">
            <v>-300</v>
          </cell>
          <cell r="I602">
            <v>-1149.3</v>
          </cell>
          <cell r="J602">
            <v>19991031</v>
          </cell>
          <cell r="K602" t="str">
            <v>1140303003</v>
          </cell>
          <cell r="L602" t="str">
            <v>6210402003</v>
          </cell>
          <cell r="M602" t="str">
            <v>9100000003</v>
          </cell>
        </row>
        <row r="603">
          <cell r="A603" t="str">
            <v>P014</v>
          </cell>
          <cell r="B603">
            <v>3103010106</v>
          </cell>
          <cell r="C603" t="str">
            <v>ROUND UP FULL</v>
          </cell>
          <cell r="D603" t="str">
            <v>S1</v>
          </cell>
          <cell r="E603">
            <v>294</v>
          </cell>
          <cell r="F603">
            <v>2</v>
          </cell>
          <cell r="G603">
            <v>3.831</v>
          </cell>
          <cell r="H603">
            <v>-300</v>
          </cell>
          <cell r="I603">
            <v>-1149.3</v>
          </cell>
          <cell r="J603">
            <v>19991031</v>
          </cell>
          <cell r="K603" t="str">
            <v>1140303003</v>
          </cell>
          <cell r="L603" t="str">
            <v>6210402003</v>
          </cell>
          <cell r="M603" t="str">
            <v>9100000003</v>
          </cell>
        </row>
        <row r="604">
          <cell r="A604" t="str">
            <v>TG01</v>
          </cell>
          <cell r="B604">
            <v>3103010106</v>
          </cell>
          <cell r="C604" t="str">
            <v>ROUND UP FULL</v>
          </cell>
          <cell r="D604" t="str">
            <v>63</v>
          </cell>
          <cell r="E604">
            <v>612</v>
          </cell>
          <cell r="F604">
            <v>7</v>
          </cell>
          <cell r="G604">
            <v>3.85</v>
          </cell>
          <cell r="H604">
            <v>-370</v>
          </cell>
          <cell r="I604">
            <v>-1424.5</v>
          </cell>
          <cell r="J604">
            <v>19991031</v>
          </cell>
          <cell r="K604" t="str">
            <v>1140303003</v>
          </cell>
          <cell r="L604" t="str">
            <v>6210402003</v>
          </cell>
        </row>
        <row r="605">
          <cell r="A605" t="str">
            <v>TG02</v>
          </cell>
          <cell r="B605">
            <v>3103010106</v>
          </cell>
          <cell r="C605" t="str">
            <v>ROUND UP FULL</v>
          </cell>
          <cell r="D605" t="str">
            <v>63</v>
          </cell>
          <cell r="E605">
            <v>618</v>
          </cell>
          <cell r="F605">
            <v>1</v>
          </cell>
          <cell r="G605">
            <v>3.85</v>
          </cell>
          <cell r="H605">
            <v>-340</v>
          </cell>
          <cell r="I605">
            <v>-1309</v>
          </cell>
          <cell r="J605">
            <v>19991031</v>
          </cell>
          <cell r="K605" t="str">
            <v>1140303003</v>
          </cell>
          <cell r="L605" t="str">
            <v>6210402003</v>
          </cell>
        </row>
        <row r="606">
          <cell r="A606" t="str">
            <v>TG28</v>
          </cell>
          <cell r="B606">
            <v>3103010106</v>
          </cell>
          <cell r="C606" t="str">
            <v>ROUND UP FULL</v>
          </cell>
          <cell r="D606" t="str">
            <v>63</v>
          </cell>
          <cell r="E606">
            <v>617</v>
          </cell>
          <cell r="F606">
            <v>1</v>
          </cell>
          <cell r="G606">
            <v>3.85</v>
          </cell>
          <cell r="H606">
            <v>-380</v>
          </cell>
          <cell r="I606">
            <v>-1463</v>
          </cell>
          <cell r="J606">
            <v>19991031</v>
          </cell>
          <cell r="K606" t="str">
            <v>1140303003</v>
          </cell>
          <cell r="L606" t="str">
            <v>6210402003</v>
          </cell>
        </row>
        <row r="607">
          <cell r="A607" t="str">
            <v>TL04</v>
          </cell>
          <cell r="B607">
            <v>3103010106</v>
          </cell>
          <cell r="C607" t="str">
            <v>ROUND UP FULL</v>
          </cell>
          <cell r="D607" t="str">
            <v>63</v>
          </cell>
          <cell r="E607">
            <v>622</v>
          </cell>
          <cell r="F607">
            <v>1</v>
          </cell>
          <cell r="G607">
            <v>3.85</v>
          </cell>
          <cell r="H607">
            <v>-347</v>
          </cell>
          <cell r="I607">
            <v>-1335.95</v>
          </cell>
          <cell r="J607">
            <v>19991031</v>
          </cell>
          <cell r="K607" t="str">
            <v>1140303003</v>
          </cell>
          <cell r="L607" t="str">
            <v>6210402003</v>
          </cell>
        </row>
        <row r="608">
          <cell r="A608" t="str">
            <v>TL06</v>
          </cell>
          <cell r="B608">
            <v>3103010106</v>
          </cell>
          <cell r="C608" t="str">
            <v>ROUND UP FULL</v>
          </cell>
          <cell r="D608" t="str">
            <v>63</v>
          </cell>
          <cell r="E608">
            <v>621</v>
          </cell>
          <cell r="F608">
            <v>2</v>
          </cell>
          <cell r="G608">
            <v>3.85</v>
          </cell>
          <cell r="H608">
            <v>-404</v>
          </cell>
          <cell r="I608">
            <v>-1555.4</v>
          </cell>
          <cell r="J608">
            <v>19991031</v>
          </cell>
          <cell r="K608" t="str">
            <v>1140303003</v>
          </cell>
          <cell r="L608" t="str">
            <v>6210402003</v>
          </cell>
        </row>
        <row r="609">
          <cell r="A609" t="str">
            <v>TO00</v>
          </cell>
          <cell r="B609">
            <v>3103010106</v>
          </cell>
          <cell r="C609" t="str">
            <v>ROUND UP FULL</v>
          </cell>
          <cell r="D609" t="str">
            <v>S1</v>
          </cell>
          <cell r="E609">
            <v>340</v>
          </cell>
          <cell r="F609">
            <v>1</v>
          </cell>
          <cell r="G609">
            <v>3.85</v>
          </cell>
          <cell r="H609">
            <v>-260</v>
          </cell>
          <cell r="I609">
            <v>-1001</v>
          </cell>
          <cell r="J609">
            <v>19991031</v>
          </cell>
          <cell r="K609" t="str">
            <v>1140303003</v>
          </cell>
          <cell r="L609" t="str">
            <v>6210402003</v>
          </cell>
          <cell r="M609" t="str">
            <v>9100000003</v>
          </cell>
        </row>
        <row r="610">
          <cell r="A610" t="str">
            <v>TZ01</v>
          </cell>
          <cell r="B610">
            <v>3103010106</v>
          </cell>
          <cell r="C610" t="str">
            <v>ROUND UP FULL</v>
          </cell>
          <cell r="D610" t="str">
            <v>63</v>
          </cell>
          <cell r="E610">
            <v>608</v>
          </cell>
          <cell r="F610">
            <v>1</v>
          </cell>
          <cell r="G610">
            <v>3.85</v>
          </cell>
          <cell r="H610">
            <v>-865</v>
          </cell>
          <cell r="I610">
            <v>-3330.25</v>
          </cell>
          <cell r="J610">
            <v>19991031</v>
          </cell>
          <cell r="K610" t="str">
            <v>1140303003</v>
          </cell>
          <cell r="L610" t="str">
            <v>6210402003</v>
          </cell>
        </row>
        <row r="611">
          <cell r="A611" t="str">
            <v>TZ02</v>
          </cell>
          <cell r="B611">
            <v>3103010106</v>
          </cell>
          <cell r="C611" t="str">
            <v>ROUND UP FULL</v>
          </cell>
          <cell r="D611" t="str">
            <v>63</v>
          </cell>
          <cell r="E611">
            <v>610</v>
          </cell>
          <cell r="F611">
            <v>2</v>
          </cell>
          <cell r="G611">
            <v>3.85</v>
          </cell>
          <cell r="H611">
            <v>-160</v>
          </cell>
          <cell r="I611">
            <v>-616</v>
          </cell>
          <cell r="J611">
            <v>19991031</v>
          </cell>
          <cell r="K611" t="str">
            <v>1140303003</v>
          </cell>
          <cell r="L611" t="str">
            <v>6210402003</v>
          </cell>
        </row>
        <row r="612">
          <cell r="A612" t="str">
            <v>TA26</v>
          </cell>
          <cell r="B612">
            <v>3103010106</v>
          </cell>
          <cell r="C612" t="str">
            <v>ROUND UP FULL</v>
          </cell>
          <cell r="D612" t="str">
            <v>64</v>
          </cell>
          <cell r="E612">
            <v>156</v>
          </cell>
          <cell r="F612">
            <v>1</v>
          </cell>
          <cell r="G612">
            <v>3.85</v>
          </cell>
          <cell r="H612">
            <v>-62</v>
          </cell>
          <cell r="I612">
            <v>-238.70000000000002</v>
          </cell>
          <cell r="J612">
            <v>19991031</v>
          </cell>
          <cell r="K612" t="str">
            <v>1140304003</v>
          </cell>
          <cell r="L612" t="str">
            <v>6210402004</v>
          </cell>
        </row>
        <row r="613">
          <cell r="A613" t="str">
            <v>EA01</v>
          </cell>
          <cell r="B613">
            <v>3103010106</v>
          </cell>
          <cell r="C613" t="str">
            <v>ROUND UP FULL</v>
          </cell>
          <cell r="D613" t="str">
            <v>65</v>
          </cell>
          <cell r="E613">
            <v>916</v>
          </cell>
          <cell r="F613">
            <v>1</v>
          </cell>
          <cell r="G613">
            <v>2.75</v>
          </cell>
          <cell r="H613">
            <v>-200</v>
          </cell>
          <cell r="I613">
            <v>-550</v>
          </cell>
          <cell r="J613">
            <v>19991031</v>
          </cell>
          <cell r="K613" t="str">
            <v>1140305003</v>
          </cell>
          <cell r="L613" t="str">
            <v>6210402005</v>
          </cell>
        </row>
        <row r="614">
          <cell r="A614" t="str">
            <v>MF28</v>
          </cell>
          <cell r="B614">
            <v>3103010106</v>
          </cell>
          <cell r="C614" t="str">
            <v>ROUND UP FULL</v>
          </cell>
          <cell r="D614" t="str">
            <v>65</v>
          </cell>
          <cell r="E614">
            <v>934</v>
          </cell>
          <cell r="F614">
            <v>7</v>
          </cell>
          <cell r="G614">
            <v>3.85</v>
          </cell>
          <cell r="H614">
            <v>-55</v>
          </cell>
          <cell r="I614">
            <v>-211.75</v>
          </cell>
          <cell r="J614">
            <v>19991031</v>
          </cell>
          <cell r="K614" t="str">
            <v>1140305003</v>
          </cell>
          <cell r="L614" t="str">
            <v>6210402005</v>
          </cell>
        </row>
        <row r="615">
          <cell r="A615" t="str">
            <v>MF29</v>
          </cell>
          <cell r="B615">
            <v>3103010106</v>
          </cell>
          <cell r="C615" t="str">
            <v>ROUND UP FULL</v>
          </cell>
          <cell r="D615" t="str">
            <v>65</v>
          </cell>
          <cell r="E615">
            <v>928</v>
          </cell>
          <cell r="F615">
            <v>2</v>
          </cell>
          <cell r="G615">
            <v>3.85</v>
          </cell>
          <cell r="H615">
            <v>-35</v>
          </cell>
          <cell r="I615">
            <v>-134.75</v>
          </cell>
          <cell r="J615">
            <v>19991031</v>
          </cell>
          <cell r="K615" t="str">
            <v>1140305003</v>
          </cell>
          <cell r="L615" t="str">
            <v>6210402005</v>
          </cell>
        </row>
        <row r="616">
          <cell r="A616" t="str">
            <v>MF34</v>
          </cell>
          <cell r="B616">
            <v>3103010106</v>
          </cell>
          <cell r="C616" t="str">
            <v>ROUND UP FULL</v>
          </cell>
          <cell r="D616" t="str">
            <v>65</v>
          </cell>
          <cell r="E616">
            <v>936</v>
          </cell>
          <cell r="F616">
            <v>5</v>
          </cell>
          <cell r="G616">
            <v>2.4</v>
          </cell>
          <cell r="H616">
            <v>-56</v>
          </cell>
          <cell r="I616">
            <v>-134.4</v>
          </cell>
          <cell r="J616">
            <v>19991031</v>
          </cell>
          <cell r="K616" t="str">
            <v>1140305003</v>
          </cell>
          <cell r="L616" t="str">
            <v>6210402005</v>
          </cell>
        </row>
        <row r="617">
          <cell r="A617" t="str">
            <v>MF36</v>
          </cell>
          <cell r="B617">
            <v>3103010106</v>
          </cell>
          <cell r="C617" t="str">
            <v>ROUND UP FULL</v>
          </cell>
          <cell r="D617" t="str">
            <v>65</v>
          </cell>
          <cell r="E617">
            <v>920</v>
          </cell>
          <cell r="F617">
            <v>4</v>
          </cell>
          <cell r="G617">
            <v>3.85</v>
          </cell>
          <cell r="H617">
            <v>-299</v>
          </cell>
          <cell r="I617">
            <v>-1151.1500000000001</v>
          </cell>
          <cell r="J617">
            <v>19991031</v>
          </cell>
          <cell r="K617" t="str">
            <v>1140305003</v>
          </cell>
          <cell r="L617" t="str">
            <v>6210402005</v>
          </cell>
        </row>
        <row r="618">
          <cell r="A618" t="str">
            <v>MF39</v>
          </cell>
          <cell r="B618">
            <v>3103010106</v>
          </cell>
          <cell r="C618" t="str">
            <v>ROUND UP FULL</v>
          </cell>
          <cell r="D618" t="str">
            <v>65</v>
          </cell>
          <cell r="E618">
            <v>926</v>
          </cell>
          <cell r="F618">
            <v>7</v>
          </cell>
          <cell r="G618">
            <v>3.85</v>
          </cell>
          <cell r="H618">
            <v>-1358.2</v>
          </cell>
          <cell r="I618">
            <v>-5229.0700000000006</v>
          </cell>
          <cell r="J618">
            <v>19991031</v>
          </cell>
          <cell r="K618" t="str">
            <v>1140305003</v>
          </cell>
          <cell r="L618" t="str">
            <v>6210402005</v>
          </cell>
        </row>
        <row r="619">
          <cell r="A619" t="str">
            <v>P012</v>
          </cell>
          <cell r="B619">
            <v>3103010106</v>
          </cell>
          <cell r="C619" t="str">
            <v>ROUND UP FULL</v>
          </cell>
          <cell r="D619" t="str">
            <v>N1</v>
          </cell>
          <cell r="E619">
            <v>329</v>
          </cell>
          <cell r="F619">
            <v>5</v>
          </cell>
          <cell r="G619">
            <v>3.85</v>
          </cell>
          <cell r="H619">
            <v>-75</v>
          </cell>
          <cell r="I619">
            <v>-288.75</v>
          </cell>
          <cell r="J619">
            <v>19991031</v>
          </cell>
          <cell r="K619" t="str">
            <v>1140305003</v>
          </cell>
          <cell r="L619" t="str">
            <v>6210402005</v>
          </cell>
          <cell r="M619" t="str">
            <v>9100000005</v>
          </cell>
        </row>
        <row r="620">
          <cell r="A620" t="str">
            <v>P014</v>
          </cell>
          <cell r="B620">
            <v>3103010106</v>
          </cell>
          <cell r="C620" t="str">
            <v>ROUND UP FULL</v>
          </cell>
          <cell r="D620" t="str">
            <v>S1</v>
          </cell>
          <cell r="E620">
            <v>291</v>
          </cell>
          <cell r="F620">
            <v>2</v>
          </cell>
          <cell r="G620">
            <v>3.831</v>
          </cell>
          <cell r="H620">
            <v>-250</v>
          </cell>
          <cell r="I620">
            <v>-957.75</v>
          </cell>
          <cell r="J620">
            <v>19991031</v>
          </cell>
          <cell r="K620" t="str">
            <v>1140305003</v>
          </cell>
          <cell r="L620" t="str">
            <v>6210402005</v>
          </cell>
          <cell r="M620" t="str">
            <v>9100000005</v>
          </cell>
        </row>
        <row r="621">
          <cell r="A621" t="str">
            <v>P014</v>
          </cell>
          <cell r="B621">
            <v>3103010106</v>
          </cell>
          <cell r="C621" t="str">
            <v>ROUND UP FULL</v>
          </cell>
          <cell r="D621" t="str">
            <v>S1</v>
          </cell>
          <cell r="E621">
            <v>301</v>
          </cell>
          <cell r="F621">
            <v>1</v>
          </cell>
          <cell r="G621">
            <v>3.831</v>
          </cell>
          <cell r="H621">
            <v>-300</v>
          </cell>
          <cell r="I621">
            <v>-1149.3</v>
          </cell>
          <cell r="J621">
            <v>19991031</v>
          </cell>
          <cell r="K621" t="str">
            <v>1140305003</v>
          </cell>
          <cell r="L621" t="str">
            <v>6210402005</v>
          </cell>
          <cell r="M621" t="str">
            <v>9100000005</v>
          </cell>
        </row>
        <row r="622">
          <cell r="A622" t="str">
            <v>TA25</v>
          </cell>
          <cell r="B622">
            <v>3103010106</v>
          </cell>
          <cell r="C622" t="str">
            <v>ROUND UP FULL</v>
          </cell>
          <cell r="D622" t="str">
            <v>65</v>
          </cell>
          <cell r="E622">
            <v>867</v>
          </cell>
          <cell r="F622">
            <v>1</v>
          </cell>
          <cell r="G622">
            <v>3.85</v>
          </cell>
          <cell r="H622">
            <v>-300</v>
          </cell>
          <cell r="I622">
            <v>-1155</v>
          </cell>
          <cell r="J622">
            <v>19991031</v>
          </cell>
          <cell r="K622" t="str">
            <v>1140305003</v>
          </cell>
          <cell r="L622" t="str">
            <v>6210402005</v>
          </cell>
        </row>
        <row r="623">
          <cell r="A623" t="str">
            <v>TA27</v>
          </cell>
          <cell r="B623">
            <v>3103010106</v>
          </cell>
          <cell r="C623" t="str">
            <v>ROUND UP FULL</v>
          </cell>
          <cell r="D623" t="str">
            <v>65</v>
          </cell>
          <cell r="E623">
            <v>873</v>
          </cell>
          <cell r="F623">
            <v>1</v>
          </cell>
          <cell r="G623">
            <v>3.85</v>
          </cell>
          <cell r="H623">
            <v>-203</v>
          </cell>
          <cell r="I623">
            <v>-781.55000000000007</v>
          </cell>
          <cell r="J623">
            <v>19991031</v>
          </cell>
          <cell r="K623" t="str">
            <v>1140305003</v>
          </cell>
          <cell r="L623" t="str">
            <v>6210402005</v>
          </cell>
        </row>
        <row r="624">
          <cell r="A624" t="str">
            <v>TA28</v>
          </cell>
          <cell r="B624">
            <v>3103010106</v>
          </cell>
          <cell r="C624" t="str">
            <v>ROUND UP FULL</v>
          </cell>
          <cell r="D624" t="str">
            <v>65</v>
          </cell>
          <cell r="E624">
            <v>880</v>
          </cell>
          <cell r="F624">
            <v>5</v>
          </cell>
          <cell r="G624">
            <v>3.85</v>
          </cell>
          <cell r="H624">
            <v>-88</v>
          </cell>
          <cell r="I624">
            <v>-338.8</v>
          </cell>
          <cell r="J624">
            <v>19991031</v>
          </cell>
          <cell r="K624" t="str">
            <v>1140305003</v>
          </cell>
          <cell r="L624" t="str">
            <v>6210402005</v>
          </cell>
        </row>
        <row r="625">
          <cell r="A625" t="str">
            <v>TA29</v>
          </cell>
          <cell r="B625">
            <v>3103010106</v>
          </cell>
          <cell r="C625" t="str">
            <v>ROUND UP FULL</v>
          </cell>
          <cell r="D625" t="str">
            <v>65</v>
          </cell>
          <cell r="E625">
            <v>879</v>
          </cell>
          <cell r="F625">
            <v>3</v>
          </cell>
          <cell r="G625">
            <v>3.85</v>
          </cell>
          <cell r="H625">
            <v>-170</v>
          </cell>
          <cell r="I625">
            <v>-654.5</v>
          </cell>
          <cell r="J625">
            <v>19991031</v>
          </cell>
          <cell r="K625" t="str">
            <v>1140305003</v>
          </cell>
          <cell r="L625" t="str">
            <v>6210402005</v>
          </cell>
        </row>
        <row r="626">
          <cell r="A626" t="str">
            <v>TA30</v>
          </cell>
          <cell r="B626">
            <v>3103010106</v>
          </cell>
          <cell r="C626" t="str">
            <v>ROUND UP FULL</v>
          </cell>
          <cell r="D626" t="str">
            <v>65</v>
          </cell>
          <cell r="E626">
            <v>883</v>
          </cell>
          <cell r="F626">
            <v>1</v>
          </cell>
          <cell r="G626">
            <v>3.85</v>
          </cell>
          <cell r="H626">
            <v>-780</v>
          </cell>
          <cell r="I626">
            <v>-3003</v>
          </cell>
          <cell r="J626">
            <v>19991031</v>
          </cell>
          <cell r="K626" t="str">
            <v>1140305003</v>
          </cell>
          <cell r="L626" t="str">
            <v>6210402005</v>
          </cell>
        </row>
        <row r="627">
          <cell r="A627" t="str">
            <v>TA31</v>
          </cell>
          <cell r="B627">
            <v>3103010106</v>
          </cell>
          <cell r="C627" t="str">
            <v>ROUND UP FULL</v>
          </cell>
          <cell r="D627" t="str">
            <v>65</v>
          </cell>
          <cell r="E627">
            <v>889</v>
          </cell>
          <cell r="F627">
            <v>1</v>
          </cell>
          <cell r="G627">
            <v>3.85</v>
          </cell>
          <cell r="H627">
            <v>-460</v>
          </cell>
          <cell r="I627">
            <v>-1771</v>
          </cell>
          <cell r="J627">
            <v>19991031</v>
          </cell>
          <cell r="K627" t="str">
            <v>1140305003</v>
          </cell>
          <cell r="L627" t="str">
            <v>6210402005</v>
          </cell>
        </row>
        <row r="628">
          <cell r="A628" t="str">
            <v>TA34</v>
          </cell>
          <cell r="B628">
            <v>3103010106</v>
          </cell>
          <cell r="C628" t="str">
            <v>ROUND UP FULL</v>
          </cell>
          <cell r="D628" t="str">
            <v>65</v>
          </cell>
          <cell r="E628">
            <v>882</v>
          </cell>
          <cell r="F628">
            <v>5</v>
          </cell>
          <cell r="G628">
            <v>3.85</v>
          </cell>
          <cell r="H628">
            <v>-160</v>
          </cell>
          <cell r="I628">
            <v>-616</v>
          </cell>
          <cell r="J628">
            <v>19991031</v>
          </cell>
          <cell r="K628" t="str">
            <v>1140305003</v>
          </cell>
          <cell r="L628" t="str">
            <v>6210402005</v>
          </cell>
        </row>
        <row r="629">
          <cell r="A629" t="str">
            <v>TG30</v>
          </cell>
          <cell r="B629">
            <v>3103010106</v>
          </cell>
          <cell r="C629" t="str">
            <v>ROUND UP FULL</v>
          </cell>
          <cell r="D629" t="str">
            <v>65</v>
          </cell>
          <cell r="E629">
            <v>864</v>
          </cell>
          <cell r="F629">
            <v>1</v>
          </cell>
          <cell r="G629">
            <v>3.85</v>
          </cell>
          <cell r="H629">
            <v>-80</v>
          </cell>
          <cell r="I629">
            <v>-308</v>
          </cell>
          <cell r="J629">
            <v>19991031</v>
          </cell>
          <cell r="K629" t="str">
            <v>1140305003</v>
          </cell>
          <cell r="L629" t="str">
            <v>6210402005</v>
          </cell>
        </row>
        <row r="630">
          <cell r="A630" t="str">
            <v>TL04</v>
          </cell>
          <cell r="B630">
            <v>3103010106</v>
          </cell>
          <cell r="C630" t="str">
            <v>ROUND UP FULL</v>
          </cell>
          <cell r="D630" t="str">
            <v>65</v>
          </cell>
          <cell r="E630">
            <v>899</v>
          </cell>
          <cell r="F630">
            <v>3</v>
          </cell>
          <cell r="G630">
            <v>3.85</v>
          </cell>
          <cell r="H630">
            <v>-120</v>
          </cell>
          <cell r="I630">
            <v>-462</v>
          </cell>
          <cell r="J630">
            <v>19991031</v>
          </cell>
          <cell r="K630" t="str">
            <v>1140305003</v>
          </cell>
          <cell r="L630" t="str">
            <v>6210402005</v>
          </cell>
        </row>
        <row r="631">
          <cell r="A631" t="str">
            <v>TL05</v>
          </cell>
          <cell r="B631">
            <v>3103010106</v>
          </cell>
          <cell r="C631" t="str">
            <v>ROUND UP FULL</v>
          </cell>
          <cell r="D631" t="str">
            <v>65</v>
          </cell>
          <cell r="E631">
            <v>890</v>
          </cell>
          <cell r="F631">
            <v>3</v>
          </cell>
          <cell r="G631">
            <v>3.85</v>
          </cell>
          <cell r="H631">
            <v>-260</v>
          </cell>
          <cell r="I631">
            <v>-1001</v>
          </cell>
          <cell r="J631">
            <v>19991031</v>
          </cell>
          <cell r="K631" t="str">
            <v>1140305003</v>
          </cell>
          <cell r="L631" t="str">
            <v>6210402005</v>
          </cell>
        </row>
        <row r="632">
          <cell r="A632" t="str">
            <v>TL06</v>
          </cell>
          <cell r="B632">
            <v>3103010106</v>
          </cell>
          <cell r="C632" t="str">
            <v>ROUND UP FULL</v>
          </cell>
          <cell r="D632" t="str">
            <v>65</v>
          </cell>
          <cell r="E632">
            <v>896</v>
          </cell>
          <cell r="F632">
            <v>3</v>
          </cell>
          <cell r="G632">
            <v>3.85</v>
          </cell>
          <cell r="H632">
            <v>-176</v>
          </cell>
          <cell r="I632">
            <v>-677.6</v>
          </cell>
          <cell r="J632">
            <v>19991031</v>
          </cell>
          <cell r="K632" t="str">
            <v>1140305003</v>
          </cell>
          <cell r="L632" t="str">
            <v>6210402005</v>
          </cell>
        </row>
        <row r="633">
          <cell r="A633" t="str">
            <v>TL07</v>
          </cell>
          <cell r="B633">
            <v>3103010106</v>
          </cell>
          <cell r="C633" t="str">
            <v>ROUND UP FULL</v>
          </cell>
          <cell r="D633" t="str">
            <v>65</v>
          </cell>
          <cell r="E633">
            <v>894</v>
          </cell>
          <cell r="F633">
            <v>3</v>
          </cell>
          <cell r="G633">
            <v>3.85</v>
          </cell>
          <cell r="H633">
            <v>-190</v>
          </cell>
          <cell r="I633">
            <v>-731.5</v>
          </cell>
          <cell r="J633">
            <v>19991031</v>
          </cell>
          <cell r="K633" t="str">
            <v>1140305003</v>
          </cell>
          <cell r="L633" t="str">
            <v>6210402005</v>
          </cell>
        </row>
        <row r="634">
          <cell r="A634" t="str">
            <v>TL08</v>
          </cell>
          <cell r="B634">
            <v>3103010106</v>
          </cell>
          <cell r="C634" t="str">
            <v>ROUND UP FULL</v>
          </cell>
          <cell r="D634" t="str">
            <v>65</v>
          </cell>
          <cell r="E634">
            <v>893</v>
          </cell>
          <cell r="F634">
            <v>3</v>
          </cell>
          <cell r="G634">
            <v>3.85</v>
          </cell>
          <cell r="H634">
            <v>-120</v>
          </cell>
          <cell r="I634">
            <v>-462</v>
          </cell>
          <cell r="J634">
            <v>19991031</v>
          </cell>
          <cell r="K634" t="str">
            <v>1140305003</v>
          </cell>
          <cell r="L634" t="str">
            <v>6210402005</v>
          </cell>
        </row>
        <row r="635">
          <cell r="A635" t="str">
            <v>TO03</v>
          </cell>
          <cell r="B635">
            <v>3103010106</v>
          </cell>
          <cell r="C635" t="str">
            <v>ROUND UP FULL</v>
          </cell>
          <cell r="D635" t="str">
            <v>S1</v>
          </cell>
          <cell r="E635">
            <v>329</v>
          </cell>
          <cell r="F635">
            <v>3</v>
          </cell>
          <cell r="G635">
            <v>3.85</v>
          </cell>
          <cell r="H635">
            <v>-100</v>
          </cell>
          <cell r="I635">
            <v>-385</v>
          </cell>
          <cell r="J635">
            <v>19991031</v>
          </cell>
          <cell r="K635" t="str">
            <v>1140305003</v>
          </cell>
          <cell r="L635" t="str">
            <v>6210402005</v>
          </cell>
          <cell r="M635" t="str">
            <v>9100000005</v>
          </cell>
        </row>
        <row r="636">
          <cell r="A636" t="str">
            <v>TZ01</v>
          </cell>
          <cell r="B636">
            <v>3103010106</v>
          </cell>
          <cell r="C636" t="str">
            <v>ROUND UP FULL</v>
          </cell>
          <cell r="D636" t="str">
            <v>65</v>
          </cell>
          <cell r="E636">
            <v>855</v>
          </cell>
          <cell r="F636">
            <v>1</v>
          </cell>
          <cell r="G636">
            <v>3.85</v>
          </cell>
          <cell r="H636">
            <v>-20</v>
          </cell>
          <cell r="I636">
            <v>-77</v>
          </cell>
          <cell r="J636">
            <v>19991031</v>
          </cell>
          <cell r="K636" t="str">
            <v>1140305003</v>
          </cell>
          <cell r="L636" t="str">
            <v>6210402005</v>
          </cell>
        </row>
        <row r="637">
          <cell r="A637" t="str">
            <v>EA01</v>
          </cell>
          <cell r="B637">
            <v>3103010106</v>
          </cell>
          <cell r="C637" t="str">
            <v>ROUND UP FULL</v>
          </cell>
          <cell r="D637" t="str">
            <v>66</v>
          </cell>
          <cell r="E637">
            <v>865</v>
          </cell>
          <cell r="F637">
            <v>1</v>
          </cell>
          <cell r="G637">
            <v>2.75</v>
          </cell>
          <cell r="H637">
            <v>-80</v>
          </cell>
          <cell r="I637">
            <v>-220</v>
          </cell>
          <cell r="J637">
            <v>19991031</v>
          </cell>
          <cell r="K637" t="str">
            <v>1140306003</v>
          </cell>
          <cell r="L637" t="str">
            <v>6210402006</v>
          </cell>
        </row>
        <row r="638">
          <cell r="A638" t="str">
            <v>EA02</v>
          </cell>
          <cell r="B638">
            <v>3103010106</v>
          </cell>
          <cell r="C638" t="str">
            <v>ROUND UP FULL</v>
          </cell>
          <cell r="D638" t="str">
            <v>66</v>
          </cell>
          <cell r="E638">
            <v>858</v>
          </cell>
          <cell r="F638">
            <v>1</v>
          </cell>
          <cell r="G638">
            <v>3.85</v>
          </cell>
          <cell r="H638">
            <v>-162</v>
          </cell>
          <cell r="I638">
            <v>-623.70000000000005</v>
          </cell>
          <cell r="J638">
            <v>19991031</v>
          </cell>
          <cell r="K638" t="str">
            <v>1140306003</v>
          </cell>
          <cell r="L638" t="str">
            <v>6210402006</v>
          </cell>
        </row>
        <row r="639">
          <cell r="A639" t="str">
            <v>MF28</v>
          </cell>
          <cell r="B639">
            <v>3103010106</v>
          </cell>
          <cell r="C639" t="str">
            <v>ROUND UP FULL</v>
          </cell>
          <cell r="D639" t="str">
            <v>66</v>
          </cell>
          <cell r="E639">
            <v>871</v>
          </cell>
          <cell r="F639">
            <v>2</v>
          </cell>
          <cell r="G639">
            <v>3.85</v>
          </cell>
          <cell r="H639">
            <v>-109.5</v>
          </cell>
          <cell r="I639">
            <v>-421.57499999999999</v>
          </cell>
          <cell r="J639">
            <v>19991031</v>
          </cell>
          <cell r="K639" t="str">
            <v>1140306003</v>
          </cell>
          <cell r="L639" t="str">
            <v>6210402006</v>
          </cell>
        </row>
        <row r="640">
          <cell r="A640" t="str">
            <v>MF34</v>
          </cell>
          <cell r="B640">
            <v>3103010106</v>
          </cell>
          <cell r="C640" t="str">
            <v>ROUND UP FULL</v>
          </cell>
          <cell r="D640" t="str">
            <v>66</v>
          </cell>
          <cell r="E640">
            <v>872</v>
          </cell>
          <cell r="F640">
            <v>2</v>
          </cell>
          <cell r="G640">
            <v>2.4</v>
          </cell>
          <cell r="H640">
            <v>-240.8</v>
          </cell>
          <cell r="I640">
            <v>-577.91999999999996</v>
          </cell>
          <cell r="J640">
            <v>19991031</v>
          </cell>
          <cell r="K640" t="str">
            <v>1140306003</v>
          </cell>
          <cell r="L640" t="str">
            <v>6210402006</v>
          </cell>
        </row>
        <row r="641">
          <cell r="A641" t="str">
            <v>MF36</v>
          </cell>
          <cell r="B641">
            <v>3103010106</v>
          </cell>
          <cell r="C641" t="str">
            <v>ROUND UP FULL</v>
          </cell>
          <cell r="D641" t="str">
            <v>66</v>
          </cell>
          <cell r="E641">
            <v>870</v>
          </cell>
          <cell r="F641">
            <v>2</v>
          </cell>
          <cell r="G641">
            <v>3.85</v>
          </cell>
          <cell r="H641">
            <v>-200</v>
          </cell>
          <cell r="I641">
            <v>-770</v>
          </cell>
          <cell r="J641">
            <v>19991031</v>
          </cell>
          <cell r="K641" t="str">
            <v>1140306003</v>
          </cell>
          <cell r="L641" t="str">
            <v>6210402006</v>
          </cell>
        </row>
        <row r="642">
          <cell r="A642" t="str">
            <v>MF37</v>
          </cell>
          <cell r="B642">
            <v>3103010106</v>
          </cell>
          <cell r="C642" t="str">
            <v>ROUND UP FULL</v>
          </cell>
          <cell r="D642" t="str">
            <v>66</v>
          </cell>
          <cell r="E642">
            <v>873</v>
          </cell>
          <cell r="F642">
            <v>2</v>
          </cell>
          <cell r="G642">
            <v>3.85</v>
          </cell>
          <cell r="H642">
            <v>-191</v>
          </cell>
          <cell r="I642">
            <v>-735.35</v>
          </cell>
          <cell r="J642">
            <v>19991031</v>
          </cell>
          <cell r="K642" t="str">
            <v>1140306003</v>
          </cell>
          <cell r="L642" t="str">
            <v>6210402006</v>
          </cell>
        </row>
        <row r="643">
          <cell r="A643" t="str">
            <v>P003</v>
          </cell>
          <cell r="B643">
            <v>3103010106</v>
          </cell>
          <cell r="C643" t="str">
            <v>ROUND UP FULL</v>
          </cell>
          <cell r="D643" t="str">
            <v>Q1</v>
          </cell>
          <cell r="E643">
            <v>173</v>
          </cell>
          <cell r="F643">
            <v>4</v>
          </cell>
          <cell r="G643">
            <v>4.2</v>
          </cell>
          <cell r="H643">
            <v>-80</v>
          </cell>
          <cell r="I643">
            <v>-336</v>
          </cell>
          <cell r="J643">
            <v>19991031</v>
          </cell>
          <cell r="K643" t="str">
            <v>1140306003</v>
          </cell>
          <cell r="L643" t="str">
            <v>6210402006</v>
          </cell>
          <cell r="M643" t="str">
            <v>9100000008</v>
          </cell>
        </row>
        <row r="644">
          <cell r="A644" t="str">
            <v>P012</v>
          </cell>
          <cell r="B644">
            <v>3103010106</v>
          </cell>
          <cell r="C644" t="str">
            <v>ROUND UP FULL</v>
          </cell>
          <cell r="D644" t="str">
            <v>N1</v>
          </cell>
          <cell r="E644">
            <v>325</v>
          </cell>
          <cell r="F644">
            <v>2</v>
          </cell>
          <cell r="G644">
            <v>3.85</v>
          </cell>
          <cell r="H644">
            <v>-170</v>
          </cell>
          <cell r="I644">
            <v>-654.5</v>
          </cell>
          <cell r="J644">
            <v>19991031</v>
          </cell>
          <cell r="K644" t="str">
            <v>1140306003</v>
          </cell>
          <cell r="L644" t="str">
            <v>6210402006</v>
          </cell>
          <cell r="M644" t="str">
            <v>9100000008</v>
          </cell>
        </row>
        <row r="645">
          <cell r="A645" t="str">
            <v>P014</v>
          </cell>
          <cell r="B645">
            <v>3103010106</v>
          </cell>
          <cell r="C645" t="str">
            <v>ROUND UP FULL</v>
          </cell>
          <cell r="D645" t="str">
            <v>S1</v>
          </cell>
          <cell r="E645">
            <v>299</v>
          </cell>
          <cell r="F645">
            <v>2</v>
          </cell>
          <cell r="G645">
            <v>3.831</v>
          </cell>
          <cell r="H645">
            <v>-500</v>
          </cell>
          <cell r="I645">
            <v>-1915.5</v>
          </cell>
          <cell r="J645">
            <v>19991031</v>
          </cell>
          <cell r="K645" t="str">
            <v>1140306003</v>
          </cell>
          <cell r="L645" t="str">
            <v>6210402006</v>
          </cell>
          <cell r="M645" t="str">
            <v>9100000008</v>
          </cell>
        </row>
        <row r="646">
          <cell r="A646" t="str">
            <v>P014</v>
          </cell>
          <cell r="B646">
            <v>3103010106</v>
          </cell>
          <cell r="C646" t="str">
            <v>ROUND UP FULL</v>
          </cell>
          <cell r="D646" t="str">
            <v>S1</v>
          </cell>
          <cell r="E646">
            <v>300</v>
          </cell>
          <cell r="F646">
            <v>1</v>
          </cell>
          <cell r="G646">
            <v>3.831</v>
          </cell>
          <cell r="H646">
            <v>-380</v>
          </cell>
          <cell r="I646">
            <v>-1455.78</v>
          </cell>
          <cell r="J646">
            <v>19991031</v>
          </cell>
          <cell r="K646" t="str">
            <v>1140306003</v>
          </cell>
          <cell r="L646" t="str">
            <v>6210402006</v>
          </cell>
          <cell r="M646" t="str">
            <v>9100000008</v>
          </cell>
        </row>
        <row r="647">
          <cell r="A647" t="str">
            <v>P014</v>
          </cell>
          <cell r="B647">
            <v>3103010106</v>
          </cell>
          <cell r="C647" t="str">
            <v>ROUND UP FULL</v>
          </cell>
          <cell r="D647" t="str">
            <v>S1</v>
          </cell>
          <cell r="E647">
            <v>302</v>
          </cell>
          <cell r="F647">
            <v>1</v>
          </cell>
          <cell r="G647">
            <v>3.831</v>
          </cell>
          <cell r="H647">
            <v>-400</v>
          </cell>
          <cell r="I647">
            <v>-1532.4</v>
          </cell>
          <cell r="J647">
            <v>19991031</v>
          </cell>
          <cell r="K647" t="str">
            <v>1140306003</v>
          </cell>
          <cell r="L647" t="str">
            <v>6210402006</v>
          </cell>
          <cell r="M647" t="str">
            <v>9100000008</v>
          </cell>
        </row>
        <row r="648">
          <cell r="A648" t="str">
            <v>P014</v>
          </cell>
          <cell r="B648">
            <v>3103010106</v>
          </cell>
          <cell r="C648" t="str">
            <v>ROUND UP FULL</v>
          </cell>
          <cell r="D648" t="str">
            <v>S1</v>
          </cell>
          <cell r="E648">
            <v>303</v>
          </cell>
          <cell r="F648">
            <v>1</v>
          </cell>
          <cell r="G648">
            <v>3.831</v>
          </cell>
          <cell r="H648">
            <v>-220</v>
          </cell>
          <cell r="I648">
            <v>-842.81999999999994</v>
          </cell>
          <cell r="J648">
            <v>19991031</v>
          </cell>
          <cell r="K648" t="str">
            <v>1140306003</v>
          </cell>
          <cell r="L648" t="str">
            <v>6210402006</v>
          </cell>
          <cell r="M648" t="str">
            <v>9100000008</v>
          </cell>
        </row>
        <row r="649">
          <cell r="A649" t="str">
            <v>TE02</v>
          </cell>
          <cell r="B649">
            <v>3103010106</v>
          </cell>
          <cell r="C649" t="str">
            <v>ROUND UP FULL</v>
          </cell>
          <cell r="D649" t="str">
            <v>Q1</v>
          </cell>
          <cell r="E649">
            <v>175</v>
          </cell>
          <cell r="F649">
            <v>2</v>
          </cell>
          <cell r="G649">
            <v>3.85</v>
          </cell>
          <cell r="H649">
            <v>-50</v>
          </cell>
          <cell r="I649">
            <v>-192.5</v>
          </cell>
          <cell r="J649">
            <v>19991031</v>
          </cell>
          <cell r="K649" t="str">
            <v>1140306003</v>
          </cell>
          <cell r="L649" t="str">
            <v>6210402006</v>
          </cell>
          <cell r="M649" t="str">
            <v>9100000008</v>
          </cell>
        </row>
        <row r="650">
          <cell r="A650" t="str">
            <v>TE02</v>
          </cell>
          <cell r="B650">
            <v>3103010106</v>
          </cell>
          <cell r="C650" t="str">
            <v>ROUND UP FULL</v>
          </cell>
          <cell r="D650" t="str">
            <v>Q1</v>
          </cell>
          <cell r="E650">
            <v>176</v>
          </cell>
          <cell r="F650">
            <v>1</v>
          </cell>
          <cell r="G650">
            <v>3.85</v>
          </cell>
          <cell r="H650">
            <v>-10</v>
          </cell>
          <cell r="I650">
            <v>-38.5</v>
          </cell>
          <cell r="J650">
            <v>19991031</v>
          </cell>
          <cell r="K650" t="str">
            <v>1140306003</v>
          </cell>
          <cell r="L650" t="str">
            <v>6210402006</v>
          </cell>
          <cell r="M650" t="str">
            <v>9100000008</v>
          </cell>
        </row>
        <row r="651">
          <cell r="A651" t="str">
            <v>TE02</v>
          </cell>
          <cell r="B651">
            <v>3103010106</v>
          </cell>
          <cell r="C651" t="str">
            <v>ROUND UP FULL</v>
          </cell>
          <cell r="D651" t="str">
            <v>Q1</v>
          </cell>
          <cell r="E651">
            <v>177</v>
          </cell>
          <cell r="F651">
            <v>1</v>
          </cell>
          <cell r="G651">
            <v>3.85</v>
          </cell>
          <cell r="H651">
            <v>-60</v>
          </cell>
          <cell r="I651">
            <v>-231</v>
          </cell>
          <cell r="J651">
            <v>19991031</v>
          </cell>
          <cell r="K651" t="str">
            <v>1140306003</v>
          </cell>
          <cell r="L651" t="str">
            <v>6210402006</v>
          </cell>
          <cell r="M651" t="str">
            <v>9100000008</v>
          </cell>
        </row>
        <row r="652">
          <cell r="A652" t="str">
            <v>TE02</v>
          </cell>
          <cell r="B652">
            <v>3103010106</v>
          </cell>
          <cell r="C652" t="str">
            <v>ROUND UP FULL</v>
          </cell>
          <cell r="D652" t="str">
            <v>Q1</v>
          </cell>
          <cell r="E652">
            <v>178</v>
          </cell>
          <cell r="F652">
            <v>1</v>
          </cell>
          <cell r="G652">
            <v>3.85</v>
          </cell>
          <cell r="H652">
            <v>-56</v>
          </cell>
          <cell r="I652">
            <v>-215.6</v>
          </cell>
          <cell r="J652">
            <v>19991031</v>
          </cell>
          <cell r="K652" t="str">
            <v>1140306003</v>
          </cell>
          <cell r="L652" t="str">
            <v>6210402006</v>
          </cell>
          <cell r="M652" t="str">
            <v>9100000008</v>
          </cell>
        </row>
        <row r="653">
          <cell r="A653" t="str">
            <v>TE02</v>
          </cell>
          <cell r="B653">
            <v>3103010106</v>
          </cell>
          <cell r="C653" t="str">
            <v>ROUND UP FULL</v>
          </cell>
          <cell r="D653" t="str">
            <v>Q1</v>
          </cell>
          <cell r="E653">
            <v>179</v>
          </cell>
          <cell r="F653">
            <v>1</v>
          </cell>
          <cell r="G653">
            <v>3.85</v>
          </cell>
          <cell r="H653">
            <v>-44</v>
          </cell>
          <cell r="I653">
            <v>-169.4</v>
          </cell>
          <cell r="J653">
            <v>19991031</v>
          </cell>
          <cell r="K653" t="str">
            <v>1140306003</v>
          </cell>
          <cell r="L653" t="str">
            <v>6210402006</v>
          </cell>
          <cell r="M653" t="str">
            <v>9100000008</v>
          </cell>
        </row>
        <row r="654">
          <cell r="A654" t="str">
            <v>TL04</v>
          </cell>
          <cell r="B654">
            <v>3103010106</v>
          </cell>
          <cell r="C654" t="str">
            <v>ROUND UP FULL</v>
          </cell>
          <cell r="D654" t="str">
            <v>66</v>
          </cell>
          <cell r="E654">
            <v>853</v>
          </cell>
          <cell r="F654">
            <v>1</v>
          </cell>
          <cell r="G654">
            <v>3.85</v>
          </cell>
          <cell r="H654">
            <v>-373</v>
          </cell>
          <cell r="I654">
            <v>-1436.05</v>
          </cell>
          <cell r="J654">
            <v>19991031</v>
          </cell>
          <cell r="K654" t="str">
            <v>1140306003</v>
          </cell>
          <cell r="L654" t="str">
            <v>6210402006</v>
          </cell>
        </row>
        <row r="655">
          <cell r="A655" t="str">
            <v>TL07</v>
          </cell>
          <cell r="B655">
            <v>3103010106</v>
          </cell>
          <cell r="C655" t="str">
            <v>ROUND UP FULL</v>
          </cell>
          <cell r="D655" t="str">
            <v>66</v>
          </cell>
          <cell r="E655">
            <v>852</v>
          </cell>
          <cell r="F655">
            <v>1</v>
          </cell>
          <cell r="G655">
            <v>3.85</v>
          </cell>
          <cell r="H655">
            <v>-200</v>
          </cell>
          <cell r="I655">
            <v>-770</v>
          </cell>
          <cell r="J655">
            <v>19991031</v>
          </cell>
          <cell r="K655" t="str">
            <v>1140306003</v>
          </cell>
          <cell r="L655" t="str">
            <v>6210402006</v>
          </cell>
        </row>
        <row r="656">
          <cell r="A656" t="str">
            <v>TL08</v>
          </cell>
          <cell r="B656">
            <v>3103010106</v>
          </cell>
          <cell r="C656" t="str">
            <v>ROUND UP FULL</v>
          </cell>
          <cell r="D656" t="str">
            <v>66</v>
          </cell>
          <cell r="E656">
            <v>851</v>
          </cell>
          <cell r="F656">
            <v>1</v>
          </cell>
          <cell r="G656">
            <v>3.85</v>
          </cell>
          <cell r="H656">
            <v>-52</v>
          </cell>
          <cell r="I656">
            <v>-200.20000000000002</v>
          </cell>
          <cell r="J656">
            <v>19991031</v>
          </cell>
          <cell r="K656" t="str">
            <v>1140306003</v>
          </cell>
          <cell r="L656" t="str">
            <v>6210402006</v>
          </cell>
        </row>
        <row r="657">
          <cell r="A657" t="str">
            <v>TO03</v>
          </cell>
          <cell r="B657">
            <v>3103010106</v>
          </cell>
          <cell r="C657" t="str">
            <v>ROUND UP FULL</v>
          </cell>
          <cell r="D657" t="str">
            <v>S1</v>
          </cell>
          <cell r="E657">
            <v>323</v>
          </cell>
          <cell r="F657">
            <v>1</v>
          </cell>
          <cell r="G657">
            <v>3.85</v>
          </cell>
          <cell r="H657">
            <v>-82</v>
          </cell>
          <cell r="I657">
            <v>-315.7</v>
          </cell>
          <cell r="J657">
            <v>19991031</v>
          </cell>
          <cell r="K657" t="str">
            <v>1140306003</v>
          </cell>
          <cell r="L657" t="str">
            <v>6210402006</v>
          </cell>
          <cell r="M657" t="str">
            <v>9100000008</v>
          </cell>
        </row>
        <row r="658">
          <cell r="A658" t="str">
            <v>TO03</v>
          </cell>
          <cell r="B658">
            <v>3103010106</v>
          </cell>
          <cell r="C658" t="str">
            <v>ROUND UP FULL</v>
          </cell>
          <cell r="D658" t="str">
            <v>S1</v>
          </cell>
          <cell r="E658">
            <v>324</v>
          </cell>
          <cell r="F658">
            <v>1</v>
          </cell>
          <cell r="G658">
            <v>3.85</v>
          </cell>
          <cell r="H658">
            <v>-360</v>
          </cell>
          <cell r="I658">
            <v>-1386</v>
          </cell>
          <cell r="J658">
            <v>19991031</v>
          </cell>
          <cell r="K658" t="str">
            <v>1140306003</v>
          </cell>
          <cell r="L658" t="str">
            <v>6210402006</v>
          </cell>
          <cell r="M658" t="str">
            <v>9100000008</v>
          </cell>
        </row>
        <row r="659">
          <cell r="A659" t="str">
            <v>TO03</v>
          </cell>
          <cell r="B659">
            <v>3103010106</v>
          </cell>
          <cell r="C659" t="str">
            <v>ROUND UP FULL</v>
          </cell>
          <cell r="D659" t="str">
            <v>S1</v>
          </cell>
          <cell r="E659">
            <v>325</v>
          </cell>
          <cell r="F659">
            <v>1</v>
          </cell>
          <cell r="G659">
            <v>3.85</v>
          </cell>
          <cell r="H659">
            <v>-198</v>
          </cell>
          <cell r="I659">
            <v>-762.30000000000007</v>
          </cell>
          <cell r="J659">
            <v>19991031</v>
          </cell>
          <cell r="K659" t="str">
            <v>1140306003</v>
          </cell>
          <cell r="L659" t="str">
            <v>6210402006</v>
          </cell>
          <cell r="M659" t="str">
            <v>9100000008</v>
          </cell>
        </row>
        <row r="660">
          <cell r="A660" t="str">
            <v>TO03</v>
          </cell>
          <cell r="B660">
            <v>3103010106</v>
          </cell>
          <cell r="C660" t="str">
            <v>ROUND UP FULL</v>
          </cell>
          <cell r="D660" t="str">
            <v>S1</v>
          </cell>
          <cell r="E660">
            <v>326</v>
          </cell>
          <cell r="F660">
            <v>1</v>
          </cell>
          <cell r="G660">
            <v>3.85</v>
          </cell>
          <cell r="H660">
            <v>-140</v>
          </cell>
          <cell r="I660">
            <v>-539</v>
          </cell>
          <cell r="J660">
            <v>19991031</v>
          </cell>
          <cell r="K660" t="str">
            <v>1140306003</v>
          </cell>
          <cell r="L660" t="str">
            <v>6210402006</v>
          </cell>
          <cell r="M660" t="str">
            <v>9100000008</v>
          </cell>
        </row>
        <row r="661">
          <cell r="A661" t="str">
            <v>TO03</v>
          </cell>
          <cell r="B661">
            <v>3103010106</v>
          </cell>
          <cell r="C661" t="str">
            <v>ROUND UP FULL</v>
          </cell>
          <cell r="D661" t="str">
            <v>S1</v>
          </cell>
          <cell r="E661">
            <v>327</v>
          </cell>
          <cell r="F661">
            <v>1</v>
          </cell>
          <cell r="G661">
            <v>3.85</v>
          </cell>
          <cell r="H661">
            <v>-390</v>
          </cell>
          <cell r="I661">
            <v>-1501.5</v>
          </cell>
          <cell r="J661">
            <v>19991031</v>
          </cell>
          <cell r="K661" t="str">
            <v>1140306003</v>
          </cell>
          <cell r="L661" t="str">
            <v>6210402006</v>
          </cell>
          <cell r="M661" t="str">
            <v>9100000008</v>
          </cell>
        </row>
        <row r="662">
          <cell r="A662" t="str">
            <v>TO03</v>
          </cell>
          <cell r="B662">
            <v>3103010106</v>
          </cell>
          <cell r="C662" t="str">
            <v>ROUND UP FULL</v>
          </cell>
          <cell r="D662" t="str">
            <v>S1</v>
          </cell>
          <cell r="E662">
            <v>328</v>
          </cell>
          <cell r="F662">
            <v>1</v>
          </cell>
          <cell r="G662">
            <v>3.85</v>
          </cell>
          <cell r="H662">
            <v>-240</v>
          </cell>
          <cell r="I662">
            <v>-924</v>
          </cell>
          <cell r="J662">
            <v>19991031</v>
          </cell>
          <cell r="K662" t="str">
            <v>1140306003</v>
          </cell>
          <cell r="L662" t="str">
            <v>6210402006</v>
          </cell>
          <cell r="M662" t="str">
            <v>9100000008</v>
          </cell>
        </row>
        <row r="663">
          <cell r="A663" t="str">
            <v>TO12</v>
          </cell>
          <cell r="B663">
            <v>3103010106</v>
          </cell>
          <cell r="C663" t="str">
            <v>ROUND UP FULL</v>
          </cell>
          <cell r="D663" t="str">
            <v>S1</v>
          </cell>
          <cell r="E663">
            <v>336</v>
          </cell>
          <cell r="F663">
            <v>2</v>
          </cell>
          <cell r="G663">
            <v>3.85</v>
          </cell>
          <cell r="H663">
            <v>-370</v>
          </cell>
          <cell r="I663">
            <v>-1424.5</v>
          </cell>
          <cell r="J663">
            <v>19991031</v>
          </cell>
          <cell r="K663" t="str">
            <v>1140306003</v>
          </cell>
          <cell r="L663" t="str">
            <v>6210402006</v>
          </cell>
          <cell r="M663" t="str">
            <v>9100000008</v>
          </cell>
        </row>
        <row r="664">
          <cell r="A664" t="str">
            <v>TO12</v>
          </cell>
          <cell r="B664">
            <v>3103010106</v>
          </cell>
          <cell r="C664" t="str">
            <v>ROUND UP FULL</v>
          </cell>
          <cell r="D664" t="str">
            <v>S1</v>
          </cell>
          <cell r="E664">
            <v>337</v>
          </cell>
          <cell r="F664">
            <v>1</v>
          </cell>
          <cell r="G664">
            <v>3.85</v>
          </cell>
          <cell r="H664">
            <v>-210</v>
          </cell>
          <cell r="I664">
            <v>-808.5</v>
          </cell>
          <cell r="J664">
            <v>19991031</v>
          </cell>
          <cell r="K664" t="str">
            <v>1140306003</v>
          </cell>
          <cell r="L664" t="str">
            <v>6210402006</v>
          </cell>
          <cell r="M664" t="str">
            <v>9100000008</v>
          </cell>
        </row>
        <row r="665">
          <cell r="A665" t="str">
            <v>TO12</v>
          </cell>
          <cell r="B665">
            <v>3103010106</v>
          </cell>
          <cell r="C665" t="str">
            <v>ROUND UP FULL</v>
          </cell>
          <cell r="D665" t="str">
            <v>S1</v>
          </cell>
          <cell r="E665">
            <v>338</v>
          </cell>
          <cell r="F665">
            <v>1</v>
          </cell>
          <cell r="G665">
            <v>3.85</v>
          </cell>
          <cell r="H665">
            <v>-350</v>
          </cell>
          <cell r="I665">
            <v>-1347.5</v>
          </cell>
          <cell r="J665">
            <v>19991031</v>
          </cell>
          <cell r="K665" t="str">
            <v>1140306003</v>
          </cell>
          <cell r="L665" t="str">
            <v>6210402006</v>
          </cell>
          <cell r="M665" t="str">
            <v>9100000008</v>
          </cell>
        </row>
        <row r="666">
          <cell r="A666" t="str">
            <v>TO12</v>
          </cell>
          <cell r="B666">
            <v>3103010106</v>
          </cell>
          <cell r="C666" t="str">
            <v>ROUND UP FULL</v>
          </cell>
          <cell r="D666" t="str">
            <v>S1</v>
          </cell>
          <cell r="E666">
            <v>339</v>
          </cell>
          <cell r="F666">
            <v>1</v>
          </cell>
          <cell r="G666">
            <v>3.85</v>
          </cell>
          <cell r="H666">
            <v>-260</v>
          </cell>
          <cell r="I666">
            <v>-1001</v>
          </cell>
          <cell r="J666">
            <v>19991031</v>
          </cell>
          <cell r="K666" t="str">
            <v>1140306003</v>
          </cell>
          <cell r="L666" t="str">
            <v>6210402006</v>
          </cell>
          <cell r="M666" t="str">
            <v>9100000008</v>
          </cell>
        </row>
        <row r="667">
          <cell r="A667" t="str">
            <v>TZ01</v>
          </cell>
          <cell r="B667">
            <v>3103010106</v>
          </cell>
          <cell r="C667" t="str">
            <v>ROUND UP FULL</v>
          </cell>
          <cell r="D667" t="str">
            <v>66</v>
          </cell>
          <cell r="E667">
            <v>849</v>
          </cell>
          <cell r="F667">
            <v>1</v>
          </cell>
          <cell r="G667">
            <v>3.85</v>
          </cell>
          <cell r="H667">
            <v>-330</v>
          </cell>
          <cell r="I667">
            <v>-1270.5</v>
          </cell>
          <cell r="J667">
            <v>19991031</v>
          </cell>
          <cell r="K667" t="str">
            <v>1140306003</v>
          </cell>
          <cell r="L667" t="str">
            <v>6210402006</v>
          </cell>
        </row>
        <row r="668">
          <cell r="A668" t="str">
            <v>T008</v>
          </cell>
          <cell r="B668">
            <v>3103010106</v>
          </cell>
          <cell r="C668" t="str">
            <v>ROUND UP FULL</v>
          </cell>
          <cell r="D668" t="str">
            <v>E1</v>
          </cell>
          <cell r="E668">
            <v>342</v>
          </cell>
          <cell r="F668">
            <v>1</v>
          </cell>
          <cell r="G668">
            <v>1E-4</v>
          </cell>
          <cell r="H668">
            <v>-375</v>
          </cell>
          <cell r="I668">
            <v>-3.7499999999999999E-2</v>
          </cell>
          <cell r="J668">
            <v>19991013</v>
          </cell>
          <cell r="K668" t="str">
            <v>1140327003</v>
          </cell>
          <cell r="L668" t="str">
            <v>6210402005</v>
          </cell>
          <cell r="M668" t="str">
            <v>9100000031</v>
          </cell>
        </row>
        <row r="669">
          <cell r="A669" t="str">
            <v>P003</v>
          </cell>
          <cell r="B669">
            <v>3103010106</v>
          </cell>
          <cell r="C669" t="str">
            <v>ROUND UP FULL</v>
          </cell>
          <cell r="D669" t="str">
            <v>Q1</v>
          </cell>
          <cell r="E669">
            <v>171</v>
          </cell>
          <cell r="F669">
            <v>3</v>
          </cell>
          <cell r="G669">
            <v>4.2</v>
          </cell>
          <cell r="H669">
            <v>-50</v>
          </cell>
          <cell r="I669">
            <v>-210</v>
          </cell>
          <cell r="J669">
            <v>19991031</v>
          </cell>
          <cell r="K669" t="str">
            <v>1140335003</v>
          </cell>
          <cell r="L669" t="str">
            <v>6210402015</v>
          </cell>
          <cell r="M669" t="str">
            <v>9100000015</v>
          </cell>
        </row>
        <row r="670">
          <cell r="A670" t="str">
            <v>T008</v>
          </cell>
          <cell r="B670">
            <v>3103010106</v>
          </cell>
          <cell r="C670" t="str">
            <v>ROUND UP FULL</v>
          </cell>
          <cell r="D670" t="str">
            <v>E1</v>
          </cell>
          <cell r="E670">
            <v>357</v>
          </cell>
          <cell r="F670">
            <v>1</v>
          </cell>
          <cell r="G670">
            <v>1E-4</v>
          </cell>
          <cell r="H670">
            <v>-75</v>
          </cell>
          <cell r="I670">
            <v>-7.5000000000000006E-3</v>
          </cell>
          <cell r="J670">
            <v>19991027</v>
          </cell>
          <cell r="K670" t="str">
            <v>5110201035</v>
          </cell>
          <cell r="L670" t="str">
            <v>6210402014</v>
          </cell>
          <cell r="M670" t="str">
            <v>9100000013</v>
          </cell>
        </row>
        <row r="671">
          <cell r="A671" t="str">
            <v>T008</v>
          </cell>
          <cell r="B671">
            <v>3103010106</v>
          </cell>
          <cell r="C671" t="str">
            <v>ROUND UP FULL</v>
          </cell>
          <cell r="D671" t="str">
            <v>E1</v>
          </cell>
          <cell r="E671">
            <v>358</v>
          </cell>
          <cell r="F671">
            <v>1</v>
          </cell>
          <cell r="G671">
            <v>1E-4</v>
          </cell>
          <cell r="H671">
            <v>-75</v>
          </cell>
          <cell r="I671">
            <v>-7.5000000000000006E-3</v>
          </cell>
          <cell r="J671">
            <v>19991027</v>
          </cell>
          <cell r="K671" t="str">
            <v>5110201035</v>
          </cell>
          <cell r="L671" t="str">
            <v>6210402014</v>
          </cell>
          <cell r="M671" t="str">
            <v>9100000013</v>
          </cell>
        </row>
        <row r="672">
          <cell r="A672" t="str">
            <v>T008</v>
          </cell>
          <cell r="B672">
            <v>3103010106</v>
          </cell>
          <cell r="C672" t="str">
            <v>ROUND UP FULL</v>
          </cell>
          <cell r="D672" t="str">
            <v>E1</v>
          </cell>
          <cell r="E672">
            <v>367</v>
          </cell>
          <cell r="F672">
            <v>1</v>
          </cell>
          <cell r="G672">
            <v>1E-4</v>
          </cell>
          <cell r="H672">
            <v>-75</v>
          </cell>
          <cell r="I672">
            <v>-7.5000000000000006E-3</v>
          </cell>
          <cell r="J672">
            <v>19991027</v>
          </cell>
          <cell r="K672" t="str">
            <v>5110201035</v>
          </cell>
          <cell r="L672" t="str">
            <v>6210402014</v>
          </cell>
          <cell r="M672" t="str">
            <v>9100000013</v>
          </cell>
        </row>
        <row r="673">
          <cell r="A673" t="str">
            <v>T008</v>
          </cell>
          <cell r="B673">
            <v>3103010106</v>
          </cell>
          <cell r="C673" t="str">
            <v>ROUND UP FULL</v>
          </cell>
          <cell r="D673" t="str">
            <v>E1</v>
          </cell>
          <cell r="E673">
            <v>403</v>
          </cell>
          <cell r="F673">
            <v>1</v>
          </cell>
          <cell r="G673">
            <v>1E-4</v>
          </cell>
          <cell r="H673">
            <v>-51</v>
          </cell>
          <cell r="I673">
            <v>-5.1000000000000004E-3</v>
          </cell>
          <cell r="J673">
            <v>19991031</v>
          </cell>
          <cell r="K673" t="str">
            <v>5110201035</v>
          </cell>
          <cell r="L673" t="str">
            <v>6210402014</v>
          </cell>
          <cell r="M673" t="str">
            <v>9100000013</v>
          </cell>
        </row>
        <row r="674">
          <cell r="A674" t="str">
            <v>T008</v>
          </cell>
          <cell r="B674">
            <v>3103010106</v>
          </cell>
          <cell r="C674" t="str">
            <v>ROUND UP FULL</v>
          </cell>
          <cell r="D674" t="str">
            <v>E1</v>
          </cell>
          <cell r="E674">
            <v>404</v>
          </cell>
          <cell r="F674">
            <v>1</v>
          </cell>
          <cell r="G674">
            <v>1E-4</v>
          </cell>
          <cell r="H674">
            <v>-51</v>
          </cell>
          <cell r="I674">
            <v>-5.1000000000000004E-3</v>
          </cell>
          <cell r="J674">
            <v>19991031</v>
          </cell>
          <cell r="K674" t="str">
            <v>5110201035</v>
          </cell>
          <cell r="L674" t="str">
            <v>6210402014</v>
          </cell>
          <cell r="M674" t="str">
            <v>9100000013</v>
          </cell>
        </row>
        <row r="675">
          <cell r="A675" t="str">
            <v>T008</v>
          </cell>
          <cell r="B675">
            <v>3103010106</v>
          </cell>
          <cell r="C675" t="str">
            <v>ROUND UP FULL</v>
          </cell>
          <cell r="D675" t="str">
            <v>E1</v>
          </cell>
          <cell r="E675">
            <v>411</v>
          </cell>
          <cell r="F675">
            <v>1</v>
          </cell>
          <cell r="G675">
            <v>1E-4</v>
          </cell>
          <cell r="H675">
            <v>-5</v>
          </cell>
          <cell r="I675">
            <v>-5.0000000000000001E-4</v>
          </cell>
          <cell r="J675">
            <v>19991031</v>
          </cell>
          <cell r="K675" t="str">
            <v>5110201035</v>
          </cell>
          <cell r="L675" t="str">
            <v>6210402014</v>
          </cell>
          <cell r="M675" t="str">
            <v>9100000013</v>
          </cell>
        </row>
        <row r="676">
          <cell r="A676" t="str">
            <v>T008</v>
          </cell>
          <cell r="B676">
            <v>3103010106</v>
          </cell>
          <cell r="C676" t="str">
            <v>ROUND UP FULL</v>
          </cell>
          <cell r="D676" t="str">
            <v>E1</v>
          </cell>
          <cell r="E676">
            <v>412</v>
          </cell>
          <cell r="F676">
            <v>1</v>
          </cell>
          <cell r="G676">
            <v>1E-4</v>
          </cell>
          <cell r="H676">
            <v>-5</v>
          </cell>
          <cell r="I676">
            <v>-5.0000000000000001E-4</v>
          </cell>
          <cell r="J676">
            <v>19991031</v>
          </cell>
          <cell r="K676" t="str">
            <v>5110201035</v>
          </cell>
          <cell r="L676" t="str">
            <v>6210402014</v>
          </cell>
          <cell r="M676" t="str">
            <v>9100000013</v>
          </cell>
        </row>
        <row r="677">
          <cell r="A677" t="str">
            <v>T008</v>
          </cell>
          <cell r="B677">
            <v>3103010106</v>
          </cell>
          <cell r="C677" t="str">
            <v>ROUND UP FULL</v>
          </cell>
          <cell r="D677" t="str">
            <v>E1</v>
          </cell>
          <cell r="E677">
            <v>413</v>
          </cell>
          <cell r="F677">
            <v>1</v>
          </cell>
          <cell r="G677">
            <v>1E-4</v>
          </cell>
          <cell r="H677">
            <v>-5</v>
          </cell>
          <cell r="I677">
            <v>-5.0000000000000001E-4</v>
          </cell>
          <cell r="J677">
            <v>19991031</v>
          </cell>
          <cell r="K677" t="str">
            <v>5110201035</v>
          </cell>
          <cell r="L677" t="str">
            <v>6210402014</v>
          </cell>
          <cell r="M677" t="str">
            <v>9100000013</v>
          </cell>
        </row>
        <row r="678">
          <cell r="A678" t="str">
            <v>MD03</v>
          </cell>
          <cell r="B678">
            <v>3103010110</v>
          </cell>
          <cell r="C678" t="str">
            <v>BRODAL</v>
          </cell>
          <cell r="D678" t="str">
            <v>63</v>
          </cell>
          <cell r="E678">
            <v>619</v>
          </cell>
          <cell r="F678">
            <v>5</v>
          </cell>
          <cell r="G678">
            <v>67</v>
          </cell>
          <cell r="H678">
            <v>-53</v>
          </cell>
          <cell r="I678">
            <v>-3551</v>
          </cell>
          <cell r="J678">
            <v>19991031</v>
          </cell>
          <cell r="K678" t="str">
            <v>1140303003</v>
          </cell>
          <cell r="L678" t="str">
            <v>6210402003</v>
          </cell>
        </row>
        <row r="679">
          <cell r="A679" t="str">
            <v>MF32</v>
          </cell>
          <cell r="B679">
            <v>3103010116</v>
          </cell>
          <cell r="C679" t="str">
            <v>METSULFURON METIL 50%</v>
          </cell>
          <cell r="D679" t="str">
            <v>61</v>
          </cell>
          <cell r="E679">
            <v>639</v>
          </cell>
          <cell r="F679">
            <v>2</v>
          </cell>
          <cell r="G679">
            <v>9.7000000000000003E-2</v>
          </cell>
          <cell r="H679">
            <v>-0.39</v>
          </cell>
          <cell r="I679">
            <v>-3.7830000000000003E-2</v>
          </cell>
          <cell r="J679">
            <v>19991031</v>
          </cell>
          <cell r="K679" t="str">
            <v>1140301003</v>
          </cell>
          <cell r="L679" t="str">
            <v>6210402001</v>
          </cell>
        </row>
        <row r="680">
          <cell r="A680" t="str">
            <v>EA03</v>
          </cell>
          <cell r="B680">
            <v>3103010116</v>
          </cell>
          <cell r="C680" t="str">
            <v>METSULFURON METIL 50%</v>
          </cell>
          <cell r="D680" t="str">
            <v>66</v>
          </cell>
          <cell r="E680">
            <v>861</v>
          </cell>
          <cell r="F680">
            <v>1</v>
          </cell>
          <cell r="G680">
            <v>72.84</v>
          </cell>
          <cell r="H680">
            <v>-0.35</v>
          </cell>
          <cell r="I680">
            <v>-25.494</v>
          </cell>
          <cell r="J680">
            <v>19991031</v>
          </cell>
          <cell r="K680" t="str">
            <v>1140306003</v>
          </cell>
          <cell r="L680" t="str">
            <v>6210402006</v>
          </cell>
        </row>
        <row r="681">
          <cell r="A681" t="str">
            <v>P023</v>
          </cell>
          <cell r="B681">
            <v>3104010008</v>
          </cell>
          <cell r="C681" t="str">
            <v>CYPERMETRINA 25%</v>
          </cell>
          <cell r="D681" t="str">
            <v>B1</v>
          </cell>
          <cell r="E681">
            <v>259</v>
          </cell>
          <cell r="F681">
            <v>2</v>
          </cell>
          <cell r="G681">
            <v>7</v>
          </cell>
          <cell r="H681">
            <v>-12</v>
          </cell>
          <cell r="I681">
            <v>-84</v>
          </cell>
          <cell r="J681">
            <v>19991030</v>
          </cell>
          <cell r="K681" t="str">
            <v>1140301004</v>
          </cell>
          <cell r="L681" t="str">
            <v>6210403001</v>
          </cell>
          <cell r="M681" t="str">
            <v>9100000001</v>
          </cell>
        </row>
        <row r="682">
          <cell r="A682" t="str">
            <v>P023</v>
          </cell>
          <cell r="B682">
            <v>3104010008</v>
          </cell>
          <cell r="C682" t="str">
            <v>CYPERMETRINA 25%</v>
          </cell>
          <cell r="D682" t="str">
            <v>B1</v>
          </cell>
          <cell r="E682">
            <v>260</v>
          </cell>
          <cell r="F682">
            <v>2</v>
          </cell>
          <cell r="G682">
            <v>7</v>
          </cell>
          <cell r="H682">
            <v>-20.5</v>
          </cell>
          <cell r="I682">
            <v>-143.5</v>
          </cell>
          <cell r="J682">
            <v>19991030</v>
          </cell>
          <cell r="K682" t="str">
            <v>1140301004</v>
          </cell>
          <cell r="L682" t="str">
            <v>6210403001</v>
          </cell>
          <cell r="M682" t="str">
            <v>9100000001</v>
          </cell>
        </row>
        <row r="683">
          <cell r="A683" t="str">
            <v>P023</v>
          </cell>
          <cell r="B683">
            <v>3104010008</v>
          </cell>
          <cell r="C683" t="str">
            <v>CYPERMETRINA 25%</v>
          </cell>
          <cell r="D683" t="str">
            <v>B1</v>
          </cell>
          <cell r="E683">
            <v>261</v>
          </cell>
          <cell r="F683">
            <v>2</v>
          </cell>
          <cell r="G683">
            <v>7</v>
          </cell>
          <cell r="H683">
            <v>-8.5</v>
          </cell>
          <cell r="I683">
            <v>-59.5</v>
          </cell>
          <cell r="J683">
            <v>19991030</v>
          </cell>
          <cell r="K683" t="str">
            <v>1140301004</v>
          </cell>
          <cell r="L683" t="str">
            <v>6210403001</v>
          </cell>
          <cell r="M683" t="str">
            <v>9100000001</v>
          </cell>
        </row>
        <row r="684">
          <cell r="A684" t="str">
            <v>P023</v>
          </cell>
          <cell r="B684">
            <v>3104010008</v>
          </cell>
          <cell r="C684" t="str">
            <v>CYPERMETRINA 25%</v>
          </cell>
          <cell r="D684" t="str">
            <v>B1</v>
          </cell>
          <cell r="E684">
            <v>262</v>
          </cell>
          <cell r="F684">
            <v>2</v>
          </cell>
          <cell r="G684">
            <v>7</v>
          </cell>
          <cell r="H684">
            <v>-5.2</v>
          </cell>
          <cell r="I684">
            <v>-36.4</v>
          </cell>
          <cell r="J684">
            <v>19991030</v>
          </cell>
          <cell r="K684" t="str">
            <v>1140301004</v>
          </cell>
          <cell r="L684" t="str">
            <v>6210403001</v>
          </cell>
          <cell r="M684" t="str">
            <v>9100000001</v>
          </cell>
        </row>
        <row r="685">
          <cell r="A685" t="str">
            <v>P023</v>
          </cell>
          <cell r="B685">
            <v>3104010008</v>
          </cell>
          <cell r="C685" t="str">
            <v>CYPERMETRINA 25%</v>
          </cell>
          <cell r="D685" t="str">
            <v>B1</v>
          </cell>
          <cell r="E685">
            <v>263</v>
          </cell>
          <cell r="F685">
            <v>2</v>
          </cell>
          <cell r="G685">
            <v>7</v>
          </cell>
          <cell r="H685">
            <v>-0.8</v>
          </cell>
          <cell r="I685">
            <v>-5.6000000000000005</v>
          </cell>
          <cell r="J685">
            <v>19991030</v>
          </cell>
          <cell r="K685" t="str">
            <v>1140301004</v>
          </cell>
          <cell r="L685" t="str">
            <v>6210403001</v>
          </cell>
          <cell r="M685" t="str">
            <v>9100000001</v>
          </cell>
        </row>
        <row r="686">
          <cell r="A686" t="str">
            <v>P023</v>
          </cell>
          <cell r="B686">
            <v>3104010008</v>
          </cell>
          <cell r="C686" t="str">
            <v>CYPERMETRINA 25%</v>
          </cell>
          <cell r="D686" t="str">
            <v>B1</v>
          </cell>
          <cell r="E686">
            <v>264</v>
          </cell>
          <cell r="F686">
            <v>2</v>
          </cell>
          <cell r="G686">
            <v>7</v>
          </cell>
          <cell r="H686">
            <v>-3.5</v>
          </cell>
          <cell r="I686">
            <v>-24.5</v>
          </cell>
          <cell r="J686">
            <v>19991030</v>
          </cell>
          <cell r="K686" t="str">
            <v>1140301004</v>
          </cell>
          <cell r="L686" t="str">
            <v>6210403001</v>
          </cell>
          <cell r="M686" t="str">
            <v>9100000001</v>
          </cell>
        </row>
        <row r="687">
          <cell r="A687" t="str">
            <v>MD01</v>
          </cell>
          <cell r="B687">
            <v>3104010008</v>
          </cell>
          <cell r="C687" t="str">
            <v>CYPERMETRINA 25%</v>
          </cell>
          <cell r="D687" t="str">
            <v>63</v>
          </cell>
          <cell r="E687">
            <v>620</v>
          </cell>
          <cell r="F687">
            <v>2</v>
          </cell>
          <cell r="G687">
            <v>5.5</v>
          </cell>
          <cell r="H687">
            <v>-24</v>
          </cell>
          <cell r="I687">
            <v>-132</v>
          </cell>
          <cell r="J687">
            <v>19991031</v>
          </cell>
          <cell r="K687" t="str">
            <v>1140303004</v>
          </cell>
          <cell r="L687" t="str">
            <v>6210403003</v>
          </cell>
        </row>
        <row r="688">
          <cell r="A688" t="str">
            <v>MD03</v>
          </cell>
          <cell r="B688">
            <v>3104010008</v>
          </cell>
          <cell r="C688" t="str">
            <v>CYPERMETRINA 25%</v>
          </cell>
          <cell r="D688" t="str">
            <v>63</v>
          </cell>
          <cell r="E688">
            <v>619</v>
          </cell>
          <cell r="F688">
            <v>4</v>
          </cell>
          <cell r="G688">
            <v>5.5</v>
          </cell>
          <cell r="H688">
            <v>-39</v>
          </cell>
          <cell r="I688">
            <v>-214.5</v>
          </cell>
          <cell r="J688">
            <v>19991031</v>
          </cell>
          <cell r="K688" t="str">
            <v>1140303004</v>
          </cell>
          <cell r="L688" t="str">
            <v>6210403003</v>
          </cell>
        </row>
        <row r="689">
          <cell r="A689" t="str">
            <v>MF09</v>
          </cell>
          <cell r="B689">
            <v>3104010008</v>
          </cell>
          <cell r="C689" t="str">
            <v>CYPERMETRINA 25%</v>
          </cell>
          <cell r="D689" t="str">
            <v>63</v>
          </cell>
          <cell r="E689">
            <v>649</v>
          </cell>
          <cell r="F689">
            <v>1</v>
          </cell>
          <cell r="G689">
            <v>5.5</v>
          </cell>
          <cell r="H689">
            <v>-31.52</v>
          </cell>
          <cell r="I689">
            <v>-173.35999999999999</v>
          </cell>
          <cell r="J689">
            <v>19991031</v>
          </cell>
          <cell r="K689" t="str">
            <v>1140303004</v>
          </cell>
          <cell r="L689" t="str">
            <v>6210403003</v>
          </cell>
        </row>
        <row r="690">
          <cell r="A690" t="str">
            <v>MF23</v>
          </cell>
          <cell r="B690">
            <v>3104010008</v>
          </cell>
          <cell r="C690" t="str">
            <v>CYPERMETRINA 25%</v>
          </cell>
          <cell r="D690" t="str">
            <v>63</v>
          </cell>
          <cell r="E690">
            <v>631</v>
          </cell>
          <cell r="F690">
            <v>1</v>
          </cell>
          <cell r="G690">
            <v>7</v>
          </cell>
          <cell r="H690">
            <v>-101.34</v>
          </cell>
          <cell r="I690">
            <v>-709.38</v>
          </cell>
          <cell r="J690">
            <v>19991031</v>
          </cell>
          <cell r="K690" t="str">
            <v>1140303004</v>
          </cell>
          <cell r="L690" t="str">
            <v>6210403003</v>
          </cell>
        </row>
        <row r="691">
          <cell r="A691" t="str">
            <v>MF28</v>
          </cell>
          <cell r="B691">
            <v>3104010008</v>
          </cell>
          <cell r="C691" t="str">
            <v>CYPERMETRINA 25%</v>
          </cell>
          <cell r="D691" t="str">
            <v>63</v>
          </cell>
          <cell r="E691">
            <v>641</v>
          </cell>
          <cell r="F691">
            <v>1</v>
          </cell>
          <cell r="G691">
            <v>6.1890000000000001</v>
          </cell>
          <cell r="H691">
            <v>-14.4</v>
          </cell>
          <cell r="I691">
            <v>-89.121600000000001</v>
          </cell>
          <cell r="J691">
            <v>19991031</v>
          </cell>
          <cell r="K691" t="str">
            <v>1140303004</v>
          </cell>
          <cell r="L691" t="str">
            <v>6210403003</v>
          </cell>
        </row>
        <row r="692">
          <cell r="A692" t="str">
            <v>MF29</v>
          </cell>
          <cell r="B692">
            <v>3104010008</v>
          </cell>
          <cell r="C692" t="str">
            <v>CYPERMETRINA 25%</v>
          </cell>
          <cell r="D692" t="str">
            <v>63</v>
          </cell>
          <cell r="E692">
            <v>636</v>
          </cell>
          <cell r="F692">
            <v>1</v>
          </cell>
          <cell r="G692">
            <v>6.1890000000000001</v>
          </cell>
          <cell r="H692">
            <v>-28.56</v>
          </cell>
          <cell r="I692">
            <v>-176.75783999999999</v>
          </cell>
          <cell r="J692">
            <v>19991031</v>
          </cell>
          <cell r="K692" t="str">
            <v>1140303004</v>
          </cell>
          <cell r="L692" t="str">
            <v>6210403003</v>
          </cell>
        </row>
        <row r="693">
          <cell r="A693" t="str">
            <v>MF32</v>
          </cell>
          <cell r="B693">
            <v>3104010008</v>
          </cell>
          <cell r="C693" t="str">
            <v>CYPERMETRINA 25%</v>
          </cell>
          <cell r="D693" t="str">
            <v>63</v>
          </cell>
          <cell r="E693">
            <v>640</v>
          </cell>
          <cell r="F693">
            <v>1</v>
          </cell>
          <cell r="G693">
            <v>2.4</v>
          </cell>
          <cell r="H693">
            <v>-39</v>
          </cell>
          <cell r="I693">
            <v>-93.6</v>
          </cell>
          <cell r="J693">
            <v>19991031</v>
          </cell>
          <cell r="K693" t="str">
            <v>1140303004</v>
          </cell>
          <cell r="L693" t="str">
            <v>6210403003</v>
          </cell>
        </row>
        <row r="694">
          <cell r="A694" t="str">
            <v>MF33</v>
          </cell>
          <cell r="B694">
            <v>3104010008</v>
          </cell>
          <cell r="C694" t="str">
            <v>CYPERMETRINA 25%</v>
          </cell>
          <cell r="D694" t="str">
            <v>63</v>
          </cell>
          <cell r="E694">
            <v>647</v>
          </cell>
          <cell r="F694">
            <v>1</v>
          </cell>
          <cell r="G694">
            <v>5.2409999999999997</v>
          </cell>
          <cell r="H694">
            <v>-16</v>
          </cell>
          <cell r="I694">
            <v>-83.855999999999995</v>
          </cell>
          <cell r="J694">
            <v>19991031</v>
          </cell>
          <cell r="K694" t="str">
            <v>1140303004</v>
          </cell>
          <cell r="L694" t="str">
            <v>6210403003</v>
          </cell>
        </row>
        <row r="695">
          <cell r="A695" t="str">
            <v>MF34</v>
          </cell>
          <cell r="B695">
            <v>3104010008</v>
          </cell>
          <cell r="C695" t="str">
            <v>CYPERMETRINA 25%</v>
          </cell>
          <cell r="D695" t="str">
            <v>63</v>
          </cell>
          <cell r="E695">
            <v>646</v>
          </cell>
          <cell r="F695">
            <v>1</v>
          </cell>
          <cell r="G695">
            <v>2.4</v>
          </cell>
          <cell r="H695">
            <v>-17.09</v>
          </cell>
          <cell r="I695">
            <v>-41.015999999999998</v>
          </cell>
          <cell r="J695">
            <v>19991031</v>
          </cell>
          <cell r="K695" t="str">
            <v>1140303004</v>
          </cell>
          <cell r="L695" t="str">
            <v>6210403003</v>
          </cell>
        </row>
        <row r="696">
          <cell r="A696" t="str">
            <v>MF35</v>
          </cell>
          <cell r="B696">
            <v>3104010008</v>
          </cell>
          <cell r="C696" t="str">
            <v>CYPERMETRINA 25%</v>
          </cell>
          <cell r="D696" t="str">
            <v>63</v>
          </cell>
          <cell r="E696">
            <v>645</v>
          </cell>
          <cell r="F696">
            <v>1</v>
          </cell>
          <cell r="G696">
            <v>6.1890000000000001</v>
          </cell>
          <cell r="H696">
            <v>-22.2</v>
          </cell>
          <cell r="I696">
            <v>-137.39580000000001</v>
          </cell>
          <cell r="J696">
            <v>19991031</v>
          </cell>
          <cell r="K696" t="str">
            <v>1140303004</v>
          </cell>
          <cell r="L696" t="str">
            <v>6210403003</v>
          </cell>
        </row>
        <row r="697">
          <cell r="A697" t="str">
            <v>MF39</v>
          </cell>
          <cell r="B697">
            <v>3104010008</v>
          </cell>
          <cell r="C697" t="str">
            <v>CYPERMETRINA 25%</v>
          </cell>
          <cell r="D697" t="str">
            <v>63</v>
          </cell>
          <cell r="E697">
            <v>634</v>
          </cell>
          <cell r="F697">
            <v>2</v>
          </cell>
          <cell r="G697">
            <v>5.2409999999999997</v>
          </cell>
          <cell r="H697">
            <v>-21.6</v>
          </cell>
          <cell r="I697">
            <v>-113.2056</v>
          </cell>
          <cell r="J697">
            <v>19991031</v>
          </cell>
          <cell r="K697" t="str">
            <v>1140303004</v>
          </cell>
          <cell r="L697" t="str">
            <v>6210403003</v>
          </cell>
        </row>
        <row r="698">
          <cell r="A698" t="str">
            <v>P012</v>
          </cell>
          <cell r="B698">
            <v>3104010008</v>
          </cell>
          <cell r="C698" t="str">
            <v>CYPERMETRINA 25%</v>
          </cell>
          <cell r="D698" t="str">
            <v>N1</v>
          </cell>
          <cell r="E698">
            <v>324</v>
          </cell>
          <cell r="F698">
            <v>2</v>
          </cell>
          <cell r="G698">
            <v>4.0609999999999999</v>
          </cell>
          <cell r="H698">
            <v>-5</v>
          </cell>
          <cell r="I698">
            <v>-20.305</v>
          </cell>
          <cell r="J698">
            <v>19991031</v>
          </cell>
          <cell r="K698" t="str">
            <v>1140303004</v>
          </cell>
          <cell r="L698" t="str">
            <v>6210403003</v>
          </cell>
          <cell r="M698" t="str">
            <v>9100000003</v>
          </cell>
        </row>
        <row r="699">
          <cell r="A699" t="str">
            <v>P012</v>
          </cell>
          <cell r="B699">
            <v>3104010008</v>
          </cell>
          <cell r="C699" t="str">
            <v>CYPERMETRINA 25%</v>
          </cell>
          <cell r="D699" t="str">
            <v>N1</v>
          </cell>
          <cell r="E699">
            <v>326</v>
          </cell>
          <cell r="F699">
            <v>3</v>
          </cell>
          <cell r="G699">
            <v>4.0609999999999999</v>
          </cell>
          <cell r="H699">
            <v>-3</v>
          </cell>
          <cell r="I699">
            <v>-12.183</v>
          </cell>
          <cell r="J699">
            <v>19991031</v>
          </cell>
          <cell r="K699" t="str">
            <v>1140303004</v>
          </cell>
          <cell r="L699" t="str">
            <v>6210403003</v>
          </cell>
          <cell r="M699" t="str">
            <v>9100000003</v>
          </cell>
        </row>
        <row r="700">
          <cell r="A700" t="str">
            <v>P012</v>
          </cell>
          <cell r="B700">
            <v>3104010008</v>
          </cell>
          <cell r="C700" t="str">
            <v>CYPERMETRINA 25%</v>
          </cell>
          <cell r="D700" t="str">
            <v>N1</v>
          </cell>
          <cell r="E700">
            <v>327</v>
          </cell>
          <cell r="F700">
            <v>1</v>
          </cell>
          <cell r="G700">
            <v>4.0609999999999999</v>
          </cell>
          <cell r="H700">
            <v>-5</v>
          </cell>
          <cell r="I700">
            <v>-20.305</v>
          </cell>
          <cell r="J700">
            <v>19991031</v>
          </cell>
          <cell r="K700" t="str">
            <v>1140303004</v>
          </cell>
          <cell r="L700" t="str">
            <v>6210403003</v>
          </cell>
          <cell r="M700" t="str">
            <v>9100000003</v>
          </cell>
        </row>
        <row r="701">
          <cell r="A701" t="str">
            <v>P012</v>
          </cell>
          <cell r="B701">
            <v>3104010008</v>
          </cell>
          <cell r="C701" t="str">
            <v>CYPERMETRINA 25%</v>
          </cell>
          <cell r="D701" t="str">
            <v>N1</v>
          </cell>
          <cell r="E701">
            <v>330</v>
          </cell>
          <cell r="F701">
            <v>2</v>
          </cell>
          <cell r="G701">
            <v>4.0609999999999999</v>
          </cell>
          <cell r="H701">
            <v>-7</v>
          </cell>
          <cell r="I701">
            <v>-28.427</v>
          </cell>
          <cell r="J701">
            <v>19991031</v>
          </cell>
          <cell r="K701" t="str">
            <v>1140303004</v>
          </cell>
          <cell r="L701" t="str">
            <v>6210403003</v>
          </cell>
          <cell r="M701" t="str">
            <v>9100000003</v>
          </cell>
        </row>
        <row r="702">
          <cell r="A702" t="str">
            <v>P012</v>
          </cell>
          <cell r="B702">
            <v>3104010008</v>
          </cell>
          <cell r="C702" t="str">
            <v>CYPERMETRINA 25%</v>
          </cell>
          <cell r="D702" t="str">
            <v>N1</v>
          </cell>
          <cell r="E702">
            <v>331</v>
          </cell>
          <cell r="F702">
            <v>2</v>
          </cell>
          <cell r="G702">
            <v>4.0609999999999999</v>
          </cell>
          <cell r="H702">
            <v>-9.1999999999999993</v>
          </cell>
          <cell r="I702">
            <v>-37.361199999999997</v>
          </cell>
          <cell r="J702">
            <v>19991031</v>
          </cell>
          <cell r="K702" t="str">
            <v>1140303004</v>
          </cell>
          <cell r="L702" t="str">
            <v>6210403003</v>
          </cell>
          <cell r="M702" t="str">
            <v>9100000003</v>
          </cell>
        </row>
        <row r="703">
          <cell r="A703" t="str">
            <v>P014</v>
          </cell>
          <cell r="B703">
            <v>3104010008</v>
          </cell>
          <cell r="C703" t="str">
            <v>CYPERMETRINA 25%</v>
          </cell>
          <cell r="D703" t="str">
            <v>S1</v>
          </cell>
          <cell r="E703">
            <v>289</v>
          </cell>
          <cell r="F703">
            <v>4</v>
          </cell>
          <cell r="G703">
            <v>7</v>
          </cell>
          <cell r="H703">
            <v>-18</v>
          </cell>
          <cell r="I703">
            <v>-126</v>
          </cell>
          <cell r="J703">
            <v>19991031</v>
          </cell>
          <cell r="K703" t="str">
            <v>1140303004</v>
          </cell>
          <cell r="L703" t="str">
            <v>6210403003</v>
          </cell>
          <cell r="M703" t="str">
            <v>9100000003</v>
          </cell>
        </row>
        <row r="704">
          <cell r="A704" t="str">
            <v>P014</v>
          </cell>
          <cell r="B704">
            <v>3104010008</v>
          </cell>
          <cell r="C704" t="str">
            <v>CYPERMETRINA 25%</v>
          </cell>
          <cell r="D704" t="str">
            <v>S1</v>
          </cell>
          <cell r="E704">
            <v>290</v>
          </cell>
          <cell r="F704">
            <v>4</v>
          </cell>
          <cell r="G704">
            <v>7</v>
          </cell>
          <cell r="H704">
            <v>-18</v>
          </cell>
          <cell r="I704">
            <v>-126</v>
          </cell>
          <cell r="J704">
            <v>19991031</v>
          </cell>
          <cell r="K704" t="str">
            <v>1140303004</v>
          </cell>
          <cell r="L704" t="str">
            <v>6210403003</v>
          </cell>
          <cell r="M704" t="str">
            <v>9100000003</v>
          </cell>
        </row>
        <row r="705">
          <cell r="A705" t="str">
            <v>P014</v>
          </cell>
          <cell r="B705">
            <v>3104010008</v>
          </cell>
          <cell r="C705" t="str">
            <v>CYPERMETRINA 25%</v>
          </cell>
          <cell r="D705" t="str">
            <v>S1</v>
          </cell>
          <cell r="E705">
            <v>293</v>
          </cell>
          <cell r="F705">
            <v>3</v>
          </cell>
          <cell r="G705">
            <v>7</v>
          </cell>
          <cell r="H705">
            <v>-14</v>
          </cell>
          <cell r="I705">
            <v>-98</v>
          </cell>
          <cell r="J705">
            <v>19991031</v>
          </cell>
          <cell r="K705" t="str">
            <v>1140303004</v>
          </cell>
          <cell r="L705" t="str">
            <v>6210403003</v>
          </cell>
          <cell r="M705" t="str">
            <v>9100000003</v>
          </cell>
        </row>
        <row r="706">
          <cell r="A706" t="str">
            <v>P014</v>
          </cell>
          <cell r="B706">
            <v>3104010008</v>
          </cell>
          <cell r="C706" t="str">
            <v>CYPERMETRINA 25%</v>
          </cell>
          <cell r="D706" t="str">
            <v>S1</v>
          </cell>
          <cell r="E706">
            <v>294</v>
          </cell>
          <cell r="F706">
            <v>3</v>
          </cell>
          <cell r="G706">
            <v>7</v>
          </cell>
          <cell r="H706">
            <v>-18</v>
          </cell>
          <cell r="I706">
            <v>-126</v>
          </cell>
          <cell r="J706">
            <v>19991031</v>
          </cell>
          <cell r="K706" t="str">
            <v>1140303004</v>
          </cell>
          <cell r="L706" t="str">
            <v>6210403003</v>
          </cell>
          <cell r="M706" t="str">
            <v>9100000003</v>
          </cell>
        </row>
        <row r="707">
          <cell r="A707" t="str">
            <v>P014</v>
          </cell>
          <cell r="B707">
            <v>3104010008</v>
          </cell>
          <cell r="C707" t="str">
            <v>CYPERMETRINA 25%</v>
          </cell>
          <cell r="D707" t="str">
            <v>S1</v>
          </cell>
          <cell r="E707">
            <v>295</v>
          </cell>
          <cell r="F707">
            <v>2</v>
          </cell>
          <cell r="G707">
            <v>7</v>
          </cell>
          <cell r="H707">
            <v>-4</v>
          </cell>
          <cell r="I707">
            <v>-28</v>
          </cell>
          <cell r="J707">
            <v>19991031</v>
          </cell>
          <cell r="K707" t="str">
            <v>1140303004</v>
          </cell>
          <cell r="L707" t="str">
            <v>6210403003</v>
          </cell>
          <cell r="M707" t="str">
            <v>9100000003</v>
          </cell>
        </row>
        <row r="708">
          <cell r="A708" t="str">
            <v>P014</v>
          </cell>
          <cell r="B708">
            <v>3104010008</v>
          </cell>
          <cell r="C708" t="str">
            <v>CYPERMETRINA 25%</v>
          </cell>
          <cell r="D708" t="str">
            <v>S1</v>
          </cell>
          <cell r="E708">
            <v>296</v>
          </cell>
          <cell r="F708">
            <v>2</v>
          </cell>
          <cell r="G708">
            <v>7</v>
          </cell>
          <cell r="H708">
            <v>-4</v>
          </cell>
          <cell r="I708">
            <v>-28</v>
          </cell>
          <cell r="J708">
            <v>19991031</v>
          </cell>
          <cell r="K708" t="str">
            <v>1140303004</v>
          </cell>
          <cell r="L708" t="str">
            <v>6210403003</v>
          </cell>
          <cell r="M708" t="str">
            <v>9100000003</v>
          </cell>
        </row>
        <row r="709">
          <cell r="A709" t="str">
            <v>P014</v>
          </cell>
          <cell r="B709">
            <v>3104010008</v>
          </cell>
          <cell r="C709" t="str">
            <v>CYPERMETRINA 25%</v>
          </cell>
          <cell r="D709" t="str">
            <v>S1</v>
          </cell>
          <cell r="E709">
            <v>297</v>
          </cell>
          <cell r="F709">
            <v>2</v>
          </cell>
          <cell r="G709">
            <v>7</v>
          </cell>
          <cell r="H709">
            <v>-18</v>
          </cell>
          <cell r="I709">
            <v>-126</v>
          </cell>
          <cell r="J709">
            <v>19991031</v>
          </cell>
          <cell r="K709" t="str">
            <v>1140303004</v>
          </cell>
          <cell r="L709" t="str">
            <v>6210403003</v>
          </cell>
          <cell r="M709" t="str">
            <v>9100000003</v>
          </cell>
        </row>
        <row r="710">
          <cell r="A710" t="str">
            <v>P014</v>
          </cell>
          <cell r="B710">
            <v>3104010008</v>
          </cell>
          <cell r="C710" t="str">
            <v>CYPERMETRINA 25%</v>
          </cell>
          <cell r="D710" t="str">
            <v>S1</v>
          </cell>
          <cell r="E710">
            <v>298</v>
          </cell>
          <cell r="F710">
            <v>2</v>
          </cell>
          <cell r="G710">
            <v>7</v>
          </cell>
          <cell r="H710">
            <v>-7</v>
          </cell>
          <cell r="I710">
            <v>-49</v>
          </cell>
          <cell r="J710">
            <v>19991031</v>
          </cell>
          <cell r="K710" t="str">
            <v>1140303004</v>
          </cell>
          <cell r="L710" t="str">
            <v>6210403003</v>
          </cell>
          <cell r="M710" t="str">
            <v>9100000003</v>
          </cell>
        </row>
        <row r="711">
          <cell r="A711" t="str">
            <v>S001</v>
          </cell>
          <cell r="B711">
            <v>3104010008</v>
          </cell>
          <cell r="C711" t="str">
            <v>CYPERMETRINA 25%</v>
          </cell>
          <cell r="D711" t="str">
            <v>63</v>
          </cell>
          <cell r="E711">
            <v>623</v>
          </cell>
          <cell r="F711">
            <v>2</v>
          </cell>
          <cell r="G711">
            <v>5.5</v>
          </cell>
          <cell r="H711">
            <v>-43</v>
          </cell>
          <cell r="I711">
            <v>-236.5</v>
          </cell>
          <cell r="J711">
            <v>19991031</v>
          </cell>
          <cell r="K711" t="str">
            <v>1140303004</v>
          </cell>
          <cell r="L711" t="str">
            <v>6210403003</v>
          </cell>
        </row>
        <row r="712">
          <cell r="A712" t="str">
            <v>S002</v>
          </cell>
          <cell r="B712">
            <v>3104010008</v>
          </cell>
          <cell r="C712" t="str">
            <v>CYPERMETRINA 25%</v>
          </cell>
          <cell r="D712" t="str">
            <v>63</v>
          </cell>
          <cell r="E712">
            <v>626</v>
          </cell>
          <cell r="F712">
            <v>2</v>
          </cell>
          <cell r="G712">
            <v>5.5</v>
          </cell>
          <cell r="H712">
            <v>-18.399999999999999</v>
          </cell>
          <cell r="I712">
            <v>-101.19999999999999</v>
          </cell>
          <cell r="J712">
            <v>19991031</v>
          </cell>
          <cell r="K712" t="str">
            <v>1140303004</v>
          </cell>
          <cell r="L712" t="str">
            <v>6210403003</v>
          </cell>
        </row>
        <row r="713">
          <cell r="A713" t="str">
            <v>TG01</v>
          </cell>
          <cell r="B713">
            <v>3104010008</v>
          </cell>
          <cell r="C713" t="str">
            <v>CYPERMETRINA 25%</v>
          </cell>
          <cell r="D713" t="str">
            <v>63</v>
          </cell>
          <cell r="E713">
            <v>612</v>
          </cell>
          <cell r="F713">
            <v>2</v>
          </cell>
          <cell r="G713">
            <v>5.5</v>
          </cell>
          <cell r="H713">
            <v>-61</v>
          </cell>
          <cell r="I713">
            <v>-335.5</v>
          </cell>
          <cell r="J713">
            <v>19991031</v>
          </cell>
          <cell r="K713" t="str">
            <v>1140303004</v>
          </cell>
          <cell r="L713" t="str">
            <v>6210403003</v>
          </cell>
        </row>
        <row r="714">
          <cell r="A714" t="str">
            <v>TG02</v>
          </cell>
          <cell r="B714">
            <v>3104010008</v>
          </cell>
          <cell r="C714" t="str">
            <v>CYPERMETRINA 25%</v>
          </cell>
          <cell r="D714" t="str">
            <v>63</v>
          </cell>
          <cell r="E714">
            <v>616</v>
          </cell>
          <cell r="F714">
            <v>1</v>
          </cell>
          <cell r="G714">
            <v>5.5</v>
          </cell>
          <cell r="H714">
            <v>-31</v>
          </cell>
          <cell r="I714">
            <v>-170.5</v>
          </cell>
          <cell r="J714">
            <v>19991031</v>
          </cell>
          <cell r="K714" t="str">
            <v>1140303004</v>
          </cell>
          <cell r="L714" t="str">
            <v>6210403003</v>
          </cell>
        </row>
        <row r="715">
          <cell r="A715" t="str">
            <v>TG03</v>
          </cell>
          <cell r="B715">
            <v>3104010008</v>
          </cell>
          <cell r="C715" t="str">
            <v>CYPERMETRINA 25%</v>
          </cell>
          <cell r="D715" t="str">
            <v>63</v>
          </cell>
          <cell r="E715">
            <v>613</v>
          </cell>
          <cell r="F715">
            <v>6</v>
          </cell>
          <cell r="G715">
            <v>5.5</v>
          </cell>
          <cell r="H715">
            <v>-62</v>
          </cell>
          <cell r="I715">
            <v>-341</v>
          </cell>
          <cell r="J715">
            <v>19991031</v>
          </cell>
          <cell r="K715" t="str">
            <v>1140303004</v>
          </cell>
          <cell r="L715" t="str">
            <v>6210403003</v>
          </cell>
        </row>
        <row r="716">
          <cell r="A716" t="str">
            <v>TG28</v>
          </cell>
          <cell r="B716">
            <v>3104010008</v>
          </cell>
          <cell r="C716" t="str">
            <v>CYPERMETRINA 25%</v>
          </cell>
          <cell r="D716" t="str">
            <v>63</v>
          </cell>
          <cell r="E716">
            <v>614</v>
          </cell>
          <cell r="F716">
            <v>2</v>
          </cell>
          <cell r="G716">
            <v>5.5</v>
          </cell>
          <cell r="H716">
            <v>-36</v>
          </cell>
          <cell r="I716">
            <v>-198</v>
          </cell>
          <cell r="J716">
            <v>19991031</v>
          </cell>
          <cell r="K716" t="str">
            <v>1140303004</v>
          </cell>
          <cell r="L716" t="str">
            <v>6210403003</v>
          </cell>
        </row>
        <row r="717">
          <cell r="A717" t="str">
            <v>TG29</v>
          </cell>
          <cell r="B717">
            <v>3104010008</v>
          </cell>
          <cell r="C717" t="str">
            <v>CYPERMETRINA 25%</v>
          </cell>
          <cell r="D717" t="str">
            <v>63</v>
          </cell>
          <cell r="E717">
            <v>611</v>
          </cell>
          <cell r="F717">
            <v>3</v>
          </cell>
          <cell r="G717">
            <v>5.5</v>
          </cell>
          <cell r="H717">
            <v>-21</v>
          </cell>
          <cell r="I717">
            <v>-115.5</v>
          </cell>
          <cell r="J717">
            <v>19991031</v>
          </cell>
          <cell r="K717" t="str">
            <v>1140303004</v>
          </cell>
          <cell r="L717" t="str">
            <v>6210403003</v>
          </cell>
        </row>
        <row r="718">
          <cell r="A718" t="str">
            <v>TG31</v>
          </cell>
          <cell r="B718">
            <v>3104010008</v>
          </cell>
          <cell r="C718" t="str">
            <v>CYPERMETRINA 25%</v>
          </cell>
          <cell r="D718" t="str">
            <v>63</v>
          </cell>
          <cell r="E718">
            <v>615</v>
          </cell>
          <cell r="F718">
            <v>4</v>
          </cell>
          <cell r="G718">
            <v>5.5</v>
          </cell>
          <cell r="H718">
            <v>-24</v>
          </cell>
          <cell r="I718">
            <v>-132</v>
          </cell>
          <cell r="J718">
            <v>19991031</v>
          </cell>
          <cell r="K718" t="str">
            <v>1140303004</v>
          </cell>
          <cell r="L718" t="str">
            <v>6210403003</v>
          </cell>
        </row>
        <row r="719">
          <cell r="A719" t="str">
            <v>TL04</v>
          </cell>
          <cell r="B719">
            <v>3104010008</v>
          </cell>
          <cell r="C719" t="str">
            <v>CYPERMETRINA 25%</v>
          </cell>
          <cell r="D719" t="str">
            <v>63</v>
          </cell>
          <cell r="E719">
            <v>622</v>
          </cell>
          <cell r="F719">
            <v>4</v>
          </cell>
          <cell r="G719">
            <v>5.5</v>
          </cell>
          <cell r="H719">
            <v>-17.7</v>
          </cell>
          <cell r="I719">
            <v>-97.35</v>
          </cell>
          <cell r="J719">
            <v>19991031</v>
          </cell>
          <cell r="K719" t="str">
            <v>1140303004</v>
          </cell>
          <cell r="L719" t="str">
            <v>6210403003</v>
          </cell>
        </row>
        <row r="720">
          <cell r="A720" t="str">
            <v>TL06</v>
          </cell>
          <cell r="B720">
            <v>3104010008</v>
          </cell>
          <cell r="C720" t="str">
            <v>CYPERMETRINA 25%</v>
          </cell>
          <cell r="D720" t="str">
            <v>63</v>
          </cell>
          <cell r="E720">
            <v>621</v>
          </cell>
          <cell r="F720">
            <v>4</v>
          </cell>
          <cell r="G720">
            <v>5.5</v>
          </cell>
          <cell r="H720">
            <v>-46</v>
          </cell>
          <cell r="I720">
            <v>-253</v>
          </cell>
          <cell r="J720">
            <v>19991031</v>
          </cell>
          <cell r="K720" t="str">
            <v>1140303004</v>
          </cell>
          <cell r="L720" t="str">
            <v>6210403003</v>
          </cell>
        </row>
        <row r="721">
          <cell r="A721" t="str">
            <v>TO12</v>
          </cell>
          <cell r="B721">
            <v>3104010008</v>
          </cell>
          <cell r="C721" t="str">
            <v>CYPERMETRINA 25%</v>
          </cell>
          <cell r="D721" t="str">
            <v>S1</v>
          </cell>
          <cell r="E721">
            <v>334</v>
          </cell>
          <cell r="F721">
            <v>5</v>
          </cell>
          <cell r="G721">
            <v>5.5</v>
          </cell>
          <cell r="H721">
            <v>-48</v>
          </cell>
          <cell r="I721">
            <v>-264</v>
          </cell>
          <cell r="J721">
            <v>19991031</v>
          </cell>
          <cell r="K721" t="str">
            <v>1140303004</v>
          </cell>
          <cell r="L721" t="str">
            <v>6210403003</v>
          </cell>
          <cell r="M721" t="str">
            <v>9100000003</v>
          </cell>
        </row>
        <row r="722">
          <cell r="A722" t="str">
            <v>TO12</v>
          </cell>
          <cell r="B722">
            <v>3104010008</v>
          </cell>
          <cell r="C722" t="str">
            <v>CYPERMETRINA 25%</v>
          </cell>
          <cell r="D722" t="str">
            <v>S1</v>
          </cell>
          <cell r="E722">
            <v>335</v>
          </cell>
          <cell r="F722">
            <v>5</v>
          </cell>
          <cell r="G722">
            <v>5.5</v>
          </cell>
          <cell r="H722">
            <v>-49</v>
          </cell>
          <cell r="I722">
            <v>-269.5</v>
          </cell>
          <cell r="J722">
            <v>19991031</v>
          </cell>
          <cell r="K722" t="str">
            <v>1140303004</v>
          </cell>
          <cell r="L722" t="str">
            <v>6210403003</v>
          </cell>
          <cell r="M722" t="str">
            <v>9100000003</v>
          </cell>
        </row>
        <row r="723">
          <cell r="A723" t="str">
            <v>TZ01</v>
          </cell>
          <cell r="B723">
            <v>3104010008</v>
          </cell>
          <cell r="C723" t="str">
            <v>CYPERMETRINA 25%</v>
          </cell>
          <cell r="D723" t="str">
            <v>63</v>
          </cell>
          <cell r="E723">
            <v>606</v>
          </cell>
          <cell r="F723">
            <v>1</v>
          </cell>
          <cell r="G723">
            <v>5.5</v>
          </cell>
          <cell r="H723">
            <v>-23</v>
          </cell>
          <cell r="I723">
            <v>-126.5</v>
          </cell>
          <cell r="J723">
            <v>19991031</v>
          </cell>
          <cell r="K723" t="str">
            <v>1140303004</v>
          </cell>
          <cell r="L723" t="str">
            <v>6210403003</v>
          </cell>
        </row>
        <row r="724">
          <cell r="A724" t="str">
            <v>TZ02</v>
          </cell>
          <cell r="B724">
            <v>3104010008</v>
          </cell>
          <cell r="C724" t="str">
            <v>CYPERMETRINA 25%</v>
          </cell>
          <cell r="D724" t="str">
            <v>63</v>
          </cell>
          <cell r="E724">
            <v>610</v>
          </cell>
          <cell r="F724">
            <v>4</v>
          </cell>
          <cell r="G724">
            <v>6.26</v>
          </cell>
          <cell r="H724">
            <v>-8</v>
          </cell>
          <cell r="I724">
            <v>-50.08</v>
          </cell>
          <cell r="J724">
            <v>19991031</v>
          </cell>
          <cell r="K724" t="str">
            <v>1140303004</v>
          </cell>
          <cell r="L724" t="str">
            <v>6210403003</v>
          </cell>
        </row>
        <row r="725">
          <cell r="A725" t="str">
            <v>TA26</v>
          </cell>
          <cell r="B725">
            <v>3104010008</v>
          </cell>
          <cell r="C725" t="str">
            <v>CYPERMETRINA 25%</v>
          </cell>
          <cell r="D725" t="str">
            <v>64</v>
          </cell>
          <cell r="E725">
            <v>156</v>
          </cell>
          <cell r="F725">
            <v>2</v>
          </cell>
          <cell r="G725">
            <v>6.26</v>
          </cell>
          <cell r="H725">
            <v>-35</v>
          </cell>
          <cell r="I725">
            <v>-219.1</v>
          </cell>
          <cell r="J725">
            <v>19991031</v>
          </cell>
          <cell r="K725" t="str">
            <v>1140304004</v>
          </cell>
          <cell r="L725" t="str">
            <v>6210403004</v>
          </cell>
        </row>
        <row r="726">
          <cell r="A726" t="str">
            <v>TA30</v>
          </cell>
          <cell r="B726">
            <v>3104010008</v>
          </cell>
          <cell r="C726" t="str">
            <v>CYPERMETRINA 25%</v>
          </cell>
          <cell r="D726" t="str">
            <v>64</v>
          </cell>
          <cell r="E726">
            <v>159</v>
          </cell>
          <cell r="F726">
            <v>1</v>
          </cell>
          <cell r="G726">
            <v>5.0999999999999996</v>
          </cell>
          <cell r="H726">
            <v>-51</v>
          </cell>
          <cell r="I726">
            <v>-260.09999999999997</v>
          </cell>
          <cell r="J726">
            <v>19991031</v>
          </cell>
          <cell r="K726" t="str">
            <v>1140304004</v>
          </cell>
          <cell r="L726" t="str">
            <v>6210403004</v>
          </cell>
        </row>
        <row r="727">
          <cell r="A727" t="str">
            <v>TA33</v>
          </cell>
          <cell r="B727">
            <v>3104010008</v>
          </cell>
          <cell r="C727" t="str">
            <v>CYPERMETRINA 25%</v>
          </cell>
          <cell r="D727" t="str">
            <v>64</v>
          </cell>
          <cell r="E727">
            <v>161</v>
          </cell>
          <cell r="F727">
            <v>2</v>
          </cell>
          <cell r="G727">
            <v>3.1</v>
          </cell>
          <cell r="H727">
            <v>-6.5</v>
          </cell>
          <cell r="I727">
            <v>-20.150000000000002</v>
          </cell>
          <cell r="J727">
            <v>19991031</v>
          </cell>
          <cell r="K727" t="str">
            <v>1140304004</v>
          </cell>
          <cell r="L727" t="str">
            <v>6210403004</v>
          </cell>
        </row>
        <row r="728">
          <cell r="A728" t="str">
            <v>EA01</v>
          </cell>
          <cell r="B728">
            <v>3104010008</v>
          </cell>
          <cell r="C728" t="str">
            <v>CYPERMETRINA 25%</v>
          </cell>
          <cell r="D728" t="str">
            <v>65</v>
          </cell>
          <cell r="E728">
            <v>915</v>
          </cell>
          <cell r="F728">
            <v>1</v>
          </cell>
          <cell r="G728">
            <v>5.5</v>
          </cell>
          <cell r="H728">
            <v>-15</v>
          </cell>
          <cell r="I728">
            <v>-82.5</v>
          </cell>
          <cell r="J728">
            <v>19991031</v>
          </cell>
          <cell r="K728" t="str">
            <v>1140305004</v>
          </cell>
          <cell r="L728" t="str">
            <v>6210403005</v>
          </cell>
        </row>
        <row r="729">
          <cell r="A729" t="str">
            <v>EA03</v>
          </cell>
          <cell r="B729">
            <v>3104010008</v>
          </cell>
          <cell r="C729" t="str">
            <v>CYPERMETRINA 25%</v>
          </cell>
          <cell r="D729" t="str">
            <v>65</v>
          </cell>
          <cell r="E729">
            <v>902</v>
          </cell>
          <cell r="F729">
            <v>1</v>
          </cell>
          <cell r="G729">
            <v>5.5</v>
          </cell>
          <cell r="H729">
            <v>-8.3000000000000007</v>
          </cell>
          <cell r="I729">
            <v>-45.650000000000006</v>
          </cell>
          <cell r="J729">
            <v>19991031</v>
          </cell>
          <cell r="K729" t="str">
            <v>1140305004</v>
          </cell>
          <cell r="L729" t="str">
            <v>6210403005</v>
          </cell>
        </row>
        <row r="730">
          <cell r="A730" t="str">
            <v>EA03</v>
          </cell>
          <cell r="B730">
            <v>3104010008</v>
          </cell>
          <cell r="C730" t="str">
            <v>CYPERMETRINA 25%</v>
          </cell>
          <cell r="D730" t="str">
            <v>65</v>
          </cell>
          <cell r="E730">
            <v>908</v>
          </cell>
          <cell r="F730">
            <v>1</v>
          </cell>
          <cell r="G730">
            <v>5.5</v>
          </cell>
          <cell r="H730">
            <v>-10</v>
          </cell>
          <cell r="I730">
            <v>-55</v>
          </cell>
          <cell r="J730">
            <v>19991031</v>
          </cell>
          <cell r="K730" t="str">
            <v>1140305004</v>
          </cell>
          <cell r="L730" t="str">
            <v>6210403005</v>
          </cell>
        </row>
        <row r="731">
          <cell r="A731" t="str">
            <v>MF09</v>
          </cell>
          <cell r="B731">
            <v>3104010008</v>
          </cell>
          <cell r="C731" t="str">
            <v>CYPERMETRINA 25%</v>
          </cell>
          <cell r="D731" t="str">
            <v>65</v>
          </cell>
          <cell r="E731">
            <v>938</v>
          </cell>
          <cell r="F731">
            <v>2</v>
          </cell>
          <cell r="G731">
            <v>5.5</v>
          </cell>
          <cell r="H731">
            <v>-8.48</v>
          </cell>
          <cell r="I731">
            <v>-46.64</v>
          </cell>
          <cell r="J731">
            <v>19991031</v>
          </cell>
          <cell r="K731" t="str">
            <v>1140305004</v>
          </cell>
          <cell r="L731" t="str">
            <v>6210403005</v>
          </cell>
        </row>
        <row r="732">
          <cell r="A732" t="str">
            <v>MF28</v>
          </cell>
          <cell r="B732">
            <v>3104010008</v>
          </cell>
          <cell r="C732" t="str">
            <v>CYPERMETRINA 25%</v>
          </cell>
          <cell r="D732" t="str">
            <v>65</v>
          </cell>
          <cell r="E732">
            <v>934</v>
          </cell>
          <cell r="F732">
            <v>5</v>
          </cell>
          <cell r="G732">
            <v>6.1890000000000001</v>
          </cell>
          <cell r="H732">
            <v>-12</v>
          </cell>
          <cell r="I732">
            <v>-74.268000000000001</v>
          </cell>
          <cell r="J732">
            <v>19991031</v>
          </cell>
          <cell r="K732" t="str">
            <v>1140305004</v>
          </cell>
          <cell r="L732" t="str">
            <v>6210403005</v>
          </cell>
        </row>
        <row r="733">
          <cell r="A733" t="str">
            <v>MF29</v>
          </cell>
          <cell r="B733">
            <v>3104010008</v>
          </cell>
          <cell r="C733" t="str">
            <v>CYPERMETRINA 25%</v>
          </cell>
          <cell r="D733" t="str">
            <v>65</v>
          </cell>
          <cell r="E733">
            <v>928</v>
          </cell>
          <cell r="F733">
            <v>3</v>
          </cell>
          <cell r="G733">
            <v>6.1890000000000001</v>
          </cell>
          <cell r="H733">
            <v>-45.36</v>
          </cell>
          <cell r="I733">
            <v>-280.73304000000002</v>
          </cell>
          <cell r="J733">
            <v>19991031</v>
          </cell>
          <cell r="K733" t="str">
            <v>1140305004</v>
          </cell>
          <cell r="L733" t="str">
            <v>6210403005</v>
          </cell>
        </row>
        <row r="734">
          <cell r="A734" t="str">
            <v>MF32</v>
          </cell>
          <cell r="B734">
            <v>3104010008</v>
          </cell>
          <cell r="C734" t="str">
            <v>CYPERMETRINA 25%</v>
          </cell>
          <cell r="D734" t="str">
            <v>65</v>
          </cell>
          <cell r="E734">
            <v>933</v>
          </cell>
          <cell r="F734">
            <v>1</v>
          </cell>
          <cell r="G734">
            <v>2.4</v>
          </cell>
          <cell r="H734">
            <v>-28</v>
          </cell>
          <cell r="I734">
            <v>-67.2</v>
          </cell>
          <cell r="J734">
            <v>19991031</v>
          </cell>
          <cell r="K734" t="str">
            <v>1140305004</v>
          </cell>
          <cell r="L734" t="str">
            <v>6210403005</v>
          </cell>
        </row>
        <row r="735">
          <cell r="A735" t="str">
            <v>MF34</v>
          </cell>
          <cell r="B735">
            <v>3104010008</v>
          </cell>
          <cell r="C735" t="str">
            <v>CYPERMETRINA 25%</v>
          </cell>
          <cell r="D735" t="str">
            <v>65</v>
          </cell>
          <cell r="E735">
            <v>936</v>
          </cell>
          <cell r="F735">
            <v>3</v>
          </cell>
          <cell r="G735">
            <v>2.4</v>
          </cell>
          <cell r="H735">
            <v>-22.91</v>
          </cell>
          <cell r="I735">
            <v>-54.984000000000002</v>
          </cell>
          <cell r="J735">
            <v>19991031</v>
          </cell>
          <cell r="K735" t="str">
            <v>1140305004</v>
          </cell>
          <cell r="L735" t="str">
            <v>6210403005</v>
          </cell>
        </row>
        <row r="736">
          <cell r="A736" t="str">
            <v>MF36</v>
          </cell>
          <cell r="B736">
            <v>3104010008</v>
          </cell>
          <cell r="C736" t="str">
            <v>CYPERMETRINA 25%</v>
          </cell>
          <cell r="D736" t="str">
            <v>65</v>
          </cell>
          <cell r="E736">
            <v>920</v>
          </cell>
          <cell r="F736">
            <v>3</v>
          </cell>
          <cell r="G736">
            <v>5.5</v>
          </cell>
          <cell r="H736">
            <v>-46</v>
          </cell>
          <cell r="I736">
            <v>-253</v>
          </cell>
          <cell r="J736">
            <v>19991031</v>
          </cell>
          <cell r="K736" t="str">
            <v>1140305004</v>
          </cell>
          <cell r="L736" t="str">
            <v>6210403005</v>
          </cell>
        </row>
        <row r="737">
          <cell r="A737" t="str">
            <v>MF38</v>
          </cell>
          <cell r="B737">
            <v>3104010008</v>
          </cell>
          <cell r="C737" t="str">
            <v>CYPERMETRINA 25%</v>
          </cell>
          <cell r="D737" t="str">
            <v>65</v>
          </cell>
          <cell r="E737">
            <v>927</v>
          </cell>
          <cell r="F737">
            <v>3</v>
          </cell>
          <cell r="G737">
            <v>37.146000000000001</v>
          </cell>
          <cell r="H737">
            <v>-22.05</v>
          </cell>
          <cell r="I737">
            <v>-819.0693</v>
          </cell>
          <cell r="J737">
            <v>19991031</v>
          </cell>
          <cell r="K737" t="str">
            <v>1140305004</v>
          </cell>
          <cell r="L737" t="str">
            <v>6210403005</v>
          </cell>
        </row>
        <row r="738">
          <cell r="A738" t="str">
            <v>MF39</v>
          </cell>
          <cell r="B738">
            <v>3104010008</v>
          </cell>
          <cell r="C738" t="str">
            <v>CYPERMETRINA 25%</v>
          </cell>
          <cell r="D738" t="str">
            <v>65</v>
          </cell>
          <cell r="E738">
            <v>926</v>
          </cell>
          <cell r="F738">
            <v>5</v>
          </cell>
          <cell r="G738">
            <v>5.2409999999999997</v>
          </cell>
          <cell r="H738">
            <v>-49.08</v>
          </cell>
          <cell r="I738">
            <v>-257.22827999999998</v>
          </cell>
          <cell r="J738">
            <v>19991031</v>
          </cell>
          <cell r="K738" t="str">
            <v>1140305004</v>
          </cell>
          <cell r="L738" t="str">
            <v>6210403005</v>
          </cell>
        </row>
        <row r="739">
          <cell r="A739" t="str">
            <v>P012</v>
          </cell>
          <cell r="B739">
            <v>3104010008</v>
          </cell>
          <cell r="C739" t="str">
            <v>CYPERMETRINA 25%</v>
          </cell>
          <cell r="D739" t="str">
            <v>N1</v>
          </cell>
          <cell r="E739">
            <v>329</v>
          </cell>
          <cell r="F739">
            <v>2</v>
          </cell>
          <cell r="G739">
            <v>4.0609999999999999</v>
          </cell>
          <cell r="H739">
            <v>-7.5</v>
          </cell>
          <cell r="I739">
            <v>-30.4575</v>
          </cell>
          <cell r="J739">
            <v>19991031</v>
          </cell>
          <cell r="K739" t="str">
            <v>1140305004</v>
          </cell>
          <cell r="L739" t="str">
            <v>6210403005</v>
          </cell>
          <cell r="M739" t="str">
            <v>9100000005</v>
          </cell>
        </row>
        <row r="740">
          <cell r="A740" t="str">
            <v>P023</v>
          </cell>
          <cell r="B740">
            <v>3104010008</v>
          </cell>
          <cell r="C740" t="str">
            <v>CYPERMETRINA 25%</v>
          </cell>
          <cell r="D740" t="str">
            <v>B1</v>
          </cell>
          <cell r="E740">
            <v>238</v>
          </cell>
          <cell r="F740">
            <v>5</v>
          </cell>
          <cell r="G740">
            <v>7</v>
          </cell>
          <cell r="H740">
            <v>-7</v>
          </cell>
          <cell r="I740">
            <v>-49</v>
          </cell>
          <cell r="J740">
            <v>19991030</v>
          </cell>
          <cell r="K740" t="str">
            <v>1140305004</v>
          </cell>
          <cell r="L740" t="str">
            <v>6210403005</v>
          </cell>
          <cell r="M740" t="str">
            <v>9100000005</v>
          </cell>
        </row>
        <row r="741">
          <cell r="A741" t="str">
            <v>P023</v>
          </cell>
          <cell r="B741">
            <v>3104010008</v>
          </cell>
          <cell r="C741" t="str">
            <v>CYPERMETRINA 25%</v>
          </cell>
          <cell r="D741" t="str">
            <v>B1</v>
          </cell>
          <cell r="E741">
            <v>239</v>
          </cell>
          <cell r="F741">
            <v>5</v>
          </cell>
          <cell r="G741">
            <v>7</v>
          </cell>
          <cell r="H741">
            <v>-6</v>
          </cell>
          <cell r="I741">
            <v>-42</v>
          </cell>
          <cell r="J741">
            <v>19991030</v>
          </cell>
          <cell r="K741" t="str">
            <v>1140305004</v>
          </cell>
          <cell r="L741" t="str">
            <v>6210403005</v>
          </cell>
          <cell r="M741" t="str">
            <v>9100000005</v>
          </cell>
        </row>
        <row r="742">
          <cell r="A742" t="str">
            <v>P023</v>
          </cell>
          <cell r="B742">
            <v>3104010008</v>
          </cell>
          <cell r="C742" t="str">
            <v>CYPERMETRINA 25%</v>
          </cell>
          <cell r="D742" t="str">
            <v>B1</v>
          </cell>
          <cell r="E742">
            <v>242</v>
          </cell>
          <cell r="F742">
            <v>4</v>
          </cell>
          <cell r="G742">
            <v>7</v>
          </cell>
          <cell r="H742">
            <v>-3</v>
          </cell>
          <cell r="I742">
            <v>-21</v>
          </cell>
          <cell r="J742">
            <v>19991030</v>
          </cell>
          <cell r="K742" t="str">
            <v>1140305004</v>
          </cell>
          <cell r="L742" t="str">
            <v>6210403005</v>
          </cell>
          <cell r="M742" t="str">
            <v>9100000005</v>
          </cell>
        </row>
        <row r="743">
          <cell r="A743" t="str">
            <v>P023</v>
          </cell>
          <cell r="B743">
            <v>3104010008</v>
          </cell>
          <cell r="C743" t="str">
            <v>CYPERMETRINA 25%</v>
          </cell>
          <cell r="D743" t="str">
            <v>B1</v>
          </cell>
          <cell r="E743">
            <v>243</v>
          </cell>
          <cell r="F743">
            <v>4</v>
          </cell>
          <cell r="G743">
            <v>7</v>
          </cell>
          <cell r="H743">
            <v>-3.5</v>
          </cell>
          <cell r="I743">
            <v>-24.5</v>
          </cell>
          <cell r="J743">
            <v>19991030</v>
          </cell>
          <cell r="K743" t="str">
            <v>1140305004</v>
          </cell>
          <cell r="L743" t="str">
            <v>6210403005</v>
          </cell>
          <cell r="M743" t="str">
            <v>9100000005</v>
          </cell>
        </row>
        <row r="744">
          <cell r="A744" t="str">
            <v>P023</v>
          </cell>
          <cell r="B744">
            <v>3104010008</v>
          </cell>
          <cell r="C744" t="str">
            <v>CYPERMETRINA 25%</v>
          </cell>
          <cell r="D744" t="str">
            <v>B1</v>
          </cell>
          <cell r="E744">
            <v>244</v>
          </cell>
          <cell r="F744">
            <v>4</v>
          </cell>
          <cell r="G744">
            <v>7</v>
          </cell>
          <cell r="H744">
            <v>-11.5</v>
          </cell>
          <cell r="I744">
            <v>-80.5</v>
          </cell>
          <cell r="J744">
            <v>19991030</v>
          </cell>
          <cell r="K744" t="str">
            <v>1140305004</v>
          </cell>
          <cell r="L744" t="str">
            <v>6210403005</v>
          </cell>
          <cell r="M744" t="str">
            <v>9100000005</v>
          </cell>
        </row>
        <row r="745">
          <cell r="A745" t="str">
            <v>P023</v>
          </cell>
          <cell r="B745">
            <v>3104010008</v>
          </cell>
          <cell r="C745" t="str">
            <v>CYPERMETRINA 25%</v>
          </cell>
          <cell r="D745" t="str">
            <v>B1</v>
          </cell>
          <cell r="E745">
            <v>245</v>
          </cell>
          <cell r="F745">
            <v>4</v>
          </cell>
          <cell r="G745">
            <v>7</v>
          </cell>
          <cell r="H745">
            <v>-3</v>
          </cell>
          <cell r="I745">
            <v>-21</v>
          </cell>
          <cell r="J745">
            <v>19991030</v>
          </cell>
          <cell r="K745" t="str">
            <v>1140305004</v>
          </cell>
          <cell r="L745" t="str">
            <v>6210403005</v>
          </cell>
          <cell r="M745" t="str">
            <v>9100000005</v>
          </cell>
        </row>
        <row r="746">
          <cell r="A746" t="str">
            <v>P023</v>
          </cell>
          <cell r="B746">
            <v>3104010008</v>
          </cell>
          <cell r="C746" t="str">
            <v>CYPERMETRINA 25%</v>
          </cell>
          <cell r="D746" t="str">
            <v>B1</v>
          </cell>
          <cell r="E746">
            <v>246</v>
          </cell>
          <cell r="F746">
            <v>4</v>
          </cell>
          <cell r="G746">
            <v>7</v>
          </cell>
          <cell r="H746">
            <v>-2.5</v>
          </cell>
          <cell r="I746">
            <v>-17.5</v>
          </cell>
          <cell r="J746">
            <v>19991030</v>
          </cell>
          <cell r="K746" t="str">
            <v>1140305004</v>
          </cell>
          <cell r="L746" t="str">
            <v>6210403005</v>
          </cell>
          <cell r="M746" t="str">
            <v>9100000005</v>
          </cell>
        </row>
        <row r="747">
          <cell r="A747" t="str">
            <v>P023</v>
          </cell>
          <cell r="B747">
            <v>3104010008</v>
          </cell>
          <cell r="C747" t="str">
            <v>CYPERMETRINA 25%</v>
          </cell>
          <cell r="D747" t="str">
            <v>B1</v>
          </cell>
          <cell r="E747">
            <v>247</v>
          </cell>
          <cell r="F747">
            <v>4</v>
          </cell>
          <cell r="G747">
            <v>7</v>
          </cell>
          <cell r="H747">
            <v>-2</v>
          </cell>
          <cell r="I747">
            <v>-14</v>
          </cell>
          <cell r="J747">
            <v>19991030</v>
          </cell>
          <cell r="K747" t="str">
            <v>1140305004</v>
          </cell>
          <cell r="L747" t="str">
            <v>6210403005</v>
          </cell>
          <cell r="M747" t="str">
            <v>9100000005</v>
          </cell>
        </row>
        <row r="748">
          <cell r="A748" t="str">
            <v>P023</v>
          </cell>
          <cell r="B748">
            <v>3104010008</v>
          </cell>
          <cell r="C748" t="str">
            <v>CYPERMETRINA 25%</v>
          </cell>
          <cell r="D748" t="str">
            <v>B1</v>
          </cell>
          <cell r="E748">
            <v>248</v>
          </cell>
          <cell r="F748">
            <v>4</v>
          </cell>
          <cell r="G748">
            <v>7</v>
          </cell>
          <cell r="H748">
            <v>-1</v>
          </cell>
          <cell r="I748">
            <v>-7</v>
          </cell>
          <cell r="J748">
            <v>19991030</v>
          </cell>
          <cell r="K748" t="str">
            <v>1140305004</v>
          </cell>
          <cell r="L748" t="str">
            <v>6210403005</v>
          </cell>
          <cell r="M748" t="str">
            <v>9100000005</v>
          </cell>
        </row>
        <row r="749">
          <cell r="A749" t="str">
            <v>P023</v>
          </cell>
          <cell r="B749">
            <v>3104010008</v>
          </cell>
          <cell r="C749" t="str">
            <v>CYPERMETRINA 25%</v>
          </cell>
          <cell r="D749" t="str">
            <v>B1</v>
          </cell>
          <cell r="E749">
            <v>249</v>
          </cell>
          <cell r="F749">
            <v>4</v>
          </cell>
          <cell r="G749">
            <v>7</v>
          </cell>
          <cell r="H749">
            <v>-40</v>
          </cell>
          <cell r="I749">
            <v>-280</v>
          </cell>
          <cell r="J749">
            <v>19991030</v>
          </cell>
          <cell r="K749" t="str">
            <v>1140305004</v>
          </cell>
          <cell r="L749" t="str">
            <v>6210403005</v>
          </cell>
          <cell r="M749" t="str">
            <v>9100000005</v>
          </cell>
        </row>
        <row r="750">
          <cell r="A750" t="str">
            <v>P023</v>
          </cell>
          <cell r="B750">
            <v>3104010008</v>
          </cell>
          <cell r="C750" t="str">
            <v>CYPERMETRINA 25%</v>
          </cell>
          <cell r="D750" t="str">
            <v>B1</v>
          </cell>
          <cell r="E750">
            <v>250</v>
          </cell>
          <cell r="F750">
            <v>4</v>
          </cell>
          <cell r="G750">
            <v>7</v>
          </cell>
          <cell r="H750">
            <v>-5.5</v>
          </cell>
          <cell r="I750">
            <v>-38.5</v>
          </cell>
          <cell r="J750">
            <v>19991030</v>
          </cell>
          <cell r="K750" t="str">
            <v>1140305004</v>
          </cell>
          <cell r="L750" t="str">
            <v>6210403005</v>
          </cell>
          <cell r="M750" t="str">
            <v>9100000005</v>
          </cell>
        </row>
        <row r="751">
          <cell r="A751" t="str">
            <v>P023</v>
          </cell>
          <cell r="B751">
            <v>3104010008</v>
          </cell>
          <cell r="C751" t="str">
            <v>CYPERMETRINA 25%</v>
          </cell>
          <cell r="D751" t="str">
            <v>B1</v>
          </cell>
          <cell r="E751">
            <v>251</v>
          </cell>
          <cell r="F751">
            <v>4</v>
          </cell>
          <cell r="G751">
            <v>7</v>
          </cell>
          <cell r="H751">
            <v>-3.5</v>
          </cell>
          <cell r="I751">
            <v>-24.5</v>
          </cell>
          <cell r="J751">
            <v>19991030</v>
          </cell>
          <cell r="K751" t="str">
            <v>1140305004</v>
          </cell>
          <cell r="L751" t="str">
            <v>6210403005</v>
          </cell>
          <cell r="M751" t="str">
            <v>9100000005</v>
          </cell>
        </row>
        <row r="752">
          <cell r="A752" t="str">
            <v>P023</v>
          </cell>
          <cell r="B752">
            <v>3104010008</v>
          </cell>
          <cell r="C752" t="str">
            <v>CYPERMETRINA 25%</v>
          </cell>
          <cell r="D752" t="str">
            <v>B1</v>
          </cell>
          <cell r="E752">
            <v>252</v>
          </cell>
          <cell r="F752">
            <v>4</v>
          </cell>
          <cell r="G752">
            <v>7</v>
          </cell>
          <cell r="H752">
            <v>-4.5</v>
          </cell>
          <cell r="I752">
            <v>-31.5</v>
          </cell>
          <cell r="J752">
            <v>19991030</v>
          </cell>
          <cell r="K752" t="str">
            <v>1140305004</v>
          </cell>
          <cell r="L752" t="str">
            <v>6210403005</v>
          </cell>
          <cell r="M752" t="str">
            <v>9100000005</v>
          </cell>
        </row>
        <row r="753">
          <cell r="A753" t="str">
            <v>P023</v>
          </cell>
          <cell r="B753">
            <v>3104010008</v>
          </cell>
          <cell r="C753" t="str">
            <v>CYPERMETRINA 25%</v>
          </cell>
          <cell r="D753" t="str">
            <v>B1</v>
          </cell>
          <cell r="E753">
            <v>253</v>
          </cell>
          <cell r="F753">
            <v>5</v>
          </cell>
          <cell r="G753">
            <v>7</v>
          </cell>
          <cell r="H753">
            <v>-6</v>
          </cell>
          <cell r="I753">
            <v>-42</v>
          </cell>
          <cell r="J753">
            <v>19991030</v>
          </cell>
          <cell r="K753" t="str">
            <v>1140305004</v>
          </cell>
          <cell r="L753" t="str">
            <v>6210403005</v>
          </cell>
          <cell r="M753" t="str">
            <v>9100000005</v>
          </cell>
        </row>
        <row r="754">
          <cell r="A754" t="str">
            <v>P023</v>
          </cell>
          <cell r="B754">
            <v>3104010008</v>
          </cell>
          <cell r="C754" t="str">
            <v>CYPERMETRINA 25%</v>
          </cell>
          <cell r="D754" t="str">
            <v>B1</v>
          </cell>
          <cell r="E754">
            <v>254</v>
          </cell>
          <cell r="F754">
            <v>5</v>
          </cell>
          <cell r="G754">
            <v>7</v>
          </cell>
          <cell r="H754">
            <v>-5</v>
          </cell>
          <cell r="I754">
            <v>-35</v>
          </cell>
          <cell r="J754">
            <v>19991030</v>
          </cell>
          <cell r="K754" t="str">
            <v>1140305004</v>
          </cell>
          <cell r="L754" t="str">
            <v>6210403005</v>
          </cell>
          <cell r="M754" t="str">
            <v>9100000005</v>
          </cell>
        </row>
        <row r="755">
          <cell r="A755" t="str">
            <v>P023</v>
          </cell>
          <cell r="B755">
            <v>3104010008</v>
          </cell>
          <cell r="C755" t="str">
            <v>CYPERMETRINA 25%</v>
          </cell>
          <cell r="D755" t="str">
            <v>B1</v>
          </cell>
          <cell r="E755">
            <v>268</v>
          </cell>
          <cell r="F755">
            <v>4</v>
          </cell>
          <cell r="G755">
            <v>7</v>
          </cell>
          <cell r="H755">
            <v>-4</v>
          </cell>
          <cell r="I755">
            <v>-28</v>
          </cell>
          <cell r="J755">
            <v>19991030</v>
          </cell>
          <cell r="K755" t="str">
            <v>1140305004</v>
          </cell>
          <cell r="L755" t="str">
            <v>6210403005</v>
          </cell>
          <cell r="M755" t="str">
            <v>9100000005</v>
          </cell>
        </row>
        <row r="756">
          <cell r="A756" t="str">
            <v>TA28</v>
          </cell>
          <cell r="B756">
            <v>3104010008</v>
          </cell>
          <cell r="C756" t="str">
            <v>CYPERMETRINA 25%</v>
          </cell>
          <cell r="D756" t="str">
            <v>65</v>
          </cell>
          <cell r="E756">
            <v>880</v>
          </cell>
          <cell r="F756">
            <v>4</v>
          </cell>
          <cell r="G756">
            <v>5.5</v>
          </cell>
          <cell r="H756">
            <v>-8</v>
          </cell>
          <cell r="I756">
            <v>-44</v>
          </cell>
          <cell r="J756">
            <v>19991031</v>
          </cell>
          <cell r="K756" t="str">
            <v>1140305004</v>
          </cell>
          <cell r="L756" t="str">
            <v>6210403005</v>
          </cell>
        </row>
        <row r="757">
          <cell r="A757" t="str">
            <v>TA29</v>
          </cell>
          <cell r="B757">
            <v>3104010008</v>
          </cell>
          <cell r="C757" t="str">
            <v>CYPERMETRINA 25%</v>
          </cell>
          <cell r="D757" t="str">
            <v>65</v>
          </cell>
          <cell r="E757">
            <v>879</v>
          </cell>
          <cell r="F757">
            <v>4</v>
          </cell>
          <cell r="G757">
            <v>6.26</v>
          </cell>
          <cell r="H757">
            <v>-20</v>
          </cell>
          <cell r="I757">
            <v>-125.19999999999999</v>
          </cell>
          <cell r="J757">
            <v>19991031</v>
          </cell>
          <cell r="K757" t="str">
            <v>1140305004</v>
          </cell>
          <cell r="L757" t="str">
            <v>6210403005</v>
          </cell>
        </row>
        <row r="758">
          <cell r="A758" t="str">
            <v>TA30</v>
          </cell>
          <cell r="B758">
            <v>3104010008</v>
          </cell>
          <cell r="C758" t="str">
            <v>CYPERMETRINA 25%</v>
          </cell>
          <cell r="D758" t="str">
            <v>65</v>
          </cell>
          <cell r="E758">
            <v>884</v>
          </cell>
          <cell r="F758">
            <v>5</v>
          </cell>
          <cell r="G758">
            <v>5.0999999999999996</v>
          </cell>
          <cell r="H758">
            <v>-28</v>
          </cell>
          <cell r="I758">
            <v>-142.79999999999998</v>
          </cell>
          <cell r="J758">
            <v>19991031</v>
          </cell>
          <cell r="K758" t="str">
            <v>1140305004</v>
          </cell>
          <cell r="L758" t="str">
            <v>6210403005</v>
          </cell>
        </row>
        <row r="759">
          <cell r="A759" t="str">
            <v>TA31</v>
          </cell>
          <cell r="B759">
            <v>3104010008</v>
          </cell>
          <cell r="C759" t="str">
            <v>CYPERMETRINA 25%</v>
          </cell>
          <cell r="D759" t="str">
            <v>65</v>
          </cell>
          <cell r="E759">
            <v>888</v>
          </cell>
          <cell r="F759">
            <v>1</v>
          </cell>
          <cell r="G759">
            <v>5.5</v>
          </cell>
          <cell r="H759">
            <v>-27</v>
          </cell>
          <cell r="I759">
            <v>-148.5</v>
          </cell>
          <cell r="J759">
            <v>19991031</v>
          </cell>
          <cell r="K759" t="str">
            <v>1140305004</v>
          </cell>
          <cell r="L759" t="str">
            <v>6210403005</v>
          </cell>
        </row>
        <row r="760">
          <cell r="A760" t="str">
            <v>TA32</v>
          </cell>
          <cell r="B760">
            <v>3104010008</v>
          </cell>
          <cell r="C760" t="str">
            <v>CYPERMETRINA 25%</v>
          </cell>
          <cell r="D760" t="str">
            <v>65</v>
          </cell>
          <cell r="E760">
            <v>875</v>
          </cell>
          <cell r="F760">
            <v>1</v>
          </cell>
          <cell r="G760">
            <v>5.0999999999999996</v>
          </cell>
          <cell r="H760">
            <v>-18</v>
          </cell>
          <cell r="I760">
            <v>-91.8</v>
          </cell>
          <cell r="J760">
            <v>19991031</v>
          </cell>
          <cell r="K760" t="str">
            <v>1140305004</v>
          </cell>
          <cell r="L760" t="str">
            <v>6210403005</v>
          </cell>
        </row>
        <row r="761">
          <cell r="A761" t="str">
            <v>TA34</v>
          </cell>
          <cell r="B761">
            <v>3104010008</v>
          </cell>
          <cell r="C761" t="str">
            <v>CYPERMETRINA 25%</v>
          </cell>
          <cell r="D761" t="str">
            <v>65</v>
          </cell>
          <cell r="E761">
            <v>882</v>
          </cell>
          <cell r="F761">
            <v>6</v>
          </cell>
          <cell r="G761">
            <v>5.5</v>
          </cell>
          <cell r="H761">
            <v>-16</v>
          </cell>
          <cell r="I761">
            <v>-88</v>
          </cell>
          <cell r="J761">
            <v>19991031</v>
          </cell>
          <cell r="K761" t="str">
            <v>1140305004</v>
          </cell>
          <cell r="L761" t="str">
            <v>6210403005</v>
          </cell>
        </row>
        <row r="762">
          <cell r="A762" t="str">
            <v>TG30</v>
          </cell>
          <cell r="B762">
            <v>3104010008</v>
          </cell>
          <cell r="C762" t="str">
            <v>CYPERMETRINA 25%</v>
          </cell>
          <cell r="D762" t="str">
            <v>65</v>
          </cell>
          <cell r="E762">
            <v>865</v>
          </cell>
          <cell r="F762">
            <v>4</v>
          </cell>
          <cell r="G762">
            <v>6.26</v>
          </cell>
          <cell r="H762">
            <v>-21</v>
          </cell>
          <cell r="I762">
            <v>-131.46</v>
          </cell>
          <cell r="J762">
            <v>19991031</v>
          </cell>
          <cell r="K762" t="str">
            <v>1140305004</v>
          </cell>
          <cell r="L762" t="str">
            <v>6210403005</v>
          </cell>
        </row>
        <row r="763">
          <cell r="A763" t="str">
            <v>TL04</v>
          </cell>
          <cell r="B763">
            <v>3104010008</v>
          </cell>
          <cell r="C763" t="str">
            <v>CYPERMETRINA 25%</v>
          </cell>
          <cell r="D763" t="str">
            <v>65</v>
          </cell>
          <cell r="E763">
            <v>898</v>
          </cell>
          <cell r="F763">
            <v>1</v>
          </cell>
          <cell r="G763">
            <v>5.5</v>
          </cell>
          <cell r="H763">
            <v>-20</v>
          </cell>
          <cell r="I763">
            <v>-110</v>
          </cell>
          <cell r="J763">
            <v>19991031</v>
          </cell>
          <cell r="K763" t="str">
            <v>1140305004</v>
          </cell>
          <cell r="L763" t="str">
            <v>6210403005</v>
          </cell>
        </row>
        <row r="764">
          <cell r="A764" t="str">
            <v>TL04</v>
          </cell>
          <cell r="B764">
            <v>3104010008</v>
          </cell>
          <cell r="C764" t="str">
            <v>CYPERMETRINA 25%</v>
          </cell>
          <cell r="D764" t="str">
            <v>65</v>
          </cell>
          <cell r="E764">
            <v>900</v>
          </cell>
          <cell r="F764">
            <v>1</v>
          </cell>
          <cell r="G764">
            <v>5.5</v>
          </cell>
          <cell r="H764">
            <v>-19.3</v>
          </cell>
          <cell r="I764">
            <v>-106.15</v>
          </cell>
          <cell r="J764">
            <v>19991031</v>
          </cell>
          <cell r="K764" t="str">
            <v>1140305004</v>
          </cell>
          <cell r="L764" t="str">
            <v>6210403005</v>
          </cell>
        </row>
        <row r="765">
          <cell r="A765" t="str">
            <v>TL05</v>
          </cell>
          <cell r="B765">
            <v>3104010008</v>
          </cell>
          <cell r="C765" t="str">
            <v>CYPERMETRINA 25%</v>
          </cell>
          <cell r="D765" t="str">
            <v>65</v>
          </cell>
          <cell r="E765">
            <v>890</v>
          </cell>
          <cell r="F765">
            <v>6</v>
          </cell>
          <cell r="G765">
            <v>5.5</v>
          </cell>
          <cell r="H765">
            <v>-29</v>
          </cell>
          <cell r="I765">
            <v>-159.5</v>
          </cell>
          <cell r="J765">
            <v>19991031</v>
          </cell>
          <cell r="K765" t="str">
            <v>1140305004</v>
          </cell>
          <cell r="L765" t="str">
            <v>6210403005</v>
          </cell>
        </row>
        <row r="766">
          <cell r="A766" t="str">
            <v>TL05</v>
          </cell>
          <cell r="B766">
            <v>3104010008</v>
          </cell>
          <cell r="C766" t="str">
            <v>CYPERMETRINA 25%</v>
          </cell>
          <cell r="D766" t="str">
            <v>65</v>
          </cell>
          <cell r="E766">
            <v>892</v>
          </cell>
          <cell r="F766">
            <v>1</v>
          </cell>
          <cell r="G766">
            <v>5.5</v>
          </cell>
          <cell r="H766">
            <v>-12</v>
          </cell>
          <cell r="I766">
            <v>-66</v>
          </cell>
          <cell r="J766">
            <v>19991031</v>
          </cell>
          <cell r="K766" t="str">
            <v>1140305004</v>
          </cell>
          <cell r="L766" t="str">
            <v>6210403005</v>
          </cell>
        </row>
        <row r="767">
          <cell r="A767" t="str">
            <v>TL06</v>
          </cell>
          <cell r="B767">
            <v>3104010008</v>
          </cell>
          <cell r="C767" t="str">
            <v>CYPERMETRINA 25%</v>
          </cell>
          <cell r="D767" t="str">
            <v>65</v>
          </cell>
          <cell r="E767">
            <v>896</v>
          </cell>
          <cell r="F767">
            <v>6</v>
          </cell>
          <cell r="G767">
            <v>5.5</v>
          </cell>
          <cell r="H767">
            <v>-20</v>
          </cell>
          <cell r="I767">
            <v>-110</v>
          </cell>
          <cell r="J767">
            <v>19991031</v>
          </cell>
          <cell r="K767" t="str">
            <v>1140305004</v>
          </cell>
          <cell r="L767" t="str">
            <v>6210403005</v>
          </cell>
        </row>
        <row r="768">
          <cell r="A768" t="str">
            <v>TL07</v>
          </cell>
          <cell r="B768">
            <v>3104010008</v>
          </cell>
          <cell r="C768" t="str">
            <v>CYPERMETRINA 25%</v>
          </cell>
          <cell r="D768" t="str">
            <v>65</v>
          </cell>
          <cell r="E768">
            <v>894</v>
          </cell>
          <cell r="F768">
            <v>6</v>
          </cell>
          <cell r="G768">
            <v>5.5</v>
          </cell>
          <cell r="H768">
            <v>-34.6</v>
          </cell>
          <cell r="I768">
            <v>-190.3</v>
          </cell>
          <cell r="J768">
            <v>19991031</v>
          </cell>
          <cell r="K768" t="str">
            <v>1140305004</v>
          </cell>
          <cell r="L768" t="str">
            <v>6210403005</v>
          </cell>
        </row>
        <row r="769">
          <cell r="A769" t="str">
            <v>TL07</v>
          </cell>
          <cell r="B769">
            <v>3104010008</v>
          </cell>
          <cell r="C769" t="str">
            <v>CYPERMETRINA 25%</v>
          </cell>
          <cell r="D769" t="str">
            <v>65</v>
          </cell>
          <cell r="E769">
            <v>895</v>
          </cell>
          <cell r="F769">
            <v>1</v>
          </cell>
          <cell r="G769">
            <v>5.5</v>
          </cell>
          <cell r="H769">
            <v>-7</v>
          </cell>
          <cell r="I769">
            <v>-38.5</v>
          </cell>
          <cell r="J769">
            <v>19991031</v>
          </cell>
          <cell r="K769" t="str">
            <v>1140305004</v>
          </cell>
          <cell r="L769" t="str">
            <v>6210403005</v>
          </cell>
        </row>
        <row r="770">
          <cell r="A770" t="str">
            <v>TL08</v>
          </cell>
          <cell r="B770">
            <v>3104010008</v>
          </cell>
          <cell r="C770" t="str">
            <v>CYPERMETRINA 25%</v>
          </cell>
          <cell r="D770" t="str">
            <v>65</v>
          </cell>
          <cell r="E770">
            <v>893</v>
          </cell>
          <cell r="F770">
            <v>6</v>
          </cell>
          <cell r="G770">
            <v>5.5</v>
          </cell>
          <cell r="H770">
            <v>-38.5</v>
          </cell>
          <cell r="I770">
            <v>-211.75</v>
          </cell>
          <cell r="J770">
            <v>19991031</v>
          </cell>
          <cell r="K770" t="str">
            <v>1140305004</v>
          </cell>
          <cell r="L770" t="str">
            <v>6210403005</v>
          </cell>
        </row>
        <row r="771">
          <cell r="A771" t="str">
            <v>TZ01</v>
          </cell>
          <cell r="B771">
            <v>3104010008</v>
          </cell>
          <cell r="C771" t="str">
            <v>CYPERMETRINA 25%</v>
          </cell>
          <cell r="D771" t="str">
            <v>65</v>
          </cell>
          <cell r="E771">
            <v>854</v>
          </cell>
          <cell r="F771">
            <v>1</v>
          </cell>
          <cell r="G771">
            <v>5.5</v>
          </cell>
          <cell r="H771">
            <v>-9</v>
          </cell>
          <cell r="I771">
            <v>-49.5</v>
          </cell>
          <cell r="J771">
            <v>19991031</v>
          </cell>
          <cell r="K771" t="str">
            <v>1140305004</v>
          </cell>
          <cell r="L771" t="str">
            <v>6210403005</v>
          </cell>
        </row>
        <row r="772">
          <cell r="A772" t="str">
            <v>TL05</v>
          </cell>
          <cell r="B772">
            <v>3104010008</v>
          </cell>
          <cell r="C772" t="str">
            <v>CYPERMETRINA 25%</v>
          </cell>
          <cell r="D772" t="str">
            <v>66</v>
          </cell>
          <cell r="E772">
            <v>850</v>
          </cell>
          <cell r="F772">
            <v>2</v>
          </cell>
          <cell r="G772">
            <v>5.5</v>
          </cell>
          <cell r="H772">
            <v>-11</v>
          </cell>
          <cell r="I772">
            <v>-60.5</v>
          </cell>
          <cell r="J772">
            <v>19991031</v>
          </cell>
          <cell r="K772" t="str">
            <v>1140306004</v>
          </cell>
          <cell r="L772" t="str">
            <v>6210403006</v>
          </cell>
        </row>
        <row r="773">
          <cell r="A773" t="str">
            <v>P023</v>
          </cell>
          <cell r="B773">
            <v>3104010008</v>
          </cell>
          <cell r="C773" t="str">
            <v>CYPERMETRINA 25%</v>
          </cell>
          <cell r="D773" t="str">
            <v>B1</v>
          </cell>
          <cell r="E773">
            <v>255</v>
          </cell>
          <cell r="F773">
            <v>4</v>
          </cell>
          <cell r="G773">
            <v>7</v>
          </cell>
          <cell r="H773">
            <v>-2</v>
          </cell>
          <cell r="I773">
            <v>-14</v>
          </cell>
          <cell r="J773">
            <v>19991030</v>
          </cell>
          <cell r="K773" t="str">
            <v>1140325004</v>
          </cell>
          <cell r="L773" t="str">
            <v>6210403016</v>
          </cell>
          <cell r="M773" t="str">
            <v>9100000007</v>
          </cell>
        </row>
        <row r="774">
          <cell r="A774" t="str">
            <v>P023</v>
          </cell>
          <cell r="B774">
            <v>3104010008</v>
          </cell>
          <cell r="C774" t="str">
            <v>CYPERMETRINA 25%</v>
          </cell>
          <cell r="D774" t="str">
            <v>B1</v>
          </cell>
          <cell r="E774">
            <v>256</v>
          </cell>
          <cell r="F774">
            <v>4</v>
          </cell>
          <cell r="G774">
            <v>7</v>
          </cell>
          <cell r="H774">
            <v>-2</v>
          </cell>
          <cell r="I774">
            <v>-14</v>
          </cell>
          <cell r="J774">
            <v>19991030</v>
          </cell>
          <cell r="K774" t="str">
            <v>1140325004</v>
          </cell>
          <cell r="L774" t="str">
            <v>6210403016</v>
          </cell>
          <cell r="M774" t="str">
            <v>9100000007</v>
          </cell>
        </row>
        <row r="775">
          <cell r="A775" t="str">
            <v>P023</v>
          </cell>
          <cell r="B775">
            <v>3104010008</v>
          </cell>
          <cell r="C775" t="str">
            <v>CYPERMETRINA 25%</v>
          </cell>
          <cell r="D775" t="str">
            <v>B1</v>
          </cell>
          <cell r="E775">
            <v>257</v>
          </cell>
          <cell r="F775">
            <v>4</v>
          </cell>
          <cell r="G775">
            <v>7</v>
          </cell>
          <cell r="H775">
            <v>-3</v>
          </cell>
          <cell r="I775">
            <v>-21</v>
          </cell>
          <cell r="J775">
            <v>19991030</v>
          </cell>
          <cell r="K775" t="str">
            <v>1140325004</v>
          </cell>
          <cell r="L775" t="str">
            <v>6210403016</v>
          </cell>
          <cell r="M775" t="str">
            <v>9100000007</v>
          </cell>
        </row>
        <row r="776">
          <cell r="A776" t="str">
            <v>P023</v>
          </cell>
          <cell r="B776">
            <v>3104010008</v>
          </cell>
          <cell r="C776" t="str">
            <v>CYPERMETRINA 25%</v>
          </cell>
          <cell r="D776" t="str">
            <v>B1</v>
          </cell>
          <cell r="E776">
            <v>258</v>
          </cell>
          <cell r="F776">
            <v>4</v>
          </cell>
          <cell r="G776">
            <v>7</v>
          </cell>
          <cell r="H776">
            <v>-3.5</v>
          </cell>
          <cell r="I776">
            <v>-24.5</v>
          </cell>
          <cell r="J776">
            <v>19991030</v>
          </cell>
          <cell r="K776" t="str">
            <v>1140325004</v>
          </cell>
          <cell r="L776" t="str">
            <v>6210403016</v>
          </cell>
          <cell r="M776" t="str">
            <v>9100000007</v>
          </cell>
        </row>
        <row r="777">
          <cell r="A777" t="str">
            <v>P005</v>
          </cell>
          <cell r="B777">
            <v>3104010016</v>
          </cell>
          <cell r="C777" t="str">
            <v>GALGOTRIN</v>
          </cell>
          <cell r="D777" t="str">
            <v>H1</v>
          </cell>
          <cell r="E777">
            <v>200</v>
          </cell>
          <cell r="F777">
            <v>2</v>
          </cell>
          <cell r="G777">
            <v>13.68</v>
          </cell>
          <cell r="H777">
            <v>-6</v>
          </cell>
          <cell r="I777">
            <v>-82.08</v>
          </cell>
          <cell r="J777">
            <v>19991028</v>
          </cell>
          <cell r="K777" t="str">
            <v>1140303004</v>
          </cell>
          <cell r="L777" t="str">
            <v>6210403003</v>
          </cell>
          <cell r="M777" t="str">
            <v>9100000003</v>
          </cell>
        </row>
        <row r="778">
          <cell r="A778" t="str">
            <v>P005</v>
          </cell>
          <cell r="B778">
            <v>3104010016</v>
          </cell>
          <cell r="C778" t="str">
            <v>GALGOTRIN</v>
          </cell>
          <cell r="D778" t="str">
            <v>H1</v>
          </cell>
          <cell r="E778">
            <v>201</v>
          </cell>
          <cell r="F778">
            <v>2</v>
          </cell>
          <cell r="G778">
            <v>13.68</v>
          </cell>
          <cell r="H778">
            <v>-17.5</v>
          </cell>
          <cell r="I778">
            <v>-239.4</v>
          </cell>
          <cell r="J778">
            <v>19991028</v>
          </cell>
          <cell r="K778" t="str">
            <v>1140303004</v>
          </cell>
          <cell r="L778" t="str">
            <v>6210403003</v>
          </cell>
          <cell r="M778" t="str">
            <v>9100000003</v>
          </cell>
        </row>
        <row r="779">
          <cell r="A779" t="str">
            <v>P005</v>
          </cell>
          <cell r="B779">
            <v>3104010016</v>
          </cell>
          <cell r="C779" t="str">
            <v>GALGOTRIN</v>
          </cell>
          <cell r="D779" t="str">
            <v>H1</v>
          </cell>
          <cell r="E779">
            <v>202</v>
          </cell>
          <cell r="F779">
            <v>2</v>
          </cell>
          <cell r="G779">
            <v>13.68</v>
          </cell>
          <cell r="H779">
            <v>-8.5</v>
          </cell>
          <cell r="I779">
            <v>-116.28</v>
          </cell>
          <cell r="J779">
            <v>19991028</v>
          </cell>
          <cell r="K779" t="str">
            <v>1140303004</v>
          </cell>
          <cell r="L779" t="str">
            <v>6210403003</v>
          </cell>
          <cell r="M779" t="str">
            <v>9100000003</v>
          </cell>
        </row>
        <row r="780">
          <cell r="A780" t="str">
            <v>P014</v>
          </cell>
          <cell r="B780">
            <v>3104010023</v>
          </cell>
          <cell r="C780" t="str">
            <v>LORSBAN PLUS</v>
          </cell>
          <cell r="D780" t="str">
            <v>S1</v>
          </cell>
          <cell r="E780">
            <v>289</v>
          </cell>
          <cell r="F780">
            <v>2</v>
          </cell>
          <cell r="G780">
            <v>9.6</v>
          </cell>
          <cell r="H780">
            <v>-95</v>
          </cell>
          <cell r="I780">
            <v>-912</v>
          </cell>
          <cell r="J780">
            <v>19991031</v>
          </cell>
          <cell r="K780" t="str">
            <v>1140303004</v>
          </cell>
          <cell r="L780" t="str">
            <v>6210403003</v>
          </cell>
          <cell r="M780" t="str">
            <v>9100000003</v>
          </cell>
        </row>
        <row r="781">
          <cell r="A781" t="str">
            <v>P014</v>
          </cell>
          <cell r="B781">
            <v>3104010023</v>
          </cell>
          <cell r="C781" t="str">
            <v>LORSBAN PLUS</v>
          </cell>
          <cell r="D781" t="str">
            <v>S1</v>
          </cell>
          <cell r="E781">
            <v>290</v>
          </cell>
          <cell r="F781">
            <v>2</v>
          </cell>
          <cell r="G781">
            <v>9.6</v>
          </cell>
          <cell r="H781">
            <v>-65</v>
          </cell>
          <cell r="I781">
            <v>-624</v>
          </cell>
          <cell r="J781">
            <v>19991031</v>
          </cell>
          <cell r="K781" t="str">
            <v>1140303004</v>
          </cell>
          <cell r="L781" t="str">
            <v>6210403003</v>
          </cell>
          <cell r="M781" t="str">
            <v>9100000003</v>
          </cell>
        </row>
        <row r="782">
          <cell r="A782" t="str">
            <v>P014</v>
          </cell>
          <cell r="B782">
            <v>3104010023</v>
          </cell>
          <cell r="C782" t="str">
            <v>LORSBAN PLUS</v>
          </cell>
          <cell r="D782" t="str">
            <v>S1</v>
          </cell>
          <cell r="E782">
            <v>293</v>
          </cell>
          <cell r="F782">
            <v>2</v>
          </cell>
          <cell r="G782">
            <v>9.6</v>
          </cell>
          <cell r="H782">
            <v>-80</v>
          </cell>
          <cell r="I782">
            <v>-768</v>
          </cell>
          <cell r="J782">
            <v>19991031</v>
          </cell>
          <cell r="K782" t="str">
            <v>1140303004</v>
          </cell>
          <cell r="L782" t="str">
            <v>6210403003</v>
          </cell>
          <cell r="M782" t="str">
            <v>9100000003</v>
          </cell>
        </row>
        <row r="783">
          <cell r="A783" t="str">
            <v>P014</v>
          </cell>
          <cell r="B783">
            <v>3104010023</v>
          </cell>
          <cell r="C783" t="str">
            <v>LORSBAN PLUS</v>
          </cell>
          <cell r="D783" t="str">
            <v>S1</v>
          </cell>
          <cell r="E783">
            <v>294</v>
          </cell>
          <cell r="F783">
            <v>1</v>
          </cell>
          <cell r="G783">
            <v>9.6</v>
          </cell>
          <cell r="H783">
            <v>-100</v>
          </cell>
          <cell r="I783">
            <v>-960</v>
          </cell>
          <cell r="J783">
            <v>19991031</v>
          </cell>
          <cell r="K783" t="str">
            <v>1140303004</v>
          </cell>
          <cell r="L783" t="str">
            <v>6210403003</v>
          </cell>
          <cell r="M783" t="str">
            <v>9100000003</v>
          </cell>
        </row>
        <row r="784">
          <cell r="A784" t="str">
            <v>P014</v>
          </cell>
          <cell r="B784">
            <v>3104010023</v>
          </cell>
          <cell r="C784" t="str">
            <v>LORSBAN PLUS</v>
          </cell>
          <cell r="D784" t="str">
            <v>S1</v>
          </cell>
          <cell r="E784">
            <v>295</v>
          </cell>
          <cell r="F784">
            <v>1</v>
          </cell>
          <cell r="G784">
            <v>9.6</v>
          </cell>
          <cell r="H784">
            <v>-20</v>
          </cell>
          <cell r="I784">
            <v>-192</v>
          </cell>
          <cell r="J784">
            <v>19991031</v>
          </cell>
          <cell r="K784" t="str">
            <v>1140303004</v>
          </cell>
          <cell r="L784" t="str">
            <v>6210403003</v>
          </cell>
          <cell r="M784" t="str">
            <v>9100000003</v>
          </cell>
        </row>
        <row r="785">
          <cell r="A785" t="str">
            <v>P014</v>
          </cell>
          <cell r="B785">
            <v>3104010023</v>
          </cell>
          <cell r="C785" t="str">
            <v>LORSBAN PLUS</v>
          </cell>
          <cell r="D785" t="str">
            <v>S1</v>
          </cell>
          <cell r="E785">
            <v>296</v>
          </cell>
          <cell r="F785">
            <v>1</v>
          </cell>
          <cell r="G785">
            <v>9.6</v>
          </cell>
          <cell r="H785">
            <v>-20</v>
          </cell>
          <cell r="I785">
            <v>-192</v>
          </cell>
          <cell r="J785">
            <v>19991031</v>
          </cell>
          <cell r="K785" t="str">
            <v>1140303004</v>
          </cell>
          <cell r="L785" t="str">
            <v>6210403003</v>
          </cell>
          <cell r="M785" t="str">
            <v>9100000003</v>
          </cell>
        </row>
        <row r="786">
          <cell r="A786" t="str">
            <v>P014</v>
          </cell>
          <cell r="B786">
            <v>3104010023</v>
          </cell>
          <cell r="C786" t="str">
            <v>LORSBAN PLUS</v>
          </cell>
          <cell r="D786" t="str">
            <v>S1</v>
          </cell>
          <cell r="E786">
            <v>297</v>
          </cell>
          <cell r="F786">
            <v>1</v>
          </cell>
          <cell r="G786">
            <v>9.6</v>
          </cell>
          <cell r="H786">
            <v>-90</v>
          </cell>
          <cell r="I786">
            <v>-864</v>
          </cell>
          <cell r="J786">
            <v>19991031</v>
          </cell>
          <cell r="K786" t="str">
            <v>1140303004</v>
          </cell>
          <cell r="L786" t="str">
            <v>6210403003</v>
          </cell>
          <cell r="M786" t="str">
            <v>9100000003</v>
          </cell>
        </row>
        <row r="787">
          <cell r="A787" t="str">
            <v>P014</v>
          </cell>
          <cell r="B787">
            <v>3104010023</v>
          </cell>
          <cell r="C787" t="str">
            <v>LORSBAN PLUS</v>
          </cell>
          <cell r="D787" t="str">
            <v>S1</v>
          </cell>
          <cell r="E787">
            <v>298</v>
          </cell>
          <cell r="F787">
            <v>1</v>
          </cell>
          <cell r="G787">
            <v>9.6</v>
          </cell>
          <cell r="H787">
            <v>-35</v>
          </cell>
          <cell r="I787">
            <v>-336</v>
          </cell>
          <cell r="J787">
            <v>19991031</v>
          </cell>
          <cell r="K787" t="str">
            <v>1140303004</v>
          </cell>
          <cell r="L787" t="str">
            <v>6210403003</v>
          </cell>
          <cell r="M787" t="str">
            <v>9100000003</v>
          </cell>
        </row>
        <row r="788">
          <cell r="A788" t="str">
            <v>TG02</v>
          </cell>
          <cell r="B788">
            <v>3104010024</v>
          </cell>
          <cell r="C788" t="str">
            <v>METAMIDOFOS</v>
          </cell>
          <cell r="D788" t="str">
            <v>63</v>
          </cell>
          <cell r="E788">
            <v>616</v>
          </cell>
          <cell r="F788">
            <v>4</v>
          </cell>
          <cell r="G788">
            <v>3.63</v>
          </cell>
          <cell r="H788">
            <v>-20</v>
          </cell>
          <cell r="I788">
            <v>-72.599999999999994</v>
          </cell>
          <cell r="J788">
            <v>19991031</v>
          </cell>
          <cell r="K788" t="str">
            <v>1140303004</v>
          </cell>
          <cell r="L788" t="str">
            <v>6210403003</v>
          </cell>
        </row>
        <row r="789">
          <cell r="A789" t="str">
            <v>P023</v>
          </cell>
          <cell r="B789">
            <v>3105010001</v>
          </cell>
          <cell r="C789" t="str">
            <v>AGRICOLA</v>
          </cell>
          <cell r="D789" t="str">
            <v>B1</v>
          </cell>
          <cell r="E789">
            <v>259</v>
          </cell>
          <cell r="F789">
            <v>1</v>
          </cell>
          <cell r="G789">
            <v>0.8</v>
          </cell>
          <cell r="H789">
            <v>-79</v>
          </cell>
          <cell r="I789">
            <v>-63.2</v>
          </cell>
          <cell r="J789">
            <v>19991030</v>
          </cell>
          <cell r="K789" t="str">
            <v>1140301007</v>
          </cell>
          <cell r="L789" t="str">
            <v>6210406001</v>
          </cell>
          <cell r="M789" t="str">
            <v>9100000001</v>
          </cell>
        </row>
        <row r="790">
          <cell r="A790" t="str">
            <v>P023</v>
          </cell>
          <cell r="B790">
            <v>3105010001</v>
          </cell>
          <cell r="C790" t="str">
            <v>AGRICOLA</v>
          </cell>
          <cell r="D790" t="str">
            <v>B1</v>
          </cell>
          <cell r="E790">
            <v>260</v>
          </cell>
          <cell r="F790">
            <v>1</v>
          </cell>
          <cell r="G790">
            <v>0.8</v>
          </cell>
          <cell r="H790">
            <v>-135</v>
          </cell>
          <cell r="I790">
            <v>-108</v>
          </cell>
          <cell r="J790">
            <v>19991030</v>
          </cell>
          <cell r="K790" t="str">
            <v>1140301007</v>
          </cell>
          <cell r="L790" t="str">
            <v>6210406001</v>
          </cell>
          <cell r="M790" t="str">
            <v>9100000001</v>
          </cell>
        </row>
        <row r="791">
          <cell r="A791" t="str">
            <v>P023</v>
          </cell>
          <cell r="B791">
            <v>3105010001</v>
          </cell>
          <cell r="C791" t="str">
            <v>AGRICOLA</v>
          </cell>
          <cell r="D791" t="str">
            <v>B1</v>
          </cell>
          <cell r="E791">
            <v>261</v>
          </cell>
          <cell r="F791">
            <v>1</v>
          </cell>
          <cell r="G791">
            <v>0.8</v>
          </cell>
          <cell r="H791">
            <v>-58</v>
          </cell>
          <cell r="I791">
            <v>-46.400000000000006</v>
          </cell>
          <cell r="J791">
            <v>19991030</v>
          </cell>
          <cell r="K791" t="str">
            <v>1140301007</v>
          </cell>
          <cell r="L791" t="str">
            <v>6210406001</v>
          </cell>
          <cell r="M791" t="str">
            <v>9100000001</v>
          </cell>
        </row>
        <row r="792">
          <cell r="A792" t="str">
            <v>P023</v>
          </cell>
          <cell r="B792">
            <v>3105010001</v>
          </cell>
          <cell r="C792" t="str">
            <v>AGRICOLA</v>
          </cell>
          <cell r="D792" t="str">
            <v>B1</v>
          </cell>
          <cell r="E792">
            <v>262</v>
          </cell>
          <cell r="F792">
            <v>1</v>
          </cell>
          <cell r="G792">
            <v>0.8</v>
          </cell>
          <cell r="H792">
            <v>-34</v>
          </cell>
          <cell r="I792">
            <v>-27.200000000000003</v>
          </cell>
          <cell r="J792">
            <v>19991030</v>
          </cell>
          <cell r="K792" t="str">
            <v>1140301007</v>
          </cell>
          <cell r="L792" t="str">
            <v>6210406001</v>
          </cell>
          <cell r="M792" t="str">
            <v>9100000001</v>
          </cell>
        </row>
        <row r="793">
          <cell r="A793" t="str">
            <v>P023</v>
          </cell>
          <cell r="B793">
            <v>3105010001</v>
          </cell>
          <cell r="C793" t="str">
            <v>AGRICOLA</v>
          </cell>
          <cell r="D793" t="str">
            <v>B1</v>
          </cell>
          <cell r="E793">
            <v>263</v>
          </cell>
          <cell r="F793">
            <v>1</v>
          </cell>
          <cell r="G793">
            <v>0.8</v>
          </cell>
          <cell r="H793">
            <v>-5</v>
          </cell>
          <cell r="I793">
            <v>-4</v>
          </cell>
          <cell r="J793">
            <v>19991030</v>
          </cell>
          <cell r="K793" t="str">
            <v>1140301007</v>
          </cell>
          <cell r="L793" t="str">
            <v>6210406001</v>
          </cell>
          <cell r="M793" t="str">
            <v>9100000001</v>
          </cell>
        </row>
        <row r="794">
          <cell r="A794" t="str">
            <v>P023</v>
          </cell>
          <cell r="B794">
            <v>3105010001</v>
          </cell>
          <cell r="C794" t="str">
            <v>AGRICOLA</v>
          </cell>
          <cell r="D794" t="str">
            <v>B1</v>
          </cell>
          <cell r="E794">
            <v>264</v>
          </cell>
          <cell r="F794">
            <v>1</v>
          </cell>
          <cell r="G794">
            <v>0.8</v>
          </cell>
          <cell r="H794">
            <v>-30</v>
          </cell>
          <cell r="I794">
            <v>-24</v>
          </cell>
          <cell r="J794">
            <v>19991030</v>
          </cell>
          <cell r="K794" t="str">
            <v>1140301007</v>
          </cell>
          <cell r="L794" t="str">
            <v>6210406001</v>
          </cell>
          <cell r="M794" t="str">
            <v>9100000001</v>
          </cell>
        </row>
        <row r="795">
          <cell r="A795" t="str">
            <v>P023</v>
          </cell>
          <cell r="B795">
            <v>3105010001</v>
          </cell>
          <cell r="C795" t="str">
            <v>AGRICOLA</v>
          </cell>
          <cell r="D795" t="str">
            <v>B1</v>
          </cell>
          <cell r="E795">
            <v>238</v>
          </cell>
          <cell r="F795">
            <v>4</v>
          </cell>
          <cell r="G795">
            <v>0.8</v>
          </cell>
          <cell r="H795">
            <v>-64</v>
          </cell>
          <cell r="I795">
            <v>-51.2</v>
          </cell>
          <cell r="J795">
            <v>19991030</v>
          </cell>
          <cell r="K795" t="str">
            <v>1140305007</v>
          </cell>
          <cell r="L795" t="str">
            <v>6210406005</v>
          </cell>
          <cell r="M795" t="str">
            <v>9100000005</v>
          </cell>
        </row>
        <row r="796">
          <cell r="A796" t="str">
            <v>P023</v>
          </cell>
          <cell r="B796">
            <v>3105010001</v>
          </cell>
          <cell r="C796" t="str">
            <v>AGRICOLA</v>
          </cell>
          <cell r="D796" t="str">
            <v>B1</v>
          </cell>
          <cell r="E796">
            <v>239</v>
          </cell>
          <cell r="F796">
            <v>4</v>
          </cell>
          <cell r="G796">
            <v>0.8</v>
          </cell>
          <cell r="H796">
            <v>-55</v>
          </cell>
          <cell r="I796">
            <v>-44</v>
          </cell>
          <cell r="J796">
            <v>19991030</v>
          </cell>
          <cell r="K796" t="str">
            <v>1140305007</v>
          </cell>
          <cell r="L796" t="str">
            <v>6210406005</v>
          </cell>
          <cell r="M796" t="str">
            <v>9100000005</v>
          </cell>
        </row>
        <row r="797">
          <cell r="A797" t="str">
            <v>P023</v>
          </cell>
          <cell r="B797">
            <v>3105010001</v>
          </cell>
          <cell r="C797" t="str">
            <v>AGRICOLA</v>
          </cell>
          <cell r="D797" t="str">
            <v>B1</v>
          </cell>
          <cell r="E797">
            <v>242</v>
          </cell>
          <cell r="F797">
            <v>3</v>
          </cell>
          <cell r="G797">
            <v>0.8</v>
          </cell>
          <cell r="H797">
            <v>-27</v>
          </cell>
          <cell r="I797">
            <v>-21.6</v>
          </cell>
          <cell r="J797">
            <v>19991030</v>
          </cell>
          <cell r="K797" t="str">
            <v>1140305007</v>
          </cell>
          <cell r="L797" t="str">
            <v>6210406005</v>
          </cell>
          <cell r="M797" t="str">
            <v>9100000005</v>
          </cell>
        </row>
        <row r="798">
          <cell r="A798" t="str">
            <v>P023</v>
          </cell>
          <cell r="B798">
            <v>3105010001</v>
          </cell>
          <cell r="C798" t="str">
            <v>AGRICOLA</v>
          </cell>
          <cell r="D798" t="str">
            <v>B1</v>
          </cell>
          <cell r="E798">
            <v>243</v>
          </cell>
          <cell r="F798">
            <v>3</v>
          </cell>
          <cell r="G798">
            <v>0.8</v>
          </cell>
          <cell r="H798">
            <v>-32</v>
          </cell>
          <cell r="I798">
            <v>-25.6</v>
          </cell>
          <cell r="J798">
            <v>19991030</v>
          </cell>
          <cell r="K798" t="str">
            <v>1140305007</v>
          </cell>
          <cell r="L798" t="str">
            <v>6210406005</v>
          </cell>
          <cell r="M798" t="str">
            <v>9100000005</v>
          </cell>
        </row>
        <row r="799">
          <cell r="A799" t="str">
            <v>P023</v>
          </cell>
          <cell r="B799">
            <v>3105010001</v>
          </cell>
          <cell r="C799" t="str">
            <v>AGRICOLA</v>
          </cell>
          <cell r="D799" t="str">
            <v>B1</v>
          </cell>
          <cell r="E799">
            <v>244</v>
          </cell>
          <cell r="F799">
            <v>3</v>
          </cell>
          <cell r="G799">
            <v>0.8</v>
          </cell>
          <cell r="H799">
            <v>-107</v>
          </cell>
          <cell r="I799">
            <v>-85.600000000000009</v>
          </cell>
          <cell r="J799">
            <v>19991030</v>
          </cell>
          <cell r="K799" t="str">
            <v>1140305007</v>
          </cell>
          <cell r="L799" t="str">
            <v>6210406005</v>
          </cell>
          <cell r="M799" t="str">
            <v>9100000005</v>
          </cell>
        </row>
        <row r="800">
          <cell r="A800" t="str">
            <v>P023</v>
          </cell>
          <cell r="B800">
            <v>3105010001</v>
          </cell>
          <cell r="C800" t="str">
            <v>AGRICOLA</v>
          </cell>
          <cell r="D800" t="str">
            <v>B1</v>
          </cell>
          <cell r="E800">
            <v>245</v>
          </cell>
          <cell r="F800">
            <v>3</v>
          </cell>
          <cell r="G800">
            <v>0.8</v>
          </cell>
          <cell r="H800">
            <v>-28</v>
          </cell>
          <cell r="I800">
            <v>-22.400000000000002</v>
          </cell>
          <cell r="J800">
            <v>19991030</v>
          </cell>
          <cell r="K800" t="str">
            <v>1140305007</v>
          </cell>
          <cell r="L800" t="str">
            <v>6210406005</v>
          </cell>
          <cell r="M800" t="str">
            <v>9100000005</v>
          </cell>
        </row>
        <row r="801">
          <cell r="A801" t="str">
            <v>P023</v>
          </cell>
          <cell r="B801">
            <v>3105010001</v>
          </cell>
          <cell r="C801" t="str">
            <v>AGRICOLA</v>
          </cell>
          <cell r="D801" t="str">
            <v>B1</v>
          </cell>
          <cell r="E801">
            <v>246</v>
          </cell>
          <cell r="F801">
            <v>3</v>
          </cell>
          <cell r="G801">
            <v>0.8</v>
          </cell>
          <cell r="H801">
            <v>-23</v>
          </cell>
          <cell r="I801">
            <v>-18.400000000000002</v>
          </cell>
          <cell r="J801">
            <v>19991030</v>
          </cell>
          <cell r="K801" t="str">
            <v>1140305007</v>
          </cell>
          <cell r="L801" t="str">
            <v>6210406005</v>
          </cell>
          <cell r="M801" t="str">
            <v>9100000005</v>
          </cell>
        </row>
        <row r="802">
          <cell r="A802" t="str">
            <v>P023</v>
          </cell>
          <cell r="B802">
            <v>3105010001</v>
          </cell>
          <cell r="C802" t="str">
            <v>AGRICOLA</v>
          </cell>
          <cell r="D802" t="str">
            <v>B1</v>
          </cell>
          <cell r="E802">
            <v>247</v>
          </cell>
          <cell r="F802">
            <v>3</v>
          </cell>
          <cell r="G802">
            <v>0.8</v>
          </cell>
          <cell r="H802">
            <v>-16</v>
          </cell>
          <cell r="I802">
            <v>-12.8</v>
          </cell>
          <cell r="J802">
            <v>19991030</v>
          </cell>
          <cell r="K802" t="str">
            <v>1140305007</v>
          </cell>
          <cell r="L802" t="str">
            <v>6210406005</v>
          </cell>
          <cell r="M802" t="str">
            <v>9100000005</v>
          </cell>
        </row>
        <row r="803">
          <cell r="A803" t="str">
            <v>P023</v>
          </cell>
          <cell r="B803">
            <v>3105010001</v>
          </cell>
          <cell r="C803" t="str">
            <v>AGRICOLA</v>
          </cell>
          <cell r="D803" t="str">
            <v>B1</v>
          </cell>
          <cell r="E803">
            <v>248</v>
          </cell>
          <cell r="F803">
            <v>3</v>
          </cell>
          <cell r="G803">
            <v>0.8</v>
          </cell>
          <cell r="H803">
            <v>-9</v>
          </cell>
          <cell r="I803">
            <v>-7.2</v>
          </cell>
          <cell r="J803">
            <v>19991030</v>
          </cell>
          <cell r="K803" t="str">
            <v>1140305007</v>
          </cell>
          <cell r="L803" t="str">
            <v>6210406005</v>
          </cell>
          <cell r="M803" t="str">
            <v>9100000005</v>
          </cell>
        </row>
        <row r="804">
          <cell r="A804" t="str">
            <v>P023</v>
          </cell>
          <cell r="B804">
            <v>3105010001</v>
          </cell>
          <cell r="C804" t="str">
            <v>AGRICOLA</v>
          </cell>
          <cell r="D804" t="str">
            <v>B1</v>
          </cell>
          <cell r="E804">
            <v>249</v>
          </cell>
          <cell r="F804">
            <v>3</v>
          </cell>
          <cell r="G804">
            <v>0.8</v>
          </cell>
          <cell r="H804">
            <v>-36</v>
          </cell>
          <cell r="I804">
            <v>-28.8</v>
          </cell>
          <cell r="J804">
            <v>19991030</v>
          </cell>
          <cell r="K804" t="str">
            <v>1140305007</v>
          </cell>
          <cell r="L804" t="str">
            <v>6210406005</v>
          </cell>
          <cell r="M804" t="str">
            <v>9100000005</v>
          </cell>
        </row>
        <row r="805">
          <cell r="A805" t="str">
            <v>P023</v>
          </cell>
          <cell r="B805">
            <v>3105010001</v>
          </cell>
          <cell r="C805" t="str">
            <v>AGRICOLA</v>
          </cell>
          <cell r="D805" t="str">
            <v>B1</v>
          </cell>
          <cell r="E805">
            <v>250</v>
          </cell>
          <cell r="F805">
            <v>3</v>
          </cell>
          <cell r="G805">
            <v>0.8</v>
          </cell>
          <cell r="H805">
            <v>-48</v>
          </cell>
          <cell r="I805">
            <v>-38.400000000000006</v>
          </cell>
          <cell r="J805">
            <v>19991030</v>
          </cell>
          <cell r="K805" t="str">
            <v>1140305007</v>
          </cell>
          <cell r="L805" t="str">
            <v>6210406005</v>
          </cell>
          <cell r="M805" t="str">
            <v>9100000005</v>
          </cell>
        </row>
        <row r="806">
          <cell r="A806" t="str">
            <v>P023</v>
          </cell>
          <cell r="B806">
            <v>3105010001</v>
          </cell>
          <cell r="C806" t="str">
            <v>AGRICOLA</v>
          </cell>
          <cell r="D806" t="str">
            <v>B1</v>
          </cell>
          <cell r="E806">
            <v>251</v>
          </cell>
          <cell r="F806">
            <v>3</v>
          </cell>
          <cell r="G806">
            <v>0.8</v>
          </cell>
          <cell r="H806">
            <v>-34</v>
          </cell>
          <cell r="I806">
            <v>-27.200000000000003</v>
          </cell>
          <cell r="J806">
            <v>19991030</v>
          </cell>
          <cell r="K806" t="str">
            <v>1140305007</v>
          </cell>
          <cell r="L806" t="str">
            <v>6210406005</v>
          </cell>
          <cell r="M806" t="str">
            <v>9100000005</v>
          </cell>
        </row>
        <row r="807">
          <cell r="A807" t="str">
            <v>P023</v>
          </cell>
          <cell r="B807">
            <v>3105010001</v>
          </cell>
          <cell r="C807" t="str">
            <v>AGRICOLA</v>
          </cell>
          <cell r="D807" t="str">
            <v>B1</v>
          </cell>
          <cell r="E807">
            <v>252</v>
          </cell>
          <cell r="F807">
            <v>3</v>
          </cell>
          <cell r="G807">
            <v>0.8</v>
          </cell>
          <cell r="H807">
            <v>-42</v>
          </cell>
          <cell r="I807">
            <v>-33.6</v>
          </cell>
          <cell r="J807">
            <v>19991030</v>
          </cell>
          <cell r="K807" t="str">
            <v>1140305007</v>
          </cell>
          <cell r="L807" t="str">
            <v>6210406005</v>
          </cell>
          <cell r="M807" t="str">
            <v>9100000005</v>
          </cell>
        </row>
        <row r="808">
          <cell r="A808" t="str">
            <v>P023</v>
          </cell>
          <cell r="B808">
            <v>3105010001</v>
          </cell>
          <cell r="C808" t="str">
            <v>AGRICOLA</v>
          </cell>
          <cell r="D808" t="str">
            <v>B1</v>
          </cell>
          <cell r="E808">
            <v>253</v>
          </cell>
          <cell r="F808">
            <v>4</v>
          </cell>
          <cell r="G808">
            <v>0.8</v>
          </cell>
          <cell r="H808">
            <v>-56</v>
          </cell>
          <cell r="I808">
            <v>-44.800000000000004</v>
          </cell>
          <cell r="J808">
            <v>19991030</v>
          </cell>
          <cell r="K808" t="str">
            <v>1140305007</v>
          </cell>
          <cell r="L808" t="str">
            <v>6210406005</v>
          </cell>
          <cell r="M808" t="str">
            <v>9100000005</v>
          </cell>
        </row>
        <row r="809">
          <cell r="A809" t="str">
            <v>P023</v>
          </cell>
          <cell r="B809">
            <v>3105010001</v>
          </cell>
          <cell r="C809" t="str">
            <v>AGRICOLA</v>
          </cell>
          <cell r="D809" t="str">
            <v>B1</v>
          </cell>
          <cell r="E809">
            <v>254</v>
          </cell>
          <cell r="F809">
            <v>4</v>
          </cell>
          <cell r="G809">
            <v>0.8</v>
          </cell>
          <cell r="H809">
            <v>-42</v>
          </cell>
          <cell r="I809">
            <v>-33.6</v>
          </cell>
          <cell r="J809">
            <v>19991030</v>
          </cell>
          <cell r="K809" t="str">
            <v>1140305007</v>
          </cell>
          <cell r="L809" t="str">
            <v>6210406005</v>
          </cell>
          <cell r="M809" t="str">
            <v>9100000005</v>
          </cell>
        </row>
        <row r="810">
          <cell r="A810" t="str">
            <v>P023</v>
          </cell>
          <cell r="B810">
            <v>3105010001</v>
          </cell>
          <cell r="C810" t="str">
            <v>AGRICOLA</v>
          </cell>
          <cell r="D810" t="str">
            <v>B1</v>
          </cell>
          <cell r="E810">
            <v>268</v>
          </cell>
          <cell r="F810">
            <v>3</v>
          </cell>
          <cell r="G810">
            <v>0.8</v>
          </cell>
          <cell r="H810">
            <v>-36</v>
          </cell>
          <cell r="I810">
            <v>-28.8</v>
          </cell>
          <cell r="J810">
            <v>19991030</v>
          </cell>
          <cell r="K810" t="str">
            <v>1140305007</v>
          </cell>
          <cell r="L810" t="str">
            <v>6210406005</v>
          </cell>
          <cell r="M810" t="str">
            <v>9100000005</v>
          </cell>
        </row>
        <row r="811">
          <cell r="A811" t="str">
            <v>TL05</v>
          </cell>
          <cell r="B811">
            <v>3105010001</v>
          </cell>
          <cell r="C811" t="str">
            <v>AGRICOLA</v>
          </cell>
          <cell r="D811" t="str">
            <v>65</v>
          </cell>
          <cell r="E811">
            <v>891</v>
          </cell>
          <cell r="F811">
            <v>3</v>
          </cell>
          <cell r="G811">
            <v>1</v>
          </cell>
          <cell r="H811">
            <v>-90</v>
          </cell>
          <cell r="I811">
            <v>-90</v>
          </cell>
          <cell r="J811">
            <v>19991031</v>
          </cell>
          <cell r="K811" t="str">
            <v>1140305007</v>
          </cell>
          <cell r="L811" t="str">
            <v>6210406005</v>
          </cell>
        </row>
        <row r="812">
          <cell r="A812" t="str">
            <v>TL07</v>
          </cell>
          <cell r="B812">
            <v>3105010001</v>
          </cell>
          <cell r="C812" t="str">
            <v>AGRICOLA</v>
          </cell>
          <cell r="D812" t="str">
            <v>65</v>
          </cell>
          <cell r="E812">
            <v>894</v>
          </cell>
          <cell r="F812">
            <v>7</v>
          </cell>
          <cell r="G812">
            <v>1</v>
          </cell>
          <cell r="H812">
            <v>-115</v>
          </cell>
          <cell r="I812">
            <v>-115</v>
          </cell>
          <cell r="J812">
            <v>19991031</v>
          </cell>
          <cell r="K812" t="str">
            <v>1140305007</v>
          </cell>
          <cell r="L812" t="str">
            <v>6210406005</v>
          </cell>
        </row>
        <row r="813">
          <cell r="A813" t="str">
            <v>P003</v>
          </cell>
          <cell r="B813">
            <v>3105010001</v>
          </cell>
          <cell r="C813" t="str">
            <v>AGRICOLA</v>
          </cell>
          <cell r="D813" t="str">
            <v>Q1</v>
          </cell>
          <cell r="E813">
            <v>173</v>
          </cell>
          <cell r="F813">
            <v>3</v>
          </cell>
          <cell r="G813">
            <v>0.95</v>
          </cell>
          <cell r="H813">
            <v>-20</v>
          </cell>
          <cell r="I813">
            <v>-19</v>
          </cell>
          <cell r="J813">
            <v>19991031</v>
          </cell>
          <cell r="K813" t="str">
            <v>1140306007</v>
          </cell>
          <cell r="L813" t="str">
            <v>6210406006</v>
          </cell>
          <cell r="M813" t="str">
            <v>9100000008</v>
          </cell>
        </row>
        <row r="814">
          <cell r="A814" t="str">
            <v>P003</v>
          </cell>
          <cell r="B814">
            <v>3105010001</v>
          </cell>
          <cell r="C814" t="str">
            <v>AGRICOLA</v>
          </cell>
          <cell r="D814" t="str">
            <v>Q1</v>
          </cell>
          <cell r="E814">
            <v>171</v>
          </cell>
          <cell r="F814">
            <v>2</v>
          </cell>
          <cell r="G814">
            <v>0.95</v>
          </cell>
          <cell r="H814">
            <v>-20</v>
          </cell>
          <cell r="I814">
            <v>-19</v>
          </cell>
          <cell r="J814">
            <v>19991031</v>
          </cell>
          <cell r="K814" t="str">
            <v>1140335007</v>
          </cell>
          <cell r="L814" t="str">
            <v>6210406015</v>
          </cell>
          <cell r="M814" t="str">
            <v>9100000015</v>
          </cell>
        </row>
        <row r="815">
          <cell r="A815" t="str">
            <v>P003</v>
          </cell>
          <cell r="B815">
            <v>3105010001</v>
          </cell>
          <cell r="C815" t="str">
            <v>AGRICOLA</v>
          </cell>
          <cell r="D815" t="str">
            <v>Q1</v>
          </cell>
          <cell r="E815">
            <v>174</v>
          </cell>
          <cell r="F815">
            <v>3</v>
          </cell>
          <cell r="G815">
            <v>0.95</v>
          </cell>
          <cell r="H815">
            <v>-80</v>
          </cell>
          <cell r="I815">
            <v>-76</v>
          </cell>
          <cell r="J815">
            <v>19991031</v>
          </cell>
          <cell r="K815" t="str">
            <v>1140335007</v>
          </cell>
          <cell r="L815" t="str">
            <v>6210406015</v>
          </cell>
          <cell r="M815" t="str">
            <v>9100000015</v>
          </cell>
        </row>
        <row r="816">
          <cell r="A816" t="str">
            <v>EA02</v>
          </cell>
          <cell r="B816">
            <v>3105010003</v>
          </cell>
          <cell r="C816" t="str">
            <v>ADHERENTE</v>
          </cell>
          <cell r="D816" t="str">
            <v>65</v>
          </cell>
          <cell r="E816">
            <v>904</v>
          </cell>
          <cell r="F816">
            <v>1</v>
          </cell>
          <cell r="G816">
            <v>1.96</v>
          </cell>
          <cell r="H816">
            <v>-10.4</v>
          </cell>
          <cell r="I816">
            <v>-20.384</v>
          </cell>
          <cell r="J816">
            <v>19991031</v>
          </cell>
          <cell r="K816" t="str">
            <v>1140305007</v>
          </cell>
          <cell r="L816" t="str">
            <v>6210406005</v>
          </cell>
        </row>
        <row r="817">
          <cell r="A817" t="str">
            <v>EA02</v>
          </cell>
          <cell r="B817">
            <v>3105010003</v>
          </cell>
          <cell r="C817" t="str">
            <v>ADHERENTE</v>
          </cell>
          <cell r="D817" t="str">
            <v>66</v>
          </cell>
          <cell r="E817">
            <v>855</v>
          </cell>
          <cell r="F817">
            <v>1</v>
          </cell>
          <cell r="G817">
            <v>1.96</v>
          </cell>
          <cell r="H817">
            <v>-15</v>
          </cell>
          <cell r="I817">
            <v>-29.4</v>
          </cell>
          <cell r="J817">
            <v>19991031</v>
          </cell>
          <cell r="K817" t="str">
            <v>1140306007</v>
          </cell>
          <cell r="L817" t="str">
            <v>6210406006</v>
          </cell>
        </row>
        <row r="818">
          <cell r="A818" t="str">
            <v>P014</v>
          </cell>
          <cell r="B818">
            <v>3105010003</v>
          </cell>
          <cell r="C818" t="str">
            <v>ADHERENTE</v>
          </cell>
          <cell r="D818" t="str">
            <v>S1</v>
          </cell>
          <cell r="E818">
            <v>299</v>
          </cell>
          <cell r="F818">
            <v>1</v>
          </cell>
          <cell r="G818">
            <v>0.94099999999999995</v>
          </cell>
          <cell r="H818">
            <v>-60</v>
          </cell>
          <cell r="I818">
            <v>-56.459999999999994</v>
          </cell>
          <cell r="J818">
            <v>19991031</v>
          </cell>
          <cell r="K818" t="str">
            <v>1140306007</v>
          </cell>
          <cell r="L818" t="str">
            <v>6210406006</v>
          </cell>
          <cell r="M818" t="str">
            <v>9100000008</v>
          </cell>
        </row>
        <row r="819">
          <cell r="A819" t="str">
            <v>T008</v>
          </cell>
          <cell r="B819">
            <v>3105010003</v>
          </cell>
          <cell r="C819" t="str">
            <v>ADHERENTE</v>
          </cell>
          <cell r="D819" t="str">
            <v>E1</v>
          </cell>
          <cell r="E819">
            <v>352</v>
          </cell>
          <cell r="F819">
            <v>2</v>
          </cell>
          <cell r="G819">
            <v>0.125</v>
          </cell>
          <cell r="H819">
            <v>-24</v>
          </cell>
          <cell r="I819">
            <v>-3</v>
          </cell>
          <cell r="J819">
            <v>19991019</v>
          </cell>
          <cell r="K819" t="str">
            <v>1241607000</v>
          </cell>
          <cell r="L819" t="str">
            <v>6210406013</v>
          </cell>
          <cell r="M819" t="str">
            <v>9100000016</v>
          </cell>
        </row>
        <row r="820">
          <cell r="A820" t="str">
            <v>T008</v>
          </cell>
          <cell r="B820">
            <v>3105010003</v>
          </cell>
          <cell r="C820" t="str">
            <v>ADHERENTE</v>
          </cell>
          <cell r="D820" t="str">
            <v>E1</v>
          </cell>
          <cell r="E820">
            <v>378</v>
          </cell>
          <cell r="F820">
            <v>2</v>
          </cell>
          <cell r="G820">
            <v>0.125</v>
          </cell>
          <cell r="H820">
            <v>-22</v>
          </cell>
          <cell r="I820">
            <v>-2.75</v>
          </cell>
          <cell r="J820">
            <v>19991029</v>
          </cell>
          <cell r="K820" t="str">
            <v>1241607000</v>
          </cell>
          <cell r="L820" t="str">
            <v>6210406013</v>
          </cell>
          <cell r="M820" t="str">
            <v>9100000016</v>
          </cell>
        </row>
        <row r="821">
          <cell r="A821" t="str">
            <v>T008</v>
          </cell>
          <cell r="B821">
            <v>3105010003</v>
          </cell>
          <cell r="C821" t="str">
            <v>ADHERENTE</v>
          </cell>
          <cell r="D821" t="str">
            <v>E1</v>
          </cell>
          <cell r="E821">
            <v>405</v>
          </cell>
          <cell r="F821">
            <v>2</v>
          </cell>
          <cell r="G821">
            <v>0.125</v>
          </cell>
          <cell r="H821">
            <v>-22.8</v>
          </cell>
          <cell r="I821">
            <v>-2.85</v>
          </cell>
          <cell r="J821">
            <v>19991031</v>
          </cell>
          <cell r="K821" t="str">
            <v>1241607000</v>
          </cell>
          <cell r="L821" t="str">
            <v>6210406013</v>
          </cell>
          <cell r="M821" t="str">
            <v>9100000016</v>
          </cell>
        </row>
        <row r="822">
          <cell r="A822" t="str">
            <v>T008</v>
          </cell>
          <cell r="B822">
            <v>3105010003</v>
          </cell>
          <cell r="C822" t="str">
            <v>ADHERENTE</v>
          </cell>
          <cell r="D822" t="str">
            <v>E1</v>
          </cell>
          <cell r="E822">
            <v>344</v>
          </cell>
          <cell r="F822">
            <v>2</v>
          </cell>
          <cell r="G822">
            <v>0.125</v>
          </cell>
          <cell r="H822">
            <v>-26</v>
          </cell>
          <cell r="I822">
            <v>-3.25</v>
          </cell>
          <cell r="J822">
            <v>19991019</v>
          </cell>
          <cell r="K822" t="str">
            <v>5110201009</v>
          </cell>
          <cell r="L822" t="str">
            <v>6210406013</v>
          </cell>
          <cell r="M822" t="str">
            <v>9100000017</v>
          </cell>
        </row>
        <row r="823">
          <cell r="A823" t="str">
            <v>T008</v>
          </cell>
          <cell r="B823">
            <v>3105010003</v>
          </cell>
          <cell r="C823" t="str">
            <v>ADHERENTE</v>
          </cell>
          <cell r="D823" t="str">
            <v>E1</v>
          </cell>
          <cell r="E823">
            <v>345</v>
          </cell>
          <cell r="F823">
            <v>2</v>
          </cell>
          <cell r="G823">
            <v>0.125</v>
          </cell>
          <cell r="H823">
            <v>-11</v>
          </cell>
          <cell r="I823">
            <v>-1.375</v>
          </cell>
          <cell r="J823">
            <v>19991019</v>
          </cell>
          <cell r="K823" t="str">
            <v>5110201009</v>
          </cell>
          <cell r="L823" t="str">
            <v>6210406013</v>
          </cell>
          <cell r="M823" t="str">
            <v>9100000017</v>
          </cell>
        </row>
        <row r="824">
          <cell r="A824" t="str">
            <v>T008</v>
          </cell>
          <cell r="B824">
            <v>3105010003</v>
          </cell>
          <cell r="C824" t="str">
            <v>ADHERENTE</v>
          </cell>
          <cell r="D824" t="str">
            <v>E1</v>
          </cell>
          <cell r="E824">
            <v>346</v>
          </cell>
          <cell r="F824">
            <v>2</v>
          </cell>
          <cell r="G824">
            <v>0.125</v>
          </cell>
          <cell r="H824">
            <v>-22</v>
          </cell>
          <cell r="I824">
            <v>-2.75</v>
          </cell>
          <cell r="J824">
            <v>19991019</v>
          </cell>
          <cell r="K824" t="str">
            <v>5110201009</v>
          </cell>
          <cell r="L824" t="str">
            <v>6210406013</v>
          </cell>
          <cell r="M824" t="str">
            <v>9100000017</v>
          </cell>
        </row>
        <row r="825">
          <cell r="A825" t="str">
            <v>T008</v>
          </cell>
          <cell r="B825">
            <v>3105010003</v>
          </cell>
          <cell r="C825" t="str">
            <v>ADHERENTE</v>
          </cell>
          <cell r="D825" t="str">
            <v>E1</v>
          </cell>
          <cell r="E825">
            <v>347</v>
          </cell>
          <cell r="F825">
            <v>2</v>
          </cell>
          <cell r="G825">
            <v>0.125</v>
          </cell>
          <cell r="H825">
            <v>-22</v>
          </cell>
          <cell r="I825">
            <v>-2.75</v>
          </cell>
          <cell r="J825">
            <v>19991019</v>
          </cell>
          <cell r="K825" t="str">
            <v>5110201009</v>
          </cell>
          <cell r="L825" t="str">
            <v>6210406013</v>
          </cell>
          <cell r="M825" t="str">
            <v>9100000017</v>
          </cell>
        </row>
        <row r="826">
          <cell r="A826" t="str">
            <v>T008</v>
          </cell>
          <cell r="B826">
            <v>3105010003</v>
          </cell>
          <cell r="C826" t="str">
            <v>ADHERENTE</v>
          </cell>
          <cell r="D826" t="str">
            <v>E1</v>
          </cell>
          <cell r="E826">
            <v>348</v>
          </cell>
          <cell r="F826">
            <v>2</v>
          </cell>
          <cell r="G826">
            <v>0.125</v>
          </cell>
          <cell r="H826">
            <v>-21</v>
          </cell>
          <cell r="I826">
            <v>-2.625</v>
          </cell>
          <cell r="J826">
            <v>19991019</v>
          </cell>
          <cell r="K826" t="str">
            <v>5110201009</v>
          </cell>
          <cell r="L826" t="str">
            <v>6210406013</v>
          </cell>
          <cell r="M826" t="str">
            <v>9100000017</v>
          </cell>
        </row>
        <row r="827">
          <cell r="A827" t="str">
            <v>T008</v>
          </cell>
          <cell r="B827">
            <v>3105010003</v>
          </cell>
          <cell r="C827" t="str">
            <v>ADHERENTE</v>
          </cell>
          <cell r="D827" t="str">
            <v>E1</v>
          </cell>
          <cell r="E827">
            <v>349</v>
          </cell>
          <cell r="F827">
            <v>2</v>
          </cell>
          <cell r="G827">
            <v>0.125</v>
          </cell>
          <cell r="H827">
            <v>-27</v>
          </cell>
          <cell r="I827">
            <v>-3.375</v>
          </cell>
          <cell r="J827">
            <v>19991019</v>
          </cell>
          <cell r="K827" t="str">
            <v>5110201009</v>
          </cell>
          <cell r="L827" t="str">
            <v>6210406013</v>
          </cell>
          <cell r="M827" t="str">
            <v>9100000017</v>
          </cell>
        </row>
        <row r="828">
          <cell r="A828" t="str">
            <v>T008</v>
          </cell>
          <cell r="B828">
            <v>3105010003</v>
          </cell>
          <cell r="C828" t="str">
            <v>ADHERENTE</v>
          </cell>
          <cell r="D828" t="str">
            <v>E1</v>
          </cell>
          <cell r="E828">
            <v>350</v>
          </cell>
          <cell r="F828">
            <v>2</v>
          </cell>
          <cell r="G828">
            <v>0.125</v>
          </cell>
          <cell r="H828">
            <v>-39</v>
          </cell>
          <cell r="I828">
            <v>-4.875</v>
          </cell>
          <cell r="J828">
            <v>19991019</v>
          </cell>
          <cell r="K828" t="str">
            <v>5110201009</v>
          </cell>
          <cell r="L828" t="str">
            <v>6210406013</v>
          </cell>
          <cell r="M828" t="str">
            <v>9100000017</v>
          </cell>
        </row>
        <row r="829">
          <cell r="A829" t="str">
            <v>T008</v>
          </cell>
          <cell r="B829">
            <v>3105010003</v>
          </cell>
          <cell r="C829" t="str">
            <v>ADHERENTE</v>
          </cell>
          <cell r="D829" t="str">
            <v>E1</v>
          </cell>
          <cell r="E829">
            <v>351</v>
          </cell>
          <cell r="F829">
            <v>2</v>
          </cell>
          <cell r="G829">
            <v>0.125</v>
          </cell>
          <cell r="H829">
            <v>-10</v>
          </cell>
          <cell r="I829">
            <v>-1.25</v>
          </cell>
          <cell r="J829">
            <v>19991019</v>
          </cell>
          <cell r="K829" t="str">
            <v>5110201009</v>
          </cell>
          <cell r="L829" t="str">
            <v>6210406013</v>
          </cell>
          <cell r="M829" t="str">
            <v>9100000017</v>
          </cell>
        </row>
        <row r="830">
          <cell r="A830" t="str">
            <v>T008</v>
          </cell>
          <cell r="B830">
            <v>3105010003</v>
          </cell>
          <cell r="C830" t="str">
            <v>ADHERENTE</v>
          </cell>
          <cell r="D830" t="str">
            <v>E1</v>
          </cell>
          <cell r="E830">
            <v>353</v>
          </cell>
          <cell r="F830">
            <v>2</v>
          </cell>
          <cell r="G830">
            <v>0.125</v>
          </cell>
          <cell r="H830">
            <v>-13</v>
          </cell>
          <cell r="I830">
            <v>-1.625</v>
          </cell>
          <cell r="J830">
            <v>19991019</v>
          </cell>
          <cell r="K830" t="str">
            <v>5110201009</v>
          </cell>
          <cell r="L830" t="str">
            <v>6210406013</v>
          </cell>
          <cell r="M830" t="str">
            <v>9100000017</v>
          </cell>
        </row>
        <row r="831">
          <cell r="A831" t="str">
            <v>T008</v>
          </cell>
          <cell r="B831">
            <v>3105010003</v>
          </cell>
          <cell r="C831" t="str">
            <v>ADHERENTE</v>
          </cell>
          <cell r="D831" t="str">
            <v>E1</v>
          </cell>
          <cell r="E831">
            <v>354</v>
          </cell>
          <cell r="F831">
            <v>2</v>
          </cell>
          <cell r="G831">
            <v>0.125</v>
          </cell>
          <cell r="H831">
            <v>-36</v>
          </cell>
          <cell r="I831">
            <v>-4.5</v>
          </cell>
          <cell r="J831">
            <v>19991019</v>
          </cell>
          <cell r="K831" t="str">
            <v>5110201009</v>
          </cell>
          <cell r="L831" t="str">
            <v>6210406013</v>
          </cell>
          <cell r="M831" t="str">
            <v>9100000017</v>
          </cell>
        </row>
        <row r="832">
          <cell r="A832" t="str">
            <v>T008</v>
          </cell>
          <cell r="B832">
            <v>3105010003</v>
          </cell>
          <cell r="C832" t="str">
            <v>ADHERENTE</v>
          </cell>
          <cell r="D832" t="str">
            <v>E1</v>
          </cell>
          <cell r="E832">
            <v>355</v>
          </cell>
          <cell r="F832">
            <v>2</v>
          </cell>
          <cell r="G832">
            <v>0.125</v>
          </cell>
          <cell r="H832">
            <v>-30</v>
          </cell>
          <cell r="I832">
            <v>-3.75</v>
          </cell>
          <cell r="J832">
            <v>19991019</v>
          </cell>
          <cell r="K832" t="str">
            <v>5110201009</v>
          </cell>
          <cell r="L832" t="str">
            <v>6210406013</v>
          </cell>
          <cell r="M832" t="str">
            <v>9100000017</v>
          </cell>
        </row>
        <row r="833">
          <cell r="A833" t="str">
            <v>T008</v>
          </cell>
          <cell r="B833">
            <v>3105010003</v>
          </cell>
          <cell r="C833" t="str">
            <v>ADHERENTE</v>
          </cell>
          <cell r="D833" t="str">
            <v>E1</v>
          </cell>
          <cell r="E833">
            <v>356</v>
          </cell>
          <cell r="F833">
            <v>2</v>
          </cell>
          <cell r="G833">
            <v>0.125</v>
          </cell>
          <cell r="H833">
            <v>-29</v>
          </cell>
          <cell r="I833">
            <v>-3.625</v>
          </cell>
          <cell r="J833">
            <v>19991019</v>
          </cell>
          <cell r="K833" t="str">
            <v>5110201009</v>
          </cell>
          <cell r="L833" t="str">
            <v>6210406013</v>
          </cell>
          <cell r="M833" t="str">
            <v>9100000017</v>
          </cell>
        </row>
        <row r="834">
          <cell r="A834" t="str">
            <v>T008</v>
          </cell>
          <cell r="B834">
            <v>3105010003</v>
          </cell>
          <cell r="C834" t="str">
            <v>ADHERENTE</v>
          </cell>
          <cell r="D834" t="str">
            <v>E1</v>
          </cell>
          <cell r="E834">
            <v>361</v>
          </cell>
          <cell r="F834">
            <v>2</v>
          </cell>
          <cell r="G834">
            <v>0.125</v>
          </cell>
          <cell r="H834">
            <v>-13</v>
          </cell>
          <cell r="I834">
            <v>-1.625</v>
          </cell>
          <cell r="J834">
            <v>19991027</v>
          </cell>
          <cell r="K834" t="str">
            <v>5110201009</v>
          </cell>
          <cell r="L834" t="str">
            <v>6210406013</v>
          </cell>
          <cell r="M834" t="str">
            <v>9100000017</v>
          </cell>
        </row>
        <row r="835">
          <cell r="A835" t="str">
            <v>T008</v>
          </cell>
          <cell r="B835">
            <v>3105010003</v>
          </cell>
          <cell r="C835" t="str">
            <v>ADHERENTE</v>
          </cell>
          <cell r="D835" t="str">
            <v>E1</v>
          </cell>
          <cell r="E835">
            <v>362</v>
          </cell>
          <cell r="F835">
            <v>2</v>
          </cell>
          <cell r="G835">
            <v>0.125</v>
          </cell>
          <cell r="H835">
            <v>-10</v>
          </cell>
          <cell r="I835">
            <v>-1.25</v>
          </cell>
          <cell r="J835">
            <v>19991027</v>
          </cell>
          <cell r="K835" t="str">
            <v>5110201009</v>
          </cell>
          <cell r="L835" t="str">
            <v>6210406013</v>
          </cell>
          <cell r="M835" t="str">
            <v>9100000017</v>
          </cell>
        </row>
        <row r="836">
          <cell r="A836" t="str">
            <v>T008</v>
          </cell>
          <cell r="B836">
            <v>3105010003</v>
          </cell>
          <cell r="C836" t="str">
            <v>ADHERENTE</v>
          </cell>
          <cell r="D836" t="str">
            <v>E1</v>
          </cell>
          <cell r="E836">
            <v>363</v>
          </cell>
          <cell r="F836">
            <v>2</v>
          </cell>
          <cell r="G836">
            <v>0.125</v>
          </cell>
          <cell r="H836">
            <v>-15</v>
          </cell>
          <cell r="I836">
            <v>-1.875</v>
          </cell>
          <cell r="J836">
            <v>19991027</v>
          </cell>
          <cell r="K836" t="str">
            <v>5110201009</v>
          </cell>
          <cell r="L836" t="str">
            <v>6210406013</v>
          </cell>
          <cell r="M836" t="str">
            <v>9100000017</v>
          </cell>
        </row>
        <row r="837">
          <cell r="A837" t="str">
            <v>T008</v>
          </cell>
          <cell r="B837">
            <v>3105010003</v>
          </cell>
          <cell r="C837" t="str">
            <v>ADHERENTE</v>
          </cell>
          <cell r="D837" t="str">
            <v>E1</v>
          </cell>
          <cell r="E837">
            <v>364</v>
          </cell>
          <cell r="F837">
            <v>2</v>
          </cell>
          <cell r="G837">
            <v>0.125</v>
          </cell>
          <cell r="H837">
            <v>-25</v>
          </cell>
          <cell r="I837">
            <v>-3.125</v>
          </cell>
          <cell r="J837">
            <v>19991027</v>
          </cell>
          <cell r="K837" t="str">
            <v>5110201009</v>
          </cell>
          <cell r="L837" t="str">
            <v>6210406013</v>
          </cell>
          <cell r="M837" t="str">
            <v>9100000017</v>
          </cell>
        </row>
        <row r="838">
          <cell r="A838" t="str">
            <v>T008</v>
          </cell>
          <cell r="B838">
            <v>3105010003</v>
          </cell>
          <cell r="C838" t="str">
            <v>ADHERENTE</v>
          </cell>
          <cell r="D838" t="str">
            <v>E1</v>
          </cell>
          <cell r="E838">
            <v>365</v>
          </cell>
          <cell r="F838">
            <v>2</v>
          </cell>
          <cell r="G838">
            <v>0.125</v>
          </cell>
          <cell r="H838">
            <v>-32</v>
          </cell>
          <cell r="I838">
            <v>-4</v>
          </cell>
          <cell r="J838">
            <v>19991027</v>
          </cell>
          <cell r="K838" t="str">
            <v>5110201009</v>
          </cell>
          <cell r="L838" t="str">
            <v>6210406013</v>
          </cell>
          <cell r="M838" t="str">
            <v>9100000017</v>
          </cell>
        </row>
        <row r="839">
          <cell r="A839" t="str">
            <v>T008</v>
          </cell>
          <cell r="B839">
            <v>3105010003</v>
          </cell>
          <cell r="C839" t="str">
            <v>ADHERENTE</v>
          </cell>
          <cell r="D839" t="str">
            <v>E1</v>
          </cell>
          <cell r="E839">
            <v>366</v>
          </cell>
          <cell r="F839">
            <v>2</v>
          </cell>
          <cell r="G839">
            <v>0.125</v>
          </cell>
          <cell r="H839">
            <v>-15</v>
          </cell>
          <cell r="I839">
            <v>-1.875</v>
          </cell>
          <cell r="J839">
            <v>19991027</v>
          </cell>
          <cell r="K839" t="str">
            <v>5110201009</v>
          </cell>
          <cell r="L839" t="str">
            <v>6210406013</v>
          </cell>
          <cell r="M839" t="str">
            <v>9100000017</v>
          </cell>
        </row>
        <row r="840">
          <cell r="A840" t="str">
            <v>T008</v>
          </cell>
          <cell r="B840">
            <v>3105010003</v>
          </cell>
          <cell r="C840" t="str">
            <v>ADHERENTE</v>
          </cell>
          <cell r="D840" t="str">
            <v>E1</v>
          </cell>
          <cell r="E840">
            <v>368</v>
          </cell>
          <cell r="F840">
            <v>2</v>
          </cell>
          <cell r="G840">
            <v>0.125</v>
          </cell>
          <cell r="H840">
            <v>-30</v>
          </cell>
          <cell r="I840">
            <v>-3.75</v>
          </cell>
          <cell r="J840">
            <v>19991029</v>
          </cell>
          <cell r="K840" t="str">
            <v>5110201009</v>
          </cell>
          <cell r="L840" t="str">
            <v>6210406013</v>
          </cell>
          <cell r="M840" t="str">
            <v>9100000017</v>
          </cell>
        </row>
        <row r="841">
          <cell r="A841" t="str">
            <v>T008</v>
          </cell>
          <cell r="B841">
            <v>3105010003</v>
          </cell>
          <cell r="C841" t="str">
            <v>ADHERENTE</v>
          </cell>
          <cell r="D841" t="str">
            <v>E1</v>
          </cell>
          <cell r="E841">
            <v>369</v>
          </cell>
          <cell r="F841">
            <v>2</v>
          </cell>
          <cell r="G841">
            <v>0.125</v>
          </cell>
          <cell r="H841">
            <v>-22</v>
          </cell>
          <cell r="I841">
            <v>-2.75</v>
          </cell>
          <cell r="J841">
            <v>19991029</v>
          </cell>
          <cell r="K841" t="str">
            <v>5110201009</v>
          </cell>
          <cell r="L841" t="str">
            <v>6210406013</v>
          </cell>
          <cell r="M841" t="str">
            <v>9100000017</v>
          </cell>
        </row>
        <row r="842">
          <cell r="A842" t="str">
            <v>T008</v>
          </cell>
          <cell r="B842">
            <v>3105010003</v>
          </cell>
          <cell r="C842" t="str">
            <v>ADHERENTE</v>
          </cell>
          <cell r="D842" t="str">
            <v>E1</v>
          </cell>
          <cell r="E842">
            <v>370</v>
          </cell>
          <cell r="F842">
            <v>2</v>
          </cell>
          <cell r="G842">
            <v>0.125</v>
          </cell>
          <cell r="H842">
            <v>-24</v>
          </cell>
          <cell r="I842">
            <v>-3</v>
          </cell>
          <cell r="J842">
            <v>19991029</v>
          </cell>
          <cell r="K842" t="str">
            <v>5110201009</v>
          </cell>
          <cell r="L842" t="str">
            <v>6210406013</v>
          </cell>
          <cell r="M842" t="str">
            <v>9100000017</v>
          </cell>
        </row>
        <row r="843">
          <cell r="A843" t="str">
            <v>T008</v>
          </cell>
          <cell r="B843">
            <v>3105010003</v>
          </cell>
          <cell r="C843" t="str">
            <v>ADHERENTE</v>
          </cell>
          <cell r="D843" t="str">
            <v>E1</v>
          </cell>
          <cell r="E843">
            <v>371</v>
          </cell>
          <cell r="F843">
            <v>2</v>
          </cell>
          <cell r="G843">
            <v>0.125</v>
          </cell>
          <cell r="H843">
            <v>-22</v>
          </cell>
          <cell r="I843">
            <v>-2.75</v>
          </cell>
          <cell r="J843">
            <v>19991029</v>
          </cell>
          <cell r="K843" t="str">
            <v>5110201009</v>
          </cell>
          <cell r="L843" t="str">
            <v>6210406013</v>
          </cell>
          <cell r="M843" t="str">
            <v>9100000017</v>
          </cell>
        </row>
        <row r="844">
          <cell r="A844" t="str">
            <v>T008</v>
          </cell>
          <cell r="B844">
            <v>3105010003</v>
          </cell>
          <cell r="C844" t="str">
            <v>ADHERENTE</v>
          </cell>
          <cell r="D844" t="str">
            <v>E1</v>
          </cell>
          <cell r="E844">
            <v>372</v>
          </cell>
          <cell r="F844">
            <v>2</v>
          </cell>
          <cell r="G844">
            <v>0.125</v>
          </cell>
          <cell r="H844">
            <v>-39</v>
          </cell>
          <cell r="I844">
            <v>-4.875</v>
          </cell>
          <cell r="J844">
            <v>19991029</v>
          </cell>
          <cell r="K844" t="str">
            <v>5110201009</v>
          </cell>
          <cell r="L844" t="str">
            <v>6210406013</v>
          </cell>
          <cell r="M844" t="str">
            <v>9100000017</v>
          </cell>
        </row>
        <row r="845">
          <cell r="A845" t="str">
            <v>T008</v>
          </cell>
          <cell r="B845">
            <v>3105010003</v>
          </cell>
          <cell r="C845" t="str">
            <v>ADHERENTE</v>
          </cell>
          <cell r="D845" t="str">
            <v>E1</v>
          </cell>
          <cell r="E845">
            <v>373</v>
          </cell>
          <cell r="F845">
            <v>2</v>
          </cell>
          <cell r="G845">
            <v>0.125</v>
          </cell>
          <cell r="H845">
            <v>-14</v>
          </cell>
          <cell r="I845">
            <v>-1.75</v>
          </cell>
          <cell r="J845">
            <v>19991029</v>
          </cell>
          <cell r="K845" t="str">
            <v>5110201009</v>
          </cell>
          <cell r="L845" t="str">
            <v>6210406013</v>
          </cell>
          <cell r="M845" t="str">
            <v>9100000017</v>
          </cell>
        </row>
        <row r="846">
          <cell r="A846" t="str">
            <v>T008</v>
          </cell>
          <cell r="B846">
            <v>3105010003</v>
          </cell>
          <cell r="C846" t="str">
            <v>ADHERENTE</v>
          </cell>
          <cell r="D846" t="str">
            <v>E1</v>
          </cell>
          <cell r="E846">
            <v>374</v>
          </cell>
          <cell r="F846">
            <v>2</v>
          </cell>
          <cell r="G846">
            <v>0.125</v>
          </cell>
          <cell r="H846">
            <v>-14</v>
          </cell>
          <cell r="I846">
            <v>-1.75</v>
          </cell>
          <cell r="J846">
            <v>19991029</v>
          </cell>
          <cell r="K846" t="str">
            <v>5110201009</v>
          </cell>
          <cell r="L846" t="str">
            <v>6210406013</v>
          </cell>
          <cell r="M846" t="str">
            <v>9100000017</v>
          </cell>
        </row>
        <row r="847">
          <cell r="A847" t="str">
            <v>T008</v>
          </cell>
          <cell r="B847">
            <v>3105010003</v>
          </cell>
          <cell r="C847" t="str">
            <v>ADHERENTE</v>
          </cell>
          <cell r="D847" t="str">
            <v>E1</v>
          </cell>
          <cell r="E847">
            <v>375</v>
          </cell>
          <cell r="F847">
            <v>2</v>
          </cell>
          <cell r="G847">
            <v>0.125</v>
          </cell>
          <cell r="H847">
            <v>-11</v>
          </cell>
          <cell r="I847">
            <v>-1.375</v>
          </cell>
          <cell r="J847">
            <v>19991029</v>
          </cell>
          <cell r="K847" t="str">
            <v>5110201009</v>
          </cell>
          <cell r="L847" t="str">
            <v>6210406013</v>
          </cell>
          <cell r="M847" t="str">
            <v>9100000017</v>
          </cell>
        </row>
        <row r="848">
          <cell r="A848" t="str">
            <v>T008</v>
          </cell>
          <cell r="B848">
            <v>3105010003</v>
          </cell>
          <cell r="C848" t="str">
            <v>ADHERENTE</v>
          </cell>
          <cell r="D848" t="str">
            <v>E1</v>
          </cell>
          <cell r="E848">
            <v>376</v>
          </cell>
          <cell r="F848">
            <v>2</v>
          </cell>
          <cell r="G848">
            <v>0.125</v>
          </cell>
          <cell r="H848">
            <v>-35</v>
          </cell>
          <cell r="I848">
            <v>-4.375</v>
          </cell>
          <cell r="J848">
            <v>19991029</v>
          </cell>
          <cell r="K848" t="str">
            <v>5110201009</v>
          </cell>
          <cell r="L848" t="str">
            <v>6210406013</v>
          </cell>
          <cell r="M848" t="str">
            <v>9100000017</v>
          </cell>
        </row>
        <row r="849">
          <cell r="A849" t="str">
            <v>T008</v>
          </cell>
          <cell r="B849">
            <v>3105010003</v>
          </cell>
          <cell r="C849" t="str">
            <v>ADHERENTE</v>
          </cell>
          <cell r="D849" t="str">
            <v>E1</v>
          </cell>
          <cell r="E849">
            <v>377</v>
          </cell>
          <cell r="F849">
            <v>2</v>
          </cell>
          <cell r="G849">
            <v>0.125</v>
          </cell>
          <cell r="H849">
            <v>-11.7</v>
          </cell>
          <cell r="I849">
            <v>-1.4624999999999999</v>
          </cell>
          <cell r="J849">
            <v>19991029</v>
          </cell>
          <cell r="K849" t="str">
            <v>5110201009</v>
          </cell>
          <cell r="L849" t="str">
            <v>6210406013</v>
          </cell>
          <cell r="M849" t="str">
            <v>9100000017</v>
          </cell>
        </row>
        <row r="850">
          <cell r="A850" t="str">
            <v>T008</v>
          </cell>
          <cell r="B850">
            <v>3105010003</v>
          </cell>
          <cell r="C850" t="str">
            <v>ADHERENTE</v>
          </cell>
          <cell r="D850" t="str">
            <v>E1</v>
          </cell>
          <cell r="E850">
            <v>379</v>
          </cell>
          <cell r="F850">
            <v>2</v>
          </cell>
          <cell r="G850">
            <v>0.125</v>
          </cell>
          <cell r="H850">
            <v>-11.7</v>
          </cell>
          <cell r="I850">
            <v>-1.4624999999999999</v>
          </cell>
          <cell r="J850">
            <v>19991029</v>
          </cell>
          <cell r="K850" t="str">
            <v>5110201009</v>
          </cell>
          <cell r="L850" t="str">
            <v>6210406013</v>
          </cell>
          <cell r="M850" t="str">
            <v>9100000017</v>
          </cell>
        </row>
        <row r="851">
          <cell r="A851" t="str">
            <v>T008</v>
          </cell>
          <cell r="B851">
            <v>3105010003</v>
          </cell>
          <cell r="C851" t="str">
            <v>ADHERENTE</v>
          </cell>
          <cell r="D851" t="str">
            <v>E1</v>
          </cell>
          <cell r="E851">
            <v>380</v>
          </cell>
          <cell r="F851">
            <v>2</v>
          </cell>
          <cell r="G851">
            <v>0.125</v>
          </cell>
          <cell r="H851">
            <v>-24</v>
          </cell>
          <cell r="I851">
            <v>-3</v>
          </cell>
          <cell r="J851">
            <v>19991029</v>
          </cell>
          <cell r="K851" t="str">
            <v>5110201009</v>
          </cell>
          <cell r="L851" t="str">
            <v>6210406013</v>
          </cell>
          <cell r="M851" t="str">
            <v>9100000017</v>
          </cell>
        </row>
        <row r="852">
          <cell r="A852" t="str">
            <v>T008</v>
          </cell>
          <cell r="B852">
            <v>3105010003</v>
          </cell>
          <cell r="C852" t="str">
            <v>ADHERENTE</v>
          </cell>
          <cell r="D852" t="str">
            <v>E1</v>
          </cell>
          <cell r="E852">
            <v>381</v>
          </cell>
          <cell r="F852">
            <v>2</v>
          </cell>
          <cell r="G852">
            <v>0.125</v>
          </cell>
          <cell r="H852">
            <v>-10</v>
          </cell>
          <cell r="I852">
            <v>-1.25</v>
          </cell>
          <cell r="J852">
            <v>19991029</v>
          </cell>
          <cell r="K852" t="str">
            <v>5110201009</v>
          </cell>
          <cell r="L852" t="str">
            <v>6210406013</v>
          </cell>
          <cell r="M852" t="str">
            <v>9100000017</v>
          </cell>
        </row>
        <row r="853">
          <cell r="A853" t="str">
            <v>T008</v>
          </cell>
          <cell r="B853">
            <v>3105010003</v>
          </cell>
          <cell r="C853" t="str">
            <v>ADHERENTE</v>
          </cell>
          <cell r="D853" t="str">
            <v>E1</v>
          </cell>
          <cell r="E853">
            <v>382</v>
          </cell>
          <cell r="F853">
            <v>2</v>
          </cell>
          <cell r="G853">
            <v>0.125</v>
          </cell>
          <cell r="H853">
            <v>-10.5</v>
          </cell>
          <cell r="I853">
            <v>-1.3125</v>
          </cell>
          <cell r="J853">
            <v>19991029</v>
          </cell>
          <cell r="K853" t="str">
            <v>5110201009</v>
          </cell>
          <cell r="L853" t="str">
            <v>6210406013</v>
          </cell>
          <cell r="M853" t="str">
            <v>9100000017</v>
          </cell>
        </row>
        <row r="854">
          <cell r="A854" t="str">
            <v>T008</v>
          </cell>
          <cell r="B854">
            <v>3105010003</v>
          </cell>
          <cell r="C854" t="str">
            <v>ADHERENTE</v>
          </cell>
          <cell r="D854" t="str">
            <v>E1</v>
          </cell>
          <cell r="E854">
            <v>383</v>
          </cell>
          <cell r="F854">
            <v>2</v>
          </cell>
          <cell r="G854">
            <v>0.125</v>
          </cell>
          <cell r="H854">
            <v>-10.5</v>
          </cell>
          <cell r="I854">
            <v>-1.3125</v>
          </cell>
          <cell r="J854">
            <v>19991029</v>
          </cell>
          <cell r="K854" t="str">
            <v>5110201009</v>
          </cell>
          <cell r="L854" t="str">
            <v>6210406013</v>
          </cell>
          <cell r="M854" t="str">
            <v>9100000017</v>
          </cell>
        </row>
        <row r="855">
          <cell r="A855" t="str">
            <v>T008</v>
          </cell>
          <cell r="B855">
            <v>3105010003</v>
          </cell>
          <cell r="C855" t="str">
            <v>ADHERENTE</v>
          </cell>
          <cell r="D855" t="str">
            <v>E1</v>
          </cell>
          <cell r="E855">
            <v>384</v>
          </cell>
          <cell r="F855">
            <v>2</v>
          </cell>
          <cell r="G855">
            <v>0.125</v>
          </cell>
          <cell r="H855">
            <v>-10.3</v>
          </cell>
          <cell r="I855">
            <v>-1.2875000000000001</v>
          </cell>
          <cell r="J855">
            <v>19991029</v>
          </cell>
          <cell r="K855" t="str">
            <v>5110201009</v>
          </cell>
          <cell r="L855" t="str">
            <v>6210406013</v>
          </cell>
          <cell r="M855" t="str">
            <v>9100000017</v>
          </cell>
        </row>
        <row r="856">
          <cell r="A856" t="str">
            <v>T008</v>
          </cell>
          <cell r="B856">
            <v>3105010003</v>
          </cell>
          <cell r="C856" t="str">
            <v>ADHERENTE</v>
          </cell>
          <cell r="D856" t="str">
            <v>E1</v>
          </cell>
          <cell r="E856">
            <v>385</v>
          </cell>
          <cell r="F856">
            <v>2</v>
          </cell>
          <cell r="G856">
            <v>0.125</v>
          </cell>
          <cell r="H856">
            <v>-30</v>
          </cell>
          <cell r="I856">
            <v>-3.75</v>
          </cell>
          <cell r="J856">
            <v>19991031</v>
          </cell>
          <cell r="K856" t="str">
            <v>5110201009</v>
          </cell>
          <cell r="L856" t="str">
            <v>6210406013</v>
          </cell>
          <cell r="M856" t="str">
            <v>9100000017</v>
          </cell>
        </row>
        <row r="857">
          <cell r="A857" t="str">
            <v>T008</v>
          </cell>
          <cell r="B857">
            <v>3105010003</v>
          </cell>
          <cell r="C857" t="str">
            <v>ADHERENTE</v>
          </cell>
          <cell r="D857" t="str">
            <v>E1</v>
          </cell>
          <cell r="E857">
            <v>386</v>
          </cell>
          <cell r="F857">
            <v>2</v>
          </cell>
          <cell r="G857">
            <v>0.125</v>
          </cell>
          <cell r="H857">
            <v>-32.4</v>
          </cell>
          <cell r="I857">
            <v>-4.05</v>
          </cell>
          <cell r="J857">
            <v>19991031</v>
          </cell>
          <cell r="K857" t="str">
            <v>5110201009</v>
          </cell>
          <cell r="L857" t="str">
            <v>6210406013</v>
          </cell>
          <cell r="M857" t="str">
            <v>9100000017</v>
          </cell>
        </row>
        <row r="858">
          <cell r="A858" t="str">
            <v>T008</v>
          </cell>
          <cell r="B858">
            <v>3105010003</v>
          </cell>
          <cell r="C858" t="str">
            <v>ADHERENTE</v>
          </cell>
          <cell r="D858" t="str">
            <v>E1</v>
          </cell>
          <cell r="E858">
            <v>387</v>
          </cell>
          <cell r="F858">
            <v>2</v>
          </cell>
          <cell r="G858">
            <v>0.125</v>
          </cell>
          <cell r="H858">
            <v>-9</v>
          </cell>
          <cell r="I858">
            <v>-1.125</v>
          </cell>
          <cell r="J858">
            <v>19991031</v>
          </cell>
          <cell r="K858" t="str">
            <v>5110201009</v>
          </cell>
          <cell r="L858" t="str">
            <v>6210406013</v>
          </cell>
          <cell r="M858" t="str">
            <v>9100000017</v>
          </cell>
        </row>
        <row r="859">
          <cell r="A859" t="str">
            <v>T008</v>
          </cell>
          <cell r="B859">
            <v>3105010003</v>
          </cell>
          <cell r="C859" t="str">
            <v>ADHERENTE</v>
          </cell>
          <cell r="D859" t="str">
            <v>E1</v>
          </cell>
          <cell r="E859">
            <v>388</v>
          </cell>
          <cell r="F859">
            <v>2</v>
          </cell>
          <cell r="G859">
            <v>0.125</v>
          </cell>
          <cell r="H859">
            <v>-20.399999999999999</v>
          </cell>
          <cell r="I859">
            <v>-2.5499999999999998</v>
          </cell>
          <cell r="J859">
            <v>19991031</v>
          </cell>
          <cell r="K859" t="str">
            <v>5110201009</v>
          </cell>
          <cell r="L859" t="str">
            <v>6210406013</v>
          </cell>
          <cell r="M859" t="str">
            <v>9100000017</v>
          </cell>
        </row>
        <row r="860">
          <cell r="A860" t="str">
            <v>T008</v>
          </cell>
          <cell r="B860">
            <v>3105010003</v>
          </cell>
          <cell r="C860" t="str">
            <v>ADHERENTE</v>
          </cell>
          <cell r="D860" t="str">
            <v>E1</v>
          </cell>
          <cell r="E860">
            <v>389</v>
          </cell>
          <cell r="F860">
            <v>2</v>
          </cell>
          <cell r="G860">
            <v>0.125</v>
          </cell>
          <cell r="H860">
            <v>-24</v>
          </cell>
          <cell r="I860">
            <v>-3</v>
          </cell>
          <cell r="J860">
            <v>19991031</v>
          </cell>
          <cell r="K860" t="str">
            <v>5110201009</v>
          </cell>
          <cell r="L860" t="str">
            <v>6210406013</v>
          </cell>
          <cell r="M860" t="str">
            <v>9100000017</v>
          </cell>
        </row>
        <row r="861">
          <cell r="A861" t="str">
            <v>T008</v>
          </cell>
          <cell r="B861">
            <v>3105010003</v>
          </cell>
          <cell r="C861" t="str">
            <v>ADHERENTE</v>
          </cell>
          <cell r="D861" t="str">
            <v>E1</v>
          </cell>
          <cell r="E861">
            <v>390</v>
          </cell>
          <cell r="F861">
            <v>2</v>
          </cell>
          <cell r="G861">
            <v>0.125</v>
          </cell>
          <cell r="H861">
            <v>-20.399999999999999</v>
          </cell>
          <cell r="I861">
            <v>-2.5499999999999998</v>
          </cell>
          <cell r="J861">
            <v>19991031</v>
          </cell>
          <cell r="K861" t="str">
            <v>5110201009</v>
          </cell>
          <cell r="L861" t="str">
            <v>6210406013</v>
          </cell>
          <cell r="M861" t="str">
            <v>9100000017</v>
          </cell>
        </row>
        <row r="862">
          <cell r="A862" t="str">
            <v>T008</v>
          </cell>
          <cell r="B862">
            <v>3105010003</v>
          </cell>
          <cell r="C862" t="str">
            <v>ADHERENTE</v>
          </cell>
          <cell r="D862" t="str">
            <v>E1</v>
          </cell>
          <cell r="E862">
            <v>391</v>
          </cell>
          <cell r="F862">
            <v>2</v>
          </cell>
          <cell r="G862">
            <v>0.125</v>
          </cell>
          <cell r="H862">
            <v>-24.6</v>
          </cell>
          <cell r="I862">
            <v>-3.0750000000000002</v>
          </cell>
          <cell r="J862">
            <v>19991031</v>
          </cell>
          <cell r="K862" t="str">
            <v>5110201009</v>
          </cell>
          <cell r="L862" t="str">
            <v>6210406013</v>
          </cell>
          <cell r="M862" t="str">
            <v>9100000017</v>
          </cell>
        </row>
        <row r="863">
          <cell r="A863" t="str">
            <v>T008</v>
          </cell>
          <cell r="B863">
            <v>3105010003</v>
          </cell>
          <cell r="C863" t="str">
            <v>ADHERENTE</v>
          </cell>
          <cell r="D863" t="str">
            <v>E1</v>
          </cell>
          <cell r="E863">
            <v>392</v>
          </cell>
          <cell r="F863">
            <v>2</v>
          </cell>
          <cell r="G863">
            <v>0.125</v>
          </cell>
          <cell r="H863">
            <v>-21</v>
          </cell>
          <cell r="I863">
            <v>-2.625</v>
          </cell>
          <cell r="J863">
            <v>19991031</v>
          </cell>
          <cell r="K863" t="str">
            <v>5110201009</v>
          </cell>
          <cell r="L863" t="str">
            <v>6210406013</v>
          </cell>
          <cell r="M863" t="str">
            <v>9100000017</v>
          </cell>
        </row>
        <row r="864">
          <cell r="A864" t="str">
            <v>T008</v>
          </cell>
          <cell r="B864">
            <v>3105010003</v>
          </cell>
          <cell r="C864" t="str">
            <v>ADHERENTE</v>
          </cell>
          <cell r="D864" t="str">
            <v>E1</v>
          </cell>
          <cell r="E864">
            <v>393</v>
          </cell>
          <cell r="F864">
            <v>2</v>
          </cell>
          <cell r="G864">
            <v>0.125</v>
          </cell>
          <cell r="H864">
            <v>-12</v>
          </cell>
          <cell r="I864">
            <v>-1.5</v>
          </cell>
          <cell r="J864">
            <v>19991031</v>
          </cell>
          <cell r="K864" t="str">
            <v>5110201009</v>
          </cell>
          <cell r="L864" t="str">
            <v>6210406013</v>
          </cell>
          <cell r="M864" t="str">
            <v>9100000017</v>
          </cell>
        </row>
        <row r="865">
          <cell r="A865" t="str">
            <v>T008</v>
          </cell>
          <cell r="B865">
            <v>3105010003</v>
          </cell>
          <cell r="C865" t="str">
            <v>ADHERENTE</v>
          </cell>
          <cell r="D865" t="str">
            <v>E1</v>
          </cell>
          <cell r="E865">
            <v>394</v>
          </cell>
          <cell r="F865">
            <v>2</v>
          </cell>
          <cell r="G865">
            <v>0.125</v>
          </cell>
          <cell r="H865">
            <v>-22.2</v>
          </cell>
          <cell r="I865">
            <v>-2.7749999999999999</v>
          </cell>
          <cell r="J865">
            <v>19991031</v>
          </cell>
          <cell r="K865" t="str">
            <v>5110201009</v>
          </cell>
          <cell r="L865" t="str">
            <v>6210406013</v>
          </cell>
          <cell r="M865" t="str">
            <v>9100000017</v>
          </cell>
        </row>
        <row r="866">
          <cell r="A866" t="str">
            <v>T008</v>
          </cell>
          <cell r="B866">
            <v>3105010003</v>
          </cell>
          <cell r="C866" t="str">
            <v>ADHERENTE</v>
          </cell>
          <cell r="D866" t="str">
            <v>E1</v>
          </cell>
          <cell r="E866">
            <v>395</v>
          </cell>
          <cell r="F866">
            <v>2</v>
          </cell>
          <cell r="G866">
            <v>0.125</v>
          </cell>
          <cell r="H866">
            <v>-33.6</v>
          </cell>
          <cell r="I866">
            <v>-4.2</v>
          </cell>
          <cell r="J866">
            <v>19991031</v>
          </cell>
          <cell r="K866" t="str">
            <v>5110201009</v>
          </cell>
          <cell r="L866" t="str">
            <v>6210406013</v>
          </cell>
          <cell r="M866" t="str">
            <v>9100000017</v>
          </cell>
        </row>
        <row r="867">
          <cell r="A867" t="str">
            <v>T008</v>
          </cell>
          <cell r="B867">
            <v>3105010003</v>
          </cell>
          <cell r="C867" t="str">
            <v>ADHERENTE</v>
          </cell>
          <cell r="D867" t="str">
            <v>E1</v>
          </cell>
          <cell r="E867">
            <v>396</v>
          </cell>
          <cell r="F867">
            <v>2</v>
          </cell>
          <cell r="G867">
            <v>0.125</v>
          </cell>
          <cell r="H867">
            <v>-22.2</v>
          </cell>
          <cell r="I867">
            <v>-2.7749999999999999</v>
          </cell>
          <cell r="J867">
            <v>19991031</v>
          </cell>
          <cell r="K867" t="str">
            <v>5110201009</v>
          </cell>
          <cell r="L867" t="str">
            <v>6210406013</v>
          </cell>
          <cell r="M867" t="str">
            <v>9100000017</v>
          </cell>
        </row>
        <row r="868">
          <cell r="A868" t="str">
            <v>T008</v>
          </cell>
          <cell r="B868">
            <v>3105010003</v>
          </cell>
          <cell r="C868" t="str">
            <v>ADHERENTE</v>
          </cell>
          <cell r="D868" t="str">
            <v>E1</v>
          </cell>
          <cell r="E868">
            <v>397</v>
          </cell>
          <cell r="F868">
            <v>2</v>
          </cell>
          <cell r="G868">
            <v>0.125</v>
          </cell>
          <cell r="H868">
            <v>-7.8</v>
          </cell>
          <cell r="I868">
            <v>-0.97499999999999998</v>
          </cell>
          <cell r="J868">
            <v>19991031</v>
          </cell>
          <cell r="K868" t="str">
            <v>5110201009</v>
          </cell>
          <cell r="L868" t="str">
            <v>6210406013</v>
          </cell>
          <cell r="M868" t="str">
            <v>9100000017</v>
          </cell>
        </row>
        <row r="869">
          <cell r="A869" t="str">
            <v>T008</v>
          </cell>
          <cell r="B869">
            <v>3105010003</v>
          </cell>
          <cell r="C869" t="str">
            <v>ADHERENTE</v>
          </cell>
          <cell r="D869" t="str">
            <v>E1</v>
          </cell>
          <cell r="E869">
            <v>398</v>
          </cell>
          <cell r="F869">
            <v>2</v>
          </cell>
          <cell r="G869">
            <v>0.125</v>
          </cell>
          <cell r="H869">
            <v>-50</v>
          </cell>
          <cell r="I869">
            <v>-6.25</v>
          </cell>
          <cell r="J869">
            <v>19991031</v>
          </cell>
          <cell r="K869" t="str">
            <v>5110201009</v>
          </cell>
          <cell r="L869" t="str">
            <v>6210406013</v>
          </cell>
          <cell r="M869" t="str">
            <v>9100000017</v>
          </cell>
        </row>
        <row r="870">
          <cell r="A870" t="str">
            <v>T008</v>
          </cell>
          <cell r="B870">
            <v>3105010003</v>
          </cell>
          <cell r="C870" t="str">
            <v>ADHERENTE</v>
          </cell>
          <cell r="D870" t="str">
            <v>E1</v>
          </cell>
          <cell r="E870">
            <v>399</v>
          </cell>
          <cell r="F870">
            <v>2</v>
          </cell>
          <cell r="G870">
            <v>0.125</v>
          </cell>
          <cell r="H870">
            <v>-32.5</v>
          </cell>
          <cell r="I870">
            <v>-4.0625</v>
          </cell>
          <cell r="J870">
            <v>19991031</v>
          </cell>
          <cell r="K870" t="str">
            <v>5110201009</v>
          </cell>
          <cell r="L870" t="str">
            <v>6210406013</v>
          </cell>
          <cell r="M870" t="str">
            <v>9100000017</v>
          </cell>
        </row>
        <row r="871">
          <cell r="A871" t="str">
            <v>T008</v>
          </cell>
          <cell r="B871">
            <v>3105010003</v>
          </cell>
          <cell r="C871" t="str">
            <v>ADHERENTE</v>
          </cell>
          <cell r="D871" t="str">
            <v>E1</v>
          </cell>
          <cell r="E871">
            <v>400</v>
          </cell>
          <cell r="F871">
            <v>2</v>
          </cell>
          <cell r="G871">
            <v>0.125</v>
          </cell>
          <cell r="H871">
            <v>-35.1</v>
          </cell>
          <cell r="I871">
            <v>-4.3875000000000002</v>
          </cell>
          <cell r="J871">
            <v>19991031</v>
          </cell>
          <cell r="K871" t="str">
            <v>5110201009</v>
          </cell>
          <cell r="L871" t="str">
            <v>6210406013</v>
          </cell>
          <cell r="M871" t="str">
            <v>9100000017</v>
          </cell>
        </row>
        <row r="872">
          <cell r="A872" t="str">
            <v>T008</v>
          </cell>
          <cell r="B872">
            <v>3105010003</v>
          </cell>
          <cell r="C872" t="str">
            <v>ADHERENTE</v>
          </cell>
          <cell r="D872" t="str">
            <v>E1</v>
          </cell>
          <cell r="E872">
            <v>401</v>
          </cell>
          <cell r="F872">
            <v>2</v>
          </cell>
          <cell r="G872">
            <v>0.125</v>
          </cell>
          <cell r="H872">
            <v>-9.4</v>
          </cell>
          <cell r="I872">
            <v>-1.175</v>
          </cell>
          <cell r="J872">
            <v>19991031</v>
          </cell>
          <cell r="K872" t="str">
            <v>5110201009</v>
          </cell>
          <cell r="L872" t="str">
            <v>6210406013</v>
          </cell>
          <cell r="M872" t="str">
            <v>9100000017</v>
          </cell>
        </row>
        <row r="873">
          <cell r="A873" t="str">
            <v>P012</v>
          </cell>
          <cell r="B873">
            <v>3105010011</v>
          </cell>
          <cell r="C873" t="str">
            <v>GLIFOWET</v>
          </cell>
          <cell r="D873" t="str">
            <v>N1</v>
          </cell>
          <cell r="E873">
            <v>302</v>
          </cell>
          <cell r="F873">
            <v>2</v>
          </cell>
          <cell r="G873">
            <v>4.0609999999999999</v>
          </cell>
          <cell r="H873">
            <v>-7</v>
          </cell>
          <cell r="I873">
            <v>-28.427</v>
          </cell>
          <cell r="J873">
            <v>19991026</v>
          </cell>
          <cell r="K873" t="str">
            <v>5110201009</v>
          </cell>
          <cell r="L873" t="str">
            <v>6210406013</v>
          </cell>
          <cell r="M873" t="str">
            <v>9100000017</v>
          </cell>
        </row>
        <row r="874">
          <cell r="A874" t="str">
            <v>P012</v>
          </cell>
          <cell r="B874">
            <v>3105010011</v>
          </cell>
          <cell r="C874" t="str">
            <v>GLIFOWET</v>
          </cell>
          <cell r="D874" t="str">
            <v>N1</v>
          </cell>
          <cell r="E874">
            <v>303</v>
          </cell>
          <cell r="F874">
            <v>2</v>
          </cell>
          <cell r="G874">
            <v>4.0609999999999999</v>
          </cell>
          <cell r="H874">
            <v>-2</v>
          </cell>
          <cell r="I874">
            <v>-8.1219999999999999</v>
          </cell>
          <cell r="J874">
            <v>19991026</v>
          </cell>
          <cell r="K874" t="str">
            <v>5110201009</v>
          </cell>
          <cell r="L874" t="str">
            <v>6210406013</v>
          </cell>
          <cell r="M874" t="str">
            <v>9100000017</v>
          </cell>
        </row>
        <row r="875">
          <cell r="A875" t="str">
            <v>P012</v>
          </cell>
          <cell r="B875">
            <v>3105010011</v>
          </cell>
          <cell r="C875" t="str">
            <v>GLIFOWET</v>
          </cell>
          <cell r="D875" t="str">
            <v>N1</v>
          </cell>
          <cell r="E875">
            <v>304</v>
          </cell>
          <cell r="F875">
            <v>2</v>
          </cell>
          <cell r="G875">
            <v>4.0609999999999999</v>
          </cell>
          <cell r="H875">
            <v>-8</v>
          </cell>
          <cell r="I875">
            <v>-32.488</v>
          </cell>
          <cell r="J875">
            <v>19991026</v>
          </cell>
          <cell r="K875" t="str">
            <v>5110201009</v>
          </cell>
          <cell r="L875" t="str">
            <v>6210406013</v>
          </cell>
          <cell r="M875" t="str">
            <v>9100000017</v>
          </cell>
        </row>
        <row r="876">
          <cell r="A876" t="str">
            <v>P012</v>
          </cell>
          <cell r="B876">
            <v>3105010011</v>
          </cell>
          <cell r="C876" t="str">
            <v>GLIFOWET</v>
          </cell>
          <cell r="D876" t="str">
            <v>N1</v>
          </cell>
          <cell r="E876">
            <v>305</v>
          </cell>
          <cell r="F876">
            <v>2</v>
          </cell>
          <cell r="G876">
            <v>4.0609999999999999</v>
          </cell>
          <cell r="H876">
            <v>-1.5</v>
          </cell>
          <cell r="I876">
            <v>-6.0914999999999999</v>
          </cell>
          <cell r="J876">
            <v>19991026</v>
          </cell>
          <cell r="K876" t="str">
            <v>5110201009</v>
          </cell>
          <cell r="L876" t="str">
            <v>6210406013</v>
          </cell>
          <cell r="M876" t="str">
            <v>9100000017</v>
          </cell>
        </row>
        <row r="877">
          <cell r="A877" t="str">
            <v>TE02</v>
          </cell>
          <cell r="B877">
            <v>3105010013</v>
          </cell>
          <cell r="C877" t="str">
            <v>SANDOWET</v>
          </cell>
          <cell r="D877" t="str">
            <v>61</v>
          </cell>
          <cell r="E877">
            <v>627</v>
          </cell>
          <cell r="F877">
            <v>1</v>
          </cell>
          <cell r="G877">
            <v>2.5299999999999998</v>
          </cell>
          <cell r="H877">
            <v>-2</v>
          </cell>
          <cell r="I877">
            <v>-5.0599999999999996</v>
          </cell>
          <cell r="J877">
            <v>19991031</v>
          </cell>
          <cell r="K877" t="str">
            <v>1140301007</v>
          </cell>
          <cell r="L877" t="str">
            <v>6210406001</v>
          </cell>
        </row>
        <row r="878">
          <cell r="A878" t="str">
            <v>TG01</v>
          </cell>
          <cell r="B878">
            <v>3105010013</v>
          </cell>
          <cell r="C878" t="str">
            <v>SANDOWET</v>
          </cell>
          <cell r="D878" t="str">
            <v>61</v>
          </cell>
          <cell r="E878">
            <v>630</v>
          </cell>
          <cell r="F878">
            <v>2</v>
          </cell>
          <cell r="G878">
            <v>2.5299999999999998</v>
          </cell>
          <cell r="H878">
            <v>-2</v>
          </cell>
          <cell r="I878">
            <v>-5.0599999999999996</v>
          </cell>
          <cell r="J878">
            <v>19991031</v>
          </cell>
          <cell r="K878" t="str">
            <v>1140301007</v>
          </cell>
          <cell r="L878" t="str">
            <v>6210406001</v>
          </cell>
        </row>
        <row r="879">
          <cell r="A879" t="str">
            <v>P023</v>
          </cell>
          <cell r="B879">
            <v>3105010013</v>
          </cell>
          <cell r="C879" t="str">
            <v>SANDOWET</v>
          </cell>
          <cell r="D879" t="str">
            <v>B1</v>
          </cell>
          <cell r="E879">
            <v>265</v>
          </cell>
          <cell r="F879">
            <v>3</v>
          </cell>
          <cell r="G879">
            <v>2.5299999999999998</v>
          </cell>
          <cell r="H879">
            <v>-18.5</v>
          </cell>
          <cell r="I879">
            <v>-46.805</v>
          </cell>
          <cell r="J879">
            <v>19991030</v>
          </cell>
          <cell r="K879" t="str">
            <v>1140306007</v>
          </cell>
          <cell r="L879" t="str">
            <v>6210406006</v>
          </cell>
          <cell r="M879" t="str">
            <v>9100000008</v>
          </cell>
        </row>
        <row r="880">
          <cell r="A880" t="str">
            <v>P023</v>
          </cell>
          <cell r="B880">
            <v>3105010013</v>
          </cell>
          <cell r="C880" t="str">
            <v>SANDOWET</v>
          </cell>
          <cell r="D880" t="str">
            <v>B1</v>
          </cell>
          <cell r="E880">
            <v>266</v>
          </cell>
          <cell r="F880">
            <v>2</v>
          </cell>
          <cell r="G880">
            <v>2.5299999999999998</v>
          </cell>
          <cell r="H880">
            <v>-8.5</v>
          </cell>
          <cell r="I880">
            <v>-21.504999999999999</v>
          </cell>
          <cell r="J880">
            <v>19991030</v>
          </cell>
          <cell r="K880" t="str">
            <v>1140306007</v>
          </cell>
          <cell r="L880" t="str">
            <v>6210406006</v>
          </cell>
          <cell r="M880" t="str">
            <v>9100000008</v>
          </cell>
        </row>
        <row r="881">
          <cell r="A881" t="str">
            <v>P014</v>
          </cell>
          <cell r="B881">
            <v>3105010017</v>
          </cell>
          <cell r="C881" t="str">
            <v>LEROWET</v>
          </cell>
          <cell r="D881" t="str">
            <v>S1</v>
          </cell>
          <cell r="E881">
            <v>304</v>
          </cell>
          <cell r="F881">
            <v>1</v>
          </cell>
          <cell r="G881">
            <v>1.66</v>
          </cell>
          <cell r="H881">
            <v>-35</v>
          </cell>
          <cell r="I881">
            <v>-58.099999999999994</v>
          </cell>
          <cell r="J881">
            <v>19991031</v>
          </cell>
          <cell r="K881" t="str">
            <v>1140305007</v>
          </cell>
          <cell r="L881" t="str">
            <v>6210406005</v>
          </cell>
          <cell r="M881" t="str">
            <v>9100000005</v>
          </cell>
        </row>
        <row r="882">
          <cell r="A882" t="str">
            <v>MD01</v>
          </cell>
          <cell r="B882">
            <v>3105010020</v>
          </cell>
          <cell r="C882" t="str">
            <v>RISO SPRAY</v>
          </cell>
          <cell r="D882" t="str">
            <v>63</v>
          </cell>
          <cell r="E882">
            <v>620</v>
          </cell>
          <cell r="F882">
            <v>4</v>
          </cell>
          <cell r="G882">
            <v>2.25</v>
          </cell>
          <cell r="H882">
            <v>-24</v>
          </cell>
          <cell r="I882">
            <v>-54</v>
          </cell>
          <cell r="J882">
            <v>19991031</v>
          </cell>
          <cell r="K882" t="str">
            <v>1140303007</v>
          </cell>
          <cell r="L882" t="str">
            <v>6210406003</v>
          </cell>
        </row>
        <row r="883">
          <cell r="A883" t="str">
            <v>MD03</v>
          </cell>
          <cell r="B883">
            <v>3105010020</v>
          </cell>
          <cell r="C883" t="str">
            <v>RISO SPRAY</v>
          </cell>
          <cell r="D883" t="str">
            <v>63</v>
          </cell>
          <cell r="E883">
            <v>619</v>
          </cell>
          <cell r="F883">
            <v>6</v>
          </cell>
          <cell r="G883">
            <v>2.25</v>
          </cell>
          <cell r="H883">
            <v>-41</v>
          </cell>
          <cell r="I883">
            <v>-92.25</v>
          </cell>
          <cell r="J883">
            <v>19991031</v>
          </cell>
          <cell r="K883" t="str">
            <v>1140303007</v>
          </cell>
          <cell r="L883" t="str">
            <v>6210406003</v>
          </cell>
        </row>
        <row r="884">
          <cell r="A884" t="str">
            <v>EA01</v>
          </cell>
          <cell r="B884">
            <v>3105010020</v>
          </cell>
          <cell r="C884" t="str">
            <v>RISO SPRAY</v>
          </cell>
          <cell r="D884" t="str">
            <v>66</v>
          </cell>
          <cell r="E884">
            <v>864</v>
          </cell>
          <cell r="F884">
            <v>1</v>
          </cell>
          <cell r="G884">
            <v>2.2810000000000001</v>
          </cell>
          <cell r="H884">
            <v>-8.6999999999999993</v>
          </cell>
          <cell r="I884">
            <v>-19.8447</v>
          </cell>
          <cell r="J884">
            <v>19991031</v>
          </cell>
          <cell r="K884" t="str">
            <v>1140306007</v>
          </cell>
          <cell r="L884" t="str">
            <v>6210406006</v>
          </cell>
        </row>
        <row r="885">
          <cell r="A885" t="str">
            <v>TL06</v>
          </cell>
          <cell r="B885">
            <v>3105010028</v>
          </cell>
          <cell r="C885" t="str">
            <v>GAMAWET</v>
          </cell>
          <cell r="D885" t="str">
            <v>63</v>
          </cell>
          <cell r="E885">
            <v>621</v>
          </cell>
          <cell r="F885">
            <v>5</v>
          </cell>
          <cell r="G885">
            <v>1.7</v>
          </cell>
          <cell r="H885">
            <v>-13</v>
          </cell>
          <cell r="I885">
            <v>-22.099999999999998</v>
          </cell>
          <cell r="J885">
            <v>19991031</v>
          </cell>
          <cell r="K885" t="str">
            <v>1140303007</v>
          </cell>
          <cell r="L885" t="str">
            <v>6210406003</v>
          </cell>
        </row>
        <row r="886">
          <cell r="A886" t="str">
            <v>MF28</v>
          </cell>
          <cell r="B886">
            <v>3105010028</v>
          </cell>
          <cell r="C886" t="str">
            <v>GAMAWET</v>
          </cell>
          <cell r="D886" t="str">
            <v>65</v>
          </cell>
          <cell r="E886">
            <v>934</v>
          </cell>
          <cell r="F886">
            <v>6</v>
          </cell>
          <cell r="G886">
            <v>1.7</v>
          </cell>
          <cell r="H886">
            <v>-15</v>
          </cell>
          <cell r="I886">
            <v>-25.5</v>
          </cell>
          <cell r="J886">
            <v>19991031</v>
          </cell>
          <cell r="K886" t="str">
            <v>1140305007</v>
          </cell>
          <cell r="L886" t="str">
            <v>6210406005</v>
          </cell>
        </row>
        <row r="887">
          <cell r="A887" t="str">
            <v>TL04</v>
          </cell>
          <cell r="B887">
            <v>3105010028</v>
          </cell>
          <cell r="C887" t="str">
            <v>GAMAWET</v>
          </cell>
          <cell r="D887" t="str">
            <v>65</v>
          </cell>
          <cell r="E887">
            <v>899</v>
          </cell>
          <cell r="F887">
            <v>7</v>
          </cell>
          <cell r="G887">
            <v>1.7</v>
          </cell>
          <cell r="H887">
            <v>-17</v>
          </cell>
          <cell r="I887">
            <v>-28.9</v>
          </cell>
          <cell r="J887">
            <v>19991031</v>
          </cell>
          <cell r="K887" t="str">
            <v>1140305007</v>
          </cell>
          <cell r="L887" t="str">
            <v>6210406005</v>
          </cell>
        </row>
        <row r="888">
          <cell r="A888" t="str">
            <v>TO03</v>
          </cell>
          <cell r="B888">
            <v>3105010028</v>
          </cell>
          <cell r="C888" t="str">
            <v>GAMAWET</v>
          </cell>
          <cell r="D888" t="str">
            <v>S1</v>
          </cell>
          <cell r="E888">
            <v>330</v>
          </cell>
          <cell r="F888">
            <v>3</v>
          </cell>
          <cell r="G888">
            <v>1.7</v>
          </cell>
          <cell r="H888">
            <v>-180</v>
          </cell>
          <cell r="I888">
            <v>-306</v>
          </cell>
          <cell r="J888">
            <v>19991031</v>
          </cell>
          <cell r="K888" t="str">
            <v>1140305007</v>
          </cell>
          <cell r="L888" t="str">
            <v>6210406005</v>
          </cell>
          <cell r="M888" t="str">
            <v>9100000005</v>
          </cell>
        </row>
        <row r="889">
          <cell r="A889" t="str">
            <v>TO03</v>
          </cell>
          <cell r="B889">
            <v>3105010028</v>
          </cell>
          <cell r="C889" t="str">
            <v>GAMAWET</v>
          </cell>
          <cell r="D889" t="str">
            <v>S1</v>
          </cell>
          <cell r="E889">
            <v>331</v>
          </cell>
          <cell r="F889">
            <v>1</v>
          </cell>
          <cell r="G889">
            <v>1.7</v>
          </cell>
          <cell r="H889">
            <v>-55</v>
          </cell>
          <cell r="I889">
            <v>-93.5</v>
          </cell>
          <cell r="J889">
            <v>19991031</v>
          </cell>
          <cell r="K889" t="str">
            <v>1140305007</v>
          </cell>
          <cell r="L889" t="str">
            <v>6210406005</v>
          </cell>
          <cell r="M889" t="str">
            <v>9100000005</v>
          </cell>
        </row>
        <row r="890">
          <cell r="A890" t="str">
            <v>TO03</v>
          </cell>
          <cell r="B890">
            <v>3105010028</v>
          </cell>
          <cell r="C890" t="str">
            <v>GAMAWET</v>
          </cell>
          <cell r="D890" t="str">
            <v>S1</v>
          </cell>
          <cell r="E890">
            <v>332</v>
          </cell>
          <cell r="F890">
            <v>2</v>
          </cell>
          <cell r="G890">
            <v>1.7</v>
          </cell>
          <cell r="H890">
            <v>-10</v>
          </cell>
          <cell r="I890">
            <v>-17</v>
          </cell>
          <cell r="J890">
            <v>19991031</v>
          </cell>
          <cell r="K890" t="str">
            <v>1140305007</v>
          </cell>
          <cell r="L890" t="str">
            <v>6210406005</v>
          </cell>
          <cell r="M890" t="str">
            <v>9100000005</v>
          </cell>
        </row>
        <row r="891">
          <cell r="A891" t="str">
            <v>TL04</v>
          </cell>
          <cell r="B891">
            <v>3105010028</v>
          </cell>
          <cell r="C891" t="str">
            <v>GAMAWET</v>
          </cell>
          <cell r="D891" t="str">
            <v>66</v>
          </cell>
          <cell r="E891">
            <v>853</v>
          </cell>
          <cell r="F891">
            <v>4</v>
          </cell>
          <cell r="G891">
            <v>1.7</v>
          </cell>
          <cell r="H891">
            <v>-59</v>
          </cell>
          <cell r="I891">
            <v>-100.3</v>
          </cell>
          <cell r="J891">
            <v>19991031</v>
          </cell>
          <cell r="K891" t="str">
            <v>1140306007</v>
          </cell>
          <cell r="L891" t="str">
            <v>6210406006</v>
          </cell>
        </row>
        <row r="892">
          <cell r="A892" t="str">
            <v>TL05</v>
          </cell>
          <cell r="B892">
            <v>3105010028</v>
          </cell>
          <cell r="C892" t="str">
            <v>GAMAWET</v>
          </cell>
          <cell r="D892" t="str">
            <v>66</v>
          </cell>
          <cell r="E892">
            <v>850</v>
          </cell>
          <cell r="F892">
            <v>4</v>
          </cell>
          <cell r="G892">
            <v>1.7</v>
          </cell>
          <cell r="H892">
            <v>-20</v>
          </cell>
          <cell r="I892">
            <v>-34</v>
          </cell>
          <cell r="J892">
            <v>19991031</v>
          </cell>
          <cell r="K892" t="str">
            <v>1140306007</v>
          </cell>
          <cell r="L892" t="str">
            <v>6210406006</v>
          </cell>
        </row>
        <row r="893">
          <cell r="A893" t="str">
            <v>TL08</v>
          </cell>
          <cell r="B893">
            <v>3105010028</v>
          </cell>
          <cell r="C893" t="str">
            <v>GAMAWET</v>
          </cell>
          <cell r="D893" t="str">
            <v>66</v>
          </cell>
          <cell r="E893">
            <v>851</v>
          </cell>
          <cell r="F893">
            <v>4</v>
          </cell>
          <cell r="G893">
            <v>1.7</v>
          </cell>
          <cell r="H893">
            <v>-22</v>
          </cell>
          <cell r="I893">
            <v>-37.4</v>
          </cell>
          <cell r="J893">
            <v>19991031</v>
          </cell>
          <cell r="K893" t="str">
            <v>1140306007</v>
          </cell>
          <cell r="L893" t="str">
            <v>6210406006</v>
          </cell>
        </row>
        <row r="894">
          <cell r="A894" t="str">
            <v>P012</v>
          </cell>
          <cell r="B894">
            <v>3105010028</v>
          </cell>
          <cell r="C894" t="str">
            <v>GAMAWET</v>
          </cell>
          <cell r="D894" t="str">
            <v>N1</v>
          </cell>
          <cell r="E894">
            <v>332</v>
          </cell>
          <cell r="F894">
            <v>1</v>
          </cell>
          <cell r="G894">
            <v>1.7</v>
          </cell>
          <cell r="H894">
            <v>-7</v>
          </cell>
          <cell r="I894">
            <v>-11.9</v>
          </cell>
          <cell r="J894">
            <v>19991031</v>
          </cell>
          <cell r="K894" t="str">
            <v>5110201009</v>
          </cell>
          <cell r="L894" t="str">
            <v>6210406013</v>
          </cell>
          <cell r="M894" t="str">
            <v>9100000017</v>
          </cell>
        </row>
        <row r="895">
          <cell r="A895" t="str">
            <v>P023</v>
          </cell>
          <cell r="B895">
            <v>3106010026</v>
          </cell>
          <cell r="C895" t="str">
            <v>FUNG.FOLICUR</v>
          </cell>
          <cell r="D895" t="str">
            <v>B1</v>
          </cell>
          <cell r="E895">
            <v>259</v>
          </cell>
          <cell r="F895">
            <v>3</v>
          </cell>
          <cell r="G895">
            <v>26</v>
          </cell>
          <cell r="H895">
            <v>-52</v>
          </cell>
          <cell r="I895">
            <v>-1352</v>
          </cell>
          <cell r="J895">
            <v>19991030</v>
          </cell>
          <cell r="K895" t="str">
            <v>1140301005</v>
          </cell>
          <cell r="L895" t="str">
            <v>6210404001</v>
          </cell>
          <cell r="M895" t="str">
            <v>9100000001</v>
          </cell>
        </row>
        <row r="896">
          <cell r="A896" t="str">
            <v>P023</v>
          </cell>
          <cell r="B896">
            <v>3106010026</v>
          </cell>
          <cell r="C896" t="str">
            <v>FUNG.FOLICUR</v>
          </cell>
          <cell r="D896" t="str">
            <v>B1</v>
          </cell>
          <cell r="E896">
            <v>260</v>
          </cell>
          <cell r="F896">
            <v>3</v>
          </cell>
          <cell r="G896">
            <v>26</v>
          </cell>
          <cell r="H896">
            <v>-87</v>
          </cell>
          <cell r="I896">
            <v>-2262</v>
          </cell>
          <cell r="J896">
            <v>19991030</v>
          </cell>
          <cell r="K896" t="str">
            <v>1140301005</v>
          </cell>
          <cell r="L896" t="str">
            <v>6210404001</v>
          </cell>
          <cell r="M896" t="str">
            <v>9100000001</v>
          </cell>
        </row>
        <row r="897">
          <cell r="A897" t="str">
            <v>P023</v>
          </cell>
          <cell r="B897">
            <v>3106010026</v>
          </cell>
          <cell r="C897" t="str">
            <v>FUNG.FOLICUR</v>
          </cell>
          <cell r="D897" t="str">
            <v>B1</v>
          </cell>
          <cell r="E897">
            <v>261</v>
          </cell>
          <cell r="F897">
            <v>3</v>
          </cell>
          <cell r="G897">
            <v>26</v>
          </cell>
          <cell r="H897">
            <v>-37</v>
          </cell>
          <cell r="I897">
            <v>-962</v>
          </cell>
          <cell r="J897">
            <v>19991030</v>
          </cell>
          <cell r="K897" t="str">
            <v>1140301005</v>
          </cell>
          <cell r="L897" t="str">
            <v>6210404001</v>
          </cell>
          <cell r="M897" t="str">
            <v>9100000001</v>
          </cell>
        </row>
        <row r="898">
          <cell r="A898" t="str">
            <v>P023</v>
          </cell>
          <cell r="B898">
            <v>3106010026</v>
          </cell>
          <cell r="C898" t="str">
            <v>FUNG.FOLICUR</v>
          </cell>
          <cell r="D898" t="str">
            <v>B1</v>
          </cell>
          <cell r="E898">
            <v>262</v>
          </cell>
          <cell r="F898">
            <v>3</v>
          </cell>
          <cell r="G898">
            <v>26</v>
          </cell>
          <cell r="H898">
            <v>-22</v>
          </cell>
          <cell r="I898">
            <v>-572</v>
          </cell>
          <cell r="J898">
            <v>19991030</v>
          </cell>
          <cell r="K898" t="str">
            <v>1140301005</v>
          </cell>
          <cell r="L898" t="str">
            <v>6210404001</v>
          </cell>
          <cell r="M898" t="str">
            <v>9100000001</v>
          </cell>
        </row>
        <row r="899">
          <cell r="A899" t="str">
            <v>P023</v>
          </cell>
          <cell r="B899">
            <v>3106010026</v>
          </cell>
          <cell r="C899" t="str">
            <v>FUNG.FOLICUR</v>
          </cell>
          <cell r="D899" t="str">
            <v>B1</v>
          </cell>
          <cell r="E899">
            <v>263</v>
          </cell>
          <cell r="F899">
            <v>3</v>
          </cell>
          <cell r="G899">
            <v>26</v>
          </cell>
          <cell r="H899">
            <v>-3</v>
          </cell>
          <cell r="I899">
            <v>-78</v>
          </cell>
          <cell r="J899">
            <v>19991030</v>
          </cell>
          <cell r="K899" t="str">
            <v>1140301005</v>
          </cell>
          <cell r="L899" t="str">
            <v>6210404001</v>
          </cell>
          <cell r="M899" t="str">
            <v>9100000001</v>
          </cell>
        </row>
        <row r="900">
          <cell r="A900" t="str">
            <v>P023</v>
          </cell>
          <cell r="B900">
            <v>3106010026</v>
          </cell>
          <cell r="C900" t="str">
            <v>FUNG.FOLICUR</v>
          </cell>
          <cell r="D900" t="str">
            <v>B1</v>
          </cell>
          <cell r="E900">
            <v>264</v>
          </cell>
          <cell r="F900">
            <v>3</v>
          </cell>
          <cell r="G900">
            <v>26</v>
          </cell>
          <cell r="H900">
            <v>-19</v>
          </cell>
          <cell r="I900">
            <v>-494</v>
          </cell>
          <cell r="J900">
            <v>19991030</v>
          </cell>
          <cell r="K900" t="str">
            <v>1140301005</v>
          </cell>
          <cell r="L900" t="str">
            <v>6210404001</v>
          </cell>
          <cell r="M900" t="str">
            <v>9100000001</v>
          </cell>
        </row>
        <row r="901">
          <cell r="A901" t="str">
            <v>P014</v>
          </cell>
          <cell r="B901">
            <v>3106010026</v>
          </cell>
          <cell r="C901" t="str">
            <v>FUNG.FOLICUR</v>
          </cell>
          <cell r="D901" t="str">
            <v>S1</v>
          </cell>
          <cell r="E901">
            <v>292</v>
          </cell>
          <cell r="F901">
            <v>1</v>
          </cell>
          <cell r="G901">
            <v>26.1</v>
          </cell>
          <cell r="H901">
            <v>-100</v>
          </cell>
          <cell r="I901">
            <v>-2610</v>
          </cell>
          <cell r="J901">
            <v>19991031</v>
          </cell>
          <cell r="K901" t="str">
            <v>1140312005</v>
          </cell>
          <cell r="L901" t="str">
            <v>6210404012</v>
          </cell>
          <cell r="M901" t="str">
            <v>9100000021</v>
          </cell>
        </row>
        <row r="902">
          <cell r="A902" t="str">
            <v>MF09</v>
          </cell>
          <cell r="B902">
            <v>3106010027</v>
          </cell>
          <cell r="C902" t="str">
            <v>FUNG.FORCE CS</v>
          </cell>
          <cell r="D902" t="str">
            <v>63</v>
          </cell>
          <cell r="E902">
            <v>649</v>
          </cell>
          <cell r="F902">
            <v>2</v>
          </cell>
          <cell r="G902">
            <v>140</v>
          </cell>
          <cell r="H902">
            <v>-0.25</v>
          </cell>
          <cell r="I902">
            <v>-35</v>
          </cell>
          <cell r="J902">
            <v>19991031</v>
          </cell>
          <cell r="K902" t="str">
            <v>1140303005</v>
          </cell>
          <cell r="L902" t="str">
            <v>6210404003</v>
          </cell>
        </row>
        <row r="903">
          <cell r="A903" t="str">
            <v>MF29</v>
          </cell>
          <cell r="B903">
            <v>3106010027</v>
          </cell>
          <cell r="C903" t="str">
            <v>FUNG.FORCE CS</v>
          </cell>
          <cell r="D903" t="str">
            <v>63</v>
          </cell>
          <cell r="E903">
            <v>636</v>
          </cell>
          <cell r="F903">
            <v>2</v>
          </cell>
          <cell r="G903">
            <v>140</v>
          </cell>
          <cell r="H903">
            <v>-1.5</v>
          </cell>
          <cell r="I903">
            <v>-210</v>
          </cell>
          <cell r="J903">
            <v>19991031</v>
          </cell>
          <cell r="K903" t="str">
            <v>1140303005</v>
          </cell>
          <cell r="L903" t="str">
            <v>6210404003</v>
          </cell>
        </row>
        <row r="904">
          <cell r="A904" t="str">
            <v>MF32</v>
          </cell>
          <cell r="B904">
            <v>3106010027</v>
          </cell>
          <cell r="C904" t="str">
            <v>FUNG.FORCE CS</v>
          </cell>
          <cell r="D904" t="str">
            <v>63</v>
          </cell>
          <cell r="E904">
            <v>640</v>
          </cell>
          <cell r="F904">
            <v>2</v>
          </cell>
          <cell r="G904">
            <v>140</v>
          </cell>
          <cell r="H904">
            <v>-4</v>
          </cell>
          <cell r="I904">
            <v>-560</v>
          </cell>
          <cell r="J904">
            <v>19991031</v>
          </cell>
          <cell r="K904" t="str">
            <v>1140303005</v>
          </cell>
          <cell r="L904" t="str">
            <v>6210404003</v>
          </cell>
        </row>
        <row r="905">
          <cell r="A905" t="str">
            <v>MF33</v>
          </cell>
          <cell r="B905">
            <v>3106010027</v>
          </cell>
          <cell r="C905" t="str">
            <v>FUNG.FORCE CS</v>
          </cell>
          <cell r="D905" t="str">
            <v>63</v>
          </cell>
          <cell r="E905">
            <v>647</v>
          </cell>
          <cell r="F905">
            <v>2</v>
          </cell>
          <cell r="G905">
            <v>140</v>
          </cell>
          <cell r="H905">
            <v>-1.25</v>
          </cell>
          <cell r="I905">
            <v>-175</v>
          </cell>
          <cell r="J905">
            <v>19991031</v>
          </cell>
          <cell r="K905" t="str">
            <v>1140303005</v>
          </cell>
          <cell r="L905" t="str">
            <v>6210404003</v>
          </cell>
        </row>
        <row r="906">
          <cell r="A906" t="str">
            <v>MF35</v>
          </cell>
          <cell r="B906">
            <v>3106010027</v>
          </cell>
          <cell r="C906" t="str">
            <v>FUNG.FORCE CS</v>
          </cell>
          <cell r="D906" t="str">
            <v>63</v>
          </cell>
          <cell r="E906">
            <v>645</v>
          </cell>
          <cell r="F906">
            <v>2</v>
          </cell>
          <cell r="G906">
            <v>140</v>
          </cell>
          <cell r="H906">
            <v>-1</v>
          </cell>
          <cell r="I906">
            <v>-140</v>
          </cell>
          <cell r="J906">
            <v>19991031</v>
          </cell>
          <cell r="K906" t="str">
            <v>1140303005</v>
          </cell>
          <cell r="L906" t="str">
            <v>6210404003</v>
          </cell>
        </row>
        <row r="907">
          <cell r="A907" t="str">
            <v>MF39</v>
          </cell>
          <cell r="B907">
            <v>3106010027</v>
          </cell>
          <cell r="C907" t="str">
            <v>FUNG.FORCE CS</v>
          </cell>
          <cell r="D907" t="str">
            <v>63</v>
          </cell>
          <cell r="E907">
            <v>634</v>
          </cell>
          <cell r="F907">
            <v>3</v>
          </cell>
          <cell r="G907">
            <v>140</v>
          </cell>
          <cell r="H907">
            <v>-1.08</v>
          </cell>
          <cell r="I907">
            <v>-151.20000000000002</v>
          </cell>
          <cell r="J907">
            <v>19991031</v>
          </cell>
          <cell r="K907" t="str">
            <v>1140303005</v>
          </cell>
          <cell r="L907" t="str">
            <v>6210404003</v>
          </cell>
        </row>
        <row r="908">
          <cell r="A908" t="str">
            <v>P005</v>
          </cell>
          <cell r="B908">
            <v>3106010027</v>
          </cell>
          <cell r="C908" t="str">
            <v>FUNG.FORCE CS</v>
          </cell>
          <cell r="D908" t="str">
            <v>H1</v>
          </cell>
          <cell r="E908">
            <v>204</v>
          </cell>
          <cell r="F908">
            <v>3</v>
          </cell>
          <cell r="G908">
            <v>140</v>
          </cell>
          <cell r="H908">
            <v>-1.05</v>
          </cell>
          <cell r="I908">
            <v>-147</v>
          </cell>
          <cell r="J908">
            <v>19991029</v>
          </cell>
          <cell r="K908" t="str">
            <v>1140303005</v>
          </cell>
          <cell r="L908" t="str">
            <v>6210404003</v>
          </cell>
          <cell r="M908" t="str">
            <v>9100000003</v>
          </cell>
        </row>
        <row r="909">
          <cell r="A909" t="str">
            <v>P005</v>
          </cell>
          <cell r="B909">
            <v>3106010027</v>
          </cell>
          <cell r="C909" t="str">
            <v>FUNG.FORCE CS</v>
          </cell>
          <cell r="D909" t="str">
            <v>H1</v>
          </cell>
          <cell r="E909">
            <v>205</v>
          </cell>
          <cell r="F909">
            <v>2</v>
          </cell>
          <cell r="G909">
            <v>140</v>
          </cell>
          <cell r="H909">
            <v>-0.45</v>
          </cell>
          <cell r="I909">
            <v>-63</v>
          </cell>
          <cell r="J909">
            <v>19991029</v>
          </cell>
          <cell r="K909" t="str">
            <v>1140303005</v>
          </cell>
          <cell r="L909" t="str">
            <v>6210404003</v>
          </cell>
          <cell r="M909" t="str">
            <v>9100000003</v>
          </cell>
        </row>
        <row r="910">
          <cell r="A910" t="str">
            <v>P005</v>
          </cell>
          <cell r="B910">
            <v>3106010027</v>
          </cell>
          <cell r="C910" t="str">
            <v>FUNG.FORCE CS</v>
          </cell>
          <cell r="D910" t="str">
            <v>H1</v>
          </cell>
          <cell r="E910">
            <v>206</v>
          </cell>
          <cell r="F910">
            <v>3</v>
          </cell>
          <cell r="G910">
            <v>140</v>
          </cell>
          <cell r="H910">
            <v>-0.5</v>
          </cell>
          <cell r="I910">
            <v>-70</v>
          </cell>
          <cell r="J910">
            <v>19991029</v>
          </cell>
          <cell r="K910" t="str">
            <v>1140303005</v>
          </cell>
          <cell r="L910" t="str">
            <v>6210404003</v>
          </cell>
          <cell r="M910" t="str">
            <v>9100000003</v>
          </cell>
        </row>
        <row r="911">
          <cell r="A911" t="str">
            <v>P012</v>
          </cell>
          <cell r="B911">
            <v>3106010027</v>
          </cell>
          <cell r="C911" t="str">
            <v>FUNG.FORCE CS</v>
          </cell>
          <cell r="D911" t="str">
            <v>N1</v>
          </cell>
          <cell r="E911">
            <v>324</v>
          </cell>
          <cell r="F911">
            <v>5</v>
          </cell>
          <cell r="G911">
            <v>140</v>
          </cell>
          <cell r="H911">
            <v>-0.35</v>
          </cell>
          <cell r="I911">
            <v>-49</v>
          </cell>
          <cell r="J911">
            <v>19991031</v>
          </cell>
          <cell r="K911" t="str">
            <v>1140303005</v>
          </cell>
          <cell r="L911" t="str">
            <v>6210404003</v>
          </cell>
          <cell r="M911" t="str">
            <v>9100000003</v>
          </cell>
        </row>
        <row r="912">
          <cell r="A912" t="str">
            <v>P012</v>
          </cell>
          <cell r="B912">
            <v>3106010027</v>
          </cell>
          <cell r="C912" t="str">
            <v>FUNG.FORCE CS</v>
          </cell>
          <cell r="D912" t="str">
            <v>N1</v>
          </cell>
          <cell r="E912">
            <v>326</v>
          </cell>
          <cell r="F912">
            <v>2</v>
          </cell>
          <cell r="G912">
            <v>140</v>
          </cell>
          <cell r="H912">
            <v>-0.25</v>
          </cell>
          <cell r="I912">
            <v>-35</v>
          </cell>
          <cell r="J912">
            <v>19991031</v>
          </cell>
          <cell r="K912" t="str">
            <v>1140303005</v>
          </cell>
          <cell r="L912" t="str">
            <v>6210404003</v>
          </cell>
          <cell r="M912" t="str">
            <v>9100000003</v>
          </cell>
        </row>
        <row r="913">
          <cell r="A913" t="str">
            <v>P012</v>
          </cell>
          <cell r="B913">
            <v>3106010027</v>
          </cell>
          <cell r="C913" t="str">
            <v>FUNG.FORCE CS</v>
          </cell>
          <cell r="D913" t="str">
            <v>N1</v>
          </cell>
          <cell r="E913">
            <v>327</v>
          </cell>
          <cell r="F913">
            <v>4</v>
          </cell>
          <cell r="G913">
            <v>140</v>
          </cell>
          <cell r="H913">
            <v>-0.4</v>
          </cell>
          <cell r="I913">
            <v>-56</v>
          </cell>
          <cell r="J913">
            <v>19991031</v>
          </cell>
          <cell r="K913" t="str">
            <v>1140303005</v>
          </cell>
          <cell r="L913" t="str">
            <v>6210404003</v>
          </cell>
          <cell r="M913" t="str">
            <v>9100000003</v>
          </cell>
        </row>
        <row r="914">
          <cell r="A914" t="str">
            <v>P012</v>
          </cell>
          <cell r="B914">
            <v>3106010027</v>
          </cell>
          <cell r="C914" t="str">
            <v>FUNG.FORCE CS</v>
          </cell>
          <cell r="D914" t="str">
            <v>N1</v>
          </cell>
          <cell r="E914">
            <v>330</v>
          </cell>
          <cell r="F914">
            <v>5</v>
          </cell>
          <cell r="G914">
            <v>140</v>
          </cell>
          <cell r="H914">
            <v>-0.5</v>
          </cell>
          <cell r="I914">
            <v>-70</v>
          </cell>
          <cell r="J914">
            <v>19991031</v>
          </cell>
          <cell r="K914" t="str">
            <v>1140303005</v>
          </cell>
          <cell r="L914" t="str">
            <v>6210404003</v>
          </cell>
          <cell r="M914" t="str">
            <v>9100000003</v>
          </cell>
        </row>
        <row r="915">
          <cell r="A915" t="str">
            <v>P012</v>
          </cell>
          <cell r="B915">
            <v>3106010027</v>
          </cell>
          <cell r="C915" t="str">
            <v>FUNG.FORCE CS</v>
          </cell>
          <cell r="D915" t="str">
            <v>N1</v>
          </cell>
          <cell r="E915">
            <v>331</v>
          </cell>
          <cell r="F915">
            <v>5</v>
          </cell>
          <cell r="G915">
            <v>140</v>
          </cell>
          <cell r="H915">
            <v>-0.75</v>
          </cell>
          <cell r="I915">
            <v>-105</v>
          </cell>
          <cell r="J915">
            <v>19991031</v>
          </cell>
          <cell r="K915" t="str">
            <v>1140303005</v>
          </cell>
          <cell r="L915" t="str">
            <v>6210404003</v>
          </cell>
          <cell r="M915" t="str">
            <v>9100000003</v>
          </cell>
        </row>
        <row r="916">
          <cell r="A916" t="str">
            <v>P012</v>
          </cell>
          <cell r="B916">
            <v>3106010027</v>
          </cell>
          <cell r="C916" t="str">
            <v>FUNG.FORCE CS</v>
          </cell>
          <cell r="D916" t="str">
            <v>N1</v>
          </cell>
          <cell r="E916">
            <v>336</v>
          </cell>
          <cell r="F916">
            <v>1</v>
          </cell>
          <cell r="G916">
            <v>140</v>
          </cell>
          <cell r="H916">
            <v>-0.25</v>
          </cell>
          <cell r="I916">
            <v>-35</v>
          </cell>
          <cell r="J916">
            <v>19991031</v>
          </cell>
          <cell r="K916" t="str">
            <v>1140303005</v>
          </cell>
          <cell r="L916" t="str">
            <v>6210404003</v>
          </cell>
          <cell r="M916" t="str">
            <v>9100000003</v>
          </cell>
        </row>
        <row r="917">
          <cell r="A917" t="str">
            <v>MF34</v>
          </cell>
          <cell r="B917">
            <v>3106010027</v>
          </cell>
          <cell r="C917" t="str">
            <v>FUNG.FORCE CS</v>
          </cell>
          <cell r="D917" t="str">
            <v>65</v>
          </cell>
          <cell r="E917">
            <v>936</v>
          </cell>
          <cell r="F917">
            <v>4</v>
          </cell>
          <cell r="G917">
            <v>140</v>
          </cell>
          <cell r="H917">
            <v>-1.75</v>
          </cell>
          <cell r="I917">
            <v>-245</v>
          </cell>
          <cell r="J917">
            <v>19991031</v>
          </cell>
          <cell r="K917" t="str">
            <v>1140305005</v>
          </cell>
          <cell r="L917" t="str">
            <v>6210404005</v>
          </cell>
        </row>
        <row r="918">
          <cell r="A918" t="str">
            <v>MF39</v>
          </cell>
          <cell r="B918">
            <v>3106010027</v>
          </cell>
          <cell r="C918" t="str">
            <v>FUNG.FORCE CS</v>
          </cell>
          <cell r="D918" t="str">
            <v>65</v>
          </cell>
          <cell r="E918">
            <v>926</v>
          </cell>
          <cell r="F918">
            <v>6</v>
          </cell>
          <cell r="G918">
            <v>140</v>
          </cell>
          <cell r="H918">
            <v>-3.67</v>
          </cell>
          <cell r="I918">
            <v>-513.79999999999995</v>
          </cell>
          <cell r="J918">
            <v>19991031</v>
          </cell>
          <cell r="K918" t="str">
            <v>1140305005</v>
          </cell>
          <cell r="L918" t="str">
            <v>6210404005</v>
          </cell>
        </row>
        <row r="919">
          <cell r="A919" t="str">
            <v>P012</v>
          </cell>
          <cell r="B919">
            <v>3106010027</v>
          </cell>
          <cell r="C919" t="str">
            <v>FUNG.FORCE CS</v>
          </cell>
          <cell r="D919" t="str">
            <v>N1</v>
          </cell>
          <cell r="E919">
            <v>329</v>
          </cell>
          <cell r="F919">
            <v>6</v>
          </cell>
          <cell r="G919">
            <v>140</v>
          </cell>
          <cell r="H919">
            <v>-1</v>
          </cell>
          <cell r="I919">
            <v>-140</v>
          </cell>
          <cell r="J919">
            <v>19991031</v>
          </cell>
          <cell r="K919" t="str">
            <v>1140305005</v>
          </cell>
          <cell r="L919" t="str">
            <v>6210404005</v>
          </cell>
          <cell r="M919" t="str">
            <v>9100000005</v>
          </cell>
        </row>
        <row r="920">
          <cell r="A920" t="str">
            <v>TG01</v>
          </cell>
          <cell r="B920">
            <v>3106010051</v>
          </cell>
          <cell r="C920" t="str">
            <v>CURA.VINCIT-F</v>
          </cell>
          <cell r="D920" t="str">
            <v>61</v>
          </cell>
          <cell r="E920">
            <v>629</v>
          </cell>
          <cell r="F920">
            <v>1</v>
          </cell>
          <cell r="G920">
            <v>12.5</v>
          </cell>
          <cell r="H920">
            <v>-140.69999999999999</v>
          </cell>
          <cell r="I920">
            <v>-1758.7499999999998</v>
          </cell>
          <cell r="J920">
            <v>19991031</v>
          </cell>
          <cell r="K920" t="str">
            <v>1140301006</v>
          </cell>
          <cell r="L920" t="str">
            <v>6210405001</v>
          </cell>
        </row>
        <row r="921">
          <cell r="A921" t="str">
            <v>TG02</v>
          </cell>
          <cell r="B921">
            <v>3106010051</v>
          </cell>
          <cell r="C921" t="str">
            <v>CURA.VINCIT-F</v>
          </cell>
          <cell r="D921" t="str">
            <v>61</v>
          </cell>
          <cell r="E921">
            <v>633</v>
          </cell>
          <cell r="F921">
            <v>2</v>
          </cell>
          <cell r="G921">
            <v>12.5</v>
          </cell>
          <cell r="H921">
            <v>-47</v>
          </cell>
          <cell r="I921">
            <v>-587.5</v>
          </cell>
          <cell r="J921">
            <v>19991031</v>
          </cell>
          <cell r="K921" t="str">
            <v>1140301006</v>
          </cell>
          <cell r="L921" t="str">
            <v>6210405001</v>
          </cell>
        </row>
        <row r="922">
          <cell r="A922" t="str">
            <v>TG18</v>
          </cell>
          <cell r="B922">
            <v>3106010051</v>
          </cell>
          <cell r="C922" t="str">
            <v>CURA.VINCIT-F</v>
          </cell>
          <cell r="D922" t="str">
            <v>61</v>
          </cell>
          <cell r="E922">
            <v>634</v>
          </cell>
          <cell r="F922">
            <v>3</v>
          </cell>
          <cell r="G922">
            <v>12.5</v>
          </cell>
          <cell r="H922">
            <v>-33</v>
          </cell>
          <cell r="I922">
            <v>-412.5</v>
          </cell>
          <cell r="J922">
            <v>19991031</v>
          </cell>
          <cell r="K922" t="str">
            <v>1140301006</v>
          </cell>
          <cell r="L922" t="str">
            <v>6210405001</v>
          </cell>
        </row>
        <row r="923">
          <cell r="A923" t="str">
            <v>TG28</v>
          </cell>
          <cell r="B923">
            <v>3106010051</v>
          </cell>
          <cell r="C923" t="str">
            <v>CURA.VINCIT-F</v>
          </cell>
          <cell r="D923" t="str">
            <v>61</v>
          </cell>
          <cell r="E923">
            <v>632</v>
          </cell>
          <cell r="F923">
            <v>2</v>
          </cell>
          <cell r="G923">
            <v>12.5</v>
          </cell>
          <cell r="H923">
            <v>-21.3</v>
          </cell>
          <cell r="I923">
            <v>-266.25</v>
          </cell>
          <cell r="J923">
            <v>19991031</v>
          </cell>
          <cell r="K923" t="str">
            <v>1140301006</v>
          </cell>
          <cell r="L923" t="str">
            <v>6210405001</v>
          </cell>
        </row>
        <row r="924">
          <cell r="A924" t="str">
            <v>TG30</v>
          </cell>
          <cell r="B924">
            <v>3106010051</v>
          </cell>
          <cell r="C924" t="str">
            <v>CURA.VINCIT-F</v>
          </cell>
          <cell r="D924" t="str">
            <v>61</v>
          </cell>
          <cell r="E924">
            <v>631</v>
          </cell>
          <cell r="F924">
            <v>1</v>
          </cell>
          <cell r="G924">
            <v>12.5</v>
          </cell>
          <cell r="H924">
            <v>-18</v>
          </cell>
          <cell r="I924">
            <v>-225</v>
          </cell>
          <cell r="J924">
            <v>19991031</v>
          </cell>
          <cell r="K924" t="str">
            <v>1140301006</v>
          </cell>
          <cell r="L924" t="str">
            <v>6210405001</v>
          </cell>
        </row>
        <row r="925">
          <cell r="A925" t="str">
            <v>S001</v>
          </cell>
          <cell r="B925">
            <v>3106010055</v>
          </cell>
          <cell r="C925" t="str">
            <v>CURA.FORCE CS</v>
          </cell>
          <cell r="D925" t="str">
            <v>63</v>
          </cell>
          <cell r="E925">
            <v>623</v>
          </cell>
          <cell r="F925">
            <v>4</v>
          </cell>
          <cell r="G925">
            <v>140</v>
          </cell>
          <cell r="H925">
            <v>-2.88</v>
          </cell>
          <cell r="I925">
            <v>-403.2</v>
          </cell>
          <cell r="J925">
            <v>19991031</v>
          </cell>
          <cell r="K925" t="str">
            <v>1140303006</v>
          </cell>
          <cell r="L925" t="str">
            <v>6210405003</v>
          </cell>
        </row>
        <row r="926">
          <cell r="A926" t="str">
            <v>S002</v>
          </cell>
          <cell r="B926">
            <v>3106010055</v>
          </cell>
          <cell r="C926" t="str">
            <v>CURA.FORCE CS</v>
          </cell>
          <cell r="D926" t="str">
            <v>63</v>
          </cell>
          <cell r="E926">
            <v>626</v>
          </cell>
          <cell r="F926">
            <v>4</v>
          </cell>
          <cell r="G926">
            <v>140</v>
          </cell>
          <cell r="H926">
            <v>-1.3</v>
          </cell>
          <cell r="I926">
            <v>-182</v>
          </cell>
          <cell r="J926">
            <v>19991031</v>
          </cell>
          <cell r="K926" t="str">
            <v>1140303006</v>
          </cell>
          <cell r="L926" t="str">
            <v>6210405003</v>
          </cell>
        </row>
        <row r="927">
          <cell r="A927" t="str">
            <v>TG01</v>
          </cell>
          <cell r="B927">
            <v>3106010055</v>
          </cell>
          <cell r="C927" t="str">
            <v>CURA.FORCE CS</v>
          </cell>
          <cell r="D927" t="str">
            <v>63</v>
          </cell>
          <cell r="E927">
            <v>612</v>
          </cell>
          <cell r="F927">
            <v>8</v>
          </cell>
          <cell r="G927">
            <v>140</v>
          </cell>
          <cell r="H927">
            <v>-2.35</v>
          </cell>
          <cell r="I927">
            <v>-329</v>
          </cell>
          <cell r="J927">
            <v>19991031</v>
          </cell>
          <cell r="K927" t="str">
            <v>1140303006</v>
          </cell>
          <cell r="L927" t="str">
            <v>6210405003</v>
          </cell>
        </row>
        <row r="928">
          <cell r="A928" t="str">
            <v>TG02</v>
          </cell>
          <cell r="B928">
            <v>3106010055</v>
          </cell>
          <cell r="C928" t="str">
            <v>CURA.FORCE CS</v>
          </cell>
          <cell r="D928" t="str">
            <v>63</v>
          </cell>
          <cell r="E928">
            <v>616</v>
          </cell>
          <cell r="F928">
            <v>2</v>
          </cell>
          <cell r="G928">
            <v>140</v>
          </cell>
          <cell r="H928">
            <v>-2</v>
          </cell>
          <cell r="I928">
            <v>-280</v>
          </cell>
          <cell r="J928">
            <v>19991031</v>
          </cell>
          <cell r="K928" t="str">
            <v>1140303006</v>
          </cell>
          <cell r="L928" t="str">
            <v>6210405003</v>
          </cell>
        </row>
        <row r="929">
          <cell r="A929" t="str">
            <v>TG03</v>
          </cell>
          <cell r="B929">
            <v>3106010055</v>
          </cell>
          <cell r="C929" t="str">
            <v>CURA.FORCE CS</v>
          </cell>
          <cell r="D929" t="str">
            <v>63</v>
          </cell>
          <cell r="E929">
            <v>613</v>
          </cell>
          <cell r="F929">
            <v>5</v>
          </cell>
          <cell r="G929">
            <v>140</v>
          </cell>
          <cell r="H929">
            <v>-2.89</v>
          </cell>
          <cell r="I929">
            <v>-404.6</v>
          </cell>
          <cell r="J929">
            <v>19991031</v>
          </cell>
          <cell r="K929" t="str">
            <v>1140303006</v>
          </cell>
          <cell r="L929" t="str">
            <v>6210405003</v>
          </cell>
        </row>
        <row r="930">
          <cell r="A930" t="str">
            <v>TG28</v>
          </cell>
          <cell r="B930">
            <v>3106010055</v>
          </cell>
          <cell r="C930" t="str">
            <v>CURA.FORCE CS</v>
          </cell>
          <cell r="D930" t="str">
            <v>63</v>
          </cell>
          <cell r="E930">
            <v>614</v>
          </cell>
          <cell r="F930">
            <v>6</v>
          </cell>
          <cell r="G930">
            <v>140</v>
          </cell>
          <cell r="H930">
            <v>-1.2</v>
          </cell>
          <cell r="I930">
            <v>-168</v>
          </cell>
          <cell r="J930">
            <v>19991031</v>
          </cell>
          <cell r="K930" t="str">
            <v>1140303006</v>
          </cell>
          <cell r="L930" t="str">
            <v>6210405003</v>
          </cell>
        </row>
        <row r="931">
          <cell r="A931" t="str">
            <v>TG29</v>
          </cell>
          <cell r="B931">
            <v>3106010055</v>
          </cell>
          <cell r="C931" t="str">
            <v>CURA.FORCE CS</v>
          </cell>
          <cell r="D931" t="str">
            <v>63</v>
          </cell>
          <cell r="E931">
            <v>611</v>
          </cell>
          <cell r="F931">
            <v>2</v>
          </cell>
          <cell r="G931">
            <v>140</v>
          </cell>
          <cell r="H931">
            <v>-1</v>
          </cell>
          <cell r="I931">
            <v>-140</v>
          </cell>
          <cell r="J931">
            <v>19991031</v>
          </cell>
          <cell r="K931" t="str">
            <v>1140303006</v>
          </cell>
          <cell r="L931" t="str">
            <v>6210405003</v>
          </cell>
        </row>
        <row r="932">
          <cell r="A932" t="str">
            <v>TG31</v>
          </cell>
          <cell r="B932">
            <v>3106010055</v>
          </cell>
          <cell r="C932" t="str">
            <v>CURA.FORCE CS</v>
          </cell>
          <cell r="D932" t="str">
            <v>63</v>
          </cell>
          <cell r="E932">
            <v>615</v>
          </cell>
          <cell r="F932">
            <v>6</v>
          </cell>
          <cell r="G932">
            <v>140</v>
          </cell>
          <cell r="H932">
            <v>-1.4</v>
          </cell>
          <cell r="I932">
            <v>-196</v>
          </cell>
          <cell r="J932">
            <v>19991031</v>
          </cell>
          <cell r="K932" t="str">
            <v>1140303006</v>
          </cell>
          <cell r="L932" t="str">
            <v>6210405003</v>
          </cell>
        </row>
        <row r="933">
          <cell r="A933" t="str">
            <v>TL04</v>
          </cell>
          <cell r="B933">
            <v>3106010055</v>
          </cell>
          <cell r="C933" t="str">
            <v>CURA.FORCE CS</v>
          </cell>
          <cell r="D933" t="str">
            <v>63</v>
          </cell>
          <cell r="E933">
            <v>622</v>
          </cell>
          <cell r="F933">
            <v>3</v>
          </cell>
          <cell r="G933">
            <v>145</v>
          </cell>
          <cell r="H933">
            <v>-1.6</v>
          </cell>
          <cell r="I933">
            <v>-232</v>
          </cell>
          <cell r="J933">
            <v>19991031</v>
          </cell>
          <cell r="K933" t="str">
            <v>1140303006</v>
          </cell>
          <cell r="L933" t="str">
            <v>6210405003</v>
          </cell>
        </row>
        <row r="934">
          <cell r="A934" t="str">
            <v>TL06</v>
          </cell>
          <cell r="B934">
            <v>3106010055</v>
          </cell>
          <cell r="C934" t="str">
            <v>CURA.FORCE CS</v>
          </cell>
          <cell r="D934" t="str">
            <v>63</v>
          </cell>
          <cell r="E934">
            <v>621</v>
          </cell>
          <cell r="F934">
            <v>3</v>
          </cell>
          <cell r="G934">
            <v>145</v>
          </cell>
          <cell r="H934">
            <v>-1.75</v>
          </cell>
          <cell r="I934">
            <v>-253.75</v>
          </cell>
          <cell r="J934">
            <v>19991031</v>
          </cell>
          <cell r="K934" t="str">
            <v>1140303006</v>
          </cell>
          <cell r="L934" t="str">
            <v>6210405003</v>
          </cell>
        </row>
        <row r="935">
          <cell r="A935" t="str">
            <v>TO12</v>
          </cell>
          <cell r="B935">
            <v>3106010055</v>
          </cell>
          <cell r="C935" t="str">
            <v>CURA.FORCE CS</v>
          </cell>
          <cell r="D935" t="str">
            <v>S1</v>
          </cell>
          <cell r="E935">
            <v>334</v>
          </cell>
          <cell r="F935">
            <v>3</v>
          </cell>
          <cell r="G935">
            <v>140</v>
          </cell>
          <cell r="H935">
            <v>-1.48</v>
          </cell>
          <cell r="I935">
            <v>-207.2</v>
          </cell>
          <cell r="J935">
            <v>19991031</v>
          </cell>
          <cell r="K935" t="str">
            <v>1140303006</v>
          </cell>
          <cell r="L935" t="str">
            <v>6210405003</v>
          </cell>
          <cell r="M935" t="str">
            <v>9100000003</v>
          </cell>
        </row>
        <row r="936">
          <cell r="A936" t="str">
            <v>TO12</v>
          </cell>
          <cell r="B936">
            <v>3106010055</v>
          </cell>
          <cell r="C936" t="str">
            <v>CURA.FORCE CS</v>
          </cell>
          <cell r="D936" t="str">
            <v>S1</v>
          </cell>
          <cell r="E936">
            <v>335</v>
          </cell>
          <cell r="F936">
            <v>3</v>
          </cell>
          <cell r="G936">
            <v>140</v>
          </cell>
          <cell r="H936">
            <v>-1.52</v>
          </cell>
          <cell r="I936">
            <v>-212.8</v>
          </cell>
          <cell r="J936">
            <v>19991031</v>
          </cell>
          <cell r="K936" t="str">
            <v>1140303006</v>
          </cell>
          <cell r="L936" t="str">
            <v>6210405003</v>
          </cell>
          <cell r="M936" t="str">
            <v>9100000003</v>
          </cell>
        </row>
        <row r="937">
          <cell r="A937" t="str">
            <v>TA26</v>
          </cell>
          <cell r="B937">
            <v>3106010055</v>
          </cell>
          <cell r="C937" t="str">
            <v>CURA.FORCE CS</v>
          </cell>
          <cell r="D937" t="str">
            <v>64</v>
          </cell>
          <cell r="E937">
            <v>156</v>
          </cell>
          <cell r="F937">
            <v>4</v>
          </cell>
          <cell r="G937">
            <v>145</v>
          </cell>
          <cell r="H937">
            <v>-3</v>
          </cell>
          <cell r="I937">
            <v>-435</v>
          </cell>
          <cell r="J937">
            <v>19991031</v>
          </cell>
          <cell r="K937" t="str">
            <v>1140304006</v>
          </cell>
          <cell r="L937" t="str">
            <v>6210405004</v>
          </cell>
        </row>
        <row r="938">
          <cell r="A938" t="str">
            <v>TA30</v>
          </cell>
          <cell r="B938">
            <v>3106010055</v>
          </cell>
          <cell r="C938" t="str">
            <v>CURA.FORCE CS</v>
          </cell>
          <cell r="D938" t="str">
            <v>64</v>
          </cell>
          <cell r="E938">
            <v>159</v>
          </cell>
          <cell r="F938">
            <v>2</v>
          </cell>
          <cell r="G938">
            <v>145</v>
          </cell>
          <cell r="H938">
            <v>-4</v>
          </cell>
          <cell r="I938">
            <v>-580</v>
          </cell>
          <cell r="J938">
            <v>19991031</v>
          </cell>
          <cell r="K938" t="str">
            <v>1140304006</v>
          </cell>
          <cell r="L938" t="str">
            <v>6210405004</v>
          </cell>
        </row>
        <row r="939">
          <cell r="A939" t="str">
            <v>TA33</v>
          </cell>
          <cell r="B939">
            <v>3106010055</v>
          </cell>
          <cell r="C939" t="str">
            <v>CURA.FORCE CS</v>
          </cell>
          <cell r="D939" t="str">
            <v>64</v>
          </cell>
          <cell r="E939">
            <v>161</v>
          </cell>
          <cell r="F939">
            <v>3</v>
          </cell>
          <cell r="G939">
            <v>145</v>
          </cell>
          <cell r="H939">
            <v>-0.65</v>
          </cell>
          <cell r="I939">
            <v>-94.25</v>
          </cell>
          <cell r="J939">
            <v>19991031</v>
          </cell>
          <cell r="K939" t="str">
            <v>1140304006</v>
          </cell>
          <cell r="L939" t="str">
            <v>6210405004</v>
          </cell>
        </row>
        <row r="940">
          <cell r="A940" t="str">
            <v>EA03</v>
          </cell>
          <cell r="B940">
            <v>3106010055</v>
          </cell>
          <cell r="C940" t="str">
            <v>CURA.FORCE CS</v>
          </cell>
          <cell r="D940" t="str">
            <v>65</v>
          </cell>
          <cell r="E940">
            <v>911</v>
          </cell>
          <cell r="F940">
            <v>1</v>
          </cell>
          <cell r="G940">
            <v>140</v>
          </cell>
          <cell r="H940">
            <v>-1</v>
          </cell>
          <cell r="I940">
            <v>-140</v>
          </cell>
          <cell r="J940">
            <v>19991031</v>
          </cell>
          <cell r="K940" t="str">
            <v>1140305006</v>
          </cell>
          <cell r="L940" t="str">
            <v>6210405005</v>
          </cell>
        </row>
        <row r="941">
          <cell r="A941" t="str">
            <v>P023</v>
          </cell>
          <cell r="B941">
            <v>3106010055</v>
          </cell>
          <cell r="C941" t="str">
            <v>CURA.FORCE CS</v>
          </cell>
          <cell r="D941" t="str">
            <v>B1</v>
          </cell>
          <cell r="E941">
            <v>238</v>
          </cell>
          <cell r="F941">
            <v>1</v>
          </cell>
          <cell r="G941">
            <v>140</v>
          </cell>
          <cell r="H941">
            <v>-0.83</v>
          </cell>
          <cell r="I941">
            <v>-116.19999999999999</v>
          </cell>
          <cell r="J941">
            <v>19991030</v>
          </cell>
          <cell r="K941" t="str">
            <v>1140305006</v>
          </cell>
          <cell r="L941" t="str">
            <v>6210405005</v>
          </cell>
          <cell r="M941" t="str">
            <v>9100000005</v>
          </cell>
        </row>
        <row r="942">
          <cell r="A942" t="str">
            <v>P023</v>
          </cell>
          <cell r="B942">
            <v>3106010055</v>
          </cell>
          <cell r="C942" t="str">
            <v>CURA.FORCE CS</v>
          </cell>
          <cell r="D942" t="str">
            <v>B1</v>
          </cell>
          <cell r="E942">
            <v>239</v>
          </cell>
          <cell r="F942">
            <v>1</v>
          </cell>
          <cell r="G942">
            <v>140</v>
          </cell>
          <cell r="H942">
            <v>-1.155</v>
          </cell>
          <cell r="I942">
            <v>-161.70000000000002</v>
          </cell>
          <cell r="J942">
            <v>19991030</v>
          </cell>
          <cell r="K942" t="str">
            <v>1140305006</v>
          </cell>
          <cell r="L942" t="str">
            <v>6210405005</v>
          </cell>
          <cell r="M942" t="str">
            <v>9100000005</v>
          </cell>
        </row>
        <row r="943">
          <cell r="A943" t="str">
            <v>P023</v>
          </cell>
          <cell r="B943">
            <v>3106010055</v>
          </cell>
          <cell r="C943" t="str">
            <v>CURA.FORCE CS</v>
          </cell>
          <cell r="D943" t="str">
            <v>B1</v>
          </cell>
          <cell r="E943">
            <v>242</v>
          </cell>
          <cell r="F943">
            <v>1</v>
          </cell>
          <cell r="G943">
            <v>140</v>
          </cell>
          <cell r="H943">
            <v>-0.57999999999999996</v>
          </cell>
          <cell r="I943">
            <v>-81.199999999999989</v>
          </cell>
          <cell r="J943">
            <v>19991030</v>
          </cell>
          <cell r="K943" t="str">
            <v>1140305006</v>
          </cell>
          <cell r="L943" t="str">
            <v>6210405005</v>
          </cell>
          <cell r="M943" t="str">
            <v>9100000005</v>
          </cell>
        </row>
        <row r="944">
          <cell r="A944" t="str">
            <v>P023</v>
          </cell>
          <cell r="B944">
            <v>3106010055</v>
          </cell>
          <cell r="C944" t="str">
            <v>CURA.FORCE CS</v>
          </cell>
          <cell r="D944" t="str">
            <v>B1</v>
          </cell>
          <cell r="E944">
            <v>243</v>
          </cell>
          <cell r="F944">
            <v>1</v>
          </cell>
          <cell r="G944">
            <v>140</v>
          </cell>
          <cell r="H944">
            <v>-0.68</v>
          </cell>
          <cell r="I944">
            <v>-95.2</v>
          </cell>
          <cell r="J944">
            <v>19991030</v>
          </cell>
          <cell r="K944" t="str">
            <v>1140305006</v>
          </cell>
          <cell r="L944" t="str">
            <v>6210405005</v>
          </cell>
          <cell r="M944" t="str">
            <v>9100000005</v>
          </cell>
        </row>
        <row r="945">
          <cell r="A945" t="str">
            <v>P023</v>
          </cell>
          <cell r="B945">
            <v>3106010055</v>
          </cell>
          <cell r="C945" t="str">
            <v>CURA.FORCE CS</v>
          </cell>
          <cell r="D945" t="str">
            <v>B1</v>
          </cell>
          <cell r="E945">
            <v>244</v>
          </cell>
          <cell r="F945">
            <v>1</v>
          </cell>
          <cell r="G945">
            <v>140</v>
          </cell>
          <cell r="H945">
            <v>-2.2599999999999998</v>
          </cell>
          <cell r="I945">
            <v>-316.39999999999998</v>
          </cell>
          <cell r="J945">
            <v>19991030</v>
          </cell>
          <cell r="K945" t="str">
            <v>1140305006</v>
          </cell>
          <cell r="L945" t="str">
            <v>6210405005</v>
          </cell>
          <cell r="M945" t="str">
            <v>9100000005</v>
          </cell>
        </row>
        <row r="946">
          <cell r="A946" t="str">
            <v>P023</v>
          </cell>
          <cell r="B946">
            <v>3106010055</v>
          </cell>
          <cell r="C946" t="str">
            <v>CURA.FORCE CS</v>
          </cell>
          <cell r="D946" t="str">
            <v>B1</v>
          </cell>
          <cell r="E946">
            <v>245</v>
          </cell>
          <cell r="F946">
            <v>1</v>
          </cell>
          <cell r="G946">
            <v>140</v>
          </cell>
          <cell r="H946">
            <v>-0.6</v>
          </cell>
          <cell r="I946">
            <v>-84</v>
          </cell>
          <cell r="J946">
            <v>19991030</v>
          </cell>
          <cell r="K946" t="str">
            <v>1140305006</v>
          </cell>
          <cell r="L946" t="str">
            <v>6210405005</v>
          </cell>
          <cell r="M946" t="str">
            <v>9100000005</v>
          </cell>
        </row>
        <row r="947">
          <cell r="A947" t="str">
            <v>P023</v>
          </cell>
          <cell r="B947">
            <v>3106010055</v>
          </cell>
          <cell r="C947" t="str">
            <v>CURA.FORCE CS</v>
          </cell>
          <cell r="D947" t="str">
            <v>B1</v>
          </cell>
          <cell r="E947">
            <v>246</v>
          </cell>
          <cell r="F947">
            <v>1</v>
          </cell>
          <cell r="G947">
            <v>140</v>
          </cell>
          <cell r="H947">
            <v>-0.5</v>
          </cell>
          <cell r="I947">
            <v>-70</v>
          </cell>
          <cell r="J947">
            <v>19991030</v>
          </cell>
          <cell r="K947" t="str">
            <v>1140305006</v>
          </cell>
          <cell r="L947" t="str">
            <v>6210405005</v>
          </cell>
          <cell r="M947" t="str">
            <v>9100000005</v>
          </cell>
        </row>
        <row r="948">
          <cell r="A948" t="str">
            <v>P023</v>
          </cell>
          <cell r="B948">
            <v>3106010055</v>
          </cell>
          <cell r="C948" t="str">
            <v>CURA.FORCE CS</v>
          </cell>
          <cell r="D948" t="str">
            <v>B1</v>
          </cell>
          <cell r="E948">
            <v>247</v>
          </cell>
          <cell r="F948">
            <v>1</v>
          </cell>
          <cell r="G948">
            <v>140</v>
          </cell>
          <cell r="H948">
            <v>-0.34</v>
          </cell>
          <cell r="I948">
            <v>-47.6</v>
          </cell>
          <cell r="J948">
            <v>19991030</v>
          </cell>
          <cell r="K948" t="str">
            <v>1140305006</v>
          </cell>
          <cell r="L948" t="str">
            <v>6210405005</v>
          </cell>
          <cell r="M948" t="str">
            <v>9100000005</v>
          </cell>
        </row>
        <row r="949">
          <cell r="A949" t="str">
            <v>P023</v>
          </cell>
          <cell r="B949">
            <v>3106010055</v>
          </cell>
          <cell r="C949" t="str">
            <v>CURA.FORCE CS</v>
          </cell>
          <cell r="D949" t="str">
            <v>B1</v>
          </cell>
          <cell r="E949">
            <v>248</v>
          </cell>
          <cell r="F949">
            <v>1</v>
          </cell>
          <cell r="G949">
            <v>140</v>
          </cell>
          <cell r="H949">
            <v>-0.19</v>
          </cell>
          <cell r="I949">
            <v>-26.6</v>
          </cell>
          <cell r="J949">
            <v>19991030</v>
          </cell>
          <cell r="K949" t="str">
            <v>1140305006</v>
          </cell>
          <cell r="L949" t="str">
            <v>6210405005</v>
          </cell>
          <cell r="M949" t="str">
            <v>9100000005</v>
          </cell>
        </row>
        <row r="950">
          <cell r="A950" t="str">
            <v>P023</v>
          </cell>
          <cell r="B950">
            <v>3106010055</v>
          </cell>
          <cell r="C950" t="str">
            <v>CURA.FORCE CS</v>
          </cell>
          <cell r="D950" t="str">
            <v>B1</v>
          </cell>
          <cell r="E950">
            <v>249</v>
          </cell>
          <cell r="F950">
            <v>1</v>
          </cell>
          <cell r="G950">
            <v>140</v>
          </cell>
          <cell r="H950">
            <v>-0.76</v>
          </cell>
          <cell r="I950">
            <v>-106.4</v>
          </cell>
          <cell r="J950">
            <v>19991030</v>
          </cell>
          <cell r="K950" t="str">
            <v>1140305006</v>
          </cell>
          <cell r="L950" t="str">
            <v>6210405005</v>
          </cell>
          <cell r="M950" t="str">
            <v>9100000005</v>
          </cell>
        </row>
        <row r="951">
          <cell r="A951" t="str">
            <v>P023</v>
          </cell>
          <cell r="B951">
            <v>3106010055</v>
          </cell>
          <cell r="C951" t="str">
            <v>CURA.FORCE CS</v>
          </cell>
          <cell r="D951" t="str">
            <v>B1</v>
          </cell>
          <cell r="E951">
            <v>250</v>
          </cell>
          <cell r="F951">
            <v>1</v>
          </cell>
          <cell r="G951">
            <v>140</v>
          </cell>
          <cell r="H951">
            <v>-1.02</v>
          </cell>
          <cell r="I951">
            <v>-142.80000000000001</v>
          </cell>
          <cell r="J951">
            <v>19991030</v>
          </cell>
          <cell r="K951" t="str">
            <v>1140305006</v>
          </cell>
          <cell r="L951" t="str">
            <v>6210405005</v>
          </cell>
          <cell r="M951" t="str">
            <v>9100000005</v>
          </cell>
        </row>
        <row r="952">
          <cell r="A952" t="str">
            <v>P023</v>
          </cell>
          <cell r="B952">
            <v>3106010055</v>
          </cell>
          <cell r="C952" t="str">
            <v>CURA.FORCE CS</v>
          </cell>
          <cell r="D952" t="str">
            <v>B1</v>
          </cell>
          <cell r="E952">
            <v>251</v>
          </cell>
          <cell r="F952">
            <v>1</v>
          </cell>
          <cell r="G952">
            <v>140</v>
          </cell>
          <cell r="H952">
            <v>-0.72</v>
          </cell>
          <cell r="I952">
            <v>-100.8</v>
          </cell>
          <cell r="J952">
            <v>19991030</v>
          </cell>
          <cell r="K952" t="str">
            <v>1140305006</v>
          </cell>
          <cell r="L952" t="str">
            <v>6210405005</v>
          </cell>
          <cell r="M952" t="str">
            <v>9100000005</v>
          </cell>
        </row>
        <row r="953">
          <cell r="A953" t="str">
            <v>P023</v>
          </cell>
          <cell r="B953">
            <v>3106010055</v>
          </cell>
          <cell r="C953" t="str">
            <v>CURA.FORCE CS</v>
          </cell>
          <cell r="D953" t="str">
            <v>B1</v>
          </cell>
          <cell r="E953">
            <v>252</v>
          </cell>
          <cell r="F953">
            <v>1</v>
          </cell>
          <cell r="G953">
            <v>140</v>
          </cell>
          <cell r="H953">
            <v>-0.89</v>
          </cell>
          <cell r="I953">
            <v>-124.60000000000001</v>
          </cell>
          <cell r="J953">
            <v>19991030</v>
          </cell>
          <cell r="K953" t="str">
            <v>1140305006</v>
          </cell>
          <cell r="L953" t="str">
            <v>6210405005</v>
          </cell>
          <cell r="M953" t="str">
            <v>9100000005</v>
          </cell>
        </row>
        <row r="954">
          <cell r="A954" t="str">
            <v>P023</v>
          </cell>
          <cell r="B954">
            <v>3106010055</v>
          </cell>
          <cell r="C954" t="str">
            <v>CURA.FORCE CS</v>
          </cell>
          <cell r="D954" t="str">
            <v>B1</v>
          </cell>
          <cell r="E954">
            <v>253</v>
          </cell>
          <cell r="F954">
            <v>1</v>
          </cell>
          <cell r="G954">
            <v>140</v>
          </cell>
          <cell r="H954">
            <v>-1.19</v>
          </cell>
          <cell r="I954">
            <v>-166.6</v>
          </cell>
          <cell r="J954">
            <v>19991030</v>
          </cell>
          <cell r="K954" t="str">
            <v>1140305006</v>
          </cell>
          <cell r="L954" t="str">
            <v>6210405005</v>
          </cell>
          <cell r="M954" t="str">
            <v>9100000005</v>
          </cell>
        </row>
        <row r="955">
          <cell r="A955" t="str">
            <v>P023</v>
          </cell>
          <cell r="B955">
            <v>3106010055</v>
          </cell>
          <cell r="C955" t="str">
            <v>CURA.FORCE CS</v>
          </cell>
          <cell r="D955" t="str">
            <v>B1</v>
          </cell>
          <cell r="E955">
            <v>254</v>
          </cell>
          <cell r="F955">
            <v>1</v>
          </cell>
          <cell r="G955">
            <v>140</v>
          </cell>
          <cell r="H955">
            <v>-0.89</v>
          </cell>
          <cell r="I955">
            <v>-124.60000000000001</v>
          </cell>
          <cell r="J955">
            <v>19991030</v>
          </cell>
          <cell r="K955" t="str">
            <v>1140305006</v>
          </cell>
          <cell r="L955" t="str">
            <v>6210405005</v>
          </cell>
          <cell r="M955" t="str">
            <v>9100000005</v>
          </cell>
        </row>
        <row r="956">
          <cell r="A956" t="str">
            <v>P023</v>
          </cell>
          <cell r="B956">
            <v>3106010055</v>
          </cell>
          <cell r="C956" t="str">
            <v>CURA.FORCE CS</v>
          </cell>
          <cell r="D956" t="str">
            <v>B1</v>
          </cell>
          <cell r="E956">
            <v>268</v>
          </cell>
          <cell r="F956">
            <v>1</v>
          </cell>
          <cell r="G956">
            <v>140</v>
          </cell>
          <cell r="H956">
            <v>-0.76</v>
          </cell>
          <cell r="I956">
            <v>-106.4</v>
          </cell>
          <cell r="J956">
            <v>19991030</v>
          </cell>
          <cell r="K956" t="str">
            <v>1140305006</v>
          </cell>
          <cell r="L956" t="str">
            <v>6210405005</v>
          </cell>
          <cell r="M956" t="str">
            <v>9100000005</v>
          </cell>
        </row>
        <row r="957">
          <cell r="A957" t="str">
            <v>TA28</v>
          </cell>
          <cell r="B957">
            <v>3106010055</v>
          </cell>
          <cell r="C957" t="str">
            <v>CURA.FORCE CS</v>
          </cell>
          <cell r="D957" t="str">
            <v>65</v>
          </cell>
          <cell r="E957">
            <v>880</v>
          </cell>
          <cell r="F957">
            <v>6</v>
          </cell>
          <cell r="G957">
            <v>140</v>
          </cell>
          <cell r="H957">
            <v>-2</v>
          </cell>
          <cell r="I957">
            <v>-280</v>
          </cell>
          <cell r="J957">
            <v>19991031</v>
          </cell>
          <cell r="K957" t="str">
            <v>1140305006</v>
          </cell>
          <cell r="L957" t="str">
            <v>6210405005</v>
          </cell>
        </row>
        <row r="958">
          <cell r="A958" t="str">
            <v>TA29</v>
          </cell>
          <cell r="B958">
            <v>3106010055</v>
          </cell>
          <cell r="C958" t="str">
            <v>CURA.FORCE CS</v>
          </cell>
          <cell r="D958" t="str">
            <v>65</v>
          </cell>
          <cell r="E958">
            <v>879</v>
          </cell>
          <cell r="F958">
            <v>6</v>
          </cell>
          <cell r="G958">
            <v>145</v>
          </cell>
          <cell r="H958">
            <v>-3.8</v>
          </cell>
          <cell r="I958">
            <v>-551</v>
          </cell>
          <cell r="J958">
            <v>19991031</v>
          </cell>
          <cell r="K958" t="str">
            <v>1140305006</v>
          </cell>
          <cell r="L958" t="str">
            <v>6210405005</v>
          </cell>
        </row>
        <row r="959">
          <cell r="A959" t="str">
            <v>TA30</v>
          </cell>
          <cell r="B959">
            <v>3106010055</v>
          </cell>
          <cell r="C959" t="str">
            <v>CURA.FORCE CS</v>
          </cell>
          <cell r="D959" t="str">
            <v>65</v>
          </cell>
          <cell r="E959">
            <v>884</v>
          </cell>
          <cell r="F959">
            <v>6</v>
          </cell>
          <cell r="G959">
            <v>145</v>
          </cell>
          <cell r="H959">
            <v>-9</v>
          </cell>
          <cell r="I959">
            <v>-1305</v>
          </cell>
          <cell r="J959">
            <v>19991031</v>
          </cell>
          <cell r="K959" t="str">
            <v>1140305006</v>
          </cell>
          <cell r="L959" t="str">
            <v>6210405005</v>
          </cell>
        </row>
        <row r="960">
          <cell r="A960" t="str">
            <v>TA32</v>
          </cell>
          <cell r="B960">
            <v>3106010055</v>
          </cell>
          <cell r="C960" t="str">
            <v>CURA.FORCE CS</v>
          </cell>
          <cell r="D960" t="str">
            <v>65</v>
          </cell>
          <cell r="E960">
            <v>876</v>
          </cell>
          <cell r="F960">
            <v>1</v>
          </cell>
          <cell r="G960">
            <v>140</v>
          </cell>
          <cell r="H960">
            <v>-4.5999999999999996</v>
          </cell>
          <cell r="I960">
            <v>-644</v>
          </cell>
          <cell r="J960">
            <v>19991031</v>
          </cell>
          <cell r="K960" t="str">
            <v>1140305006</v>
          </cell>
          <cell r="L960" t="str">
            <v>6210405005</v>
          </cell>
        </row>
        <row r="961">
          <cell r="A961" t="str">
            <v>TA34</v>
          </cell>
          <cell r="B961">
            <v>3106010055</v>
          </cell>
          <cell r="C961" t="str">
            <v>CURA.FORCE CS</v>
          </cell>
          <cell r="D961" t="str">
            <v>65</v>
          </cell>
          <cell r="E961">
            <v>882</v>
          </cell>
          <cell r="F961">
            <v>4</v>
          </cell>
          <cell r="G961">
            <v>5.0999999999999996</v>
          </cell>
          <cell r="H961">
            <v>-4</v>
          </cell>
          <cell r="I961">
            <v>-20.399999999999999</v>
          </cell>
          <cell r="J961">
            <v>19991031</v>
          </cell>
          <cell r="K961" t="str">
            <v>1140305006</v>
          </cell>
          <cell r="L961" t="str">
            <v>6210405005</v>
          </cell>
        </row>
        <row r="962">
          <cell r="A962" t="str">
            <v>TL04</v>
          </cell>
          <cell r="B962">
            <v>3106010055</v>
          </cell>
          <cell r="C962" t="str">
            <v>CURA.FORCE CS</v>
          </cell>
          <cell r="D962" t="str">
            <v>65</v>
          </cell>
          <cell r="E962">
            <v>899</v>
          </cell>
          <cell r="F962">
            <v>5</v>
          </cell>
          <cell r="G962">
            <v>145</v>
          </cell>
          <cell r="H962">
            <v>-4.4000000000000004</v>
          </cell>
          <cell r="I962">
            <v>-638</v>
          </cell>
          <cell r="J962">
            <v>19991031</v>
          </cell>
          <cell r="K962" t="str">
            <v>1140305006</v>
          </cell>
          <cell r="L962" t="str">
            <v>6210405005</v>
          </cell>
        </row>
        <row r="963">
          <cell r="A963" t="str">
            <v>TL05</v>
          </cell>
          <cell r="B963">
            <v>3106010055</v>
          </cell>
          <cell r="C963" t="str">
            <v>CURA.FORCE CS</v>
          </cell>
          <cell r="D963" t="str">
            <v>65</v>
          </cell>
          <cell r="E963">
            <v>890</v>
          </cell>
          <cell r="F963">
            <v>4</v>
          </cell>
          <cell r="G963">
            <v>145</v>
          </cell>
          <cell r="H963">
            <v>-4.7</v>
          </cell>
          <cell r="I963">
            <v>-681.5</v>
          </cell>
          <cell r="J963">
            <v>19991031</v>
          </cell>
          <cell r="K963" t="str">
            <v>1140305006</v>
          </cell>
          <cell r="L963" t="str">
            <v>6210405005</v>
          </cell>
        </row>
        <row r="964">
          <cell r="A964" t="str">
            <v>TL06</v>
          </cell>
          <cell r="B964">
            <v>3106010055</v>
          </cell>
          <cell r="C964" t="str">
            <v>CURA.FORCE CS</v>
          </cell>
          <cell r="D964" t="str">
            <v>65</v>
          </cell>
          <cell r="E964">
            <v>896</v>
          </cell>
          <cell r="F964">
            <v>4</v>
          </cell>
          <cell r="G964">
            <v>145</v>
          </cell>
          <cell r="H964">
            <v>-3.25</v>
          </cell>
          <cell r="I964">
            <v>-471.25</v>
          </cell>
          <cell r="J964">
            <v>19991031</v>
          </cell>
          <cell r="K964" t="str">
            <v>1140305006</v>
          </cell>
          <cell r="L964" t="str">
            <v>6210405005</v>
          </cell>
        </row>
        <row r="965">
          <cell r="A965" t="str">
            <v>TL07</v>
          </cell>
          <cell r="B965">
            <v>3106010055</v>
          </cell>
          <cell r="C965" t="str">
            <v>CURA.FORCE CS</v>
          </cell>
          <cell r="D965" t="str">
            <v>65</v>
          </cell>
          <cell r="E965">
            <v>894</v>
          </cell>
          <cell r="F965">
            <v>4</v>
          </cell>
          <cell r="G965">
            <v>145</v>
          </cell>
          <cell r="H965">
            <v>-6.5</v>
          </cell>
          <cell r="I965">
            <v>-942.5</v>
          </cell>
          <cell r="J965">
            <v>19991031</v>
          </cell>
          <cell r="K965" t="str">
            <v>1140305006</v>
          </cell>
          <cell r="L965" t="str">
            <v>6210405005</v>
          </cell>
        </row>
        <row r="966">
          <cell r="A966" t="str">
            <v>TL08</v>
          </cell>
          <cell r="B966">
            <v>3106010055</v>
          </cell>
          <cell r="C966" t="str">
            <v>CURA.FORCE CS</v>
          </cell>
          <cell r="D966" t="str">
            <v>65</v>
          </cell>
          <cell r="E966">
            <v>893</v>
          </cell>
          <cell r="F966">
            <v>4</v>
          </cell>
          <cell r="G966">
            <v>27.439</v>
          </cell>
          <cell r="H966">
            <v>-8.8000000000000007</v>
          </cell>
          <cell r="I966">
            <v>-241.46320000000003</v>
          </cell>
          <cell r="J966">
            <v>19991031</v>
          </cell>
          <cell r="K966" t="str">
            <v>1140305006</v>
          </cell>
          <cell r="L966" t="str">
            <v>6210405005</v>
          </cell>
        </row>
        <row r="967">
          <cell r="A967" t="str">
            <v>TO03</v>
          </cell>
          <cell r="B967">
            <v>3106010055</v>
          </cell>
          <cell r="C967" t="str">
            <v>CURA.FORCE CS</v>
          </cell>
          <cell r="D967" t="str">
            <v>S1</v>
          </cell>
          <cell r="E967">
            <v>329</v>
          </cell>
          <cell r="F967">
            <v>1</v>
          </cell>
          <cell r="G967">
            <v>140</v>
          </cell>
          <cell r="H967">
            <v>-3.5</v>
          </cell>
          <cell r="I967">
            <v>-490</v>
          </cell>
          <cell r="J967">
            <v>19991031</v>
          </cell>
          <cell r="K967" t="str">
            <v>1140305006</v>
          </cell>
          <cell r="L967" t="str">
            <v>6210405005</v>
          </cell>
          <cell r="M967" t="str">
            <v>9100000005</v>
          </cell>
        </row>
        <row r="968">
          <cell r="A968" t="str">
            <v>TZ01</v>
          </cell>
          <cell r="B968">
            <v>3106010055</v>
          </cell>
          <cell r="C968" t="str">
            <v>CURA.FORCE CS</v>
          </cell>
          <cell r="D968" t="str">
            <v>65</v>
          </cell>
          <cell r="E968">
            <v>857</v>
          </cell>
          <cell r="F968">
            <v>1</v>
          </cell>
          <cell r="G968">
            <v>145</v>
          </cell>
          <cell r="H968">
            <v>-2</v>
          </cell>
          <cell r="I968">
            <v>-290</v>
          </cell>
          <cell r="J968">
            <v>19991031</v>
          </cell>
          <cell r="K968" t="str">
            <v>1140305006</v>
          </cell>
          <cell r="L968" t="str">
            <v>6210405005</v>
          </cell>
        </row>
        <row r="969">
          <cell r="A969" t="str">
            <v>TZ02</v>
          </cell>
          <cell r="B969">
            <v>3106010055</v>
          </cell>
          <cell r="C969" t="str">
            <v>CURA.FORCE CS</v>
          </cell>
          <cell r="D969" t="str">
            <v>65</v>
          </cell>
          <cell r="E969">
            <v>861</v>
          </cell>
          <cell r="F969">
            <v>1</v>
          </cell>
          <cell r="G969">
            <v>140</v>
          </cell>
          <cell r="H969">
            <v>-5</v>
          </cell>
          <cell r="I969">
            <v>-700</v>
          </cell>
          <cell r="J969">
            <v>19991031</v>
          </cell>
          <cell r="K969" t="str">
            <v>1140305006</v>
          </cell>
          <cell r="L969" t="str">
            <v>6210405005</v>
          </cell>
        </row>
        <row r="970">
          <cell r="A970" t="str">
            <v>P023</v>
          </cell>
          <cell r="B970">
            <v>3106010055</v>
          </cell>
          <cell r="C970" t="str">
            <v>CURA.FORCE CS</v>
          </cell>
          <cell r="D970" t="str">
            <v>B1</v>
          </cell>
          <cell r="E970">
            <v>255</v>
          </cell>
          <cell r="F970">
            <v>1</v>
          </cell>
          <cell r="G970">
            <v>140</v>
          </cell>
          <cell r="H970">
            <v>-0.315</v>
          </cell>
          <cell r="I970">
            <v>-44.1</v>
          </cell>
          <cell r="J970">
            <v>19991030</v>
          </cell>
          <cell r="K970" t="str">
            <v>1140325006</v>
          </cell>
          <cell r="L970" t="str">
            <v>6210405016</v>
          </cell>
          <cell r="M970" t="str">
            <v>9100000007</v>
          </cell>
        </row>
        <row r="971">
          <cell r="A971" t="str">
            <v>P023</v>
          </cell>
          <cell r="B971">
            <v>3106010055</v>
          </cell>
          <cell r="C971" t="str">
            <v>CURA.FORCE CS</v>
          </cell>
          <cell r="D971" t="str">
            <v>B1</v>
          </cell>
          <cell r="E971">
            <v>256</v>
          </cell>
          <cell r="F971">
            <v>1</v>
          </cell>
          <cell r="G971">
            <v>140</v>
          </cell>
          <cell r="H971">
            <v>-0.38</v>
          </cell>
          <cell r="I971">
            <v>-53.2</v>
          </cell>
          <cell r="J971">
            <v>19991030</v>
          </cell>
          <cell r="K971" t="str">
            <v>1140325006</v>
          </cell>
          <cell r="L971" t="str">
            <v>6210405016</v>
          </cell>
          <cell r="M971" t="str">
            <v>9100000007</v>
          </cell>
        </row>
        <row r="972">
          <cell r="A972" t="str">
            <v>P023</v>
          </cell>
          <cell r="B972">
            <v>3106010055</v>
          </cell>
          <cell r="C972" t="str">
            <v>CURA.FORCE CS</v>
          </cell>
          <cell r="D972" t="str">
            <v>B1</v>
          </cell>
          <cell r="E972">
            <v>257</v>
          </cell>
          <cell r="F972">
            <v>1</v>
          </cell>
          <cell r="G972">
            <v>140</v>
          </cell>
          <cell r="H972">
            <v>-0.56999999999999995</v>
          </cell>
          <cell r="I972">
            <v>-79.8</v>
          </cell>
          <cell r="J972">
            <v>19991030</v>
          </cell>
          <cell r="K972" t="str">
            <v>1140325006</v>
          </cell>
          <cell r="L972" t="str">
            <v>6210405016</v>
          </cell>
          <cell r="M972" t="str">
            <v>9100000007</v>
          </cell>
        </row>
        <row r="973">
          <cell r="A973" t="str">
            <v>P023</v>
          </cell>
          <cell r="B973">
            <v>3106010055</v>
          </cell>
          <cell r="C973" t="str">
            <v>CURA.FORCE CS</v>
          </cell>
          <cell r="D973" t="str">
            <v>B1</v>
          </cell>
          <cell r="E973">
            <v>258</v>
          </cell>
          <cell r="F973">
            <v>1</v>
          </cell>
          <cell r="G973">
            <v>140</v>
          </cell>
          <cell r="H973">
            <v>-0.63</v>
          </cell>
          <cell r="I973">
            <v>-88.2</v>
          </cell>
          <cell r="J973">
            <v>19991030</v>
          </cell>
          <cell r="K973" t="str">
            <v>1140325006</v>
          </cell>
          <cell r="L973" t="str">
            <v>6210405016</v>
          </cell>
          <cell r="M973" t="str">
            <v>9100000007</v>
          </cell>
        </row>
        <row r="974">
          <cell r="A974" t="str">
            <v>TG02</v>
          </cell>
          <cell r="B974">
            <v>3106010070</v>
          </cell>
          <cell r="C974" t="str">
            <v>CURA.RITIRAN CARB</v>
          </cell>
          <cell r="D974" t="str">
            <v>61</v>
          </cell>
          <cell r="E974">
            <v>633</v>
          </cell>
          <cell r="F974">
            <v>1</v>
          </cell>
          <cell r="G974">
            <v>3</v>
          </cell>
          <cell r="H974">
            <v>-11.7</v>
          </cell>
          <cell r="I974">
            <v>-35.099999999999994</v>
          </cell>
          <cell r="J974">
            <v>19991031</v>
          </cell>
          <cell r="K974" t="str">
            <v>1140301006</v>
          </cell>
          <cell r="L974" t="str">
            <v>6210405001</v>
          </cell>
        </row>
        <row r="975">
          <cell r="A975" t="str">
            <v>TG18</v>
          </cell>
          <cell r="B975">
            <v>3106010070</v>
          </cell>
          <cell r="C975" t="str">
            <v>CURA.RITIRAN CARB</v>
          </cell>
          <cell r="D975" t="str">
            <v>61</v>
          </cell>
          <cell r="E975">
            <v>634</v>
          </cell>
          <cell r="F975">
            <v>2</v>
          </cell>
          <cell r="G975">
            <v>3.6</v>
          </cell>
          <cell r="H975">
            <v>-32.5</v>
          </cell>
          <cell r="I975">
            <v>-117</v>
          </cell>
          <cell r="J975">
            <v>19991031</v>
          </cell>
          <cell r="K975" t="str">
            <v>1140301006</v>
          </cell>
          <cell r="L975" t="str">
            <v>6210405001</v>
          </cell>
        </row>
        <row r="976">
          <cell r="A976" t="str">
            <v>TG28</v>
          </cell>
          <cell r="B976">
            <v>3106010070</v>
          </cell>
          <cell r="C976" t="str">
            <v>CURA.RITIRAN CARB</v>
          </cell>
          <cell r="D976" t="str">
            <v>61</v>
          </cell>
          <cell r="E976">
            <v>632</v>
          </cell>
          <cell r="F976">
            <v>1</v>
          </cell>
          <cell r="G976">
            <v>3.6</v>
          </cell>
          <cell r="H976">
            <v>-11</v>
          </cell>
          <cell r="I976">
            <v>-39.6</v>
          </cell>
          <cell r="J976">
            <v>19991031</v>
          </cell>
          <cell r="K976" t="str">
            <v>1140301006</v>
          </cell>
          <cell r="L976" t="str">
            <v>6210405001</v>
          </cell>
        </row>
        <row r="977">
          <cell r="A977" t="str">
            <v>TG29</v>
          </cell>
          <cell r="B977">
            <v>3106010070</v>
          </cell>
          <cell r="C977" t="str">
            <v>CURA.RITIRAN CARB</v>
          </cell>
          <cell r="D977" t="str">
            <v>61</v>
          </cell>
          <cell r="E977">
            <v>628</v>
          </cell>
          <cell r="F977">
            <v>1</v>
          </cell>
          <cell r="G977">
            <v>3</v>
          </cell>
          <cell r="H977">
            <v>-4.8</v>
          </cell>
          <cell r="I977">
            <v>-14.399999999999999</v>
          </cell>
          <cell r="J977">
            <v>19991031</v>
          </cell>
          <cell r="K977" t="str">
            <v>1140301006</v>
          </cell>
          <cell r="L977" t="str">
            <v>6210405001</v>
          </cell>
        </row>
        <row r="978">
          <cell r="A978" t="str">
            <v>P001</v>
          </cell>
          <cell r="B978">
            <v>3108010002</v>
          </cell>
          <cell r="C978" t="str">
            <v>EM-LABORES ARADO/PEINE O ROLO</v>
          </cell>
          <cell r="D978" t="str">
            <v>L1</v>
          </cell>
          <cell r="E978">
            <v>272</v>
          </cell>
          <cell r="F978">
            <v>1</v>
          </cell>
          <cell r="G978">
            <v>17.850000000000001</v>
          </cell>
          <cell r="H978">
            <v>-10</v>
          </cell>
          <cell r="I978">
            <v>-178.5</v>
          </cell>
          <cell r="J978">
            <v>19991030</v>
          </cell>
          <cell r="K978" t="str">
            <v>1140325017</v>
          </cell>
          <cell r="L978" t="str">
            <v>5120410000</v>
          </cell>
          <cell r="M978" t="str">
            <v>9100000007</v>
          </cell>
        </row>
        <row r="979">
          <cell r="A979" t="str">
            <v>P023</v>
          </cell>
          <cell r="B979">
            <v>3108010007</v>
          </cell>
          <cell r="C979" t="str">
            <v>EM-LABORES CINCEL/RASTRA</v>
          </cell>
          <cell r="D979" t="str">
            <v>B1</v>
          </cell>
          <cell r="E979">
            <v>279</v>
          </cell>
          <cell r="F979">
            <v>1</v>
          </cell>
          <cell r="G979">
            <v>15.3</v>
          </cell>
          <cell r="H979">
            <v>-18</v>
          </cell>
          <cell r="I979">
            <v>-275.40000000000003</v>
          </cell>
          <cell r="J979">
            <v>19991030</v>
          </cell>
          <cell r="K979" t="str">
            <v>1140325017</v>
          </cell>
          <cell r="L979" t="str">
            <v>5120410000</v>
          </cell>
          <cell r="M979" t="str">
            <v>9100000007</v>
          </cell>
        </row>
        <row r="980">
          <cell r="A980" t="str">
            <v>P023</v>
          </cell>
          <cell r="B980">
            <v>3108010007</v>
          </cell>
          <cell r="C980" t="str">
            <v>EM-LABORES CINCEL/RASTRA</v>
          </cell>
          <cell r="D980" t="str">
            <v>B1</v>
          </cell>
          <cell r="E980">
            <v>280</v>
          </cell>
          <cell r="F980">
            <v>1</v>
          </cell>
          <cell r="G980">
            <v>15.3</v>
          </cell>
          <cell r="H980">
            <v>-14</v>
          </cell>
          <cell r="I980">
            <v>-214.20000000000002</v>
          </cell>
          <cell r="J980">
            <v>19991030</v>
          </cell>
          <cell r="K980" t="str">
            <v>1140325017</v>
          </cell>
          <cell r="L980" t="str">
            <v>5120410000</v>
          </cell>
          <cell r="M980" t="str">
            <v>9100000007</v>
          </cell>
        </row>
        <row r="981">
          <cell r="A981" t="str">
            <v>P023</v>
          </cell>
          <cell r="B981">
            <v>3108010007</v>
          </cell>
          <cell r="C981" t="str">
            <v>EM-LABORES CINCEL/RASTRA</v>
          </cell>
          <cell r="D981" t="str">
            <v>B1</v>
          </cell>
          <cell r="E981">
            <v>281</v>
          </cell>
          <cell r="F981">
            <v>1</v>
          </cell>
          <cell r="G981">
            <v>15.3</v>
          </cell>
          <cell r="H981">
            <v>-27</v>
          </cell>
          <cell r="I981">
            <v>-413.1</v>
          </cell>
          <cell r="J981">
            <v>19991030</v>
          </cell>
          <cell r="K981" t="str">
            <v>1140325017</v>
          </cell>
          <cell r="L981" t="str">
            <v>5120410000</v>
          </cell>
          <cell r="M981" t="str">
            <v>9100000007</v>
          </cell>
        </row>
        <row r="982">
          <cell r="A982" t="str">
            <v>P023</v>
          </cell>
          <cell r="B982">
            <v>3108010007</v>
          </cell>
          <cell r="C982" t="str">
            <v>EM-LABORES CINCEL/RASTRA</v>
          </cell>
          <cell r="D982" t="str">
            <v>B1</v>
          </cell>
          <cell r="E982">
            <v>282</v>
          </cell>
          <cell r="F982">
            <v>1</v>
          </cell>
          <cell r="G982">
            <v>15.3</v>
          </cell>
          <cell r="H982">
            <v>-30</v>
          </cell>
          <cell r="I982">
            <v>-459</v>
          </cell>
          <cell r="J982">
            <v>19991030</v>
          </cell>
          <cell r="K982" t="str">
            <v>1140325017</v>
          </cell>
          <cell r="L982" t="str">
            <v>5120410000</v>
          </cell>
          <cell r="M982" t="str">
            <v>9100000007</v>
          </cell>
        </row>
        <row r="983">
          <cell r="A983" t="str">
            <v>P001</v>
          </cell>
          <cell r="B983">
            <v>3108010008</v>
          </cell>
          <cell r="C983" t="str">
            <v>EM-LABORES CONFECCION POR ROLLO</v>
          </cell>
          <cell r="D983" t="str">
            <v>L1</v>
          </cell>
          <cell r="E983">
            <v>265</v>
          </cell>
          <cell r="F983">
            <v>1</v>
          </cell>
          <cell r="G983">
            <v>5.0999999999999996</v>
          </cell>
          <cell r="H983">
            <v>-5</v>
          </cell>
          <cell r="I983">
            <v>-25.5</v>
          </cell>
          <cell r="J983">
            <v>19991030</v>
          </cell>
          <cell r="K983" t="str">
            <v>1140325017</v>
          </cell>
          <cell r="L983" t="str">
            <v>5120410000</v>
          </cell>
          <cell r="M983" t="str">
            <v>9100000007</v>
          </cell>
        </row>
        <row r="984">
          <cell r="A984" t="str">
            <v>P001</v>
          </cell>
          <cell r="B984">
            <v>3108010011</v>
          </cell>
          <cell r="C984" t="str">
            <v>EM-LABORES DESMALEZADA</v>
          </cell>
          <cell r="D984" t="str">
            <v>L1</v>
          </cell>
          <cell r="E984">
            <v>263</v>
          </cell>
          <cell r="F984">
            <v>1</v>
          </cell>
          <cell r="G984">
            <v>7.65</v>
          </cell>
          <cell r="H984">
            <v>-5</v>
          </cell>
          <cell r="I984">
            <v>-38.25</v>
          </cell>
          <cell r="J984">
            <v>19991030</v>
          </cell>
          <cell r="K984" t="str">
            <v>1140325017</v>
          </cell>
          <cell r="L984" t="str">
            <v>5120410000</v>
          </cell>
          <cell r="M984" t="str">
            <v>9100000007</v>
          </cell>
        </row>
        <row r="985">
          <cell r="A985" t="str">
            <v>P001</v>
          </cell>
          <cell r="B985">
            <v>3108010011</v>
          </cell>
          <cell r="C985" t="str">
            <v>EM-LABORES DESMALEZADA</v>
          </cell>
          <cell r="D985" t="str">
            <v>L1</v>
          </cell>
          <cell r="E985">
            <v>264</v>
          </cell>
          <cell r="F985">
            <v>1</v>
          </cell>
          <cell r="G985">
            <v>7.65</v>
          </cell>
          <cell r="H985">
            <v>-10</v>
          </cell>
          <cell r="I985">
            <v>-76.5</v>
          </cell>
          <cell r="J985">
            <v>19991030</v>
          </cell>
          <cell r="K985" t="str">
            <v>1140325017</v>
          </cell>
          <cell r="L985" t="str">
            <v>5120410000</v>
          </cell>
          <cell r="M985" t="str">
            <v>9100000007</v>
          </cell>
        </row>
        <row r="986">
          <cell r="A986" t="str">
            <v>P001</v>
          </cell>
          <cell r="B986">
            <v>3108010011</v>
          </cell>
          <cell r="C986" t="str">
            <v>EM-LABORES DESMALEZADA</v>
          </cell>
          <cell r="D986" t="str">
            <v>L1</v>
          </cell>
          <cell r="E986">
            <v>275</v>
          </cell>
          <cell r="F986">
            <v>1</v>
          </cell>
          <cell r="G986">
            <v>7.65</v>
          </cell>
          <cell r="H986">
            <v>-10</v>
          </cell>
          <cell r="I986">
            <v>-76.5</v>
          </cell>
          <cell r="J986">
            <v>19991030</v>
          </cell>
          <cell r="K986" t="str">
            <v>1140325017</v>
          </cell>
          <cell r="L986" t="str">
            <v>5120410000</v>
          </cell>
          <cell r="M986" t="str">
            <v>9100000007</v>
          </cell>
        </row>
        <row r="987">
          <cell r="A987" t="str">
            <v>P001</v>
          </cell>
          <cell r="B987">
            <v>3108010011</v>
          </cell>
          <cell r="C987" t="str">
            <v>EM-LABORES DESMALEZADA</v>
          </cell>
          <cell r="D987" t="str">
            <v>L1</v>
          </cell>
          <cell r="E987">
            <v>276</v>
          </cell>
          <cell r="F987">
            <v>1</v>
          </cell>
          <cell r="G987">
            <v>7.65</v>
          </cell>
          <cell r="H987">
            <v>-15</v>
          </cell>
          <cell r="I987">
            <v>-114.75</v>
          </cell>
          <cell r="J987">
            <v>19991030</v>
          </cell>
          <cell r="K987" t="str">
            <v>1140325017</v>
          </cell>
          <cell r="L987" t="str">
            <v>5120410000</v>
          </cell>
          <cell r="M987" t="str">
            <v>9100000007</v>
          </cell>
        </row>
        <row r="988">
          <cell r="A988" t="str">
            <v>P001</v>
          </cell>
          <cell r="B988">
            <v>3108010011</v>
          </cell>
          <cell r="C988" t="str">
            <v>EM-LABORES DESMALEZADA</v>
          </cell>
          <cell r="D988" t="str">
            <v>L1</v>
          </cell>
          <cell r="E988">
            <v>266</v>
          </cell>
          <cell r="F988">
            <v>1</v>
          </cell>
          <cell r="G988">
            <v>7.65</v>
          </cell>
          <cell r="H988">
            <v>-56</v>
          </cell>
          <cell r="I988">
            <v>-428.40000000000003</v>
          </cell>
          <cell r="J988">
            <v>19991030</v>
          </cell>
          <cell r="K988" t="str">
            <v>1241506009</v>
          </cell>
          <cell r="L988" t="str">
            <v>5120414000</v>
          </cell>
          <cell r="M988" t="str">
            <v>9200000007</v>
          </cell>
        </row>
        <row r="989">
          <cell r="A989" t="str">
            <v>P005</v>
          </cell>
          <cell r="B989">
            <v>3108010011</v>
          </cell>
          <cell r="C989" t="str">
            <v>EM-LABORES DESMALEZADA</v>
          </cell>
          <cell r="D989" t="str">
            <v>H1</v>
          </cell>
          <cell r="E989">
            <v>213</v>
          </cell>
          <cell r="F989">
            <v>1</v>
          </cell>
          <cell r="G989">
            <v>7.65</v>
          </cell>
          <cell r="H989">
            <v>-20</v>
          </cell>
          <cell r="I989">
            <v>-153</v>
          </cell>
          <cell r="J989">
            <v>19991031</v>
          </cell>
          <cell r="K989" t="str">
            <v>5110201047</v>
          </cell>
          <cell r="L989" t="str">
            <v>5120409000</v>
          </cell>
          <cell r="M989" t="str">
            <v>9100000017</v>
          </cell>
        </row>
        <row r="990">
          <cell r="A990" t="str">
            <v>P023</v>
          </cell>
          <cell r="B990">
            <v>3108010011</v>
          </cell>
          <cell r="C990" t="str">
            <v>EM-LABORES DESMALEZADA</v>
          </cell>
          <cell r="D990" t="str">
            <v>B1</v>
          </cell>
          <cell r="E990">
            <v>286</v>
          </cell>
          <cell r="F990">
            <v>1</v>
          </cell>
          <cell r="G990">
            <v>7.65</v>
          </cell>
          <cell r="H990">
            <v>-38</v>
          </cell>
          <cell r="I990">
            <v>-290.7</v>
          </cell>
          <cell r="J990">
            <v>19991030</v>
          </cell>
          <cell r="K990" t="str">
            <v>5110201047</v>
          </cell>
          <cell r="L990" t="str">
            <v>5120409000</v>
          </cell>
          <cell r="M990" t="str">
            <v>9100000017</v>
          </cell>
        </row>
        <row r="991">
          <cell r="A991" t="str">
            <v>P023</v>
          </cell>
          <cell r="B991">
            <v>3108010011</v>
          </cell>
          <cell r="C991" t="str">
            <v>EM-LABORES DESMALEZADA</v>
          </cell>
          <cell r="D991" t="str">
            <v>B1</v>
          </cell>
          <cell r="E991">
            <v>287</v>
          </cell>
          <cell r="F991">
            <v>1</v>
          </cell>
          <cell r="G991">
            <v>7.65</v>
          </cell>
          <cell r="H991">
            <v>-35</v>
          </cell>
          <cell r="I991">
            <v>-267.75</v>
          </cell>
          <cell r="J991">
            <v>19991030</v>
          </cell>
          <cell r="K991" t="str">
            <v>5110201047</v>
          </cell>
          <cell r="L991" t="str">
            <v>5120409000</v>
          </cell>
          <cell r="M991" t="str">
            <v>9100000017</v>
          </cell>
        </row>
        <row r="992">
          <cell r="A992" t="str">
            <v>P023</v>
          </cell>
          <cell r="B992">
            <v>3108010011</v>
          </cell>
          <cell r="C992" t="str">
            <v>EM-LABORES DESMALEZADA</v>
          </cell>
          <cell r="D992" t="str">
            <v>B1</v>
          </cell>
          <cell r="E992">
            <v>288</v>
          </cell>
          <cell r="F992">
            <v>1</v>
          </cell>
          <cell r="G992">
            <v>7.65</v>
          </cell>
          <cell r="H992">
            <v>-13</v>
          </cell>
          <cell r="I992">
            <v>-99.45</v>
          </cell>
          <cell r="J992">
            <v>19991030</v>
          </cell>
          <cell r="K992" t="str">
            <v>5110201047</v>
          </cell>
          <cell r="L992" t="str">
            <v>5120409000</v>
          </cell>
          <cell r="M992" t="str">
            <v>9100000017</v>
          </cell>
        </row>
        <row r="993">
          <cell r="A993" t="str">
            <v>P023</v>
          </cell>
          <cell r="B993">
            <v>3108010011</v>
          </cell>
          <cell r="C993" t="str">
            <v>EM-LABORES DESMALEZADA</v>
          </cell>
          <cell r="D993" t="str">
            <v>B1</v>
          </cell>
          <cell r="E993">
            <v>289</v>
          </cell>
          <cell r="F993">
            <v>1</v>
          </cell>
          <cell r="G993">
            <v>7.65</v>
          </cell>
          <cell r="H993">
            <v>-10</v>
          </cell>
          <cell r="I993">
            <v>-76.5</v>
          </cell>
          <cell r="J993">
            <v>19991030</v>
          </cell>
          <cell r="K993" t="str">
            <v>5110201047</v>
          </cell>
          <cell r="L993" t="str">
            <v>5120409000</v>
          </cell>
          <cell r="M993" t="str">
            <v>9100000017</v>
          </cell>
        </row>
        <row r="994">
          <cell r="A994" t="str">
            <v>P023</v>
          </cell>
          <cell r="B994">
            <v>3108010011</v>
          </cell>
          <cell r="C994" t="str">
            <v>EM-LABORES DESMALEZADA</v>
          </cell>
          <cell r="D994" t="str">
            <v>B1</v>
          </cell>
          <cell r="E994">
            <v>290</v>
          </cell>
          <cell r="F994">
            <v>1</v>
          </cell>
          <cell r="G994">
            <v>7.65</v>
          </cell>
          <cell r="H994">
            <v>-15</v>
          </cell>
          <cell r="I994">
            <v>-114.75</v>
          </cell>
          <cell r="J994">
            <v>19991030</v>
          </cell>
          <cell r="K994" t="str">
            <v>5110201047</v>
          </cell>
          <cell r="L994" t="str">
            <v>5120409000</v>
          </cell>
          <cell r="M994" t="str">
            <v>9100000017</v>
          </cell>
        </row>
        <row r="995">
          <cell r="A995" t="str">
            <v>P023</v>
          </cell>
          <cell r="B995">
            <v>3108010011</v>
          </cell>
          <cell r="C995" t="str">
            <v>EM-LABORES DESMALEZADA</v>
          </cell>
          <cell r="D995" t="str">
            <v>B1</v>
          </cell>
          <cell r="E995">
            <v>291</v>
          </cell>
          <cell r="F995">
            <v>1</v>
          </cell>
          <cell r="G995">
            <v>7.65</v>
          </cell>
          <cell r="H995">
            <v>-35</v>
          </cell>
          <cell r="I995">
            <v>-267.75</v>
          </cell>
          <cell r="J995">
            <v>19991030</v>
          </cell>
          <cell r="K995" t="str">
            <v>5110201047</v>
          </cell>
          <cell r="L995" t="str">
            <v>5120409000</v>
          </cell>
          <cell r="M995" t="str">
            <v>9100000017</v>
          </cell>
        </row>
        <row r="996">
          <cell r="A996" t="str">
            <v>P023</v>
          </cell>
          <cell r="B996">
            <v>3108010011</v>
          </cell>
          <cell r="C996" t="str">
            <v>EM-LABORES DESMALEZADA</v>
          </cell>
          <cell r="D996" t="str">
            <v>B1</v>
          </cell>
          <cell r="E996">
            <v>292</v>
          </cell>
          <cell r="F996">
            <v>1</v>
          </cell>
          <cell r="G996">
            <v>7.65</v>
          </cell>
          <cell r="H996">
            <v>-4</v>
          </cell>
          <cell r="I996">
            <v>-30.6</v>
          </cell>
          <cell r="J996">
            <v>19991030</v>
          </cell>
          <cell r="K996" t="str">
            <v>5110201047</v>
          </cell>
          <cell r="L996" t="str">
            <v>5120409000</v>
          </cell>
          <cell r="M996" t="str">
            <v>9100000017</v>
          </cell>
        </row>
        <row r="997">
          <cell r="A997" t="str">
            <v>P012</v>
          </cell>
          <cell r="B997">
            <v>3108010011</v>
          </cell>
          <cell r="C997" t="str">
            <v>EM-LABORES DESMALEZADA</v>
          </cell>
          <cell r="D997" t="str">
            <v>N1</v>
          </cell>
          <cell r="E997">
            <v>340</v>
          </cell>
          <cell r="F997">
            <v>3</v>
          </cell>
          <cell r="G997">
            <v>7.65</v>
          </cell>
          <cell r="H997">
            <v>-100</v>
          </cell>
          <cell r="I997">
            <v>-765</v>
          </cell>
          <cell r="J997">
            <v>19991031</v>
          </cell>
          <cell r="K997" t="str">
            <v>5110301048</v>
          </cell>
          <cell r="L997" t="str">
            <v>5120412000</v>
          </cell>
          <cell r="M997" t="str">
            <v>9200000004</v>
          </cell>
        </row>
        <row r="998">
          <cell r="A998" t="str">
            <v>P001</v>
          </cell>
          <cell r="B998">
            <v>3108010014</v>
          </cell>
          <cell r="C998" t="str">
            <v>EM-LABORES DISCO DESENCONTRADO 1ERA PASA</v>
          </cell>
          <cell r="D998" t="str">
            <v>L1</v>
          </cell>
          <cell r="E998">
            <v>273</v>
          </cell>
          <cell r="F998">
            <v>1</v>
          </cell>
          <cell r="G998">
            <v>11.56</v>
          </cell>
          <cell r="H998">
            <v>-26</v>
          </cell>
          <cell r="I998">
            <v>-300.56</v>
          </cell>
          <cell r="J998">
            <v>19991030</v>
          </cell>
          <cell r="K998" t="str">
            <v>1140325017</v>
          </cell>
          <cell r="L998" t="str">
            <v>5120410000</v>
          </cell>
          <cell r="M998" t="str">
            <v>9100000007</v>
          </cell>
        </row>
        <row r="999">
          <cell r="A999" t="str">
            <v>P001</v>
          </cell>
          <cell r="B999">
            <v>3108010016</v>
          </cell>
          <cell r="C999" t="str">
            <v>EM-LABORES DISCO DESENC/RAST/ROLO 1ER PA</v>
          </cell>
          <cell r="D999" t="str">
            <v>L1</v>
          </cell>
          <cell r="E999">
            <v>271</v>
          </cell>
          <cell r="F999">
            <v>1</v>
          </cell>
          <cell r="G999">
            <v>13.26</v>
          </cell>
          <cell r="H999">
            <v>-30</v>
          </cell>
          <cell r="I999">
            <v>-397.8</v>
          </cell>
          <cell r="J999">
            <v>19991030</v>
          </cell>
          <cell r="K999" t="str">
            <v>1140325017</v>
          </cell>
          <cell r="L999" t="str">
            <v>5120410000</v>
          </cell>
          <cell r="M999" t="str">
            <v>9100000007</v>
          </cell>
        </row>
        <row r="1000">
          <cell r="A1000" t="str">
            <v>P001</v>
          </cell>
          <cell r="B1000">
            <v>3108010016</v>
          </cell>
          <cell r="C1000" t="str">
            <v>EM-LABORES DISCO DESENC/RAST/ROLO 1ER PA</v>
          </cell>
          <cell r="D1000" t="str">
            <v>L1</v>
          </cell>
          <cell r="E1000">
            <v>270</v>
          </cell>
          <cell r="F1000">
            <v>1</v>
          </cell>
          <cell r="G1000">
            <v>13.26</v>
          </cell>
          <cell r="H1000">
            <v>-26</v>
          </cell>
          <cell r="I1000">
            <v>-344.76</v>
          </cell>
          <cell r="J1000">
            <v>19991030</v>
          </cell>
          <cell r="K1000" t="str">
            <v>1140335017</v>
          </cell>
          <cell r="L1000" t="str">
            <v>5120410000</v>
          </cell>
          <cell r="M1000" t="str">
            <v>9100000015</v>
          </cell>
        </row>
        <row r="1001">
          <cell r="A1001" t="str">
            <v>P014</v>
          </cell>
          <cell r="B1001">
            <v>3108010019</v>
          </cell>
          <cell r="C1001" t="str">
            <v>EM-LABORES DISCO LIVIANO/RASTRA</v>
          </cell>
          <cell r="D1001" t="str">
            <v>S1</v>
          </cell>
          <cell r="E1001">
            <v>268</v>
          </cell>
          <cell r="F1001">
            <v>1</v>
          </cell>
          <cell r="G1001">
            <v>11.05</v>
          </cell>
          <cell r="H1001">
            <v>-206</v>
          </cell>
          <cell r="I1001">
            <v>-2276.3000000000002</v>
          </cell>
          <cell r="J1001">
            <v>19991031</v>
          </cell>
          <cell r="K1001" t="str">
            <v>1140303017</v>
          </cell>
          <cell r="L1001" t="str">
            <v>5120410000</v>
          </cell>
          <cell r="M1001" t="str">
            <v>9100000003</v>
          </cell>
        </row>
        <row r="1002">
          <cell r="A1002" t="str">
            <v>P014</v>
          </cell>
          <cell r="B1002">
            <v>3108010019</v>
          </cell>
          <cell r="C1002" t="str">
            <v>EM-LABORES DISCO LIVIANO/RASTRA</v>
          </cell>
          <cell r="D1002" t="str">
            <v>S1</v>
          </cell>
          <cell r="E1002">
            <v>271</v>
          </cell>
          <cell r="F1002">
            <v>2</v>
          </cell>
          <cell r="G1002">
            <v>11.05</v>
          </cell>
          <cell r="H1002">
            <v>-70</v>
          </cell>
          <cell r="I1002">
            <v>-773.5</v>
          </cell>
          <cell r="J1002">
            <v>19991031</v>
          </cell>
          <cell r="K1002" t="str">
            <v>1140303017</v>
          </cell>
          <cell r="L1002" t="str">
            <v>5120410000</v>
          </cell>
          <cell r="M1002" t="str">
            <v>9100000003</v>
          </cell>
        </row>
        <row r="1003">
          <cell r="A1003" t="str">
            <v>P023</v>
          </cell>
          <cell r="B1003">
            <v>3108010020</v>
          </cell>
          <cell r="C1003" t="str">
            <v>EM-LABORES DISCO LIVIANO/RASTRA/ROLO</v>
          </cell>
          <cell r="D1003" t="str">
            <v>B1</v>
          </cell>
          <cell r="E1003">
            <v>279</v>
          </cell>
          <cell r="F1003">
            <v>2</v>
          </cell>
          <cell r="G1003">
            <v>12.41</v>
          </cell>
          <cell r="H1003">
            <v>-18</v>
          </cell>
          <cell r="I1003">
            <v>-223.38</v>
          </cell>
          <cell r="J1003">
            <v>19991030</v>
          </cell>
          <cell r="K1003" t="str">
            <v>1140325017</v>
          </cell>
          <cell r="L1003" t="str">
            <v>5120410000</v>
          </cell>
          <cell r="M1003" t="str">
            <v>9100000007</v>
          </cell>
        </row>
        <row r="1004">
          <cell r="A1004" t="str">
            <v>P023</v>
          </cell>
          <cell r="B1004">
            <v>3108010020</v>
          </cell>
          <cell r="C1004" t="str">
            <v>EM-LABORES DISCO LIVIANO/RASTRA/ROLO</v>
          </cell>
          <cell r="D1004" t="str">
            <v>B1</v>
          </cell>
          <cell r="E1004">
            <v>280</v>
          </cell>
          <cell r="F1004">
            <v>2</v>
          </cell>
          <cell r="G1004">
            <v>12.41</v>
          </cell>
          <cell r="H1004">
            <v>-28</v>
          </cell>
          <cell r="I1004">
            <v>-347.48</v>
          </cell>
          <cell r="J1004">
            <v>19991030</v>
          </cell>
          <cell r="K1004" t="str">
            <v>1140325017</v>
          </cell>
          <cell r="L1004" t="str">
            <v>5120410000</v>
          </cell>
          <cell r="M1004" t="str">
            <v>9100000007</v>
          </cell>
        </row>
        <row r="1005">
          <cell r="A1005" t="str">
            <v>P023</v>
          </cell>
          <cell r="B1005">
            <v>3108010020</v>
          </cell>
          <cell r="C1005" t="str">
            <v>EM-LABORES DISCO LIVIANO/RASTRA/ROLO</v>
          </cell>
          <cell r="D1005" t="str">
            <v>B1</v>
          </cell>
          <cell r="E1005">
            <v>281</v>
          </cell>
          <cell r="F1005">
            <v>2</v>
          </cell>
          <cell r="G1005">
            <v>12.41</v>
          </cell>
          <cell r="H1005">
            <v>-27</v>
          </cell>
          <cell r="I1005">
            <v>-335.07</v>
          </cell>
          <cell r="J1005">
            <v>19991030</v>
          </cell>
          <cell r="K1005" t="str">
            <v>1140325017</v>
          </cell>
          <cell r="L1005" t="str">
            <v>5120410000</v>
          </cell>
          <cell r="M1005" t="str">
            <v>9100000007</v>
          </cell>
        </row>
        <row r="1006">
          <cell r="A1006" t="str">
            <v>P023</v>
          </cell>
          <cell r="B1006">
            <v>3108010020</v>
          </cell>
          <cell r="C1006" t="str">
            <v>EM-LABORES DISCO LIVIANO/RASTRA/ROLO</v>
          </cell>
          <cell r="D1006" t="str">
            <v>B1</v>
          </cell>
          <cell r="E1006">
            <v>282</v>
          </cell>
          <cell r="F1006">
            <v>2</v>
          </cell>
          <cell r="G1006">
            <v>12.41</v>
          </cell>
          <cell r="H1006">
            <v>-30</v>
          </cell>
          <cell r="I1006">
            <v>-372.3</v>
          </cell>
          <cell r="J1006">
            <v>19991030</v>
          </cell>
          <cell r="K1006" t="str">
            <v>1140325017</v>
          </cell>
          <cell r="L1006" t="str">
            <v>5120410000</v>
          </cell>
          <cell r="M1006" t="str">
            <v>9100000007</v>
          </cell>
        </row>
        <row r="1007">
          <cell r="A1007" t="str">
            <v>P023</v>
          </cell>
          <cell r="B1007">
            <v>3108010020</v>
          </cell>
          <cell r="C1007" t="str">
            <v>EM-LABORES DISCO LIVIANO/RASTRA/ROLO</v>
          </cell>
          <cell r="D1007" t="str">
            <v>B1</v>
          </cell>
          <cell r="E1007">
            <v>283</v>
          </cell>
          <cell r="F1007">
            <v>1</v>
          </cell>
          <cell r="G1007">
            <v>12.41</v>
          </cell>
          <cell r="H1007">
            <v>-27</v>
          </cell>
          <cell r="I1007">
            <v>-335.07</v>
          </cell>
          <cell r="J1007">
            <v>19991030</v>
          </cell>
          <cell r="K1007" t="str">
            <v>1140325017</v>
          </cell>
          <cell r="L1007" t="str">
            <v>5120410000</v>
          </cell>
          <cell r="M1007" t="str">
            <v>9100000007</v>
          </cell>
        </row>
        <row r="1008">
          <cell r="A1008" t="str">
            <v>P023</v>
          </cell>
          <cell r="B1008">
            <v>3108010029</v>
          </cell>
          <cell r="C1008" t="str">
            <v>EM-LABORES FERTILIZACION/SOLIDO INCORPOR</v>
          </cell>
          <cell r="D1008" t="str">
            <v>B1</v>
          </cell>
          <cell r="E1008">
            <v>238</v>
          </cell>
          <cell r="F1008">
            <v>9</v>
          </cell>
          <cell r="G1008">
            <v>10.199999999999999</v>
          </cell>
          <cell r="H1008">
            <v>-64</v>
          </cell>
          <cell r="I1008">
            <v>-652.79999999999995</v>
          </cell>
          <cell r="J1008">
            <v>19991030</v>
          </cell>
          <cell r="K1008" t="str">
            <v>1140305017</v>
          </cell>
          <cell r="L1008" t="str">
            <v>5120410000</v>
          </cell>
          <cell r="M1008" t="str">
            <v>9100000005</v>
          </cell>
        </row>
        <row r="1009">
          <cell r="A1009" t="str">
            <v>P023</v>
          </cell>
          <cell r="B1009">
            <v>3108010029</v>
          </cell>
          <cell r="C1009" t="str">
            <v>EM-LABORES FERTILIZACION/SOLIDO INCORPOR</v>
          </cell>
          <cell r="D1009" t="str">
            <v>B1</v>
          </cell>
          <cell r="E1009">
            <v>239</v>
          </cell>
          <cell r="F1009">
            <v>10</v>
          </cell>
          <cell r="G1009">
            <v>10.199999999999999</v>
          </cell>
          <cell r="H1009">
            <v>-55</v>
          </cell>
          <cell r="I1009">
            <v>-561</v>
          </cell>
          <cell r="J1009">
            <v>19991030</v>
          </cell>
          <cell r="K1009" t="str">
            <v>1140305017</v>
          </cell>
          <cell r="L1009" t="str">
            <v>5120410000</v>
          </cell>
          <cell r="M1009" t="str">
            <v>9100000005</v>
          </cell>
        </row>
        <row r="1010">
          <cell r="A1010" t="str">
            <v>P023</v>
          </cell>
          <cell r="B1010">
            <v>3108010029</v>
          </cell>
          <cell r="C1010" t="str">
            <v>EM-LABORES FERTILIZACION/SOLIDO INCORPOR</v>
          </cell>
          <cell r="D1010" t="str">
            <v>B1</v>
          </cell>
          <cell r="E1010">
            <v>242</v>
          </cell>
          <cell r="F1010">
            <v>9</v>
          </cell>
          <cell r="G1010">
            <v>10.199999999999999</v>
          </cell>
          <cell r="H1010">
            <v>-27</v>
          </cell>
          <cell r="I1010">
            <v>-275.39999999999998</v>
          </cell>
          <cell r="J1010">
            <v>19991030</v>
          </cell>
          <cell r="K1010" t="str">
            <v>1140305017</v>
          </cell>
          <cell r="L1010" t="str">
            <v>5120410000</v>
          </cell>
          <cell r="M1010" t="str">
            <v>9100000005</v>
          </cell>
        </row>
        <row r="1011">
          <cell r="A1011" t="str">
            <v>P023</v>
          </cell>
          <cell r="B1011">
            <v>3108010029</v>
          </cell>
          <cell r="C1011" t="str">
            <v>EM-LABORES FERTILIZACION/SOLIDO INCORPOR</v>
          </cell>
          <cell r="D1011" t="str">
            <v>B1</v>
          </cell>
          <cell r="E1011">
            <v>243</v>
          </cell>
          <cell r="F1011">
            <v>9</v>
          </cell>
          <cell r="G1011">
            <v>10.199999999999999</v>
          </cell>
          <cell r="H1011">
            <v>-32</v>
          </cell>
          <cell r="I1011">
            <v>-326.39999999999998</v>
          </cell>
          <cell r="J1011">
            <v>19991030</v>
          </cell>
          <cell r="K1011" t="str">
            <v>1140305017</v>
          </cell>
          <cell r="L1011" t="str">
            <v>5120410000</v>
          </cell>
          <cell r="M1011" t="str">
            <v>9100000005</v>
          </cell>
        </row>
        <row r="1012">
          <cell r="A1012" t="str">
            <v>P023</v>
          </cell>
          <cell r="B1012">
            <v>3108010029</v>
          </cell>
          <cell r="C1012" t="str">
            <v>EM-LABORES FERTILIZACION/SOLIDO INCORPOR</v>
          </cell>
          <cell r="D1012" t="str">
            <v>B1</v>
          </cell>
          <cell r="E1012">
            <v>244</v>
          </cell>
          <cell r="F1012">
            <v>9</v>
          </cell>
          <cell r="G1012">
            <v>10.199999999999999</v>
          </cell>
          <cell r="H1012">
            <v>-107</v>
          </cell>
          <cell r="I1012">
            <v>-1091.3999999999999</v>
          </cell>
          <cell r="J1012">
            <v>19991030</v>
          </cell>
          <cell r="K1012" t="str">
            <v>1140305017</v>
          </cell>
          <cell r="L1012" t="str">
            <v>5120410000</v>
          </cell>
          <cell r="M1012" t="str">
            <v>9100000005</v>
          </cell>
        </row>
        <row r="1013">
          <cell r="A1013" t="str">
            <v>P023</v>
          </cell>
          <cell r="B1013">
            <v>3108010029</v>
          </cell>
          <cell r="C1013" t="str">
            <v>EM-LABORES FERTILIZACION/SOLIDO INCORPOR</v>
          </cell>
          <cell r="D1013" t="str">
            <v>B1</v>
          </cell>
          <cell r="E1013">
            <v>245</v>
          </cell>
          <cell r="F1013">
            <v>8</v>
          </cell>
          <cell r="G1013">
            <v>10.199999999999999</v>
          </cell>
          <cell r="H1013">
            <v>-28</v>
          </cell>
          <cell r="I1013">
            <v>-285.59999999999997</v>
          </cell>
          <cell r="J1013">
            <v>19991030</v>
          </cell>
          <cell r="K1013" t="str">
            <v>1140305017</v>
          </cell>
          <cell r="L1013" t="str">
            <v>5120410000</v>
          </cell>
          <cell r="M1013" t="str">
            <v>9100000005</v>
          </cell>
        </row>
        <row r="1014">
          <cell r="A1014" t="str">
            <v>P023</v>
          </cell>
          <cell r="B1014">
            <v>3108010029</v>
          </cell>
          <cell r="C1014" t="str">
            <v>EM-LABORES FERTILIZACION/SOLIDO INCORPOR</v>
          </cell>
          <cell r="D1014" t="str">
            <v>B1</v>
          </cell>
          <cell r="E1014">
            <v>246</v>
          </cell>
          <cell r="F1014">
            <v>8</v>
          </cell>
          <cell r="G1014">
            <v>10.199999999999999</v>
          </cell>
          <cell r="H1014">
            <v>-23</v>
          </cell>
          <cell r="I1014">
            <v>-234.6</v>
          </cell>
          <cell r="J1014">
            <v>19991030</v>
          </cell>
          <cell r="K1014" t="str">
            <v>1140305017</v>
          </cell>
          <cell r="L1014" t="str">
            <v>5120410000</v>
          </cell>
          <cell r="M1014" t="str">
            <v>9100000005</v>
          </cell>
        </row>
        <row r="1015">
          <cell r="A1015" t="str">
            <v>P023</v>
          </cell>
          <cell r="B1015">
            <v>3108010029</v>
          </cell>
          <cell r="C1015" t="str">
            <v>EM-LABORES FERTILIZACION/SOLIDO INCORPOR</v>
          </cell>
          <cell r="D1015" t="str">
            <v>B1</v>
          </cell>
          <cell r="E1015">
            <v>247</v>
          </cell>
          <cell r="F1015">
            <v>8</v>
          </cell>
          <cell r="G1015">
            <v>10.199999999999999</v>
          </cell>
          <cell r="H1015">
            <v>-16</v>
          </cell>
          <cell r="I1015">
            <v>-163.19999999999999</v>
          </cell>
          <cell r="J1015">
            <v>19991030</v>
          </cell>
          <cell r="K1015" t="str">
            <v>1140305017</v>
          </cell>
          <cell r="L1015" t="str">
            <v>5120410000</v>
          </cell>
          <cell r="M1015" t="str">
            <v>9100000005</v>
          </cell>
        </row>
        <row r="1016">
          <cell r="A1016" t="str">
            <v>P023</v>
          </cell>
          <cell r="B1016">
            <v>3108010029</v>
          </cell>
          <cell r="C1016" t="str">
            <v>EM-LABORES FERTILIZACION/SOLIDO INCORPOR</v>
          </cell>
          <cell r="D1016" t="str">
            <v>B1</v>
          </cell>
          <cell r="E1016">
            <v>248</v>
          </cell>
          <cell r="F1016">
            <v>8</v>
          </cell>
          <cell r="G1016">
            <v>10.199999999999999</v>
          </cell>
          <cell r="H1016">
            <v>-9</v>
          </cell>
          <cell r="I1016">
            <v>-91.8</v>
          </cell>
          <cell r="J1016">
            <v>19991030</v>
          </cell>
          <cell r="K1016" t="str">
            <v>1140305017</v>
          </cell>
          <cell r="L1016" t="str">
            <v>5120410000</v>
          </cell>
          <cell r="M1016" t="str">
            <v>9100000005</v>
          </cell>
        </row>
        <row r="1017">
          <cell r="A1017" t="str">
            <v>P012</v>
          </cell>
          <cell r="B1017">
            <v>3108010031</v>
          </cell>
          <cell r="C1017" t="str">
            <v>EM-LABORES PREPARACION Y REPARTO DE MIXE</v>
          </cell>
          <cell r="D1017" t="str">
            <v>N1</v>
          </cell>
          <cell r="E1017">
            <v>340</v>
          </cell>
          <cell r="F1017">
            <v>1</v>
          </cell>
          <cell r="G1017">
            <v>13.6</v>
          </cell>
          <cell r="H1017">
            <v>-60</v>
          </cell>
          <cell r="I1017">
            <v>-816</v>
          </cell>
          <cell r="J1017">
            <v>19991031</v>
          </cell>
          <cell r="K1017" t="str">
            <v>5110301021</v>
          </cell>
          <cell r="L1017" t="str">
            <v>5120412000</v>
          </cell>
          <cell r="M1017" t="str">
            <v>9200000004</v>
          </cell>
        </row>
        <row r="1018">
          <cell r="A1018" t="str">
            <v>P023</v>
          </cell>
          <cell r="B1018">
            <v>3108010031</v>
          </cell>
          <cell r="C1018" t="str">
            <v>EM-LABORES PREPARACION Y REPARTO DE MIXE</v>
          </cell>
          <cell r="D1018" t="str">
            <v>B1</v>
          </cell>
          <cell r="E1018">
            <v>284</v>
          </cell>
          <cell r="F1018">
            <v>1</v>
          </cell>
          <cell r="G1018">
            <v>13.6</v>
          </cell>
          <cell r="H1018">
            <v>-150</v>
          </cell>
          <cell r="I1018">
            <v>-2040</v>
          </cell>
          <cell r="J1018">
            <v>19991030</v>
          </cell>
          <cell r="K1018" t="str">
            <v>5110301021</v>
          </cell>
          <cell r="L1018" t="str">
            <v>5120412000</v>
          </cell>
          <cell r="M1018" t="str">
            <v>9200000004</v>
          </cell>
        </row>
        <row r="1019">
          <cell r="A1019" t="str">
            <v>P012</v>
          </cell>
          <cell r="B1019">
            <v>3108010031</v>
          </cell>
          <cell r="C1019" t="str">
            <v>EM-LABORES PREPARACION Y REPARTO DE MIXE</v>
          </cell>
          <cell r="D1019" t="str">
            <v>N1</v>
          </cell>
          <cell r="E1019">
            <v>341</v>
          </cell>
          <cell r="F1019">
            <v>1</v>
          </cell>
          <cell r="G1019">
            <v>13.6</v>
          </cell>
          <cell r="H1019">
            <v>-15</v>
          </cell>
          <cell r="I1019">
            <v>-204</v>
          </cell>
          <cell r="J1019">
            <v>19991031</v>
          </cell>
          <cell r="K1019" t="str">
            <v>5110304021</v>
          </cell>
          <cell r="L1019" t="str">
            <v>5120412000</v>
          </cell>
          <cell r="M1019" t="str">
            <v>9200000012</v>
          </cell>
        </row>
        <row r="1020">
          <cell r="A1020" t="str">
            <v>P014</v>
          </cell>
          <cell r="B1020">
            <v>3108010033</v>
          </cell>
          <cell r="C1020" t="str">
            <v>EM-LABORES PULVERIZACION BAJO VOLUMEN</v>
          </cell>
          <cell r="D1020" t="str">
            <v>S1</v>
          </cell>
          <cell r="E1020">
            <v>265</v>
          </cell>
          <cell r="F1020">
            <v>1</v>
          </cell>
          <cell r="G1020">
            <v>4.25</v>
          </cell>
          <cell r="H1020">
            <v>-408</v>
          </cell>
          <cell r="I1020">
            <v>-1734</v>
          </cell>
          <cell r="J1020">
            <v>19991031</v>
          </cell>
          <cell r="K1020" t="str">
            <v>1140303017</v>
          </cell>
          <cell r="L1020" t="str">
            <v>5120410000</v>
          </cell>
          <cell r="M1020" t="str">
            <v>9100000003</v>
          </cell>
        </row>
        <row r="1021">
          <cell r="A1021" t="str">
            <v>P014</v>
          </cell>
          <cell r="B1021">
            <v>3108010033</v>
          </cell>
          <cell r="C1021" t="str">
            <v>EM-LABORES PULVERIZACION BAJO VOLUMEN</v>
          </cell>
          <cell r="D1021" t="str">
            <v>S1</v>
          </cell>
          <cell r="E1021">
            <v>266</v>
          </cell>
          <cell r="F1021">
            <v>1</v>
          </cell>
          <cell r="G1021">
            <v>4.25</v>
          </cell>
          <cell r="H1021">
            <v>-404</v>
          </cell>
          <cell r="I1021">
            <v>-1717</v>
          </cell>
          <cell r="J1021">
            <v>19991031</v>
          </cell>
          <cell r="K1021" t="str">
            <v>1140303017</v>
          </cell>
          <cell r="L1021" t="str">
            <v>5120410000</v>
          </cell>
          <cell r="M1021" t="str">
            <v>9100000003</v>
          </cell>
        </row>
        <row r="1022">
          <cell r="A1022" t="str">
            <v>P014</v>
          </cell>
          <cell r="B1022">
            <v>3108010033</v>
          </cell>
          <cell r="C1022" t="str">
            <v>EM-LABORES PULVERIZACION BAJO VOLUMEN</v>
          </cell>
          <cell r="D1022" t="str">
            <v>S1</v>
          </cell>
          <cell r="E1022">
            <v>267</v>
          </cell>
          <cell r="F1022">
            <v>1</v>
          </cell>
          <cell r="G1022">
            <v>4.25</v>
          </cell>
          <cell r="H1022">
            <v>-80</v>
          </cell>
          <cell r="I1022">
            <v>-340</v>
          </cell>
          <cell r="J1022">
            <v>19991031</v>
          </cell>
          <cell r="K1022" t="str">
            <v>1140303017</v>
          </cell>
          <cell r="L1022" t="str">
            <v>5120410000</v>
          </cell>
          <cell r="M1022" t="str">
            <v>9100000003</v>
          </cell>
        </row>
        <row r="1023">
          <cell r="A1023" t="str">
            <v>P014</v>
          </cell>
          <cell r="B1023">
            <v>3108010033</v>
          </cell>
          <cell r="C1023" t="str">
            <v>EM-LABORES PULVERIZACION BAJO VOLUMEN</v>
          </cell>
          <cell r="D1023" t="str">
            <v>S1</v>
          </cell>
          <cell r="E1023">
            <v>268</v>
          </cell>
          <cell r="F1023">
            <v>3</v>
          </cell>
          <cell r="G1023">
            <v>4.25</v>
          </cell>
          <cell r="H1023">
            <v>-412</v>
          </cell>
          <cell r="I1023">
            <v>-1751</v>
          </cell>
          <cell r="J1023">
            <v>19991031</v>
          </cell>
          <cell r="K1023" t="str">
            <v>1140303017</v>
          </cell>
          <cell r="L1023" t="str">
            <v>5120410000</v>
          </cell>
          <cell r="M1023" t="str">
            <v>9100000003</v>
          </cell>
        </row>
        <row r="1024">
          <cell r="A1024" t="str">
            <v>P014</v>
          </cell>
          <cell r="B1024">
            <v>3108010033</v>
          </cell>
          <cell r="C1024" t="str">
            <v>EM-LABORES PULVERIZACION BAJO VOLUMEN</v>
          </cell>
          <cell r="D1024" t="str">
            <v>S1</v>
          </cell>
          <cell r="E1024">
            <v>269</v>
          </cell>
          <cell r="F1024">
            <v>1</v>
          </cell>
          <cell r="G1024">
            <v>4.25</v>
          </cell>
          <cell r="H1024">
            <v>-80</v>
          </cell>
          <cell r="I1024">
            <v>-340</v>
          </cell>
          <cell r="J1024">
            <v>19991031</v>
          </cell>
          <cell r="K1024" t="str">
            <v>1140303017</v>
          </cell>
          <cell r="L1024" t="str">
            <v>5120410000</v>
          </cell>
          <cell r="M1024" t="str">
            <v>9100000003</v>
          </cell>
        </row>
        <row r="1025">
          <cell r="A1025" t="str">
            <v>P014</v>
          </cell>
          <cell r="B1025">
            <v>3108010033</v>
          </cell>
          <cell r="C1025" t="str">
            <v>EM-LABORES PULVERIZACION BAJO VOLUMEN</v>
          </cell>
          <cell r="D1025" t="str">
            <v>S1</v>
          </cell>
          <cell r="E1025">
            <v>271</v>
          </cell>
          <cell r="F1025">
            <v>1</v>
          </cell>
          <cell r="G1025">
            <v>4.25</v>
          </cell>
          <cell r="H1025">
            <v>-140</v>
          </cell>
          <cell r="I1025">
            <v>-595</v>
          </cell>
          <cell r="J1025">
            <v>19991031</v>
          </cell>
          <cell r="K1025" t="str">
            <v>1140303017</v>
          </cell>
          <cell r="L1025" t="str">
            <v>5120410000</v>
          </cell>
          <cell r="M1025" t="str">
            <v>9100000003</v>
          </cell>
        </row>
        <row r="1026">
          <cell r="A1026" t="str">
            <v>P014</v>
          </cell>
          <cell r="B1026">
            <v>3108010033</v>
          </cell>
          <cell r="C1026" t="str">
            <v>EM-LABORES PULVERIZACION BAJO VOLUMEN</v>
          </cell>
          <cell r="D1026" t="str">
            <v>S1</v>
          </cell>
          <cell r="E1026">
            <v>272</v>
          </cell>
          <cell r="F1026">
            <v>1</v>
          </cell>
          <cell r="G1026">
            <v>4.25</v>
          </cell>
          <cell r="H1026">
            <v>-360</v>
          </cell>
          <cell r="I1026">
            <v>-1530</v>
          </cell>
          <cell r="J1026">
            <v>19991031</v>
          </cell>
          <cell r="K1026" t="str">
            <v>1140303017</v>
          </cell>
          <cell r="L1026" t="str">
            <v>5120410000</v>
          </cell>
          <cell r="M1026" t="str">
            <v>9100000003</v>
          </cell>
        </row>
        <row r="1027">
          <cell r="A1027" t="str">
            <v>P014</v>
          </cell>
          <cell r="B1027">
            <v>3108010033</v>
          </cell>
          <cell r="C1027" t="str">
            <v>EM-LABORES PULVERIZACION BAJO VOLUMEN</v>
          </cell>
          <cell r="D1027" t="str">
            <v>S1</v>
          </cell>
          <cell r="E1027">
            <v>274</v>
          </cell>
          <cell r="F1027">
            <v>1</v>
          </cell>
          <cell r="G1027">
            <v>4.25</v>
          </cell>
          <cell r="H1027">
            <v>-326</v>
          </cell>
          <cell r="I1027">
            <v>-1385.5</v>
          </cell>
          <cell r="J1027">
            <v>19991031</v>
          </cell>
          <cell r="K1027" t="str">
            <v>1140303017</v>
          </cell>
          <cell r="L1027" t="str">
            <v>5120410000</v>
          </cell>
          <cell r="M1027" t="str">
            <v>9100000003</v>
          </cell>
        </row>
        <row r="1028">
          <cell r="A1028" t="str">
            <v>P014</v>
          </cell>
          <cell r="B1028">
            <v>3108010033</v>
          </cell>
          <cell r="C1028" t="str">
            <v>EM-LABORES PULVERIZACION BAJO VOLUMEN</v>
          </cell>
          <cell r="D1028" t="str">
            <v>S1</v>
          </cell>
          <cell r="E1028">
            <v>264</v>
          </cell>
          <cell r="F1028">
            <v>1</v>
          </cell>
          <cell r="G1028">
            <v>4.25</v>
          </cell>
          <cell r="H1028">
            <v>-100</v>
          </cell>
          <cell r="I1028">
            <v>-425</v>
          </cell>
          <cell r="J1028">
            <v>19991031</v>
          </cell>
          <cell r="K1028" t="str">
            <v>1140305017</v>
          </cell>
          <cell r="L1028" t="str">
            <v>5120410000</v>
          </cell>
          <cell r="M1028" t="str">
            <v>9100000005</v>
          </cell>
        </row>
        <row r="1029">
          <cell r="A1029" t="str">
            <v>P014</v>
          </cell>
          <cell r="B1029">
            <v>3108010033</v>
          </cell>
          <cell r="C1029" t="str">
            <v>EM-LABORES PULVERIZACION BAJO VOLUMEN</v>
          </cell>
          <cell r="D1029" t="str">
            <v>S1</v>
          </cell>
          <cell r="E1029">
            <v>279</v>
          </cell>
          <cell r="F1029">
            <v>1</v>
          </cell>
          <cell r="G1029">
            <v>4.25</v>
          </cell>
          <cell r="H1029">
            <v>-21</v>
          </cell>
          <cell r="I1029">
            <v>-89.25</v>
          </cell>
          <cell r="J1029">
            <v>19991031</v>
          </cell>
          <cell r="K1029" t="str">
            <v>1140305017</v>
          </cell>
          <cell r="L1029" t="str">
            <v>5120410000</v>
          </cell>
          <cell r="M1029" t="str">
            <v>9100000005</v>
          </cell>
        </row>
        <row r="1030">
          <cell r="A1030" t="str">
            <v>P003</v>
          </cell>
          <cell r="B1030">
            <v>3108010033</v>
          </cell>
          <cell r="C1030" t="str">
            <v>EM-LABORES PULVERIZACION BAJO VOLUMEN</v>
          </cell>
          <cell r="D1030" t="str">
            <v>Q1</v>
          </cell>
          <cell r="E1030">
            <v>173</v>
          </cell>
          <cell r="F1030">
            <v>1</v>
          </cell>
          <cell r="G1030">
            <v>4.25</v>
          </cell>
          <cell r="H1030">
            <v>-20</v>
          </cell>
          <cell r="I1030">
            <v>-85</v>
          </cell>
          <cell r="J1030">
            <v>19991031</v>
          </cell>
          <cell r="K1030" t="str">
            <v>1140306017</v>
          </cell>
          <cell r="L1030" t="str">
            <v>5120410000</v>
          </cell>
          <cell r="M1030" t="str">
            <v>9100000008</v>
          </cell>
        </row>
        <row r="1031">
          <cell r="A1031" t="str">
            <v>P014</v>
          </cell>
          <cell r="B1031">
            <v>3108010033</v>
          </cell>
          <cell r="C1031" t="str">
            <v>EM-LABORES PULVERIZACION BAJO VOLUMEN</v>
          </cell>
          <cell r="D1031" t="str">
            <v>S1</v>
          </cell>
          <cell r="E1031">
            <v>273</v>
          </cell>
          <cell r="F1031">
            <v>1</v>
          </cell>
          <cell r="G1031">
            <v>4.25</v>
          </cell>
          <cell r="H1031">
            <v>-98</v>
          </cell>
          <cell r="I1031">
            <v>-416.5</v>
          </cell>
          <cell r="J1031">
            <v>19991031</v>
          </cell>
          <cell r="K1031" t="str">
            <v>1140306017</v>
          </cell>
          <cell r="L1031" t="str">
            <v>5120410000</v>
          </cell>
          <cell r="M1031" t="str">
            <v>9100000008</v>
          </cell>
        </row>
        <row r="1032">
          <cell r="A1032" t="str">
            <v>P014</v>
          </cell>
          <cell r="B1032">
            <v>3108010033</v>
          </cell>
          <cell r="C1032" t="str">
            <v>EM-LABORES PULVERIZACION BAJO VOLUMEN</v>
          </cell>
          <cell r="D1032" t="str">
            <v>S1</v>
          </cell>
          <cell r="E1032">
            <v>275</v>
          </cell>
          <cell r="F1032">
            <v>1</v>
          </cell>
          <cell r="G1032">
            <v>4.25</v>
          </cell>
          <cell r="H1032">
            <v>-206</v>
          </cell>
          <cell r="I1032">
            <v>-875.5</v>
          </cell>
          <cell r="J1032">
            <v>19991031</v>
          </cell>
          <cell r="K1032" t="str">
            <v>1140306017</v>
          </cell>
          <cell r="L1032" t="str">
            <v>5120410000</v>
          </cell>
          <cell r="M1032" t="str">
            <v>9100000008</v>
          </cell>
        </row>
        <row r="1033">
          <cell r="A1033" t="str">
            <v>P014</v>
          </cell>
          <cell r="B1033">
            <v>3108010033</v>
          </cell>
          <cell r="C1033" t="str">
            <v>EM-LABORES PULVERIZACION BAJO VOLUMEN</v>
          </cell>
          <cell r="D1033" t="str">
            <v>S1</v>
          </cell>
          <cell r="E1033">
            <v>276</v>
          </cell>
          <cell r="F1033">
            <v>1</v>
          </cell>
          <cell r="G1033">
            <v>4.25</v>
          </cell>
          <cell r="H1033">
            <v>-200</v>
          </cell>
          <cell r="I1033">
            <v>-850</v>
          </cell>
          <cell r="J1033">
            <v>19991031</v>
          </cell>
          <cell r="K1033" t="str">
            <v>1140306017</v>
          </cell>
          <cell r="L1033" t="str">
            <v>5120410000</v>
          </cell>
          <cell r="M1033" t="str">
            <v>9100000008</v>
          </cell>
        </row>
        <row r="1034">
          <cell r="A1034" t="str">
            <v>P014</v>
          </cell>
          <cell r="B1034">
            <v>3108010033</v>
          </cell>
          <cell r="C1034" t="str">
            <v>EM-LABORES PULVERIZACION BAJO VOLUMEN</v>
          </cell>
          <cell r="D1034" t="str">
            <v>S1</v>
          </cell>
          <cell r="E1034">
            <v>277</v>
          </cell>
          <cell r="F1034">
            <v>1</v>
          </cell>
          <cell r="G1034">
            <v>4.25</v>
          </cell>
          <cell r="H1034">
            <v>-186</v>
          </cell>
          <cell r="I1034">
            <v>-790.5</v>
          </cell>
          <cell r="J1034">
            <v>19991031</v>
          </cell>
          <cell r="K1034" t="str">
            <v>1140306017</v>
          </cell>
          <cell r="L1034" t="str">
            <v>5120410000</v>
          </cell>
          <cell r="M1034" t="str">
            <v>9100000008</v>
          </cell>
        </row>
        <row r="1035">
          <cell r="A1035" t="str">
            <v>P014</v>
          </cell>
          <cell r="B1035">
            <v>3108010033</v>
          </cell>
          <cell r="C1035" t="str">
            <v>EM-LABORES PULVERIZACION BAJO VOLUMEN</v>
          </cell>
          <cell r="D1035" t="str">
            <v>S1</v>
          </cell>
          <cell r="E1035">
            <v>278</v>
          </cell>
          <cell r="F1035">
            <v>1</v>
          </cell>
          <cell r="G1035">
            <v>4.25</v>
          </cell>
          <cell r="H1035">
            <v>-206</v>
          </cell>
          <cell r="I1035">
            <v>-875.5</v>
          </cell>
          <cell r="J1035">
            <v>19991031</v>
          </cell>
          <cell r="K1035" t="str">
            <v>1140306017</v>
          </cell>
          <cell r="L1035" t="str">
            <v>5120410000</v>
          </cell>
          <cell r="M1035" t="str">
            <v>9100000008</v>
          </cell>
        </row>
        <row r="1036">
          <cell r="A1036" t="str">
            <v>P014</v>
          </cell>
          <cell r="B1036">
            <v>3108010033</v>
          </cell>
          <cell r="C1036" t="str">
            <v>EM-LABORES PULVERIZACION BAJO VOLUMEN</v>
          </cell>
          <cell r="D1036" t="str">
            <v>S1</v>
          </cell>
          <cell r="E1036">
            <v>280</v>
          </cell>
          <cell r="F1036">
            <v>1</v>
          </cell>
          <cell r="G1036">
            <v>4.25</v>
          </cell>
          <cell r="H1036">
            <v>-206</v>
          </cell>
          <cell r="I1036">
            <v>-875.5</v>
          </cell>
          <cell r="J1036">
            <v>19991031</v>
          </cell>
          <cell r="K1036" t="str">
            <v>1140306017</v>
          </cell>
          <cell r="L1036" t="str">
            <v>5120410000</v>
          </cell>
          <cell r="M1036" t="str">
            <v>9100000008</v>
          </cell>
        </row>
        <row r="1037">
          <cell r="A1037" t="str">
            <v>P014</v>
          </cell>
          <cell r="B1037">
            <v>3108010033</v>
          </cell>
          <cell r="C1037" t="str">
            <v>EM-LABORES PULVERIZACION BAJO VOLUMEN</v>
          </cell>
          <cell r="D1037" t="str">
            <v>S1</v>
          </cell>
          <cell r="E1037">
            <v>263</v>
          </cell>
          <cell r="F1037">
            <v>1</v>
          </cell>
          <cell r="G1037">
            <v>4.25</v>
          </cell>
          <cell r="H1037">
            <v>-208</v>
          </cell>
          <cell r="I1037">
            <v>-884</v>
          </cell>
          <cell r="J1037">
            <v>19991031</v>
          </cell>
          <cell r="K1037" t="str">
            <v>1140312017</v>
          </cell>
          <cell r="L1037" t="str">
            <v>5120410000</v>
          </cell>
          <cell r="M1037" t="str">
            <v>9100000021</v>
          </cell>
        </row>
        <row r="1038">
          <cell r="A1038" t="str">
            <v>P001</v>
          </cell>
          <cell r="B1038">
            <v>3108010033</v>
          </cell>
          <cell r="C1038" t="str">
            <v>EM-LABORES PULVERIZACION BAJO VOLUMEN</v>
          </cell>
          <cell r="D1038" t="str">
            <v>L1</v>
          </cell>
          <cell r="E1038">
            <v>260</v>
          </cell>
          <cell r="F1038">
            <v>1</v>
          </cell>
          <cell r="G1038">
            <v>4.25</v>
          </cell>
          <cell r="H1038">
            <v>-27</v>
          </cell>
          <cell r="I1038">
            <v>-114.75</v>
          </cell>
          <cell r="J1038">
            <v>19991030</v>
          </cell>
          <cell r="K1038" t="str">
            <v>1140325017</v>
          </cell>
          <cell r="L1038" t="str">
            <v>5120410000</v>
          </cell>
          <cell r="M1038" t="str">
            <v>9100000007</v>
          </cell>
        </row>
        <row r="1039">
          <cell r="A1039" t="str">
            <v>P001</v>
          </cell>
          <cell r="B1039">
            <v>3108010033</v>
          </cell>
          <cell r="C1039" t="str">
            <v>EM-LABORES PULVERIZACION BAJO VOLUMEN</v>
          </cell>
          <cell r="D1039" t="str">
            <v>L1</v>
          </cell>
          <cell r="E1039">
            <v>261</v>
          </cell>
          <cell r="F1039">
            <v>1</v>
          </cell>
          <cell r="G1039">
            <v>4.25</v>
          </cell>
          <cell r="H1039">
            <v>-20</v>
          </cell>
          <cell r="I1039">
            <v>-85</v>
          </cell>
          <cell r="J1039">
            <v>19991030</v>
          </cell>
          <cell r="K1039" t="str">
            <v>1140325017</v>
          </cell>
          <cell r="L1039" t="str">
            <v>5120410000</v>
          </cell>
          <cell r="M1039" t="str">
            <v>9100000007</v>
          </cell>
        </row>
        <row r="1040">
          <cell r="A1040" t="str">
            <v>P001</v>
          </cell>
          <cell r="B1040">
            <v>3108010033</v>
          </cell>
          <cell r="C1040" t="str">
            <v>EM-LABORES PULVERIZACION BAJO VOLUMEN</v>
          </cell>
          <cell r="D1040" t="str">
            <v>L1</v>
          </cell>
          <cell r="E1040">
            <v>267</v>
          </cell>
          <cell r="F1040">
            <v>1</v>
          </cell>
          <cell r="G1040">
            <v>4.25</v>
          </cell>
          <cell r="H1040">
            <v>-30</v>
          </cell>
          <cell r="I1040">
            <v>-127.5</v>
          </cell>
          <cell r="J1040">
            <v>19991030</v>
          </cell>
          <cell r="K1040" t="str">
            <v>1140325017</v>
          </cell>
          <cell r="L1040" t="str">
            <v>5120410000</v>
          </cell>
          <cell r="M1040" t="str">
            <v>9100000007</v>
          </cell>
        </row>
        <row r="1041">
          <cell r="A1041" t="str">
            <v>P001</v>
          </cell>
          <cell r="B1041">
            <v>3108010033</v>
          </cell>
          <cell r="C1041" t="str">
            <v>EM-LABORES PULVERIZACION BAJO VOLUMEN</v>
          </cell>
          <cell r="D1041" t="str">
            <v>L1</v>
          </cell>
          <cell r="E1041">
            <v>246</v>
          </cell>
          <cell r="F1041">
            <v>1</v>
          </cell>
          <cell r="G1041">
            <v>4.25</v>
          </cell>
          <cell r="H1041">
            <v>-20</v>
          </cell>
          <cell r="I1041">
            <v>-85</v>
          </cell>
          <cell r="J1041">
            <v>19991001</v>
          </cell>
          <cell r="K1041" t="str">
            <v>1140335017</v>
          </cell>
          <cell r="L1041" t="str">
            <v>5120410000</v>
          </cell>
          <cell r="M1041" t="str">
            <v>9100000015</v>
          </cell>
        </row>
        <row r="1042">
          <cell r="A1042" t="str">
            <v>P001</v>
          </cell>
          <cell r="B1042">
            <v>3108010033</v>
          </cell>
          <cell r="C1042" t="str">
            <v>EM-LABORES PULVERIZACION BAJO VOLUMEN</v>
          </cell>
          <cell r="D1042" t="str">
            <v>L1</v>
          </cell>
          <cell r="E1042">
            <v>262</v>
          </cell>
          <cell r="F1042">
            <v>1</v>
          </cell>
          <cell r="G1042">
            <v>4.25</v>
          </cell>
          <cell r="H1042">
            <v>-26</v>
          </cell>
          <cell r="I1042">
            <v>-110.5</v>
          </cell>
          <cell r="J1042">
            <v>19991030</v>
          </cell>
          <cell r="K1042" t="str">
            <v>1140335017</v>
          </cell>
          <cell r="L1042" t="str">
            <v>5120410000</v>
          </cell>
          <cell r="M1042" t="str">
            <v>9100000015</v>
          </cell>
        </row>
        <row r="1043">
          <cell r="A1043" t="str">
            <v>P003</v>
          </cell>
          <cell r="B1043">
            <v>3108010033</v>
          </cell>
          <cell r="C1043" t="str">
            <v>EM-LABORES PULVERIZACION BAJO VOLUMEN</v>
          </cell>
          <cell r="D1043" t="str">
            <v>Q1</v>
          </cell>
          <cell r="E1043">
            <v>172</v>
          </cell>
          <cell r="F1043">
            <v>1</v>
          </cell>
          <cell r="G1043">
            <v>4.25</v>
          </cell>
          <cell r="H1043">
            <v>-22</v>
          </cell>
          <cell r="I1043">
            <v>-93.5</v>
          </cell>
          <cell r="J1043">
            <v>19991031</v>
          </cell>
          <cell r="K1043" t="str">
            <v>1140335017</v>
          </cell>
          <cell r="L1043" t="str">
            <v>5120410000</v>
          </cell>
          <cell r="M1043" t="str">
            <v>9100000015</v>
          </cell>
        </row>
        <row r="1044">
          <cell r="A1044" t="str">
            <v>P003</v>
          </cell>
          <cell r="B1044">
            <v>3108010033</v>
          </cell>
          <cell r="C1044" t="str">
            <v>EM-LABORES PULVERIZACION BAJO VOLUMEN</v>
          </cell>
          <cell r="D1044" t="str">
            <v>Q1</v>
          </cell>
          <cell r="E1044">
            <v>174</v>
          </cell>
          <cell r="F1044">
            <v>1</v>
          </cell>
          <cell r="G1044">
            <v>4.25</v>
          </cell>
          <cell r="H1044">
            <v>-80</v>
          </cell>
          <cell r="I1044">
            <v>-340</v>
          </cell>
          <cell r="J1044">
            <v>19991031</v>
          </cell>
          <cell r="K1044" t="str">
            <v>1140335017</v>
          </cell>
          <cell r="L1044" t="str">
            <v>5120410000</v>
          </cell>
          <cell r="M1044" t="str">
            <v>9100000015</v>
          </cell>
        </row>
        <row r="1045">
          <cell r="A1045" t="str">
            <v>T008</v>
          </cell>
          <cell r="B1045">
            <v>3108010033</v>
          </cell>
          <cell r="C1045" t="str">
            <v>EM-LABORES PULVERIZACION BAJO VOLUMEN</v>
          </cell>
          <cell r="D1045" t="str">
            <v>E1</v>
          </cell>
          <cell r="E1045">
            <v>361</v>
          </cell>
          <cell r="F1045">
            <v>3</v>
          </cell>
          <cell r="G1045">
            <v>4.25</v>
          </cell>
          <cell r="H1045">
            <v>-21</v>
          </cell>
          <cell r="I1045">
            <v>-89.25</v>
          </cell>
          <cell r="J1045">
            <v>19991027</v>
          </cell>
          <cell r="K1045" t="str">
            <v>5110201047</v>
          </cell>
          <cell r="L1045" t="str">
            <v>5120409000</v>
          </cell>
          <cell r="M1045" t="str">
            <v>9100000017</v>
          </cell>
        </row>
        <row r="1046">
          <cell r="A1046" t="str">
            <v>T008</v>
          </cell>
          <cell r="B1046">
            <v>3108010033</v>
          </cell>
          <cell r="C1046" t="str">
            <v>EM-LABORES PULVERIZACION BAJO VOLUMEN</v>
          </cell>
          <cell r="D1046" t="str">
            <v>E1</v>
          </cell>
          <cell r="E1046">
            <v>362</v>
          </cell>
          <cell r="F1046">
            <v>3</v>
          </cell>
          <cell r="G1046">
            <v>4.25</v>
          </cell>
          <cell r="H1046">
            <v>-21</v>
          </cell>
          <cell r="I1046">
            <v>-89.25</v>
          </cell>
          <cell r="J1046">
            <v>19991027</v>
          </cell>
          <cell r="K1046" t="str">
            <v>5110201047</v>
          </cell>
          <cell r="L1046" t="str">
            <v>5120409000</v>
          </cell>
          <cell r="M1046" t="str">
            <v>9100000017</v>
          </cell>
        </row>
        <row r="1047">
          <cell r="A1047" t="str">
            <v>T008</v>
          </cell>
          <cell r="B1047">
            <v>3108010033</v>
          </cell>
          <cell r="C1047" t="str">
            <v>EM-LABORES PULVERIZACION BAJO VOLUMEN</v>
          </cell>
          <cell r="D1047" t="str">
            <v>E1</v>
          </cell>
          <cell r="E1047">
            <v>363</v>
          </cell>
          <cell r="F1047">
            <v>3</v>
          </cell>
          <cell r="G1047">
            <v>4.25</v>
          </cell>
          <cell r="H1047">
            <v>-21</v>
          </cell>
          <cell r="I1047">
            <v>-89.25</v>
          </cell>
          <cell r="J1047">
            <v>19991027</v>
          </cell>
          <cell r="K1047" t="str">
            <v>5110201047</v>
          </cell>
          <cell r="L1047" t="str">
            <v>5120409000</v>
          </cell>
          <cell r="M1047" t="str">
            <v>9100000017</v>
          </cell>
        </row>
        <row r="1048">
          <cell r="A1048" t="str">
            <v>T008</v>
          </cell>
          <cell r="B1048">
            <v>3108010033</v>
          </cell>
          <cell r="C1048" t="str">
            <v>EM-LABORES PULVERIZACION BAJO VOLUMEN</v>
          </cell>
          <cell r="D1048" t="str">
            <v>E1</v>
          </cell>
          <cell r="E1048">
            <v>364</v>
          </cell>
          <cell r="F1048">
            <v>3</v>
          </cell>
          <cell r="G1048">
            <v>4.25</v>
          </cell>
          <cell r="H1048">
            <v>-36</v>
          </cell>
          <cell r="I1048">
            <v>-153</v>
          </cell>
          <cell r="J1048">
            <v>19991027</v>
          </cell>
          <cell r="K1048" t="str">
            <v>5110201047</v>
          </cell>
          <cell r="L1048" t="str">
            <v>5120409000</v>
          </cell>
          <cell r="M1048" t="str">
            <v>9100000017</v>
          </cell>
        </row>
        <row r="1049">
          <cell r="A1049" t="str">
            <v>T008</v>
          </cell>
          <cell r="B1049">
            <v>3108010033</v>
          </cell>
          <cell r="C1049" t="str">
            <v>EM-LABORES PULVERIZACION BAJO VOLUMEN</v>
          </cell>
          <cell r="D1049" t="str">
            <v>E1</v>
          </cell>
          <cell r="E1049">
            <v>365</v>
          </cell>
          <cell r="F1049">
            <v>3</v>
          </cell>
          <cell r="G1049">
            <v>4.25</v>
          </cell>
          <cell r="H1049">
            <v>-42</v>
          </cell>
          <cell r="I1049">
            <v>-178.5</v>
          </cell>
          <cell r="J1049">
            <v>19991027</v>
          </cell>
          <cell r="K1049" t="str">
            <v>5110201047</v>
          </cell>
          <cell r="L1049" t="str">
            <v>5120409000</v>
          </cell>
          <cell r="M1049" t="str">
            <v>9100000017</v>
          </cell>
        </row>
        <row r="1050">
          <cell r="A1050" t="str">
            <v>T008</v>
          </cell>
          <cell r="B1050">
            <v>3108010033</v>
          </cell>
          <cell r="C1050" t="str">
            <v>EM-LABORES PULVERIZACION BAJO VOLUMEN</v>
          </cell>
          <cell r="D1050" t="str">
            <v>E1</v>
          </cell>
          <cell r="E1050">
            <v>366</v>
          </cell>
          <cell r="F1050">
            <v>3</v>
          </cell>
          <cell r="G1050">
            <v>4.25</v>
          </cell>
          <cell r="H1050">
            <v>-20</v>
          </cell>
          <cell r="I1050">
            <v>-85</v>
          </cell>
          <cell r="J1050">
            <v>19991027</v>
          </cell>
          <cell r="K1050" t="str">
            <v>5110201047</v>
          </cell>
          <cell r="L1050" t="str">
            <v>5120409000</v>
          </cell>
          <cell r="M1050" t="str">
            <v>9100000017</v>
          </cell>
        </row>
        <row r="1051">
          <cell r="A1051" t="str">
            <v>T008</v>
          </cell>
          <cell r="B1051">
            <v>3108010033</v>
          </cell>
          <cell r="C1051" t="str">
            <v>EM-LABORES PULVERIZACION BAJO VOLUMEN</v>
          </cell>
          <cell r="D1051" t="str">
            <v>E1</v>
          </cell>
          <cell r="E1051">
            <v>393</v>
          </cell>
          <cell r="F1051">
            <v>3</v>
          </cell>
          <cell r="G1051">
            <v>4.25</v>
          </cell>
          <cell r="H1051">
            <v>-18</v>
          </cell>
          <cell r="I1051">
            <v>-76.5</v>
          </cell>
          <cell r="J1051">
            <v>19991031</v>
          </cell>
          <cell r="K1051" t="str">
            <v>5110201047</v>
          </cell>
          <cell r="L1051" t="str">
            <v>5120409000</v>
          </cell>
          <cell r="M1051" t="str">
            <v>9100000017</v>
          </cell>
        </row>
        <row r="1052">
          <cell r="A1052" t="str">
            <v>T008</v>
          </cell>
          <cell r="B1052">
            <v>3108010033</v>
          </cell>
          <cell r="C1052" t="str">
            <v>EM-LABORES PULVERIZACION BAJO VOLUMEN</v>
          </cell>
          <cell r="D1052" t="str">
            <v>E1</v>
          </cell>
          <cell r="E1052">
            <v>398</v>
          </cell>
          <cell r="F1052">
            <v>3</v>
          </cell>
          <cell r="G1052">
            <v>4.25</v>
          </cell>
          <cell r="H1052">
            <v>-77</v>
          </cell>
          <cell r="I1052">
            <v>-327.25</v>
          </cell>
          <cell r="J1052">
            <v>19991031</v>
          </cell>
          <cell r="K1052" t="str">
            <v>5110201047</v>
          </cell>
          <cell r="L1052" t="str">
            <v>5120409000</v>
          </cell>
          <cell r="M1052" t="str">
            <v>9100000017</v>
          </cell>
        </row>
        <row r="1053">
          <cell r="A1053" t="str">
            <v>T008</v>
          </cell>
          <cell r="B1053">
            <v>3108010033</v>
          </cell>
          <cell r="C1053" t="str">
            <v>EM-LABORES PULVERIZACION BAJO VOLUMEN</v>
          </cell>
          <cell r="D1053" t="str">
            <v>E1</v>
          </cell>
          <cell r="E1053">
            <v>399</v>
          </cell>
          <cell r="F1053">
            <v>3</v>
          </cell>
          <cell r="G1053">
            <v>4.25</v>
          </cell>
          <cell r="H1053">
            <v>-50</v>
          </cell>
          <cell r="I1053">
            <v>-212.5</v>
          </cell>
          <cell r="J1053">
            <v>19991031</v>
          </cell>
          <cell r="K1053" t="str">
            <v>5110201047</v>
          </cell>
          <cell r="L1053" t="str">
            <v>5120409000</v>
          </cell>
          <cell r="M1053" t="str">
            <v>9100000017</v>
          </cell>
        </row>
        <row r="1054">
          <cell r="A1054" t="str">
            <v>T008</v>
          </cell>
          <cell r="B1054">
            <v>3108010033</v>
          </cell>
          <cell r="C1054" t="str">
            <v>EM-LABORES PULVERIZACION BAJO VOLUMEN</v>
          </cell>
          <cell r="D1054" t="str">
            <v>E1</v>
          </cell>
          <cell r="E1054">
            <v>400</v>
          </cell>
          <cell r="F1054">
            <v>3</v>
          </cell>
          <cell r="G1054">
            <v>4.25</v>
          </cell>
          <cell r="H1054">
            <v>-54</v>
          </cell>
          <cell r="I1054">
            <v>-229.5</v>
          </cell>
          <cell r="J1054">
            <v>19991031</v>
          </cell>
          <cell r="K1054" t="str">
            <v>5110201047</v>
          </cell>
          <cell r="L1054" t="str">
            <v>5120409000</v>
          </cell>
          <cell r="M1054" t="str">
            <v>9100000017</v>
          </cell>
        </row>
        <row r="1055">
          <cell r="A1055" t="str">
            <v>T008</v>
          </cell>
          <cell r="B1055">
            <v>3108010033</v>
          </cell>
          <cell r="C1055" t="str">
            <v>EM-LABORES PULVERIZACION BAJO VOLUMEN</v>
          </cell>
          <cell r="D1055" t="str">
            <v>E1</v>
          </cell>
          <cell r="E1055">
            <v>401</v>
          </cell>
          <cell r="F1055">
            <v>3</v>
          </cell>
          <cell r="G1055">
            <v>4.25</v>
          </cell>
          <cell r="H1055">
            <v>-14</v>
          </cell>
          <cell r="I1055">
            <v>-59.5</v>
          </cell>
          <cell r="J1055">
            <v>19991031</v>
          </cell>
          <cell r="K1055" t="str">
            <v>5110201047</v>
          </cell>
          <cell r="L1055" t="str">
            <v>5120409000</v>
          </cell>
          <cell r="M1055" t="str">
            <v>9100000017</v>
          </cell>
        </row>
        <row r="1056">
          <cell r="A1056" t="str">
            <v>P014</v>
          </cell>
          <cell r="B1056">
            <v>3108010045</v>
          </cell>
          <cell r="C1056" t="str">
            <v>EM-LABORES SIEMBRA GRUESA</v>
          </cell>
          <cell r="D1056" t="str">
            <v>S1</v>
          </cell>
          <cell r="E1056">
            <v>268</v>
          </cell>
          <cell r="F1056">
            <v>2</v>
          </cell>
          <cell r="G1056">
            <v>10.199999999999999</v>
          </cell>
          <cell r="H1056">
            <v>-206</v>
          </cell>
          <cell r="I1056">
            <v>-2101.1999999999998</v>
          </cell>
          <cell r="J1056">
            <v>19991031</v>
          </cell>
          <cell r="K1056" t="str">
            <v>1140303018</v>
          </cell>
          <cell r="L1056" t="str">
            <v>5120410000</v>
          </cell>
          <cell r="M1056" t="str">
            <v>9100000003</v>
          </cell>
        </row>
        <row r="1057">
          <cell r="A1057" t="str">
            <v>P014</v>
          </cell>
          <cell r="B1057">
            <v>3108010045</v>
          </cell>
          <cell r="C1057" t="str">
            <v>EM-LABORES SIEMBRA GRUESA</v>
          </cell>
          <cell r="D1057" t="str">
            <v>S1</v>
          </cell>
          <cell r="E1057">
            <v>271</v>
          </cell>
          <cell r="F1057">
            <v>3</v>
          </cell>
          <cell r="G1057">
            <v>10.199999999999999</v>
          </cell>
          <cell r="H1057">
            <v>-70</v>
          </cell>
          <cell r="I1057">
            <v>-714</v>
          </cell>
          <cell r="J1057">
            <v>19991031</v>
          </cell>
          <cell r="K1057" t="str">
            <v>1140303018</v>
          </cell>
          <cell r="L1057" t="str">
            <v>5120410000</v>
          </cell>
          <cell r="M1057" t="str">
            <v>9100000003</v>
          </cell>
        </row>
        <row r="1058">
          <cell r="A1058" t="str">
            <v>P014</v>
          </cell>
          <cell r="B1058">
            <v>3108010047</v>
          </cell>
          <cell r="C1058" t="str">
            <v>EM-LABORES SIEMBRA GRUESA/DIRECTA</v>
          </cell>
          <cell r="D1058" t="str">
            <v>S1</v>
          </cell>
          <cell r="E1058">
            <v>266</v>
          </cell>
          <cell r="F1058">
            <v>2</v>
          </cell>
          <cell r="G1058">
            <v>14.45</v>
          </cell>
          <cell r="H1058">
            <v>-202</v>
          </cell>
          <cell r="I1058">
            <v>-2918.8999999999996</v>
          </cell>
          <cell r="J1058">
            <v>19991031</v>
          </cell>
          <cell r="K1058" t="str">
            <v>1140303018</v>
          </cell>
          <cell r="L1058" t="str">
            <v>5120410000</v>
          </cell>
          <cell r="M1058" t="str">
            <v>9100000003</v>
          </cell>
        </row>
        <row r="1059">
          <cell r="A1059" t="str">
            <v>P014</v>
          </cell>
          <cell r="B1059">
            <v>3108010047</v>
          </cell>
          <cell r="C1059" t="str">
            <v>EM-LABORES SIEMBRA GRUESA/DIRECTA</v>
          </cell>
          <cell r="D1059" t="str">
            <v>S1</v>
          </cell>
          <cell r="E1059">
            <v>267</v>
          </cell>
          <cell r="F1059">
            <v>2</v>
          </cell>
          <cell r="G1059">
            <v>14.45</v>
          </cell>
          <cell r="H1059">
            <v>-40</v>
          </cell>
          <cell r="I1059">
            <v>-578</v>
          </cell>
          <cell r="J1059">
            <v>19991031</v>
          </cell>
          <cell r="K1059" t="str">
            <v>1140303018</v>
          </cell>
          <cell r="L1059" t="str">
            <v>5120410000</v>
          </cell>
          <cell r="M1059" t="str">
            <v>9100000003</v>
          </cell>
        </row>
        <row r="1060">
          <cell r="A1060" t="str">
            <v>P014</v>
          </cell>
          <cell r="B1060">
            <v>3108010047</v>
          </cell>
          <cell r="C1060" t="str">
            <v>EM-LABORES SIEMBRA GRUESA/DIRECTA</v>
          </cell>
          <cell r="D1060" t="str">
            <v>S1</v>
          </cell>
          <cell r="E1060">
            <v>269</v>
          </cell>
          <cell r="F1060">
            <v>2</v>
          </cell>
          <cell r="G1060">
            <v>14.45</v>
          </cell>
          <cell r="H1060">
            <v>-40</v>
          </cell>
          <cell r="I1060">
            <v>-578</v>
          </cell>
          <cell r="J1060">
            <v>19991031</v>
          </cell>
          <cell r="K1060" t="str">
            <v>1140303018</v>
          </cell>
          <cell r="L1060" t="str">
            <v>5120410000</v>
          </cell>
          <cell r="M1060" t="str">
            <v>9100000003</v>
          </cell>
        </row>
        <row r="1061">
          <cell r="A1061" t="str">
            <v>P014</v>
          </cell>
          <cell r="B1061">
            <v>3108010047</v>
          </cell>
          <cell r="C1061" t="str">
            <v>EM-LABORES SIEMBRA GRUESA/DIRECTA</v>
          </cell>
          <cell r="D1061" t="str">
            <v>S1</v>
          </cell>
          <cell r="E1061">
            <v>274</v>
          </cell>
          <cell r="F1061">
            <v>2</v>
          </cell>
          <cell r="G1061">
            <v>14.45</v>
          </cell>
          <cell r="H1061">
            <v>-206</v>
          </cell>
          <cell r="I1061">
            <v>-2976.7</v>
          </cell>
          <cell r="J1061">
            <v>19991031</v>
          </cell>
          <cell r="K1061" t="str">
            <v>1140303018</v>
          </cell>
          <cell r="L1061" t="str">
            <v>5120410000</v>
          </cell>
          <cell r="M1061" t="str">
            <v>9100000003</v>
          </cell>
        </row>
        <row r="1062">
          <cell r="A1062" t="str">
            <v>P014</v>
          </cell>
          <cell r="B1062">
            <v>3108010049</v>
          </cell>
          <cell r="C1062" t="str">
            <v>EM-LABORES SIEMBRA GRUESA/DIRECTA/1FERTI</v>
          </cell>
          <cell r="D1062" t="str">
            <v>S1</v>
          </cell>
          <cell r="E1062">
            <v>270</v>
          </cell>
          <cell r="F1062">
            <v>1</v>
          </cell>
          <cell r="G1062">
            <v>17</v>
          </cell>
          <cell r="H1062">
            <v>-192</v>
          </cell>
          <cell r="I1062">
            <v>-3264</v>
          </cell>
          <cell r="J1062">
            <v>19991031</v>
          </cell>
          <cell r="K1062" t="str">
            <v>1140305018</v>
          </cell>
          <cell r="L1062" t="str">
            <v>5120410000</v>
          </cell>
          <cell r="M1062" t="str">
            <v>9100000005</v>
          </cell>
        </row>
        <row r="1063">
          <cell r="A1063" t="str">
            <v>P023</v>
          </cell>
          <cell r="B1063">
            <v>3108010049</v>
          </cell>
          <cell r="C1063" t="str">
            <v>EM-LABORES SIEMBRA GRUESA/DIRECTA/1FERTI</v>
          </cell>
          <cell r="D1063" t="str">
            <v>B1</v>
          </cell>
          <cell r="E1063">
            <v>273</v>
          </cell>
          <cell r="F1063">
            <v>1</v>
          </cell>
          <cell r="G1063">
            <v>17</v>
          </cell>
          <cell r="H1063">
            <v>-36</v>
          </cell>
          <cell r="I1063">
            <v>-612</v>
          </cell>
          <cell r="J1063">
            <v>19991030</v>
          </cell>
          <cell r="K1063" t="str">
            <v>1140305018</v>
          </cell>
          <cell r="L1063" t="str">
            <v>5120410000</v>
          </cell>
          <cell r="M1063" t="str">
            <v>9100000005</v>
          </cell>
        </row>
        <row r="1064">
          <cell r="A1064" t="str">
            <v>P023</v>
          </cell>
          <cell r="B1064">
            <v>3108010049</v>
          </cell>
          <cell r="C1064" t="str">
            <v>EM-LABORES SIEMBRA GRUESA/DIRECTA/1FERTI</v>
          </cell>
          <cell r="D1064" t="str">
            <v>B1</v>
          </cell>
          <cell r="E1064">
            <v>274</v>
          </cell>
          <cell r="F1064">
            <v>1</v>
          </cell>
          <cell r="G1064">
            <v>17</v>
          </cell>
          <cell r="H1064">
            <v>-48</v>
          </cell>
          <cell r="I1064">
            <v>-816</v>
          </cell>
          <cell r="J1064">
            <v>19991030</v>
          </cell>
          <cell r="K1064" t="str">
            <v>1140305018</v>
          </cell>
          <cell r="L1064" t="str">
            <v>5120410000</v>
          </cell>
          <cell r="M1064" t="str">
            <v>9100000005</v>
          </cell>
        </row>
        <row r="1065">
          <cell r="A1065" t="str">
            <v>P023</v>
          </cell>
          <cell r="B1065">
            <v>3108010049</v>
          </cell>
          <cell r="C1065" t="str">
            <v>EM-LABORES SIEMBRA GRUESA/DIRECTA/1FERTI</v>
          </cell>
          <cell r="D1065" t="str">
            <v>B1</v>
          </cell>
          <cell r="E1065">
            <v>275</v>
          </cell>
          <cell r="F1065">
            <v>1</v>
          </cell>
          <cell r="G1065">
            <v>17</v>
          </cell>
          <cell r="H1065">
            <v>-34</v>
          </cell>
          <cell r="I1065">
            <v>-578</v>
          </cell>
          <cell r="J1065">
            <v>19991030</v>
          </cell>
          <cell r="K1065" t="str">
            <v>1140305018</v>
          </cell>
          <cell r="L1065" t="str">
            <v>5120410000</v>
          </cell>
          <cell r="M1065" t="str">
            <v>9100000005</v>
          </cell>
        </row>
        <row r="1066">
          <cell r="A1066" t="str">
            <v>P023</v>
          </cell>
          <cell r="B1066">
            <v>3108010049</v>
          </cell>
          <cell r="C1066" t="str">
            <v>EM-LABORES SIEMBRA GRUESA/DIRECTA/1FERTI</v>
          </cell>
          <cell r="D1066" t="str">
            <v>B1</v>
          </cell>
          <cell r="E1066">
            <v>276</v>
          </cell>
          <cell r="F1066">
            <v>1</v>
          </cell>
          <cell r="G1066">
            <v>17</v>
          </cell>
          <cell r="H1066">
            <v>-42</v>
          </cell>
          <cell r="I1066">
            <v>-714</v>
          </cell>
          <cell r="J1066">
            <v>19991030</v>
          </cell>
          <cell r="K1066" t="str">
            <v>1140305018</v>
          </cell>
          <cell r="L1066" t="str">
            <v>5120410000</v>
          </cell>
          <cell r="M1066" t="str">
            <v>9100000005</v>
          </cell>
        </row>
        <row r="1067">
          <cell r="A1067" t="str">
            <v>P023</v>
          </cell>
          <cell r="B1067">
            <v>3108010049</v>
          </cell>
          <cell r="C1067" t="str">
            <v>EM-LABORES SIEMBRA GRUESA/DIRECTA/1FERTI</v>
          </cell>
          <cell r="D1067" t="str">
            <v>B1</v>
          </cell>
          <cell r="E1067">
            <v>277</v>
          </cell>
          <cell r="F1067">
            <v>1</v>
          </cell>
          <cell r="G1067">
            <v>17</v>
          </cell>
          <cell r="H1067">
            <v>-56</v>
          </cell>
          <cell r="I1067">
            <v>-952</v>
          </cell>
          <cell r="J1067">
            <v>19991030</v>
          </cell>
          <cell r="K1067" t="str">
            <v>1140305018</v>
          </cell>
          <cell r="L1067" t="str">
            <v>5120410000</v>
          </cell>
          <cell r="M1067" t="str">
            <v>9100000005</v>
          </cell>
        </row>
        <row r="1068">
          <cell r="A1068" t="str">
            <v>P023</v>
          </cell>
          <cell r="B1068">
            <v>3108010049</v>
          </cell>
          <cell r="C1068" t="str">
            <v>EM-LABORES SIEMBRA GRUESA/DIRECTA/1FERTI</v>
          </cell>
          <cell r="D1068" t="str">
            <v>B1</v>
          </cell>
          <cell r="E1068">
            <v>278</v>
          </cell>
          <cell r="F1068">
            <v>1</v>
          </cell>
          <cell r="G1068">
            <v>17</v>
          </cell>
          <cell r="H1068">
            <v>-42</v>
          </cell>
          <cell r="I1068">
            <v>-714</v>
          </cell>
          <cell r="J1068">
            <v>19991030</v>
          </cell>
          <cell r="K1068" t="str">
            <v>1140305018</v>
          </cell>
          <cell r="L1068" t="str">
            <v>5120410000</v>
          </cell>
          <cell r="M1068" t="str">
            <v>9100000005</v>
          </cell>
        </row>
        <row r="1069">
          <cell r="A1069" t="str">
            <v>P023</v>
          </cell>
          <cell r="B1069">
            <v>3108010052</v>
          </cell>
          <cell r="C1069" t="str">
            <v>EM-LABORES TRABAJO TRACTOR LIVIANO POR H</v>
          </cell>
          <cell r="D1069" t="str">
            <v>B1</v>
          </cell>
          <cell r="E1069">
            <v>240</v>
          </cell>
          <cell r="F1069">
            <v>1</v>
          </cell>
          <cell r="G1069">
            <v>6.8</v>
          </cell>
          <cell r="H1069">
            <v>-7</v>
          </cell>
          <cell r="I1069">
            <v>-47.6</v>
          </cell>
          <cell r="J1069">
            <v>19991030</v>
          </cell>
          <cell r="K1069" t="str">
            <v>1140305017</v>
          </cell>
          <cell r="L1069" t="str">
            <v>5120410000</v>
          </cell>
          <cell r="M1069" t="str">
            <v>9100000005</v>
          </cell>
        </row>
        <row r="1070">
          <cell r="A1070" t="str">
            <v>P023</v>
          </cell>
          <cell r="B1070">
            <v>3108010052</v>
          </cell>
          <cell r="C1070" t="str">
            <v>EM-LABORES TRABAJO TRACTOR LIVIANO POR H</v>
          </cell>
          <cell r="D1070" t="str">
            <v>B1</v>
          </cell>
          <cell r="E1070">
            <v>241</v>
          </cell>
          <cell r="F1070">
            <v>1</v>
          </cell>
          <cell r="G1070">
            <v>6.8</v>
          </cell>
          <cell r="H1070">
            <v>-6</v>
          </cell>
          <cell r="I1070">
            <v>-40.799999999999997</v>
          </cell>
          <cell r="J1070">
            <v>19991030</v>
          </cell>
          <cell r="K1070" t="str">
            <v>1140305017</v>
          </cell>
          <cell r="L1070" t="str">
            <v>5120410000</v>
          </cell>
          <cell r="M1070" t="str">
            <v>9100000005</v>
          </cell>
        </row>
        <row r="1071">
          <cell r="A1071" t="str">
            <v>P023</v>
          </cell>
          <cell r="B1071">
            <v>3108010052</v>
          </cell>
          <cell r="C1071" t="str">
            <v>EM-LABORES TRABAJO TRACTOR LIVIANO POR H</v>
          </cell>
          <cell r="D1071" t="str">
            <v>B1</v>
          </cell>
          <cell r="E1071">
            <v>242</v>
          </cell>
          <cell r="F1071">
            <v>10</v>
          </cell>
          <cell r="G1071">
            <v>6.8</v>
          </cell>
          <cell r="H1071">
            <v>-3</v>
          </cell>
          <cell r="I1071">
            <v>-20.399999999999999</v>
          </cell>
          <cell r="J1071">
            <v>19991030</v>
          </cell>
          <cell r="K1071" t="str">
            <v>1140305017</v>
          </cell>
          <cell r="L1071" t="str">
            <v>5120410000</v>
          </cell>
          <cell r="M1071" t="str">
            <v>9100000005</v>
          </cell>
        </row>
        <row r="1072">
          <cell r="A1072" t="str">
            <v>P023</v>
          </cell>
          <cell r="B1072">
            <v>3108010052</v>
          </cell>
          <cell r="C1072" t="str">
            <v>EM-LABORES TRABAJO TRACTOR LIVIANO POR H</v>
          </cell>
          <cell r="D1072" t="str">
            <v>B1</v>
          </cell>
          <cell r="E1072">
            <v>243</v>
          </cell>
          <cell r="F1072">
            <v>10</v>
          </cell>
          <cell r="G1072">
            <v>6.8</v>
          </cell>
          <cell r="H1072">
            <v>-3</v>
          </cell>
          <cell r="I1072">
            <v>-20.399999999999999</v>
          </cell>
          <cell r="J1072">
            <v>19991030</v>
          </cell>
          <cell r="K1072" t="str">
            <v>1140305017</v>
          </cell>
          <cell r="L1072" t="str">
            <v>5120410000</v>
          </cell>
          <cell r="M1072" t="str">
            <v>9100000005</v>
          </cell>
        </row>
        <row r="1073">
          <cell r="A1073" t="str">
            <v>P023</v>
          </cell>
          <cell r="B1073">
            <v>3108010052</v>
          </cell>
          <cell r="C1073" t="str">
            <v>EM-LABORES TRABAJO TRACTOR LIVIANO POR H</v>
          </cell>
          <cell r="D1073" t="str">
            <v>B1</v>
          </cell>
          <cell r="E1073">
            <v>244</v>
          </cell>
          <cell r="F1073">
            <v>10</v>
          </cell>
          <cell r="G1073">
            <v>6.8</v>
          </cell>
          <cell r="H1073">
            <v>-11</v>
          </cell>
          <cell r="I1073">
            <v>-74.8</v>
          </cell>
          <cell r="J1073">
            <v>19991030</v>
          </cell>
          <cell r="K1073" t="str">
            <v>1140305017</v>
          </cell>
          <cell r="L1073" t="str">
            <v>5120410000</v>
          </cell>
          <cell r="M1073" t="str">
            <v>9100000005</v>
          </cell>
        </row>
        <row r="1074">
          <cell r="A1074" t="str">
            <v>P023</v>
          </cell>
          <cell r="B1074">
            <v>3108010052</v>
          </cell>
          <cell r="C1074" t="str">
            <v>EM-LABORES TRABAJO TRACTOR LIVIANO POR H</v>
          </cell>
          <cell r="D1074" t="str">
            <v>B1</v>
          </cell>
          <cell r="E1074">
            <v>245</v>
          </cell>
          <cell r="F1074">
            <v>9</v>
          </cell>
          <cell r="G1074">
            <v>6.8</v>
          </cell>
          <cell r="H1074">
            <v>-3</v>
          </cell>
          <cell r="I1074">
            <v>-20.399999999999999</v>
          </cell>
          <cell r="J1074">
            <v>19991030</v>
          </cell>
          <cell r="K1074" t="str">
            <v>1140305017</v>
          </cell>
          <cell r="L1074" t="str">
            <v>5120410000</v>
          </cell>
          <cell r="M1074" t="str">
            <v>9100000005</v>
          </cell>
        </row>
        <row r="1075">
          <cell r="A1075" t="str">
            <v>P023</v>
          </cell>
          <cell r="B1075">
            <v>3108010052</v>
          </cell>
          <cell r="C1075" t="str">
            <v>EM-LABORES TRABAJO TRACTOR LIVIANO POR H</v>
          </cell>
          <cell r="D1075" t="str">
            <v>B1</v>
          </cell>
          <cell r="E1075">
            <v>246</v>
          </cell>
          <cell r="F1075">
            <v>9</v>
          </cell>
          <cell r="G1075">
            <v>6.8</v>
          </cell>
          <cell r="H1075">
            <v>-2</v>
          </cell>
          <cell r="I1075">
            <v>-13.6</v>
          </cell>
          <cell r="J1075">
            <v>19991030</v>
          </cell>
          <cell r="K1075" t="str">
            <v>1140305017</v>
          </cell>
          <cell r="L1075" t="str">
            <v>5120410000</v>
          </cell>
          <cell r="M1075" t="str">
            <v>9100000005</v>
          </cell>
        </row>
        <row r="1076">
          <cell r="A1076" t="str">
            <v>P023</v>
          </cell>
          <cell r="B1076">
            <v>3108010052</v>
          </cell>
          <cell r="C1076" t="str">
            <v>EM-LABORES TRABAJO TRACTOR LIVIANO POR H</v>
          </cell>
          <cell r="D1076" t="str">
            <v>B1</v>
          </cell>
          <cell r="E1076">
            <v>247</v>
          </cell>
          <cell r="F1076">
            <v>9</v>
          </cell>
          <cell r="G1076">
            <v>6.8</v>
          </cell>
          <cell r="H1076">
            <v>-1</v>
          </cell>
          <cell r="I1076">
            <v>-6.8</v>
          </cell>
          <cell r="J1076">
            <v>19991030</v>
          </cell>
          <cell r="K1076" t="str">
            <v>1140305017</v>
          </cell>
          <cell r="L1076" t="str">
            <v>5120410000</v>
          </cell>
          <cell r="M1076" t="str">
            <v>9100000005</v>
          </cell>
        </row>
        <row r="1077">
          <cell r="A1077" t="str">
            <v>P023</v>
          </cell>
          <cell r="B1077">
            <v>3108010052</v>
          </cell>
          <cell r="C1077" t="str">
            <v>EM-LABORES TRABAJO TRACTOR LIVIANO POR H</v>
          </cell>
          <cell r="D1077" t="str">
            <v>B1</v>
          </cell>
          <cell r="E1077">
            <v>248</v>
          </cell>
          <cell r="F1077">
            <v>9</v>
          </cell>
          <cell r="G1077">
            <v>6.8</v>
          </cell>
          <cell r="H1077">
            <v>-1</v>
          </cell>
          <cell r="I1077">
            <v>-6.8</v>
          </cell>
          <cell r="J1077">
            <v>19991030</v>
          </cell>
          <cell r="K1077" t="str">
            <v>1140305017</v>
          </cell>
          <cell r="L1077" t="str">
            <v>5120410000</v>
          </cell>
          <cell r="M1077" t="str">
            <v>9100000005</v>
          </cell>
        </row>
        <row r="1078">
          <cell r="A1078" t="str">
            <v>P023</v>
          </cell>
          <cell r="B1078">
            <v>3108010052</v>
          </cell>
          <cell r="C1078" t="str">
            <v>EM-LABORES TRABAJO TRACTOR LIVIANO POR H</v>
          </cell>
          <cell r="D1078" t="str">
            <v>B1</v>
          </cell>
          <cell r="E1078">
            <v>273</v>
          </cell>
          <cell r="F1078">
            <v>2</v>
          </cell>
          <cell r="G1078">
            <v>6.8</v>
          </cell>
          <cell r="H1078">
            <v>-3</v>
          </cell>
          <cell r="I1078">
            <v>-20.399999999999999</v>
          </cell>
          <cell r="J1078">
            <v>19991030</v>
          </cell>
          <cell r="K1078" t="str">
            <v>1140305017</v>
          </cell>
          <cell r="L1078" t="str">
            <v>5120410000</v>
          </cell>
          <cell r="M1078" t="str">
            <v>9100000005</v>
          </cell>
        </row>
        <row r="1079">
          <cell r="A1079" t="str">
            <v>P023</v>
          </cell>
          <cell r="B1079">
            <v>3108010052</v>
          </cell>
          <cell r="C1079" t="str">
            <v>EM-LABORES TRABAJO TRACTOR LIVIANO POR H</v>
          </cell>
          <cell r="D1079" t="str">
            <v>B1</v>
          </cell>
          <cell r="E1079">
            <v>274</v>
          </cell>
          <cell r="F1079">
            <v>2</v>
          </cell>
          <cell r="G1079">
            <v>6.8</v>
          </cell>
          <cell r="H1079">
            <v>-5</v>
          </cell>
          <cell r="I1079">
            <v>-34</v>
          </cell>
          <cell r="J1079">
            <v>19991030</v>
          </cell>
          <cell r="K1079" t="str">
            <v>1140305017</v>
          </cell>
          <cell r="L1079" t="str">
            <v>5120410000</v>
          </cell>
          <cell r="M1079" t="str">
            <v>9100000005</v>
          </cell>
        </row>
        <row r="1080">
          <cell r="A1080" t="str">
            <v>P023</v>
          </cell>
          <cell r="B1080">
            <v>3108010052</v>
          </cell>
          <cell r="C1080" t="str">
            <v>EM-LABORES TRABAJO TRACTOR LIVIANO POR H</v>
          </cell>
          <cell r="D1080" t="str">
            <v>B1</v>
          </cell>
          <cell r="E1080">
            <v>275</v>
          </cell>
          <cell r="F1080">
            <v>2</v>
          </cell>
          <cell r="G1080">
            <v>6.8</v>
          </cell>
          <cell r="H1080">
            <v>-4</v>
          </cell>
          <cell r="I1080">
            <v>-27.2</v>
          </cell>
          <cell r="J1080">
            <v>19991030</v>
          </cell>
          <cell r="K1080" t="str">
            <v>1140305017</v>
          </cell>
          <cell r="L1080" t="str">
            <v>5120410000</v>
          </cell>
          <cell r="M1080" t="str">
            <v>9100000005</v>
          </cell>
        </row>
        <row r="1081">
          <cell r="A1081" t="str">
            <v>P023</v>
          </cell>
          <cell r="B1081">
            <v>3108010052</v>
          </cell>
          <cell r="C1081" t="str">
            <v>EM-LABORES TRABAJO TRACTOR LIVIANO POR H</v>
          </cell>
          <cell r="D1081" t="str">
            <v>B1</v>
          </cell>
          <cell r="E1081">
            <v>276</v>
          </cell>
          <cell r="F1081">
            <v>2</v>
          </cell>
          <cell r="G1081">
            <v>6.8</v>
          </cell>
          <cell r="H1081">
            <v>-4</v>
          </cell>
          <cell r="I1081">
            <v>-27.2</v>
          </cell>
          <cell r="J1081">
            <v>19991030</v>
          </cell>
          <cell r="K1081" t="str">
            <v>1140305017</v>
          </cell>
          <cell r="L1081" t="str">
            <v>5120410000</v>
          </cell>
          <cell r="M1081" t="str">
            <v>9100000005</v>
          </cell>
        </row>
        <row r="1082">
          <cell r="A1082" t="str">
            <v>P023</v>
          </cell>
          <cell r="B1082">
            <v>3108010052</v>
          </cell>
          <cell r="C1082" t="str">
            <v>EM-LABORES TRABAJO TRACTOR LIVIANO POR H</v>
          </cell>
          <cell r="D1082" t="str">
            <v>B1</v>
          </cell>
          <cell r="E1082">
            <v>277</v>
          </cell>
          <cell r="F1082">
            <v>2</v>
          </cell>
          <cell r="G1082">
            <v>6.8</v>
          </cell>
          <cell r="H1082">
            <v>-5</v>
          </cell>
          <cell r="I1082">
            <v>-34</v>
          </cell>
          <cell r="J1082">
            <v>19991030</v>
          </cell>
          <cell r="K1082" t="str">
            <v>1140305017</v>
          </cell>
          <cell r="L1082" t="str">
            <v>5120410000</v>
          </cell>
          <cell r="M1082" t="str">
            <v>9100000005</v>
          </cell>
        </row>
        <row r="1083">
          <cell r="A1083" t="str">
            <v>P023</v>
          </cell>
          <cell r="B1083">
            <v>3108010052</v>
          </cell>
          <cell r="C1083" t="str">
            <v>EM-LABORES TRABAJO TRACTOR LIVIANO POR H</v>
          </cell>
          <cell r="D1083" t="str">
            <v>B1</v>
          </cell>
          <cell r="E1083">
            <v>278</v>
          </cell>
          <cell r="F1083">
            <v>2</v>
          </cell>
          <cell r="G1083">
            <v>6.8</v>
          </cell>
          <cell r="H1083">
            <v>-4</v>
          </cell>
          <cell r="I1083">
            <v>-27.2</v>
          </cell>
          <cell r="J1083">
            <v>19991030</v>
          </cell>
          <cell r="K1083" t="str">
            <v>1140305017</v>
          </cell>
          <cell r="L1083" t="str">
            <v>5120410000</v>
          </cell>
          <cell r="M1083" t="str">
            <v>9100000005</v>
          </cell>
        </row>
        <row r="1084">
          <cell r="A1084" t="str">
            <v>P001</v>
          </cell>
          <cell r="B1084">
            <v>3108010052</v>
          </cell>
          <cell r="C1084" t="str">
            <v>EM-LABORES TRABAJO TRACTOR LIVIANO POR H</v>
          </cell>
          <cell r="D1084" t="str">
            <v>L1</v>
          </cell>
          <cell r="E1084">
            <v>257</v>
          </cell>
          <cell r="F1084">
            <v>1</v>
          </cell>
          <cell r="G1084">
            <v>6.8</v>
          </cell>
          <cell r="H1084">
            <v>-200</v>
          </cell>
          <cell r="I1084">
            <v>-1360</v>
          </cell>
          <cell r="J1084">
            <v>19991028</v>
          </cell>
          <cell r="K1084" t="str">
            <v>1241506009</v>
          </cell>
          <cell r="L1084" t="str">
            <v>5120414000</v>
          </cell>
          <cell r="M1084" t="str">
            <v>9200000007</v>
          </cell>
        </row>
        <row r="1085">
          <cell r="A1085" t="str">
            <v>P014</v>
          </cell>
          <cell r="B1085">
            <v>3108010052</v>
          </cell>
          <cell r="C1085" t="str">
            <v>EM-LABORES TRABAJO TRACTOR LIVIANO POR H</v>
          </cell>
          <cell r="D1085" t="str">
            <v>S1</v>
          </cell>
          <cell r="E1085">
            <v>281</v>
          </cell>
          <cell r="F1085">
            <v>1</v>
          </cell>
          <cell r="G1085">
            <v>6.8</v>
          </cell>
          <cell r="H1085">
            <v>-112</v>
          </cell>
          <cell r="I1085">
            <v>-761.6</v>
          </cell>
          <cell r="J1085">
            <v>19991031</v>
          </cell>
          <cell r="K1085" t="str">
            <v>5110201048</v>
          </cell>
          <cell r="L1085" t="str">
            <v>5120411000</v>
          </cell>
          <cell r="M1085" t="str">
            <v>9200000002</v>
          </cell>
        </row>
        <row r="1086">
          <cell r="A1086" t="str">
            <v>P014</v>
          </cell>
          <cell r="B1086">
            <v>3108010052</v>
          </cell>
          <cell r="C1086" t="str">
            <v>EM-LABORES TRABAJO TRACTOR LIVIANO POR H</v>
          </cell>
          <cell r="D1086" t="str">
            <v>S1</v>
          </cell>
          <cell r="E1086">
            <v>283</v>
          </cell>
          <cell r="F1086">
            <v>1</v>
          </cell>
          <cell r="G1086">
            <v>6.8</v>
          </cell>
          <cell r="H1086">
            <v>-10</v>
          </cell>
          <cell r="I1086">
            <v>-68</v>
          </cell>
          <cell r="J1086">
            <v>19991031</v>
          </cell>
          <cell r="K1086" t="str">
            <v>5110201048</v>
          </cell>
          <cell r="L1086" t="str">
            <v>5120411000</v>
          </cell>
          <cell r="M1086" t="str">
            <v>9200000002</v>
          </cell>
        </row>
        <row r="1087">
          <cell r="A1087" t="str">
            <v>P012</v>
          </cell>
          <cell r="B1087">
            <v>3108010052</v>
          </cell>
          <cell r="C1087" t="str">
            <v>EM-LABORES TRABAJO TRACTOR LIVIANO POR H</v>
          </cell>
          <cell r="D1087" t="str">
            <v>N1</v>
          </cell>
          <cell r="E1087">
            <v>340</v>
          </cell>
          <cell r="F1087">
            <v>2</v>
          </cell>
          <cell r="G1087">
            <v>6.8</v>
          </cell>
          <cell r="H1087">
            <v>-150</v>
          </cell>
          <cell r="I1087">
            <v>-1020</v>
          </cell>
          <cell r="J1087">
            <v>19991031</v>
          </cell>
          <cell r="K1087" t="str">
            <v>5110301048</v>
          </cell>
          <cell r="L1087" t="str">
            <v>5120412000</v>
          </cell>
          <cell r="M1087" t="str">
            <v>9200000004</v>
          </cell>
        </row>
        <row r="1088">
          <cell r="A1088" t="str">
            <v>P001</v>
          </cell>
          <cell r="B1088">
            <v>3108010052</v>
          </cell>
          <cell r="C1088" t="str">
            <v>EM-LABORES TRABAJO TRACTOR LIVIANO POR H</v>
          </cell>
          <cell r="D1088" t="str">
            <v>L1</v>
          </cell>
          <cell r="E1088">
            <v>258</v>
          </cell>
          <cell r="F1088">
            <v>1</v>
          </cell>
          <cell r="G1088">
            <v>6.8</v>
          </cell>
          <cell r="H1088">
            <v>-200</v>
          </cell>
          <cell r="I1088">
            <v>-1360</v>
          </cell>
          <cell r="J1088">
            <v>19991028</v>
          </cell>
          <cell r="K1088" t="str">
            <v>5110302021</v>
          </cell>
          <cell r="L1088" t="str">
            <v>5120412000</v>
          </cell>
          <cell r="M1088" t="str">
            <v>9200000003</v>
          </cell>
        </row>
        <row r="1089">
          <cell r="A1089" t="str">
            <v>P014</v>
          </cell>
          <cell r="B1089">
            <v>3108010052</v>
          </cell>
          <cell r="C1089" t="str">
            <v>EM-LABORES TRABAJO TRACTOR LIVIANO POR H</v>
          </cell>
          <cell r="D1089" t="str">
            <v>S1</v>
          </cell>
          <cell r="E1089">
            <v>282</v>
          </cell>
          <cell r="F1089">
            <v>1</v>
          </cell>
          <cell r="G1089">
            <v>6.8</v>
          </cell>
          <cell r="H1089">
            <v>-10</v>
          </cell>
          <cell r="I1089">
            <v>-68</v>
          </cell>
          <cell r="J1089">
            <v>19991031</v>
          </cell>
          <cell r="K1089" t="str">
            <v>5120117000</v>
          </cell>
          <cell r="L1089" t="str">
            <v>5120414000</v>
          </cell>
          <cell r="M1089" t="str">
            <v>9200000001</v>
          </cell>
        </row>
        <row r="1090">
          <cell r="A1090" t="str">
            <v>P023</v>
          </cell>
          <cell r="B1090">
            <v>3108010052</v>
          </cell>
          <cell r="C1090" t="str">
            <v>EM-LABORES TRABAJO TRACTOR LIVIANO POR H</v>
          </cell>
          <cell r="D1090" t="str">
            <v>B1</v>
          </cell>
          <cell r="E1090">
            <v>285</v>
          </cell>
          <cell r="F1090">
            <v>1</v>
          </cell>
          <cell r="G1090">
            <v>6.8</v>
          </cell>
          <cell r="H1090">
            <v>-20</v>
          </cell>
          <cell r="I1090">
            <v>-136</v>
          </cell>
          <cell r="J1090">
            <v>19991030</v>
          </cell>
          <cell r="K1090" t="str">
            <v>5120117000</v>
          </cell>
          <cell r="L1090" t="str">
            <v>5120414000</v>
          </cell>
          <cell r="M1090" t="str">
            <v>9200000001</v>
          </cell>
        </row>
        <row r="1091">
          <cell r="A1091" t="str">
            <v>P014</v>
          </cell>
          <cell r="B1091">
            <v>3108010052</v>
          </cell>
          <cell r="C1091" t="str">
            <v>EM-LABORES TRABAJO TRACTOR LIVIANO POR H</v>
          </cell>
          <cell r="D1091" t="str">
            <v>S1</v>
          </cell>
          <cell r="E1091">
            <v>284</v>
          </cell>
          <cell r="F1091">
            <v>1</v>
          </cell>
          <cell r="G1091">
            <v>6.8</v>
          </cell>
          <cell r="H1091">
            <v>-150</v>
          </cell>
          <cell r="I1091">
            <v>-1020</v>
          </cell>
          <cell r="J1091">
            <v>19991031</v>
          </cell>
          <cell r="K1091" t="str">
            <v>5120204000</v>
          </cell>
          <cell r="L1091" t="str">
            <v>5120414000</v>
          </cell>
          <cell r="M1091" t="str">
            <v>9200000008</v>
          </cell>
        </row>
        <row r="1092">
          <cell r="A1092" t="str">
            <v>P001</v>
          </cell>
          <cell r="B1092">
            <v>3108010052</v>
          </cell>
          <cell r="C1092" t="str">
            <v>EM-LABORES TRABAJO TRACTOR LIVIANO POR H</v>
          </cell>
          <cell r="D1092" t="str">
            <v>L1</v>
          </cell>
          <cell r="E1092">
            <v>268</v>
          </cell>
          <cell r="F1092">
            <v>1</v>
          </cell>
          <cell r="G1092">
            <v>6.8</v>
          </cell>
          <cell r="H1092">
            <v>-172</v>
          </cell>
          <cell r="I1092">
            <v>-1169.5999999999999</v>
          </cell>
          <cell r="J1092">
            <v>19991030</v>
          </cell>
          <cell r="K1092" t="str">
            <v>5120206000</v>
          </cell>
          <cell r="L1092" t="str">
            <v>5120414000</v>
          </cell>
          <cell r="M1092" t="str">
            <v>9200000009</v>
          </cell>
        </row>
        <row r="1093">
          <cell r="A1093" t="str">
            <v>P005</v>
          </cell>
          <cell r="B1093">
            <v>3108010052</v>
          </cell>
          <cell r="C1093" t="str">
            <v>EM-LABORES TRABAJO TRACTOR LIVIANO POR H</v>
          </cell>
          <cell r="D1093" t="str">
            <v>H1</v>
          </cell>
          <cell r="E1093">
            <v>215</v>
          </cell>
          <cell r="F1093">
            <v>1</v>
          </cell>
          <cell r="G1093">
            <v>6.8</v>
          </cell>
          <cell r="H1093">
            <v>-18</v>
          </cell>
          <cell r="I1093">
            <v>-122.39999999999999</v>
          </cell>
          <cell r="J1093">
            <v>19991031</v>
          </cell>
          <cell r="K1093" t="str">
            <v>5120206000</v>
          </cell>
          <cell r="L1093" t="str">
            <v>5120414000</v>
          </cell>
          <cell r="M1093" t="str">
            <v>9200000009</v>
          </cell>
        </row>
        <row r="1094">
          <cell r="A1094" t="str">
            <v>P012</v>
          </cell>
          <cell r="B1094">
            <v>3108010053</v>
          </cell>
          <cell r="C1094" t="str">
            <v>EM-LABORES TRABAJO TRACTOR PESADO POR HO</v>
          </cell>
          <cell r="D1094" t="str">
            <v>N1</v>
          </cell>
          <cell r="E1094">
            <v>342</v>
          </cell>
          <cell r="F1094">
            <v>1</v>
          </cell>
          <cell r="G1094">
            <v>13.6</v>
          </cell>
          <cell r="H1094">
            <v>-50</v>
          </cell>
          <cell r="I1094">
            <v>-680</v>
          </cell>
          <cell r="J1094">
            <v>19991031</v>
          </cell>
          <cell r="K1094" t="str">
            <v>5120117000</v>
          </cell>
          <cell r="L1094" t="str">
            <v>5120414000</v>
          </cell>
          <cell r="M1094" t="str">
            <v>9200000001</v>
          </cell>
        </row>
        <row r="1095">
          <cell r="A1095" t="str">
            <v>P005</v>
          </cell>
          <cell r="B1095">
            <v>3108010056</v>
          </cell>
          <cell r="C1095" t="str">
            <v>EM-REPARTO DE ALIMENTOS</v>
          </cell>
          <cell r="D1095" t="str">
            <v>H1</v>
          </cell>
          <cell r="E1095">
            <v>210</v>
          </cell>
          <cell r="F1095">
            <v>1</v>
          </cell>
          <cell r="G1095">
            <v>8.5</v>
          </cell>
          <cell r="H1095">
            <v>-225</v>
          </cell>
          <cell r="I1095">
            <v>-1912.5</v>
          </cell>
          <cell r="J1095">
            <v>19991031</v>
          </cell>
          <cell r="K1095" t="str">
            <v>5110201021</v>
          </cell>
          <cell r="L1095" t="str">
            <v>5120411000</v>
          </cell>
          <cell r="M1095" t="str">
            <v>9200000002</v>
          </cell>
        </row>
        <row r="1096">
          <cell r="A1096" t="str">
            <v>P005</v>
          </cell>
          <cell r="B1096">
            <v>3108010057</v>
          </cell>
          <cell r="C1096" t="str">
            <v>EM-VARIOS TRACTOR</v>
          </cell>
          <cell r="D1096" t="str">
            <v>H1</v>
          </cell>
          <cell r="E1096">
            <v>211</v>
          </cell>
          <cell r="F1096">
            <v>1</v>
          </cell>
          <cell r="G1096">
            <v>8.5</v>
          </cell>
          <cell r="H1096">
            <v>-125</v>
          </cell>
          <cell r="I1096">
            <v>-1062.5</v>
          </cell>
          <cell r="J1096">
            <v>19991031</v>
          </cell>
          <cell r="K1096" t="str">
            <v>5120117000</v>
          </cell>
          <cell r="L1096" t="str">
            <v>5120414000</v>
          </cell>
          <cell r="M1096" t="str">
            <v>9200000001</v>
          </cell>
        </row>
        <row r="1097">
          <cell r="A1097" t="str">
            <v>T008</v>
          </cell>
          <cell r="B1097">
            <v>3108010058</v>
          </cell>
          <cell r="C1097" t="str">
            <v>EM-SERVICIOS MOTONIVELADORA</v>
          </cell>
          <cell r="D1097" t="str">
            <v>E1</v>
          </cell>
          <cell r="E1097">
            <v>425</v>
          </cell>
          <cell r="F1097">
            <v>1</v>
          </cell>
          <cell r="G1097">
            <v>11.9</v>
          </cell>
          <cell r="H1097">
            <v>-113</v>
          </cell>
          <cell r="I1097">
            <v>-1344.7</v>
          </cell>
          <cell r="J1097">
            <v>19991031</v>
          </cell>
          <cell r="K1097" t="str">
            <v>5110201030</v>
          </cell>
          <cell r="L1097" t="str">
            <v>5120414000</v>
          </cell>
          <cell r="M1097" t="str">
            <v>9100000027</v>
          </cell>
        </row>
        <row r="1098">
          <cell r="A1098" t="str">
            <v>P023</v>
          </cell>
          <cell r="B1098">
            <v>3204000002</v>
          </cell>
          <cell r="C1098" t="str">
            <v>ALFASAL L SALES MIN.</v>
          </cell>
          <cell r="D1098" t="str">
            <v>B1</v>
          </cell>
          <cell r="E1098">
            <v>217</v>
          </cell>
          <cell r="F1098">
            <v>7</v>
          </cell>
          <cell r="G1098">
            <v>0.6</v>
          </cell>
          <cell r="H1098">
            <v>-980</v>
          </cell>
          <cell r="I1098">
            <v>-588</v>
          </cell>
          <cell r="J1098">
            <v>19991030</v>
          </cell>
          <cell r="K1098" t="str">
            <v>5110301016</v>
          </cell>
          <cell r="L1098" t="str">
            <v>6210219005</v>
          </cell>
          <cell r="M1098" t="str">
            <v>9200000004</v>
          </cell>
        </row>
        <row r="1099">
          <cell r="A1099" t="str">
            <v>P023</v>
          </cell>
          <cell r="B1099">
            <v>3204000004</v>
          </cell>
          <cell r="C1099" t="str">
            <v>ALFASAL PPZ SALES MIN.</v>
          </cell>
          <cell r="D1099" t="str">
            <v>B1</v>
          </cell>
          <cell r="E1099">
            <v>217</v>
          </cell>
          <cell r="F1099">
            <v>9</v>
          </cell>
          <cell r="G1099">
            <v>0.95</v>
          </cell>
          <cell r="H1099">
            <v>-230</v>
          </cell>
          <cell r="I1099">
            <v>-218.5</v>
          </cell>
          <cell r="J1099">
            <v>19991030</v>
          </cell>
          <cell r="K1099" t="str">
            <v>5110301016</v>
          </cell>
          <cell r="L1099" t="str">
            <v>6210219005</v>
          </cell>
          <cell r="M1099" t="str">
            <v>9200000004</v>
          </cell>
        </row>
        <row r="1100">
          <cell r="A1100" t="str">
            <v>P023</v>
          </cell>
          <cell r="B1100">
            <v>3204000006</v>
          </cell>
          <cell r="C1100" t="str">
            <v>ALFASAL V SALES MIN.</v>
          </cell>
          <cell r="D1100" t="str">
            <v>B1</v>
          </cell>
          <cell r="E1100">
            <v>217</v>
          </cell>
          <cell r="F1100">
            <v>8</v>
          </cell>
          <cell r="G1100">
            <v>0.38500000000000001</v>
          </cell>
          <cell r="H1100">
            <v>-80</v>
          </cell>
          <cell r="I1100">
            <v>-30.8</v>
          </cell>
          <cell r="J1100">
            <v>19991030</v>
          </cell>
          <cell r="K1100" t="str">
            <v>5110301016</v>
          </cell>
          <cell r="L1100" t="str">
            <v>6210219005</v>
          </cell>
          <cell r="M1100" t="str">
            <v>9200000004</v>
          </cell>
        </row>
        <row r="1101">
          <cell r="A1101" t="str">
            <v>P012</v>
          </cell>
          <cell r="B1101">
            <v>3204000008</v>
          </cell>
          <cell r="C1101" t="str">
            <v>ALFASAL VRX SALES MIN.</v>
          </cell>
          <cell r="D1101" t="str">
            <v>N1</v>
          </cell>
          <cell r="E1101">
            <v>311</v>
          </cell>
          <cell r="F1101">
            <v>1</v>
          </cell>
          <cell r="G1101">
            <v>0.71499999999999997</v>
          </cell>
          <cell r="H1101">
            <v>-1620</v>
          </cell>
          <cell r="I1101">
            <v>-1158.3</v>
          </cell>
          <cell r="J1101">
            <v>19991031</v>
          </cell>
          <cell r="K1101" t="str">
            <v>5110301016</v>
          </cell>
          <cell r="L1101" t="str">
            <v>6210219005</v>
          </cell>
          <cell r="M1101" t="str">
            <v>9200000004</v>
          </cell>
        </row>
        <row r="1102">
          <cell r="A1102" t="str">
            <v>P012</v>
          </cell>
          <cell r="B1102">
            <v>3204000024</v>
          </cell>
          <cell r="C1102" t="str">
            <v>SUP. MIN. ALFASAL P.A.</v>
          </cell>
          <cell r="D1102" t="str">
            <v>N1</v>
          </cell>
          <cell r="E1102">
            <v>312</v>
          </cell>
          <cell r="F1102">
            <v>1</v>
          </cell>
          <cell r="G1102">
            <v>0.98</v>
          </cell>
          <cell r="H1102">
            <v>-530</v>
          </cell>
          <cell r="I1102">
            <v>-519.4</v>
          </cell>
          <cell r="J1102">
            <v>19991031</v>
          </cell>
          <cell r="K1102" t="str">
            <v>5110301016</v>
          </cell>
          <cell r="L1102" t="str">
            <v>6210219005</v>
          </cell>
          <cell r="M1102" t="str">
            <v>9200000004</v>
          </cell>
        </row>
        <row r="1103">
          <cell r="A1103" t="str">
            <v>P007</v>
          </cell>
          <cell r="B1103">
            <v>3302000006</v>
          </cell>
          <cell r="C1103" t="str">
            <v>TAMBO BELLTONE</v>
          </cell>
          <cell r="D1103" t="str">
            <v>B1</v>
          </cell>
          <cell r="E1103">
            <v>210</v>
          </cell>
          <cell r="F1103">
            <v>1</v>
          </cell>
          <cell r="G1103">
            <v>14.4</v>
          </cell>
          <cell r="H1103">
            <v>-26</v>
          </cell>
          <cell r="I1103">
            <v>-374.40000000000003</v>
          </cell>
          <cell r="J1103">
            <v>19991030</v>
          </cell>
          <cell r="K1103" t="str">
            <v>5110304007</v>
          </cell>
          <cell r="L1103" t="str">
            <v>6230200000</v>
          </cell>
          <cell r="M1103" t="str">
            <v>9200000012</v>
          </cell>
        </row>
        <row r="1104">
          <cell r="A1104" t="str">
            <v>P007</v>
          </cell>
          <cell r="B1104">
            <v>3302000017</v>
          </cell>
          <cell r="C1104" t="str">
            <v>TAMBO DEMAND</v>
          </cell>
          <cell r="D1104" t="str">
            <v>B1</v>
          </cell>
          <cell r="E1104">
            <v>210</v>
          </cell>
          <cell r="F1104">
            <v>2</v>
          </cell>
          <cell r="G1104">
            <v>27</v>
          </cell>
          <cell r="H1104">
            <v>-25</v>
          </cell>
          <cell r="I1104">
            <v>-675</v>
          </cell>
          <cell r="J1104">
            <v>19991030</v>
          </cell>
          <cell r="K1104" t="str">
            <v>5110304007</v>
          </cell>
          <cell r="L1104" t="str">
            <v>6230200000</v>
          </cell>
          <cell r="M1104" t="str">
            <v>9200000012</v>
          </cell>
        </row>
        <row r="1105">
          <cell r="A1105" t="str">
            <v>P012</v>
          </cell>
          <cell r="B1105">
            <v>3302000020</v>
          </cell>
          <cell r="C1105" t="str">
            <v>TAMBO DUCK</v>
          </cell>
          <cell r="D1105" t="str">
            <v>N1</v>
          </cell>
          <cell r="E1105">
            <v>313</v>
          </cell>
          <cell r="F1105">
            <v>5</v>
          </cell>
          <cell r="G1105">
            <v>5.85</v>
          </cell>
          <cell r="H1105">
            <v>-9</v>
          </cell>
          <cell r="I1105">
            <v>-52.65</v>
          </cell>
          <cell r="J1105">
            <v>19991031</v>
          </cell>
          <cell r="K1105" t="str">
            <v>5110301007</v>
          </cell>
          <cell r="L1105" t="str">
            <v>6230200000</v>
          </cell>
          <cell r="M1105" t="str">
            <v>9200000004</v>
          </cell>
        </row>
        <row r="1106">
          <cell r="A1106" t="str">
            <v>P001</v>
          </cell>
          <cell r="B1106">
            <v>3302000034</v>
          </cell>
          <cell r="C1106" t="str">
            <v>TAMBO JOHNSON</v>
          </cell>
          <cell r="D1106" t="str">
            <v>L1</v>
          </cell>
          <cell r="E1106">
            <v>283</v>
          </cell>
          <cell r="F1106">
            <v>1</v>
          </cell>
          <cell r="G1106">
            <v>12.593999999999999</v>
          </cell>
          <cell r="H1106">
            <v>-9</v>
          </cell>
          <cell r="I1106">
            <v>-113.34599999999999</v>
          </cell>
          <cell r="J1106">
            <v>19991030</v>
          </cell>
          <cell r="K1106" t="str">
            <v>5110301007</v>
          </cell>
          <cell r="L1106" t="str">
            <v>6230200000</v>
          </cell>
          <cell r="M1106" t="str">
            <v>9200000004</v>
          </cell>
        </row>
        <row r="1107">
          <cell r="A1107" t="str">
            <v>P001</v>
          </cell>
          <cell r="B1107">
            <v>3302000036</v>
          </cell>
          <cell r="C1107" t="str">
            <v>TAMBO JURIST</v>
          </cell>
          <cell r="D1107" t="str">
            <v>L1</v>
          </cell>
          <cell r="E1107">
            <v>283</v>
          </cell>
          <cell r="F1107">
            <v>2</v>
          </cell>
          <cell r="G1107">
            <v>-7.0209999999999999</v>
          </cell>
          <cell r="H1107">
            <v>-8</v>
          </cell>
          <cell r="I1107">
            <v>56.167999999999999</v>
          </cell>
          <cell r="J1107">
            <v>19991030</v>
          </cell>
          <cell r="K1107" t="str">
            <v>5110301007</v>
          </cell>
          <cell r="L1107" t="str">
            <v>6230200000</v>
          </cell>
          <cell r="M1107" t="str">
            <v>9200000004</v>
          </cell>
        </row>
        <row r="1108">
          <cell r="A1108" t="str">
            <v>P007</v>
          </cell>
          <cell r="B1108">
            <v>3302000036</v>
          </cell>
          <cell r="C1108" t="str">
            <v>TAMBO JURIST</v>
          </cell>
          <cell r="D1108" t="str">
            <v>B1</v>
          </cell>
          <cell r="E1108">
            <v>210</v>
          </cell>
          <cell r="F1108">
            <v>4</v>
          </cell>
          <cell r="G1108">
            <v>16.32</v>
          </cell>
          <cell r="H1108">
            <v>-25</v>
          </cell>
          <cell r="I1108">
            <v>-408</v>
          </cell>
          <cell r="J1108">
            <v>19991030</v>
          </cell>
          <cell r="K1108" t="str">
            <v>5110304007</v>
          </cell>
          <cell r="L1108" t="str">
            <v>6230200000</v>
          </cell>
          <cell r="M1108" t="str">
            <v>9200000012</v>
          </cell>
        </row>
        <row r="1109">
          <cell r="A1109" t="str">
            <v>P001</v>
          </cell>
          <cell r="B1109">
            <v>3302000038</v>
          </cell>
          <cell r="C1109" t="str">
            <v>TAMBO LINCOLN</v>
          </cell>
          <cell r="D1109" t="str">
            <v>L1</v>
          </cell>
          <cell r="E1109">
            <v>283</v>
          </cell>
          <cell r="F1109">
            <v>3</v>
          </cell>
          <cell r="G1109">
            <v>4.5</v>
          </cell>
          <cell r="H1109">
            <v>-42</v>
          </cell>
          <cell r="I1109">
            <v>-189</v>
          </cell>
          <cell r="J1109">
            <v>19991030</v>
          </cell>
          <cell r="K1109" t="str">
            <v>5110301007</v>
          </cell>
          <cell r="L1109" t="str">
            <v>6230200000</v>
          </cell>
          <cell r="M1109" t="str">
            <v>9200000004</v>
          </cell>
        </row>
        <row r="1110">
          <cell r="A1110" t="str">
            <v>P012</v>
          </cell>
          <cell r="B1110">
            <v>3302000038</v>
          </cell>
          <cell r="C1110" t="str">
            <v>TAMBO LINCOLN</v>
          </cell>
          <cell r="D1110" t="str">
            <v>N1</v>
          </cell>
          <cell r="E1110">
            <v>313</v>
          </cell>
          <cell r="F1110">
            <v>4</v>
          </cell>
          <cell r="G1110">
            <v>4.5</v>
          </cell>
          <cell r="H1110">
            <v>-50</v>
          </cell>
          <cell r="I1110">
            <v>-225</v>
          </cell>
          <cell r="J1110">
            <v>19991031</v>
          </cell>
          <cell r="K1110" t="str">
            <v>5110301007</v>
          </cell>
          <cell r="L1110" t="str">
            <v>6230200000</v>
          </cell>
          <cell r="M1110" t="str">
            <v>9200000004</v>
          </cell>
        </row>
        <row r="1111">
          <cell r="A1111" t="str">
            <v>P001</v>
          </cell>
          <cell r="B1111">
            <v>3302000043</v>
          </cell>
          <cell r="C1111" t="str">
            <v>TAMBO MAURY</v>
          </cell>
          <cell r="D1111" t="str">
            <v>L1</v>
          </cell>
          <cell r="E1111">
            <v>283</v>
          </cell>
          <cell r="F1111">
            <v>4</v>
          </cell>
          <cell r="G1111">
            <v>7.65</v>
          </cell>
          <cell r="H1111">
            <v>-27</v>
          </cell>
          <cell r="I1111">
            <v>-206.55</v>
          </cell>
          <cell r="J1111">
            <v>19991030</v>
          </cell>
          <cell r="K1111" t="str">
            <v>5110301007</v>
          </cell>
          <cell r="L1111" t="str">
            <v>6230200000</v>
          </cell>
          <cell r="M1111" t="str">
            <v>9200000004</v>
          </cell>
        </row>
        <row r="1112">
          <cell r="A1112" t="str">
            <v>P001</v>
          </cell>
          <cell r="B1112">
            <v>3302000064</v>
          </cell>
          <cell r="C1112" t="str">
            <v>TAMBO STAR WALKER</v>
          </cell>
          <cell r="D1112" t="str">
            <v>L1</v>
          </cell>
          <cell r="E1112">
            <v>283</v>
          </cell>
          <cell r="F1112">
            <v>5</v>
          </cell>
          <cell r="G1112">
            <v>6.75</v>
          </cell>
          <cell r="H1112">
            <v>-7</v>
          </cell>
          <cell r="I1112">
            <v>-47.25</v>
          </cell>
          <cell r="J1112">
            <v>19991030</v>
          </cell>
          <cell r="K1112" t="str">
            <v>5110301007</v>
          </cell>
          <cell r="L1112" t="str">
            <v>6230200000</v>
          </cell>
          <cell r="M1112" t="str">
            <v>9200000004</v>
          </cell>
        </row>
        <row r="1113">
          <cell r="A1113" t="str">
            <v>P007</v>
          </cell>
          <cell r="B1113">
            <v>3302000064</v>
          </cell>
          <cell r="C1113" t="str">
            <v>TAMBO STAR WALKER</v>
          </cell>
          <cell r="D1113" t="str">
            <v>B1</v>
          </cell>
          <cell r="E1113">
            <v>210</v>
          </cell>
          <cell r="F1113">
            <v>3</v>
          </cell>
          <cell r="G1113">
            <v>3</v>
          </cell>
          <cell r="H1113">
            <v>-133</v>
          </cell>
          <cell r="I1113">
            <v>-399</v>
          </cell>
          <cell r="J1113">
            <v>19991030</v>
          </cell>
          <cell r="K1113" t="str">
            <v>5110304007</v>
          </cell>
          <cell r="L1113" t="str">
            <v>6230200000</v>
          </cell>
          <cell r="M1113" t="str">
            <v>9200000012</v>
          </cell>
        </row>
        <row r="1114">
          <cell r="A1114" t="str">
            <v>P012</v>
          </cell>
          <cell r="B1114">
            <v>3302000069</v>
          </cell>
          <cell r="C1114" t="str">
            <v>TAMBO TONER</v>
          </cell>
          <cell r="D1114" t="str">
            <v>N1</v>
          </cell>
          <cell r="E1114">
            <v>313</v>
          </cell>
          <cell r="F1114">
            <v>3</v>
          </cell>
          <cell r="G1114">
            <v>3</v>
          </cell>
          <cell r="H1114">
            <v>-35</v>
          </cell>
          <cell r="I1114">
            <v>-105</v>
          </cell>
          <cell r="J1114">
            <v>19991031</v>
          </cell>
          <cell r="K1114" t="str">
            <v>5110301007</v>
          </cell>
          <cell r="L1114" t="str">
            <v>6230200000</v>
          </cell>
          <cell r="M1114" t="str">
            <v>9200000004</v>
          </cell>
        </row>
        <row r="1115">
          <cell r="A1115" t="str">
            <v>P012</v>
          </cell>
          <cell r="B1115">
            <v>3302000076</v>
          </cell>
          <cell r="C1115" t="str">
            <v>TAMBO PONCHO</v>
          </cell>
          <cell r="D1115" t="str">
            <v>N1</v>
          </cell>
          <cell r="E1115">
            <v>313</v>
          </cell>
          <cell r="F1115">
            <v>2</v>
          </cell>
          <cell r="G1115">
            <v>5.4</v>
          </cell>
          <cell r="H1115">
            <v>-16</v>
          </cell>
          <cell r="I1115">
            <v>-86.4</v>
          </cell>
          <cell r="J1115">
            <v>19991031</v>
          </cell>
          <cell r="K1115" t="str">
            <v>5110301007</v>
          </cell>
          <cell r="L1115" t="str">
            <v>6230200000</v>
          </cell>
          <cell r="M1115" t="str">
            <v>9200000004</v>
          </cell>
        </row>
        <row r="1116">
          <cell r="A1116" t="str">
            <v>P001</v>
          </cell>
          <cell r="B1116">
            <v>3302000080</v>
          </cell>
          <cell r="C1116" t="str">
            <v>TAMBO BOSCO</v>
          </cell>
          <cell r="D1116" t="str">
            <v>L1</v>
          </cell>
          <cell r="E1116">
            <v>283</v>
          </cell>
          <cell r="F1116">
            <v>6</v>
          </cell>
          <cell r="G1116">
            <v>11.2</v>
          </cell>
          <cell r="H1116">
            <v>-47</v>
          </cell>
          <cell r="I1116">
            <v>-526.4</v>
          </cell>
          <cell r="J1116">
            <v>19991030</v>
          </cell>
          <cell r="K1116" t="str">
            <v>5110301007</v>
          </cell>
          <cell r="L1116" t="str">
            <v>6230200000</v>
          </cell>
          <cell r="M1116" t="str">
            <v>9200000004</v>
          </cell>
        </row>
        <row r="1117">
          <cell r="A1117" t="str">
            <v>P001</v>
          </cell>
          <cell r="B1117">
            <v>3302000081</v>
          </cell>
          <cell r="C1117" t="str">
            <v>TAMBO LOGAN</v>
          </cell>
          <cell r="D1117" t="str">
            <v>L1</v>
          </cell>
          <cell r="E1117">
            <v>283</v>
          </cell>
          <cell r="F1117">
            <v>7</v>
          </cell>
          <cell r="G1117">
            <v>5.6619999999999999</v>
          </cell>
          <cell r="H1117">
            <v>-4</v>
          </cell>
          <cell r="I1117">
            <v>-22.648</v>
          </cell>
          <cell r="J1117">
            <v>19991030</v>
          </cell>
          <cell r="K1117" t="str">
            <v>5110301007</v>
          </cell>
          <cell r="L1117" t="str">
            <v>6230200000</v>
          </cell>
          <cell r="M1117" t="str">
            <v>9200000004</v>
          </cell>
        </row>
        <row r="1118">
          <cell r="A1118" t="str">
            <v>P001</v>
          </cell>
          <cell r="B1118">
            <v>3302000082</v>
          </cell>
          <cell r="C1118" t="str">
            <v>TAMBO LEXUS</v>
          </cell>
          <cell r="D1118" t="str">
            <v>L1</v>
          </cell>
          <cell r="E1118">
            <v>283</v>
          </cell>
          <cell r="F1118">
            <v>8</v>
          </cell>
          <cell r="G1118">
            <v>7.7</v>
          </cell>
          <cell r="H1118">
            <v>-12</v>
          </cell>
          <cell r="I1118">
            <v>-92.4</v>
          </cell>
          <cell r="J1118">
            <v>19991030</v>
          </cell>
          <cell r="K1118" t="str">
            <v>5110301007</v>
          </cell>
          <cell r="L1118" t="str">
            <v>6230200000</v>
          </cell>
          <cell r="M1118" t="str">
            <v>9200000004</v>
          </cell>
        </row>
        <row r="1119">
          <cell r="A1119" t="str">
            <v>P001</v>
          </cell>
          <cell r="B1119">
            <v>3302000084</v>
          </cell>
          <cell r="C1119" t="str">
            <v>TAMBO HARP</v>
          </cell>
          <cell r="D1119" t="str">
            <v>L1</v>
          </cell>
          <cell r="E1119">
            <v>283</v>
          </cell>
          <cell r="F1119">
            <v>9</v>
          </cell>
          <cell r="G1119">
            <v>10</v>
          </cell>
          <cell r="H1119">
            <v>-2</v>
          </cell>
          <cell r="I1119">
            <v>-20</v>
          </cell>
          <cell r="J1119">
            <v>19991030</v>
          </cell>
          <cell r="K1119" t="str">
            <v>5110301007</v>
          </cell>
          <cell r="L1119" t="str">
            <v>6230200000</v>
          </cell>
          <cell r="M1119" t="str">
            <v>9200000004</v>
          </cell>
        </row>
        <row r="1120">
          <cell r="A1120" t="str">
            <v>P007</v>
          </cell>
          <cell r="B1120">
            <v>3302000084</v>
          </cell>
          <cell r="C1120" t="str">
            <v>TAMBO HARP</v>
          </cell>
          <cell r="D1120" t="str">
            <v>B1</v>
          </cell>
          <cell r="E1120">
            <v>210</v>
          </cell>
          <cell r="F1120">
            <v>5</v>
          </cell>
          <cell r="G1120">
            <v>10</v>
          </cell>
          <cell r="H1120">
            <v>-40</v>
          </cell>
          <cell r="I1120">
            <v>-400</v>
          </cell>
          <cell r="J1120">
            <v>19991030</v>
          </cell>
          <cell r="K1120" t="str">
            <v>5110304007</v>
          </cell>
          <cell r="L1120" t="str">
            <v>6230200000</v>
          </cell>
          <cell r="M1120" t="str">
            <v>9200000012</v>
          </cell>
        </row>
        <row r="1121">
          <cell r="A1121" t="str">
            <v>P007</v>
          </cell>
          <cell r="B1121">
            <v>3302000085</v>
          </cell>
          <cell r="C1121" t="str">
            <v>TAMBO REMARKABLE</v>
          </cell>
          <cell r="D1121" t="str">
            <v>B1</v>
          </cell>
          <cell r="E1121">
            <v>210</v>
          </cell>
          <cell r="F1121">
            <v>6</v>
          </cell>
          <cell r="G1121">
            <v>8.8000000000000007</v>
          </cell>
          <cell r="H1121">
            <v>-50</v>
          </cell>
          <cell r="I1121">
            <v>-440.00000000000006</v>
          </cell>
          <cell r="J1121">
            <v>19991030</v>
          </cell>
          <cell r="K1121" t="str">
            <v>5110304007</v>
          </cell>
          <cell r="L1121" t="str">
            <v>6230200000</v>
          </cell>
          <cell r="M1121" t="str">
            <v>9200000012</v>
          </cell>
        </row>
        <row r="1122">
          <cell r="A1122" t="str">
            <v>P001</v>
          </cell>
          <cell r="B1122">
            <v>3302000086</v>
          </cell>
          <cell r="C1122" t="str">
            <v>TAMBO TWAIN</v>
          </cell>
          <cell r="D1122" t="str">
            <v>L1</v>
          </cell>
          <cell r="E1122">
            <v>283</v>
          </cell>
          <cell r="F1122">
            <v>10</v>
          </cell>
          <cell r="G1122">
            <v>4.8209999999999997</v>
          </cell>
          <cell r="H1122">
            <v>-2</v>
          </cell>
          <cell r="I1122">
            <v>-9.6419999999999995</v>
          </cell>
          <cell r="J1122">
            <v>19991030</v>
          </cell>
          <cell r="K1122" t="str">
            <v>5110301007</v>
          </cell>
          <cell r="L1122" t="str">
            <v>6230200000</v>
          </cell>
          <cell r="M1122" t="str">
            <v>9200000004</v>
          </cell>
        </row>
        <row r="1123">
          <cell r="A1123" t="str">
            <v>P012</v>
          </cell>
          <cell r="B1123">
            <v>3302000087</v>
          </cell>
          <cell r="C1123" t="str">
            <v>TAMBO CASPER</v>
          </cell>
          <cell r="D1123" t="str">
            <v>N1</v>
          </cell>
          <cell r="E1123">
            <v>313</v>
          </cell>
          <cell r="F1123">
            <v>1</v>
          </cell>
          <cell r="G1123">
            <v>10.5</v>
          </cell>
          <cell r="H1123">
            <v>-4</v>
          </cell>
          <cell r="I1123">
            <v>-42</v>
          </cell>
          <cell r="J1123">
            <v>19991031</v>
          </cell>
          <cell r="K1123" t="str">
            <v>5110301007</v>
          </cell>
          <cell r="L1123" t="str">
            <v>6230200000</v>
          </cell>
          <cell r="M1123" t="str">
            <v>9200000004</v>
          </cell>
        </row>
        <row r="1124">
          <cell r="A1124" t="str">
            <v>P009</v>
          </cell>
          <cell r="B1124">
            <v>3401000001</v>
          </cell>
          <cell r="C1124" t="str">
            <v>GAS OIL</v>
          </cell>
          <cell r="D1124" t="str">
            <v>O1</v>
          </cell>
          <cell r="E1124">
            <v>105</v>
          </cell>
          <cell r="F1124">
            <v>3</v>
          </cell>
          <cell r="G1124">
            <v>0.29720000000000002</v>
          </cell>
          <cell r="H1124">
            <v>-886</v>
          </cell>
          <cell r="I1124">
            <v>-263.31920000000002</v>
          </cell>
          <cell r="J1124">
            <v>19991004</v>
          </cell>
          <cell r="K1124" t="str">
            <v>5110201025</v>
          </cell>
          <cell r="L1124" t="str">
            <v>6140100000</v>
          </cell>
          <cell r="M1124" t="str">
            <v>9200000002</v>
          </cell>
        </row>
        <row r="1125">
          <cell r="A1125" t="str">
            <v>P009</v>
          </cell>
          <cell r="B1125">
            <v>3401000001</v>
          </cell>
          <cell r="C1125" t="str">
            <v>GAS OIL</v>
          </cell>
          <cell r="D1125" t="str">
            <v>O1</v>
          </cell>
          <cell r="E1125">
            <v>107</v>
          </cell>
          <cell r="F1125">
            <v>4</v>
          </cell>
          <cell r="G1125">
            <v>0.29720000000000002</v>
          </cell>
          <cell r="H1125">
            <v>-1767</v>
          </cell>
          <cell r="I1125">
            <v>-525.15240000000006</v>
          </cell>
          <cell r="J1125">
            <v>19991011</v>
          </cell>
          <cell r="K1125" t="str">
            <v>5110201025</v>
          </cell>
          <cell r="L1125" t="str">
            <v>6140100000</v>
          </cell>
          <cell r="M1125" t="str">
            <v>9200000002</v>
          </cell>
        </row>
        <row r="1126">
          <cell r="A1126" t="str">
            <v>P009</v>
          </cell>
          <cell r="B1126">
            <v>3401000001</v>
          </cell>
          <cell r="C1126" t="str">
            <v>GAS OIL</v>
          </cell>
          <cell r="D1126" t="str">
            <v>O1</v>
          </cell>
          <cell r="E1126">
            <v>109</v>
          </cell>
          <cell r="F1126">
            <v>4</v>
          </cell>
          <cell r="G1126">
            <v>0.29720000000000002</v>
          </cell>
          <cell r="H1126">
            <v>-537</v>
          </cell>
          <cell r="I1126">
            <v>-159.59640000000002</v>
          </cell>
          <cell r="J1126">
            <v>19991018</v>
          </cell>
          <cell r="K1126" t="str">
            <v>5110201025</v>
          </cell>
          <cell r="L1126" t="str">
            <v>6140100000</v>
          </cell>
          <cell r="M1126" t="str">
            <v>9200000002</v>
          </cell>
        </row>
        <row r="1127">
          <cell r="A1127" t="str">
            <v>P009</v>
          </cell>
          <cell r="B1127">
            <v>3401000001</v>
          </cell>
          <cell r="C1127" t="str">
            <v>GAS OIL</v>
          </cell>
          <cell r="D1127" t="str">
            <v>O1</v>
          </cell>
          <cell r="E1127">
            <v>111</v>
          </cell>
          <cell r="F1127">
            <v>3</v>
          </cell>
          <cell r="G1127">
            <v>0.29720000000000002</v>
          </cell>
          <cell r="H1127">
            <v>-641</v>
          </cell>
          <cell r="I1127">
            <v>-190.5052</v>
          </cell>
          <cell r="J1127">
            <v>19991026</v>
          </cell>
          <cell r="K1127" t="str">
            <v>5110201025</v>
          </cell>
          <cell r="L1127" t="str">
            <v>6140100000</v>
          </cell>
          <cell r="M1127" t="str">
            <v>9200000002</v>
          </cell>
        </row>
        <row r="1128">
          <cell r="A1128" t="str">
            <v>P012</v>
          </cell>
          <cell r="B1128">
            <v>3401000001</v>
          </cell>
          <cell r="C1128" t="str">
            <v>GAS OIL</v>
          </cell>
          <cell r="D1128" t="str">
            <v>N1</v>
          </cell>
          <cell r="E1128">
            <v>315</v>
          </cell>
          <cell r="F1128">
            <v>1</v>
          </cell>
          <cell r="G1128">
            <v>0.26919999999999999</v>
          </cell>
          <cell r="H1128">
            <v>-47</v>
          </cell>
          <cell r="I1128">
            <v>-12.6524</v>
          </cell>
          <cell r="J1128">
            <v>19991031</v>
          </cell>
          <cell r="K1128" t="str">
            <v>5110301030</v>
          </cell>
          <cell r="L1128" t="str">
            <v>6140100000</v>
          </cell>
          <cell r="M1128" t="str">
            <v>9200000004</v>
          </cell>
        </row>
        <row r="1129">
          <cell r="A1129" t="str">
            <v>P003</v>
          </cell>
          <cell r="B1129">
            <v>3401000001</v>
          </cell>
          <cell r="C1129" t="str">
            <v>GAS OIL</v>
          </cell>
          <cell r="D1129" t="str">
            <v>Q1</v>
          </cell>
          <cell r="E1129">
            <v>180</v>
          </cell>
          <cell r="F1129">
            <v>1</v>
          </cell>
          <cell r="G1129">
            <v>0.26919999999999999</v>
          </cell>
          <cell r="H1129">
            <v>-684</v>
          </cell>
          <cell r="I1129">
            <v>-184.1328</v>
          </cell>
          <cell r="J1129">
            <v>19991031</v>
          </cell>
          <cell r="K1129" t="str">
            <v>5120118000</v>
          </cell>
          <cell r="L1129" t="str">
            <v>6140100000</v>
          </cell>
          <cell r="M1129" t="str">
            <v>9200000001</v>
          </cell>
        </row>
        <row r="1130">
          <cell r="A1130" t="str">
            <v>P005</v>
          </cell>
          <cell r="B1130">
            <v>3401000001</v>
          </cell>
          <cell r="C1130" t="str">
            <v>GAS OIL</v>
          </cell>
          <cell r="D1130" t="str">
            <v>H1</v>
          </cell>
          <cell r="E1130">
            <v>208</v>
          </cell>
          <cell r="F1130">
            <v>1</v>
          </cell>
          <cell r="G1130">
            <v>0.26919999999999999</v>
          </cell>
          <cell r="H1130">
            <v>-395</v>
          </cell>
          <cell r="I1130">
            <v>-106.334</v>
          </cell>
          <cell r="J1130">
            <v>19991031</v>
          </cell>
          <cell r="K1130" t="str">
            <v>5120118000</v>
          </cell>
          <cell r="L1130" t="str">
            <v>6140100000</v>
          </cell>
          <cell r="M1130" t="str">
            <v>9200000001</v>
          </cell>
        </row>
        <row r="1131">
          <cell r="A1131" t="str">
            <v>P005</v>
          </cell>
          <cell r="B1131">
            <v>3401000001</v>
          </cell>
          <cell r="C1131" t="str">
            <v>GAS OIL</v>
          </cell>
          <cell r="D1131" t="str">
            <v>H1</v>
          </cell>
          <cell r="E1131">
            <v>209</v>
          </cell>
          <cell r="F1131">
            <v>1</v>
          </cell>
          <cell r="G1131">
            <v>0.26919999999999999</v>
          </cell>
          <cell r="H1131">
            <v>-1145</v>
          </cell>
          <cell r="I1131">
            <v>-308.23399999999998</v>
          </cell>
          <cell r="J1131">
            <v>19991031</v>
          </cell>
          <cell r="K1131" t="str">
            <v>5120118000</v>
          </cell>
          <cell r="L1131" t="str">
            <v>6140100000</v>
          </cell>
          <cell r="M1131" t="str">
            <v>9200000005</v>
          </cell>
        </row>
        <row r="1132">
          <cell r="A1132" t="str">
            <v>P009</v>
          </cell>
          <cell r="B1132">
            <v>3401000001</v>
          </cell>
          <cell r="C1132" t="str">
            <v>GAS OIL</v>
          </cell>
          <cell r="D1132" t="str">
            <v>O1</v>
          </cell>
          <cell r="E1132">
            <v>106</v>
          </cell>
          <cell r="F1132">
            <v>1</v>
          </cell>
          <cell r="G1132">
            <v>0.29720000000000002</v>
          </cell>
          <cell r="H1132">
            <v>-183</v>
          </cell>
          <cell r="I1132">
            <v>-54.387600000000006</v>
          </cell>
          <cell r="J1132">
            <v>19991004</v>
          </cell>
          <cell r="K1132" t="str">
            <v>5120118000</v>
          </cell>
          <cell r="L1132" t="str">
            <v>6140100000</v>
          </cell>
          <cell r="M1132" t="str">
            <v>9200000001</v>
          </cell>
        </row>
        <row r="1133">
          <cell r="A1133" t="str">
            <v>P009</v>
          </cell>
          <cell r="B1133">
            <v>3401000001</v>
          </cell>
          <cell r="C1133" t="str">
            <v>GAS OIL</v>
          </cell>
          <cell r="D1133" t="str">
            <v>O1</v>
          </cell>
          <cell r="E1133">
            <v>108</v>
          </cell>
          <cell r="F1133">
            <v>1</v>
          </cell>
          <cell r="G1133">
            <v>0.29720000000000002</v>
          </cell>
          <cell r="H1133">
            <v>-201</v>
          </cell>
          <cell r="I1133">
            <v>-59.737200000000001</v>
          </cell>
          <cell r="J1133">
            <v>19991011</v>
          </cell>
          <cell r="K1133" t="str">
            <v>5120118000</v>
          </cell>
          <cell r="L1133" t="str">
            <v>6140100000</v>
          </cell>
          <cell r="M1133" t="str">
            <v>9200000001</v>
          </cell>
        </row>
        <row r="1134">
          <cell r="A1134" t="str">
            <v>P009</v>
          </cell>
          <cell r="B1134">
            <v>3401000001</v>
          </cell>
          <cell r="C1134" t="str">
            <v>GAS OIL</v>
          </cell>
          <cell r="D1134" t="str">
            <v>O1</v>
          </cell>
          <cell r="E1134">
            <v>110</v>
          </cell>
          <cell r="F1134">
            <v>1</v>
          </cell>
          <cell r="G1134">
            <v>0.29720000000000002</v>
          </cell>
          <cell r="H1134">
            <v>-1721</v>
          </cell>
          <cell r="I1134">
            <v>-511.48120000000006</v>
          </cell>
          <cell r="J1134">
            <v>19991018</v>
          </cell>
          <cell r="K1134" t="str">
            <v>5120118000</v>
          </cell>
          <cell r="L1134" t="str">
            <v>6140100000</v>
          </cell>
          <cell r="M1134" t="str">
            <v>9200000001</v>
          </cell>
        </row>
        <row r="1135">
          <cell r="A1135" t="str">
            <v>P009</v>
          </cell>
          <cell r="B1135">
            <v>3401000001</v>
          </cell>
          <cell r="C1135" t="str">
            <v>GAS OIL</v>
          </cell>
          <cell r="D1135" t="str">
            <v>O1</v>
          </cell>
          <cell r="E1135">
            <v>112</v>
          </cell>
          <cell r="F1135">
            <v>1</v>
          </cell>
          <cell r="G1135">
            <v>0.29720000000000002</v>
          </cell>
          <cell r="H1135">
            <v>-1730</v>
          </cell>
          <cell r="I1135">
            <v>-514.15600000000006</v>
          </cell>
          <cell r="J1135">
            <v>19991026</v>
          </cell>
          <cell r="K1135" t="str">
            <v>5120118000</v>
          </cell>
          <cell r="L1135" t="str">
            <v>6140100000</v>
          </cell>
          <cell r="M1135" t="str">
            <v>9200000001</v>
          </cell>
        </row>
        <row r="1136">
          <cell r="A1136" t="str">
            <v>P012</v>
          </cell>
          <cell r="B1136">
            <v>3401000001</v>
          </cell>
          <cell r="C1136" t="str">
            <v>GAS OIL</v>
          </cell>
          <cell r="D1136" t="str">
            <v>N1</v>
          </cell>
          <cell r="E1136">
            <v>314</v>
          </cell>
          <cell r="F1136">
            <v>1</v>
          </cell>
          <cell r="G1136">
            <v>0.26919999999999999</v>
          </cell>
          <cell r="H1136">
            <v>-703</v>
          </cell>
          <cell r="I1136">
            <v>-189.24760000000001</v>
          </cell>
          <cell r="J1136">
            <v>19991031</v>
          </cell>
          <cell r="K1136" t="str">
            <v>5120118000</v>
          </cell>
          <cell r="L1136" t="str">
            <v>6140100000</v>
          </cell>
          <cell r="M1136" t="str">
            <v>9200000001</v>
          </cell>
        </row>
        <row r="1137">
          <cell r="A1137" t="str">
            <v>P014</v>
          </cell>
          <cell r="B1137">
            <v>3401000001</v>
          </cell>
          <cell r="C1137" t="str">
            <v>GAS OIL</v>
          </cell>
          <cell r="D1137" t="str">
            <v>S1</v>
          </cell>
          <cell r="E1137">
            <v>285</v>
          </cell>
          <cell r="F1137">
            <v>1</v>
          </cell>
          <cell r="G1137">
            <v>0.26900000000000002</v>
          </cell>
          <cell r="H1137">
            <v>-1380</v>
          </cell>
          <cell r="I1137">
            <v>-371.22</v>
          </cell>
          <cell r="J1137">
            <v>19991031</v>
          </cell>
          <cell r="K1137" t="str">
            <v>5120118000</v>
          </cell>
          <cell r="L1137" t="str">
            <v>6140100000</v>
          </cell>
          <cell r="M1137" t="str">
            <v>9200000001</v>
          </cell>
        </row>
        <row r="1138">
          <cell r="A1138" t="str">
            <v>P014</v>
          </cell>
          <cell r="B1138">
            <v>3401000001</v>
          </cell>
          <cell r="C1138" t="str">
            <v>GAS OIL</v>
          </cell>
          <cell r="D1138" t="str">
            <v>S1</v>
          </cell>
          <cell r="E1138">
            <v>287</v>
          </cell>
          <cell r="F1138">
            <v>1</v>
          </cell>
          <cell r="G1138">
            <v>0.26900000000000002</v>
          </cell>
          <cell r="H1138">
            <v>-3800</v>
          </cell>
          <cell r="I1138">
            <v>-1022.2</v>
          </cell>
          <cell r="J1138">
            <v>19991031</v>
          </cell>
          <cell r="K1138" t="str">
            <v>5120118000</v>
          </cell>
          <cell r="L1138" t="str">
            <v>6140100000</v>
          </cell>
          <cell r="M1138" t="str">
            <v>9200000001</v>
          </cell>
        </row>
        <row r="1139">
          <cell r="A1139" t="str">
            <v>T008</v>
          </cell>
          <cell r="B1139">
            <v>3401000001</v>
          </cell>
          <cell r="C1139" t="str">
            <v>GAS OIL</v>
          </cell>
          <cell r="D1139" t="str">
            <v>E1</v>
          </cell>
          <cell r="E1139">
            <v>421</v>
          </cell>
          <cell r="F1139">
            <v>1</v>
          </cell>
          <cell r="G1139">
            <v>0.26900000000000002</v>
          </cell>
          <cell r="H1139">
            <v>-1287</v>
          </cell>
          <cell r="I1139">
            <v>-346.20300000000003</v>
          </cell>
          <cell r="J1139">
            <v>19991031</v>
          </cell>
          <cell r="K1139" t="str">
            <v>5120118000</v>
          </cell>
          <cell r="L1139" t="str">
            <v>6140100000</v>
          </cell>
          <cell r="M1139" t="str">
            <v>9200000001</v>
          </cell>
        </row>
        <row r="1140">
          <cell r="A1140" t="str">
            <v>T008</v>
          </cell>
          <cell r="B1140">
            <v>3401000001</v>
          </cell>
          <cell r="C1140" t="str">
            <v>GAS OIL</v>
          </cell>
          <cell r="D1140" t="str">
            <v>E1</v>
          </cell>
          <cell r="E1140">
            <v>422</v>
          </cell>
          <cell r="F1140">
            <v>1</v>
          </cell>
          <cell r="G1140">
            <v>0.26900000000000002</v>
          </cell>
          <cell r="H1140">
            <v>-230</v>
          </cell>
          <cell r="I1140">
            <v>-61.870000000000005</v>
          </cell>
          <cell r="J1140">
            <v>19991031</v>
          </cell>
          <cell r="K1140" t="str">
            <v>5120118000</v>
          </cell>
          <cell r="L1140" t="str">
            <v>6140100000</v>
          </cell>
          <cell r="M1140" t="str">
            <v>9200000001</v>
          </cell>
        </row>
        <row r="1141">
          <cell r="A1141" t="str">
            <v>T008</v>
          </cell>
          <cell r="B1141">
            <v>3401000001</v>
          </cell>
          <cell r="C1141" t="str">
            <v>GAS OIL</v>
          </cell>
          <cell r="D1141" t="str">
            <v>E1</v>
          </cell>
          <cell r="E1141">
            <v>423</v>
          </cell>
          <cell r="F1141">
            <v>1</v>
          </cell>
          <cell r="G1141">
            <v>0.26900000000000002</v>
          </cell>
          <cell r="H1141">
            <v>-2400</v>
          </cell>
          <cell r="I1141">
            <v>-645.6</v>
          </cell>
          <cell r="J1141">
            <v>19991031</v>
          </cell>
          <cell r="K1141" t="str">
            <v>5120118000</v>
          </cell>
          <cell r="L1141" t="str">
            <v>6140100000</v>
          </cell>
          <cell r="M1141" t="str">
            <v>9200000001</v>
          </cell>
        </row>
        <row r="1142">
          <cell r="A1142" t="str">
            <v>T008</v>
          </cell>
          <cell r="B1142">
            <v>3401000001</v>
          </cell>
          <cell r="C1142" t="str">
            <v>GAS OIL</v>
          </cell>
          <cell r="D1142" t="str">
            <v>E1</v>
          </cell>
          <cell r="E1142">
            <v>424</v>
          </cell>
          <cell r="F1142">
            <v>1</v>
          </cell>
          <cell r="G1142">
            <v>0.26900000000000002</v>
          </cell>
          <cell r="H1142">
            <v>-2400</v>
          </cell>
          <cell r="I1142">
            <v>-645.6</v>
          </cell>
          <cell r="J1142">
            <v>19991031</v>
          </cell>
          <cell r="K1142" t="str">
            <v>5120118000</v>
          </cell>
          <cell r="L1142" t="str">
            <v>6140100000</v>
          </cell>
          <cell r="M1142" t="str">
            <v>9200000001</v>
          </cell>
        </row>
        <row r="1143">
          <cell r="A1143" t="str">
            <v>P001</v>
          </cell>
          <cell r="B1143">
            <v>3401000001</v>
          </cell>
          <cell r="C1143" t="str">
            <v>GAS OIL</v>
          </cell>
          <cell r="D1143" t="str">
            <v>L1</v>
          </cell>
          <cell r="E1143">
            <v>277</v>
          </cell>
          <cell r="F1143">
            <v>1</v>
          </cell>
          <cell r="G1143">
            <v>0.245</v>
          </cell>
          <cell r="H1143">
            <v>-2500</v>
          </cell>
          <cell r="I1143">
            <v>-612.5</v>
          </cell>
          <cell r="J1143">
            <v>19991030</v>
          </cell>
          <cell r="K1143" t="str">
            <v>5120407000</v>
          </cell>
          <cell r="L1143" t="str">
            <v>6140100000</v>
          </cell>
          <cell r="M1143" t="str">
            <v>9200000005</v>
          </cell>
        </row>
        <row r="1144">
          <cell r="A1144" t="str">
            <v>P003</v>
          </cell>
          <cell r="B1144">
            <v>3401000001</v>
          </cell>
          <cell r="C1144" t="str">
            <v>GAS OIL</v>
          </cell>
          <cell r="D1144" t="str">
            <v>Q1</v>
          </cell>
          <cell r="E1144">
            <v>181</v>
          </cell>
          <cell r="F1144">
            <v>1</v>
          </cell>
          <cell r="G1144">
            <v>0.26919999999999999</v>
          </cell>
          <cell r="H1144">
            <v>-1000</v>
          </cell>
          <cell r="I1144">
            <v>-269.2</v>
          </cell>
          <cell r="J1144">
            <v>19991031</v>
          </cell>
          <cell r="K1144" t="str">
            <v>5120407000</v>
          </cell>
          <cell r="L1144" t="str">
            <v>6140100000</v>
          </cell>
          <cell r="M1144" t="str">
            <v>9200000005</v>
          </cell>
        </row>
        <row r="1145">
          <cell r="A1145" t="str">
            <v>P012</v>
          </cell>
          <cell r="B1145">
            <v>3401000001</v>
          </cell>
          <cell r="C1145" t="str">
            <v>GAS OIL</v>
          </cell>
          <cell r="D1145" t="str">
            <v>N1</v>
          </cell>
          <cell r="E1145">
            <v>316</v>
          </cell>
          <cell r="F1145">
            <v>1</v>
          </cell>
          <cell r="G1145">
            <v>0.26919999999999999</v>
          </cell>
          <cell r="H1145">
            <v>-1317</v>
          </cell>
          <cell r="I1145">
            <v>-354.53640000000001</v>
          </cell>
          <cell r="J1145">
            <v>19991031</v>
          </cell>
          <cell r="K1145" t="str">
            <v>5120407000</v>
          </cell>
          <cell r="L1145" t="str">
            <v>6140100000</v>
          </cell>
          <cell r="M1145" t="str">
            <v>9200000005</v>
          </cell>
        </row>
        <row r="1146">
          <cell r="A1146" t="str">
            <v>P014</v>
          </cell>
          <cell r="B1146">
            <v>3401000001</v>
          </cell>
          <cell r="C1146" t="str">
            <v>GAS OIL</v>
          </cell>
          <cell r="D1146" t="str">
            <v>S1</v>
          </cell>
          <cell r="E1146">
            <v>286</v>
          </cell>
          <cell r="F1146">
            <v>1</v>
          </cell>
          <cell r="G1146">
            <v>0.26900000000000002</v>
          </cell>
          <cell r="H1146">
            <v>-8720</v>
          </cell>
          <cell r="I1146">
            <v>-2345.6800000000003</v>
          </cell>
          <cell r="J1146">
            <v>19991031</v>
          </cell>
          <cell r="K1146" t="str">
            <v>5120407000</v>
          </cell>
          <cell r="L1146" t="str">
            <v>6140100000</v>
          </cell>
          <cell r="M1146" t="str">
            <v>9200000005</v>
          </cell>
        </row>
        <row r="1147">
          <cell r="A1147" t="str">
            <v>P023</v>
          </cell>
          <cell r="B1147">
            <v>3401000001</v>
          </cell>
          <cell r="C1147" t="str">
            <v>GAS OIL</v>
          </cell>
          <cell r="D1147" t="str">
            <v>B1</v>
          </cell>
          <cell r="E1147">
            <v>215</v>
          </cell>
          <cell r="F1147">
            <v>1</v>
          </cell>
          <cell r="G1147">
            <v>0.26919999999999999</v>
          </cell>
          <cell r="H1147">
            <v>-17400</v>
          </cell>
          <cell r="I1147">
            <v>-4684.08</v>
          </cell>
          <cell r="J1147">
            <v>19991030</v>
          </cell>
          <cell r="K1147" t="str">
            <v>5120407000</v>
          </cell>
          <cell r="L1147" t="str">
            <v>6140100000</v>
          </cell>
          <cell r="M1147" t="str">
            <v>9200000005</v>
          </cell>
        </row>
        <row r="1148">
          <cell r="A1148" t="str">
            <v>P023</v>
          </cell>
          <cell r="B1148">
            <v>3401000001</v>
          </cell>
          <cell r="C1148" t="str">
            <v>GAS OIL</v>
          </cell>
          <cell r="D1148" t="str">
            <v>B1</v>
          </cell>
          <cell r="E1148">
            <v>216</v>
          </cell>
          <cell r="F1148">
            <v>1</v>
          </cell>
          <cell r="G1148">
            <v>0.26919999999999999</v>
          </cell>
          <cell r="H1148">
            <v>-3900</v>
          </cell>
          <cell r="I1148">
            <v>-1049.8799999999999</v>
          </cell>
          <cell r="J1148">
            <v>19991030</v>
          </cell>
          <cell r="K1148" t="str">
            <v>5120407000</v>
          </cell>
          <cell r="L1148" t="str">
            <v>6140100000</v>
          </cell>
          <cell r="M1148" t="str">
            <v>9200000005</v>
          </cell>
        </row>
        <row r="1149">
          <cell r="A1149" t="str">
            <v>T008</v>
          </cell>
          <cell r="B1149">
            <v>3401000001</v>
          </cell>
          <cell r="C1149" t="str">
            <v>GAS OIL</v>
          </cell>
          <cell r="D1149" t="str">
            <v>E1</v>
          </cell>
          <cell r="E1149">
            <v>420</v>
          </cell>
          <cell r="F1149">
            <v>1</v>
          </cell>
          <cell r="G1149">
            <v>0.26900000000000002</v>
          </cell>
          <cell r="H1149">
            <v>-3113</v>
          </cell>
          <cell r="I1149">
            <v>-837.39700000000005</v>
          </cell>
          <cell r="J1149">
            <v>19991031</v>
          </cell>
          <cell r="K1149" t="str">
            <v>5120407000</v>
          </cell>
          <cell r="L1149" t="str">
            <v>6140100000</v>
          </cell>
          <cell r="M1149" t="str">
            <v>9200000005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primir"/>
      <sheetName val="Fechas"/>
      <sheetName val="Directorio"/>
      <sheetName val="Controles"/>
      <sheetName val="Cuentas"/>
      <sheetName val="Notas"/>
      <sheetName val="ss-ss"/>
      <sheetName val="EFE"/>
      <sheetName val="4 nuevo"/>
      <sheetName val="A°"/>
      <sheetName val="P°"/>
      <sheetName val="PN"/>
      <sheetName val="EERR"/>
      <sheetName val="EOAF"/>
      <sheetName val="BU"/>
      <sheetName val="G.Dif"/>
      <sheetName val="Art64"/>
      <sheetName val="Com"/>
      <sheetName val="CM"/>
      <sheetName val="1"/>
      <sheetName val="1-1"/>
      <sheetName val="2"/>
      <sheetName val="3"/>
      <sheetName val="4"/>
      <sheetName val="5"/>
      <sheetName val="6"/>
      <sheetName val="7"/>
      <sheetName val="8"/>
      <sheetName val="A 8"/>
      <sheetName val="9"/>
      <sheetName val="10"/>
      <sheetName val="11"/>
      <sheetName val="12"/>
      <sheetName val="13"/>
      <sheetName val="14"/>
      <sheetName val="14 (2)"/>
      <sheetName val="EF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>
        <row r="3">
          <cell r="C3" t="str">
            <v>EOAF - UNIDOS AFJP</v>
          </cell>
        </row>
        <row r="65">
          <cell r="C65" t="str">
            <v>Desagregacion de Otros Creditos</v>
          </cell>
        </row>
        <row r="92">
          <cell r="C92" t="str">
            <v>Desagregacion de Anticipos de Prestaciones</v>
          </cell>
        </row>
        <row r="98">
          <cell r="C98" t="str">
            <v>Desagregacion de A.N.Se.S.</v>
          </cell>
        </row>
        <row r="113">
          <cell r="C113" t="str">
            <v>Desagregacion Fdo.Financ. SAFJP</v>
          </cell>
        </row>
        <row r="117">
          <cell r="C117" t="str">
            <v>Desagregacion de Bienes de Uso</v>
          </cell>
        </row>
        <row r="129">
          <cell r="C129" t="str">
            <v>Desagregacion de Gastos Diferidos</v>
          </cell>
        </row>
        <row r="135">
          <cell r="C135" t="str">
            <v>Desagregacion de Proveedores</v>
          </cell>
        </row>
        <row r="145">
          <cell r="C145" t="str">
            <v>Desagregacion de Deudas Financieras</v>
          </cell>
        </row>
        <row r="152">
          <cell r="C152" t="str">
            <v>Desagregacion de Remuneracion y C.S.</v>
          </cell>
        </row>
        <row r="175">
          <cell r="C175" t="str">
            <v>Desagregacion de Otras cuentas p/pagar</v>
          </cell>
        </row>
      </sheetData>
      <sheetData sheetId="8" refreshError="1"/>
      <sheetData sheetId="9">
        <row r="1">
          <cell r="B1" t="str">
            <v>ANEXO 1</v>
          </cell>
        </row>
      </sheetData>
      <sheetData sheetId="10">
        <row r="2">
          <cell r="B2" t="str">
            <v>ANEXO 1</v>
          </cell>
        </row>
      </sheetData>
      <sheetData sheetId="11"/>
      <sheetData sheetId="12">
        <row r="2">
          <cell r="B2" t="str">
            <v>ANEXO 3</v>
          </cell>
          <cell r="C2" t="str">
            <v>ACUMULADO AL</v>
          </cell>
          <cell r="D2" t="str">
            <v>Control</v>
          </cell>
          <cell r="E2" t="str">
            <v>Control</v>
          </cell>
          <cell r="F2" t="str">
            <v>Control</v>
          </cell>
        </row>
        <row r="3">
          <cell r="B3" t="str">
            <v>ESTADO DE RESULTADOS</v>
          </cell>
          <cell r="C3">
            <v>37802</v>
          </cell>
          <cell r="D3" t="str">
            <v>EOAF</v>
          </cell>
          <cell r="E3" t="str">
            <v>ANEXOS</v>
          </cell>
          <cell r="F3" t="str">
            <v>ART 64</v>
          </cell>
        </row>
        <row r="4">
          <cell r="B4" t="str">
            <v>TOTAL INGRESOS POR OPERACIONES</v>
          </cell>
          <cell r="C4">
            <v>-5913839.5399999991</v>
          </cell>
        </row>
        <row r="5">
          <cell r="B5" t="str">
            <v>INGRESOS POR COMISIONES</v>
          </cell>
          <cell r="C5">
            <v>-10453337.16</v>
          </cell>
          <cell r="E5">
            <v>0</v>
          </cell>
        </row>
        <row r="6">
          <cell r="B6" t="str">
            <v>PRIMAS DE SEGURO POR INV. Y FAL.</v>
          </cell>
          <cell r="C6">
            <v>3995005.73</v>
          </cell>
        </row>
        <row r="7">
          <cell r="B7" t="str">
            <v>IMPUESTOS A LOS INGRESOS BRUTOS</v>
          </cell>
          <cell r="C7">
            <v>226694.04</v>
          </cell>
        </row>
        <row r="8">
          <cell r="B8" t="str">
            <v>CARGO POR SERVICIO DE RECAUDACION DTO. 863/98</v>
          </cell>
          <cell r="C8">
            <v>56155.95</v>
          </cell>
        </row>
        <row r="9">
          <cell r="B9" t="str">
            <v>IMPUESTO SOBRE LOS CREDITOS Y DEBITOS BANC.</v>
          </cell>
          <cell r="C9">
            <v>181662.84</v>
          </cell>
        </row>
        <row r="10">
          <cell r="B10" t="str">
            <v>TASAS MUNICIPALES</v>
          </cell>
          <cell r="C10">
            <v>71276.789999999994</v>
          </cell>
        </row>
        <row r="11">
          <cell r="B11" t="str">
            <v>RESULTADO DEL ENCAJE</v>
          </cell>
          <cell r="C11">
            <v>8702.2700000000186</v>
          </cell>
        </row>
        <row r="12">
          <cell r="B12" t="str">
            <v>OTROS INGRESOS</v>
          </cell>
        </row>
        <row r="13">
          <cell r="B13" t="str">
            <v>TOTAL GASTOS OPERATIVOS</v>
          </cell>
          <cell r="C13">
            <v>-10620647.010000002</v>
          </cell>
        </row>
        <row r="14">
          <cell r="B14" t="str">
            <v>REMUNERACIONES PERS. ADMVO.</v>
          </cell>
          <cell r="C14">
            <v>-1860576.9400000002</v>
          </cell>
        </row>
        <row r="15">
          <cell r="B15" t="str">
            <v>REMUNERACIONES PERS. VENTAS</v>
          </cell>
          <cell r="C15">
            <v>-2774596.74</v>
          </cell>
        </row>
        <row r="16">
          <cell r="B16" t="str">
            <v>REMUNERACIONES DIRECTORES</v>
          </cell>
          <cell r="C16">
            <v>-117524.74</v>
          </cell>
        </row>
        <row r="17">
          <cell r="B17" t="str">
            <v>GASTOS DE ADMINISTRACION</v>
          </cell>
          <cell r="C17">
            <v>-3513619.3899999997</v>
          </cell>
          <cell r="F17">
            <v>0</v>
          </cell>
        </row>
        <row r="18">
          <cell r="B18" t="str">
            <v>GASTOS COMERCIALES</v>
          </cell>
          <cell r="C18">
            <v>-672286.83999999985</v>
          </cell>
          <cell r="F18">
            <v>0</v>
          </cell>
        </row>
        <row r="19">
          <cell r="B19" t="str">
            <v>GASTOS DE COMPUTACION</v>
          </cell>
          <cell r="C19">
            <v>-365321.10000000003</v>
          </cell>
          <cell r="F19">
            <v>0</v>
          </cell>
        </row>
        <row r="20">
          <cell r="B20" t="str">
            <v>DEPRECIACION BIENES DE USO</v>
          </cell>
          <cell r="C20">
            <v>-385916.80000000005</v>
          </cell>
          <cell r="D20">
            <v>0</v>
          </cell>
          <cell r="E20">
            <v>0</v>
          </cell>
        </row>
        <row r="21">
          <cell r="B21" t="str">
            <v>CONTRIBUCIONES PATRONALES NAC. y PROV.</v>
          </cell>
          <cell r="C21">
            <v>-799330.05</v>
          </cell>
        </row>
        <row r="22">
          <cell r="B22" t="str">
            <v>GASTOS DE BENEFICIOS</v>
          </cell>
          <cell r="C22">
            <v>-131474.40999999997</v>
          </cell>
        </row>
        <row r="24">
          <cell r="B24" t="str">
            <v>RESULTADO OPERATIVO</v>
          </cell>
          <cell r="C24">
            <v>-4706807.4700000025</v>
          </cell>
        </row>
        <row r="26">
          <cell r="B26" t="str">
            <v>OTROS INGRESOS Y EGRESOS</v>
          </cell>
          <cell r="C26">
            <v>-173950.38999999998</v>
          </cell>
        </row>
        <row r="27">
          <cell r="B27" t="str">
            <v>INGRESOS NO OPERATIVOS</v>
          </cell>
          <cell r="C27">
            <v>107041.66</v>
          </cell>
        </row>
        <row r="28">
          <cell r="B28" t="str">
            <v>AMORTIZACION GASTOS DIFERIDOS</v>
          </cell>
          <cell r="C28">
            <v>-280992.05</v>
          </cell>
          <cell r="D28">
            <v>63354.949999999983</v>
          </cell>
          <cell r="E28">
            <v>0</v>
          </cell>
        </row>
        <row r="29">
          <cell r="B29" t="str">
            <v>GASTOS NO OPERATIVOS</v>
          </cell>
        </row>
        <row r="31">
          <cell r="B31" t="str">
            <v>RESULTADOS FINANCIEROS Y POR TEN.</v>
          </cell>
        </row>
        <row r="32">
          <cell r="B32" t="str">
            <v>RESULTADOS FINANC. NO OPERAT.</v>
          </cell>
          <cell r="C32">
            <v>2203213.0499999998</v>
          </cell>
        </row>
        <row r="33">
          <cell r="B33" t="str">
            <v>RESULTADO POR EXPOSIC. A LA INF.</v>
          </cell>
          <cell r="C33">
            <v>-785010.52</v>
          </cell>
        </row>
        <row r="35">
          <cell r="B35" t="str">
            <v>RESULTADO ORDINARIO ANTES DE IMP.</v>
          </cell>
          <cell r="C35">
            <v>-3462555.3300000024</v>
          </cell>
        </row>
        <row r="36">
          <cell r="B36" t="str">
            <v>IMPUESTO A LAS GANANCIAS</v>
          </cell>
          <cell r="C36">
            <v>-81665.69</v>
          </cell>
        </row>
        <row r="37">
          <cell r="B37" t="str">
            <v>RESULTADO ORDINARIO</v>
          </cell>
          <cell r="C37">
            <v>-3544221.0200000023</v>
          </cell>
          <cell r="D37">
            <v>0</v>
          </cell>
        </row>
        <row r="38">
          <cell r="B38" t="str">
            <v>ITEMS EXTRAORDINARIOS</v>
          </cell>
          <cell r="C38">
            <v>0</v>
          </cell>
        </row>
        <row r="40">
          <cell r="B40" t="str">
            <v>RESULTADO DEL PERIODO (POR SUMA)</v>
          </cell>
          <cell r="C40">
            <v>-3544221.0200000023</v>
          </cell>
          <cell r="D40">
            <v>0</v>
          </cell>
          <cell r="E40">
            <v>0</v>
          </cell>
        </row>
        <row r="41">
          <cell r="B41" t="str">
            <v>RESULTADO DEL PERIODO (SUMAS y SALDOS)</v>
          </cell>
          <cell r="C41">
            <v>-3544221.0199999954</v>
          </cell>
        </row>
        <row r="42">
          <cell r="B42" t="str">
            <v>DIFERENCIA</v>
          </cell>
          <cell r="C42">
            <v>-6.9849193096160889E-9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sición Financiera"/>
      <sheetName val="Posición Financiera Neta"/>
      <sheetName val="Posición Fin Neta CCL"/>
      <sheetName val="Var %"/>
      <sheetName val="Swaps"/>
      <sheetName val="NDF"/>
      <sheetName val="Colocaciones en $"/>
      <sheetName val="Deuda CP"/>
      <sheetName val="Deuda Estructural"/>
      <sheetName val="Agenda Vencimientos"/>
      <sheetName val="Input Bonos"/>
      <sheetName val="DataManual"/>
      <sheetName val="InputSAP"/>
      <sheetName val="Data"/>
      <sheetName val="Variaciones"/>
      <sheetName val="AuxFPA"/>
      <sheetName val="Validación"/>
      <sheetName val="Dir"/>
    </sheetNames>
    <sheetDataSet>
      <sheetData sheetId="0">
        <row r="9">
          <cell r="B9" t="str">
            <v>Compañía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3">
          <cell r="E3">
            <v>8.43</v>
          </cell>
        </row>
        <row r="129">
          <cell r="E129">
            <v>0</v>
          </cell>
        </row>
        <row r="134">
          <cell r="E134">
            <v>25900000</v>
          </cell>
        </row>
        <row r="135">
          <cell r="E135">
            <v>27500000</v>
          </cell>
        </row>
        <row r="137">
          <cell r="E137">
            <v>5000000</v>
          </cell>
        </row>
        <row r="138">
          <cell r="E138">
            <v>0</v>
          </cell>
        </row>
        <row r="139">
          <cell r="E139">
            <v>0</v>
          </cell>
        </row>
        <row r="141">
          <cell r="E141">
            <v>200000</v>
          </cell>
        </row>
      </sheetData>
      <sheetData sheetId="14"/>
      <sheetData sheetId="15"/>
      <sheetData sheetId="16">
        <row r="2">
          <cell r="A2" t="str">
            <v>Compañía</v>
          </cell>
        </row>
      </sheetData>
      <sheetData sheetId="17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talle de Ref."/>
    </sheetNames>
    <sheetDataSet>
      <sheetData sheetId="0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300"/>
    </sheetNames>
    <sheetDataSet>
      <sheetData sheetId="0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RIACIONES"/>
    </sheetNames>
    <sheetDataSet>
      <sheetData sheetId="0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o EERR 12 proyectado"/>
      <sheetName val="Armado Archivo"/>
      <sheetName val="Resumen PwC Global"/>
      <sheetName val="Resumen PwC Argentina"/>
      <sheetName val="Materialidad pegado a valor"/>
      <sheetName val="Materialidad"/>
      <sheetName val="IRSA Consolidado"/>
      <sheetName val="IRSA Ctro Argentina"/>
      <sheetName val="Exchange rates"/>
      <sheetName val="Apertura Ingresos"/>
      <sheetName val="Inv. en act. financieros"/>
      <sheetName val="Créditos por vtas y otros créd"/>
      <sheetName val="Inv. en act. financier. (valor)"/>
      <sheetName val="Apertura Ingresos (Valor)"/>
      <sheetName val="TIPEO"/>
      <sheetName val="Sheet5"/>
      <sheetName val="Sheet3"/>
      <sheetName val="Mapeo local EERR 9m"/>
      <sheetName val="Conciliación Res VPP IRSA"/>
      <sheetName val="IDBD EERR 12 y 9 meses (2)"/>
      <sheetName val="Armado ESP"/>
      <sheetName val="Conso ESP (2)"/>
      <sheetName val="Conso EERR (2)"/>
      <sheetName val="IDBD Revenue-EBT 12 y 9 mes (2"/>
      <sheetName val="IRSA Ctro Argentina preliminar"/>
      <sheetName val="Nota impositiva anual-"/>
      <sheetName val="Cotizaciones NIS BCRA 31.03"/>
      <sheetName val="Subordinado"/>
      <sheetName val="ESF"/>
      <sheetName val="ER"/>
      <sheetName val="Cash and cash equivalents"/>
      <sheetName val="Restricted cash"/>
      <sheetName val="Investment property"/>
      <sheetName val="Intangible assets - Goodwill"/>
      <sheetName val="PPE"/>
      <sheetName val="Trading properties"/>
      <sheetName val="Inventories"/>
      <sheetName val="Financial instruments"/>
      <sheetName val="Derivative financial instrument"/>
      <sheetName val="Deferred income tax"/>
      <sheetName val="Accounts and others receivable"/>
      <sheetName val="Investment in associates and jv"/>
      <sheetName val="Revenue"/>
      <sheetName val="Cost"/>
      <sheetName val="Gain from disposal of IP"/>
      <sheetName val="General adm &amp; selling exp"/>
      <sheetName val="Share of profit-loss of assoc"/>
      <sheetName val="Other operating results"/>
      <sheetName val="Financial results"/>
      <sheetName val="Income ta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7">
          <cell r="E17">
            <v>3.8921380000000001</v>
          </cell>
        </row>
        <row r="20">
          <cell r="E20">
            <v>3.2181249200000002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n-Statistical Sampling"/>
      <sheetName val="DropDown"/>
    </sheetNames>
    <sheetDataSet>
      <sheetData sheetId="0" refreshError="1"/>
      <sheetData sheetId="1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WACC"/>
      <sheetName val="Parámetros"/>
      <sheetName val="Comparables"/>
      <sheetName val="Beta|Unlevered"/>
      <sheetName val="Beta|Levered"/>
      <sheetName val="Beta|Ponderadores"/>
      <sheetName val="Kd"/>
      <sheetName val="CRP Adj."/>
      <sheetName val="Estruct K"/>
      <sheetName val="Issues"/>
    </sheetNames>
    <sheetDataSet>
      <sheetData sheetId="0"/>
      <sheetData sheetId="1">
        <row r="5">
          <cell r="C5">
            <v>0.35</v>
          </cell>
        </row>
        <row r="52">
          <cell r="E52">
            <v>0.20111041547772807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 del Balance"/>
      <sheetName val="Información"/>
      <sheetName val="controles"/>
      <sheetName val="Bce básico Resumido AIF "/>
      <sheetName val="Bce Conso Resumido AIF"/>
      <sheetName val="Bce Patrim"/>
      <sheetName val="Nota numérica"/>
      <sheetName val="EE.RR"/>
      <sheetName val="Resultado por tenencia"/>
      <sheetName val="Otros ingresos y egresos"/>
      <sheetName val="Info por segmento"/>
      <sheetName val="Soporte Segment"/>
      <sheetName val="Reseña cuadros"/>
      <sheetName val="Elim InterCo"/>
      <sheetName val="Rdos elim interCo"/>
      <sheetName val="Mayores valores"/>
      <sheetName val="Mayores valores 2"/>
      <sheetName val="Eliminaciones VPP"/>
      <sheetName val="Comprobacion art 33"/>
      <sheetName val="Irsa"/>
    </sheetNames>
    <sheetDataSet>
      <sheetData sheetId="0">
        <row r="7">
          <cell r="B7">
            <v>39994</v>
          </cell>
          <cell r="C7" t="str">
            <v>30 de junio de 2009</v>
          </cell>
        </row>
        <row r="8">
          <cell r="B8">
            <v>39629</v>
          </cell>
        </row>
        <row r="9">
          <cell r="B9">
            <v>39629</v>
          </cell>
        </row>
      </sheetData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 del Balance"/>
      <sheetName val="controles"/>
      <sheetName val="ESTADO"/>
      <sheetName val="eliminaciones vpp"/>
      <sheetName val="Bce Patrim"/>
      <sheetName val="Edo Rdos"/>
      <sheetName val="EOAF"/>
      <sheetName val="Nota 4"/>
      <sheetName val="NOTA 5 ACT"/>
      <sheetName val="NOTA 5 PASI"/>
      <sheetName val="NOTAS 6-7-8"/>
      <sheetName val="ANEXO A"/>
      <sheetName val="ANEXO B"/>
      <sheetName val="ANEXO C"/>
      <sheetName val="ANEXO E"/>
      <sheetName val="ANEXO F"/>
      <sheetName val="ANEXO G"/>
      <sheetName val="ANEXO H"/>
      <sheetName val="INDICES"/>
      <sheetName val="Reseña cuadros"/>
      <sheetName val="Nota 5"/>
      <sheetName val="NOTA 6 ACT"/>
      <sheetName val="NOTA 6 PASI"/>
      <sheetName val="NOTA 7 Y 8"/>
    </sheetNames>
    <sheetDataSet>
      <sheetData sheetId="0" refreshError="1">
        <row r="9">
          <cell r="C9" t="str">
            <v>31 de diciembre de 2002</v>
          </cell>
        </row>
        <row r="10">
          <cell r="C10" t="str">
            <v>30 de junio de 2003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 del Balance"/>
    </sheetNames>
    <sheetDataSet>
      <sheetData sheetId="0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namica"/>
      <sheetName val="DESACOPIOS ANALITICO"/>
      <sheetName val="Base"/>
      <sheetName val="ANTICIPOS PARA GRAFOS"/>
      <sheetName val="Hoja2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E - Proj"/>
    </sheetNames>
    <sheetDataSet>
      <sheetData sheetId="0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ES BOOK VALUE"/>
      <sheetName val="BOOK VALUE SIN MUEBLES"/>
      <sheetName val="CONSOLIDADO"/>
      <sheetName val="CRESUD"/>
      <sheetName val="IGSA"/>
      <sheetName val="FYO"/>
      <sheetName val="CACTUS"/>
      <sheetName val="O EJEC "/>
      <sheetName val="PRAD EJEC"/>
      <sheetName val="REI OBRAS ENE EJEC"/>
      <sheetName val="IPI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ntas Campos"/>
    </sheetNames>
    <sheetDataSet>
      <sheetData sheetId="0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osición"/>
      <sheetName val="prueba"/>
      <sheetName val="indices (2)"/>
      <sheetName val="amortización"/>
      <sheetName val="altas"/>
      <sheetName val="bs que dejan de amortizar"/>
      <sheetName val="repuestos"/>
      <sheetName val="Detalle Unidades"/>
      <sheetName val="Tildes"/>
      <sheetName val="XREF"/>
      <sheetName val="indices"/>
      <sheetName val="prueba bs uso"/>
    </sheetNames>
    <sheetDataSet>
      <sheetData sheetId="0" refreshError="1">
        <row r="8">
          <cell r="G8">
            <v>996223.5299999998</v>
          </cell>
        </row>
        <row r="11">
          <cell r="G11">
            <v>11511131.85</v>
          </cell>
        </row>
        <row r="22">
          <cell r="G22">
            <v>19499153.569999997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áficos - Fazendas"/>
    </sheetNames>
    <sheetDataSet>
      <sheetData sheetId="0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ces"/>
    </sheetNames>
    <sheetDataSet>
      <sheetData sheetId="0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EXO A"/>
    </sheetNames>
    <sheetDataSet>
      <sheetData sheetId="0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Previ Incobrables cuentas Def"/>
      <sheetName val="Analitico Clientes"/>
      <sheetName val="Regulizadora de Clientes"/>
      <sheetName val="BASE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edito"/>
    </sheetNames>
    <sheetDataSet>
      <sheetData sheetId="0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</sheetNames>
    <sheetDataSet>
      <sheetData sheetId="0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.Inic"/>
    </sheetNames>
    <sheetDataSet>
      <sheetData sheetId="0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 Drop Downs"/>
    </sheetNames>
    <sheetDataSet>
      <sheetData sheetId="0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329 Guidance"/>
      <sheetName val="Drop Down"/>
      <sheetName val="Template Calculation Sheet"/>
      <sheetName val="Analytics Summary"/>
      <sheetName val="PG Depreciaciones "/>
      <sheetName val="Anexo A 30.06.09"/>
      <sheetName val="VU"/>
      <sheetName val="PPC - Terrenos"/>
    </sheetNames>
    <sheetDataSet>
      <sheetData sheetId="0" refreshError="1"/>
      <sheetData sheetId="1">
        <row r="2">
          <cell r="A2" t="str">
            <v>Type of analytic…</v>
          </cell>
        </row>
        <row r="3">
          <cell r="A3" t="str">
            <v>Trend analysis</v>
          </cell>
        </row>
        <row r="4">
          <cell r="A4" t="str">
            <v>Ratio analysis</v>
          </cell>
        </row>
        <row r="5">
          <cell r="A5" t="str">
            <v>Reasonableness test</v>
          </cell>
        </row>
        <row r="6">
          <cell r="A6" t="str">
            <v>Regression analytics</v>
          </cell>
        </row>
        <row r="7">
          <cell r="A7" t="str">
            <v>Scanning analytics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nsibilidad Pptx"/>
      <sheetName val="Salida Resumen Pptx"/>
      <sheetName val="Salida Pptx"/>
      <sheetName val="TABLERO 4"/>
      <sheetName val="PPTX"/>
      <sheetName val="TABLERO 5"/>
      <sheetName val="PPTX 4"/>
      <sheetName val="PPTX 5"/>
      <sheetName val="BASE RFC"/>
      <sheetName val="SALIDA"/>
      <sheetName val="SALIDA RATIOS"/>
      <sheetName val="PRUEBA"/>
      <sheetName val="APERTURA SALIDA TSH"/>
      <sheetName val="SALIDA TSH x Trim."/>
      <sheetName val="APERTURA SALIDA BH"/>
      <sheetName val="TABLERO"/>
      <sheetName val="TABLERO 1A"/>
      <sheetName val="TABLERO 1B"/>
      <sheetName val="TABLERO 1C"/>
      <sheetName val="TABLERO 2A"/>
      <sheetName val="TABLERO 2B"/>
      <sheetName val="TABLERO 3A"/>
      <sheetName val="TABLERO 3B"/>
      <sheetName val="SENSIBILIDADES"/>
      <sheetName val="Tab4 vs Tab5"/>
      <sheetName val="DRIVERS RFC"/>
      <sheetName val="EE.RR. Gestión"/>
      <sheetName val="EE.RR. Contable"/>
      <sheetName val="EE.RR. Contable (Aux)"/>
      <sheetName val="OT + OBJ"/>
      <sheetName val="3826 BCRA"/>
      <sheetName val="ESP BCRA"/>
      <sheetName val="EFE"/>
      <sheetName val="Altas"/>
      <sheetName val="Ingresos"/>
      <sheetName val="Egresos"/>
      <sheetName val="Costo Financiero"/>
      <sheetName val="Cartera (K+I.DEV.)"/>
      <sheetName val="Cartera (K)"/>
      <sheetName val="PDI"/>
      <sheetName val="Ratios"/>
      <sheetName val="Cobranzas"/>
      <sheetName val="Cuentas Saldo"/>
      <sheetName val="IVA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XFC1" t="str">
            <v>ESCENARIO 1 A - Continuidad con Adquirencia y Procesamiento en TSH</v>
          </cell>
        </row>
        <row r="2">
          <cell r="XFC2" t="str">
            <v>ESCENARIO 1 B - Continuidad con Adquirencia y Procesamiento en VISA</v>
          </cell>
        </row>
        <row r="3">
          <cell r="XFC3" t="str">
            <v>ESCENARIO 1 C - Continuidad con Adquirencia y Procesamiento en MasterCard</v>
          </cell>
        </row>
        <row r="4">
          <cell r="XFC4" t="str">
            <v>ESCENARIO 2 A - Tarshop VISA</v>
          </cell>
        </row>
        <row r="5">
          <cell r="XFC5" t="str">
            <v>ESCENARIO 2 B - Tarshop MasterCard</v>
          </cell>
        </row>
        <row r="6">
          <cell r="XFC6" t="str">
            <v>ESCENARIO 3A - Tarshop Comercializadora</v>
          </cell>
        </row>
        <row r="7">
          <cell r="XFC7" t="str">
            <v>ESCENARIO 3B - Tarshop Comercializadora Bancaria</v>
          </cell>
        </row>
        <row r="8">
          <cell r="XFC8" t="str">
            <v>ESCENARIO 4 - Tarshop VISA New</v>
          </cell>
        </row>
        <row r="9">
          <cell r="XFC9" t="str">
            <v>ESCENARIO 5 - Tarshop VISA -100</v>
          </cell>
        </row>
      </sheetData>
      <sheetData sheetId="5">
        <row r="199">
          <cell r="R199">
            <v>8.0311745454311367</v>
          </cell>
        </row>
      </sheetData>
      <sheetData sheetId="6" refreshError="1"/>
      <sheetData sheetId="7">
        <row r="9">
          <cell r="E9">
            <v>5012803190.0478764</v>
          </cell>
        </row>
      </sheetData>
      <sheetData sheetId="8">
        <row r="963">
          <cell r="AF963">
            <v>718124628.41040468</v>
          </cell>
        </row>
      </sheetData>
      <sheetData sheetId="9">
        <row r="15">
          <cell r="E15">
            <v>1793939752.6599884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9">
          <cell r="R9">
            <v>0.35000000000000031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dos"/>
      <sheetName val="Reclas"/>
      <sheetName val="Incobrables"/>
      <sheetName val="Prevision"/>
    </sheetNames>
    <sheetDataSet>
      <sheetData sheetId="0"/>
      <sheetData sheetId="1"/>
      <sheetData sheetId="2"/>
      <sheetData sheetId="3">
        <row r="2">
          <cell r="N2">
            <v>0</v>
          </cell>
          <cell r="P2">
            <v>0</v>
          </cell>
          <cell r="Q2">
            <v>0</v>
          </cell>
        </row>
        <row r="3">
          <cell r="N3">
            <v>0</v>
          </cell>
          <cell r="P3">
            <v>0</v>
          </cell>
          <cell r="Q3">
            <v>0</v>
          </cell>
        </row>
        <row r="7">
          <cell r="N7" t="str">
            <v>SocGLA</v>
          </cell>
          <cell r="P7" t="str">
            <v>Acreedor</v>
          </cell>
          <cell r="Q7" t="str">
            <v>Doc.comp.</v>
          </cell>
        </row>
        <row r="8">
          <cell r="N8">
            <v>0</v>
          </cell>
          <cell r="P8">
            <v>0</v>
          </cell>
          <cell r="Q8">
            <v>0</v>
          </cell>
        </row>
        <row r="11">
          <cell r="N11" t="str">
            <v>SocGLA</v>
          </cell>
          <cell r="P11" t="str">
            <v>Acreedor</v>
          </cell>
          <cell r="Q11" t="str">
            <v>Doc.comp.</v>
          </cell>
        </row>
        <row r="12">
          <cell r="N12">
            <v>0</v>
          </cell>
          <cell r="P12">
            <v>0</v>
          </cell>
          <cell r="Q12">
            <v>0</v>
          </cell>
        </row>
      </sheetData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GE1"/>
      <sheetName val="PAGE2"/>
      <sheetName val="Macro1"/>
      <sheetName val="Macro2"/>
    </sheetNames>
    <sheetDataSet>
      <sheetData sheetId="0"/>
      <sheetData sheetId="1" refreshError="1">
        <row r="13">
          <cell r="C13">
            <v>-999999</v>
          </cell>
          <cell r="E13">
            <v>0</v>
          </cell>
          <cell r="J13">
            <v>-999999</v>
          </cell>
          <cell r="L13">
            <v>0</v>
          </cell>
        </row>
        <row r="14">
          <cell r="C14">
            <v>0.15</v>
          </cell>
          <cell r="E14">
            <v>9.7500000000000003E-2</v>
          </cell>
          <cell r="J14">
            <v>0.15</v>
          </cell>
          <cell r="L14">
            <v>0.12</v>
          </cell>
        </row>
        <row r="15">
          <cell r="C15">
            <v>0.17499999999999999</v>
          </cell>
          <cell r="E15">
            <v>0.105</v>
          </cell>
          <cell r="J15">
            <v>0.17499999999999999</v>
          </cell>
          <cell r="L15">
            <v>0.13</v>
          </cell>
        </row>
        <row r="16">
          <cell r="C16">
            <v>0.2</v>
          </cell>
          <cell r="E16">
            <v>0.115</v>
          </cell>
          <cell r="J16">
            <v>0.2</v>
          </cell>
          <cell r="L16">
            <v>0.14249999999999999</v>
          </cell>
        </row>
        <row r="17">
          <cell r="C17">
            <v>0.22500000000000001</v>
          </cell>
          <cell r="E17">
            <v>0.1225</v>
          </cell>
          <cell r="J17">
            <v>0.22500000000000001</v>
          </cell>
          <cell r="L17">
            <v>0.1525</v>
          </cell>
        </row>
        <row r="18">
          <cell r="C18">
            <v>0.25</v>
          </cell>
          <cell r="E18">
            <v>0.13250000000000001</v>
          </cell>
          <cell r="J18">
            <v>0.25</v>
          </cell>
          <cell r="L18">
            <v>0.16500000000000001</v>
          </cell>
        </row>
        <row r="19">
          <cell r="C19">
            <v>0.27500000000000002</v>
          </cell>
          <cell r="E19">
            <v>0.14000000000000001</v>
          </cell>
          <cell r="J19">
            <v>0.27500000000000002</v>
          </cell>
          <cell r="L19">
            <v>0.17499999999999999</v>
          </cell>
        </row>
        <row r="20">
          <cell r="C20">
            <v>0.3</v>
          </cell>
          <cell r="E20">
            <v>0.15</v>
          </cell>
          <cell r="J20">
            <v>0.3</v>
          </cell>
          <cell r="L20">
            <v>0.185</v>
          </cell>
        </row>
        <row r="35">
          <cell r="G35" t="str">
            <v>less than 25%</v>
          </cell>
          <cell r="H35">
            <v>0</v>
          </cell>
          <cell r="I35">
            <v>0</v>
          </cell>
        </row>
        <row r="36">
          <cell r="G36">
            <v>0.25</v>
          </cell>
          <cell r="H36">
            <v>6.25E-2</v>
          </cell>
          <cell r="I36">
            <v>0.25</v>
          </cell>
        </row>
        <row r="37">
          <cell r="G37">
            <v>0.5</v>
          </cell>
          <cell r="H37">
            <v>7.4999999999999997E-2</v>
          </cell>
          <cell r="I37">
            <v>0.3</v>
          </cell>
        </row>
        <row r="38">
          <cell r="G38">
            <v>0.75</v>
          </cell>
          <cell r="H38">
            <v>0.125</v>
          </cell>
          <cell r="I38">
            <v>0.5</v>
          </cell>
        </row>
        <row r="39">
          <cell r="G39">
            <v>1</v>
          </cell>
          <cell r="H39">
            <v>0.25</v>
          </cell>
          <cell r="I39">
            <v>1</v>
          </cell>
        </row>
      </sheetData>
      <sheetData sheetId="2"/>
      <sheetData sheetId="3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anexo deloitte"/>
    </sheetNames>
    <sheetDataSet>
      <sheetData sheetId="0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400800"/>
      <sheetName val="PREVCINE"/>
    </sheetNames>
    <sheetDataSet>
      <sheetData sheetId="0" refreshError="1"/>
      <sheetData sheetId="1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BMZO"/>
    </sheetNames>
    <sheetDataSet>
      <sheetData sheetId="0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d"/>
      <sheetName val="Links"/>
      <sheetName val="XREF"/>
      <sheetName val="Tickmarks"/>
      <sheetName val="contabilidad"/>
      <sheetName val="Data"/>
      <sheetName val="400800"/>
      <sheetName val="PREVCINE"/>
      <sheetName val="170117"/>
      <sheetName val="Pagos II.BB."/>
      <sheetName val="Pronto Data"/>
      <sheetName val="140103"/>
      <sheetName val="270100"/>
      <sheetName val="Sin Gateway"/>
      <sheetName val="BALANCE"/>
      <sheetName val="ENCAJE"/>
      <sheetName val="Date Update"/>
      <sheetName val="FEBMZO"/>
      <sheetName val="KPI"/>
      <sheetName val="VA REPORT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tr_rio"/>
    </sheetNames>
    <sheetDataSet>
      <sheetData sheetId="0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MO"/>
      <sheetName val="Intangibles  Movement"/>
      <sheetName val="Stadistics seleccion"/>
      <sheetName val="Asset verification"/>
      <sheetName val="Disposals"/>
      <sheetName val="Gts desarrollo-salarios"/>
      <sheetName val="Test of Amortization"/>
      <sheetName val="Threshold Calc"/>
      <sheetName val="XREF"/>
      <sheetName val="Tickmarks"/>
      <sheetName val="WC analytics (+data pages)"/>
      <sheetName val="400800"/>
      <sheetName val="PREVCINE"/>
      <sheetName val="ND - FC gastos y serv."/>
      <sheetName val="Ac-Pa"/>
      <sheetName val="Compar. inven mensual"/>
      <sheetName val="Initial"/>
      <sheetName val="Cruce contable"/>
      <sheetName val="ENCAJE"/>
      <sheetName val="Budget query"/>
      <sheetName val="170117"/>
      <sheetName val="212405"/>
      <sheetName val="Worksheet in sd ncbxnbcxncxn"/>
      <sheetName val="Profit &amp; Loss"/>
      <sheetName val="Balance Sheet Total Local"/>
      <sheetName val="Lead"/>
      <sheetName val="Cumulative M-1 Analysis"/>
      <sheetName val="MARŻA-bank"/>
    </sheetNames>
    <sheetDataSet>
      <sheetData sheetId="0" refreshError="1"/>
      <sheetData sheetId="1">
        <row r="27">
          <cell r="M27">
            <v>-2000001.44</v>
          </cell>
        </row>
      </sheetData>
      <sheetData sheetId="2"/>
      <sheetData sheetId="3"/>
      <sheetData sheetId="4" refreshError="1"/>
      <sheetData sheetId="5"/>
      <sheetData sheetId="6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ROS"/>
      <sheetName val="MACROS DE CONTROLE"/>
      <sheetName val="CHECK"/>
      <sheetName val="ESTOQUES"/>
      <sheetName val="CAPA EMPREENDIMENTO"/>
      <sheetName val="INDICE"/>
      <sheetName val="CADASTRO"/>
      <sheetName val="CAPA"/>
      <sheetName val=" INDICE"/>
      <sheetName val="Conciliação"/>
      <sheetName val="CONSOL RESUMO NACIONAL"/>
      <sheetName val="CONSOL RESUMO EXTERIOR"/>
      <sheetName val="EVOLUÇÃO GRUPO"/>
      <sheetName val="OPERACIONAL CY &amp; BR"/>
      <sheetName val="OPERACIONAL 100%"/>
      <sheetName val="EMPREEND E ESTRUT FIXA 100%"/>
      <sheetName val="Aportes-Distr-Empreen 100%"/>
      <sheetName val="Aportes- Distr. CYRELA Tecnisa"/>
      <sheetName val="Aportes-Distr. Fifty"/>
      <sheetName val="Aportes-Distr. Country"/>
      <sheetName val="Aportes-Distr. Caninde"/>
      <sheetName val="Aportes-Distr. Cyrela Empreend."/>
      <sheetName val="Aportes-Distr. Cyrela Imob"/>
      <sheetName val="Aportes-Distr. Cyrela Com Imob"/>
      <sheetName val="Aportes-Distr. Cyrela Invest."/>
      <sheetName val="Aportes- Distr. Tal Invest."/>
      <sheetName val="Aportes-Distr. Tal Empreend."/>
      <sheetName val="Aportes-Distr. Brazil Realty"/>
      <sheetName val="Aportes- Distr. NP"/>
      <sheetName val="Aportes- Distr. UNIQUE"/>
      <sheetName val="Aportes-Distr. Dalia"/>
      <sheetName val="Aportes-Distr. Cyr Part."/>
      <sheetName val="Aportes-Distr. ABC Realty"/>
      <sheetName val="Aportes-Distr. CYBRA"/>
      <sheetName val="Aportes-Distr. ABCII"/>
      <sheetName val="COBRANÇA"/>
      <sheetName val="OBRAS"/>
      <sheetName val="COMERCIAL"/>
      <sheetName val="TERRENO"/>
      <sheetName val="FINANCIAMENTO"/>
      <sheetName val="OUTROS e ESTRUTURA FIXA"/>
      <sheetName val="TAXA DE ADM OBRAS"/>
      <sheetName val="MANUTENCAO"/>
      <sheetName val="Fluxo CYRELA TECNISA"/>
      <sheetName val="Fluxo Dalia"/>
      <sheetName val="Fluxo caninde"/>
      <sheetName val="Unique"/>
      <sheetName val="Fluxo NP"/>
      <sheetName val="Fluxo RJZ "/>
      <sheetName val="EMPREENDIMENTO"/>
      <sheetName val="TAXA BRC"/>
      <sheetName val="RESUMO"/>
      <sheetName val="CONSOL CYRELA"/>
      <sheetName val="EVOLUÇÃO CYRELA"/>
      <sheetName val="OPERACIONAL CYRELA"/>
      <sheetName val="CYRELA - EMPREENDIMENTOS"/>
      <sheetName val="CONSOL BRSA"/>
      <sheetName val="EVOLUÇÃO BRSA"/>
      <sheetName val="OPERACIONAL BRSA"/>
      <sheetName val="BRSA - EMPREENDIMENTOS"/>
      <sheetName val="CONSOL RESUMO (2)"/>
      <sheetName val="EVOLUÇÃO GRUPO (2)"/>
      <sheetName val="GRUPO CYRELA BRSA - EMPREED"/>
      <sheetName val="PIS COFINS"/>
    </sheetNames>
    <sheetDataSet>
      <sheetData sheetId="0" refreshError="1">
        <row r="5">
          <cell r="P5" t="str">
            <v>Jardim Do Parque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>
        <row r="2">
          <cell r="B2" t="str">
            <v>FLUXO DE CAIXA DO EMPREENDIMENTO - BASE 31/01/2003</v>
          </cell>
        </row>
        <row r="3">
          <cell r="C3" t="str">
            <v>Jardim Do Parque  100%</v>
          </cell>
        </row>
        <row r="4">
          <cell r="M4">
            <v>1000</v>
          </cell>
          <cell r="N4">
            <v>37671.591914467594</v>
          </cell>
        </row>
        <row r="5">
          <cell r="C5" t="str">
            <v>MÊS/ANO</v>
          </cell>
          <cell r="D5" t="str">
            <v>COBRANÇA</v>
          </cell>
          <cell r="E5" t="str">
            <v>PIS/COFINS</v>
          </cell>
          <cell r="F5" t="str">
            <v>TOTAL</v>
          </cell>
          <cell r="G5" t="str">
            <v>OBRAS</v>
          </cell>
          <cell r="H5" t="str">
            <v>FINANC OBRAS</v>
          </cell>
          <cell r="I5" t="str">
            <v>MANUT. OBRAS 2%</v>
          </cell>
          <cell r="J5" t="str">
            <v>PROP. E PUBLIC.</v>
          </cell>
          <cell r="K5" t="str">
            <v>TERRENOS</v>
          </cell>
          <cell r="L5" t="str">
            <v>OUTROS</v>
          </cell>
          <cell r="M5" t="str">
            <v>TOTAL</v>
          </cell>
          <cell r="N5" t="str">
            <v>TOT MÊS</v>
          </cell>
          <cell r="O5" t="str">
            <v>ACUMUL</v>
          </cell>
        </row>
        <row r="6">
          <cell r="C6" t="str">
            <v>SALDO</v>
          </cell>
          <cell r="O6">
            <v>1854.3510000000001</v>
          </cell>
        </row>
        <row r="7">
          <cell r="B7">
            <v>1</v>
          </cell>
          <cell r="C7">
            <v>37653</v>
          </cell>
          <cell r="D7">
            <v>182.94637</v>
          </cell>
          <cell r="E7">
            <v>-6.6775425049999999</v>
          </cell>
          <cell r="F7">
            <v>176.26882749500001</v>
          </cell>
          <cell r="G7">
            <v>0</v>
          </cell>
          <cell r="H7">
            <v>0</v>
          </cell>
          <cell r="I7">
            <v>0</v>
          </cell>
          <cell r="J7">
            <v>25</v>
          </cell>
          <cell r="K7">
            <v>0</v>
          </cell>
          <cell r="L7">
            <v>0</v>
          </cell>
          <cell r="M7">
            <v>25</v>
          </cell>
          <cell r="N7">
            <v>151.26882749500001</v>
          </cell>
          <cell r="O7">
            <v>2005.6198274950002</v>
          </cell>
        </row>
        <row r="8">
          <cell r="B8">
            <v>2</v>
          </cell>
          <cell r="C8">
            <v>37681</v>
          </cell>
          <cell r="D8">
            <v>397.44516000000004</v>
          </cell>
          <cell r="E8">
            <v>-14.506748340000001</v>
          </cell>
          <cell r="F8">
            <v>382.93841166000004</v>
          </cell>
          <cell r="G8">
            <v>0</v>
          </cell>
          <cell r="H8">
            <v>0</v>
          </cell>
          <cell r="I8">
            <v>0</v>
          </cell>
          <cell r="J8">
            <v>25</v>
          </cell>
          <cell r="K8">
            <v>0</v>
          </cell>
          <cell r="L8">
            <v>0</v>
          </cell>
          <cell r="M8">
            <v>25</v>
          </cell>
          <cell r="N8">
            <v>357.93841166000004</v>
          </cell>
          <cell r="O8">
            <v>2363.5582391550001</v>
          </cell>
        </row>
        <row r="9">
          <cell r="B9">
            <v>3</v>
          </cell>
          <cell r="C9">
            <v>37712</v>
          </cell>
          <cell r="D9">
            <v>243.00969000000001</v>
          </cell>
          <cell r="E9">
            <v>-8.8698536849999989</v>
          </cell>
          <cell r="F9">
            <v>234.139836315</v>
          </cell>
          <cell r="G9">
            <v>118.93154000000001</v>
          </cell>
          <cell r="H9">
            <v>0</v>
          </cell>
          <cell r="I9">
            <v>0</v>
          </cell>
          <cell r="J9">
            <v>25</v>
          </cell>
          <cell r="K9">
            <v>0</v>
          </cell>
          <cell r="L9">
            <v>0</v>
          </cell>
          <cell r="M9">
            <v>143.93154000000001</v>
          </cell>
          <cell r="N9">
            <v>90.208296314999984</v>
          </cell>
          <cell r="O9">
            <v>2453.7665354700002</v>
          </cell>
        </row>
        <row r="10">
          <cell r="B10">
            <v>4</v>
          </cell>
          <cell r="C10">
            <v>37742</v>
          </cell>
          <cell r="D10">
            <v>250.74655000000001</v>
          </cell>
          <cell r="E10">
            <v>-9.1522490750000003</v>
          </cell>
          <cell r="F10">
            <v>241.59430092500003</v>
          </cell>
          <cell r="G10">
            <v>364.67261999999999</v>
          </cell>
          <cell r="H10">
            <v>0</v>
          </cell>
          <cell r="I10">
            <v>0</v>
          </cell>
          <cell r="J10">
            <v>25</v>
          </cell>
          <cell r="K10">
            <v>0</v>
          </cell>
          <cell r="L10">
            <v>0</v>
          </cell>
          <cell r="M10">
            <v>389.67261999999999</v>
          </cell>
          <cell r="N10">
            <v>-148.07831907499997</v>
          </cell>
          <cell r="O10">
            <v>2305.6882163950004</v>
          </cell>
        </row>
        <row r="11">
          <cell r="B11">
            <v>5</v>
          </cell>
          <cell r="C11">
            <v>37773</v>
          </cell>
          <cell r="D11">
            <v>349.89340000000004</v>
          </cell>
          <cell r="E11">
            <v>-12.7711091</v>
          </cell>
          <cell r="F11">
            <v>337.12229090000005</v>
          </cell>
          <cell r="G11">
            <v>353.64644999999996</v>
          </cell>
          <cell r="H11">
            <v>0</v>
          </cell>
          <cell r="I11">
            <v>0</v>
          </cell>
          <cell r="J11">
            <v>25</v>
          </cell>
          <cell r="K11">
            <v>0</v>
          </cell>
          <cell r="L11">
            <v>0</v>
          </cell>
          <cell r="M11">
            <v>378.64644999999996</v>
          </cell>
          <cell r="N11">
            <v>-41.524159099999906</v>
          </cell>
          <cell r="O11">
            <v>2264.1640572950005</v>
          </cell>
        </row>
        <row r="12">
          <cell r="B12">
            <v>6</v>
          </cell>
          <cell r="C12">
            <v>37803</v>
          </cell>
          <cell r="D12">
            <v>215.06739999999999</v>
          </cell>
          <cell r="E12">
            <v>-7.8499600999999997</v>
          </cell>
          <cell r="F12">
            <v>207.21743989999999</v>
          </cell>
          <cell r="G12">
            <v>296.14916999999997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296.14916999999997</v>
          </cell>
          <cell r="N12">
            <v>-88.931730099999982</v>
          </cell>
          <cell r="O12">
            <v>2175.2323271950004</v>
          </cell>
        </row>
        <row r="13">
          <cell r="B13">
            <v>7</v>
          </cell>
          <cell r="C13">
            <v>37834</v>
          </cell>
          <cell r="D13">
            <v>288.20323999999999</v>
          </cell>
          <cell r="E13">
            <v>-10.519418259999998</v>
          </cell>
          <cell r="F13">
            <v>277.68382173999998</v>
          </cell>
          <cell r="G13">
            <v>328.44189999999998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328.44189999999998</v>
          </cell>
          <cell r="N13">
            <v>-50.758078259999991</v>
          </cell>
          <cell r="O13">
            <v>2124.4742489350006</v>
          </cell>
        </row>
        <row r="14">
          <cell r="B14">
            <v>8</v>
          </cell>
          <cell r="C14">
            <v>37865</v>
          </cell>
          <cell r="D14">
            <v>229.05439999999999</v>
          </cell>
          <cell r="E14">
            <v>-8.3604855999999987</v>
          </cell>
          <cell r="F14">
            <v>220.69391439999998</v>
          </cell>
          <cell r="G14">
            <v>419.41361000000001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419.41361000000001</v>
          </cell>
          <cell r="N14">
            <v>-198.71969560000002</v>
          </cell>
          <cell r="O14">
            <v>1925.7545533350005</v>
          </cell>
        </row>
        <row r="15">
          <cell r="B15">
            <v>9</v>
          </cell>
          <cell r="C15">
            <v>37895</v>
          </cell>
          <cell r="D15">
            <v>182.01839999999999</v>
          </cell>
          <cell r="E15">
            <v>-6.6436715999999993</v>
          </cell>
          <cell r="F15">
            <v>175.37472839999998</v>
          </cell>
          <cell r="G15">
            <v>477.69869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477.69869</v>
          </cell>
          <cell r="N15">
            <v>-302.32396160000002</v>
          </cell>
          <cell r="O15">
            <v>1623.4305917350005</v>
          </cell>
        </row>
        <row r="16">
          <cell r="B16">
            <v>10</v>
          </cell>
          <cell r="C16">
            <v>37926</v>
          </cell>
          <cell r="D16">
            <v>248.0864</v>
          </cell>
          <cell r="E16">
            <v>-9.0551535999999988</v>
          </cell>
          <cell r="F16">
            <v>239.03124639999999</v>
          </cell>
          <cell r="G16">
            <v>469.82170000000002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469.82170000000002</v>
          </cell>
          <cell r="N16">
            <v>-230.79045360000003</v>
          </cell>
          <cell r="O16">
            <v>1392.6401381350004</v>
          </cell>
        </row>
        <row r="17">
          <cell r="B17">
            <v>11</v>
          </cell>
          <cell r="C17">
            <v>37956</v>
          </cell>
          <cell r="D17">
            <v>434.37540000000001</v>
          </cell>
          <cell r="E17">
            <v>-15.854702099999999</v>
          </cell>
          <cell r="F17">
            <v>418.52069790000002</v>
          </cell>
          <cell r="G17">
            <v>525.34948000000009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525.34948000000009</v>
          </cell>
          <cell r="N17">
            <v>-106.82878210000007</v>
          </cell>
          <cell r="O17">
            <v>1285.8113560350002</v>
          </cell>
        </row>
        <row r="18">
          <cell r="B18">
            <v>12</v>
          </cell>
          <cell r="C18">
            <v>37987</v>
          </cell>
          <cell r="D18">
            <v>216.47540000000001</v>
          </cell>
          <cell r="E18">
            <v>-7.9013520999999995</v>
          </cell>
          <cell r="F18">
            <v>208.57404790000001</v>
          </cell>
          <cell r="G18">
            <v>601.35602000000006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601.35602000000006</v>
          </cell>
          <cell r="N18">
            <v>-392.78197210000008</v>
          </cell>
          <cell r="O18">
            <v>893.02938393500017</v>
          </cell>
        </row>
        <row r="19">
          <cell r="B19">
            <v>13</v>
          </cell>
          <cell r="C19">
            <v>38018</v>
          </cell>
          <cell r="D19">
            <v>195.43224000000001</v>
          </cell>
          <cell r="E19">
            <v>-7.1332767600000002</v>
          </cell>
          <cell r="F19">
            <v>188.29896324000001</v>
          </cell>
          <cell r="G19">
            <v>719.10788000000002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719.10788000000002</v>
          </cell>
          <cell r="N19">
            <v>-530.80891675999999</v>
          </cell>
          <cell r="O19">
            <v>362.22046717500018</v>
          </cell>
        </row>
        <row r="20">
          <cell r="B20">
            <v>14</v>
          </cell>
          <cell r="C20">
            <v>38047</v>
          </cell>
          <cell r="D20">
            <v>223.2354</v>
          </cell>
          <cell r="E20">
            <v>-8.1480920999999995</v>
          </cell>
          <cell r="F20">
            <v>215.08730789999998</v>
          </cell>
          <cell r="G20">
            <v>906.56387999999993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906.56387999999993</v>
          </cell>
          <cell r="N20">
            <v>-691.47657209999988</v>
          </cell>
          <cell r="O20">
            <v>-329.2561049249997</v>
          </cell>
        </row>
        <row r="21">
          <cell r="B21">
            <v>15</v>
          </cell>
          <cell r="C21">
            <v>38078</v>
          </cell>
          <cell r="D21">
            <v>173.60839999999999</v>
          </cell>
          <cell r="E21">
            <v>-6.3367065999999994</v>
          </cell>
          <cell r="F21">
            <v>167.2716934</v>
          </cell>
          <cell r="G21">
            <v>1021.9523399999999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1021.9523399999999</v>
          </cell>
          <cell r="N21">
            <v>-854.68064659999993</v>
          </cell>
          <cell r="O21">
            <v>-1183.9367515249996</v>
          </cell>
        </row>
        <row r="22">
          <cell r="B22">
            <v>16</v>
          </cell>
          <cell r="C22">
            <v>38108</v>
          </cell>
          <cell r="D22">
            <v>167.23740000000001</v>
          </cell>
          <cell r="E22">
            <v>-6.1041651000000003</v>
          </cell>
          <cell r="F22">
            <v>161.13323490000002</v>
          </cell>
          <cell r="G22">
            <v>1141.6716799999999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1141.6716799999999</v>
          </cell>
          <cell r="N22">
            <v>-980.53844509999988</v>
          </cell>
          <cell r="O22">
            <v>-2164.4751966249996</v>
          </cell>
        </row>
        <row r="23">
          <cell r="B23">
            <v>17</v>
          </cell>
          <cell r="C23">
            <v>38139</v>
          </cell>
          <cell r="D23">
            <v>330.12940000000003</v>
          </cell>
          <cell r="E23">
            <v>-12.0497231</v>
          </cell>
          <cell r="F23">
            <v>318.07967690000004</v>
          </cell>
          <cell r="G23">
            <v>1281.4768899999999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1281.4768899999999</v>
          </cell>
          <cell r="N23">
            <v>-963.39721309999982</v>
          </cell>
          <cell r="O23">
            <v>-3127.8724097249997</v>
          </cell>
        </row>
        <row r="24">
          <cell r="B24">
            <v>18</v>
          </cell>
          <cell r="C24">
            <v>38169</v>
          </cell>
          <cell r="D24">
            <v>199.7004</v>
          </cell>
          <cell r="E24">
            <v>-7.2890645999999997</v>
          </cell>
          <cell r="F24">
            <v>192.41133540000001</v>
          </cell>
          <cell r="G24">
            <v>1183.0220899999999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1183.0220899999999</v>
          </cell>
          <cell r="N24">
            <v>-990.61075459999995</v>
          </cell>
          <cell r="O24">
            <v>-4118.483164325</v>
          </cell>
        </row>
        <row r="25">
          <cell r="B25">
            <v>19</v>
          </cell>
          <cell r="C25">
            <v>38200</v>
          </cell>
          <cell r="D25">
            <v>178.65724</v>
          </cell>
          <cell r="E25">
            <v>-6.5209892599999995</v>
          </cell>
          <cell r="F25">
            <v>172.13625074000001</v>
          </cell>
          <cell r="G25">
            <v>792.75102000000004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792.75102000000004</v>
          </cell>
          <cell r="N25">
            <v>-620.61476926</v>
          </cell>
          <cell r="O25">
            <v>-4739.0979335849997</v>
          </cell>
        </row>
        <row r="26">
          <cell r="B26">
            <v>20</v>
          </cell>
          <cell r="C26">
            <v>38231</v>
          </cell>
          <cell r="D26">
            <v>213.23339999999999</v>
          </cell>
          <cell r="E26">
            <v>-7.7830190999999989</v>
          </cell>
          <cell r="F26">
            <v>205.4503809</v>
          </cell>
          <cell r="G26">
            <v>569.06328999999994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569.06328999999994</v>
          </cell>
          <cell r="N26">
            <v>-363.61290909999991</v>
          </cell>
          <cell r="O26">
            <v>-5102.710842685</v>
          </cell>
        </row>
        <row r="27">
          <cell r="B27">
            <v>21</v>
          </cell>
          <cell r="C27">
            <v>38261</v>
          </cell>
          <cell r="D27">
            <v>866.46940000000006</v>
          </cell>
          <cell r="E27">
            <v>-31.626133100000001</v>
          </cell>
          <cell r="F27">
            <v>834.84326690000012</v>
          </cell>
          <cell r="G27">
            <v>591.11765000000003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591.11765000000003</v>
          </cell>
          <cell r="N27">
            <v>243.72561690000009</v>
          </cell>
          <cell r="O27">
            <v>-4858.9852257849998</v>
          </cell>
        </row>
        <row r="28">
          <cell r="B28">
            <v>22</v>
          </cell>
          <cell r="C28">
            <v>38292</v>
          </cell>
          <cell r="D28">
            <v>324.26740000000001</v>
          </cell>
          <cell r="E28">
            <v>-11.8357601</v>
          </cell>
          <cell r="F28">
            <v>312.43163989999999</v>
          </cell>
          <cell r="G28">
            <v>667.91098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667.91098</v>
          </cell>
          <cell r="N28">
            <v>-355.4793401</v>
          </cell>
          <cell r="O28">
            <v>-5214.4645658849995</v>
          </cell>
        </row>
        <row r="29">
          <cell r="B29">
            <v>23</v>
          </cell>
          <cell r="C29">
            <v>38322</v>
          </cell>
          <cell r="D29">
            <v>468.70240000000001</v>
          </cell>
          <cell r="E29">
            <v>-17.1076376</v>
          </cell>
          <cell r="F29">
            <v>451.59476240000004</v>
          </cell>
          <cell r="G29">
            <v>621.44087999999999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621.44087999999999</v>
          </cell>
          <cell r="N29">
            <v>-169.84611759999996</v>
          </cell>
          <cell r="O29">
            <v>-5384.3106834849996</v>
          </cell>
        </row>
        <row r="30">
          <cell r="B30">
            <v>24</v>
          </cell>
          <cell r="C30">
            <v>38353</v>
          </cell>
          <cell r="D30">
            <v>281.50440000000003</v>
          </cell>
          <cell r="E30">
            <v>-10.2749106</v>
          </cell>
          <cell r="F30">
            <v>271.22948940000003</v>
          </cell>
          <cell r="G30">
            <v>466.67151000000001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466.67151000000001</v>
          </cell>
          <cell r="N30">
            <v>-195.44202059999998</v>
          </cell>
          <cell r="O30">
            <v>-5579.752704085</v>
          </cell>
        </row>
        <row r="31">
          <cell r="B31">
            <v>25</v>
          </cell>
          <cell r="C31">
            <v>38384</v>
          </cell>
          <cell r="D31">
            <v>189.27524</v>
          </cell>
          <cell r="E31">
            <v>-6.9085462599999996</v>
          </cell>
          <cell r="F31">
            <v>182.36669373999999</v>
          </cell>
          <cell r="G31">
            <v>385.93918000000002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385.93918000000002</v>
          </cell>
          <cell r="N31">
            <v>-203.57248626000003</v>
          </cell>
          <cell r="O31">
            <v>-5783.325190345</v>
          </cell>
        </row>
        <row r="32">
          <cell r="B32">
            <v>26</v>
          </cell>
          <cell r="C32">
            <v>38412</v>
          </cell>
          <cell r="D32">
            <v>736.71440000000007</v>
          </cell>
          <cell r="E32">
            <v>-26.890075599999999</v>
          </cell>
          <cell r="F32">
            <v>709.82432440000002</v>
          </cell>
          <cell r="G32">
            <v>402.47894000000002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402.47894000000002</v>
          </cell>
          <cell r="N32">
            <v>307.3453844</v>
          </cell>
          <cell r="O32">
            <v>-5475.9798059450004</v>
          </cell>
        </row>
        <row r="33">
          <cell r="B33">
            <v>27</v>
          </cell>
          <cell r="C33">
            <v>38443</v>
          </cell>
          <cell r="D33">
            <v>256.15640000000002</v>
          </cell>
          <cell r="E33">
            <v>-9.3497085999999996</v>
          </cell>
          <cell r="F33">
            <v>246.80669140000003</v>
          </cell>
          <cell r="G33">
            <v>449.34395000000001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449.34395000000001</v>
          </cell>
          <cell r="N33">
            <v>-202.53725859999997</v>
          </cell>
          <cell r="O33">
            <v>-5678.5170645450007</v>
          </cell>
        </row>
        <row r="34">
          <cell r="B34">
            <v>28</v>
          </cell>
          <cell r="C34">
            <v>38473</v>
          </cell>
          <cell r="D34">
            <v>179.9864</v>
          </cell>
          <cell r="E34">
            <v>-6.5695036</v>
          </cell>
          <cell r="F34">
            <v>173.41689640000001</v>
          </cell>
          <cell r="G34">
            <v>381.60729000000003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381.60729000000003</v>
          </cell>
          <cell r="N34">
            <v>-208.19039360000002</v>
          </cell>
          <cell r="O34">
            <v>-5886.7074581450006</v>
          </cell>
        </row>
        <row r="35">
          <cell r="B35">
            <v>29</v>
          </cell>
          <cell r="C35">
            <v>38504</v>
          </cell>
          <cell r="D35">
            <v>422.80240000000003</v>
          </cell>
          <cell r="E35">
            <v>-15.4322876</v>
          </cell>
          <cell r="F35">
            <v>407.37011240000004</v>
          </cell>
          <cell r="G35">
            <v>178.39832000000001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178.39832000000001</v>
          </cell>
          <cell r="N35">
            <v>228.97179240000003</v>
          </cell>
          <cell r="O35">
            <v>-5657.7356657450009</v>
          </cell>
        </row>
        <row r="36">
          <cell r="B36">
            <v>30</v>
          </cell>
          <cell r="C36">
            <v>38534</v>
          </cell>
          <cell r="D36">
            <v>171.3484</v>
          </cell>
          <cell r="E36">
            <v>-6.2542165999999995</v>
          </cell>
          <cell r="F36">
            <v>165.09418339999999</v>
          </cell>
          <cell r="G36">
            <v>36.62462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36.62462</v>
          </cell>
          <cell r="N36">
            <v>128.4695634</v>
          </cell>
          <cell r="O36">
            <v>-5529.2661023450009</v>
          </cell>
        </row>
        <row r="37">
          <cell r="B37">
            <v>31</v>
          </cell>
          <cell r="C37">
            <v>38565</v>
          </cell>
          <cell r="D37">
            <v>422.65724</v>
          </cell>
          <cell r="E37">
            <v>-15.426989259999999</v>
          </cell>
          <cell r="F37">
            <v>407.23025073999997</v>
          </cell>
          <cell r="G37">
            <v>0</v>
          </cell>
          <cell r="H37">
            <v>0</v>
          </cell>
          <cell r="I37">
            <v>7</v>
          </cell>
          <cell r="J37">
            <v>0</v>
          </cell>
          <cell r="K37">
            <v>0</v>
          </cell>
          <cell r="L37">
            <v>0</v>
          </cell>
          <cell r="M37">
            <v>7</v>
          </cell>
          <cell r="N37">
            <v>400.23025073999997</v>
          </cell>
          <cell r="O37">
            <v>-5129.035851605001</v>
          </cell>
        </row>
        <row r="38">
          <cell r="B38">
            <v>32</v>
          </cell>
          <cell r="C38">
            <v>38596</v>
          </cell>
          <cell r="D38">
            <v>498.41840000000002</v>
          </cell>
          <cell r="E38">
            <v>-18.192271599999998</v>
          </cell>
          <cell r="F38">
            <v>480.22612839999999</v>
          </cell>
          <cell r="G38">
            <v>0</v>
          </cell>
          <cell r="H38">
            <v>0</v>
          </cell>
          <cell r="I38">
            <v>7</v>
          </cell>
          <cell r="J38">
            <v>0</v>
          </cell>
          <cell r="K38">
            <v>0</v>
          </cell>
          <cell r="L38">
            <v>0</v>
          </cell>
          <cell r="M38">
            <v>7</v>
          </cell>
          <cell r="N38">
            <v>473.22612839999999</v>
          </cell>
          <cell r="O38">
            <v>-4655.8097232050013</v>
          </cell>
        </row>
        <row r="39">
          <cell r="B39">
            <v>33</v>
          </cell>
          <cell r="C39">
            <v>38626</v>
          </cell>
          <cell r="D39">
            <v>132.71439999999998</v>
          </cell>
          <cell r="E39">
            <v>-4.8440755999999991</v>
          </cell>
          <cell r="F39">
            <v>127.87032439999999</v>
          </cell>
          <cell r="G39">
            <v>0</v>
          </cell>
          <cell r="H39">
            <v>0</v>
          </cell>
          <cell r="I39">
            <v>7</v>
          </cell>
          <cell r="J39">
            <v>0</v>
          </cell>
          <cell r="K39">
            <v>0</v>
          </cell>
          <cell r="L39">
            <v>0</v>
          </cell>
          <cell r="M39">
            <v>7</v>
          </cell>
          <cell r="N39">
            <v>120.87032439999999</v>
          </cell>
          <cell r="O39">
            <v>-4534.9393988050015</v>
          </cell>
        </row>
        <row r="40">
          <cell r="B40">
            <v>34</v>
          </cell>
          <cell r="C40">
            <v>38657</v>
          </cell>
          <cell r="D40">
            <v>137.87739999999999</v>
          </cell>
          <cell r="E40">
            <v>-5.0325250999999991</v>
          </cell>
          <cell r="F40">
            <v>132.84487490000001</v>
          </cell>
          <cell r="G40">
            <v>0</v>
          </cell>
          <cell r="H40">
            <v>0</v>
          </cell>
          <cell r="I40">
            <v>7</v>
          </cell>
          <cell r="J40">
            <v>0</v>
          </cell>
          <cell r="K40">
            <v>0</v>
          </cell>
          <cell r="L40">
            <v>0</v>
          </cell>
          <cell r="M40">
            <v>7</v>
          </cell>
          <cell r="N40">
            <v>125.84487490000001</v>
          </cell>
          <cell r="O40">
            <v>-4409.0945239050016</v>
          </cell>
        </row>
        <row r="41">
          <cell r="B41">
            <v>35</v>
          </cell>
          <cell r="C41">
            <v>38687</v>
          </cell>
          <cell r="D41">
            <v>558.63671999999997</v>
          </cell>
          <cell r="E41">
            <v>-20.390240279999997</v>
          </cell>
          <cell r="F41">
            <v>538.24647972000002</v>
          </cell>
          <cell r="G41">
            <v>0</v>
          </cell>
          <cell r="H41">
            <v>0</v>
          </cell>
          <cell r="I41">
            <v>7</v>
          </cell>
          <cell r="J41">
            <v>0</v>
          </cell>
          <cell r="K41">
            <v>0</v>
          </cell>
          <cell r="L41">
            <v>0</v>
          </cell>
          <cell r="M41">
            <v>7</v>
          </cell>
          <cell r="N41">
            <v>531.24647972000002</v>
          </cell>
          <cell r="O41">
            <v>-3877.8480441850015</v>
          </cell>
        </row>
        <row r="42">
          <cell r="B42">
            <v>36</v>
          </cell>
          <cell r="C42">
            <v>38718</v>
          </cell>
          <cell r="D42">
            <v>155.91132000000002</v>
          </cell>
          <cell r="E42">
            <v>-5.6907631800000003</v>
          </cell>
          <cell r="F42">
            <v>150.22055682000001</v>
          </cell>
          <cell r="G42">
            <v>0</v>
          </cell>
          <cell r="H42">
            <v>0</v>
          </cell>
          <cell r="I42">
            <v>7</v>
          </cell>
          <cell r="J42">
            <v>0</v>
          </cell>
          <cell r="K42">
            <v>0</v>
          </cell>
          <cell r="L42">
            <v>0</v>
          </cell>
          <cell r="M42">
            <v>7</v>
          </cell>
          <cell r="N42">
            <v>143.22055682000001</v>
          </cell>
          <cell r="O42">
            <v>-3734.6274873650013</v>
          </cell>
        </row>
        <row r="43">
          <cell r="B43">
            <v>37</v>
          </cell>
          <cell r="C43">
            <v>38749</v>
          </cell>
          <cell r="D43">
            <v>138.35532000000001</v>
          </cell>
          <cell r="E43">
            <v>-5.0499691799999997</v>
          </cell>
          <cell r="F43">
            <v>133.30535082</v>
          </cell>
          <cell r="G43">
            <v>0</v>
          </cell>
          <cell r="H43">
            <v>0</v>
          </cell>
          <cell r="I43">
            <v>7</v>
          </cell>
          <cell r="J43">
            <v>0</v>
          </cell>
          <cell r="K43">
            <v>0</v>
          </cell>
          <cell r="L43">
            <v>0</v>
          </cell>
          <cell r="M43">
            <v>7</v>
          </cell>
          <cell r="N43">
            <v>126.30535082</v>
          </cell>
          <cell r="O43">
            <v>-3608.3221365450013</v>
          </cell>
        </row>
        <row r="44">
          <cell r="B44">
            <v>38</v>
          </cell>
          <cell r="C44">
            <v>38777</v>
          </cell>
          <cell r="D44">
            <v>167.92632</v>
          </cell>
          <cell r="E44">
            <v>-6.1293106799999997</v>
          </cell>
          <cell r="F44">
            <v>161.79700932</v>
          </cell>
          <cell r="G44">
            <v>0</v>
          </cell>
          <cell r="H44">
            <v>0</v>
          </cell>
          <cell r="I44">
            <v>7</v>
          </cell>
          <cell r="J44">
            <v>0</v>
          </cell>
          <cell r="K44">
            <v>0</v>
          </cell>
          <cell r="L44">
            <v>0</v>
          </cell>
          <cell r="M44">
            <v>7</v>
          </cell>
          <cell r="N44">
            <v>154.79700932</v>
          </cell>
          <cell r="O44">
            <v>-3453.5251272250011</v>
          </cell>
        </row>
        <row r="45">
          <cell r="B45">
            <v>39</v>
          </cell>
          <cell r="C45">
            <v>38808</v>
          </cell>
          <cell r="D45">
            <v>130.75832</v>
          </cell>
          <cell r="E45">
            <v>-4.7726786799999994</v>
          </cell>
          <cell r="F45">
            <v>125.98564132</v>
          </cell>
          <cell r="G45">
            <v>0</v>
          </cell>
          <cell r="H45">
            <v>0</v>
          </cell>
          <cell r="I45">
            <v>7</v>
          </cell>
          <cell r="J45">
            <v>0</v>
          </cell>
          <cell r="K45">
            <v>0</v>
          </cell>
          <cell r="L45">
            <v>0</v>
          </cell>
          <cell r="M45">
            <v>7</v>
          </cell>
          <cell r="N45">
            <v>118.98564132</v>
          </cell>
          <cell r="O45">
            <v>-3334.5394859050011</v>
          </cell>
        </row>
        <row r="46">
          <cell r="B46">
            <v>40</v>
          </cell>
          <cell r="C46">
            <v>38838</v>
          </cell>
          <cell r="D46">
            <v>129.78932</v>
          </cell>
          <cell r="E46">
            <v>-4.7373101799999997</v>
          </cell>
          <cell r="F46">
            <v>125.05200982000001</v>
          </cell>
          <cell r="G46">
            <v>0</v>
          </cell>
          <cell r="H46">
            <v>0</v>
          </cell>
          <cell r="I46">
            <v>7</v>
          </cell>
          <cell r="J46">
            <v>0</v>
          </cell>
          <cell r="K46">
            <v>0</v>
          </cell>
          <cell r="L46">
            <v>0</v>
          </cell>
          <cell r="M46">
            <v>7</v>
          </cell>
          <cell r="N46">
            <v>118.05200982000001</v>
          </cell>
          <cell r="O46">
            <v>-3216.4874760850012</v>
          </cell>
        </row>
        <row r="47">
          <cell r="B47">
            <v>41</v>
          </cell>
          <cell r="C47">
            <v>38869</v>
          </cell>
          <cell r="D47">
            <v>434.41031999999996</v>
          </cell>
          <cell r="E47">
            <v>-15.855976679999998</v>
          </cell>
          <cell r="F47">
            <v>418.55434331999993</v>
          </cell>
          <cell r="G47">
            <v>0</v>
          </cell>
          <cell r="H47">
            <v>0</v>
          </cell>
          <cell r="I47">
            <v>7</v>
          </cell>
          <cell r="J47">
            <v>0</v>
          </cell>
          <cell r="K47">
            <v>0</v>
          </cell>
          <cell r="L47">
            <v>0</v>
          </cell>
          <cell r="M47">
            <v>7</v>
          </cell>
          <cell r="N47">
            <v>411.55434331999993</v>
          </cell>
          <cell r="O47">
            <v>-2804.9331327650011</v>
          </cell>
        </row>
        <row r="48">
          <cell r="B48">
            <v>42</v>
          </cell>
          <cell r="C48">
            <v>38899</v>
          </cell>
          <cell r="D48">
            <v>124.65232</v>
          </cell>
          <cell r="E48">
            <v>-4.5498096800000001</v>
          </cell>
          <cell r="F48">
            <v>120.10251032000001</v>
          </cell>
          <cell r="G48">
            <v>0</v>
          </cell>
          <cell r="H48">
            <v>0</v>
          </cell>
          <cell r="I48">
            <v>7</v>
          </cell>
          <cell r="J48">
            <v>0</v>
          </cell>
          <cell r="K48">
            <v>0</v>
          </cell>
          <cell r="L48">
            <v>0</v>
          </cell>
          <cell r="M48">
            <v>7</v>
          </cell>
          <cell r="N48">
            <v>113.10251032000001</v>
          </cell>
          <cell r="O48">
            <v>-2691.8306224450012</v>
          </cell>
        </row>
        <row r="49">
          <cell r="B49">
            <v>43</v>
          </cell>
          <cell r="C49">
            <v>38930</v>
          </cell>
          <cell r="D49">
            <v>115.99032</v>
          </cell>
          <cell r="E49">
            <v>-4.2336466799999997</v>
          </cell>
          <cell r="F49">
            <v>111.75667332</v>
          </cell>
          <cell r="G49">
            <v>0</v>
          </cell>
          <cell r="H49">
            <v>0</v>
          </cell>
          <cell r="I49">
            <v>7</v>
          </cell>
          <cell r="J49">
            <v>0</v>
          </cell>
          <cell r="K49">
            <v>0</v>
          </cell>
          <cell r="L49">
            <v>0</v>
          </cell>
          <cell r="M49">
            <v>7</v>
          </cell>
          <cell r="N49">
            <v>104.75667332</v>
          </cell>
          <cell r="O49">
            <v>-2587.073949125001</v>
          </cell>
        </row>
        <row r="50">
          <cell r="B50">
            <v>44</v>
          </cell>
          <cell r="C50">
            <v>38961</v>
          </cell>
          <cell r="D50">
            <v>145.56031999999999</v>
          </cell>
          <cell r="E50">
            <v>-5.3129516799999994</v>
          </cell>
          <cell r="F50">
            <v>140.24736831999999</v>
          </cell>
          <cell r="G50">
            <v>0</v>
          </cell>
          <cell r="H50">
            <v>0</v>
          </cell>
          <cell r="I50">
            <v>7</v>
          </cell>
          <cell r="J50">
            <v>0</v>
          </cell>
          <cell r="K50">
            <v>0</v>
          </cell>
          <cell r="L50">
            <v>0</v>
          </cell>
          <cell r="M50">
            <v>7</v>
          </cell>
          <cell r="N50">
            <v>133.24736831999999</v>
          </cell>
          <cell r="O50">
            <v>-2453.826580805001</v>
          </cell>
        </row>
        <row r="51">
          <cell r="B51">
            <v>45</v>
          </cell>
          <cell r="C51">
            <v>38991</v>
          </cell>
          <cell r="D51">
            <v>130.75832</v>
          </cell>
          <cell r="E51">
            <v>-4.7726786799999994</v>
          </cell>
          <cell r="F51">
            <v>125.98564132</v>
          </cell>
          <cell r="G51">
            <v>0</v>
          </cell>
          <cell r="H51">
            <v>0</v>
          </cell>
          <cell r="I51">
            <v>7</v>
          </cell>
          <cell r="J51">
            <v>0</v>
          </cell>
          <cell r="K51">
            <v>0</v>
          </cell>
          <cell r="L51">
            <v>0</v>
          </cell>
          <cell r="M51">
            <v>7</v>
          </cell>
          <cell r="N51">
            <v>118.98564132</v>
          </cell>
          <cell r="O51">
            <v>-2334.8409394850009</v>
          </cell>
        </row>
        <row r="52">
          <cell r="B52">
            <v>46</v>
          </cell>
          <cell r="C52">
            <v>39022</v>
          </cell>
          <cell r="D52">
            <v>129.78932</v>
          </cell>
          <cell r="E52">
            <v>-4.7373101799999997</v>
          </cell>
          <cell r="F52">
            <v>125.05200982000001</v>
          </cell>
          <cell r="G52">
            <v>0</v>
          </cell>
          <cell r="H52">
            <v>0</v>
          </cell>
          <cell r="I52">
            <v>7</v>
          </cell>
          <cell r="J52">
            <v>0</v>
          </cell>
          <cell r="K52">
            <v>0</v>
          </cell>
          <cell r="L52">
            <v>0</v>
          </cell>
          <cell r="M52">
            <v>7</v>
          </cell>
          <cell r="N52">
            <v>118.05200982000001</v>
          </cell>
          <cell r="O52">
            <v>-2216.788929665001</v>
          </cell>
        </row>
        <row r="53">
          <cell r="B53">
            <v>47</v>
          </cell>
          <cell r="C53">
            <v>39052</v>
          </cell>
          <cell r="D53">
            <v>445.59231999999997</v>
          </cell>
          <cell r="E53">
            <v>-16.264119679999997</v>
          </cell>
          <cell r="F53">
            <v>429.32820031999995</v>
          </cell>
          <cell r="G53">
            <v>0</v>
          </cell>
          <cell r="H53">
            <v>0</v>
          </cell>
          <cell r="I53">
            <v>7</v>
          </cell>
          <cell r="J53">
            <v>0</v>
          </cell>
          <cell r="K53">
            <v>0</v>
          </cell>
          <cell r="L53">
            <v>0</v>
          </cell>
          <cell r="M53">
            <v>7</v>
          </cell>
          <cell r="N53">
            <v>422.32820031999995</v>
          </cell>
          <cell r="O53">
            <v>-1794.460729345001</v>
          </cell>
        </row>
        <row r="54">
          <cell r="B54">
            <v>48</v>
          </cell>
          <cell r="C54">
            <v>39083</v>
          </cell>
          <cell r="D54">
            <v>147.01432</v>
          </cell>
          <cell r="E54">
            <v>-5.3660226799999995</v>
          </cell>
          <cell r="F54">
            <v>141.64829732000001</v>
          </cell>
          <cell r="G54">
            <v>0</v>
          </cell>
          <cell r="H54">
            <v>0</v>
          </cell>
          <cell r="I54">
            <v>7</v>
          </cell>
          <cell r="J54">
            <v>0</v>
          </cell>
          <cell r="K54">
            <v>0</v>
          </cell>
          <cell r="L54">
            <v>0</v>
          </cell>
          <cell r="M54">
            <v>7</v>
          </cell>
          <cell r="N54">
            <v>134.64829732000001</v>
          </cell>
          <cell r="O54">
            <v>-1659.812432025001</v>
          </cell>
        </row>
        <row r="55">
          <cell r="B55">
            <v>49</v>
          </cell>
          <cell r="C55">
            <v>39114</v>
          </cell>
          <cell r="D55">
            <v>138.35232000000002</v>
          </cell>
          <cell r="E55">
            <v>-5.0498596800000008</v>
          </cell>
          <cell r="F55">
            <v>133.30246032000002</v>
          </cell>
          <cell r="G55">
            <v>0</v>
          </cell>
          <cell r="H55">
            <v>0</v>
          </cell>
          <cell r="I55">
            <v>7</v>
          </cell>
          <cell r="J55">
            <v>0</v>
          </cell>
          <cell r="K55">
            <v>0</v>
          </cell>
          <cell r="L55">
            <v>0</v>
          </cell>
          <cell r="M55">
            <v>7</v>
          </cell>
          <cell r="N55">
            <v>126.30246032000002</v>
          </cell>
          <cell r="O55">
            <v>-1533.5099717050011</v>
          </cell>
        </row>
        <row r="56">
          <cell r="B56">
            <v>50</v>
          </cell>
          <cell r="C56">
            <v>39142</v>
          </cell>
          <cell r="D56">
            <v>167.92332000000002</v>
          </cell>
          <cell r="E56">
            <v>-6.1292011799999999</v>
          </cell>
          <cell r="F56">
            <v>161.79411882000002</v>
          </cell>
          <cell r="G56">
            <v>0</v>
          </cell>
          <cell r="H56">
            <v>0</v>
          </cell>
          <cell r="I56">
            <v>7</v>
          </cell>
          <cell r="J56">
            <v>0</v>
          </cell>
          <cell r="K56">
            <v>0</v>
          </cell>
          <cell r="L56">
            <v>0</v>
          </cell>
          <cell r="M56">
            <v>7</v>
          </cell>
          <cell r="N56">
            <v>154.79411882000002</v>
          </cell>
          <cell r="O56">
            <v>-1378.7158528850011</v>
          </cell>
        </row>
        <row r="57">
          <cell r="B57">
            <v>51</v>
          </cell>
          <cell r="C57">
            <v>39173</v>
          </cell>
          <cell r="D57">
            <v>130.75731999999999</v>
          </cell>
          <cell r="E57">
            <v>-4.7726421799999992</v>
          </cell>
          <cell r="F57">
            <v>125.98467781999999</v>
          </cell>
          <cell r="G57">
            <v>0</v>
          </cell>
          <cell r="H57">
            <v>0</v>
          </cell>
          <cell r="I57">
            <v>7</v>
          </cell>
          <cell r="J57">
            <v>0</v>
          </cell>
          <cell r="K57">
            <v>0</v>
          </cell>
          <cell r="L57">
            <v>0</v>
          </cell>
          <cell r="M57">
            <v>7</v>
          </cell>
          <cell r="N57">
            <v>118.98467781999999</v>
          </cell>
          <cell r="O57">
            <v>-1259.7311750650013</v>
          </cell>
        </row>
        <row r="58">
          <cell r="B58">
            <v>52</v>
          </cell>
          <cell r="C58">
            <v>39203</v>
          </cell>
          <cell r="D58">
            <v>129.78932</v>
          </cell>
          <cell r="E58">
            <v>-4.7373101799999997</v>
          </cell>
          <cell r="F58">
            <v>125.05200982000001</v>
          </cell>
          <cell r="G58">
            <v>0</v>
          </cell>
          <cell r="H58">
            <v>0</v>
          </cell>
          <cell r="I58">
            <v>7</v>
          </cell>
          <cell r="J58">
            <v>0</v>
          </cell>
          <cell r="K58">
            <v>0</v>
          </cell>
          <cell r="L58">
            <v>0</v>
          </cell>
          <cell r="M58">
            <v>7</v>
          </cell>
          <cell r="N58">
            <v>118.05200982000001</v>
          </cell>
          <cell r="O58">
            <v>-1141.6791652450013</v>
          </cell>
        </row>
        <row r="59">
          <cell r="B59">
            <v>53</v>
          </cell>
          <cell r="C59">
            <v>39234</v>
          </cell>
          <cell r="D59">
            <v>434.41031999999996</v>
          </cell>
          <cell r="E59">
            <v>-15.855976679999998</v>
          </cell>
          <cell r="F59">
            <v>418.55434331999993</v>
          </cell>
          <cell r="G59">
            <v>0</v>
          </cell>
          <cell r="H59">
            <v>0</v>
          </cell>
          <cell r="I59">
            <v>7</v>
          </cell>
          <cell r="J59">
            <v>0</v>
          </cell>
          <cell r="K59">
            <v>0</v>
          </cell>
          <cell r="L59">
            <v>0</v>
          </cell>
          <cell r="M59">
            <v>7</v>
          </cell>
          <cell r="N59">
            <v>411.55434331999993</v>
          </cell>
          <cell r="O59">
            <v>-730.12482192500136</v>
          </cell>
        </row>
        <row r="60">
          <cell r="B60">
            <v>54</v>
          </cell>
          <cell r="C60">
            <v>39264</v>
          </cell>
          <cell r="D60">
            <v>124.65132</v>
          </cell>
          <cell r="E60">
            <v>-4.5497731799999999</v>
          </cell>
          <cell r="F60">
            <v>120.10154682</v>
          </cell>
          <cell r="G60">
            <v>0</v>
          </cell>
          <cell r="H60">
            <v>0</v>
          </cell>
          <cell r="I60">
            <v>7</v>
          </cell>
          <cell r="J60">
            <v>0</v>
          </cell>
          <cell r="K60">
            <v>0</v>
          </cell>
          <cell r="L60">
            <v>0</v>
          </cell>
          <cell r="M60">
            <v>7</v>
          </cell>
          <cell r="N60">
            <v>113.10154682</v>
          </cell>
          <cell r="O60">
            <v>-617.0232751050014</v>
          </cell>
        </row>
        <row r="61">
          <cell r="B61">
            <v>55</v>
          </cell>
          <cell r="C61">
            <v>39295</v>
          </cell>
          <cell r="D61">
            <v>115.98931999999999</v>
          </cell>
          <cell r="E61">
            <v>-4.2336101799999994</v>
          </cell>
          <cell r="F61">
            <v>111.75570981999999</v>
          </cell>
          <cell r="G61">
            <v>0</v>
          </cell>
          <cell r="H61">
            <v>0</v>
          </cell>
          <cell r="I61">
            <v>7</v>
          </cell>
          <cell r="J61">
            <v>0</v>
          </cell>
          <cell r="K61">
            <v>0</v>
          </cell>
          <cell r="L61">
            <v>0</v>
          </cell>
          <cell r="M61">
            <v>7</v>
          </cell>
          <cell r="N61">
            <v>104.75570981999999</v>
          </cell>
          <cell r="O61">
            <v>-512.26756528500141</v>
          </cell>
        </row>
        <row r="62">
          <cell r="B62">
            <v>56</v>
          </cell>
          <cell r="C62">
            <v>39326</v>
          </cell>
          <cell r="D62">
            <v>145.56031999999999</v>
          </cell>
          <cell r="E62">
            <v>-5.3129516799999994</v>
          </cell>
          <cell r="F62">
            <v>140.24736831999999</v>
          </cell>
          <cell r="G62">
            <v>0</v>
          </cell>
          <cell r="H62">
            <v>0</v>
          </cell>
          <cell r="I62">
            <v>7</v>
          </cell>
          <cell r="J62">
            <v>0</v>
          </cell>
          <cell r="K62">
            <v>0</v>
          </cell>
          <cell r="L62">
            <v>0</v>
          </cell>
          <cell r="M62">
            <v>7</v>
          </cell>
          <cell r="N62">
            <v>133.24736831999999</v>
          </cell>
          <cell r="O62">
            <v>-379.02019696500145</v>
          </cell>
        </row>
        <row r="63">
          <cell r="B63">
            <v>57</v>
          </cell>
          <cell r="C63">
            <v>39356</v>
          </cell>
          <cell r="D63">
            <v>130.75731999999999</v>
          </cell>
          <cell r="E63">
            <v>-4.7726421799999992</v>
          </cell>
          <cell r="F63">
            <v>125.98467781999999</v>
          </cell>
          <cell r="G63">
            <v>0</v>
          </cell>
          <cell r="H63">
            <v>0</v>
          </cell>
          <cell r="I63">
            <v>7</v>
          </cell>
          <cell r="J63">
            <v>0</v>
          </cell>
          <cell r="K63">
            <v>0</v>
          </cell>
          <cell r="L63">
            <v>0</v>
          </cell>
          <cell r="M63">
            <v>7</v>
          </cell>
          <cell r="N63">
            <v>118.98467781999999</v>
          </cell>
          <cell r="O63">
            <v>-260.03551914500144</v>
          </cell>
        </row>
        <row r="64">
          <cell r="B64">
            <v>58</v>
          </cell>
          <cell r="C64">
            <v>39387</v>
          </cell>
          <cell r="D64">
            <v>129.78932</v>
          </cell>
          <cell r="E64">
            <v>-4.7373101799999997</v>
          </cell>
          <cell r="F64">
            <v>125.05200982000001</v>
          </cell>
          <cell r="G64">
            <v>0</v>
          </cell>
          <cell r="H64">
            <v>0</v>
          </cell>
          <cell r="I64">
            <v>7</v>
          </cell>
          <cell r="J64">
            <v>0</v>
          </cell>
          <cell r="K64">
            <v>0</v>
          </cell>
          <cell r="L64">
            <v>0</v>
          </cell>
          <cell r="M64">
            <v>7</v>
          </cell>
          <cell r="N64">
            <v>118.05200982000001</v>
          </cell>
          <cell r="O64">
            <v>-141.98350932500142</v>
          </cell>
        </row>
        <row r="65">
          <cell r="B65">
            <v>59</v>
          </cell>
          <cell r="C65">
            <v>39417</v>
          </cell>
          <cell r="D65">
            <v>445.59031999999996</v>
          </cell>
          <cell r="E65">
            <v>-16.264046679999996</v>
          </cell>
          <cell r="F65">
            <v>429.32627331999998</v>
          </cell>
          <cell r="G65">
            <v>0</v>
          </cell>
          <cell r="H65">
            <v>0</v>
          </cell>
          <cell r="I65">
            <v>7</v>
          </cell>
          <cell r="J65">
            <v>0</v>
          </cell>
          <cell r="K65">
            <v>0</v>
          </cell>
          <cell r="L65">
            <v>0</v>
          </cell>
          <cell r="M65">
            <v>7</v>
          </cell>
          <cell r="N65">
            <v>422.32627331999998</v>
          </cell>
          <cell r="O65">
            <v>280.34276399499856</v>
          </cell>
        </row>
        <row r="66">
          <cell r="B66">
            <v>60</v>
          </cell>
          <cell r="C66">
            <v>39448</v>
          </cell>
          <cell r="D66">
            <v>147.01132000000001</v>
          </cell>
          <cell r="E66">
            <v>-5.3659131799999997</v>
          </cell>
          <cell r="F66">
            <v>141.64540682000001</v>
          </cell>
          <cell r="G66">
            <v>0</v>
          </cell>
          <cell r="H66">
            <v>0</v>
          </cell>
          <cell r="I66">
            <v>7</v>
          </cell>
          <cell r="J66">
            <v>0</v>
          </cell>
          <cell r="K66">
            <v>0</v>
          </cell>
          <cell r="L66">
            <v>0</v>
          </cell>
          <cell r="M66">
            <v>7</v>
          </cell>
          <cell r="N66">
            <v>134.64540682000001</v>
          </cell>
          <cell r="O66">
            <v>414.98817081499857</v>
          </cell>
        </row>
        <row r="67">
          <cell r="B67">
            <v>61</v>
          </cell>
          <cell r="C67">
            <v>39479</v>
          </cell>
          <cell r="D67">
            <v>123.23631999999999</v>
          </cell>
          <cell r="E67">
            <v>-4.4981256799999993</v>
          </cell>
          <cell r="F67">
            <v>118.73819431999999</v>
          </cell>
          <cell r="G67">
            <v>0</v>
          </cell>
          <cell r="H67">
            <v>0</v>
          </cell>
          <cell r="I67">
            <v>7</v>
          </cell>
          <cell r="J67">
            <v>0</v>
          </cell>
          <cell r="K67">
            <v>0</v>
          </cell>
          <cell r="L67">
            <v>0</v>
          </cell>
          <cell r="M67">
            <v>7</v>
          </cell>
          <cell r="N67">
            <v>111.73819431999999</v>
          </cell>
          <cell r="O67">
            <v>526.72636513499856</v>
          </cell>
        </row>
        <row r="68">
          <cell r="B68">
            <v>62</v>
          </cell>
          <cell r="C68">
            <v>39508</v>
          </cell>
          <cell r="D68">
            <v>156.15932000000001</v>
          </cell>
          <cell r="E68">
            <v>-5.6998151799999999</v>
          </cell>
          <cell r="F68">
            <v>150.45950482000001</v>
          </cell>
          <cell r="G68">
            <v>0</v>
          </cell>
          <cell r="H68">
            <v>0</v>
          </cell>
          <cell r="I68">
            <v>7</v>
          </cell>
          <cell r="J68">
            <v>0</v>
          </cell>
          <cell r="K68">
            <v>0</v>
          </cell>
          <cell r="L68">
            <v>0</v>
          </cell>
          <cell r="M68">
            <v>7</v>
          </cell>
          <cell r="N68">
            <v>143.45950482000001</v>
          </cell>
          <cell r="O68">
            <v>670.18586995499857</v>
          </cell>
        </row>
        <row r="69">
          <cell r="B69">
            <v>63</v>
          </cell>
          <cell r="C69">
            <v>39539</v>
          </cell>
          <cell r="D69">
            <v>115.64431999999999</v>
          </cell>
          <cell r="E69">
            <v>-4.2210176799999992</v>
          </cell>
          <cell r="F69">
            <v>111.42330231999999</v>
          </cell>
          <cell r="G69">
            <v>0</v>
          </cell>
          <cell r="H69">
            <v>0</v>
          </cell>
          <cell r="I69">
            <v>7</v>
          </cell>
          <cell r="J69">
            <v>0</v>
          </cell>
          <cell r="K69">
            <v>0</v>
          </cell>
          <cell r="L69">
            <v>0</v>
          </cell>
          <cell r="M69">
            <v>7</v>
          </cell>
          <cell r="N69">
            <v>104.42330231999999</v>
          </cell>
          <cell r="O69">
            <v>774.60917227499851</v>
          </cell>
        </row>
        <row r="70">
          <cell r="B70">
            <v>64</v>
          </cell>
          <cell r="C70">
            <v>39569</v>
          </cell>
          <cell r="D70">
            <v>114.67532</v>
          </cell>
          <cell r="E70">
            <v>-4.1856491799999995</v>
          </cell>
          <cell r="F70">
            <v>110.48967082</v>
          </cell>
          <cell r="G70">
            <v>0</v>
          </cell>
          <cell r="H70">
            <v>0</v>
          </cell>
          <cell r="I70">
            <v>7</v>
          </cell>
          <cell r="J70">
            <v>0</v>
          </cell>
          <cell r="K70">
            <v>0</v>
          </cell>
          <cell r="L70">
            <v>0</v>
          </cell>
          <cell r="M70">
            <v>7</v>
          </cell>
          <cell r="N70">
            <v>103.48967082</v>
          </cell>
          <cell r="O70">
            <v>878.09884309499853</v>
          </cell>
        </row>
        <row r="71">
          <cell r="B71">
            <v>65</v>
          </cell>
          <cell r="C71">
            <v>39600</v>
          </cell>
          <cell r="D71">
            <v>419.29631999999998</v>
          </cell>
          <cell r="E71">
            <v>-15.304315679999998</v>
          </cell>
          <cell r="F71">
            <v>403.99200431999998</v>
          </cell>
          <cell r="G71">
            <v>0</v>
          </cell>
          <cell r="H71">
            <v>0</v>
          </cell>
          <cell r="I71">
            <v>7</v>
          </cell>
          <cell r="J71">
            <v>0</v>
          </cell>
          <cell r="K71">
            <v>0</v>
          </cell>
          <cell r="L71">
            <v>0</v>
          </cell>
          <cell r="M71">
            <v>7</v>
          </cell>
          <cell r="N71">
            <v>396.99200431999998</v>
          </cell>
          <cell r="O71">
            <v>1275.0908474149985</v>
          </cell>
        </row>
        <row r="72">
          <cell r="B72">
            <v>66</v>
          </cell>
          <cell r="C72">
            <v>39630</v>
          </cell>
          <cell r="D72">
            <v>109.53832</v>
          </cell>
          <cell r="E72">
            <v>-3.9981486799999999</v>
          </cell>
          <cell r="F72">
            <v>105.54017132</v>
          </cell>
          <cell r="G72">
            <v>0</v>
          </cell>
          <cell r="H72">
            <v>0</v>
          </cell>
          <cell r="I72">
            <v>7</v>
          </cell>
          <cell r="J72">
            <v>0</v>
          </cell>
          <cell r="K72">
            <v>0</v>
          </cell>
          <cell r="L72">
            <v>0</v>
          </cell>
          <cell r="M72">
            <v>7</v>
          </cell>
          <cell r="N72">
            <v>98.540171319999999</v>
          </cell>
          <cell r="O72">
            <v>1373.6310187349984</v>
          </cell>
        </row>
        <row r="73">
          <cell r="B73">
            <v>67</v>
          </cell>
          <cell r="C73">
            <v>39661</v>
          </cell>
          <cell r="D73">
            <v>100.87631999999999</v>
          </cell>
          <cell r="E73">
            <v>-3.6819856799999995</v>
          </cell>
          <cell r="F73">
            <v>97.194334319999996</v>
          </cell>
          <cell r="G73">
            <v>0</v>
          </cell>
          <cell r="H73">
            <v>0</v>
          </cell>
          <cell r="I73">
            <v>7</v>
          </cell>
          <cell r="J73">
            <v>0</v>
          </cell>
          <cell r="K73">
            <v>0</v>
          </cell>
          <cell r="L73">
            <v>0</v>
          </cell>
          <cell r="M73">
            <v>7</v>
          </cell>
          <cell r="N73">
            <v>90.194334319999996</v>
          </cell>
          <cell r="O73">
            <v>1463.8253530549985</v>
          </cell>
        </row>
        <row r="74">
          <cell r="B74">
            <v>68</v>
          </cell>
          <cell r="C74">
            <v>39692</v>
          </cell>
          <cell r="D74">
            <v>130.44632000000001</v>
          </cell>
          <cell r="E74">
            <v>-4.7612906800000001</v>
          </cell>
          <cell r="F74">
            <v>125.68502932000001</v>
          </cell>
          <cell r="G74">
            <v>0</v>
          </cell>
          <cell r="H74">
            <v>0</v>
          </cell>
          <cell r="I74">
            <v>7</v>
          </cell>
          <cell r="J74">
            <v>0</v>
          </cell>
          <cell r="K74">
            <v>0</v>
          </cell>
          <cell r="L74">
            <v>0</v>
          </cell>
          <cell r="M74">
            <v>7</v>
          </cell>
          <cell r="N74">
            <v>118.68502932000001</v>
          </cell>
          <cell r="O74">
            <v>1582.5103823749985</v>
          </cell>
        </row>
        <row r="75">
          <cell r="B75">
            <v>69</v>
          </cell>
          <cell r="C75">
            <v>39722</v>
          </cell>
          <cell r="D75">
            <v>115.64431999999999</v>
          </cell>
          <cell r="E75">
            <v>-4.2210176799999992</v>
          </cell>
          <cell r="F75">
            <v>111.42330231999999</v>
          </cell>
          <cell r="G75">
            <v>0</v>
          </cell>
          <cell r="H75">
            <v>0</v>
          </cell>
          <cell r="I75">
            <v>7</v>
          </cell>
          <cell r="J75">
            <v>0</v>
          </cell>
          <cell r="K75">
            <v>0</v>
          </cell>
          <cell r="L75">
            <v>0</v>
          </cell>
          <cell r="M75">
            <v>7</v>
          </cell>
          <cell r="N75">
            <v>104.42330231999999</v>
          </cell>
          <cell r="O75">
            <v>1686.9336846949984</v>
          </cell>
        </row>
        <row r="76">
          <cell r="B76">
            <v>70</v>
          </cell>
          <cell r="C76">
            <v>39753</v>
          </cell>
          <cell r="D76">
            <v>114.67532</v>
          </cell>
          <cell r="E76">
            <v>-4.1856491799999995</v>
          </cell>
          <cell r="F76">
            <v>110.48967082</v>
          </cell>
          <cell r="G76">
            <v>0</v>
          </cell>
          <cell r="H76">
            <v>0</v>
          </cell>
          <cell r="I76">
            <v>7</v>
          </cell>
          <cell r="J76">
            <v>0</v>
          </cell>
          <cell r="K76">
            <v>0</v>
          </cell>
          <cell r="L76">
            <v>0</v>
          </cell>
          <cell r="M76">
            <v>7</v>
          </cell>
          <cell r="N76">
            <v>103.48967082</v>
          </cell>
          <cell r="O76">
            <v>1790.4233555149983</v>
          </cell>
        </row>
        <row r="77">
          <cell r="B77">
            <v>71</v>
          </cell>
          <cell r="C77">
            <v>39783</v>
          </cell>
          <cell r="D77">
            <v>430.47532000000001</v>
          </cell>
          <cell r="E77">
            <v>-15.712349179999999</v>
          </cell>
          <cell r="F77">
            <v>414.76297082000002</v>
          </cell>
          <cell r="G77">
            <v>0</v>
          </cell>
          <cell r="H77">
            <v>0</v>
          </cell>
          <cell r="I77">
            <v>7</v>
          </cell>
          <cell r="J77">
            <v>0</v>
          </cell>
          <cell r="K77">
            <v>0</v>
          </cell>
          <cell r="L77">
            <v>0</v>
          </cell>
          <cell r="M77">
            <v>7</v>
          </cell>
          <cell r="N77">
            <v>407.76297082000002</v>
          </cell>
          <cell r="O77">
            <v>2198.1863263349983</v>
          </cell>
        </row>
        <row r="78">
          <cell r="B78">
            <v>72</v>
          </cell>
          <cell r="C78">
            <v>39814</v>
          </cell>
          <cell r="D78">
            <v>117.93732</v>
          </cell>
          <cell r="E78">
            <v>-4.3047121800000001</v>
          </cell>
          <cell r="F78">
            <v>113.63260782</v>
          </cell>
          <cell r="G78">
            <v>0</v>
          </cell>
          <cell r="H78">
            <v>0</v>
          </cell>
          <cell r="I78">
            <v>7</v>
          </cell>
          <cell r="J78">
            <v>0</v>
          </cell>
          <cell r="K78">
            <v>0</v>
          </cell>
          <cell r="L78">
            <v>0</v>
          </cell>
          <cell r="M78">
            <v>7</v>
          </cell>
          <cell r="N78">
            <v>106.63260782</v>
          </cell>
          <cell r="O78">
            <v>2304.8189341549983</v>
          </cell>
        </row>
        <row r="79">
          <cell r="B79">
            <v>73</v>
          </cell>
          <cell r="C79">
            <v>39845</v>
          </cell>
          <cell r="D79">
            <v>74.555319999999995</v>
          </cell>
          <cell r="E79">
            <v>-2.7212691799999997</v>
          </cell>
          <cell r="F79">
            <v>71.834050820000002</v>
          </cell>
          <cell r="G79">
            <v>0</v>
          </cell>
          <cell r="H79">
            <v>0</v>
          </cell>
          <cell r="I79">
            <v>7</v>
          </cell>
          <cell r="J79">
            <v>0</v>
          </cell>
          <cell r="K79">
            <v>0</v>
          </cell>
          <cell r="L79">
            <v>0</v>
          </cell>
          <cell r="M79">
            <v>7</v>
          </cell>
          <cell r="N79">
            <v>64.834050820000002</v>
          </cell>
          <cell r="O79">
            <v>2369.6529849749982</v>
          </cell>
        </row>
        <row r="80">
          <cell r="B80">
            <v>74</v>
          </cell>
          <cell r="C80">
            <v>39873</v>
          </cell>
          <cell r="D80">
            <v>102.17332</v>
          </cell>
          <cell r="E80">
            <v>-3.7293261799999997</v>
          </cell>
          <cell r="F80">
            <v>98.443993820000003</v>
          </cell>
          <cell r="G80">
            <v>0</v>
          </cell>
          <cell r="H80">
            <v>0</v>
          </cell>
          <cell r="I80">
            <v>7</v>
          </cell>
          <cell r="J80">
            <v>0</v>
          </cell>
          <cell r="K80">
            <v>0</v>
          </cell>
          <cell r="L80">
            <v>0</v>
          </cell>
          <cell r="M80">
            <v>7</v>
          </cell>
          <cell r="N80">
            <v>91.443993820000003</v>
          </cell>
          <cell r="O80">
            <v>2461.096978794998</v>
          </cell>
        </row>
        <row r="81">
          <cell r="B81">
            <v>75</v>
          </cell>
          <cell r="C81">
            <v>39904</v>
          </cell>
          <cell r="D81">
            <v>87.370319999999992</v>
          </cell>
          <cell r="E81">
            <v>-3.1890166799999995</v>
          </cell>
          <cell r="F81">
            <v>84.181303319999998</v>
          </cell>
          <cell r="G81">
            <v>0</v>
          </cell>
          <cell r="H81">
            <v>0</v>
          </cell>
          <cell r="I81">
            <v>7</v>
          </cell>
          <cell r="J81">
            <v>0</v>
          </cell>
          <cell r="K81">
            <v>0</v>
          </cell>
          <cell r="L81">
            <v>0</v>
          </cell>
          <cell r="M81">
            <v>7</v>
          </cell>
          <cell r="N81">
            <v>77.181303319999998</v>
          </cell>
          <cell r="O81">
            <v>2538.2782821149981</v>
          </cell>
        </row>
        <row r="82">
          <cell r="B82">
            <v>76</v>
          </cell>
          <cell r="C82">
            <v>39934</v>
          </cell>
          <cell r="D82">
            <v>86.402320000000003</v>
          </cell>
          <cell r="E82">
            <v>-3.15368468</v>
          </cell>
          <cell r="F82">
            <v>83.248635320000005</v>
          </cell>
          <cell r="G82">
            <v>0</v>
          </cell>
          <cell r="H82">
            <v>0</v>
          </cell>
          <cell r="I82">
            <v>7</v>
          </cell>
          <cell r="J82">
            <v>0</v>
          </cell>
          <cell r="K82">
            <v>0</v>
          </cell>
          <cell r="L82">
            <v>0</v>
          </cell>
          <cell r="M82">
            <v>7</v>
          </cell>
          <cell r="N82">
            <v>76.248635320000005</v>
          </cell>
          <cell r="O82">
            <v>2614.5269174349983</v>
          </cell>
        </row>
        <row r="83">
          <cell r="B83">
            <v>77</v>
          </cell>
          <cell r="C83">
            <v>39965</v>
          </cell>
          <cell r="D83">
            <v>261.81331999999998</v>
          </cell>
          <cell r="E83">
            <v>-9.5561861799999992</v>
          </cell>
          <cell r="F83">
            <v>252.25713381999998</v>
          </cell>
          <cell r="G83">
            <v>0</v>
          </cell>
          <cell r="H83">
            <v>0</v>
          </cell>
          <cell r="I83">
            <v>7</v>
          </cell>
          <cell r="J83">
            <v>0</v>
          </cell>
          <cell r="K83">
            <v>0</v>
          </cell>
          <cell r="L83">
            <v>0</v>
          </cell>
          <cell r="M83">
            <v>7</v>
          </cell>
          <cell r="N83">
            <v>245.25713381999998</v>
          </cell>
          <cell r="O83">
            <v>2859.7840512549983</v>
          </cell>
        </row>
        <row r="84">
          <cell r="B84">
            <v>78</v>
          </cell>
          <cell r="C84">
            <v>39995</v>
          </cell>
          <cell r="D84">
            <v>50.012319999999995</v>
          </cell>
          <cell r="E84">
            <v>-1.8254496799999997</v>
          </cell>
          <cell r="F84">
            <v>48.186870319999997</v>
          </cell>
          <cell r="G84">
            <v>0</v>
          </cell>
          <cell r="H84">
            <v>0</v>
          </cell>
          <cell r="I84">
            <v>7</v>
          </cell>
          <cell r="J84">
            <v>0</v>
          </cell>
          <cell r="K84">
            <v>0</v>
          </cell>
          <cell r="L84">
            <v>0</v>
          </cell>
          <cell r="M84">
            <v>7</v>
          </cell>
          <cell r="N84">
            <v>41.186870319999997</v>
          </cell>
          <cell r="O84">
            <v>2900.9709215749981</v>
          </cell>
        </row>
        <row r="85">
          <cell r="B85">
            <v>79</v>
          </cell>
          <cell r="C85">
            <v>40026</v>
          </cell>
          <cell r="D85">
            <v>51.927319999999995</v>
          </cell>
          <cell r="E85">
            <v>-1.8953471799999997</v>
          </cell>
          <cell r="F85">
            <v>50.031972819999993</v>
          </cell>
          <cell r="G85">
            <v>0</v>
          </cell>
          <cell r="H85">
            <v>0</v>
          </cell>
          <cell r="I85">
            <v>7</v>
          </cell>
          <cell r="J85">
            <v>0</v>
          </cell>
          <cell r="K85">
            <v>0</v>
          </cell>
          <cell r="L85">
            <v>0</v>
          </cell>
          <cell r="M85">
            <v>7</v>
          </cell>
          <cell r="N85">
            <v>43.031972819999993</v>
          </cell>
          <cell r="O85">
            <v>2944.0028943949983</v>
          </cell>
        </row>
        <row r="86">
          <cell r="B86">
            <v>80</v>
          </cell>
          <cell r="C86">
            <v>40057</v>
          </cell>
          <cell r="D86">
            <v>78.765320000000003</v>
          </cell>
          <cell r="E86">
            <v>-2.8749341799999999</v>
          </cell>
          <cell r="F86">
            <v>75.890385820000006</v>
          </cell>
          <cell r="G86">
            <v>0</v>
          </cell>
          <cell r="H86">
            <v>0</v>
          </cell>
          <cell r="I86">
            <v>7</v>
          </cell>
          <cell r="J86">
            <v>0</v>
          </cell>
          <cell r="K86">
            <v>0</v>
          </cell>
          <cell r="L86">
            <v>0</v>
          </cell>
          <cell r="M86">
            <v>7</v>
          </cell>
          <cell r="N86">
            <v>68.890385820000006</v>
          </cell>
          <cell r="O86">
            <v>3012.8932802149984</v>
          </cell>
        </row>
        <row r="87">
          <cell r="B87">
            <v>81</v>
          </cell>
          <cell r="C87">
            <v>40087</v>
          </cell>
          <cell r="D87">
            <v>63.962319999999998</v>
          </cell>
          <cell r="E87">
            <v>-2.3346246799999997</v>
          </cell>
          <cell r="F87">
            <v>61.627695320000001</v>
          </cell>
          <cell r="G87">
            <v>0</v>
          </cell>
          <cell r="H87">
            <v>0</v>
          </cell>
          <cell r="I87">
            <v>7</v>
          </cell>
          <cell r="J87">
            <v>0</v>
          </cell>
          <cell r="K87">
            <v>0</v>
          </cell>
          <cell r="L87">
            <v>0</v>
          </cell>
          <cell r="M87">
            <v>7</v>
          </cell>
          <cell r="N87">
            <v>54.627695320000001</v>
          </cell>
          <cell r="O87">
            <v>3067.5209755349983</v>
          </cell>
        </row>
        <row r="88">
          <cell r="B88">
            <v>82</v>
          </cell>
          <cell r="C88">
            <v>40118</v>
          </cell>
          <cell r="D88">
            <v>30.43732</v>
          </cell>
          <cell r="E88">
            <v>-1.11096218</v>
          </cell>
          <cell r="F88">
            <v>29.326357819999998</v>
          </cell>
          <cell r="G88">
            <v>0</v>
          </cell>
          <cell r="H88">
            <v>0</v>
          </cell>
          <cell r="I88">
            <v>7</v>
          </cell>
          <cell r="J88">
            <v>0</v>
          </cell>
          <cell r="K88">
            <v>0</v>
          </cell>
          <cell r="L88">
            <v>0</v>
          </cell>
          <cell r="M88">
            <v>7</v>
          </cell>
          <cell r="N88">
            <v>22.326357819999998</v>
          </cell>
          <cell r="O88">
            <v>3089.8473333549982</v>
          </cell>
        </row>
        <row r="89">
          <cell r="B89">
            <v>83</v>
          </cell>
          <cell r="C89">
            <v>40148</v>
          </cell>
          <cell r="D89">
            <v>14.12932</v>
          </cell>
          <cell r="E89">
            <v>-0.51572017999999997</v>
          </cell>
          <cell r="F89">
            <v>13.613599819999999</v>
          </cell>
          <cell r="G89">
            <v>0</v>
          </cell>
          <cell r="H89">
            <v>0</v>
          </cell>
          <cell r="I89">
            <v>7</v>
          </cell>
          <cell r="J89">
            <v>0</v>
          </cell>
          <cell r="K89">
            <v>0</v>
          </cell>
          <cell r="L89">
            <v>0</v>
          </cell>
          <cell r="M89">
            <v>7</v>
          </cell>
          <cell r="N89">
            <v>6.6135998199999992</v>
          </cell>
          <cell r="O89">
            <v>3096.4609331749984</v>
          </cell>
        </row>
        <row r="90">
          <cell r="B90">
            <v>84</v>
          </cell>
          <cell r="C90">
            <v>40179</v>
          </cell>
          <cell r="D90">
            <v>9.2383199999999999</v>
          </cell>
          <cell r="E90">
            <v>-0.33719867999999997</v>
          </cell>
          <cell r="F90">
            <v>8.9011213199999997</v>
          </cell>
          <cell r="G90">
            <v>0</v>
          </cell>
          <cell r="H90">
            <v>0</v>
          </cell>
          <cell r="I90">
            <v>7</v>
          </cell>
          <cell r="J90">
            <v>0</v>
          </cell>
          <cell r="K90">
            <v>0</v>
          </cell>
          <cell r="L90">
            <v>0</v>
          </cell>
          <cell r="M90">
            <v>7</v>
          </cell>
          <cell r="N90">
            <v>1.9011213199999997</v>
          </cell>
          <cell r="O90">
            <v>3098.3620544949986</v>
          </cell>
        </row>
        <row r="91">
          <cell r="B91">
            <v>85</v>
          </cell>
          <cell r="C91">
            <v>40210</v>
          </cell>
          <cell r="D91">
            <v>9.2387799999999984</v>
          </cell>
          <cell r="E91">
            <v>-0.33721546999999991</v>
          </cell>
          <cell r="F91">
            <v>8.9015645299999981</v>
          </cell>
          <cell r="G91">
            <v>0</v>
          </cell>
          <cell r="H91">
            <v>0</v>
          </cell>
          <cell r="I91">
            <v>7</v>
          </cell>
          <cell r="J91">
            <v>0</v>
          </cell>
          <cell r="K91">
            <v>0</v>
          </cell>
          <cell r="L91">
            <v>0</v>
          </cell>
          <cell r="M91">
            <v>7</v>
          </cell>
          <cell r="N91">
            <v>1.9015645299999981</v>
          </cell>
          <cell r="O91">
            <v>3100.2636190249987</v>
          </cell>
        </row>
        <row r="92">
          <cell r="B92">
            <v>86</v>
          </cell>
          <cell r="C92">
            <v>40238</v>
          </cell>
          <cell r="D92">
            <v>55.102780000000003</v>
          </cell>
          <cell r="E92">
            <v>-2.0112514699999999</v>
          </cell>
          <cell r="F92">
            <v>53.091528530000005</v>
          </cell>
          <cell r="G92">
            <v>0</v>
          </cell>
          <cell r="H92">
            <v>0</v>
          </cell>
          <cell r="I92">
            <v>7</v>
          </cell>
          <cell r="J92">
            <v>0</v>
          </cell>
          <cell r="K92">
            <v>0</v>
          </cell>
          <cell r="L92">
            <v>0</v>
          </cell>
          <cell r="M92">
            <v>7</v>
          </cell>
          <cell r="N92">
            <v>46.091528530000005</v>
          </cell>
          <cell r="O92">
            <v>3146.3551475549984</v>
          </cell>
        </row>
        <row r="93">
          <cell r="B93">
            <v>87</v>
          </cell>
          <cell r="C93">
            <v>40269</v>
          </cell>
          <cell r="D93">
            <v>9.2387799999999984</v>
          </cell>
          <cell r="E93">
            <v>-0.33721546999999991</v>
          </cell>
          <cell r="F93">
            <v>8.9015645299999981</v>
          </cell>
          <cell r="G93">
            <v>0</v>
          </cell>
          <cell r="H93">
            <v>0</v>
          </cell>
          <cell r="I93">
            <v>7</v>
          </cell>
          <cell r="J93">
            <v>0</v>
          </cell>
          <cell r="K93">
            <v>0</v>
          </cell>
          <cell r="L93">
            <v>0</v>
          </cell>
          <cell r="M93">
            <v>7</v>
          </cell>
          <cell r="N93">
            <v>1.9015645299999981</v>
          </cell>
          <cell r="O93">
            <v>3148.2567120849985</v>
          </cell>
        </row>
        <row r="94">
          <cell r="B94">
            <v>88</v>
          </cell>
          <cell r="C94">
            <v>40299</v>
          </cell>
          <cell r="D94">
            <v>9.2387799999999984</v>
          </cell>
          <cell r="E94">
            <v>-0.33721546999999991</v>
          </cell>
          <cell r="F94">
            <v>8.9015645299999981</v>
          </cell>
          <cell r="G94">
            <v>0</v>
          </cell>
          <cell r="H94">
            <v>0</v>
          </cell>
          <cell r="I94">
            <v>7</v>
          </cell>
          <cell r="J94">
            <v>0</v>
          </cell>
          <cell r="K94">
            <v>0</v>
          </cell>
          <cell r="L94">
            <v>0</v>
          </cell>
          <cell r="M94">
            <v>7</v>
          </cell>
          <cell r="N94">
            <v>1.9015645299999981</v>
          </cell>
          <cell r="O94">
            <v>3150.1582766149986</v>
          </cell>
        </row>
        <row r="95">
          <cell r="B95">
            <v>89</v>
          </cell>
          <cell r="C95">
            <v>40330</v>
          </cell>
          <cell r="D95">
            <v>6.8803199999999993</v>
          </cell>
          <cell r="E95">
            <v>-0.25113167999999997</v>
          </cell>
          <cell r="F95">
            <v>6.629188319999999</v>
          </cell>
          <cell r="G95">
            <v>0</v>
          </cell>
          <cell r="H95">
            <v>0</v>
          </cell>
          <cell r="I95">
            <v>7</v>
          </cell>
          <cell r="J95">
            <v>0</v>
          </cell>
          <cell r="K95">
            <v>0</v>
          </cell>
          <cell r="L95">
            <v>0</v>
          </cell>
          <cell r="M95">
            <v>7</v>
          </cell>
          <cell r="N95">
            <v>-0.37081168000000098</v>
          </cell>
          <cell r="O95">
            <v>3149.7874649349988</v>
          </cell>
        </row>
        <row r="96">
          <cell r="B96">
            <v>90</v>
          </cell>
          <cell r="C96">
            <v>40360</v>
          </cell>
          <cell r="D96">
            <v>6.8803199999999993</v>
          </cell>
          <cell r="E96">
            <v>-0.25113167999999997</v>
          </cell>
          <cell r="F96">
            <v>6.629188319999999</v>
          </cell>
          <cell r="G96">
            <v>0</v>
          </cell>
          <cell r="H96">
            <v>0</v>
          </cell>
          <cell r="I96">
            <v>7</v>
          </cell>
          <cell r="J96">
            <v>0</v>
          </cell>
          <cell r="K96">
            <v>0</v>
          </cell>
          <cell r="L96">
            <v>0</v>
          </cell>
          <cell r="M96">
            <v>7</v>
          </cell>
          <cell r="N96">
            <v>-0.37081168000000098</v>
          </cell>
          <cell r="O96">
            <v>3149.4166532549989</v>
          </cell>
        </row>
        <row r="97">
          <cell r="B97">
            <v>91</v>
          </cell>
          <cell r="C97">
            <v>40391</v>
          </cell>
          <cell r="D97">
            <v>6.8803199999999993</v>
          </cell>
          <cell r="E97">
            <v>-0.25113167999999997</v>
          </cell>
          <cell r="F97">
            <v>6.629188319999999</v>
          </cell>
          <cell r="G97">
            <v>0</v>
          </cell>
          <cell r="H97">
            <v>0</v>
          </cell>
          <cell r="I97">
            <v>7</v>
          </cell>
          <cell r="J97">
            <v>0</v>
          </cell>
          <cell r="K97">
            <v>0</v>
          </cell>
          <cell r="L97">
            <v>0</v>
          </cell>
          <cell r="M97">
            <v>7</v>
          </cell>
          <cell r="N97">
            <v>-0.37081168000000098</v>
          </cell>
          <cell r="O97">
            <v>3149.045841574999</v>
          </cell>
        </row>
        <row r="98">
          <cell r="B98">
            <v>92</v>
          </cell>
          <cell r="C98">
            <v>40422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3149.045841574999</v>
          </cell>
        </row>
        <row r="99">
          <cell r="B99">
            <v>93</v>
          </cell>
          <cell r="C99">
            <v>40452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3149.045841574999</v>
          </cell>
        </row>
        <row r="100">
          <cell r="B100">
            <v>94</v>
          </cell>
          <cell r="C100">
            <v>40483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3149.045841574999</v>
          </cell>
        </row>
        <row r="101">
          <cell r="B101">
            <v>95</v>
          </cell>
          <cell r="C101">
            <v>40513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3149.045841574999</v>
          </cell>
        </row>
        <row r="102">
          <cell r="B102">
            <v>96</v>
          </cell>
          <cell r="C102">
            <v>40544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3149.045841574999</v>
          </cell>
        </row>
        <row r="103">
          <cell r="B103">
            <v>97</v>
          </cell>
          <cell r="C103">
            <v>40575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3149.045841574999</v>
          </cell>
        </row>
        <row r="104">
          <cell r="B104">
            <v>98</v>
          </cell>
          <cell r="C104">
            <v>40603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3149.045841574999</v>
          </cell>
        </row>
        <row r="105">
          <cell r="B105">
            <v>99</v>
          </cell>
          <cell r="C105">
            <v>40634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3149.045841574999</v>
          </cell>
        </row>
        <row r="106">
          <cell r="B106">
            <v>100</v>
          </cell>
          <cell r="C106">
            <v>40664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3149.045841574999</v>
          </cell>
        </row>
        <row r="107">
          <cell r="B107">
            <v>101</v>
          </cell>
          <cell r="C107">
            <v>40695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3149.045841574999</v>
          </cell>
        </row>
        <row r="108">
          <cell r="B108">
            <v>102</v>
          </cell>
          <cell r="C108">
            <v>40725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3149.045841574999</v>
          </cell>
        </row>
        <row r="109">
          <cell r="B109">
            <v>103</v>
          </cell>
          <cell r="C109">
            <v>40756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3149.045841574999</v>
          </cell>
        </row>
        <row r="110">
          <cell r="B110">
            <v>104</v>
          </cell>
          <cell r="C110">
            <v>40787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3149.045841574999</v>
          </cell>
        </row>
        <row r="111">
          <cell r="B111">
            <v>105</v>
          </cell>
          <cell r="C111">
            <v>40817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3149.045841574999</v>
          </cell>
        </row>
        <row r="112">
          <cell r="B112">
            <v>106</v>
          </cell>
          <cell r="C112">
            <v>40848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3149.045841574999</v>
          </cell>
        </row>
        <row r="113">
          <cell r="B113">
            <v>107</v>
          </cell>
          <cell r="C113">
            <v>40878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3149.045841574999</v>
          </cell>
        </row>
        <row r="114">
          <cell r="B114">
            <v>108</v>
          </cell>
          <cell r="C114">
            <v>40909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3149.045841574999</v>
          </cell>
        </row>
        <row r="115">
          <cell r="B115">
            <v>109</v>
          </cell>
          <cell r="C115">
            <v>40940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3149.045841574999</v>
          </cell>
        </row>
        <row r="116">
          <cell r="B116">
            <v>110</v>
          </cell>
          <cell r="C116">
            <v>40969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3149.045841574999</v>
          </cell>
        </row>
        <row r="117">
          <cell r="B117">
            <v>111</v>
          </cell>
          <cell r="C117">
            <v>41000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3149.045841574999</v>
          </cell>
        </row>
        <row r="118">
          <cell r="B118">
            <v>112</v>
          </cell>
          <cell r="C118">
            <v>41030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3149.045841574999</v>
          </cell>
        </row>
        <row r="119">
          <cell r="B119">
            <v>113</v>
          </cell>
          <cell r="C119">
            <v>41061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3149.045841574999</v>
          </cell>
        </row>
        <row r="120">
          <cell r="B120">
            <v>114</v>
          </cell>
          <cell r="C120">
            <v>41091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3149.045841574999</v>
          </cell>
        </row>
        <row r="121">
          <cell r="B121">
            <v>115</v>
          </cell>
          <cell r="C121">
            <v>41122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3149.045841574999</v>
          </cell>
        </row>
        <row r="122">
          <cell r="B122">
            <v>116</v>
          </cell>
          <cell r="C122">
            <v>41153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3149.045841574999</v>
          </cell>
        </row>
        <row r="123">
          <cell r="B123">
            <v>117</v>
          </cell>
          <cell r="C123">
            <v>41183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3149.045841574999</v>
          </cell>
        </row>
        <row r="124">
          <cell r="B124">
            <v>118</v>
          </cell>
          <cell r="C124">
            <v>41214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3149.045841574999</v>
          </cell>
        </row>
        <row r="125">
          <cell r="B125">
            <v>119</v>
          </cell>
          <cell r="C125">
            <v>41244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3149.045841574999</v>
          </cell>
        </row>
        <row r="126">
          <cell r="B126">
            <v>120</v>
          </cell>
          <cell r="C126">
            <v>41275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3149.045841574999</v>
          </cell>
        </row>
        <row r="127">
          <cell r="B127">
            <v>121</v>
          </cell>
          <cell r="C127">
            <v>41306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3149.045841574999</v>
          </cell>
        </row>
        <row r="128">
          <cell r="B128">
            <v>122</v>
          </cell>
          <cell r="C128">
            <v>41334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3149.045841574999</v>
          </cell>
        </row>
        <row r="129">
          <cell r="B129">
            <v>123</v>
          </cell>
          <cell r="C129">
            <v>41365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3149.045841574999</v>
          </cell>
        </row>
        <row r="130">
          <cell r="B130">
            <v>124</v>
          </cell>
          <cell r="C130">
            <v>41395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3149.045841574999</v>
          </cell>
        </row>
        <row r="131">
          <cell r="B131">
            <v>125</v>
          </cell>
          <cell r="C131">
            <v>41426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3149.045841574999</v>
          </cell>
        </row>
        <row r="132">
          <cell r="B132">
            <v>126</v>
          </cell>
          <cell r="C132">
            <v>41456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3149.045841574999</v>
          </cell>
        </row>
        <row r="133">
          <cell r="B133">
            <v>127</v>
          </cell>
          <cell r="C133">
            <v>41487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3149.045841574999</v>
          </cell>
        </row>
        <row r="134">
          <cell r="B134">
            <v>128</v>
          </cell>
          <cell r="C134">
            <v>41518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3149.045841574999</v>
          </cell>
        </row>
        <row r="135">
          <cell r="B135">
            <v>129</v>
          </cell>
          <cell r="C135">
            <v>41548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3149.045841574999</v>
          </cell>
        </row>
        <row r="136">
          <cell r="B136">
            <v>130</v>
          </cell>
          <cell r="C136">
            <v>41579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3149.045841574999</v>
          </cell>
        </row>
        <row r="137">
          <cell r="B137">
            <v>131</v>
          </cell>
          <cell r="C137">
            <v>41609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3149.045841574999</v>
          </cell>
        </row>
        <row r="138">
          <cell r="B138">
            <v>132</v>
          </cell>
          <cell r="C138">
            <v>41640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3149.045841574999</v>
          </cell>
        </row>
        <row r="139">
          <cell r="B139">
            <v>133</v>
          </cell>
          <cell r="C139">
            <v>41671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3149.045841574999</v>
          </cell>
        </row>
        <row r="140">
          <cell r="B140">
            <v>134</v>
          </cell>
          <cell r="C140">
            <v>41699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3149.045841574999</v>
          </cell>
        </row>
        <row r="141">
          <cell r="B141">
            <v>135</v>
          </cell>
          <cell r="C141">
            <v>41730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3149.045841574999</v>
          </cell>
        </row>
        <row r="142">
          <cell r="B142">
            <v>136</v>
          </cell>
          <cell r="C142">
            <v>41760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3149.045841574999</v>
          </cell>
        </row>
        <row r="143">
          <cell r="B143">
            <v>137</v>
          </cell>
          <cell r="C143">
            <v>41791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3149.045841574999</v>
          </cell>
        </row>
        <row r="144">
          <cell r="B144">
            <v>138</v>
          </cell>
          <cell r="C144">
            <v>41821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3149.045841574999</v>
          </cell>
        </row>
        <row r="145">
          <cell r="B145">
            <v>139</v>
          </cell>
          <cell r="C145">
            <v>41852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3149.045841574999</v>
          </cell>
        </row>
        <row r="146">
          <cell r="B146">
            <v>140</v>
          </cell>
          <cell r="C146">
            <v>41883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3149.045841574999</v>
          </cell>
        </row>
        <row r="147">
          <cell r="B147">
            <v>141</v>
          </cell>
          <cell r="C147">
            <v>41913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3149.045841574999</v>
          </cell>
        </row>
        <row r="148">
          <cell r="B148">
            <v>142</v>
          </cell>
          <cell r="C148">
            <v>41944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3149.045841574999</v>
          </cell>
        </row>
        <row r="149">
          <cell r="B149">
            <v>143</v>
          </cell>
          <cell r="C149">
            <v>41974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3149.045841574999</v>
          </cell>
        </row>
        <row r="150">
          <cell r="B150">
            <v>144</v>
          </cell>
          <cell r="C150">
            <v>42005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3149.045841574999</v>
          </cell>
        </row>
        <row r="151">
          <cell r="B151">
            <v>145</v>
          </cell>
          <cell r="C151">
            <v>42036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3149.045841574999</v>
          </cell>
        </row>
        <row r="152">
          <cell r="B152">
            <v>146</v>
          </cell>
          <cell r="C152">
            <v>42064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3149.045841574999</v>
          </cell>
        </row>
        <row r="153">
          <cell r="B153">
            <v>147</v>
          </cell>
          <cell r="C153">
            <v>42095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3149.045841574999</v>
          </cell>
        </row>
        <row r="154">
          <cell r="B154">
            <v>148</v>
          </cell>
          <cell r="C154">
            <v>42125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3149.045841574999</v>
          </cell>
        </row>
        <row r="155">
          <cell r="B155">
            <v>149</v>
          </cell>
          <cell r="C155">
            <v>42156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3149.045841574999</v>
          </cell>
        </row>
        <row r="156">
          <cell r="B156">
            <v>150</v>
          </cell>
          <cell r="C156">
            <v>42186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3149.045841574999</v>
          </cell>
        </row>
        <row r="157">
          <cell r="B157">
            <v>151</v>
          </cell>
          <cell r="C157">
            <v>42217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3149.045841574999</v>
          </cell>
        </row>
        <row r="158">
          <cell r="B158">
            <v>152</v>
          </cell>
          <cell r="C158">
            <v>42248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3149.045841574999</v>
          </cell>
        </row>
        <row r="159">
          <cell r="B159">
            <v>153</v>
          </cell>
          <cell r="C159">
            <v>42278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3149.045841574999</v>
          </cell>
        </row>
        <row r="160">
          <cell r="B160">
            <v>154</v>
          </cell>
          <cell r="C160">
            <v>42309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3149.045841574999</v>
          </cell>
        </row>
        <row r="161">
          <cell r="B161">
            <v>155</v>
          </cell>
          <cell r="C161">
            <v>42339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3149.045841574999</v>
          </cell>
        </row>
        <row r="162">
          <cell r="B162">
            <v>156</v>
          </cell>
          <cell r="C162">
            <v>42370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3149.045841574999</v>
          </cell>
        </row>
        <row r="163">
          <cell r="B163">
            <v>157</v>
          </cell>
          <cell r="C163">
            <v>42401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3149.045841574999</v>
          </cell>
        </row>
        <row r="164">
          <cell r="B164">
            <v>158</v>
          </cell>
          <cell r="C164">
            <v>42430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3149.045841574999</v>
          </cell>
        </row>
        <row r="165">
          <cell r="B165">
            <v>159</v>
          </cell>
          <cell r="C165">
            <v>42461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3149.045841574999</v>
          </cell>
        </row>
        <row r="166">
          <cell r="B166">
            <v>160</v>
          </cell>
          <cell r="C166">
            <v>42491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3149.045841574999</v>
          </cell>
        </row>
        <row r="167">
          <cell r="B167">
            <v>161</v>
          </cell>
          <cell r="C167">
            <v>42522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3149.045841574999</v>
          </cell>
        </row>
        <row r="168">
          <cell r="B168">
            <v>162</v>
          </cell>
          <cell r="C168">
            <v>42552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3149.045841574999</v>
          </cell>
        </row>
        <row r="169">
          <cell r="B169">
            <v>163</v>
          </cell>
          <cell r="C169">
            <v>42583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3149.045841574999</v>
          </cell>
        </row>
        <row r="170">
          <cell r="B170">
            <v>164</v>
          </cell>
          <cell r="C170">
            <v>42614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3149.045841574999</v>
          </cell>
        </row>
        <row r="171">
          <cell r="B171">
            <v>165</v>
          </cell>
          <cell r="C171">
            <v>42644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3149.045841574999</v>
          </cell>
        </row>
        <row r="172">
          <cell r="B172">
            <v>166</v>
          </cell>
          <cell r="C172">
            <v>42675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3149.045841574999</v>
          </cell>
        </row>
        <row r="173">
          <cell r="B173">
            <v>167</v>
          </cell>
          <cell r="C173">
            <v>42705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3149.045841574999</v>
          </cell>
        </row>
        <row r="174">
          <cell r="B174">
            <v>168</v>
          </cell>
          <cell r="C174">
            <v>42736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3149.045841574999</v>
          </cell>
        </row>
        <row r="175">
          <cell r="B175">
            <v>169</v>
          </cell>
          <cell r="C175">
            <v>42767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3149.045841574999</v>
          </cell>
        </row>
        <row r="176">
          <cell r="B176">
            <v>170</v>
          </cell>
          <cell r="C176">
            <v>42795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3149.045841574999</v>
          </cell>
        </row>
        <row r="177">
          <cell r="B177">
            <v>171</v>
          </cell>
          <cell r="C177">
            <v>42826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3149.045841574999</v>
          </cell>
        </row>
        <row r="178">
          <cell r="B178">
            <v>172</v>
          </cell>
          <cell r="C178">
            <v>42856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3149.045841574999</v>
          </cell>
        </row>
        <row r="179">
          <cell r="B179">
            <v>173</v>
          </cell>
          <cell r="C179">
            <v>42887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3149.045841574999</v>
          </cell>
        </row>
        <row r="180">
          <cell r="B180">
            <v>174</v>
          </cell>
          <cell r="C180">
            <v>42917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3149.045841574999</v>
          </cell>
        </row>
        <row r="181">
          <cell r="B181">
            <v>175</v>
          </cell>
          <cell r="C181">
            <v>42948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3149.045841574999</v>
          </cell>
        </row>
        <row r="182">
          <cell r="B182">
            <v>176</v>
          </cell>
          <cell r="C182">
            <v>42979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3149.045841574999</v>
          </cell>
        </row>
        <row r="183">
          <cell r="B183">
            <v>177</v>
          </cell>
          <cell r="C183">
            <v>43009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3149.045841574999</v>
          </cell>
        </row>
        <row r="184">
          <cell r="B184">
            <v>178</v>
          </cell>
          <cell r="C184">
            <v>43040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3149.045841574999</v>
          </cell>
        </row>
        <row r="185">
          <cell r="B185">
            <v>179</v>
          </cell>
          <cell r="C185">
            <v>43070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3149.045841574999</v>
          </cell>
        </row>
        <row r="186">
          <cell r="B186">
            <v>180</v>
          </cell>
          <cell r="C186">
            <v>43101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3149.045841574999</v>
          </cell>
        </row>
        <row r="187">
          <cell r="B187">
            <v>181</v>
          </cell>
          <cell r="C187">
            <v>43132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3149.045841574999</v>
          </cell>
        </row>
        <row r="188">
          <cell r="B188">
            <v>182</v>
          </cell>
          <cell r="C188">
            <v>43160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3149.045841574999</v>
          </cell>
        </row>
        <row r="189">
          <cell r="B189">
            <v>183</v>
          </cell>
          <cell r="C189">
            <v>43191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3149.045841574999</v>
          </cell>
        </row>
        <row r="190">
          <cell r="B190">
            <v>184</v>
          </cell>
          <cell r="C190">
            <v>43221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3149.045841574999</v>
          </cell>
        </row>
        <row r="191">
          <cell r="B191">
            <v>185</v>
          </cell>
          <cell r="C191">
            <v>43252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3149.045841574999</v>
          </cell>
        </row>
        <row r="192">
          <cell r="B192">
            <v>186</v>
          </cell>
          <cell r="C192">
            <v>43282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3149.045841574999</v>
          </cell>
        </row>
        <row r="193">
          <cell r="B193">
            <v>187</v>
          </cell>
          <cell r="C193">
            <v>43313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3149.045841574999</v>
          </cell>
        </row>
        <row r="194">
          <cell r="B194">
            <v>188</v>
          </cell>
          <cell r="C194">
            <v>43344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3149.045841574999</v>
          </cell>
        </row>
        <row r="195">
          <cell r="B195">
            <v>189</v>
          </cell>
          <cell r="C195">
            <v>43374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3149.045841574999</v>
          </cell>
        </row>
        <row r="196">
          <cell r="B196">
            <v>190</v>
          </cell>
          <cell r="C196">
            <v>43405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3149.045841574999</v>
          </cell>
        </row>
        <row r="197">
          <cell r="B197">
            <v>191</v>
          </cell>
          <cell r="C197">
            <v>43435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3149.045841574999</v>
          </cell>
        </row>
        <row r="198">
          <cell r="B198">
            <v>192</v>
          </cell>
          <cell r="C198">
            <v>43466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3149.045841574999</v>
          </cell>
        </row>
        <row r="199">
          <cell r="B199">
            <v>193</v>
          </cell>
          <cell r="C199">
            <v>43497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3149.045841574999</v>
          </cell>
        </row>
        <row r="200">
          <cell r="B200">
            <v>194</v>
          </cell>
          <cell r="C200">
            <v>43525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3149.045841574999</v>
          </cell>
        </row>
        <row r="201">
          <cell r="B201">
            <v>195</v>
          </cell>
          <cell r="C201">
            <v>43556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3149.045841574999</v>
          </cell>
        </row>
        <row r="202">
          <cell r="B202">
            <v>196</v>
          </cell>
          <cell r="C202">
            <v>43586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3149.045841574999</v>
          </cell>
        </row>
        <row r="203">
          <cell r="B203">
            <v>197</v>
          </cell>
          <cell r="C203">
            <v>43617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3149.045841574999</v>
          </cell>
        </row>
        <row r="204">
          <cell r="B204">
            <v>198</v>
          </cell>
          <cell r="C204">
            <v>43647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3149.045841574999</v>
          </cell>
        </row>
        <row r="205">
          <cell r="B205">
            <v>199</v>
          </cell>
          <cell r="C205">
            <v>43678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3149.045841574999</v>
          </cell>
        </row>
        <row r="206">
          <cell r="B206">
            <v>200</v>
          </cell>
          <cell r="C206">
            <v>43709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3149.045841574999</v>
          </cell>
        </row>
        <row r="207">
          <cell r="C207" t="str">
            <v>APÓS</v>
          </cell>
          <cell r="D207">
            <v>5303.4336000000003</v>
          </cell>
          <cell r="E207">
            <v>-193.57532639999985</v>
          </cell>
          <cell r="F207">
            <v>5109.8582735999989</v>
          </cell>
          <cell r="G207">
            <v>0</v>
          </cell>
          <cell r="H207">
            <v>0</v>
          </cell>
          <cell r="I207">
            <v>301</v>
          </cell>
          <cell r="J207">
            <v>0</v>
          </cell>
          <cell r="K207">
            <v>0</v>
          </cell>
          <cell r="L207">
            <v>0</v>
          </cell>
          <cell r="M207">
            <v>301</v>
          </cell>
          <cell r="N207">
            <v>4808.858273599998</v>
          </cell>
          <cell r="O207">
            <v>3149.045841574999</v>
          </cell>
        </row>
        <row r="208">
          <cell r="C208" t="str">
            <v>SUB TOTAL</v>
          </cell>
          <cell r="D208">
            <v>18266.028450000005</v>
          </cell>
          <cell r="E208">
            <v>-666.71003842500056</v>
          </cell>
          <cell r="F208">
            <v>17599.318411574997</v>
          </cell>
          <cell r="G208">
            <v>15752.623570000002</v>
          </cell>
          <cell r="H208">
            <v>0</v>
          </cell>
          <cell r="I208">
            <v>427</v>
          </cell>
          <cell r="J208">
            <v>125</v>
          </cell>
          <cell r="K208">
            <v>0</v>
          </cell>
          <cell r="L208">
            <v>0</v>
          </cell>
          <cell r="M208">
            <v>16304.623570000002</v>
          </cell>
          <cell r="N208">
            <v>1294.6948415749985</v>
          </cell>
          <cell r="O208">
            <v>3149.045841574999</v>
          </cell>
        </row>
        <row r="209">
          <cell r="C209" t="str">
            <v>REPASSES</v>
          </cell>
          <cell r="D209">
            <v>0</v>
          </cell>
          <cell r="E209">
            <v>0</v>
          </cell>
          <cell r="F209">
            <v>0</v>
          </cell>
          <cell r="M209">
            <v>0</v>
          </cell>
          <cell r="N209">
            <v>0</v>
          </cell>
          <cell r="O209">
            <v>3149.045841574999</v>
          </cell>
        </row>
        <row r="210">
          <cell r="B210" t="str">
            <v>Unid</v>
          </cell>
          <cell r="C210" t="str">
            <v>TOTAL</v>
          </cell>
          <cell r="D210">
            <v>18266.028450000005</v>
          </cell>
          <cell r="E210">
            <v>-666.71003842500056</v>
          </cell>
          <cell r="F210">
            <v>17599.318411574997</v>
          </cell>
          <cell r="G210">
            <v>15752.623570000002</v>
          </cell>
          <cell r="H210">
            <v>0</v>
          </cell>
          <cell r="I210">
            <v>427</v>
          </cell>
          <cell r="J210">
            <v>125</v>
          </cell>
          <cell r="K210">
            <v>0</v>
          </cell>
          <cell r="L210">
            <v>0</v>
          </cell>
          <cell r="M210">
            <v>16304.623570000002</v>
          </cell>
          <cell r="N210">
            <v>1294.6948415749957</v>
          </cell>
          <cell r="O210">
            <v>3149.045841574999</v>
          </cell>
        </row>
        <row r="211">
          <cell r="B211">
            <v>26</v>
          </cell>
          <cell r="C211" t="str">
            <v>ESTOQUE</v>
          </cell>
          <cell r="D211">
            <v>9519</v>
          </cell>
          <cell r="E211">
            <v>-347.44349999999997</v>
          </cell>
          <cell r="F211">
            <v>9171.5565000000006</v>
          </cell>
          <cell r="M211">
            <v>0</v>
          </cell>
          <cell r="N211">
            <v>9171.5565000000006</v>
          </cell>
          <cell r="O211">
            <v>12320.602341574999</v>
          </cell>
        </row>
        <row r="212">
          <cell r="C212" t="str">
            <v>TOT GERAL</v>
          </cell>
          <cell r="D212">
            <v>27785.028450000005</v>
          </cell>
          <cell r="E212">
            <v>-1014.1535384250005</v>
          </cell>
          <cell r="F212">
            <v>26770.874911574996</v>
          </cell>
          <cell r="G212">
            <v>15752.623570000002</v>
          </cell>
          <cell r="H212">
            <v>0</v>
          </cell>
          <cell r="I212">
            <v>427</v>
          </cell>
          <cell r="J212">
            <v>125</v>
          </cell>
          <cell r="K212">
            <v>0</v>
          </cell>
          <cell r="L212">
            <v>0</v>
          </cell>
          <cell r="M212">
            <v>16304.623570000002</v>
          </cell>
          <cell r="N212">
            <v>10466.251341574995</v>
          </cell>
          <cell r="O212">
            <v>12320.602341574999</v>
          </cell>
        </row>
        <row r="214">
          <cell r="N214" t="str">
            <v>PAGINA</v>
          </cell>
          <cell r="O214">
            <v>92</v>
          </cell>
        </row>
      </sheetData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n-Statistical Sampling Master"/>
      <sheetName val="Global Data"/>
    </sheetNames>
    <sheetDataSet>
      <sheetData sheetId="0" refreshError="1"/>
      <sheetData sheetId="1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NANCIAS"/>
      <sheetName val="I.G.M.P."/>
      <sheetName val="Incob-ExArcor"/>
      <sheetName val="Rtado.Vta.Bs.Uso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E - Proj"/>
    </sheetNames>
    <sheetDataSet>
      <sheetData sheetId="0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 del Balance"/>
    </sheetNames>
    <sheetDataSet>
      <sheetData sheetId="0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álisis 30-06-01"/>
    </sheetNames>
    <sheetDataSet>
      <sheetData sheetId="0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</sheetNames>
    <sheetDataSet>
      <sheetData sheetId="0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zrim"/>
    </sheetNames>
    <sheetDataSet>
      <sheetData sheetId="0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LANCE%20AL%2030%20NOVIEMBRE%2"/>
      <sheetName val="BALANCE AL 30 NOVIEMBRE 2003"/>
    </sheetNames>
    <definedNames>
      <definedName name="Printout"/>
    </definedNames>
    <sheetDataSet>
      <sheetData sheetId="0" refreshError="1"/>
      <sheetData sheetId="1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"/>
    </sheetNames>
    <sheetDataSet>
      <sheetData sheetId="0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c02"/>
    </sheetNames>
    <sheetDataSet>
      <sheetData sheetId="0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nalitico Clientes"/>
      <sheetName val="Regularizadoras 06-2009"/>
      <sheetName val="Llaves NO VENC"/>
      <sheetName val="USD"/>
      <sheetName val="ASTO"/>
      <sheetName val="BASE NO CTE"/>
      <sheetName val="BAS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oXDataTables"/>
    </sheetNames>
    <sheetDataSet>
      <sheetData sheetId="0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פרמטרים"/>
    </sheetNames>
    <sheetDataSet>
      <sheetData sheetId="0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S DE CONTROLE"/>
      <sheetName val=" INDICE"/>
      <sheetName val="CAPA"/>
      <sheetName val="Conciliação"/>
      <sheetName val="CONSOL RESUMO EXTERIOR"/>
      <sheetName val="EVOLUÇÃO GRUPO "/>
      <sheetName val="Impacto Farol da Ilha"/>
      <sheetName val="OPERACIONAL CY &amp; BR"/>
      <sheetName val="Carteira COB ANO a ANO"/>
      <sheetName val="OPERACIONAL 100%"/>
      <sheetName val="EMPREEND E ESTRUT FIXA 100%"/>
      <sheetName val="CADASTRO"/>
      <sheetName val="Resumo Cobrança"/>
      <sheetName val="COBRANÇA"/>
      <sheetName val="OBRAS"/>
      <sheetName val="COMERCIAL"/>
      <sheetName val="TERRENO"/>
      <sheetName val="FINANCIAMENTO"/>
      <sheetName val="FINANC EM FASE CONTRATAÇÃO"/>
      <sheetName val="OUTROS e ESTRUTURA FIXA"/>
      <sheetName val="TAXA DE ADM OBRAS"/>
      <sheetName val="MANUTENCAO"/>
      <sheetName val="PARAMETROS"/>
      <sheetName val="EMPREENDIMENTO"/>
      <sheetName val="CONSOL CYRELA"/>
      <sheetName val="OPERACIONAL CYRELA"/>
      <sheetName val="CYRELA - EMPREENDIMENTOS"/>
      <sheetName val="CONSOL BRSA"/>
      <sheetName val="OPERACIONAL BRSA"/>
      <sheetName val="BRSA - EMPREENDIMENTOS"/>
      <sheetName val="PIS COFINS"/>
      <sheetName val="IRPJ CSSL"/>
      <sheetName val="CONSOL RESUMO NACIONAL"/>
      <sheetName val="joint ventures "/>
      <sheetName val="1ª Debenture"/>
      <sheetName val="2ª Debenture"/>
      <sheetName val="Oper.Financ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4">
          <cell r="P4">
            <v>97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rmiento 517"/>
    </sheetNames>
    <sheetDataSet>
      <sheetData sheetId="0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VCRE"/>
    </sheetNames>
    <sheetDataSet>
      <sheetData sheetId="0" refreshError="1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p Five"/>
      <sheetName val="Valores Filtrados"/>
      <sheetName val="Bloomberg"/>
      <sheetName val="Hoja1"/>
      <sheetName val="Hoja2"/>
      <sheetName val="Gráficos"/>
      <sheetName val="Valores"/>
      <sheetName val="APSA"/>
      <sheetName val="US BBRESHOP Index vs S&amp;P500"/>
      <sheetName val="BRL Price BRL vs Bovespa"/>
      <sheetName val="Hoja4"/>
      <sheetName val="BRL Price BRL vs Cons Sentiment"/>
      <sheetName val="US NAV to Price"/>
      <sheetName val="BRL NAV to Price"/>
      <sheetName val="Volume BRL"/>
      <sheetName val="Volume USD"/>
      <sheetName val="MEX NAV to Price"/>
      <sheetName val="EUR NAV to Price"/>
      <sheetName val="NAV to Price Comparison"/>
      <sheetName val="US Upside vs PE"/>
      <sheetName val="BRL Upside vs PE"/>
      <sheetName val="EUR Upside vs PE"/>
      <sheetName val="US Index Cap Rate vs TBills"/>
      <sheetName val="US Cons Sentiment"/>
      <sheetName val="Countries- EV to EBITDA- Upside"/>
      <sheetName val="US- EV to EBITDA- Upside"/>
      <sheetName val="Regresion Consumer Sentiment"/>
      <sheetName val="Regre CS 2"/>
      <sheetName val="BRL- EV to EBITDA- Upside"/>
      <sheetName val="Hoja3"/>
      <sheetName val="US Projected EPS vs P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5">
          <cell r="G5" t="str">
            <v>SPX Index</v>
          </cell>
        </row>
        <row r="6">
          <cell r="G6">
            <v>100</v>
          </cell>
        </row>
        <row r="7">
          <cell r="G7">
            <v>100.23202023331726</v>
          </cell>
        </row>
        <row r="8">
          <cell r="G8">
            <v>100.23202023331726</v>
          </cell>
        </row>
        <row r="9">
          <cell r="G9">
            <v>101.53767446552484</v>
          </cell>
        </row>
        <row r="10">
          <cell r="G10">
            <v>101.53767446552484</v>
          </cell>
        </row>
        <row r="11">
          <cell r="G11">
            <v>101.53767446552484</v>
          </cell>
        </row>
        <row r="12">
          <cell r="G12">
            <v>101.33159438251633</v>
          </cell>
        </row>
        <row r="13">
          <cell r="G13">
            <v>100.80198298037917</v>
          </cell>
        </row>
        <row r="14">
          <cell r="G14">
            <v>101.59387812452714</v>
          </cell>
        </row>
        <row r="15">
          <cell r="G15">
            <v>102.02765508246807</v>
          </cell>
        </row>
        <row r="16">
          <cell r="G16">
            <v>102.04422795627643</v>
          </cell>
        </row>
        <row r="17">
          <cell r="G17">
            <v>102.04422795627643</v>
          </cell>
        </row>
        <row r="18">
          <cell r="G18">
            <v>102.04422795627643</v>
          </cell>
        </row>
        <row r="19">
          <cell r="G19">
            <v>101.5600118171796</v>
          </cell>
        </row>
        <row r="20">
          <cell r="G20">
            <v>101.38635692205706</v>
          </cell>
        </row>
        <row r="21">
          <cell r="G21">
            <v>101.5470417420252</v>
          </cell>
        </row>
        <row r="22">
          <cell r="G22">
            <v>101.8828225765775</v>
          </cell>
        </row>
        <row r="23">
          <cell r="G23">
            <v>102.18041374539742</v>
          </cell>
        </row>
        <row r="24">
          <cell r="G24">
            <v>102.18041374539742</v>
          </cell>
        </row>
        <row r="25">
          <cell r="G25">
            <v>102.18041374539742</v>
          </cell>
        </row>
        <row r="26">
          <cell r="G26">
            <v>102.21500061247578</v>
          </cell>
        </row>
        <row r="27">
          <cell r="G27">
            <v>102.88440060238793</v>
          </cell>
        </row>
        <row r="28">
          <cell r="G28">
            <v>102.93051642515907</v>
          </cell>
        </row>
        <row r="29">
          <cell r="G29">
            <v>102.27985098824767</v>
          </cell>
        </row>
        <row r="30">
          <cell r="G30">
            <v>101.85688242626871</v>
          </cell>
        </row>
        <row r="31">
          <cell r="G31">
            <v>101.85688242626871</v>
          </cell>
        </row>
        <row r="32">
          <cell r="G32">
            <v>101.85688242626871</v>
          </cell>
        </row>
        <row r="33">
          <cell r="G33">
            <v>103.06598165454926</v>
          </cell>
        </row>
        <row r="34">
          <cell r="G34">
            <v>104.24986129225182</v>
          </cell>
        </row>
        <row r="35">
          <cell r="G35">
            <v>103.45868670783464</v>
          </cell>
        </row>
        <row r="36">
          <cell r="G36">
            <v>104.02648777570418</v>
          </cell>
        </row>
        <row r="37">
          <cell r="G37">
            <v>103.05084990020248</v>
          </cell>
        </row>
        <row r="38">
          <cell r="G38">
            <v>103.05084990020248</v>
          </cell>
        </row>
        <row r="39">
          <cell r="G39">
            <v>103.05084990020248</v>
          </cell>
        </row>
        <row r="40">
          <cell r="G40">
            <v>102.79937455415367</v>
          </cell>
        </row>
        <row r="41">
          <cell r="G41">
            <v>102.79937455415367</v>
          </cell>
        </row>
        <row r="42">
          <cell r="G42">
            <v>102.30723225801803</v>
          </cell>
        </row>
        <row r="43">
          <cell r="G43">
            <v>102.18257542458981</v>
          </cell>
        </row>
        <row r="44">
          <cell r="G44">
            <v>101.05345832642799</v>
          </cell>
        </row>
        <row r="45">
          <cell r="G45">
            <v>101.05345832642799</v>
          </cell>
        </row>
        <row r="46">
          <cell r="G46">
            <v>101.05345832642799</v>
          </cell>
        </row>
        <row r="47">
          <cell r="G47">
            <v>102.76550824680612</v>
          </cell>
        </row>
        <row r="48">
          <cell r="G48">
            <v>102.76550824680612</v>
          </cell>
        </row>
        <row r="49">
          <cell r="G49">
            <v>105.37609615149049</v>
          </cell>
        </row>
        <row r="50">
          <cell r="G50">
            <v>105.15632543359681</v>
          </cell>
        </row>
        <row r="51">
          <cell r="G51">
            <v>105.66792284246402</v>
          </cell>
        </row>
        <row r="52">
          <cell r="G52">
            <v>105.66792284246402</v>
          </cell>
        </row>
        <row r="53">
          <cell r="G53">
            <v>105.66792284246402</v>
          </cell>
        </row>
        <row r="54">
          <cell r="G54">
            <v>105.33790648575815</v>
          </cell>
        </row>
        <row r="55">
          <cell r="G55">
            <v>104.99636117335949</v>
          </cell>
        </row>
        <row r="56">
          <cell r="G56">
            <v>105.27521778917863</v>
          </cell>
        </row>
        <row r="57">
          <cell r="G57">
            <v>106.07503909036539</v>
          </cell>
        </row>
        <row r="58">
          <cell r="G58">
            <v>106.0699951722498</v>
          </cell>
        </row>
        <row r="59">
          <cell r="G59">
            <v>106.0699951722498</v>
          </cell>
        </row>
        <row r="60">
          <cell r="G60">
            <v>106.0699951722498</v>
          </cell>
        </row>
        <row r="61">
          <cell r="G61">
            <v>105.97127848913037</v>
          </cell>
        </row>
        <row r="62">
          <cell r="G62">
            <v>106.09089140444297</v>
          </cell>
        </row>
        <row r="63">
          <cell r="G63">
            <v>106.11178763663615</v>
          </cell>
        </row>
        <row r="64">
          <cell r="G64">
            <v>106.71057277293001</v>
          </cell>
        </row>
        <row r="65">
          <cell r="G65">
            <v>107.07373487725265</v>
          </cell>
        </row>
        <row r="66">
          <cell r="G66">
            <v>107.07373487725265</v>
          </cell>
        </row>
        <row r="67">
          <cell r="G67">
            <v>107.07373487725265</v>
          </cell>
        </row>
        <row r="68">
          <cell r="G68">
            <v>107.07373487725265</v>
          </cell>
        </row>
        <row r="69">
          <cell r="G69">
            <v>107.54786318011831</v>
          </cell>
        </row>
        <row r="70">
          <cell r="G70">
            <v>107.70998911954806</v>
          </cell>
        </row>
        <row r="71">
          <cell r="G71">
            <v>107.71070967927886</v>
          </cell>
        </row>
        <row r="72">
          <cell r="G72">
            <v>108.29724530014917</v>
          </cell>
        </row>
        <row r="73">
          <cell r="G73">
            <v>108.29724530014917</v>
          </cell>
        </row>
        <row r="74">
          <cell r="G74">
            <v>108.29724530014917</v>
          </cell>
        </row>
        <row r="75">
          <cell r="G75">
            <v>108.09692969498708</v>
          </cell>
        </row>
        <row r="76">
          <cell r="G76">
            <v>108.64887844877902</v>
          </cell>
        </row>
        <row r="77">
          <cell r="G77">
            <v>108.22518932706929</v>
          </cell>
        </row>
        <row r="78">
          <cell r="G78">
            <v>107.9477738307117</v>
          </cell>
        </row>
        <row r="79">
          <cell r="G79">
            <v>109.03293678529482</v>
          </cell>
        </row>
        <row r="80">
          <cell r="G80">
            <v>109.03293678529482</v>
          </cell>
        </row>
        <row r="81">
          <cell r="G81">
            <v>109.03293678529482</v>
          </cell>
        </row>
        <row r="82">
          <cell r="G82">
            <v>107.77483949531997</v>
          </cell>
        </row>
        <row r="83">
          <cell r="G83">
            <v>108.89747155590463</v>
          </cell>
        </row>
        <row r="84">
          <cell r="G84">
            <v>108.95727801356092</v>
          </cell>
        </row>
        <row r="85">
          <cell r="G85">
            <v>108.76056520705284</v>
          </cell>
        </row>
        <row r="86">
          <cell r="G86">
            <v>109.3759232171551</v>
          </cell>
        </row>
        <row r="87">
          <cell r="G87">
            <v>109.3759232171551</v>
          </cell>
        </row>
        <row r="88">
          <cell r="G88">
            <v>109.3759232171551</v>
          </cell>
        </row>
        <row r="89">
          <cell r="G89">
            <v>109.30963172192159</v>
          </cell>
        </row>
        <row r="90">
          <cell r="G90">
            <v>109.48400717677494</v>
          </cell>
        </row>
        <row r="91">
          <cell r="G91">
            <v>109.54885755254682</v>
          </cell>
        </row>
        <row r="92">
          <cell r="G92">
            <v>109.62451632428072</v>
          </cell>
        </row>
        <row r="93">
          <cell r="G93">
            <v>109.50994732708368</v>
          </cell>
        </row>
        <row r="94">
          <cell r="G94">
            <v>109.50994732708368</v>
          </cell>
        </row>
        <row r="95">
          <cell r="G95">
            <v>109.50994732708368</v>
          </cell>
        </row>
        <row r="96">
          <cell r="G96">
            <v>109.50994732708368</v>
          </cell>
        </row>
        <row r="97">
          <cell r="G97">
            <v>110.31337142692443</v>
          </cell>
        </row>
        <row r="98">
          <cell r="G98">
            <v>108.94502849813736</v>
          </cell>
        </row>
        <row r="99">
          <cell r="G99">
            <v>108.25833507468603</v>
          </cell>
        </row>
        <row r="100">
          <cell r="G100">
            <v>109.20803279987894</v>
          </cell>
        </row>
        <row r="101">
          <cell r="G101">
            <v>109.20803279987894</v>
          </cell>
        </row>
        <row r="102">
          <cell r="G102">
            <v>109.20803279987894</v>
          </cell>
        </row>
        <row r="103">
          <cell r="G103">
            <v>107.20847954691205</v>
          </cell>
        </row>
        <row r="104">
          <cell r="G104">
            <v>107.86346834220824</v>
          </cell>
        </row>
        <row r="105">
          <cell r="G105">
            <v>109.2361346293801</v>
          </cell>
        </row>
        <row r="106">
          <cell r="G106">
            <v>109.14174130464546</v>
          </cell>
        </row>
        <row r="107">
          <cell r="G107">
            <v>109.39537832988665</v>
          </cell>
        </row>
        <row r="108">
          <cell r="G108">
            <v>109.39537832988665</v>
          </cell>
        </row>
        <row r="109">
          <cell r="G109">
            <v>109.39537832988665</v>
          </cell>
        </row>
        <row r="110">
          <cell r="G110">
            <v>109.89977014144587</v>
          </cell>
        </row>
        <row r="111">
          <cell r="G111">
            <v>110.95106678868146</v>
          </cell>
        </row>
        <row r="112">
          <cell r="G112">
            <v>111.07140026372487</v>
          </cell>
        </row>
        <row r="113">
          <cell r="G113">
            <v>111.27315698834855</v>
          </cell>
        </row>
        <row r="114">
          <cell r="G114">
            <v>111.77178432206138</v>
          </cell>
        </row>
        <row r="115">
          <cell r="G115">
            <v>111.77178432206138</v>
          </cell>
        </row>
        <row r="116">
          <cell r="G116">
            <v>111.77178432206138</v>
          </cell>
        </row>
        <row r="117">
          <cell r="G117">
            <v>112.13494642638402</v>
          </cell>
        </row>
        <row r="118">
          <cell r="G118">
            <v>111.86545708706524</v>
          </cell>
        </row>
        <row r="119">
          <cell r="G119">
            <v>112.01245127214821</v>
          </cell>
        </row>
        <row r="120">
          <cell r="G120">
            <v>112.64005879767404</v>
          </cell>
        </row>
        <row r="121">
          <cell r="G121">
            <v>112.45775718578193</v>
          </cell>
        </row>
        <row r="122">
          <cell r="G122">
            <v>112.45775718578193</v>
          </cell>
        </row>
        <row r="123">
          <cell r="G123">
            <v>112.45775718578193</v>
          </cell>
        </row>
        <row r="124">
          <cell r="G124">
            <v>111.83807581729488</v>
          </cell>
        </row>
        <row r="125">
          <cell r="G125">
            <v>111.56714535851448</v>
          </cell>
        </row>
        <row r="126">
          <cell r="G126">
            <v>112.31436579935294</v>
          </cell>
        </row>
        <row r="127">
          <cell r="G127">
            <v>111.38412318689157</v>
          </cell>
        </row>
        <row r="128">
          <cell r="G128">
            <v>112.18322392834754</v>
          </cell>
        </row>
        <row r="129">
          <cell r="G129">
            <v>112.18322392834754</v>
          </cell>
        </row>
        <row r="130">
          <cell r="G130">
            <v>112.18322392834754</v>
          </cell>
        </row>
        <row r="131">
          <cell r="G131">
            <v>111.80853286833212</v>
          </cell>
        </row>
        <row r="132">
          <cell r="G132">
            <v>112.67896902313717</v>
          </cell>
        </row>
        <row r="133">
          <cell r="G133">
            <v>112.61267752790367</v>
          </cell>
        </row>
        <row r="134">
          <cell r="G134">
            <v>113.06951239723017</v>
          </cell>
        </row>
        <row r="135">
          <cell r="G135">
            <v>113.06951239723017</v>
          </cell>
        </row>
        <row r="136">
          <cell r="G136">
            <v>113.06951239723017</v>
          </cell>
        </row>
        <row r="137">
          <cell r="G137">
            <v>113.06951239723017</v>
          </cell>
        </row>
        <row r="138">
          <cell r="G138">
            <v>112.56367946620935</v>
          </cell>
        </row>
        <row r="139">
          <cell r="G139">
            <v>113.14589172869485</v>
          </cell>
        </row>
        <row r="140">
          <cell r="G140">
            <v>111.95264481449189</v>
          </cell>
        </row>
        <row r="141">
          <cell r="G141">
            <v>112.40587688516439</v>
          </cell>
        </row>
        <row r="142">
          <cell r="G142">
            <v>111.92310186552913</v>
          </cell>
        </row>
        <row r="143">
          <cell r="G143">
            <v>111.92310186552913</v>
          </cell>
        </row>
        <row r="144">
          <cell r="G144">
            <v>111.92310186552913</v>
          </cell>
        </row>
        <row r="145">
          <cell r="G145">
            <v>112.62852984198126</v>
          </cell>
        </row>
        <row r="146">
          <cell r="G146">
            <v>113.02771993284384</v>
          </cell>
        </row>
        <row r="147">
          <cell r="G147">
            <v>114.40543013813131</v>
          </cell>
        </row>
        <row r="148">
          <cell r="G148">
            <v>114.81182582630187</v>
          </cell>
        </row>
        <row r="149">
          <cell r="G149">
            <v>114.48613282798077</v>
          </cell>
        </row>
        <row r="150">
          <cell r="G150">
            <v>114.48613282798077</v>
          </cell>
        </row>
        <row r="151">
          <cell r="G151">
            <v>114.48613282798077</v>
          </cell>
        </row>
        <row r="152">
          <cell r="G152">
            <v>111.85681037029565</v>
          </cell>
        </row>
        <row r="153">
          <cell r="G153">
            <v>113.45717353239996</v>
          </cell>
        </row>
        <row r="154">
          <cell r="G154">
            <v>111.83159077971769</v>
          </cell>
        </row>
        <row r="155">
          <cell r="G155">
            <v>111.08220865968683</v>
          </cell>
        </row>
        <row r="156">
          <cell r="G156">
            <v>112.06505213249653</v>
          </cell>
        </row>
        <row r="157">
          <cell r="G157">
            <v>112.06505213249653</v>
          </cell>
        </row>
        <row r="158">
          <cell r="G158">
            <v>112.06505213249653</v>
          </cell>
        </row>
        <row r="159">
          <cell r="G159">
            <v>112.58745793732572</v>
          </cell>
        </row>
        <row r="160">
          <cell r="G160">
            <v>113.7605291790663</v>
          </cell>
        </row>
        <row r="161">
          <cell r="G161">
            <v>113.7612497387971</v>
          </cell>
        </row>
        <row r="162">
          <cell r="G162">
            <v>114.220246287316</v>
          </cell>
        </row>
        <row r="163">
          <cell r="G163">
            <v>114.00984284592272</v>
          </cell>
        </row>
        <row r="164">
          <cell r="G164">
            <v>114.00984284592272</v>
          </cell>
        </row>
        <row r="165">
          <cell r="G165">
            <v>114.00984284592272</v>
          </cell>
        </row>
        <row r="166">
          <cell r="G166">
            <v>114.82911925984105</v>
          </cell>
        </row>
        <row r="167">
          <cell r="G167">
            <v>115.11446091323741</v>
          </cell>
        </row>
        <row r="168">
          <cell r="G168">
            <v>114.04298859353948</v>
          </cell>
        </row>
        <row r="169">
          <cell r="G169">
            <v>115.115902032699</v>
          </cell>
        </row>
        <row r="170">
          <cell r="G170">
            <v>116.32860405963352</v>
          </cell>
        </row>
        <row r="171">
          <cell r="G171">
            <v>116.32860405963352</v>
          </cell>
        </row>
        <row r="172">
          <cell r="G172">
            <v>116.32860405963352</v>
          </cell>
        </row>
        <row r="173">
          <cell r="G173">
            <v>116.55053645671958</v>
          </cell>
        </row>
        <row r="174">
          <cell r="G174">
            <v>117.16012998897544</v>
          </cell>
        </row>
        <row r="175">
          <cell r="G175">
            <v>117.64506668780311</v>
          </cell>
        </row>
        <row r="176">
          <cell r="G176">
            <v>117.21128972986217</v>
          </cell>
        </row>
        <row r="177">
          <cell r="G177">
            <v>117.71784322061379</v>
          </cell>
        </row>
        <row r="178">
          <cell r="G178">
            <v>117.71784322061379</v>
          </cell>
        </row>
        <row r="179">
          <cell r="G179">
            <v>117.71784322061379</v>
          </cell>
        </row>
        <row r="180">
          <cell r="G180">
            <v>117.72288713872936</v>
          </cell>
        </row>
        <row r="181">
          <cell r="G181">
            <v>118.91685461266313</v>
          </cell>
        </row>
        <row r="182">
          <cell r="G182">
            <v>119.52500702545738</v>
          </cell>
        </row>
        <row r="183">
          <cell r="G183">
            <v>118.92622188916351</v>
          </cell>
        </row>
        <row r="184">
          <cell r="G184">
            <v>120.15117343152161</v>
          </cell>
        </row>
        <row r="185">
          <cell r="G185">
            <v>120.15117343152161</v>
          </cell>
        </row>
        <row r="186">
          <cell r="G186">
            <v>120.15117343152161</v>
          </cell>
        </row>
        <row r="187">
          <cell r="G187">
            <v>120.06614738328733</v>
          </cell>
        </row>
        <row r="188">
          <cell r="G188">
            <v>120.27294802602664</v>
          </cell>
        </row>
        <row r="189">
          <cell r="G189">
            <v>119.27785503779336</v>
          </cell>
        </row>
        <row r="190">
          <cell r="G190">
            <v>118.92910412808671</v>
          </cell>
        </row>
        <row r="191">
          <cell r="G191">
            <v>118.863533192584</v>
          </cell>
        </row>
        <row r="192">
          <cell r="G192">
            <v>118.863533192584</v>
          </cell>
        </row>
        <row r="193">
          <cell r="G193">
            <v>118.863533192584</v>
          </cell>
        </row>
        <row r="194">
          <cell r="G194">
            <v>118.863533192584</v>
          </cell>
        </row>
        <row r="195">
          <cell r="G195">
            <v>119.61723867099963</v>
          </cell>
        </row>
        <row r="196">
          <cell r="G196">
            <v>118.77418378596494</v>
          </cell>
        </row>
        <row r="197">
          <cell r="G197">
            <v>119.21012242309827</v>
          </cell>
        </row>
        <row r="198">
          <cell r="G198">
            <v>117.50455754029731</v>
          </cell>
        </row>
        <row r="199">
          <cell r="G199">
            <v>117.50455754029731</v>
          </cell>
        </row>
        <row r="200">
          <cell r="G200">
            <v>117.50455754029731</v>
          </cell>
        </row>
        <row r="201">
          <cell r="G201">
            <v>118.20205935971065</v>
          </cell>
        </row>
        <row r="202">
          <cell r="G202">
            <v>117.55067336306844</v>
          </cell>
        </row>
        <row r="203">
          <cell r="G203">
            <v>115.93085508823255</v>
          </cell>
        </row>
        <row r="204">
          <cell r="G204">
            <v>116.91513968050383</v>
          </cell>
        </row>
        <row r="205">
          <cell r="G205">
            <v>118.41534504002711</v>
          </cell>
        </row>
        <row r="206">
          <cell r="G206">
            <v>118.41534504002711</v>
          </cell>
        </row>
        <row r="207">
          <cell r="G207">
            <v>118.41534504002711</v>
          </cell>
        </row>
        <row r="208">
          <cell r="G208">
            <v>118.37427313537157</v>
          </cell>
        </row>
        <row r="209">
          <cell r="G209">
            <v>117.17237950439903</v>
          </cell>
        </row>
        <row r="210">
          <cell r="G210">
            <v>116.19169771078175</v>
          </cell>
        </row>
        <row r="211">
          <cell r="G211">
            <v>117.90951210900627</v>
          </cell>
        </row>
        <row r="212">
          <cell r="G212">
            <v>117.21561308824695</v>
          </cell>
        </row>
        <row r="213">
          <cell r="G213">
            <v>117.21561308824695</v>
          </cell>
        </row>
        <row r="214">
          <cell r="G214">
            <v>117.21561308824695</v>
          </cell>
        </row>
        <row r="215">
          <cell r="G215">
            <v>118.10262211686037</v>
          </cell>
        </row>
        <row r="216">
          <cell r="G216">
            <v>119.02277689309055</v>
          </cell>
        </row>
        <row r="217">
          <cell r="G217">
            <v>117.37413622902271</v>
          </cell>
        </row>
        <row r="218">
          <cell r="G218">
            <v>114.43857588574807</v>
          </cell>
        </row>
        <row r="219">
          <cell r="G219">
            <v>114.7440932116068</v>
          </cell>
        </row>
        <row r="220">
          <cell r="G220">
            <v>114.7440932116068</v>
          </cell>
        </row>
        <row r="221">
          <cell r="G221">
            <v>114.7440932116068</v>
          </cell>
        </row>
        <row r="222">
          <cell r="G222">
            <v>113.35053069224172</v>
          </cell>
        </row>
        <row r="223">
          <cell r="G223">
            <v>114.42704693005527</v>
          </cell>
        </row>
        <row r="224">
          <cell r="G224">
            <v>115.52445940006197</v>
          </cell>
        </row>
        <row r="225">
          <cell r="G225">
            <v>116.24069577247607</v>
          </cell>
        </row>
        <row r="226">
          <cell r="G226">
            <v>115.74206843876323</v>
          </cell>
        </row>
        <row r="227">
          <cell r="G227">
            <v>115.74206843876323</v>
          </cell>
        </row>
        <row r="228">
          <cell r="G228">
            <v>115.74206843876323</v>
          </cell>
        </row>
        <row r="229">
          <cell r="G229">
            <v>116.36751428509666</v>
          </cell>
        </row>
        <row r="230">
          <cell r="G230">
            <v>116.30410502878637</v>
          </cell>
        </row>
        <row r="231">
          <cell r="G231">
            <v>116.39993947298262</v>
          </cell>
        </row>
        <row r="232">
          <cell r="G232">
            <v>116.39993947298262</v>
          </cell>
        </row>
        <row r="233">
          <cell r="G233">
            <v>117.5874219093392</v>
          </cell>
        </row>
        <row r="234">
          <cell r="G234">
            <v>117.5874219093392</v>
          </cell>
        </row>
        <row r="235">
          <cell r="G235">
            <v>117.5874219093392</v>
          </cell>
        </row>
        <row r="236">
          <cell r="G236">
            <v>118.20494159863382</v>
          </cell>
        </row>
        <row r="237">
          <cell r="G237">
            <v>119.05952543936129</v>
          </cell>
        </row>
        <row r="238">
          <cell r="G238">
            <v>119.08114223128526</v>
          </cell>
        </row>
        <row r="239">
          <cell r="G239">
            <v>120.69519602827476</v>
          </cell>
        </row>
        <row r="240">
          <cell r="G240">
            <v>121.0677254090978</v>
          </cell>
        </row>
        <row r="241">
          <cell r="G241">
            <v>121.0677254090978</v>
          </cell>
        </row>
        <row r="242">
          <cell r="G242">
            <v>121.0677254090978</v>
          </cell>
        </row>
        <row r="243">
          <cell r="G243">
            <v>121.23417470691234</v>
          </cell>
        </row>
        <row r="244">
          <cell r="G244">
            <v>120.78454543489383</v>
          </cell>
        </row>
        <row r="245">
          <cell r="G245">
            <v>121.11960570971532</v>
          </cell>
        </row>
        <row r="246">
          <cell r="G246">
            <v>121.72919924197116</v>
          </cell>
        </row>
        <row r="247">
          <cell r="G247">
            <v>121.92519148874845</v>
          </cell>
        </row>
        <row r="248">
          <cell r="G248">
            <v>121.92519148874845</v>
          </cell>
        </row>
        <row r="249">
          <cell r="G249">
            <v>121.92519148874845</v>
          </cell>
        </row>
        <row r="250">
          <cell r="G250">
            <v>122.17306403614327</v>
          </cell>
        </row>
        <row r="251">
          <cell r="G251">
            <v>121.94680828067244</v>
          </cell>
        </row>
        <row r="252">
          <cell r="G252">
            <v>121.48204725430716</v>
          </cell>
        </row>
        <row r="253">
          <cell r="G253">
            <v>121.79260849828147</v>
          </cell>
        </row>
        <row r="254">
          <cell r="G254">
            <v>121.89348686059331</v>
          </cell>
        </row>
        <row r="255">
          <cell r="G255">
            <v>121.89348686059331</v>
          </cell>
        </row>
        <row r="256">
          <cell r="G256">
            <v>121.89348686059331</v>
          </cell>
        </row>
        <row r="257">
          <cell r="G257">
            <v>121.43809311072842</v>
          </cell>
        </row>
        <row r="258">
          <cell r="G258">
            <v>121.48348837376875</v>
          </cell>
        </row>
        <row r="259">
          <cell r="G259">
            <v>121.46691549996038</v>
          </cell>
        </row>
        <row r="260">
          <cell r="G260">
            <v>122.99017877086922</v>
          </cell>
        </row>
        <row r="261">
          <cell r="G261">
            <v>123.1919354954929</v>
          </cell>
        </row>
        <row r="262">
          <cell r="G262">
            <v>123.1919354954929</v>
          </cell>
        </row>
        <row r="263">
          <cell r="G263">
            <v>123.1919354954929</v>
          </cell>
        </row>
        <row r="264">
          <cell r="G264">
            <v>123.0096338836008</v>
          </cell>
        </row>
        <row r="265">
          <cell r="G265">
            <v>122.30564702661026</v>
          </cell>
        </row>
        <row r="266">
          <cell r="G266">
            <v>121.8401654405142</v>
          </cell>
        </row>
        <row r="267">
          <cell r="G267">
            <v>122.31357318364905</v>
          </cell>
        </row>
        <row r="268">
          <cell r="G268">
            <v>121.87691398678496</v>
          </cell>
        </row>
        <row r="269">
          <cell r="G269">
            <v>121.87691398678496</v>
          </cell>
        </row>
        <row r="270">
          <cell r="G270">
            <v>121.87691398678496</v>
          </cell>
        </row>
        <row r="271">
          <cell r="G271">
            <v>121.73640483927916</v>
          </cell>
        </row>
        <row r="272">
          <cell r="G272">
            <v>122.07434735302385</v>
          </cell>
        </row>
        <row r="273">
          <cell r="G273">
            <v>121.44241646911323</v>
          </cell>
        </row>
        <row r="274">
          <cell r="G274">
            <v>119.70802919708031</v>
          </cell>
        </row>
        <row r="275">
          <cell r="G275">
            <v>119.31244190487172</v>
          </cell>
        </row>
        <row r="276">
          <cell r="G276">
            <v>119.31244190487172</v>
          </cell>
        </row>
        <row r="277">
          <cell r="G277">
            <v>119.31244190487172</v>
          </cell>
        </row>
        <row r="278">
          <cell r="G278">
            <v>118.60845504788119</v>
          </cell>
        </row>
        <row r="279">
          <cell r="G279">
            <v>119.06168711855369</v>
          </cell>
        </row>
        <row r="280">
          <cell r="G280">
            <v>118.37355257564074</v>
          </cell>
        </row>
        <row r="281">
          <cell r="G281">
            <v>119.39386515445199</v>
          </cell>
        </row>
        <row r="282">
          <cell r="G282">
            <v>119.86511121839445</v>
          </cell>
        </row>
        <row r="283">
          <cell r="G283">
            <v>119.86511121839445</v>
          </cell>
        </row>
        <row r="284">
          <cell r="G284">
            <v>119.86511121839445</v>
          </cell>
        </row>
        <row r="285">
          <cell r="G285">
            <v>119.38089507929762</v>
          </cell>
        </row>
        <row r="286">
          <cell r="G286">
            <v>117.48582298729653</v>
          </cell>
        </row>
        <row r="287">
          <cell r="G287">
            <v>117.80863374669444</v>
          </cell>
        </row>
        <row r="288">
          <cell r="G288">
            <v>118.03993342028087</v>
          </cell>
        </row>
        <row r="289">
          <cell r="G289">
            <v>117.66524236026545</v>
          </cell>
        </row>
        <row r="290">
          <cell r="G290">
            <v>117.66524236026545</v>
          </cell>
        </row>
        <row r="291">
          <cell r="G291">
            <v>117.66524236026545</v>
          </cell>
        </row>
        <row r="292">
          <cell r="G292">
            <v>117.66524236026545</v>
          </cell>
        </row>
        <row r="293">
          <cell r="G293">
            <v>118.15522297720871</v>
          </cell>
        </row>
        <row r="294">
          <cell r="G294">
            <v>119.114287978902</v>
          </cell>
        </row>
        <row r="295">
          <cell r="G295">
            <v>119.25839992506179</v>
          </cell>
        </row>
        <row r="296">
          <cell r="G296">
            <v>119.26488496263899</v>
          </cell>
        </row>
        <row r="297">
          <cell r="G297">
            <v>119.26488496263899</v>
          </cell>
        </row>
        <row r="298">
          <cell r="G298">
            <v>119.26488496263899</v>
          </cell>
        </row>
        <row r="299">
          <cell r="G299">
            <v>120.45669075738034</v>
          </cell>
        </row>
        <row r="300">
          <cell r="G300">
            <v>121.34153810680137</v>
          </cell>
        </row>
        <row r="301">
          <cell r="G301">
            <v>121.71190580843201</v>
          </cell>
        </row>
        <row r="302">
          <cell r="G302">
            <v>121.30046620214583</v>
          </cell>
        </row>
        <row r="303">
          <cell r="G303">
            <v>121.62976199912092</v>
          </cell>
        </row>
        <row r="304">
          <cell r="G304">
            <v>121.62976199912092</v>
          </cell>
        </row>
        <row r="305">
          <cell r="G305">
            <v>121.62976199912092</v>
          </cell>
        </row>
        <row r="306">
          <cell r="G306">
            <v>122.32221990041865</v>
          </cell>
        </row>
        <row r="307">
          <cell r="G307">
            <v>122.83814066767064</v>
          </cell>
        </row>
        <row r="308">
          <cell r="G308">
            <v>124.33402266880913</v>
          </cell>
        </row>
        <row r="309">
          <cell r="G309">
            <v>124.10488467441509</v>
          </cell>
        </row>
        <row r="310">
          <cell r="G310">
            <v>123.20922892903208</v>
          </cell>
        </row>
        <row r="311">
          <cell r="G311">
            <v>123.20922892903208</v>
          </cell>
        </row>
        <row r="312">
          <cell r="G312">
            <v>123.20922892903208</v>
          </cell>
        </row>
        <row r="313">
          <cell r="G313">
            <v>122.62773722627738</v>
          </cell>
        </row>
        <row r="314">
          <cell r="G314">
            <v>122.30924982526427</v>
          </cell>
        </row>
        <row r="315">
          <cell r="G315">
            <v>121.97418955044279</v>
          </cell>
        </row>
        <row r="316">
          <cell r="G316">
            <v>122.39931979161413</v>
          </cell>
        </row>
        <row r="317">
          <cell r="G317">
            <v>121.9006924579013</v>
          </cell>
        </row>
        <row r="318">
          <cell r="G318">
            <v>121.9006924579013</v>
          </cell>
        </row>
        <row r="319">
          <cell r="G319">
            <v>121.9006924579013</v>
          </cell>
        </row>
        <row r="320">
          <cell r="G320">
            <v>121.16572153248643</v>
          </cell>
        </row>
        <row r="321">
          <cell r="G321">
            <v>122.13487437041096</v>
          </cell>
        </row>
        <row r="322">
          <cell r="G322">
            <v>122.05345112083066</v>
          </cell>
        </row>
        <row r="323">
          <cell r="G323">
            <v>120.95747977028557</v>
          </cell>
        </row>
        <row r="324">
          <cell r="G324">
            <v>121.81062249155144</v>
          </cell>
        </row>
        <row r="325">
          <cell r="G325">
            <v>121.81062249155144</v>
          </cell>
        </row>
        <row r="326">
          <cell r="G326">
            <v>121.81062249155144</v>
          </cell>
        </row>
        <row r="327">
          <cell r="G327">
            <v>120.77445759866264</v>
          </cell>
        </row>
        <row r="328">
          <cell r="G328">
            <v>119.28506063510136</v>
          </cell>
        </row>
        <row r="329">
          <cell r="G329">
            <v>119.35351380952726</v>
          </cell>
        </row>
        <row r="330">
          <cell r="G330">
            <v>121.95905779609602</v>
          </cell>
        </row>
        <row r="331">
          <cell r="G331">
            <v>122.72573334966603</v>
          </cell>
        </row>
        <row r="332">
          <cell r="G332">
            <v>122.72573334966603</v>
          </cell>
        </row>
        <row r="333">
          <cell r="G333">
            <v>122.72573334966603</v>
          </cell>
        </row>
        <row r="334">
          <cell r="G334">
            <v>123.22580180284046</v>
          </cell>
        </row>
        <row r="335">
          <cell r="G335">
            <v>122.3553656480354</v>
          </cell>
        </row>
        <row r="336">
          <cell r="G336">
            <v>124.04723989595117</v>
          </cell>
        </row>
        <row r="337">
          <cell r="G337">
            <v>124.88380974340869</v>
          </cell>
        </row>
        <row r="338">
          <cell r="G338">
            <v>125.70164503786543</v>
          </cell>
        </row>
        <row r="339">
          <cell r="G339">
            <v>125.70164503786543</v>
          </cell>
        </row>
        <row r="340">
          <cell r="G340">
            <v>125.70164503786543</v>
          </cell>
        </row>
        <row r="341">
          <cell r="G341">
            <v>125.71317399355821</v>
          </cell>
        </row>
        <row r="342">
          <cell r="G342">
            <v>126.43445428408788</v>
          </cell>
        </row>
        <row r="343">
          <cell r="G343">
            <v>125.83711026725561</v>
          </cell>
        </row>
        <row r="344">
          <cell r="G344">
            <v>126.24710875408016</v>
          </cell>
        </row>
        <row r="345">
          <cell r="G345">
            <v>126.80193974679533</v>
          </cell>
        </row>
        <row r="346">
          <cell r="G346">
            <v>126.80193974679533</v>
          </cell>
        </row>
        <row r="347">
          <cell r="G347">
            <v>126.80193974679533</v>
          </cell>
        </row>
        <row r="348">
          <cell r="G348">
            <v>126.97055072380226</v>
          </cell>
        </row>
        <row r="349">
          <cell r="G349">
            <v>127.67958149890836</v>
          </cell>
        </row>
        <row r="350">
          <cell r="G350">
            <v>127.05701789149812</v>
          </cell>
        </row>
        <row r="351">
          <cell r="G351">
            <v>126.56919895374728</v>
          </cell>
        </row>
        <row r="352">
          <cell r="G352">
            <v>126.93668441645471</v>
          </cell>
        </row>
        <row r="353">
          <cell r="G353">
            <v>126.93668441645471</v>
          </cell>
        </row>
        <row r="354">
          <cell r="G354">
            <v>126.93668441645471</v>
          </cell>
        </row>
        <row r="355">
          <cell r="G355">
            <v>127.38991648712721</v>
          </cell>
        </row>
        <row r="356">
          <cell r="G356">
            <v>127.03251886065097</v>
          </cell>
        </row>
        <row r="357">
          <cell r="G357">
            <v>127.57437977821171</v>
          </cell>
        </row>
        <row r="358">
          <cell r="G358">
            <v>125.89259336652714</v>
          </cell>
        </row>
        <row r="359">
          <cell r="G359">
            <v>127.5830264949813</v>
          </cell>
        </row>
        <row r="360">
          <cell r="G360">
            <v>127.5830264949813</v>
          </cell>
        </row>
        <row r="361">
          <cell r="G361">
            <v>127.5830264949813</v>
          </cell>
        </row>
        <row r="362">
          <cell r="G362">
            <v>127.67525814052357</v>
          </cell>
        </row>
        <row r="363">
          <cell r="G363">
            <v>127.37262305358803</v>
          </cell>
        </row>
        <row r="364">
          <cell r="G364">
            <v>128.40374402836125</v>
          </cell>
        </row>
        <row r="365">
          <cell r="G365">
            <v>129.02486651630986</v>
          </cell>
        </row>
        <row r="366">
          <cell r="G366">
            <v>129.56960967279383</v>
          </cell>
        </row>
        <row r="367">
          <cell r="G367">
            <v>129.56960967279383</v>
          </cell>
        </row>
        <row r="368">
          <cell r="G368">
            <v>129.56960967279383</v>
          </cell>
        </row>
        <row r="369">
          <cell r="G369">
            <v>129.09043745181256</v>
          </cell>
        </row>
        <row r="370">
          <cell r="G370">
            <v>128.82671259034018</v>
          </cell>
        </row>
        <row r="371">
          <cell r="G371">
            <v>128.3583487653209</v>
          </cell>
        </row>
        <row r="372">
          <cell r="G372">
            <v>129.40171925551769</v>
          </cell>
        </row>
        <row r="373">
          <cell r="G373">
            <v>130.0437379756595</v>
          </cell>
        </row>
        <row r="374">
          <cell r="G374">
            <v>130.0437379756595</v>
          </cell>
        </row>
        <row r="375">
          <cell r="G375">
            <v>130.0437379756595</v>
          </cell>
        </row>
        <row r="376">
          <cell r="G376">
            <v>129.87945035703737</v>
          </cell>
        </row>
        <row r="377">
          <cell r="G377">
            <v>129.89890546976892</v>
          </cell>
        </row>
        <row r="378">
          <cell r="G378">
            <v>130.22171622916682</v>
          </cell>
        </row>
        <row r="379">
          <cell r="G379">
            <v>130.22171622916682</v>
          </cell>
        </row>
        <row r="380">
          <cell r="G380">
            <v>130.11939674739338</v>
          </cell>
        </row>
        <row r="381">
          <cell r="G381">
            <v>130.11939674739338</v>
          </cell>
        </row>
        <row r="382">
          <cell r="G382">
            <v>130.11939674739338</v>
          </cell>
        </row>
        <row r="383">
          <cell r="G383">
            <v>129.76560191957114</v>
          </cell>
        </row>
        <row r="384">
          <cell r="G384">
            <v>129.3512800743618</v>
          </cell>
        </row>
        <row r="385">
          <cell r="G385">
            <v>129.18266909735482</v>
          </cell>
        </row>
        <row r="386">
          <cell r="G386">
            <v>128.62207362679331</v>
          </cell>
        </row>
        <row r="387">
          <cell r="G387">
            <v>130.06751644677587</v>
          </cell>
        </row>
        <row r="388">
          <cell r="G388">
            <v>130.06751644677587</v>
          </cell>
        </row>
        <row r="389">
          <cell r="G389">
            <v>130.06751644677587</v>
          </cell>
        </row>
        <row r="390">
          <cell r="G390">
            <v>130.30386003847789</v>
          </cell>
        </row>
        <row r="391">
          <cell r="G391">
            <v>129.88953819326855</v>
          </cell>
        </row>
        <row r="392">
          <cell r="G392">
            <v>128.41959634243884</v>
          </cell>
        </row>
        <row r="393">
          <cell r="G393">
            <v>127.93538020334196</v>
          </cell>
        </row>
        <row r="394">
          <cell r="G394">
            <v>127.92241012818756</v>
          </cell>
        </row>
        <row r="395">
          <cell r="G395">
            <v>127.92241012818756</v>
          </cell>
        </row>
        <row r="396">
          <cell r="G396">
            <v>127.92241012818756</v>
          </cell>
        </row>
        <row r="397">
          <cell r="G397">
            <v>128.73087814614394</v>
          </cell>
        </row>
        <row r="398">
          <cell r="G398">
            <v>128.33168805528135</v>
          </cell>
        </row>
        <row r="399">
          <cell r="G399">
            <v>130.46814765710005</v>
          </cell>
        </row>
        <row r="400">
          <cell r="G400">
            <v>130.39248888536613</v>
          </cell>
        </row>
        <row r="401">
          <cell r="G401">
            <v>131.02081697062277</v>
          </cell>
        </row>
        <row r="402">
          <cell r="G402">
            <v>131.02081697062277</v>
          </cell>
        </row>
        <row r="403">
          <cell r="G403">
            <v>131.02081697062277</v>
          </cell>
        </row>
        <row r="404">
          <cell r="G404">
            <v>131.7175982303053</v>
          </cell>
        </row>
        <row r="405">
          <cell r="G405">
            <v>132.10165656682111</v>
          </cell>
        </row>
        <row r="406">
          <cell r="G406">
            <v>132.10165656682111</v>
          </cell>
        </row>
        <row r="407">
          <cell r="G407">
            <v>132.72854353261613</v>
          </cell>
        </row>
        <row r="408">
          <cell r="G408">
            <v>132.68386882930662</v>
          </cell>
        </row>
        <row r="409">
          <cell r="G409">
            <v>132.68386882930662</v>
          </cell>
        </row>
        <row r="410">
          <cell r="G410">
            <v>132.68386882930662</v>
          </cell>
        </row>
        <row r="411">
          <cell r="G411">
            <v>132.66009035819025</v>
          </cell>
        </row>
        <row r="412">
          <cell r="G412">
            <v>133.18537840194261</v>
          </cell>
        </row>
        <row r="413">
          <cell r="G413">
            <v>133.18537840194261</v>
          </cell>
        </row>
        <row r="414">
          <cell r="G414">
            <v>132.00510156289405</v>
          </cell>
        </row>
        <row r="415">
          <cell r="G415">
            <v>131.96114741931532</v>
          </cell>
        </row>
        <row r="416">
          <cell r="G416">
            <v>131.96114741931532</v>
          </cell>
        </row>
        <row r="417">
          <cell r="G417">
            <v>131.96114741931532</v>
          </cell>
        </row>
        <row r="418">
          <cell r="G418">
            <v>131.62968994314784</v>
          </cell>
        </row>
        <row r="419">
          <cell r="G419">
            <v>132.43023180406541</v>
          </cell>
        </row>
        <row r="420">
          <cell r="G420">
            <v>132.40212997456425</v>
          </cell>
        </row>
        <row r="421">
          <cell r="G421">
            <v>132.44824579733537</v>
          </cell>
        </row>
        <row r="422">
          <cell r="G422">
            <v>132.75376312319409</v>
          </cell>
        </row>
        <row r="423">
          <cell r="G423">
            <v>132.75376312319409</v>
          </cell>
        </row>
        <row r="424">
          <cell r="G424">
            <v>132.75376312319409</v>
          </cell>
        </row>
        <row r="425">
          <cell r="G425">
            <v>131.08422622693311</v>
          </cell>
        </row>
        <row r="426">
          <cell r="G426">
            <v>132.50228777714531</v>
          </cell>
        </row>
        <row r="427">
          <cell r="G427">
            <v>133.18681952140423</v>
          </cell>
        </row>
        <row r="428">
          <cell r="G428">
            <v>133.00740014843529</v>
          </cell>
        </row>
        <row r="429">
          <cell r="G429">
            <v>132.4893177019909</v>
          </cell>
        </row>
        <row r="430">
          <cell r="G430">
            <v>132.4893177019909</v>
          </cell>
        </row>
        <row r="431">
          <cell r="G431">
            <v>132.4893177019909</v>
          </cell>
        </row>
        <row r="432">
          <cell r="G432">
            <v>132.4893177019909</v>
          </cell>
        </row>
        <row r="433">
          <cell r="G433">
            <v>132.85680316469833</v>
          </cell>
        </row>
        <row r="434">
          <cell r="G434">
            <v>132.93318249616303</v>
          </cell>
        </row>
        <row r="435">
          <cell r="G435">
            <v>131.75146453765285</v>
          </cell>
        </row>
        <row r="436">
          <cell r="G436">
            <v>129.00108804519351</v>
          </cell>
        </row>
        <row r="437">
          <cell r="G437">
            <v>129.00108804519351</v>
          </cell>
        </row>
        <row r="438">
          <cell r="G438">
            <v>129.00108804519351</v>
          </cell>
        </row>
        <row r="439">
          <cell r="G439">
            <v>128.37203940020606</v>
          </cell>
        </row>
        <row r="440">
          <cell r="G440">
            <v>129.16033174570006</v>
          </cell>
        </row>
        <row r="441">
          <cell r="G441">
            <v>127.84170743833812</v>
          </cell>
        </row>
        <row r="442">
          <cell r="G442">
            <v>129.28210634020508</v>
          </cell>
        </row>
        <row r="443">
          <cell r="G443">
            <v>128.44625705247836</v>
          </cell>
        </row>
        <row r="444">
          <cell r="G444">
            <v>128.44625705247836</v>
          </cell>
        </row>
        <row r="445">
          <cell r="G445">
            <v>128.44625705247836</v>
          </cell>
        </row>
        <row r="446">
          <cell r="G446">
            <v>125.51357894812692</v>
          </cell>
        </row>
        <row r="447">
          <cell r="G447">
            <v>126.47264394982022</v>
          </cell>
        </row>
        <row r="448">
          <cell r="G448">
            <v>126.21612468565584</v>
          </cell>
        </row>
        <row r="449">
          <cell r="G449">
            <v>127.78622433906659</v>
          </cell>
        </row>
        <row r="450">
          <cell r="G450">
            <v>129.48602474402117</v>
          </cell>
        </row>
        <row r="451">
          <cell r="G451">
            <v>129.48602474402117</v>
          </cell>
        </row>
        <row r="452">
          <cell r="G452">
            <v>129.48602474402117</v>
          </cell>
        </row>
        <row r="453">
          <cell r="G453">
            <v>129.68922258810645</v>
          </cell>
        </row>
        <row r="454">
          <cell r="G454">
            <v>131.12385701212702</v>
          </cell>
        </row>
        <row r="455">
          <cell r="G455">
            <v>131.08854958531788</v>
          </cell>
        </row>
        <row r="456">
          <cell r="G456">
            <v>131.8501812207723</v>
          </cell>
        </row>
        <row r="457">
          <cell r="G457">
            <v>132.48427378387532</v>
          </cell>
        </row>
        <row r="458">
          <cell r="G458">
            <v>132.48427378387532</v>
          </cell>
        </row>
        <row r="459">
          <cell r="G459">
            <v>132.48427378387532</v>
          </cell>
        </row>
        <row r="460">
          <cell r="G460">
            <v>132.48427378387532</v>
          </cell>
        </row>
        <row r="461">
          <cell r="G461">
            <v>132.63775300653549</v>
          </cell>
        </row>
        <row r="462">
          <cell r="G462">
            <v>131.77236076984602</v>
          </cell>
        </row>
        <row r="463">
          <cell r="G463">
            <v>132.56713815291718</v>
          </cell>
        </row>
        <row r="464">
          <cell r="G464">
            <v>132.31278056794517</v>
          </cell>
        </row>
        <row r="465">
          <cell r="G465">
            <v>132.31278056794517</v>
          </cell>
        </row>
        <row r="466">
          <cell r="G466">
            <v>132.31278056794517</v>
          </cell>
        </row>
        <row r="467">
          <cell r="G467">
            <v>133.1313364221327</v>
          </cell>
        </row>
        <row r="468">
          <cell r="G468">
            <v>132.95191704916377</v>
          </cell>
        </row>
        <row r="469">
          <cell r="G469">
            <v>132.954799288087</v>
          </cell>
        </row>
        <row r="470">
          <cell r="G470">
            <v>133.61267032230637</v>
          </cell>
        </row>
        <row r="471">
          <cell r="G471">
            <v>133.9844791433986</v>
          </cell>
        </row>
        <row r="472">
          <cell r="G472">
            <v>133.9844791433986</v>
          </cell>
        </row>
        <row r="473">
          <cell r="G473">
            <v>133.9844791433986</v>
          </cell>
        </row>
        <row r="474">
          <cell r="G474">
            <v>132.99587119274253</v>
          </cell>
        </row>
        <row r="475">
          <cell r="G475">
            <v>135.02640851413378</v>
          </cell>
        </row>
        <row r="476">
          <cell r="G476">
            <v>135.01920291682578</v>
          </cell>
        </row>
        <row r="477">
          <cell r="G477">
            <v>135.25122315014303</v>
          </cell>
        </row>
        <row r="478">
          <cell r="G478">
            <v>135.32399968295371</v>
          </cell>
        </row>
        <row r="479">
          <cell r="G479">
            <v>135.32399968295371</v>
          </cell>
        </row>
        <row r="480">
          <cell r="G480">
            <v>135.32399968295371</v>
          </cell>
        </row>
        <row r="481">
          <cell r="G481">
            <v>135.26131098637421</v>
          </cell>
        </row>
        <row r="482">
          <cell r="G482">
            <v>134.57389700319209</v>
          </cell>
        </row>
        <row r="483">
          <cell r="G483">
            <v>134.61496890784764</v>
          </cell>
        </row>
        <row r="484">
          <cell r="G484">
            <v>133.03982533632126</v>
          </cell>
        </row>
        <row r="485">
          <cell r="G485">
            <v>132.66441371657504</v>
          </cell>
        </row>
        <row r="486">
          <cell r="G486">
            <v>132.66441371657504</v>
          </cell>
        </row>
        <row r="487">
          <cell r="G487">
            <v>132.66441371657504</v>
          </cell>
        </row>
        <row r="488">
          <cell r="G488">
            <v>133.93980444008906</v>
          </cell>
        </row>
        <row r="489">
          <cell r="G489">
            <v>134.90679559882116</v>
          </cell>
        </row>
        <row r="490">
          <cell r="G490">
            <v>134.07959302786406</v>
          </cell>
        </row>
        <row r="491">
          <cell r="G491">
            <v>134.88950216528198</v>
          </cell>
        </row>
        <row r="492">
          <cell r="G492">
            <v>134.49391487307341</v>
          </cell>
        </row>
        <row r="493">
          <cell r="G493">
            <v>134.49391487307341</v>
          </cell>
        </row>
        <row r="494">
          <cell r="G494">
            <v>134.49391487307341</v>
          </cell>
        </row>
        <row r="495">
          <cell r="G495">
            <v>133.83964663750803</v>
          </cell>
        </row>
        <row r="496">
          <cell r="G496">
            <v>134.42906449730151</v>
          </cell>
        </row>
        <row r="497">
          <cell r="G497">
            <v>133.48801348887815</v>
          </cell>
        </row>
        <row r="498">
          <cell r="G498">
            <v>133.23437646363695</v>
          </cell>
        </row>
        <row r="499">
          <cell r="G499">
            <v>133.85261671266241</v>
          </cell>
        </row>
        <row r="500">
          <cell r="G500">
            <v>133.85261671266241</v>
          </cell>
        </row>
        <row r="501">
          <cell r="G501">
            <v>133.85261671266241</v>
          </cell>
        </row>
        <row r="502">
          <cell r="G502">
            <v>134.91328063639835</v>
          </cell>
        </row>
        <row r="503">
          <cell r="G503">
            <v>135.8629783615913</v>
          </cell>
        </row>
        <row r="504">
          <cell r="G504">
            <v>136.2506394967611</v>
          </cell>
        </row>
        <row r="505">
          <cell r="G505">
            <v>136.09716027410093</v>
          </cell>
        </row>
        <row r="506">
          <cell r="G506">
            <v>134.39087483156916</v>
          </cell>
        </row>
        <row r="507">
          <cell r="G507">
            <v>134.39087483156916</v>
          </cell>
        </row>
        <row r="508">
          <cell r="G508">
            <v>134.39087483156916</v>
          </cell>
        </row>
        <row r="509">
          <cell r="G509">
            <v>132.94615257131741</v>
          </cell>
        </row>
        <row r="510">
          <cell r="G510">
            <v>133.44477990503023</v>
          </cell>
        </row>
        <row r="511">
          <cell r="G511">
            <v>134.90175168070556</v>
          </cell>
        </row>
        <row r="512">
          <cell r="G512">
            <v>132.08436313328193</v>
          </cell>
        </row>
        <row r="513">
          <cell r="G513">
            <v>130.83130976142269</v>
          </cell>
        </row>
        <row r="514">
          <cell r="G514">
            <v>130.83130976142269</v>
          </cell>
        </row>
        <row r="515">
          <cell r="G515">
            <v>130.83130976142269</v>
          </cell>
        </row>
        <row r="516">
          <cell r="G516">
            <v>131.90638487977461</v>
          </cell>
        </row>
        <row r="517">
          <cell r="G517">
            <v>132.79771726677282</v>
          </cell>
        </row>
        <row r="518">
          <cell r="G518">
            <v>134.19055922640709</v>
          </cell>
        </row>
        <row r="519">
          <cell r="G519">
            <v>134.37358139802998</v>
          </cell>
        </row>
        <row r="520">
          <cell r="G520">
            <v>134.37358139802998</v>
          </cell>
        </row>
        <row r="521">
          <cell r="G521">
            <v>134.37358139802998</v>
          </cell>
        </row>
        <row r="522">
          <cell r="G522">
            <v>134.37358139802998</v>
          </cell>
        </row>
        <row r="523">
          <cell r="G523">
            <v>134.88085544851242</v>
          </cell>
        </row>
        <row r="524">
          <cell r="G524">
            <v>135.43280420230434</v>
          </cell>
        </row>
        <row r="525">
          <cell r="G525">
            <v>135.13305135429204</v>
          </cell>
        </row>
        <row r="526">
          <cell r="G526">
            <v>135.36507158760924</v>
          </cell>
        </row>
        <row r="527">
          <cell r="G527">
            <v>134.26910023706415</v>
          </cell>
        </row>
        <row r="528">
          <cell r="G528">
            <v>134.26910023706415</v>
          </cell>
        </row>
        <row r="529">
          <cell r="G529">
            <v>134.26910023706415</v>
          </cell>
        </row>
        <row r="530">
          <cell r="G530">
            <v>134.70359775473588</v>
          </cell>
        </row>
        <row r="531">
          <cell r="G531">
            <v>135.34489591514688</v>
          </cell>
        </row>
        <row r="532">
          <cell r="G532">
            <v>135.74985048385585</v>
          </cell>
        </row>
        <row r="533">
          <cell r="G533">
            <v>135.7303953711243</v>
          </cell>
        </row>
        <row r="534">
          <cell r="G534">
            <v>135.54737319950138</v>
          </cell>
        </row>
        <row r="535">
          <cell r="G535">
            <v>135.54737319950138</v>
          </cell>
        </row>
        <row r="536">
          <cell r="G536">
            <v>135.54737319950138</v>
          </cell>
        </row>
        <row r="537">
          <cell r="G537">
            <v>135.80101022474261</v>
          </cell>
        </row>
        <row r="538">
          <cell r="G538">
            <v>134.58038204076928</v>
          </cell>
        </row>
        <row r="539">
          <cell r="G539">
            <v>135.33624919837729</v>
          </cell>
        </row>
        <row r="540">
          <cell r="G540">
            <v>135.15034478783122</v>
          </cell>
        </row>
        <row r="541">
          <cell r="G541">
            <v>135.35570431110889</v>
          </cell>
        </row>
        <row r="542">
          <cell r="G542">
            <v>135.35570431110889</v>
          </cell>
        </row>
        <row r="543">
          <cell r="G543">
            <v>135.35570431110889</v>
          </cell>
        </row>
        <row r="544">
          <cell r="G544">
            <v>136.66496134197047</v>
          </cell>
        </row>
        <row r="545">
          <cell r="G545">
            <v>136.72260612043436</v>
          </cell>
        </row>
        <row r="546">
          <cell r="G546">
            <v>136.07986684056175</v>
          </cell>
        </row>
        <row r="547">
          <cell r="G547">
            <v>134.80591723650932</v>
          </cell>
        </row>
        <row r="548">
          <cell r="G548">
            <v>135.31102960779933</v>
          </cell>
        </row>
        <row r="549">
          <cell r="G549">
            <v>135.31102960779933</v>
          </cell>
        </row>
        <row r="550">
          <cell r="G550">
            <v>135.31102960779933</v>
          </cell>
        </row>
        <row r="551">
          <cell r="G551">
            <v>135.83127373343612</v>
          </cell>
        </row>
        <row r="552">
          <cell r="G552">
            <v>134.9485880632075</v>
          </cell>
        </row>
        <row r="553">
          <cell r="G553">
            <v>136.0438388540218</v>
          </cell>
        </row>
        <row r="554">
          <cell r="G554">
            <v>136.36520849395814</v>
          </cell>
        </row>
        <row r="555">
          <cell r="G555">
            <v>136.94453851752041</v>
          </cell>
        </row>
        <row r="556">
          <cell r="G556">
            <v>136.94453851752041</v>
          </cell>
        </row>
        <row r="557">
          <cell r="G557">
            <v>136.94453851752041</v>
          </cell>
        </row>
        <row r="558">
          <cell r="G558">
            <v>136.94453851752041</v>
          </cell>
        </row>
        <row r="559">
          <cell r="G559">
            <v>137.76453549116957</v>
          </cell>
        </row>
        <row r="560">
          <cell r="G560">
            <v>137.61105626850937</v>
          </cell>
        </row>
        <row r="561">
          <cell r="G561">
            <v>138.34962999257826</v>
          </cell>
        </row>
        <row r="562">
          <cell r="G562">
            <v>138.60470813728102</v>
          </cell>
        </row>
        <row r="563">
          <cell r="G563">
            <v>138.60470813728102</v>
          </cell>
        </row>
        <row r="564">
          <cell r="G564">
            <v>138.60470813728102</v>
          </cell>
        </row>
        <row r="565">
          <cell r="G565">
            <v>138.70558649959287</v>
          </cell>
        </row>
        <row r="566">
          <cell r="G566">
            <v>138.65298563924458</v>
          </cell>
        </row>
        <row r="567">
          <cell r="G567">
            <v>138.91526938125537</v>
          </cell>
        </row>
        <row r="568">
          <cell r="G568">
            <v>139.82173352260037</v>
          </cell>
        </row>
        <row r="569">
          <cell r="G569">
            <v>140.46879616085778</v>
          </cell>
        </row>
        <row r="570">
          <cell r="G570">
            <v>140.46879616085778</v>
          </cell>
        </row>
        <row r="571">
          <cell r="G571">
            <v>140.46879616085778</v>
          </cell>
        </row>
        <row r="572">
          <cell r="G572">
            <v>140.60065859159397</v>
          </cell>
        </row>
        <row r="573">
          <cell r="G573">
            <v>140.56607172451561</v>
          </cell>
        </row>
        <row r="574">
          <cell r="G574">
            <v>140.06888551026441</v>
          </cell>
        </row>
        <row r="575">
          <cell r="G575">
            <v>139.07595420122351</v>
          </cell>
        </row>
        <row r="576">
          <cell r="G576">
            <v>139.51189283835686</v>
          </cell>
        </row>
        <row r="577">
          <cell r="G577">
            <v>139.51189283835686</v>
          </cell>
        </row>
        <row r="578">
          <cell r="G578">
            <v>139.51189283835686</v>
          </cell>
        </row>
        <row r="579">
          <cell r="G579">
            <v>139.62862351474627</v>
          </cell>
        </row>
        <row r="580">
          <cell r="G580">
            <v>139.93197916141261</v>
          </cell>
        </row>
        <row r="581">
          <cell r="G581">
            <v>141.01209819788011</v>
          </cell>
        </row>
        <row r="582">
          <cell r="G582">
            <v>141.19223813057985</v>
          </cell>
        </row>
        <row r="583">
          <cell r="G583">
            <v>141.43650787932066</v>
          </cell>
        </row>
        <row r="584">
          <cell r="G584">
            <v>141.43650787932066</v>
          </cell>
        </row>
        <row r="585">
          <cell r="G585">
            <v>141.43650787932066</v>
          </cell>
        </row>
        <row r="586">
          <cell r="G586">
            <v>141.41777332631989</v>
          </cell>
        </row>
        <row r="587">
          <cell r="G587">
            <v>140.5077063863209</v>
          </cell>
        </row>
        <row r="588">
          <cell r="G588">
            <v>141.19584092923384</v>
          </cell>
        </row>
        <row r="589">
          <cell r="G589">
            <v>141.02939163141929</v>
          </cell>
        </row>
        <row r="590">
          <cell r="G590">
            <v>141.29888097073808</v>
          </cell>
        </row>
        <row r="591">
          <cell r="G591">
            <v>141.29888097073808</v>
          </cell>
        </row>
        <row r="592">
          <cell r="G592">
            <v>141.29888097073808</v>
          </cell>
        </row>
        <row r="593">
          <cell r="G593">
            <v>141.24628011038976</v>
          </cell>
        </row>
        <row r="594">
          <cell r="G594">
            <v>142.18949279800549</v>
          </cell>
        </row>
        <row r="595">
          <cell r="G595">
            <v>142.28316556300936</v>
          </cell>
        </row>
        <row r="596">
          <cell r="G596">
            <v>143.06281119173374</v>
          </cell>
        </row>
        <row r="597">
          <cell r="G597">
            <v>143.06281119173374</v>
          </cell>
        </row>
        <row r="598">
          <cell r="G598">
            <v>143.06281119173374</v>
          </cell>
        </row>
        <row r="599">
          <cell r="G599">
            <v>143.06281119173374</v>
          </cell>
        </row>
        <row r="600">
          <cell r="G600">
            <v>142.50149516144143</v>
          </cell>
        </row>
        <row r="601">
          <cell r="G601">
            <v>141.49703489670776</v>
          </cell>
        </row>
        <row r="602">
          <cell r="G602">
            <v>142.15418537119635</v>
          </cell>
        </row>
        <row r="603">
          <cell r="G603">
            <v>141.56692919059526</v>
          </cell>
        </row>
        <row r="604">
          <cell r="G604">
            <v>141.77517095279612</v>
          </cell>
        </row>
        <row r="605">
          <cell r="G605">
            <v>141.77517095279612</v>
          </cell>
        </row>
        <row r="606">
          <cell r="G606">
            <v>141.77517095279612</v>
          </cell>
        </row>
        <row r="607">
          <cell r="G607">
            <v>142.46186437624746</v>
          </cell>
        </row>
        <row r="608">
          <cell r="G608">
            <v>142.18661055908231</v>
          </cell>
        </row>
        <row r="609">
          <cell r="G609">
            <v>142.78395457591458</v>
          </cell>
        </row>
        <row r="610">
          <cell r="G610">
            <v>141.09424200719118</v>
          </cell>
        </row>
        <row r="611">
          <cell r="G611">
            <v>142.54256706609695</v>
          </cell>
        </row>
        <row r="612">
          <cell r="G612">
            <v>142.54256706609695</v>
          </cell>
        </row>
        <row r="613">
          <cell r="G613">
            <v>142.54256706609695</v>
          </cell>
        </row>
        <row r="614">
          <cell r="G614">
            <v>142.21183014966027</v>
          </cell>
        </row>
        <row r="615">
          <cell r="G615">
            <v>142.92518428315114</v>
          </cell>
        </row>
        <row r="616">
          <cell r="G616">
            <v>143.17593906946917</v>
          </cell>
        </row>
        <row r="617">
          <cell r="G617">
            <v>143.24583336335667</v>
          </cell>
        </row>
        <row r="618">
          <cell r="G618">
            <v>142.55121378286651</v>
          </cell>
        </row>
        <row r="619">
          <cell r="G619">
            <v>142.55121378286651</v>
          </cell>
        </row>
        <row r="620">
          <cell r="G620">
            <v>142.55121378286651</v>
          </cell>
        </row>
        <row r="621">
          <cell r="G621">
            <v>142.59228568752206</v>
          </cell>
        </row>
        <row r="622">
          <cell r="G622">
            <v>141.94666416872627</v>
          </cell>
        </row>
        <row r="623">
          <cell r="G623">
            <v>141.95531088549583</v>
          </cell>
        </row>
        <row r="624">
          <cell r="G624">
            <v>139.11630554614825</v>
          </cell>
        </row>
        <row r="625">
          <cell r="G625">
            <v>138.71855657474728</v>
          </cell>
        </row>
        <row r="626">
          <cell r="G626">
            <v>138.71855657474728</v>
          </cell>
        </row>
        <row r="627">
          <cell r="G627">
            <v>138.71855657474728</v>
          </cell>
        </row>
        <row r="628">
          <cell r="G628">
            <v>139.71581124217292</v>
          </cell>
        </row>
        <row r="629">
          <cell r="G629">
            <v>138.36260006773261</v>
          </cell>
        </row>
        <row r="630">
          <cell r="G630">
            <v>138.36476174692501</v>
          </cell>
        </row>
        <row r="631">
          <cell r="G631">
            <v>137.59592451416262</v>
          </cell>
        </row>
        <row r="632">
          <cell r="G632">
            <v>139.18259704138174</v>
          </cell>
        </row>
        <row r="633">
          <cell r="G633">
            <v>139.18259704138174</v>
          </cell>
        </row>
        <row r="634">
          <cell r="G634">
            <v>139.18259704138174</v>
          </cell>
        </row>
        <row r="635">
          <cell r="G635">
            <v>139.56665537789758</v>
          </cell>
        </row>
        <row r="636">
          <cell r="G636">
            <v>139.3382379432343</v>
          </cell>
        </row>
        <row r="637">
          <cell r="G637">
            <v>140.27280391408047</v>
          </cell>
        </row>
        <row r="638">
          <cell r="G638">
            <v>140.88239744633631</v>
          </cell>
        </row>
        <row r="639">
          <cell r="G639">
            <v>140.87375072956675</v>
          </cell>
        </row>
        <row r="640">
          <cell r="G640">
            <v>140.87375072956675</v>
          </cell>
        </row>
        <row r="641">
          <cell r="G641">
            <v>140.87375072956675</v>
          </cell>
        </row>
        <row r="642">
          <cell r="G642">
            <v>142.07564436053929</v>
          </cell>
        </row>
        <row r="643">
          <cell r="G643">
            <v>142.78611625510698</v>
          </cell>
        </row>
        <row r="644">
          <cell r="G644">
            <v>143.13991108292922</v>
          </cell>
        </row>
        <row r="645">
          <cell r="G645">
            <v>143.56215908517734</v>
          </cell>
        </row>
        <row r="646">
          <cell r="G646">
            <v>143.27609687205023</v>
          </cell>
        </row>
        <row r="647">
          <cell r="G647">
            <v>143.27609687205023</v>
          </cell>
        </row>
        <row r="648">
          <cell r="G648">
            <v>143.27609687205023</v>
          </cell>
        </row>
        <row r="649">
          <cell r="G649">
            <v>143.96206973577074</v>
          </cell>
        </row>
        <row r="650">
          <cell r="G650">
            <v>144.11338727923854</v>
          </cell>
        </row>
        <row r="651">
          <cell r="G651">
            <v>144.12059287654651</v>
          </cell>
        </row>
        <row r="652">
          <cell r="G652">
            <v>143.87704368753649</v>
          </cell>
        </row>
        <row r="653">
          <cell r="G653">
            <v>144.35477478905614</v>
          </cell>
        </row>
        <row r="654">
          <cell r="G654">
            <v>144.35477478905614</v>
          </cell>
        </row>
        <row r="655">
          <cell r="G655">
            <v>144.35477478905614</v>
          </cell>
        </row>
        <row r="656">
          <cell r="G656">
            <v>144.35477478905614</v>
          </cell>
        </row>
        <row r="657">
          <cell r="G657">
            <v>144.27623377839907</v>
          </cell>
        </row>
        <row r="658">
          <cell r="G658">
            <v>144.16382646039446</v>
          </cell>
        </row>
        <row r="659">
          <cell r="G659">
            <v>143.94261462303919</v>
          </cell>
        </row>
        <row r="660">
          <cell r="G660">
            <v>144.66749771222288</v>
          </cell>
        </row>
        <row r="661">
          <cell r="G661">
            <v>144.66749771222288</v>
          </cell>
        </row>
        <row r="662">
          <cell r="G662">
            <v>144.66749771222288</v>
          </cell>
        </row>
        <row r="663">
          <cell r="G663">
            <v>144.22291235831995</v>
          </cell>
        </row>
        <row r="664">
          <cell r="G664">
            <v>143.27897911097341</v>
          </cell>
        </row>
        <row r="665">
          <cell r="G665">
            <v>143.8013849158026</v>
          </cell>
        </row>
        <row r="666">
          <cell r="G666">
            <v>143.92820342842322</v>
          </cell>
        </row>
        <row r="667">
          <cell r="G667">
            <v>143.07001678904172</v>
          </cell>
        </row>
        <row r="668">
          <cell r="G668">
            <v>143.07001678904172</v>
          </cell>
        </row>
        <row r="669">
          <cell r="G669">
            <v>143.07001678904172</v>
          </cell>
        </row>
        <row r="670">
          <cell r="G670">
            <v>142.96841786699909</v>
          </cell>
        </row>
        <row r="671">
          <cell r="G671">
            <v>144.03844906723543</v>
          </cell>
        </row>
        <row r="672">
          <cell r="G672">
            <v>144.22507403751234</v>
          </cell>
        </row>
        <row r="673">
          <cell r="G673">
            <v>144.93050201396446</v>
          </cell>
        </row>
        <row r="674">
          <cell r="G674">
            <v>144.86132827980776</v>
          </cell>
        </row>
        <row r="675">
          <cell r="G675">
            <v>144.86132827980776</v>
          </cell>
        </row>
        <row r="676">
          <cell r="G676">
            <v>144.86132827980776</v>
          </cell>
        </row>
        <row r="677">
          <cell r="G677">
            <v>143.70050655349075</v>
          </cell>
        </row>
        <row r="678">
          <cell r="G678">
            <v>142.87042174361045</v>
          </cell>
        </row>
        <row r="679">
          <cell r="G679">
            <v>143.9894510055411</v>
          </cell>
        </row>
        <row r="680">
          <cell r="G680">
            <v>141.66132251532991</v>
          </cell>
        </row>
        <row r="681">
          <cell r="G681">
            <v>142.87618622145683</v>
          </cell>
        </row>
        <row r="682">
          <cell r="G682">
            <v>142.87618622145683</v>
          </cell>
        </row>
        <row r="683">
          <cell r="G683">
            <v>142.87618622145683</v>
          </cell>
        </row>
        <row r="684">
          <cell r="G684">
            <v>142.51230355740338</v>
          </cell>
        </row>
        <row r="685">
          <cell r="G685">
            <v>142.11527514573322</v>
          </cell>
        </row>
        <row r="686">
          <cell r="G686">
            <v>140.23245256915573</v>
          </cell>
        </row>
        <row r="687">
          <cell r="G687">
            <v>140.23317312888653</v>
          </cell>
        </row>
        <row r="688">
          <cell r="G688">
            <v>141.79894942391252</v>
          </cell>
        </row>
        <row r="689">
          <cell r="G689">
            <v>141.79894942391252</v>
          </cell>
        </row>
        <row r="690">
          <cell r="G690">
            <v>141.79894942391252</v>
          </cell>
        </row>
        <row r="691">
          <cell r="G691">
            <v>141.57701702682644</v>
          </cell>
        </row>
        <row r="692">
          <cell r="G692">
            <v>139.43551350689216</v>
          </cell>
        </row>
        <row r="693">
          <cell r="G693">
            <v>141.87028483726161</v>
          </cell>
        </row>
        <row r="694">
          <cell r="G694">
            <v>138.93904785237171</v>
          </cell>
        </row>
        <row r="695">
          <cell r="G695">
            <v>137.3480519667678</v>
          </cell>
        </row>
        <row r="696">
          <cell r="G696">
            <v>137.3480519667678</v>
          </cell>
        </row>
        <row r="697">
          <cell r="G697">
            <v>137.3480519667678</v>
          </cell>
        </row>
        <row r="698">
          <cell r="G698">
            <v>135.0862149717901</v>
          </cell>
        </row>
        <row r="699">
          <cell r="G699">
            <v>135.29950065210656</v>
          </cell>
        </row>
        <row r="700">
          <cell r="G700">
            <v>134.20352930156145</v>
          </cell>
        </row>
        <row r="701">
          <cell r="G701">
            <v>134.22298441429302</v>
          </cell>
        </row>
        <row r="702">
          <cell r="G702">
            <v>135.95232776821035</v>
          </cell>
        </row>
        <row r="703">
          <cell r="G703">
            <v>135.95232776821035</v>
          </cell>
        </row>
        <row r="704">
          <cell r="G704">
            <v>135.95232776821035</v>
          </cell>
        </row>
        <row r="705">
          <cell r="G705">
            <v>137.19529330383841</v>
          </cell>
        </row>
        <row r="706">
          <cell r="G706">
            <v>139.88081942052585</v>
          </cell>
        </row>
        <row r="707">
          <cell r="G707">
            <v>138.85978628198384</v>
          </cell>
        </row>
        <row r="708">
          <cell r="G708">
            <v>140.56823340370801</v>
          </cell>
        </row>
        <row r="709">
          <cell r="G709">
            <v>141.55972359328726</v>
          </cell>
        </row>
        <row r="710">
          <cell r="G710">
            <v>141.55972359328726</v>
          </cell>
        </row>
        <row r="711">
          <cell r="G711">
            <v>141.55972359328726</v>
          </cell>
        </row>
        <row r="712">
          <cell r="G712">
            <v>141.34715847270161</v>
          </cell>
        </row>
        <row r="713">
          <cell r="G713">
            <v>143.0347093622326</v>
          </cell>
        </row>
        <row r="714">
          <cell r="G714">
            <v>142.8365554362629</v>
          </cell>
        </row>
        <row r="715">
          <cell r="G715">
            <v>143.72644670379952</v>
          </cell>
        </row>
        <row r="716">
          <cell r="G716">
            <v>145.4125564738689</v>
          </cell>
        </row>
        <row r="717">
          <cell r="G717">
            <v>145.4125564738689</v>
          </cell>
        </row>
        <row r="718">
          <cell r="G718">
            <v>145.4125564738689</v>
          </cell>
        </row>
        <row r="719">
          <cell r="G719">
            <v>145.39526304032972</v>
          </cell>
        </row>
        <row r="720">
          <cell r="G720">
            <v>144.98382343404356</v>
          </cell>
        </row>
        <row r="721">
          <cell r="G721">
            <v>145.8103054452699</v>
          </cell>
        </row>
        <row r="722">
          <cell r="G722">
            <v>146.36081307960026</v>
          </cell>
        </row>
        <row r="723">
          <cell r="G723">
            <v>146.41197282048697</v>
          </cell>
        </row>
        <row r="724">
          <cell r="G724">
            <v>146.41197282048697</v>
          </cell>
        </row>
        <row r="725">
          <cell r="G725">
            <v>146.41197282048697</v>
          </cell>
        </row>
        <row r="726">
          <cell r="G726">
            <v>146.86880768981345</v>
          </cell>
        </row>
        <row r="727">
          <cell r="G727">
            <v>146.97112717158689</v>
          </cell>
        </row>
        <row r="728">
          <cell r="G728">
            <v>146.86808713008267</v>
          </cell>
        </row>
        <row r="729">
          <cell r="G729">
            <v>146.94590758100895</v>
          </cell>
        </row>
        <row r="730">
          <cell r="G730">
            <v>146.98121500781807</v>
          </cell>
        </row>
        <row r="731">
          <cell r="G731">
            <v>146.98121500781807</v>
          </cell>
        </row>
        <row r="732">
          <cell r="G732">
            <v>146.98121500781807</v>
          </cell>
        </row>
        <row r="733">
          <cell r="G733">
            <v>147.08929896743791</v>
          </cell>
        </row>
        <row r="734">
          <cell r="G734">
            <v>147.84444556531514</v>
          </cell>
        </row>
        <row r="735">
          <cell r="G735">
            <v>147.51370864887846</v>
          </cell>
        </row>
        <row r="736">
          <cell r="G736">
            <v>147.513671875</v>
          </cell>
        </row>
        <row r="737">
          <cell r="G737">
            <v>147.513671875</v>
          </cell>
        </row>
        <row r="738">
          <cell r="G738">
            <v>147.513671875</v>
          </cell>
        </row>
        <row r="739">
          <cell r="G739">
            <v>147.513671875</v>
          </cell>
        </row>
        <row r="740">
          <cell r="G740">
            <v>147.513671875</v>
          </cell>
        </row>
        <row r="741">
          <cell r="G741">
            <v>147.513671875</v>
          </cell>
        </row>
        <row r="742">
          <cell r="G742">
            <v>147.513671875</v>
          </cell>
        </row>
        <row r="743">
          <cell r="G743">
            <v>147.513671875</v>
          </cell>
        </row>
        <row r="744">
          <cell r="G744">
            <v>147.513671875</v>
          </cell>
        </row>
        <row r="745">
          <cell r="G745">
            <v>147.513671875</v>
          </cell>
        </row>
        <row r="746">
          <cell r="G746">
            <v>147.513671875</v>
          </cell>
        </row>
        <row r="747">
          <cell r="G747">
            <v>147.513671875</v>
          </cell>
        </row>
        <row r="748">
          <cell r="G748">
            <v>147.513671875</v>
          </cell>
        </row>
        <row r="749">
          <cell r="G749">
            <v>147.513671875</v>
          </cell>
        </row>
        <row r="750">
          <cell r="G750">
            <v>147.513671875</v>
          </cell>
        </row>
        <row r="751">
          <cell r="G751">
            <v>147.513671875</v>
          </cell>
        </row>
        <row r="752">
          <cell r="G752">
            <v>147.513671875</v>
          </cell>
        </row>
        <row r="753">
          <cell r="G753">
            <v>147.513671875</v>
          </cell>
        </row>
        <row r="754">
          <cell r="G754">
            <v>147.513671875</v>
          </cell>
        </row>
        <row r="755">
          <cell r="G755">
            <v>147.513671875</v>
          </cell>
        </row>
        <row r="756">
          <cell r="G756">
            <v>147.513671875</v>
          </cell>
        </row>
        <row r="757">
          <cell r="G757">
            <v>147.513671875</v>
          </cell>
        </row>
        <row r="758">
          <cell r="G758">
            <v>147.513671875</v>
          </cell>
        </row>
        <row r="759">
          <cell r="G759">
            <v>147.513671875</v>
          </cell>
        </row>
        <row r="760">
          <cell r="G760">
            <v>147.513671875</v>
          </cell>
        </row>
        <row r="761">
          <cell r="G761">
            <v>147.513671875</v>
          </cell>
        </row>
        <row r="762">
          <cell r="G762">
            <v>147.513671875</v>
          </cell>
        </row>
        <row r="763">
          <cell r="G763">
            <v>147.513671875</v>
          </cell>
        </row>
        <row r="764">
          <cell r="G764">
            <v>147.513671875</v>
          </cell>
        </row>
        <row r="765">
          <cell r="G765">
            <v>147.513671875</v>
          </cell>
        </row>
        <row r="766">
          <cell r="G766">
            <v>147.513671875</v>
          </cell>
        </row>
        <row r="767">
          <cell r="G767">
            <v>147.513671875</v>
          </cell>
        </row>
        <row r="768">
          <cell r="G768">
            <v>147.513671875</v>
          </cell>
        </row>
        <row r="769">
          <cell r="G769">
            <v>147.513671875</v>
          </cell>
        </row>
        <row r="770">
          <cell r="G770">
            <v>147.513671875</v>
          </cell>
        </row>
        <row r="771">
          <cell r="G771">
            <v>147.513671875</v>
          </cell>
        </row>
        <row r="772">
          <cell r="G772">
            <v>147.513671875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t. seguros total"/>
    </sheetNames>
    <sheetDataSet>
      <sheetData sheetId="0" refreshError="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STRIA 2B1"/>
      <sheetName val="AUSTRIA 2B2"/>
      <sheetName val="BELGIUM 2B1"/>
      <sheetName val="BELGIUM 2B2"/>
      <sheetName val="DENMARK 2B1"/>
      <sheetName val="DENMARK 2B2"/>
      <sheetName val="FRANCE 2B1"/>
      <sheetName val="FRANCE 2B2"/>
      <sheetName val="GERMANY 2B1"/>
      <sheetName val="GERMANY 2B2"/>
      <sheetName val="GREECE 2B1"/>
      <sheetName val="GREECE 2B2"/>
      <sheetName val="HUNGARY 2B1"/>
      <sheetName val="HUNGARY 2B2"/>
      <sheetName val="ISRAEL 2B1"/>
      <sheetName val="ISRAEL 2B2"/>
      <sheetName val="ITALY 2B1"/>
      <sheetName val="ITALY 2B2"/>
      <sheetName val="NETHERLANDS 2B1"/>
      <sheetName val="NETHERLANDS 2B2"/>
      <sheetName val="POLAND 2B1"/>
      <sheetName val="POLAND 2B2"/>
      <sheetName val="PORTUGAL 2B1"/>
      <sheetName val="PORTUGAL 2B2"/>
      <sheetName val="SPAIN 2B1"/>
      <sheetName val="SPAIN 2B2"/>
      <sheetName val="SWEDEN 2B1"/>
      <sheetName val="SWEDEN 2B2"/>
      <sheetName val="SWITZERLAND 2B1"/>
      <sheetName val="SWITZERLAND 2B2"/>
      <sheetName val="TURKEY 2B1"/>
      <sheetName val="TURKEY 2B2"/>
      <sheetName val="U.K. 2B1"/>
      <sheetName val="U.K. 2B2"/>
      <sheetName val="ARGENTINA 2B1"/>
      <sheetName val="ARGENTINA 2B2"/>
      <sheetName val="CHILE 2B1"/>
      <sheetName val="CHILE 2B2"/>
      <sheetName val="COLOMBIA 2B1"/>
      <sheetName val="COLOMBIA 2B2"/>
      <sheetName val="MEXICO 2B1"/>
      <sheetName val="MEXICO 2B2"/>
      <sheetName val="AUSTRALIA 2B1"/>
      <sheetName val="AUSTRALIA 2B2"/>
      <sheetName val="WIM SPAIN 2B1"/>
      <sheetName val="WIM SPAIN 2B2"/>
      <sheetName val="MESSAGE + MEDIA 2B1"/>
      <sheetName val="MESSAGE + MEDIA 2B2"/>
      <sheetName val="MESSAGE + DIGITAL 2B1"/>
      <sheetName val="MESSAGE + DIGITAL 2B2"/>
      <sheetName val="PAN MEDIA 2B1"/>
      <sheetName val="PANMEDIA 2B2"/>
      <sheetName val="LOWE U.K. 2B1"/>
      <sheetName val="LOWE U.K. 2B2"/>
      <sheetName val="B.G.L. 2B1"/>
      <sheetName val="B.G.L. 2B2"/>
      <sheetName val="I.P.M. 2B1"/>
      <sheetName val="I.P.M. 2B2"/>
      <sheetName val="EUROPE 2B1"/>
      <sheetName val="EUROPE 2B2"/>
      <sheetName val="LATIN AMERICA 2B1"/>
      <sheetName val="LATIN AMERICA 2B2"/>
      <sheetName val="PACIFIC 2B1"/>
      <sheetName val="PACIFIC 2B2"/>
      <sheetName val="I.M.W. 2B1"/>
      <sheetName val="I.M.W. 2B2"/>
      <sheetName val="WESTERN 2B1"/>
      <sheetName val="WESTERN 2B2"/>
      <sheetName val="I.M.W. + WESTERN 2B1"/>
      <sheetName val="I.M.W. + WESTERN 2B2"/>
      <sheetName val="tab_cu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>
        <row r="1">
          <cell r="B1" t="str">
            <v>2000 2RE</v>
          </cell>
        </row>
        <row r="3">
          <cell r="A3" t="str">
            <v>ARGENTINA</v>
          </cell>
          <cell r="B3">
            <v>0.1</v>
          </cell>
        </row>
        <row r="5">
          <cell r="A5" t="str">
            <v>AUSTRALIA</v>
          </cell>
          <cell r="B5">
            <v>0.1</v>
          </cell>
        </row>
        <row r="7">
          <cell r="A7" t="str">
            <v>AUSTRIA</v>
          </cell>
          <cell r="B7">
            <v>0.1</v>
          </cell>
        </row>
        <row r="9">
          <cell r="A9" t="str">
            <v>BELGIUM</v>
          </cell>
          <cell r="B9">
            <v>0.1</v>
          </cell>
        </row>
        <row r="11">
          <cell r="A11" t="str">
            <v>CHILE</v>
          </cell>
          <cell r="B11">
            <v>0.1</v>
          </cell>
        </row>
        <row r="13">
          <cell r="A13" t="str">
            <v>COLOMBIA</v>
          </cell>
          <cell r="B13">
            <v>0.1</v>
          </cell>
        </row>
        <row r="15">
          <cell r="A15" t="str">
            <v>DENMARK</v>
          </cell>
          <cell r="B15">
            <v>0.1</v>
          </cell>
        </row>
        <row r="17">
          <cell r="A17" t="str">
            <v>FRANCE</v>
          </cell>
          <cell r="B17">
            <v>0.1</v>
          </cell>
        </row>
        <row r="19">
          <cell r="A19" t="str">
            <v>GERMANY</v>
          </cell>
          <cell r="B19">
            <v>0.1</v>
          </cell>
        </row>
        <row r="21">
          <cell r="A21" t="str">
            <v>GREECE</v>
          </cell>
          <cell r="B21">
            <v>0.1</v>
          </cell>
        </row>
        <row r="23">
          <cell r="A23" t="str">
            <v>HUNGARY</v>
          </cell>
          <cell r="B23">
            <v>0.1</v>
          </cell>
        </row>
        <row r="25">
          <cell r="A25" t="str">
            <v>ISRAEL</v>
          </cell>
          <cell r="B25">
            <v>0.1</v>
          </cell>
        </row>
        <row r="27">
          <cell r="A27" t="str">
            <v>ITALY</v>
          </cell>
          <cell r="B27">
            <v>0.1</v>
          </cell>
        </row>
        <row r="29">
          <cell r="A29" t="str">
            <v>MEXICO</v>
          </cell>
          <cell r="B29">
            <v>0.1</v>
          </cell>
        </row>
        <row r="31">
          <cell r="A31" t="str">
            <v>NETHERLANDS</v>
          </cell>
          <cell r="B31">
            <v>0.1</v>
          </cell>
        </row>
        <row r="33">
          <cell r="A33" t="str">
            <v>POLAND</v>
          </cell>
          <cell r="B33">
            <v>0.1</v>
          </cell>
        </row>
        <row r="35">
          <cell r="A35" t="str">
            <v>PORTUGAL</v>
          </cell>
          <cell r="B35">
            <v>0.1</v>
          </cell>
        </row>
        <row r="37">
          <cell r="A37" t="str">
            <v>ROMANIA</v>
          </cell>
          <cell r="B37">
            <v>0.1</v>
          </cell>
        </row>
        <row r="39">
          <cell r="A39" t="str">
            <v>SPAIN</v>
          </cell>
          <cell r="B39">
            <v>0.1</v>
          </cell>
        </row>
        <row r="41">
          <cell r="A41" t="str">
            <v>SWEDEN</v>
          </cell>
          <cell r="B41">
            <v>0.1</v>
          </cell>
        </row>
        <row r="43">
          <cell r="A43" t="str">
            <v>SWITZERLAND</v>
          </cell>
          <cell r="B43">
            <v>0.1</v>
          </cell>
        </row>
        <row r="45">
          <cell r="A45" t="str">
            <v>TURKEY</v>
          </cell>
          <cell r="B45">
            <v>0.1</v>
          </cell>
        </row>
        <row r="47">
          <cell r="A47" t="str">
            <v>U.K.</v>
          </cell>
          <cell r="B47">
            <v>0.1</v>
          </cell>
        </row>
        <row r="49">
          <cell r="A49" t="str">
            <v>WIM SPAIN</v>
          </cell>
          <cell r="B49">
            <v>0.1</v>
          </cell>
        </row>
        <row r="51">
          <cell r="A51" t="str">
            <v>MESSAGE + MEDIA</v>
          </cell>
          <cell r="B51">
            <v>0.1</v>
          </cell>
        </row>
        <row r="53">
          <cell r="A53" t="str">
            <v>MESSAGE + DIGITAL</v>
          </cell>
          <cell r="B53">
            <v>0.1</v>
          </cell>
        </row>
        <row r="55">
          <cell r="A55" t="str">
            <v>PAN MEDIA</v>
          </cell>
          <cell r="B55">
            <v>0.1</v>
          </cell>
        </row>
        <row r="57">
          <cell r="A57" t="str">
            <v>LOWE U.K.</v>
          </cell>
          <cell r="B57">
            <v>0.1</v>
          </cell>
        </row>
        <row r="59">
          <cell r="A59" t="str">
            <v>B.G.L.</v>
          </cell>
          <cell r="B59">
            <v>0.1</v>
          </cell>
        </row>
        <row r="61">
          <cell r="A61" t="str">
            <v>I.P.M.</v>
          </cell>
          <cell r="B61">
            <v>0.1</v>
          </cell>
        </row>
      </sheetData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ueva reseña"/>
    </sheetNames>
    <sheetDataSet>
      <sheetData sheetId="0" refreshError="1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GE3"/>
    </sheetNames>
    <sheetDataSet>
      <sheetData sheetId="0" refreshError="1">
        <row r="15">
          <cell r="B15">
            <v>-100000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>
            <v>0.1</v>
          </cell>
          <cell r="C16">
            <v>2.5000000000000001E-2</v>
          </cell>
          <cell r="D16">
            <v>2.0731707317073172E-3</v>
          </cell>
          <cell r="E16">
            <v>2.5500000000000002E-2</v>
          </cell>
          <cell r="F16" t="str">
            <v>Not Applicable</v>
          </cell>
          <cell r="H16">
            <v>5.0500000000000003E-2</v>
          </cell>
        </row>
        <row r="17">
          <cell r="B17">
            <v>0.11</v>
          </cell>
          <cell r="C17">
            <v>0.03</v>
          </cell>
          <cell r="D17">
            <v>2.4178861788617888E-3</v>
          </cell>
          <cell r="E17">
            <v>2.9739999999999999E-2</v>
          </cell>
          <cell r="H17">
            <v>5.9740000000000001E-2</v>
          </cell>
        </row>
        <row r="18">
          <cell r="B18">
            <v>0.12</v>
          </cell>
          <cell r="C18">
            <v>3.5000000000000003E-2</v>
          </cell>
          <cell r="D18">
            <v>2.7642276422764228E-3</v>
          </cell>
          <cell r="E18">
            <v>3.4000000000000002E-2</v>
          </cell>
          <cell r="H18">
            <v>6.9000000000000006E-2</v>
          </cell>
        </row>
        <row r="19">
          <cell r="B19">
            <v>0.13</v>
          </cell>
          <cell r="C19">
            <v>0.04</v>
          </cell>
          <cell r="D19">
            <v>3.0292682926829268E-3</v>
          </cell>
          <cell r="E19">
            <v>3.7260000000000001E-2</v>
          </cell>
          <cell r="H19">
            <v>7.7259999999999995E-2</v>
          </cell>
        </row>
        <row r="20">
          <cell r="B20">
            <v>0.14000000000000001</v>
          </cell>
          <cell r="C20">
            <v>4.4999999999999998E-2</v>
          </cell>
          <cell r="D20">
            <v>3.3528455284552844E-3</v>
          </cell>
          <cell r="E20">
            <v>4.1239999999999999E-2</v>
          </cell>
          <cell r="H20">
            <v>8.6239999999999997E-2</v>
          </cell>
        </row>
        <row r="21">
          <cell r="B21">
            <v>0.15</v>
          </cell>
          <cell r="C21">
            <v>0.05</v>
          </cell>
          <cell r="D21">
            <v>3.7203252032520328E-3</v>
          </cell>
          <cell r="E21">
            <v>4.5760000000000002E-2</v>
          </cell>
          <cell r="H21">
            <v>9.5760000000000012E-2</v>
          </cell>
        </row>
        <row r="22">
          <cell r="B22">
            <v>0.16</v>
          </cell>
          <cell r="C22">
            <v>5.5E-2</v>
          </cell>
          <cell r="D22">
            <v>3.9837398373983738E-3</v>
          </cell>
          <cell r="E22">
            <v>4.9000000000000002E-2</v>
          </cell>
          <cell r="H22">
            <v>0.10400000000000001</v>
          </cell>
        </row>
        <row r="23">
          <cell r="B23">
            <v>0.17</v>
          </cell>
          <cell r="C23">
            <v>0.06</v>
          </cell>
          <cell r="D23">
            <v>4.3300813008130086E-3</v>
          </cell>
          <cell r="E23">
            <v>5.3260000000000002E-2</v>
          </cell>
          <cell r="H23">
            <v>0.11326</v>
          </cell>
        </row>
        <row r="24">
          <cell r="B24">
            <v>0.18</v>
          </cell>
          <cell r="C24">
            <v>6.5000000000000002E-2</v>
          </cell>
          <cell r="D24">
            <v>4.6747967479674798E-3</v>
          </cell>
          <cell r="E24">
            <v>5.7500000000000002E-2</v>
          </cell>
          <cell r="H24">
            <v>0.1225</v>
          </cell>
        </row>
        <row r="25">
          <cell r="B25">
            <v>0.19</v>
          </cell>
          <cell r="C25">
            <v>7.0000000000000007E-2</v>
          </cell>
          <cell r="D25">
            <v>4.9398373983739838E-3</v>
          </cell>
          <cell r="E25">
            <v>6.0760000000000002E-2</v>
          </cell>
          <cell r="H25">
            <v>0.13076000000000002</v>
          </cell>
        </row>
        <row r="26">
          <cell r="B26">
            <v>0.2</v>
          </cell>
          <cell r="C26">
            <v>7.4999999999999997E-2</v>
          </cell>
          <cell r="D26">
            <v>5.2845528455284551E-3</v>
          </cell>
          <cell r="E26">
            <v>6.5000000000000002E-2</v>
          </cell>
          <cell r="H26">
            <v>0.14000000000000001</v>
          </cell>
        </row>
        <row r="27">
          <cell r="B27">
            <v>0.21</v>
          </cell>
          <cell r="C27">
            <v>7.8E-2</v>
          </cell>
          <cell r="D27">
            <v>5.5886178861788618E-3</v>
          </cell>
          <cell r="E27">
            <v>6.8739999999999996E-2</v>
          </cell>
          <cell r="H27">
            <v>0.14673999999999998</v>
          </cell>
        </row>
        <row r="28">
          <cell r="B28">
            <v>0.22</v>
          </cell>
          <cell r="C28">
            <v>8.1000000000000003E-2</v>
          </cell>
          <cell r="D28">
            <v>5.8130081300813022E-3</v>
          </cell>
          <cell r="E28">
            <v>7.1500000000000008E-2</v>
          </cell>
          <cell r="H28">
            <v>0.15250000000000002</v>
          </cell>
        </row>
        <row r="29">
          <cell r="B29">
            <v>0.23</v>
          </cell>
          <cell r="C29">
            <v>8.4000000000000005E-2</v>
          </cell>
          <cell r="D29">
            <v>6.1186991869918691E-3</v>
          </cell>
          <cell r="E29">
            <v>7.5259999999999994E-2</v>
          </cell>
          <cell r="H29">
            <v>0.15926000000000001</v>
          </cell>
        </row>
        <row r="30">
          <cell r="B30">
            <v>0.24</v>
          </cell>
          <cell r="C30">
            <v>8.7000000000000008E-2</v>
          </cell>
          <cell r="D30">
            <v>6.4227642276422766E-3</v>
          </cell>
          <cell r="E30">
            <v>7.9000000000000001E-2</v>
          </cell>
          <cell r="H30">
            <v>0.16600000000000001</v>
          </cell>
        </row>
        <row r="31">
          <cell r="B31">
            <v>0.25</v>
          </cell>
          <cell r="C31">
            <v>0.09</v>
          </cell>
          <cell r="D31">
            <v>6.6471544715447153E-3</v>
          </cell>
          <cell r="E31">
            <v>8.1759999999999999E-2</v>
          </cell>
          <cell r="H31">
            <v>0.17176</v>
          </cell>
        </row>
        <row r="32">
          <cell r="B32">
            <v>0.26</v>
          </cell>
          <cell r="C32">
            <v>9.2999999999999999E-2</v>
          </cell>
          <cell r="D32">
            <v>6.9707317073170729E-3</v>
          </cell>
          <cell r="E32">
            <v>8.5739999999999997E-2</v>
          </cell>
          <cell r="H32">
            <v>0.17874000000000001</v>
          </cell>
        </row>
        <row r="33">
          <cell r="B33">
            <v>0.27</v>
          </cell>
          <cell r="C33">
            <v>9.5000000000000001E-2</v>
          </cell>
          <cell r="D33">
            <v>6.9918699186991874E-3</v>
          </cell>
          <cell r="E33">
            <v>8.6000000000000007E-2</v>
          </cell>
          <cell r="H33">
            <v>0.18099999999999999</v>
          </cell>
        </row>
        <row r="34">
          <cell r="B34">
            <v>0.28000000000000003</v>
          </cell>
          <cell r="C34">
            <v>9.7000000000000003E-2</v>
          </cell>
          <cell r="D34">
            <v>7.3577235772357731E-3</v>
          </cell>
          <cell r="E34">
            <v>9.0500000000000011E-2</v>
          </cell>
          <cell r="H34">
            <v>0.1875</v>
          </cell>
        </row>
        <row r="35">
          <cell r="B35">
            <v>0.28999999999999998</v>
          </cell>
          <cell r="C35">
            <v>9.9000000000000005E-2</v>
          </cell>
          <cell r="D35">
            <v>7.7235772357723579E-3</v>
          </cell>
          <cell r="E35">
            <v>9.5000000000000001E-2</v>
          </cell>
          <cell r="H35">
            <v>0.19400000000000001</v>
          </cell>
        </row>
        <row r="36">
          <cell r="B36">
            <v>0.3</v>
          </cell>
          <cell r="C36">
            <v>0.1</v>
          </cell>
          <cell r="D36">
            <v>8.130081300813009E-3</v>
          </cell>
          <cell r="E36">
            <v>0.1</v>
          </cell>
          <cell r="H36">
            <v>0.2</v>
          </cell>
        </row>
      </sheetData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NR 07"/>
    </sheetNames>
    <sheetDataSet>
      <sheetData sheetId="0" refreshError="1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Deuda Estructural"/>
      <sheetName val="Deuda Corto"/>
      <sheetName val="Posiciones"/>
      <sheetName val="APSA"/>
      <sheetName val="IRSA"/>
      <sheetName val="IrsaConApsaOpt"/>
      <sheetName val="Cresud"/>
      <sheetName val="CresudConIrsaOpt"/>
      <sheetName val="CresudSinIRSA"/>
      <sheetName val="Peers"/>
      <sheetName val="Gráficos"/>
      <sheetName val="NAV 30.06.13"/>
    </sheetNames>
    <sheetDataSet>
      <sheetData sheetId="0">
        <row r="7">
          <cell r="N7">
            <v>0.64500000000000002</v>
          </cell>
        </row>
      </sheetData>
      <sheetData sheetId="1">
        <row r="7">
          <cell r="L7">
            <v>5.39</v>
          </cell>
        </row>
      </sheetData>
      <sheetData sheetId="2"/>
      <sheetData sheetId="3">
        <row r="12">
          <cell r="O12">
            <v>41822799.127923734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edit Suisse (CER)"/>
    </sheetNames>
    <sheetDataSet>
      <sheetData sheetId="0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NES LIBERTADOR"/>
    </sheetNames>
    <sheetDataSet>
      <sheetData sheetId="0" refreshError="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ual control"/>
      <sheetName val="Mayor APSA"/>
      <sheetName val="Mayor SAPSA"/>
      <sheetName val="Mayor MPS"/>
      <sheetName val="Mayor Empalme"/>
      <sheetName val="Mayor ERSA"/>
      <sheetName val="Mayor PAMSA"/>
      <sheetName val="2008 1ºTRI"/>
      <sheetName val="2008 2ºTRI"/>
      <sheetName val="CeBe"/>
      <sheetName val="2008 3ºTRI"/>
      <sheetName val="2008 4ºTRI"/>
      <sheetName val="07"/>
      <sheetName val="08"/>
      <sheetName val="09"/>
      <sheetName val="10"/>
      <sheetName val="11"/>
      <sheetName val="12"/>
      <sheetName val="01"/>
      <sheetName val="02"/>
      <sheetName val="03"/>
      <sheetName val="04"/>
      <sheetName val="05"/>
      <sheetName val="06"/>
      <sheetName val="Ajuste Estructura"/>
      <sheetName val="Cebes Sap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S DE CONTROLE"/>
      <sheetName val="CADASTRO"/>
      <sheetName val="CAPA"/>
      <sheetName val="CAPA (2)"/>
      <sheetName val=" INDICE"/>
      <sheetName val="Conciliação"/>
      <sheetName val="CONSOL RESUMO EXTERIOR"/>
      <sheetName val="EVOLUÇÃO GRUPO"/>
      <sheetName val="OPERACIONAL CY &amp; BR"/>
      <sheetName val="OPERACIONAL 100%"/>
      <sheetName val="EMPREEND E ESTRUT FIXA 100%"/>
      <sheetName val="COBRANÇA"/>
      <sheetName val="Resumo Cobrança"/>
      <sheetName val="OBRAS"/>
      <sheetName val="COMERCIAL"/>
      <sheetName val="TERRENO"/>
      <sheetName val="FINANCIAMENTO"/>
      <sheetName val="OUTROS e ESTRUTURA FIXA"/>
      <sheetName val="TAXA DE ADM OBRAS"/>
      <sheetName val="MANUTENCAO"/>
      <sheetName val="Fluxo CYRELA TECNISA"/>
      <sheetName val="Fluxo Cyr Dinamica"/>
      <sheetName val="Fluxo Dalia"/>
      <sheetName val="Fluxo caninde"/>
      <sheetName val="Unique"/>
      <sheetName val="Jd Parque Sócios"/>
      <sheetName val="Fluxo NP"/>
      <sheetName val="Fluxo RJZ "/>
      <sheetName val="Cyrela Gafisa"/>
      <sheetName val="PARAMETROS"/>
      <sheetName val="EMPREENDIMENTO"/>
      <sheetName val="CONSOL CYRELA"/>
      <sheetName val="OPERACIONAL CYRELA"/>
      <sheetName val="CYRELA - EMPREENDIMENTOS"/>
      <sheetName val="CONSOL BRSA"/>
      <sheetName val="OPERACIONAL BRSA"/>
      <sheetName val="BRSA - EMPREENDIMENTOS"/>
      <sheetName val="PIS COFINS"/>
      <sheetName val="IRPJ CSSL"/>
      <sheetName val="CONSOL RESUMO NACIONAL"/>
      <sheetName val="joint ventur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>
        <row r="6">
          <cell r="P6" t="str">
            <v>F169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ce. (Aj)"/>
    </sheetNames>
    <sheetDataSet>
      <sheetData sheetId="0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trimonio"/>
      <sheetName val="EEUS$"/>
      <sheetName val="EEP$"/>
      <sheetName val="XREF"/>
      <sheetName val="Tickmarks"/>
    </sheetNames>
    <sheetDataSet>
      <sheetData sheetId="0">
        <row r="55">
          <cell r="B55">
            <v>224297.78221778222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x tipo op "/>
    </sheetNames>
    <sheetDataSet>
      <sheetData sheetId="0" refreshError="1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yor"/>
    </sheetNames>
    <sheetDataSet>
      <sheetData sheetId="0" refreshError="1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JI3 CORS"/>
      <sheetName val="CJI3 COR2"/>
      <sheetName val="APSA_Resumen x cuatrimestre"/>
      <sheetName val="Curva Cert ARCOS E12"/>
      <sheetName val="Curva NQN APSA"/>
    </sheetNames>
    <sheetDataSet>
      <sheetData sheetId="0">
        <row r="2">
          <cell r="U2">
            <v>74.599999999999994</v>
          </cell>
        </row>
      </sheetData>
      <sheetData sheetId="1" refreshError="1"/>
      <sheetData sheetId="2" refreshError="1"/>
      <sheetData sheetId="3"/>
      <sheetData sheetId="4" refreshError="1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-V"/>
    </sheetNames>
    <sheetDataSet>
      <sheetData sheetId="0"/>
    </sheetDataSet>
  </externalBook>
</externalLink>
</file>

<file path=xl/externalLinks/externalLink1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"/>
    </sheetNames>
    <sheetDataSet>
      <sheetData sheetId="0" refreshError="1"/>
    </sheetDataSet>
  </externalBook>
</externalLink>
</file>

<file path=xl/externalLinks/externalLink1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"/>
    </sheetNames>
    <sheetDataSet>
      <sheetData sheetId="0" refreshError="1"/>
    </sheetDataSet>
  </externalBook>
</externalLink>
</file>

<file path=xl/externalLinks/externalLink1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ativo ventas"/>
      <sheetName val="ventas por mes"/>
      <sheetName val="variaciòn ventas"/>
      <sheetName val="Resumen"/>
      <sheetName val="vatriaciòn%"/>
      <sheetName val="Comparativo"/>
      <sheetName val="Hoja2"/>
      <sheetName val="Hoja3"/>
    </sheetNames>
    <sheetDataSet>
      <sheetData sheetId="0"/>
      <sheetData sheetId="1">
        <row r="3">
          <cell r="A3" t="str">
            <v>Local</v>
          </cell>
          <cell r="B3" t="str">
            <v>Nombre Fantas僘</v>
          </cell>
          <cell r="C3">
            <v>39722</v>
          </cell>
          <cell r="D3">
            <v>39753</v>
          </cell>
          <cell r="E3">
            <v>39783</v>
          </cell>
          <cell r="F3">
            <v>39814</v>
          </cell>
          <cell r="G3">
            <v>39845</v>
          </cell>
          <cell r="H3">
            <v>39873</v>
          </cell>
          <cell r="I3">
            <v>39904</v>
          </cell>
          <cell r="J3">
            <v>39934</v>
          </cell>
          <cell r="K3">
            <v>39965</v>
          </cell>
        </row>
        <row r="4">
          <cell r="A4" t="str">
            <v>ARCOS S.</v>
          </cell>
          <cell r="B4" t="str">
            <v>MC DONALD'S</v>
          </cell>
        </row>
        <row r="5">
          <cell r="A5" t="str">
            <v>F03Y 05</v>
          </cell>
          <cell r="B5" t="str">
            <v>PACU RESTO</v>
          </cell>
          <cell r="C5">
            <v>74588.070000000007</v>
          </cell>
          <cell r="D5">
            <v>130693.73</v>
          </cell>
          <cell r="E5">
            <v>82162.78</v>
          </cell>
          <cell r="F5">
            <v>98186.93</v>
          </cell>
          <cell r="G5">
            <v>83560.75</v>
          </cell>
          <cell r="H5">
            <v>108017.11</v>
          </cell>
          <cell r="I5">
            <v>126483.99</v>
          </cell>
          <cell r="J5">
            <v>127093</v>
          </cell>
          <cell r="K5">
            <v>121222.97</v>
          </cell>
        </row>
        <row r="6">
          <cell r="A6" t="str">
            <v>F41 Y G16</v>
          </cell>
          <cell r="B6" t="str">
            <v>HAVANNA</v>
          </cell>
          <cell r="C6">
            <v>28249.83</v>
          </cell>
          <cell r="D6">
            <v>37659.879999999997</v>
          </cell>
          <cell r="E6">
            <v>33146.699999999997</v>
          </cell>
          <cell r="F6">
            <v>40513.32</v>
          </cell>
          <cell r="G6">
            <v>45317.3</v>
          </cell>
          <cell r="H6">
            <v>45644.53</v>
          </cell>
          <cell r="I6">
            <v>43981.08</v>
          </cell>
          <cell r="J6">
            <v>52519.17</v>
          </cell>
          <cell r="K6">
            <v>44667.93</v>
          </cell>
        </row>
        <row r="7">
          <cell r="A7" t="str">
            <v>F42</v>
          </cell>
          <cell r="B7" t="str">
            <v>TRIFERTO</v>
          </cell>
          <cell r="C7">
            <v>92147.37</v>
          </cell>
          <cell r="D7">
            <v>144359.53</v>
          </cell>
          <cell r="E7">
            <v>107721.54</v>
          </cell>
          <cell r="F7">
            <v>105436.51</v>
          </cell>
          <cell r="G7">
            <v>76360.259999999995</v>
          </cell>
          <cell r="H7">
            <v>76646.95</v>
          </cell>
          <cell r="I7">
            <v>94344</v>
          </cell>
          <cell r="J7">
            <v>88710</v>
          </cell>
          <cell r="K7">
            <v>77183</v>
          </cell>
        </row>
        <row r="8">
          <cell r="A8" t="str">
            <v>F43</v>
          </cell>
          <cell r="B8" t="str">
            <v>EL FOGﾒN</v>
          </cell>
          <cell r="C8">
            <v>53559.69</v>
          </cell>
          <cell r="D8">
            <v>74835.98</v>
          </cell>
          <cell r="E8">
            <v>74283.8</v>
          </cell>
          <cell r="F8">
            <v>68838.990000000005</v>
          </cell>
          <cell r="G8">
            <v>69108.45</v>
          </cell>
          <cell r="H8">
            <v>73873.86</v>
          </cell>
          <cell r="I8">
            <v>58057.51</v>
          </cell>
          <cell r="J8">
            <v>60611</v>
          </cell>
          <cell r="K8">
            <v>52369</v>
          </cell>
        </row>
        <row r="9">
          <cell r="A9" t="str">
            <v>F44</v>
          </cell>
          <cell r="B9" t="str">
            <v>PASTA DI PORTO</v>
          </cell>
          <cell r="C9">
            <v>37552.980000000003</v>
          </cell>
          <cell r="D9">
            <v>87451.23</v>
          </cell>
          <cell r="E9">
            <v>80127.58</v>
          </cell>
          <cell r="F9">
            <v>101701.47</v>
          </cell>
          <cell r="G9">
            <v>97386.65</v>
          </cell>
          <cell r="H9">
            <v>78333.88</v>
          </cell>
          <cell r="I9">
            <v>81056.7</v>
          </cell>
          <cell r="J9">
            <v>70039.05</v>
          </cell>
          <cell r="K9">
            <v>59701.440000000002</v>
          </cell>
        </row>
        <row r="10">
          <cell r="A10" t="str">
            <v>F45</v>
          </cell>
          <cell r="B10" t="str">
            <v>CASTELAR LOMO S&amp; CREPES</v>
          </cell>
          <cell r="C10">
            <v>82317.19</v>
          </cell>
          <cell r="D10">
            <v>90029.95</v>
          </cell>
          <cell r="E10">
            <v>73039.61</v>
          </cell>
          <cell r="F10">
            <v>85131.05</v>
          </cell>
          <cell r="G10">
            <v>71062.13</v>
          </cell>
          <cell r="H10">
            <v>58494.55</v>
          </cell>
          <cell r="I10">
            <v>72124.37</v>
          </cell>
          <cell r="J10">
            <v>85894.2</v>
          </cell>
          <cell r="K10">
            <v>74494.05</v>
          </cell>
        </row>
        <row r="11">
          <cell r="A11" t="str">
            <v>F46</v>
          </cell>
          <cell r="B11" t="str">
            <v>LA PICADITA</v>
          </cell>
          <cell r="C11">
            <v>73384.929999999993</v>
          </cell>
          <cell r="D11">
            <v>98377.06</v>
          </cell>
          <cell r="E11">
            <v>73169.279999999999</v>
          </cell>
          <cell r="F11">
            <v>73415.56</v>
          </cell>
          <cell r="G11">
            <v>58552.92</v>
          </cell>
          <cell r="H11">
            <v>51766.22</v>
          </cell>
          <cell r="I11">
            <v>53053.82</v>
          </cell>
          <cell r="J11">
            <v>58236.800000000003</v>
          </cell>
          <cell r="K11">
            <v>48286.79</v>
          </cell>
        </row>
        <row r="12">
          <cell r="A12" t="str">
            <v>F47</v>
          </cell>
          <cell r="B12" t="str">
            <v>AVE CAESAR</v>
          </cell>
          <cell r="C12">
            <v>92111.71</v>
          </cell>
          <cell r="D12">
            <v>134819.01999999999</v>
          </cell>
          <cell r="E12">
            <v>95090.79</v>
          </cell>
          <cell r="F12">
            <v>106866.75</v>
          </cell>
          <cell r="G12">
            <v>94412.52</v>
          </cell>
          <cell r="H12">
            <v>76947.58</v>
          </cell>
          <cell r="I12">
            <v>82860.02</v>
          </cell>
          <cell r="J12">
            <v>101905.55</v>
          </cell>
          <cell r="K12">
            <v>91730.81</v>
          </cell>
        </row>
        <row r="13">
          <cell r="A13" t="str">
            <v>F48</v>
          </cell>
          <cell r="B13" t="str">
            <v>WOK</v>
          </cell>
          <cell r="C13">
            <v>67441.600000000006</v>
          </cell>
          <cell r="D13">
            <v>82806.22</v>
          </cell>
          <cell r="E13">
            <v>62079.41</v>
          </cell>
          <cell r="F13">
            <v>61730.63</v>
          </cell>
          <cell r="G13">
            <v>44368.54</v>
          </cell>
          <cell r="H13">
            <v>39222.35</v>
          </cell>
          <cell r="I13">
            <v>39912.400000000001</v>
          </cell>
          <cell r="J13">
            <v>44958.1</v>
          </cell>
          <cell r="K13">
            <v>39306.5</v>
          </cell>
        </row>
        <row r="14">
          <cell r="A14" t="str">
            <v>F49</v>
          </cell>
          <cell r="B14" t="str">
            <v>SABOR AZTECA</v>
          </cell>
          <cell r="C14">
            <v>57335.94</v>
          </cell>
          <cell r="D14">
            <v>71724.460000000006</v>
          </cell>
          <cell r="E14">
            <v>53435.6</v>
          </cell>
          <cell r="F14">
            <v>54953.41</v>
          </cell>
          <cell r="G14">
            <v>42648.73</v>
          </cell>
          <cell r="H14">
            <v>33861.1</v>
          </cell>
          <cell r="I14">
            <v>31321.05</v>
          </cell>
          <cell r="J14">
            <v>37002.42</v>
          </cell>
          <cell r="K14">
            <v>28267.35</v>
          </cell>
        </row>
        <row r="15">
          <cell r="A15" t="str">
            <v>F52</v>
          </cell>
          <cell r="B15" t="str">
            <v>RINCON DE MERENGO</v>
          </cell>
          <cell r="C15">
            <v>42586.34</v>
          </cell>
          <cell r="D15">
            <v>61741.19</v>
          </cell>
          <cell r="E15">
            <v>44658.74</v>
          </cell>
          <cell r="F15">
            <v>35007.75</v>
          </cell>
          <cell r="G15">
            <v>28090.03</v>
          </cell>
          <cell r="H15">
            <v>26141.63</v>
          </cell>
          <cell r="I15">
            <v>36369</v>
          </cell>
          <cell r="J15">
            <v>6269.43</v>
          </cell>
          <cell r="K15">
            <v>16679.73</v>
          </cell>
        </row>
        <row r="16">
          <cell r="A16" t="str">
            <v>G02</v>
          </cell>
          <cell r="B16" t="str">
            <v>MOVISTAR</v>
          </cell>
          <cell r="C16">
            <v>8953.2900000000009</v>
          </cell>
          <cell r="D16">
            <v>11450.64</v>
          </cell>
          <cell r="E16">
            <v>17811.12</v>
          </cell>
          <cell r="F16">
            <v>11390.03</v>
          </cell>
          <cell r="G16">
            <v>16926.29</v>
          </cell>
          <cell r="H16">
            <v>16268.07</v>
          </cell>
          <cell r="I16">
            <v>21485.56</v>
          </cell>
          <cell r="J16">
            <v>13648.58</v>
          </cell>
          <cell r="K16">
            <v>11855</v>
          </cell>
        </row>
        <row r="17">
          <cell r="A17" t="str">
            <v>G04</v>
          </cell>
          <cell r="B17" t="str">
            <v>INFANCIA</v>
          </cell>
          <cell r="C17">
            <v>5790</v>
          </cell>
          <cell r="D17">
            <v>11748</v>
          </cell>
          <cell r="E17">
            <v>20589</v>
          </cell>
          <cell r="F17">
            <v>10531</v>
          </cell>
          <cell r="G17">
            <v>4443</v>
          </cell>
          <cell r="H17">
            <v>7730</v>
          </cell>
          <cell r="I17">
            <v>8423</v>
          </cell>
          <cell r="J17">
            <v>6124</v>
          </cell>
          <cell r="K17">
            <v>8985</v>
          </cell>
        </row>
        <row r="18">
          <cell r="A18" t="str">
            <v>G05</v>
          </cell>
          <cell r="B18" t="str">
            <v>FIAT</v>
          </cell>
        </row>
        <row r="19">
          <cell r="A19" t="str">
            <v>G06</v>
          </cell>
          <cell r="B19" t="str">
            <v>CLARO</v>
          </cell>
          <cell r="C19">
            <v>2466</v>
          </cell>
          <cell r="D19">
            <v>7068</v>
          </cell>
          <cell r="E19">
            <v>7193</v>
          </cell>
          <cell r="F19">
            <v>9975</v>
          </cell>
          <cell r="G19">
            <v>5873</v>
          </cell>
          <cell r="H19">
            <v>1060</v>
          </cell>
        </row>
        <row r="20">
          <cell r="A20" t="str">
            <v>G07</v>
          </cell>
          <cell r="B20" t="str">
            <v>CON ALMA DE PAPEL</v>
          </cell>
          <cell r="C20">
            <v>4414.8</v>
          </cell>
          <cell r="D20">
            <v>5514.15</v>
          </cell>
          <cell r="E20">
            <v>10844</v>
          </cell>
          <cell r="F20">
            <v>6597</v>
          </cell>
          <cell r="G20">
            <v>9769.5</v>
          </cell>
          <cell r="H20">
            <v>9358</v>
          </cell>
          <cell r="I20">
            <v>9902</v>
          </cell>
          <cell r="J20">
            <v>10699</v>
          </cell>
          <cell r="K20">
            <v>9571</v>
          </cell>
        </row>
        <row r="21">
          <cell r="A21" t="str">
            <v>G08</v>
          </cell>
          <cell r="B21" t="str">
            <v>RUBI POINT</v>
          </cell>
        </row>
        <row r="22">
          <cell r="A22" t="str">
            <v>G09</v>
          </cell>
          <cell r="B22" t="str">
            <v>TIERRADENTRO</v>
          </cell>
          <cell r="D22">
            <v>13165</v>
          </cell>
          <cell r="E22">
            <v>22228.92</v>
          </cell>
          <cell r="F22">
            <v>20066.68</v>
          </cell>
          <cell r="G22">
            <v>20860.82</v>
          </cell>
          <cell r="H22">
            <v>17287.52</v>
          </cell>
          <cell r="I22">
            <v>17210.259999999998</v>
          </cell>
          <cell r="J22">
            <v>17774.02</v>
          </cell>
          <cell r="K22">
            <v>20838</v>
          </cell>
        </row>
        <row r="23">
          <cell r="A23" t="str">
            <v>G10</v>
          </cell>
          <cell r="B23" t="str">
            <v>PERSONAL</v>
          </cell>
          <cell r="C23">
            <v>4681</v>
          </cell>
          <cell r="D23">
            <v>13884</v>
          </cell>
          <cell r="E23">
            <v>27863</v>
          </cell>
          <cell r="F23">
            <v>17730</v>
          </cell>
          <cell r="G23">
            <v>18255</v>
          </cell>
          <cell r="H23">
            <v>31847</v>
          </cell>
          <cell r="I23">
            <v>22686</v>
          </cell>
          <cell r="J23">
            <v>16444</v>
          </cell>
          <cell r="K23">
            <v>22551</v>
          </cell>
        </row>
        <row r="24">
          <cell r="A24" t="str">
            <v>G11</v>
          </cell>
          <cell r="B24" t="str">
            <v>FOOTY</v>
          </cell>
          <cell r="I24">
            <v>8231.75</v>
          </cell>
          <cell r="J24">
            <v>12586.1</v>
          </cell>
          <cell r="K24">
            <v>15082</v>
          </cell>
        </row>
        <row r="25">
          <cell r="A25" t="str">
            <v>G13</v>
          </cell>
          <cell r="B25" t="str">
            <v>MERENGO</v>
          </cell>
          <cell r="C25">
            <v>9360</v>
          </cell>
          <cell r="D25">
            <v>13629</v>
          </cell>
          <cell r="E25">
            <v>9094</v>
          </cell>
          <cell r="F25">
            <v>8784.25</v>
          </cell>
          <cell r="G25">
            <v>9461</v>
          </cell>
          <cell r="H25">
            <v>9645.5</v>
          </cell>
          <cell r="I25">
            <v>11540.25</v>
          </cell>
          <cell r="J25">
            <v>15049.75</v>
          </cell>
          <cell r="K25">
            <v>14610.52</v>
          </cell>
        </row>
        <row r="26">
          <cell r="A26" t="str">
            <v>G14</v>
          </cell>
          <cell r="B26" t="str">
            <v>PEUGEOT</v>
          </cell>
        </row>
        <row r="27">
          <cell r="A27" t="str">
            <v>G15</v>
          </cell>
          <cell r="B27" t="str">
            <v>CITROEN</v>
          </cell>
        </row>
        <row r="28">
          <cell r="A28" t="str">
            <v>G17</v>
          </cell>
          <cell r="B28" t="str">
            <v>FONDUE EXPRESS</v>
          </cell>
          <cell r="C28">
            <v>10512</v>
          </cell>
        </row>
        <row r="29">
          <cell r="A29" t="str">
            <v>G18</v>
          </cell>
          <cell r="B29" t="str">
            <v>DELFIN NAUTICA</v>
          </cell>
        </row>
        <row r="30">
          <cell r="A30" t="str">
            <v>G19 Y G20</v>
          </cell>
          <cell r="B30" t="str">
            <v>ESCOBAR</v>
          </cell>
        </row>
        <row r="31">
          <cell r="A31" t="str">
            <v>G22</v>
          </cell>
          <cell r="B31" t="str">
            <v>COINAUTO</v>
          </cell>
        </row>
        <row r="32">
          <cell r="A32" t="str">
            <v>G23</v>
          </cell>
          <cell r="B32" t="str">
            <v>GONDOLA BONAFIDE</v>
          </cell>
          <cell r="I32">
            <v>8973.91</v>
          </cell>
        </row>
        <row r="33">
          <cell r="A33" t="str">
            <v>L02</v>
          </cell>
          <cell r="B33" t="str">
            <v>ADVANCE</v>
          </cell>
          <cell r="C33">
            <v>35632.129999999997</v>
          </cell>
          <cell r="D33">
            <v>41309.19</v>
          </cell>
          <cell r="E33">
            <v>56767.34</v>
          </cell>
          <cell r="F33">
            <v>40997.449999999997</v>
          </cell>
          <cell r="G33">
            <v>29631.35</v>
          </cell>
          <cell r="H33">
            <v>41849.160000000003</v>
          </cell>
          <cell r="I33">
            <v>52744.74</v>
          </cell>
          <cell r="J33">
            <v>57989</v>
          </cell>
          <cell r="K33">
            <v>40197.51</v>
          </cell>
        </row>
        <row r="34">
          <cell r="A34" t="str">
            <v>L04</v>
          </cell>
          <cell r="B34" t="str">
            <v>TODO MODA</v>
          </cell>
          <cell r="C34">
            <v>68802.570000000007</v>
          </cell>
          <cell r="D34">
            <v>128853</v>
          </cell>
          <cell r="E34">
            <v>155446</v>
          </cell>
          <cell r="F34">
            <v>142758</v>
          </cell>
          <cell r="G34">
            <v>90206.14</v>
          </cell>
          <cell r="H34">
            <v>81314.2</v>
          </cell>
          <cell r="I34">
            <v>82619</v>
          </cell>
          <cell r="J34">
            <v>99538</v>
          </cell>
          <cell r="K34">
            <v>89509</v>
          </cell>
        </row>
        <row r="35">
          <cell r="A35" t="str">
            <v>L06</v>
          </cell>
          <cell r="B35" t="str">
            <v>MIMO</v>
          </cell>
          <cell r="C35">
            <v>55093.1</v>
          </cell>
          <cell r="D35">
            <v>68096.98</v>
          </cell>
          <cell r="E35">
            <v>66521.98</v>
          </cell>
          <cell r="F35">
            <v>40154.07</v>
          </cell>
          <cell r="G35">
            <v>40183.870000000003</v>
          </cell>
          <cell r="H35">
            <v>65673.22</v>
          </cell>
          <cell r="I35">
            <v>83329.820000000007</v>
          </cell>
          <cell r="J35">
            <v>85307.9</v>
          </cell>
          <cell r="K35">
            <v>50184</v>
          </cell>
        </row>
        <row r="36">
          <cell r="A36" t="str">
            <v>L07</v>
          </cell>
          <cell r="B36" t="str">
            <v>OSH KOSH</v>
          </cell>
          <cell r="C36">
            <v>11144</v>
          </cell>
          <cell r="D36">
            <v>18378.2</v>
          </cell>
          <cell r="E36">
            <v>21532</v>
          </cell>
          <cell r="F36">
            <v>18405</v>
          </cell>
          <cell r="G36">
            <v>25106</v>
          </cell>
          <cell r="H36">
            <v>26839</v>
          </cell>
          <cell r="I36">
            <v>38475</v>
          </cell>
          <cell r="J36">
            <v>37785</v>
          </cell>
          <cell r="K36">
            <v>28267</v>
          </cell>
        </row>
        <row r="37">
          <cell r="A37" t="str">
            <v>L08</v>
          </cell>
          <cell r="B37" t="str">
            <v>FREDDO</v>
          </cell>
          <cell r="C37">
            <v>99233</v>
          </cell>
          <cell r="D37">
            <v>124597</v>
          </cell>
          <cell r="E37">
            <v>98381</v>
          </cell>
          <cell r="F37">
            <v>97946</v>
          </cell>
          <cell r="G37">
            <v>90352</v>
          </cell>
          <cell r="H37">
            <v>80788</v>
          </cell>
          <cell r="I37">
            <v>78788</v>
          </cell>
          <cell r="J37">
            <v>84911</v>
          </cell>
          <cell r="K37">
            <v>65510</v>
          </cell>
        </row>
        <row r="38">
          <cell r="A38" t="str">
            <v>L09a</v>
          </cell>
          <cell r="B38" t="str">
            <v>WINSOK SPORT &amp; MUSIC</v>
          </cell>
        </row>
        <row r="39">
          <cell r="A39" t="str">
            <v>L1/G1/G3</v>
          </cell>
          <cell r="B39" t="str">
            <v>MC DONALD'S</v>
          </cell>
          <cell r="E39">
            <v>367805.96</v>
          </cell>
          <cell r="F39">
            <v>456584.41</v>
          </cell>
          <cell r="G39">
            <v>392284.72</v>
          </cell>
          <cell r="H39">
            <v>321718.19</v>
          </cell>
          <cell r="I39">
            <v>357936.74</v>
          </cell>
          <cell r="J39">
            <v>428974.59</v>
          </cell>
          <cell r="K39">
            <v>416150.06</v>
          </cell>
        </row>
        <row r="40">
          <cell r="A40" t="str">
            <v>L10</v>
          </cell>
          <cell r="B40" t="str">
            <v>SONDER</v>
          </cell>
        </row>
        <row r="41">
          <cell r="A41" t="str">
            <v>L11</v>
          </cell>
          <cell r="B41" t="str">
            <v>SCRUM</v>
          </cell>
          <cell r="C41">
            <v>49056.5</v>
          </cell>
          <cell r="D41">
            <v>64988</v>
          </cell>
          <cell r="E41">
            <v>103499.95</v>
          </cell>
          <cell r="F41">
            <v>53496.54</v>
          </cell>
          <cell r="G41">
            <v>32768.19</v>
          </cell>
          <cell r="H41">
            <v>30423.77</v>
          </cell>
          <cell r="I41">
            <v>46298.34</v>
          </cell>
          <cell r="J41">
            <v>49662</v>
          </cell>
          <cell r="K41">
            <v>91182.58</v>
          </cell>
        </row>
        <row r="42">
          <cell r="A42" t="str">
            <v>L12</v>
          </cell>
          <cell r="B42" t="str">
            <v>SOOPLO</v>
          </cell>
          <cell r="C42">
            <v>36291.800000000003</v>
          </cell>
          <cell r="D42">
            <v>69996.13</v>
          </cell>
          <cell r="E42">
            <v>119956.22</v>
          </cell>
          <cell r="F42">
            <v>59630.59</v>
          </cell>
          <cell r="G42">
            <v>44901.66</v>
          </cell>
          <cell r="H42">
            <v>42273.2</v>
          </cell>
          <cell r="I42">
            <v>55276.06</v>
          </cell>
          <cell r="J42">
            <v>80066.97</v>
          </cell>
          <cell r="K42">
            <v>86825.53</v>
          </cell>
        </row>
        <row r="43">
          <cell r="A43" t="str">
            <v>L13</v>
          </cell>
          <cell r="B43" t="str">
            <v>47STREET</v>
          </cell>
          <cell r="C43">
            <v>57666</v>
          </cell>
          <cell r="D43">
            <v>94610.28</v>
          </cell>
          <cell r="E43">
            <v>99640</v>
          </cell>
          <cell r="F43">
            <v>44936.800000000003</v>
          </cell>
          <cell r="G43">
            <v>41600.75</v>
          </cell>
          <cell r="H43">
            <v>53465.07</v>
          </cell>
          <cell r="I43">
            <v>82435.22</v>
          </cell>
          <cell r="J43">
            <v>76406</v>
          </cell>
          <cell r="K43">
            <v>70627.12</v>
          </cell>
        </row>
        <row r="44">
          <cell r="A44" t="str">
            <v>L14</v>
          </cell>
          <cell r="B44" t="str">
            <v>RED SPORT</v>
          </cell>
          <cell r="C44">
            <v>84779.58</v>
          </cell>
          <cell r="D44">
            <v>138511.26</v>
          </cell>
          <cell r="E44">
            <v>125749.43</v>
          </cell>
          <cell r="F44">
            <v>117201.62</v>
          </cell>
          <cell r="G44">
            <v>130740.32</v>
          </cell>
          <cell r="H44">
            <v>135842.35</v>
          </cell>
          <cell r="I44">
            <v>156374.54</v>
          </cell>
          <cell r="J44">
            <v>234437.94</v>
          </cell>
          <cell r="K44">
            <v>237707</v>
          </cell>
        </row>
        <row r="45">
          <cell r="A45" t="str">
            <v>L15</v>
          </cell>
          <cell r="B45" t="str">
            <v>PASSARELA</v>
          </cell>
          <cell r="C45">
            <v>21766</v>
          </cell>
          <cell r="D45">
            <v>45550.97</v>
          </cell>
          <cell r="E45">
            <v>46388.92</v>
          </cell>
          <cell r="F45">
            <v>16119.89</v>
          </cell>
          <cell r="G45">
            <v>23544.11</v>
          </cell>
          <cell r="H45">
            <v>23856.560000000001</v>
          </cell>
          <cell r="I45">
            <v>23004.62</v>
          </cell>
          <cell r="J45">
            <v>35513.35</v>
          </cell>
          <cell r="K45">
            <v>34286.620000000003</v>
          </cell>
        </row>
        <row r="46">
          <cell r="A46" t="str">
            <v>L16</v>
          </cell>
          <cell r="B46" t="str">
            <v>FABIOLA FRANCO</v>
          </cell>
          <cell r="C46">
            <v>18344.53</v>
          </cell>
          <cell r="D46">
            <v>23616.73</v>
          </cell>
          <cell r="E46">
            <v>37583</v>
          </cell>
          <cell r="F46">
            <v>16440.57</v>
          </cell>
          <cell r="G46">
            <v>9271.99</v>
          </cell>
          <cell r="H46">
            <v>32029.79</v>
          </cell>
          <cell r="I46">
            <v>24998.76</v>
          </cell>
          <cell r="J46">
            <v>30575</v>
          </cell>
          <cell r="K46">
            <v>24450.15</v>
          </cell>
        </row>
        <row r="47">
          <cell r="A47" t="str">
            <v>L17</v>
          </cell>
          <cell r="B47" t="str">
            <v>KUMMA</v>
          </cell>
          <cell r="C47">
            <v>13589.24</v>
          </cell>
          <cell r="D47">
            <v>33442.89</v>
          </cell>
          <cell r="E47">
            <v>24819.759999999998</v>
          </cell>
          <cell r="F47">
            <v>22601.21</v>
          </cell>
          <cell r="G47">
            <v>15661.94</v>
          </cell>
          <cell r="H47">
            <v>28186.89</v>
          </cell>
          <cell r="I47">
            <v>42485.86</v>
          </cell>
          <cell r="J47">
            <v>37624</v>
          </cell>
          <cell r="K47">
            <v>31682.76</v>
          </cell>
        </row>
        <row r="48">
          <cell r="A48" t="str">
            <v>L18</v>
          </cell>
          <cell r="B48" t="str">
            <v>BRUNO GESUALDO</v>
          </cell>
          <cell r="C48">
            <v>15684.54</v>
          </cell>
          <cell r="D48">
            <v>30871.37</v>
          </cell>
          <cell r="E48">
            <v>60315.59</v>
          </cell>
          <cell r="F48">
            <v>59880.25</v>
          </cell>
          <cell r="G48">
            <v>50193.41</v>
          </cell>
          <cell r="H48">
            <v>29213.45</v>
          </cell>
          <cell r="I48">
            <v>16761.45</v>
          </cell>
          <cell r="J48">
            <v>14660.3</v>
          </cell>
          <cell r="K48">
            <v>24448.55</v>
          </cell>
        </row>
        <row r="49">
          <cell r="A49" t="str">
            <v>L19</v>
          </cell>
          <cell r="B49" t="str">
            <v>BODEGAS DEL CASTELAR - VINOTECA</v>
          </cell>
          <cell r="C49">
            <v>2750.66</v>
          </cell>
          <cell r="D49">
            <v>11252.2</v>
          </cell>
          <cell r="E49">
            <v>26748.15</v>
          </cell>
          <cell r="F49">
            <v>5183.9399999999996</v>
          </cell>
          <cell r="G49">
            <v>20332.61</v>
          </cell>
          <cell r="H49">
            <v>4128.7700000000004</v>
          </cell>
          <cell r="I49">
            <v>4671.8599999999997</v>
          </cell>
          <cell r="J49">
            <v>5265.16</v>
          </cell>
          <cell r="K49">
            <v>14179.87</v>
          </cell>
        </row>
        <row r="50">
          <cell r="A50" t="str">
            <v>L20</v>
          </cell>
          <cell r="B50" t="str">
            <v>CASTELAR DEL PUERTO</v>
          </cell>
          <cell r="C50">
            <v>175893.33</v>
          </cell>
          <cell r="D50">
            <v>263975.65999999997</v>
          </cell>
          <cell r="E50">
            <v>221545.49</v>
          </cell>
          <cell r="F50">
            <v>199983.98</v>
          </cell>
          <cell r="G50">
            <v>184928.56</v>
          </cell>
          <cell r="H50">
            <v>170969.23</v>
          </cell>
          <cell r="I50">
            <v>164984.94</v>
          </cell>
          <cell r="J50">
            <v>164326.10999999999</v>
          </cell>
          <cell r="K50">
            <v>160351.38</v>
          </cell>
        </row>
        <row r="51">
          <cell r="A51" t="str">
            <v>L21 Y 22</v>
          </cell>
          <cell r="B51" t="str">
            <v>JOYERﾌA EL RUBﾌ</v>
          </cell>
        </row>
        <row r="52">
          <cell r="A52" t="str">
            <v>L23</v>
          </cell>
          <cell r="B52" t="str">
            <v>PERFUMERﾌAS CORTASSA</v>
          </cell>
          <cell r="C52">
            <v>41427.620000000003</v>
          </cell>
          <cell r="D52">
            <v>47847.46</v>
          </cell>
          <cell r="E52">
            <v>101876.92</v>
          </cell>
          <cell r="F52">
            <v>47420.57</v>
          </cell>
          <cell r="G52">
            <v>51520.68</v>
          </cell>
          <cell r="H52">
            <v>47865.88</v>
          </cell>
          <cell r="I52">
            <v>56019.88</v>
          </cell>
          <cell r="J52">
            <v>67648.460000000006</v>
          </cell>
          <cell r="K52">
            <v>82261.98</v>
          </cell>
        </row>
        <row r="53">
          <cell r="A53" t="str">
            <v>L24</v>
          </cell>
          <cell r="B53" t="str">
            <v>WINSOCK</v>
          </cell>
          <cell r="C53">
            <v>19159.5</v>
          </cell>
          <cell r="D53">
            <v>35335.339999999997</v>
          </cell>
          <cell r="E53">
            <v>44847.8</v>
          </cell>
          <cell r="F53">
            <v>42988.76</v>
          </cell>
          <cell r="G53">
            <v>25179.82</v>
          </cell>
          <cell r="H53">
            <v>25065.1</v>
          </cell>
          <cell r="I53">
            <v>26963.46</v>
          </cell>
          <cell r="J53">
            <v>39865.019999999997</v>
          </cell>
          <cell r="K53">
            <v>44307.24</v>
          </cell>
        </row>
        <row r="54">
          <cell r="A54" t="str">
            <v>L25</v>
          </cell>
          <cell r="B54" t="str">
            <v>ISADORA</v>
          </cell>
          <cell r="D54">
            <v>47940</v>
          </cell>
          <cell r="E54">
            <v>90865</v>
          </cell>
          <cell r="F54">
            <v>37425.699999999997</v>
          </cell>
          <cell r="G54">
            <v>44301</v>
          </cell>
          <cell r="H54">
            <v>47977.5</v>
          </cell>
          <cell r="I54">
            <v>60613</v>
          </cell>
          <cell r="J54">
            <v>66834</v>
          </cell>
          <cell r="K54">
            <v>62613</v>
          </cell>
        </row>
        <row r="55">
          <cell r="A55" t="str">
            <v>L26</v>
          </cell>
          <cell r="B55" t="str">
            <v>JOYERIA GALEOTA</v>
          </cell>
          <cell r="D55">
            <v>59615.59</v>
          </cell>
          <cell r="E55">
            <v>71708</v>
          </cell>
          <cell r="F55">
            <v>40876.85</v>
          </cell>
          <cell r="G55">
            <v>48538.43</v>
          </cell>
          <cell r="H55">
            <v>40781.65</v>
          </cell>
          <cell r="I55">
            <v>49264</v>
          </cell>
          <cell r="J55">
            <v>42838.44</v>
          </cell>
          <cell r="K55">
            <v>32956.9</v>
          </cell>
        </row>
        <row r="56">
          <cell r="A56" t="str">
            <v>L27</v>
          </cell>
          <cell r="B56" t="str">
            <v>POKER</v>
          </cell>
          <cell r="C56">
            <v>21682</v>
          </cell>
          <cell r="D56">
            <v>38626</v>
          </cell>
          <cell r="E56">
            <v>46134</v>
          </cell>
          <cell r="F56">
            <v>30363</v>
          </cell>
          <cell r="G56">
            <v>21644</v>
          </cell>
          <cell r="H56">
            <v>31760</v>
          </cell>
          <cell r="I56">
            <v>35179</v>
          </cell>
          <cell r="J56">
            <v>40970</v>
          </cell>
          <cell r="K56">
            <v>32120.55</v>
          </cell>
        </row>
        <row r="57">
          <cell r="A57" t="str">
            <v>L28</v>
          </cell>
          <cell r="B57" t="str">
            <v>LADY COMFORT</v>
          </cell>
          <cell r="C57">
            <v>32414.49</v>
          </cell>
          <cell r="D57">
            <v>44853.83</v>
          </cell>
          <cell r="E57">
            <v>56457.36</v>
          </cell>
          <cell r="F57">
            <v>32969.07</v>
          </cell>
          <cell r="G57">
            <v>20231.11</v>
          </cell>
          <cell r="H57">
            <v>19474.22</v>
          </cell>
          <cell r="I57">
            <v>30489.26</v>
          </cell>
          <cell r="J57">
            <v>37959.5</v>
          </cell>
          <cell r="K57">
            <v>38698.15</v>
          </cell>
        </row>
        <row r="58">
          <cell r="A58" t="str">
            <v>L29</v>
          </cell>
          <cell r="B58" t="str">
            <v>MIKAH</v>
          </cell>
          <cell r="C58">
            <v>18532.14</v>
          </cell>
          <cell r="D58">
            <v>18691.36</v>
          </cell>
          <cell r="E58">
            <v>25108.43</v>
          </cell>
          <cell r="F58">
            <v>15727.71</v>
          </cell>
          <cell r="G58">
            <v>13063.49</v>
          </cell>
          <cell r="H58">
            <v>14967.62</v>
          </cell>
          <cell r="I58">
            <v>16349.84</v>
          </cell>
          <cell r="J58">
            <v>19004.82</v>
          </cell>
          <cell r="K58">
            <v>20604.009999999998</v>
          </cell>
        </row>
        <row r="59">
          <cell r="A59" t="str">
            <v>L30</v>
          </cell>
          <cell r="B59" t="str">
            <v>VANDALIA</v>
          </cell>
          <cell r="C59">
            <v>1585.95</v>
          </cell>
          <cell r="D59">
            <v>15094.45</v>
          </cell>
          <cell r="E59">
            <v>57503</v>
          </cell>
          <cell r="F59">
            <v>31017</v>
          </cell>
          <cell r="G59">
            <v>19962</v>
          </cell>
          <cell r="H59">
            <v>21024</v>
          </cell>
          <cell r="I59">
            <v>25264</v>
          </cell>
          <cell r="J59">
            <v>31416</v>
          </cell>
          <cell r="K59">
            <v>31887</v>
          </cell>
        </row>
        <row r="60">
          <cell r="A60" t="str">
            <v>L31</v>
          </cell>
          <cell r="B60" t="str">
            <v>FIORUCCI</v>
          </cell>
          <cell r="C60">
            <v>28083.08</v>
          </cell>
          <cell r="D60">
            <v>53382.8</v>
          </cell>
          <cell r="E60">
            <v>77930.880000000005</v>
          </cell>
          <cell r="F60">
            <v>54790.34</v>
          </cell>
          <cell r="G60">
            <v>42504.5</v>
          </cell>
          <cell r="H60">
            <v>42697.72</v>
          </cell>
          <cell r="I60">
            <v>51769.79</v>
          </cell>
          <cell r="J60">
            <v>59756.2</v>
          </cell>
          <cell r="K60">
            <v>47079.44</v>
          </cell>
        </row>
        <row r="61">
          <cell r="A61" t="str">
            <v>L32</v>
          </cell>
          <cell r="B61" t="str">
            <v>SOLIDO</v>
          </cell>
          <cell r="C61">
            <v>28083.08</v>
          </cell>
          <cell r="D61">
            <v>53382.81</v>
          </cell>
          <cell r="E61">
            <v>77930.880000000005</v>
          </cell>
          <cell r="F61">
            <v>54790.34</v>
          </cell>
          <cell r="G61">
            <v>42504.51</v>
          </cell>
          <cell r="H61">
            <v>42697.73</v>
          </cell>
          <cell r="I61">
            <v>51769.8</v>
          </cell>
          <cell r="J61">
            <v>59756.21</v>
          </cell>
          <cell r="K61">
            <v>47079.46</v>
          </cell>
        </row>
        <row r="62">
          <cell r="A62" t="str">
            <v>L34</v>
          </cell>
          <cell r="B62" t="str">
            <v>MEGATONE</v>
          </cell>
          <cell r="C62">
            <v>373987.72</v>
          </cell>
          <cell r="D62">
            <v>521375.75</v>
          </cell>
          <cell r="E62">
            <v>740180.39</v>
          </cell>
          <cell r="F62">
            <v>386590.05</v>
          </cell>
          <cell r="G62">
            <v>358031.54</v>
          </cell>
          <cell r="H62">
            <v>464974.86</v>
          </cell>
          <cell r="I62">
            <v>529406.35</v>
          </cell>
          <cell r="J62">
            <v>645660</v>
          </cell>
          <cell r="K62">
            <v>642774.32999999996</v>
          </cell>
        </row>
        <row r="63">
          <cell r="A63" t="str">
            <v>L36</v>
          </cell>
          <cell r="B63" t="str">
            <v>PLAYLAND</v>
          </cell>
          <cell r="C63">
            <v>64246.57</v>
          </cell>
          <cell r="D63">
            <v>156797.01999999999</v>
          </cell>
          <cell r="E63">
            <v>140527.35999999999</v>
          </cell>
          <cell r="F63">
            <v>203886.6</v>
          </cell>
          <cell r="G63">
            <v>160486.32999999999</v>
          </cell>
          <cell r="H63">
            <v>135662.38</v>
          </cell>
          <cell r="I63">
            <v>160754.6</v>
          </cell>
          <cell r="J63">
            <v>172207.95</v>
          </cell>
          <cell r="K63">
            <v>155447.23000000001</v>
          </cell>
        </row>
        <row r="64">
          <cell r="A64" t="str">
            <v>L37 Y 38</v>
          </cell>
          <cell r="B64" t="str">
            <v>JUGUETERIA PIZZICO</v>
          </cell>
          <cell r="C64">
            <v>37504.300000000003</v>
          </cell>
          <cell r="D64">
            <v>54837.24</v>
          </cell>
          <cell r="E64">
            <v>200628.74</v>
          </cell>
          <cell r="F64">
            <v>35232.01</v>
          </cell>
          <cell r="G64">
            <v>26632.07</v>
          </cell>
          <cell r="H64">
            <v>23611.33</v>
          </cell>
          <cell r="I64">
            <v>28223.46</v>
          </cell>
          <cell r="J64">
            <v>29607</v>
          </cell>
          <cell r="K64">
            <v>34093.769999999997</v>
          </cell>
        </row>
        <row r="65">
          <cell r="A65" t="str">
            <v>L39 Y 40</v>
          </cell>
          <cell r="B65" t="str">
            <v>YENNY</v>
          </cell>
          <cell r="C65">
            <v>81089.98</v>
          </cell>
          <cell r="D65">
            <v>126419.89</v>
          </cell>
          <cell r="E65">
            <v>199120.13</v>
          </cell>
          <cell r="F65">
            <v>180609.85</v>
          </cell>
          <cell r="G65">
            <v>155073.12</v>
          </cell>
          <cell r="H65">
            <v>146272.87</v>
          </cell>
          <cell r="I65">
            <v>201636.31</v>
          </cell>
          <cell r="J65">
            <v>178064.47</v>
          </cell>
          <cell r="K65">
            <v>173122.8</v>
          </cell>
        </row>
        <row r="66">
          <cell r="A66" t="str">
            <v>L50</v>
          </cell>
          <cell r="B66" t="str">
            <v>MAXI DRUGSTORE</v>
          </cell>
          <cell r="C66">
            <v>3782</v>
          </cell>
          <cell r="D66">
            <v>8454</v>
          </cell>
          <cell r="E66">
            <v>8897</v>
          </cell>
          <cell r="F66">
            <v>9168</v>
          </cell>
          <cell r="G66">
            <v>8678</v>
          </cell>
          <cell r="H66">
            <v>9416</v>
          </cell>
          <cell r="I66">
            <v>9067</v>
          </cell>
          <cell r="J66">
            <v>7680</v>
          </cell>
          <cell r="K66">
            <v>9178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d"/>
      <sheetName val="Links"/>
      <sheetName val="XREF"/>
      <sheetName val="Tickmarks"/>
      <sheetName val="prueba AXI"/>
      <sheetName val="indices"/>
      <sheetName val="#REF"/>
      <sheetName val="Worksheet in 5703 Activos Intan"/>
      <sheetName val="Ind Econ e Financ"/>
      <sheetName val="RoXDataTables"/>
    </sheetNames>
    <sheetDataSet>
      <sheetData sheetId="0" refreshError="1"/>
      <sheetData sheetId="1"/>
      <sheetData sheetId="2" refreshError="1">
        <row r="2">
          <cell r="A2">
            <v>709565.070000001</v>
          </cell>
          <cell r="B2">
            <v>709565.070000001</v>
          </cell>
          <cell r="D2" t="str">
            <v>Activos Intangibles</v>
          </cell>
          <cell r="E2" t="str">
            <v>!</v>
          </cell>
        </row>
      </sheetData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mo"/>
      <sheetName val="Resumen"/>
      <sheetName val="2.1.01.02.01.05"/>
      <sheetName val="2.1.01.02.01.06"/>
      <sheetName val="2.1.01.02.01.07"/>
      <sheetName val="2.1.01.02.01.08"/>
      <sheetName val="Cesiones HSBC"/>
      <sheetName val="OC  HSBC"/>
      <sheetName val="Intereses"/>
      <sheetName val="Marcas Estándar"/>
      <sheetName val="XREF"/>
      <sheetName val="EEPN|3"/>
      <sheetName val="Budget Assumptions"/>
      <sheetName val="Fat Anual 99_02"/>
      <sheetName val="EEPN"/>
      <sheetName val="Ctf-1"/>
      <sheetName val="Prueba Global LOCAL"/>
      <sheetName val="IVA|PG DF"/>
      <sheetName val="Taxes &amp; Deductions"/>
      <sheetName val=""/>
      <sheetName val="Lead"/>
      <sheetName val="Links"/>
      <sheetName val="A-empre Escenario 2"/>
      <sheetName val="Worksheet 2i-WIP"/>
      <sheetName val="PBA GLOBAL Amortizaciones"/>
      <sheetName val="IVABYLINE"/>
      <sheetName val="PIS-99"/>
      <sheetName val="1. Analisis"/>
      <sheetName val="calculo convenios maraton 2000"/>
      <sheetName val="Análisis"/>
      <sheetName val="SSO"/>
      <sheetName val="LPH INCE"/>
      <sheetName val="Papel de trabajo"/>
    </sheetNames>
    <sheetDataSet>
      <sheetData sheetId="0" refreshError="1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d"/>
      <sheetName val="Links"/>
      <sheetName val="Conciliaciones Bancarias"/>
      <sheetName val="Selección partidas que suman"/>
      <sheetName val="OP Canje"/>
      <sheetName val="XREF"/>
      <sheetName val="Tickmarks"/>
      <sheetName val="Moneda extranjera"/>
      <sheetName val="Vouchers Sept-04"/>
      <sheetName val="Vouchers mar -04"/>
      <sheetName val="Valores de Terceros"/>
      <sheetName val="Vouchers"/>
      <sheetName val="Vouchers Sep-06"/>
      <sheetName val="Vouchers Sep-05"/>
      <sheetName val="Vouchers Mar-06"/>
      <sheetName val="Vouchers Jun-05"/>
      <sheetName val="Vouchers Dic-04"/>
      <sheetName val="Vouchers Jun-04"/>
      <sheetName val="Vouchers dic -03 "/>
      <sheetName val="Vouchers Mar-05"/>
      <sheetName val="#REF"/>
      <sheetName val="Cruce de listados c_GL"/>
      <sheetName val="Previsión Incob."/>
      <sheetName val="Deudores pendientes de fact."/>
      <sheetName val="Tax"/>
      <sheetName val="corn future"/>
      <sheetName val="Clientes 2002"/>
      <sheetName val="ANALISIS"/>
      <sheetName val="Gastos de lanzamiento"/>
      <sheetName val="Precios_Hoy"/>
      <sheetName val="Resumen"/>
      <sheetName val="PG Amortizaciones"/>
      <sheetName val="Altas '03"/>
      <sheetName val="Bajas '03"/>
      <sheetName val="IIBB"/>
      <sheetName val="Análisis"/>
      <sheetName val="Cargas sociales"/>
      <sheetName val="Memo"/>
      <sheetName val="Letras y Notas BCRA"/>
      <sheetName val="Proveedores Extranjeros"/>
      <sheetName val="Resumen y Amort.Bajas"/>
      <sheetName val="2.1.01.02.01.06"/>
      <sheetName val="2.1.01.02.01.05"/>
      <sheetName val="P.G."/>
      <sheetName val="PROVISION SAC"/>
      <sheetName val="TPO"/>
      <sheetName val="IVA|voucheo"/>
      <sheetName val="GMP-9"/>
      <sheetName val="GMP-2"/>
      <sheetName val="GMP-1"/>
      <sheetName val="GMP-5"/>
      <sheetName val="Resumen Bancos"/>
      <sheetName val="Intl def"/>
      <sheetName val="Análisis altas Bienes de uso"/>
      <sheetName val="Analisis 1-01 a 6-01"/>
      <sheetName val=""/>
      <sheetName val="Worksheet in 5110 CAJA Y BANCOS"/>
      <sheetName val="B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/>
      <sheetData sheetId="10"/>
      <sheetData sheetId="11"/>
      <sheetData sheetId="12" refreshError="1"/>
      <sheetData sheetId="13"/>
      <sheetData sheetId="14"/>
      <sheetData sheetId="15"/>
      <sheetData sheetId="16" refreshError="1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</sheetDataSet>
  </externalBook>
</externalLink>
</file>

<file path=xl/externalLinks/externalLink1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nks"/>
      <sheetName val="Cruce de listados c_GL"/>
      <sheetName val="D. Pend. Facturac."/>
      <sheetName val="Previsión Incobrables"/>
      <sheetName val="Provisión p_devoluciones"/>
      <sheetName val="XREF"/>
      <sheetName val="Tickmarks"/>
      <sheetName val="Deudores pendientes de fact."/>
      <sheetName val="Previsión Incob."/>
      <sheetName val="Previsión Incob"/>
      <sheetName val="Canjes"/>
      <sheetName val="Compilación"/>
      <sheetName val="P-A Clientes"/>
      <sheetName val="Conciliaciones Bancarias"/>
      <sheetName val="Previsión Incob_"/>
      <sheetName val="GMP-1"/>
      <sheetName val="GMP-5"/>
      <sheetName val="GMP-9"/>
      <sheetName val="GMP-2"/>
      <sheetName val="Gastos de lanzamiento"/>
      <sheetName val="PG Resultados"/>
      <sheetName val="Conciliación Dic-03"/>
      <sheetName val="MO y CF"/>
      <sheetName val="Lead"/>
      <sheetName val="Carg. Soc. "/>
      <sheetName val="PG"/>
      <sheetName val="31-07-04"/>
    </sheetNames>
    <sheetDataSet>
      <sheetData sheetId="0">
        <row r="28">
          <cell r="D28">
            <v>786042.82</v>
          </cell>
        </row>
      </sheetData>
      <sheetData sheetId="1">
        <row r="28">
          <cell r="D28">
            <v>786042.82</v>
          </cell>
        </row>
      </sheetData>
      <sheetData sheetId="2">
        <row r="28">
          <cell r="D28">
            <v>786042.82</v>
          </cell>
        </row>
      </sheetData>
      <sheetData sheetId="3" refreshError="1"/>
      <sheetData sheetId="4">
        <row r="28">
          <cell r="D28">
            <v>786042.82</v>
          </cell>
        </row>
      </sheetData>
      <sheetData sheetId="5">
        <row r="28">
          <cell r="D28">
            <v>786042.82</v>
          </cell>
        </row>
      </sheetData>
      <sheetData sheetId="6">
        <row r="28">
          <cell r="D28">
            <v>786042.82</v>
          </cell>
        </row>
      </sheetData>
      <sheetData sheetId="7">
        <row r="28">
          <cell r="D28">
            <v>786042.82</v>
          </cell>
        </row>
      </sheetData>
      <sheetData sheetId="8">
        <row r="28">
          <cell r="D28">
            <v>786042.82</v>
          </cell>
        </row>
      </sheetData>
      <sheetData sheetId="9">
        <row r="28">
          <cell r="D28">
            <v>786042.82</v>
          </cell>
        </row>
      </sheetData>
      <sheetData sheetId="10">
        <row r="28">
          <cell r="D28">
            <v>786042.82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ea realizada"/>
      <sheetName val="P.G."/>
      <sheetName val="Penalties"/>
      <sheetName val="Dif cambio Intereses"/>
      <sheetName val="Vencimientos"/>
      <sheetName val="T.C."/>
      <sheetName val="XREF"/>
      <sheetName val="Tickmarks"/>
      <sheetName val="PPC Junio 03"/>
      <sheetName val="PPC Mayo 03"/>
      <sheetName val="PPC Abril 03"/>
      <sheetName val="PP PWC  Marzo 03"/>
      <sheetName val="Dif cambio Intereses Mar03"/>
      <sheetName val="P.P.C. Enero03"/>
      <sheetName val="P.P.C. Febrero 03"/>
      <sheetName val="P.P.C. Marzo 03"/>
      <sheetName val="ON - US TRUSTDic.02"/>
      <sheetName val="Tickmarks Dic.02 "/>
      <sheetName val="Análisis al 31-12-02"/>
      <sheetName val="Tickmarks dic02"/>
      <sheetName val="2.1.01.02.01.06"/>
      <sheetName val="2.1.01.02.01.05"/>
      <sheetName val="EEPN|3"/>
      <sheetName val="Resumen"/>
      <sheetName val="PG Amortizaciones"/>
      <sheetName val="INTERESES DEVOL."/>
      <sheetName val="1. Prueba Global"/>
      <sheetName val="713-8|1"/>
      <sheetName val="Sueldos"/>
      <sheetName val="Capital COA"/>
      <sheetName val="Conciliacion contable"/>
      <sheetName val="Tecnico al 2001"/>
      <sheetName val="Altas '03"/>
      <sheetName val="Bajas '03"/>
      <sheetName val="CTF|LEASING"/>
      <sheetName val="Sueldos a pagar"/>
      <sheetName val="Vacaciones"/>
      <sheetName val="PG Sueldos y Cs. Soc."/>
      <sheetName val="Conciliaciones Bancarias"/>
      <sheetName val="Selección partidas que suman"/>
      <sheetName val="ANEXO (AXI)"/>
      <sheetName val="US GAAP"/>
      <sheetName val="VPP 2000"/>
      <sheetName val="TABLAIPC "/>
      <sheetName val="mma"/>
      <sheetName val="Obras en curso"/>
      <sheetName val="Resumen Int. prefi."/>
      <sheetName val="Saldos en pesos"/>
      <sheetName val="Bs Uso"/>
      <sheetName val="PAS Moeda Nacion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MP-11"/>
      <sheetName val="GMP-1"/>
      <sheetName val="GMP-5"/>
      <sheetName val="GMP-2"/>
      <sheetName val="GMP-9"/>
      <sheetName val="GMP-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d"/>
      <sheetName val="Links"/>
      <sheetName val="Gastos de lanzamiento"/>
      <sheetName val="XREF"/>
      <sheetName val="Tickmarks"/>
      <sheetName val="#REF"/>
      <sheetName val="P.G."/>
      <sheetName val="Conciliaciones Bancarias"/>
      <sheetName val="GMP-9"/>
      <sheetName val="GMP-2"/>
      <sheetName val="GMP-1"/>
      <sheetName val="GMP-5"/>
      <sheetName val="IVA Estimado"/>
      <sheetName val="MO y CF"/>
      <sheetName val="Conciliación Dic-03"/>
      <sheetName val="Revisión analítica"/>
      <sheetName val="MEMO"/>
      <sheetName val="713-002}2"/>
      <sheetName val="Worksheet in 5710 Activos intan"/>
      <sheetName val="Prueba Global LOCAL"/>
      <sheetName val="Sueldos-Cruce rdo."/>
      <sheetName val="Análisis altas Bienes de uso"/>
      <sheetName val="Bs Uso"/>
      <sheetName val="IIBB"/>
      <sheetName val="analisis"/>
      <sheetName val="Analisis 1-01 a 6-01"/>
      <sheetName val="Previsión Incob."/>
    </sheetNames>
    <sheetDataSet>
      <sheetData sheetId="0">
        <row r="3">
          <cell r="A3" t="str">
            <v>{a}</v>
          </cell>
        </row>
      </sheetData>
      <sheetData sheetId="1">
        <row r="1">
          <cell r="F1" t="str">
            <v>30 09 2010</v>
          </cell>
        </row>
      </sheetData>
      <sheetData sheetId="2">
        <row r="2">
          <cell r="E2" t="str">
            <v>!</v>
          </cell>
        </row>
      </sheetData>
      <sheetData sheetId="3">
        <row r="1">
          <cell r="F1" t="str">
            <v>30 09 2010</v>
          </cell>
        </row>
      </sheetData>
      <sheetData sheetId="4">
        <row r="2">
          <cell r="E2" t="str">
            <v>!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d"/>
      <sheetName val="Links"/>
      <sheetName val="Cruce de listados c_GL"/>
      <sheetName val="Resumen P_A Clientes"/>
      <sheetName val="Previsión Incob."/>
      <sheetName val="Deudores pendientes de fact."/>
      <sheetName val="Provisión p_devoluciones"/>
      <sheetName val="Tickmarks "/>
      <sheetName val="XREF"/>
      <sheetName val="Gastos de lanzamiento"/>
      <sheetName val="P.G."/>
      <sheetName val="GMP-11"/>
      <sheetName val="GMP-1"/>
      <sheetName val="GMP-5"/>
      <sheetName val="GMP-2"/>
      <sheetName val="GMP-9"/>
      <sheetName val="GMP-4"/>
    </sheetNames>
    <sheetDataSet>
      <sheetData sheetId="0"/>
      <sheetData sheetId="1" refreshError="1"/>
      <sheetData sheetId="2"/>
      <sheetData sheetId="3"/>
      <sheetData sheetId="4"/>
      <sheetData sheetId="5" refreshError="1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exo Bs Uso"/>
      <sheetName val="Prueba Global Amort."/>
      <sheetName val="Instalaciones"/>
      <sheetName val="Rodados"/>
      <sheetName val="Muebles y Utiles"/>
      <sheetName val="Informatica"/>
      <sheetName val="Telefonia"/>
      <sheetName val="Otros Activos"/>
      <sheetName val="Obras en curso"/>
      <sheetName val="Apertura BU"/>
      <sheetName val="XREF"/>
      <sheetName val="Tickmarks"/>
      <sheetName val="Gastos de lanzamiento"/>
      <sheetName val="Resumen"/>
      <sheetName val="1.Anexo Bs Uso"/>
      <sheetName val="2.PG Amortizaciones"/>
      <sheetName val="3.Amort Acelerada"/>
      <sheetName val="4.Instalaciones"/>
      <sheetName val="5.Rodados"/>
      <sheetName val="6.Muebles y Utiles"/>
      <sheetName val="7.Informatica"/>
      <sheetName val="8.Telefonia"/>
      <sheetName val="9.Otros Activos"/>
      <sheetName val="10.Obras en curso"/>
      <sheetName val="Analisis 1-01 a 6-01"/>
      <sheetName val="PG Débito Fiscal"/>
      <sheetName val="DDJJ"/>
      <sheetName val="PG Amortizaciones"/>
      <sheetName val="PG valor residual"/>
      <sheetName val="Prueba Global LOCAL"/>
      <sheetName val="Ganancias"/>
      <sheetName val="2.1.01.02.01.06"/>
      <sheetName val="2.1.01.02.01.05"/>
      <sheetName val="38"/>
      <sheetName val="ff1296"/>
      <sheetName val="DATVAR"/>
      <sheetName val="SSO"/>
      <sheetName val="LPH IN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mo"/>
      <sheetName val="Links"/>
      <sheetName val="Lead"/>
      <sheetName val="BG"/>
      <sheetName val="ER"/>
      <sheetName val="EEPN"/>
      <sheetName val="EFE"/>
      <sheetName val="nota 3"/>
      <sheetName val="nota 6"/>
      <sheetName val="Nota RT 12"/>
      <sheetName val="Nota 5 soc art 33"/>
      <sheetName val="Interco"/>
      <sheetName val="Bs de uso"/>
      <sheetName val="BU 09 reclasificado"/>
      <sheetName val="Bs intangibles"/>
      <sheetName val="inversiones"/>
      <sheetName val="previsiones"/>
      <sheetName val="ME"/>
      <sheetName val="Anexo de gastos"/>
      <sheetName val="XREF"/>
      <sheetName val="Tickmark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/>
      <sheetData sheetId="20" refreshError="1"/>
    </sheetDataSet>
  </externalBook>
</externalLink>
</file>

<file path=xl/externalLinks/externalLink1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ja"/>
    </sheetNames>
    <sheetDataSet>
      <sheetData sheetId="0" refreshError="1"/>
    </sheetDataSet>
  </externalBook>
</externalLink>
</file>

<file path=xl/externalLinks/externalLink1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d"/>
      <sheetName val="Links"/>
      <sheetName val="MMA"/>
      <sheetName val="Análisis"/>
      <sheetName val="XREF"/>
      <sheetName val="Gastos de lanzamiento"/>
      <sheetName val="MARCAS"/>
      <sheetName val="Tickmarks "/>
      <sheetName val="Caja"/>
      <sheetName val="Reposición"/>
      <sheetName val="Prev s-cia"/>
      <sheetName val="713-002}2"/>
      <sheetName val="Conciliaciones Bancarias"/>
      <sheetName val="Previsión Incob."/>
      <sheetName val="Cruce de listados c_GL"/>
      <sheetName val="Prueba Global LOCAL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d"/>
      <sheetName val="Links"/>
      <sheetName val="Conciliaciones Bancarias"/>
      <sheetName val="Selección partidas que suman"/>
      <sheetName val="Sheet1"/>
      <sheetName val="Vouchers Sept-04"/>
      <sheetName val="XREF"/>
      <sheetName val="Tickmarks"/>
      <sheetName val="Caja"/>
      <sheetName val="MO y CF"/>
      <sheetName val="Gastos de lanzamiento"/>
      <sheetName val="Carg. Soc. "/>
      <sheetName val="Prueba Global IIBB"/>
      <sheetName val="IIBB"/>
      <sheetName val="IVA|voucheo"/>
    </sheetNames>
    <sheetDataSet>
      <sheetData sheetId="0" refreshError="1"/>
      <sheetData sheetId="1"/>
      <sheetData sheetId="2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visión Incob"/>
    </sheetNames>
    <sheetDataSet>
      <sheetData sheetId="0" refreshError="1"/>
    </sheetDataSet>
  </externalBook>
</externalLink>
</file>

<file path=xl/externalLinks/externalLink1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MP-5"/>
      <sheetName val="GMP-2"/>
    </sheetNames>
    <sheetDataSet>
      <sheetData sheetId="0" refreshError="1"/>
      <sheetData sheetId="1" refreshError="1"/>
    </sheetDataSet>
  </externalBook>
</externalLink>
</file>

<file path=xl/externalLinks/externalLink1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S. COMERC."/>
      <sheetName val="BEAL"/>
      <sheetName val="BOSTON"/>
      <sheetName val="ANCAP"/>
      <sheetName val="XREF"/>
      <sheetName val="Tickmarks"/>
      <sheetName val="GMP-5"/>
      <sheetName val="GMP-2"/>
      <sheetName val="Previsión Incob"/>
      <sheetName val="Pasivo CCSS"/>
      <sheetName val="Prov. Vacacione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Deudores"/>
      <sheetName val="2.Prevision Incobrables"/>
      <sheetName val="XREF"/>
      <sheetName val="Tickmarks"/>
      <sheetName val="Conciliaciones Bancarias"/>
      <sheetName val="Amercli"/>
      <sheetName val="composición"/>
      <sheetName val="Caja"/>
      <sheetName val="GAN-8|2"/>
      <sheetName val="PG CrF 09-02"/>
      <sheetName val="MO y CF"/>
      <sheetName val="Transacciones - Otros saldos"/>
      <sheetName val="Saldos Interco Dic"/>
      <sheetName val="PG 30-9-04"/>
      <sheetName val="TPO"/>
      <sheetName val="nombre"/>
      <sheetName val="GMP-1"/>
      <sheetName val="GMP-5"/>
      <sheetName val="Conciliaciones"/>
      <sheetName val="Gastos de lanzamiento"/>
      <sheetName val="713-002}2"/>
      <sheetName val="Cruce"/>
      <sheetName val="IIBB"/>
      <sheetName val="P-A Clientes"/>
      <sheetName val="Clientes"/>
      <sheetName val="Contratos"/>
      <sheetName val="Selección Altas"/>
      <sheetName val="#¡REF"/>
      <sheetName val="DATOS"/>
      <sheetName val="2.1.01.02.01.06"/>
      <sheetName val="2.1.01.02.01.05"/>
      <sheetName val="VALORES PUBLICOS"/>
      <sheetName val="Conciliación Dic-03"/>
      <sheetName val="EEBU|1"/>
      <sheetName val="Previsión Incob"/>
      <sheetName val="Activo"/>
      <sheetName val="Cruce contable"/>
      <sheetName val="Costos"/>
      <sheetName val="DSO Ratio"/>
      <sheetName val="Resumen 31-03-01"/>
      <sheetName val="OP"/>
      <sheetName val="Resumen Previsiones"/>
      <sheetName val="Test de Transacciones"/>
      <sheetName val="EEPN"/>
      <sheetName val="Sub-selección"/>
      <sheetName val="PG DF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REF"/>
    </sheetNames>
    <sheetDataSet>
      <sheetData sheetId="0" refreshError="1"/>
    </sheetDataSet>
  </externalBook>
</externalLink>
</file>

<file path=xl/externalLinks/externalLink1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is"/>
      <sheetName val="XREF"/>
      <sheetName val="Marcas Estándar"/>
      <sheetName val="BEAL"/>
      <sheetName val="PG Amortizaciones"/>
      <sheetName val="Tickmarks"/>
      <sheetName val="PG DF"/>
      <sheetName val="PG"/>
      <sheetName val="FA Movement"/>
      <sheetName val="Ret Gan"/>
      <sheetName val="DDJJ Gcias"/>
      <sheetName val="Lead"/>
      <sheetName val="Sueldos"/>
      <sheetName val="2261-1"/>
      <sheetName val="Vacaciones"/>
      <sheetName val="PG Sueldos - Rdos"/>
      <sheetName val="Sueldos a Pagar"/>
      <sheetName val="Contratos"/>
      <sheetName val="Selección Altas"/>
      <sheetName val="Links"/>
      <sheetName val="Ganancias"/>
      <sheetName val="Reposición"/>
      <sheetName val="MMA"/>
      <sheetName val="Resumen"/>
      <sheetName val="P.G."/>
      <sheetName val="P-A Clientes"/>
      <sheetName val="Clientes"/>
      <sheetName val="VPP 2000"/>
      <sheetName val="Prueba Global LOCAL"/>
      <sheetName val="IVA Estimado"/>
      <sheetName val="Intang"/>
      <sheetName val="BG"/>
      <sheetName val="CTF-1"/>
    </sheetNames>
    <sheetDataSet>
      <sheetData sheetId="0"/>
      <sheetData sheetId="1"/>
      <sheetData sheetId="2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REF"/>
    </sheetNames>
    <sheetDataSet>
      <sheetData sheetId="0" refreshError="1"/>
    </sheetDataSet>
  </externalBook>
</externalLink>
</file>

<file path=xl/externalLinks/externalLink1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MO"/>
      <sheetName val="MMA"/>
      <sheetName val="Test de Transacciones"/>
      <sheetName val="Tickmarks"/>
      <sheetName val="Análisis"/>
      <sheetName val="XREF"/>
      <sheetName val="Intereses"/>
      <sheetName val="analisis"/>
      <sheetName val="P. Global - Cargo a resultados"/>
      <sheetName val="1. OPs"/>
      <sheetName val="PG Valor Residual"/>
      <sheetName val="Seleccion"/>
      <sheetName val="EDCADASSA"/>
      <sheetName val="Publicidad"/>
      <sheetName val="Tildes"/>
      <sheetName val="Gastos excluídos"/>
      <sheetName val="P11-2004"/>
      <sheetName val="Resumen"/>
      <sheetName val="MMA Subselección"/>
      <sheetName val="Selección"/>
      <sheetName val="Subselección"/>
      <sheetName val="Subsubselección"/>
      <sheetName val="Selección y análisis"/>
      <sheetName val="TPO"/>
      <sheetName val="Test de transacci. CF"/>
      <sheetName val="FA Movement"/>
      <sheetName val="DISTBUSC"/>
      <sheetName val="VPP"/>
      <sheetName val="Universo 2013"/>
      <sheetName val="Cuadro"/>
      <sheetName val="CMA Calculations"/>
      <sheetName val="CMA Selections"/>
      <sheetName val="CMA_SampleDesign"/>
      <sheetName val="DialogInsert"/>
      <sheetName val="Sheet1"/>
      <sheetName val="Resumen y selección"/>
      <sheetName val="Analisis 30-06-04"/>
      <sheetName val="Pagos al exterior"/>
      <sheetName val="Mayores Ctas. Gastos"/>
      <sheetName val="Cruce"/>
      <sheetName val="MUS"/>
      <sheetName val="Muestras Seleccionadas"/>
      <sheetName val="Análisis "/>
      <sheetName val="#REF"/>
      <sheetName val="Prueba global amort."/>
      <sheetName val="DDJJ"/>
      <sheetName val="CMA Calculations 31-10-13"/>
      <sheetName val="CMA Selections 31-10-13"/>
      <sheetName val="Selección 31-10-13"/>
      <sheetName val="selección extension 31-12-13"/>
      <sheetName val="Análisis preliminar y final"/>
      <sheetName val="Universo 08-2014"/>
      <sheetName val="CMA Calculations 31-08-14"/>
      <sheetName val="Mus-calculatios 31-08-14"/>
      <sheetName val="selección extension 31-08-14"/>
      <sheetName val="Resumen de la subselecc 08-2014"/>
      <sheetName val="Análisis preliminar 8-2014"/>
      <sheetName val="Líder"/>
      <sheetName val="CxV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/>
      <sheetData sheetId="37" refreshError="1"/>
      <sheetData sheetId="38" refreshError="1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 refreshError="1"/>
      <sheetData sheetId="52"/>
      <sheetData sheetId="53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REF"/>
    </sheetNames>
    <sheetDataSet>
      <sheetData sheetId="0" refreshError="1"/>
    </sheetDataSet>
  </externalBook>
</externalLink>
</file>

<file path=xl/externalLinks/externalLink1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N-3|1 Prev Inc"/>
    </sheetNames>
    <sheetDataSet>
      <sheetData sheetId="0" refreshError="1"/>
    </sheetDataSet>
  </externalBook>
</externalLink>
</file>

<file path=xl/externalLinks/externalLink1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d"/>
      <sheetName val="Links"/>
      <sheetName val="corte de vtas"/>
      <sheetName val="XREF"/>
      <sheetName val="Tickmarks"/>
      <sheetName val="Cruce saldos GL y Cta.Cte"/>
      <sheetName val="Analisis reg canje"/>
      <sheetName val="Previsión devoluciones"/>
      <sheetName val="Pub. canje"/>
      <sheetName val="Pub. cash"/>
      <sheetName val="PHU$S"/>
      <sheetName val="VE"/>
      <sheetName val="VC"/>
      <sheetName val="SC"/>
      <sheetName val="MC"/>
      <sheetName val="VV"/>
      <sheetName val="VI"/>
      <sheetName val="VK"/>
      <sheetName val="Ds. pendientes de facturación"/>
      <sheetName val="Provisión devoluciones"/>
      <sheetName val="Prev deudores incobrables"/>
      <sheetName val="GAN-3|1 Prev Inc"/>
      <sheetName val="MMA"/>
      <sheetName val="rev analítica"/>
      <sheetName val="IVA|PG DF"/>
      <sheetName val="Resumen altas"/>
      <sheetName val="Clientes"/>
      <sheetName val="PG del valor Residual"/>
      <sheetName val="PG de Amortizaciones"/>
      <sheetName val="Revisión analitica"/>
      <sheetName val="Sueldos y Cs. Sociales PG"/>
      <sheetName val="SAC"/>
      <sheetName val="Previsión Incob"/>
      <sheetName val="Prevision Incobrables"/>
      <sheetName val="IVA Estimado"/>
      <sheetName val="P-A Clientes"/>
      <sheetName val="#REF"/>
      <sheetName val="Activacion de intereses  Bs Uso"/>
      <sheetName val="IVA"/>
      <sheetName val="Resumen"/>
      <sheetName val="Resumen y Amort.Bajas"/>
      <sheetName val="Selección Altas"/>
      <sheetName val="P. Global - Cargo a resultados"/>
    </sheetNames>
    <sheetDataSet>
      <sheetData sheetId="0">
        <row r="7">
          <cell r="L7">
            <v>9349191.1699999999</v>
          </cell>
        </row>
      </sheetData>
      <sheetData sheetId="1" refreshError="1"/>
      <sheetData sheetId="2" refreshError="1"/>
      <sheetData sheetId="3">
        <row r="7">
          <cell r="L7">
            <v>9349191.1699999999</v>
          </cell>
        </row>
      </sheetData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d"/>
      <sheetName val="Cruce con subdiario"/>
      <sheetName val="Links"/>
      <sheetName val="XREF"/>
      <sheetName val="Tickmarks"/>
      <sheetName val="Conciliación GL con subm-"/>
      <sheetName val="Fact. impagas"/>
      <sheetName val="PROVISION"/>
      <sheetName val="Prov.Locales"/>
      <sheetName val="Prov. Sdo. deudor"/>
      <sheetName val="MMA T.P.O."/>
      <sheetName val="TPO"/>
      <sheetName val="Prov.Fc"/>
      <sheetName val="CONCURSAL"/>
      <sheetName val="PROV CONVOCATORIA"/>
      <sheetName val="Extensión TPO"/>
      <sheetName val="Provisión facturas a recibir"/>
      <sheetName val="GAN-3|1 Prev Inc"/>
      <sheetName val="Detalle Prov. Locales"/>
      <sheetName val="Detalle Prov. Canje"/>
      <sheetName val="Anticipos publ."/>
      <sheetName val="Cheques diferidos"/>
      <sheetName val="Prov. Fc. a recibir"/>
      <sheetName val="OP a Entregar"/>
      <sheetName val="Detalle prov loc"/>
      <sheetName val="Prov.Fc. a recibir"/>
      <sheetName val="#REF"/>
      <sheetName val="Bono Amadeus"/>
      <sheetName val="Prov dtt ptransf"/>
      <sheetName val="Sueldos y Cs. Sociales PG"/>
      <sheetName val="SAC"/>
      <sheetName val="Worksheet in 6110 Cuentas por p"/>
      <sheetName val="Test de transacci. CF"/>
      <sheetName val="Sheet1"/>
      <sheetName val="Provisiones varias"/>
      <sheetName val="GMP-1"/>
      <sheetName val="GMP-5"/>
      <sheetName val="GMP-9"/>
      <sheetName val="GMP-2"/>
      <sheetName val="Resumen"/>
      <sheetName val="Revisión analitica"/>
      <sheetName val="Previsión Incob"/>
      <sheetName val="Recon "/>
      <sheetName val="Confirm"/>
    </sheetNames>
    <sheetDataSet>
      <sheetData sheetId="0"/>
      <sheetData sheetId="1" refreshError="1"/>
      <sheetData sheetId="2"/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 refreshError="1"/>
      <sheetData sheetId="18"/>
      <sheetData sheetId="19"/>
      <sheetData sheetId="20"/>
      <sheetData sheetId="21"/>
      <sheetData sheetId="22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d"/>
      <sheetName val="Links"/>
      <sheetName val="Sueldos a pagar"/>
      <sheetName val="RAF"/>
      <sheetName val="PAGOS"/>
      <sheetName val="Cs.Soc.a pagar"/>
      <sheetName val="Prueba Cs.Soc."/>
      <sheetName val="Antiguedad"/>
      <sheetName val="Provisión p_Vacaciones"/>
      <sheetName val="Activación de contrib."/>
      <sheetName val="Prueba gl. saldos result."/>
      <sheetName val="XREF"/>
      <sheetName val="Tickmarks"/>
      <sheetName val="SALDO CARGAS SOCIALES"/>
      <sheetName val="Cs. Soc. a pagar."/>
      <sheetName val="Provisión s_ SAC"/>
      <sheetName val="Umbral"/>
      <sheetName val="Activación de contrib Patron."/>
      <sheetName val="Embargos"/>
      <sheetName val="Worksheet in (C) 6410 REMUNERAC"/>
      <sheetName val="TPO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1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d"/>
      <sheetName val="Links"/>
      <sheetName val="XREF"/>
      <sheetName val="TPO"/>
    </sheetNames>
    <sheetDataSet>
      <sheetData sheetId="0">
        <row r="8">
          <cell r="K8">
            <v>616788.57999999996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1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MA"/>
      <sheetName val="Clientes"/>
      <sheetName val="CLIENTES (2)"/>
      <sheetName val="Sheet1"/>
      <sheetName val="Sheet1 (2)"/>
      <sheetName val="P-A Clientes"/>
      <sheetName val="XREF"/>
      <sheetName val="Tickmarks"/>
      <sheetName val="GMP-2"/>
      <sheetName val="GMP-1"/>
      <sheetName val="GMP-11"/>
      <sheetName val="GMP-5"/>
      <sheetName val="GMP-9"/>
      <sheetName val="GMP-4"/>
      <sheetName val="Compilación"/>
      <sheetName val="Boletas de Pago"/>
      <sheetName val="1387-01"/>
      <sheetName val="P.G."/>
      <sheetName val="EMBI+ Brz vs. Arg"/>
      <sheetName val="GMP-6"/>
      <sheetName val="Cálculo Cía"/>
      <sheetName val="Memo"/>
      <sheetName val="Letras y Notas BCRA"/>
      <sheetName val="Ret. y Perc. a pagar"/>
      <sheetName val="713-002}2"/>
      <sheetName val="525"/>
      <sheetName val="Resumen"/>
      <sheetName val="P_A Clientes"/>
      <sheetName val="Resumen y Amort.Bajas"/>
      <sheetName val="P.Global_Sueldos"/>
      <sheetName val="Lead"/>
      <sheetName val="IVA|PG DF"/>
      <sheetName val="Inventario"/>
      <sheetName val="VPP 2000"/>
      <sheetName val="2261-1"/>
      <sheetName val="Totales por clientes"/>
      <sheetName val="Clientes locales y exterior"/>
      <sheetName val="Interco"/>
      <sheetName val="#REF"/>
      <sheetName val="Cruce"/>
      <sheetName val="Cómputo"/>
      <sheetName val="Transporte"/>
      <sheetName val="VEHICULOS"/>
      <sheetName val="Hoja1 (2)"/>
      <sheetName val="IIBB"/>
      <sheetName val="PG Amortizaciones"/>
      <sheetName val="PG Valor Residual"/>
      <sheetName val="Altas"/>
      <sheetName val="Movimiento"/>
      <sheetName val="Previsión Incob."/>
      <sheetName val="1. C.Llave"/>
      <sheetName val="CE_mapping"/>
      <sheetName val="notas"/>
      <sheetName val="Moneda extranjera"/>
      <sheetName val="Detalle cuadro de gastos"/>
      <sheetName val="SSO"/>
      <sheetName val="Utilidades"/>
      <sheetName val="Prest. Soc."/>
      <sheetName val="Ligues contables"/>
      <sheetName val="EEPN|1"/>
      <sheetName val="CTF-2|1 1|"/>
      <sheetName val="Argentina"/>
      <sheetName val="Cs. soc. a pagar"/>
      <sheetName val="IVA Estimado"/>
      <sheetName val="Analisis P.A. al 31.10.07"/>
      <sheetName val="analisis"/>
      <sheetName val="Ganancias"/>
      <sheetName val="Sub-selección"/>
      <sheetName val="Test de Transacciones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d"/>
      <sheetName val="Links"/>
      <sheetName val="Recuento de efectivo"/>
      <sheetName val="Conciliaciones Bancarias"/>
      <sheetName val="Selección partidas que suman"/>
      <sheetName val="Selección valores en custodia"/>
      <sheetName val="Valores en custodia"/>
      <sheetName val="Fondo Fijo en moneda ext."/>
      <sheetName val="OP Canje"/>
      <sheetName val="Tickmarks "/>
      <sheetName val="XREF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</sheetDataSet>
  </externalBook>
</externalLink>
</file>

<file path=xl/externalLinks/externalLink1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ADO"/>
      <sheetName val="Adaptación p-20F"/>
      <sheetName val="controles"/>
      <sheetName val="Datos del Balance"/>
      <sheetName val="eliminaciones vpp"/>
      <sheetName val="EBITDA"/>
      <sheetName val="EBITDA(Vtas establecim.eoaf)"/>
      <sheetName val="Bce Patrim"/>
      <sheetName val="Bce Resumido AIF"/>
      <sheetName val="Edo Rdos"/>
      <sheetName val="Edo Rdos (cactus)"/>
      <sheetName val="EOAF"/>
      <sheetName val="elim interco"/>
      <sheetName val="RDOS elim interco"/>
      <sheetName val="nota numérica cactus"/>
      <sheetName val="nota numérica"/>
      <sheetName val="rt12 activos"/>
      <sheetName val="rt12 pasivos"/>
      <sheetName val="rtdo por acción"/>
      <sheetName val="info por segmento"/>
      <sheetName val="ANEXO A"/>
      <sheetName val="ANEXO B"/>
      <sheetName val="ANEXO C"/>
      <sheetName val="ANEXO C  cactus"/>
      <sheetName val="ANEXO E"/>
      <sheetName val="ANEXO F"/>
      <sheetName val="Anexo F cactus"/>
      <sheetName val="ANEXO G"/>
      <sheetName val="ANEXO G (cactus)"/>
      <sheetName val="ANEXO H"/>
      <sheetName val="Anexo H (Cactus)"/>
      <sheetName val="Anexo H (VIEJO)"/>
      <sheetName val="Reseña cuadros"/>
      <sheetName val="INDICES"/>
    </sheetNames>
    <sheetDataSet>
      <sheetData sheetId="0"/>
      <sheetData sheetId="1"/>
      <sheetData sheetId="2"/>
      <sheetData sheetId="3" refreshError="1">
        <row r="10">
          <cell r="B10">
            <v>38168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externalLinks/externalLink1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g VR"/>
      <sheetName val="Pg Am"/>
      <sheetName val="Altas totales"/>
      <sheetName val="Altas o.curso"/>
      <sheetName val="Altas Bs. Uso"/>
      <sheetName val="GLOBAL"/>
      <sheetName val="ANEXO1"/>
      <sheetName val="Mayores"/>
      <sheetName val="Umbral"/>
      <sheetName val="Tildes"/>
      <sheetName val="XREF"/>
      <sheetName val="Lead"/>
      <sheetName val="Conciliaciones Bancarias"/>
      <sheetName val="MMA"/>
      <sheetName val="Sdos."/>
      <sheetName val="TITULOS"/>
      <sheetName val="525"/>
      <sheetName val="b) vacaciones Argentina"/>
      <sheetName val="CREDITOS"/>
      <sheetName val="IVA"/>
      <sheetName val="saldos al 31.08.05"/>
      <sheetName val="Prueba Global CS"/>
      <sheetName val="IVA|PG DF"/>
    </sheetNames>
    <sheetDataSet>
      <sheetData sheetId="0">
        <row r="16">
          <cell r="G16">
            <v>1016799.6531133968</v>
          </cell>
        </row>
      </sheetData>
      <sheetData sheetId="1">
        <row r="16">
          <cell r="G16">
            <v>1016799.6531133968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w"/>
      <sheetName val="ת_פנדיאיסי"/>
      <sheetName val="high"/>
      <sheetName val="תזרים מאוחד"/>
      <sheetName val="menu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דוח על תזרימי מזומנים ביניים מאוחד</v>
          </cell>
          <cell r="D3">
            <v>0</v>
          </cell>
          <cell r="E3">
            <v>0</v>
          </cell>
          <cell r="F3" t="str">
            <v>טלקו סיייט</v>
          </cell>
          <cell r="G3" t="str">
            <v>נכסים</v>
          </cell>
          <cell r="H3" t="str">
            <v>ברטן</v>
          </cell>
          <cell r="I3" t="str">
            <v>שופרסל</v>
          </cell>
          <cell r="J3" t="str">
            <v>ג'נרל</v>
          </cell>
          <cell r="K3" t="str">
            <v>אביבגלעדי</v>
          </cell>
          <cell r="L3" t="str">
            <v>נטויזן</v>
          </cell>
          <cell r="M3" t="str">
            <v>גלובקול</v>
          </cell>
          <cell r="N3" t="str">
            <v>חברה1</v>
          </cell>
        </row>
        <row r="4">
          <cell r="A4" t="str">
            <v>מותאם לשקל חדש של חודש 03/08 (באלפי שקלים)</v>
          </cell>
        </row>
        <row r="7">
          <cell r="B7" t="str">
            <v>אלפי ש"ח</v>
          </cell>
        </row>
        <row r="8">
          <cell r="A8" t="str">
            <v>מזומנים שנבעו מהפעלה</v>
          </cell>
        </row>
        <row r="10">
          <cell r="A10" t="str">
            <v>תזרימי מזומנים מפעילות שוטפת</v>
          </cell>
        </row>
        <row r="11">
          <cell r="A11" t="str">
            <v>רווח (הפסד) נקי לתקופה כולל מיעוט</v>
          </cell>
          <cell r="B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A12" t="str">
            <v>תוצאות עסקי ביטוח</v>
          </cell>
          <cell r="B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3">
          <cell r="A13" t="str">
            <v>התאמות הדרושות כדי להציג את המזומניםושווי המזומנים מפעילות שוטפת (א)</v>
          </cell>
          <cell r="B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</row>
        <row r="14">
          <cell r="A14" t="str">
            <v>מזומנים נטו שנבעו מפעילות שוטפת</v>
          </cell>
          <cell r="B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6">
          <cell r="A16" t="str">
            <v xml:space="preserve">תזרימי מזומנים  מפעילות השקעה </v>
          </cell>
        </row>
        <row r="17">
          <cell r="A17" t="str">
            <v>השקעה ב:</v>
          </cell>
        </row>
        <row r="18">
          <cell r="A18" t="str">
            <v>הלוואות ופקדונות לזמן ארוך</v>
          </cell>
          <cell r="B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A19" t="str">
            <v>מניות של חברות כלולות</v>
          </cell>
          <cell r="B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</row>
        <row r="20">
          <cell r="A20" t="str">
            <v>הלוואה לחברה כלולה</v>
          </cell>
          <cell r="B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רכישת מניות חברות מתאחדות ע"י חברות בנות שלהם</v>
          </cell>
          <cell r="B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מקרקעין, רכוש קבוע ואחר</v>
          </cell>
          <cell r="B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רכישת נדל"ן להשקעה</v>
          </cell>
          <cell r="B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רכוש אחר</v>
          </cell>
          <cell r="B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מענקי השקעה שנתקבלו</v>
          </cell>
          <cell r="B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A26" t="str">
            <v>השקעות שוטפות, נטו</v>
          </cell>
          <cell r="B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פעילות שהופסקה</v>
          </cell>
          <cell r="B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הוצאות פיתוח</v>
          </cell>
          <cell r="B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A29" t="str">
            <v>השקעות שאינן שוטפות</v>
          </cell>
          <cell r="B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A30" t="str">
            <v xml:space="preserve">רכישות חברות שאוחדו לראשונה </v>
          </cell>
          <cell r="B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מזומנים ממימוש השקעות בחברות שאוחדו בעבר (ב)</v>
          </cell>
          <cell r="B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A32" t="str">
            <v>רכישת זכויות בחברות מאוחדות</v>
          </cell>
          <cell r="B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B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A34" t="str">
            <v>תמורה ממימוש:</v>
          </cell>
        </row>
        <row r="35">
          <cell r="A35" t="str">
            <v>הלוואות ופקדונות לזמן ארוך</v>
          </cell>
          <cell r="B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</row>
        <row r="36">
          <cell r="A36" t="str">
            <v>תמורה מסילוק נגזרים</v>
          </cell>
          <cell r="B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</row>
        <row r="37">
          <cell r="A37" t="str">
            <v>ריבית שהתקבלה</v>
          </cell>
          <cell r="B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</row>
        <row r="38">
          <cell r="A38" t="str">
            <v>השקעות שוטפות נטו</v>
          </cell>
          <cell r="B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A39" t="str">
            <v>השקעות שאינן שוטפות</v>
          </cell>
          <cell r="B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</row>
        <row r="40">
          <cell r="A40" t="str">
            <v>השקעות במניות של חברות מוחזקות לרבות דיבידנד ממימוש</v>
          </cell>
          <cell r="B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A41" t="str">
            <v>הלוואה לחברה כלולה</v>
          </cell>
          <cell r="B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A42" t="str">
            <v>מקרקעין, רכוש קבוע, רכוש להשכרה ורכוש אחר</v>
          </cell>
          <cell r="B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</row>
        <row r="43">
          <cell r="A43" t="str">
            <v>תמורה ממכירת זכויות בחברות מאוחדות</v>
          </cell>
          <cell r="B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</row>
        <row r="44">
          <cell r="A44" t="str">
            <v>תמורה בניכוי מזומנים שנגרעו ממכירת פעילות מופסקת</v>
          </cell>
          <cell r="B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B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D46">
            <v>0</v>
          </cell>
          <cell r="E46">
            <v>0</v>
          </cell>
        </row>
        <row r="47">
          <cell r="A47" t="str">
            <v>מזומנים ששימשו לפעילות השקעה</v>
          </cell>
          <cell r="B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9">
          <cell r="A49" t="str">
            <v>פעילות מימון</v>
          </cell>
        </row>
        <row r="50">
          <cell r="A50" t="str">
            <v>פרעון:</v>
          </cell>
          <cell r="B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</row>
        <row r="51">
          <cell r="A51" t="str">
            <v>התחיבויות שוטפות</v>
          </cell>
          <cell r="B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</row>
        <row r="52">
          <cell r="A52" t="str">
            <v>התחייבויות שאינן שוטפות</v>
          </cell>
          <cell r="B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3">
          <cell r="A53" t="str">
            <v>תשלום עלויות עסקה</v>
          </cell>
          <cell r="B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</row>
        <row r="54">
          <cell r="A54" t="str">
            <v>רכישת מניות החברה (מניות באוצר)</v>
          </cell>
          <cell r="B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A55" t="str">
            <v>פעילות שהופסקה</v>
          </cell>
          <cell r="B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A56" t="str">
            <v>תשלום התחיבויות בשל חכירה מימונית</v>
          </cell>
          <cell r="B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A57" t="str">
            <v>דיבידנד ששולם ע"י החברה</v>
          </cell>
          <cell r="B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A58" t="str">
            <v>ריבית ששולמה</v>
          </cell>
          <cell r="B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A59" t="str">
            <v>דיבידנד ששולם לבעמ"נ חיצוניים בחברות מאוחדות</v>
          </cell>
          <cell r="B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B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A61" t="str">
            <v>תמורה מ:</v>
          </cell>
          <cell r="D61">
            <v>0</v>
          </cell>
          <cell r="E61">
            <v>0</v>
          </cell>
        </row>
        <row r="62">
          <cell r="A62" t="str">
            <v>התחייבויות שוטפות</v>
          </cell>
          <cell r="B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A63" t="str">
            <v>התחייבויות שאינן שוטפות</v>
          </cell>
          <cell r="B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A64" t="str">
            <v>הנפקת ניירות ערך ניתנים להמרה</v>
          </cell>
          <cell r="B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A65" t="str">
            <v>מכירת מניות החברה באוצר</v>
          </cell>
          <cell r="B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A66" t="str">
            <v>תמורה ממימוש אופציות למניות</v>
          </cell>
          <cell r="B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A67" t="str">
            <v>הנפקת מניות בחברה</v>
          </cell>
          <cell r="B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A68" t="str">
            <v>הנפקת מניות ע"י חברות מתאחדות</v>
          </cell>
          <cell r="B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B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2">
          <cell r="A72" t="str">
            <v>מזומנים שנבעו (ששימשו) מפעילות מימון</v>
          </cell>
          <cell r="B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</row>
        <row r="75">
          <cell r="A75" t="str">
            <v>פעילות הונית של החברה עם עסקי הביטוח</v>
          </cell>
          <cell r="B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A77" t="str">
            <v>סך הכל מזומנים שנבעו (ששימשו) מהפעלה</v>
          </cell>
          <cell r="B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</row>
        <row r="80">
          <cell r="A80" t="str">
            <v>גידול (קיטון) במזומנים ושווי מזומנים</v>
          </cell>
          <cell r="B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A81" t="str">
            <v>השפעת תנודות בשער החליפין על יתרות מזומנים</v>
          </cell>
          <cell r="B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A82" t="str">
            <v>יתרת מזומנים ושווי מזומנים לתחילת התקופה</v>
          </cell>
          <cell r="B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A83" t="str">
            <v>יתרת מזומנים ושווי מזומנים לסוף התקופה</v>
          </cell>
          <cell r="B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6">
          <cell r="A86" t="str">
            <v>א) ההתאמות הדרושות כדי להציג את המזומנים</v>
          </cell>
        </row>
        <row r="87">
          <cell r="A87" t="str">
            <v>:ושווי המזומנים מפעילות שוטפת</v>
          </cell>
        </row>
        <row r="88">
          <cell r="A88" t="str">
            <v>הכנסות והוצאות שאינן כרוכות בתזרימי מזומנים:</v>
          </cell>
        </row>
        <row r="90">
          <cell r="A90" t="str">
            <v>חלק הקבוצה ברווח הנקי של חברות כלולות</v>
          </cell>
          <cell r="B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</row>
        <row r="91">
          <cell r="A91" t="str">
            <v>בניכוי דיב' שנתקבל מאותן חברות</v>
          </cell>
          <cell r="B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</row>
        <row r="92">
          <cell r="A92" t="str">
            <v>הפחתה של נכסים לא מוחשיים</v>
          </cell>
          <cell r="B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3">
          <cell r="A93" t="str">
            <v>הפסד (ביטול הפסד) מירידת ערך רכוש קבוע</v>
          </cell>
          <cell r="B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</row>
        <row r="94">
          <cell r="A94" t="str">
            <v>הפסד (ביטול הפסד) מירידת ערך נכסים לא מוחשיים</v>
          </cell>
          <cell r="B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</row>
        <row r="95">
          <cell r="A95" t="str">
            <v>הפסד מירידת ערך מוניטין</v>
          </cell>
          <cell r="B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</row>
        <row r="96">
          <cell r="A96" t="str">
            <v>הפסד מירידת ערך נכסים מסווגים מוחזקים למכירה</v>
          </cell>
          <cell r="B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</row>
        <row r="97">
          <cell r="A97" t="str">
            <v>הפחתת רכוש קבוע והוצאות נדחות</v>
          </cell>
          <cell r="B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8">
          <cell r="A98" t="str">
            <v xml:space="preserve">הפרשה לחומ"ס  </v>
          </cell>
          <cell r="B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</row>
        <row r="99">
          <cell r="A99" t="str">
            <v>הפסד/רווח הון ממימוש השקעות ורכוש קבוע נטו</v>
          </cell>
          <cell r="B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</row>
        <row r="100">
          <cell r="A100" t="str">
            <v>עלויות מימון</v>
          </cell>
          <cell r="B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</row>
        <row r="101">
          <cell r="A101" t="str">
            <v>הוצאות מסים על ההכנסה</v>
          </cell>
          <cell r="B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A102" t="str">
            <v>מס הכנסה ששולם, נטו</v>
          </cell>
          <cell r="B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A103" t="str">
            <v>שינוי בשווי הוגן של נדל"ן להשקעה</v>
          </cell>
          <cell r="B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</row>
        <row r="104">
          <cell r="A104" t="str">
            <v>ירידה/עליית ערך ני"ע מוחזקים למכירה</v>
          </cell>
          <cell r="B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5">
          <cell r="A105" t="str">
            <v xml:space="preserve">השקעות נטו בניירות ערך המוחזקים למסחר </v>
          </cell>
          <cell r="B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</row>
        <row r="106">
          <cell r="A106" t="str">
            <v>תוצאות מגזר שפעילותו הופסקה</v>
          </cell>
          <cell r="B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</row>
        <row r="107">
          <cell r="A107" t="str">
            <v>עסקאות תשלום מבוסס מניות שסולקו במניות</v>
          </cell>
          <cell r="B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</row>
        <row r="108">
          <cell r="B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</row>
        <row r="110">
          <cell r="D110">
            <v>0</v>
          </cell>
          <cell r="E110">
            <v>0</v>
          </cell>
        </row>
        <row r="111">
          <cell r="A111" t="str">
            <v>(גידול)  קיטון בחייבים לז"א</v>
          </cell>
          <cell r="B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</row>
        <row r="112">
          <cell r="A112" t="str">
            <v>(גידול)  קיטון בחייבים ויתרות חובה</v>
          </cell>
          <cell r="B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</row>
        <row r="113">
          <cell r="A113" t="str">
            <v>(גידול) קיטון בלקוחות</v>
          </cell>
          <cell r="B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</row>
        <row r="114">
          <cell r="A114" t="str">
            <v xml:space="preserve">(גידול) קיטון בעבודות בניה מקרקעין ומלאי </v>
          </cell>
          <cell r="B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</row>
        <row r="115">
          <cell r="A115" t="str">
            <v>(גידול) קיטון במלאי  לזמן ארוך</v>
          </cell>
          <cell r="B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</row>
        <row r="116">
          <cell r="A116" t="str">
            <v>שינוי בהפרשות ובהטבות לעובדים</v>
          </cell>
          <cell r="B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</row>
        <row r="117">
          <cell r="A117" t="str">
            <v>גידול (קיטון) בספקים</v>
          </cell>
          <cell r="B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</row>
        <row r="118">
          <cell r="A118" t="str">
            <v>גידול (קיטון)  בזכאים ויתרות זכות</v>
          </cell>
          <cell r="B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</row>
        <row r="119">
          <cell r="A119" t="str">
            <v>גידול (קיטון)  בהכנסות נדחות לז"א</v>
          </cell>
          <cell r="B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</row>
        <row r="120">
          <cell r="A120" t="str">
            <v>גידול (קיטון)  בהתחייבויות אחרות לז"א</v>
          </cell>
          <cell r="B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</row>
        <row r="121">
          <cell r="B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</row>
        <row r="123">
          <cell r="B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</row>
        <row r="126">
          <cell r="A126" t="str">
            <v>ב) מזומנים ממימוש השקעות בחברות בת שאוחדו בעבר  (בנכוי מזומנים ושווי מזומנים ליום המכירה)</v>
          </cell>
          <cell r="D126">
            <v>0</v>
          </cell>
          <cell r="E126">
            <v>0</v>
          </cell>
        </row>
        <row r="127">
          <cell r="D127">
            <v>0</v>
          </cell>
          <cell r="E127">
            <v>0</v>
          </cell>
        </row>
        <row r="128">
          <cell r="A128" t="str">
            <v>הון חוזר</v>
          </cell>
          <cell r="B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</row>
        <row r="129">
          <cell r="A129" t="str">
            <v>פקדונות והלוואות לזמן ארוך</v>
          </cell>
          <cell r="B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</row>
        <row r="130">
          <cell r="A130" t="str">
            <v>השקעות במניות של חברות מוחזקות</v>
          </cell>
          <cell r="B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</row>
        <row r="131">
          <cell r="A131" t="str">
            <v>השקעות אחרות כולל נגזרים</v>
          </cell>
          <cell r="B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</row>
        <row r="132">
          <cell r="A132" t="str">
            <v>רכוש קבוע, מקרקעין, רכוש אחר והוצאות נדחות</v>
          </cell>
          <cell r="B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</row>
        <row r="133">
          <cell r="A133" t="str">
            <v>התחייבויות ארוכות מועד</v>
          </cell>
          <cell r="B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</row>
        <row r="134">
          <cell r="A134" t="str">
            <v>זכויות מיעוט</v>
          </cell>
          <cell r="B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</row>
        <row r="135">
          <cell r="A135" t="str">
            <v>רווח/הפסד הון ממימוש השקעות בחברות בת שאוחדו בעבר</v>
          </cell>
          <cell r="B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</row>
        <row r="136">
          <cell r="A136" t="str">
            <v>תקבולים ע"ח מניות בחברת בת</v>
          </cell>
          <cell r="B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</row>
        <row r="137">
          <cell r="B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</row>
        <row r="138">
          <cell r="A138" t="str">
            <v>ד) פעולות שלא במזומן</v>
          </cell>
        </row>
      </sheetData>
      <sheetData sheetId="4" refreshError="1"/>
    </sheetDataSet>
  </externalBook>
</externalLink>
</file>

<file path=xl/externalLinks/externalLink2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CMM797"/>
    </sheetNames>
    <definedNames>
      <definedName name="הדפסת_דוח_7_ראלי"/>
    </definedNames>
    <sheetDataSet>
      <sheetData sheetId="0" refreshError="1"/>
    </sheetDataSet>
  </externalBook>
</externalLink>
</file>

<file path=xl/externalLinks/externalLink2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כללי"/>
    </sheetNames>
    <sheetDataSet>
      <sheetData sheetId="0" refreshError="1"/>
    </sheetDataSet>
  </externalBook>
</externalLink>
</file>

<file path=xl/externalLinks/externalLink2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CMM797"/>
    </sheetNames>
    <definedNames>
      <definedName name="הדפסת_דוח_7_ראלי"/>
    </definedNames>
    <sheetDataSet>
      <sheetData sheetId="0" refreshError="1"/>
    </sheetDataSet>
  </externalBook>
</externalLink>
</file>

<file path=xl/externalLinks/externalLink2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9" tint="-0.249977111117893"/>
    <pageSetUpPr fitToPage="1"/>
  </sheetPr>
  <dimension ref="A1:Z40"/>
  <sheetViews>
    <sheetView view="pageBreakPreview" zoomScaleSheetLayoutView="100" workbookViewId="0">
      <selection activeCell="E8" sqref="E8"/>
    </sheetView>
  </sheetViews>
  <sheetFormatPr baseColWidth="10" defaultColWidth="8.83203125" defaultRowHeight="14"/>
  <cols>
    <col min="1" max="1" width="8.83203125" style="157"/>
    <col min="2" max="2" width="35.33203125" style="157" customWidth="1"/>
    <col min="3" max="3" width="15.33203125" style="157" bestFit="1" customWidth="1"/>
    <col min="4" max="4" width="11.83203125" style="157" bestFit="1" customWidth="1"/>
    <col min="5" max="5" width="10.33203125" style="157" bestFit="1" customWidth="1"/>
    <col min="6" max="6" width="8.83203125" style="157"/>
    <col min="7" max="7" width="11.1640625" style="357" bestFit="1" customWidth="1"/>
    <col min="8" max="8" width="8.83203125" style="349"/>
    <col min="9" max="9" width="21.83203125" style="349" bestFit="1" customWidth="1"/>
    <col min="10" max="10" width="18" style="349" bestFit="1" customWidth="1"/>
    <col min="11" max="12" width="20" style="349" bestFit="1" customWidth="1"/>
    <col min="13" max="13" width="17.33203125" style="349" bestFit="1" customWidth="1"/>
    <col min="14" max="15" width="8.83203125" style="349"/>
    <col min="16" max="17" width="20" style="349" bestFit="1" customWidth="1"/>
    <col min="18" max="18" width="13.83203125" style="349" bestFit="1" customWidth="1"/>
    <col min="19" max="19" width="12.83203125" style="349" bestFit="1" customWidth="1"/>
    <col min="20" max="20" width="14" style="349" bestFit="1" customWidth="1"/>
    <col min="21" max="22" width="20" style="157" bestFit="1" customWidth="1"/>
    <col min="23" max="24" width="8.83203125" style="157"/>
    <col min="25" max="25" width="14" style="157" bestFit="1" customWidth="1"/>
    <col min="26" max="16384" width="8.83203125" style="157"/>
  </cols>
  <sheetData>
    <row r="1" spans="1:26" ht="19">
      <c r="A1" s="1" t="s">
        <v>356</v>
      </c>
    </row>
    <row r="2" spans="1:26" ht="19">
      <c r="A2" s="1" t="s">
        <v>199</v>
      </c>
      <c r="L2" s="378"/>
      <c r="M2" s="378"/>
      <c r="N2" s="378"/>
      <c r="O2" s="378"/>
      <c r="P2" s="378"/>
      <c r="Q2" s="378"/>
      <c r="R2" s="378"/>
      <c r="S2" s="378"/>
      <c r="T2" s="378"/>
      <c r="U2" s="378"/>
      <c r="V2" s="378"/>
      <c r="W2" s="378"/>
      <c r="X2" s="378"/>
      <c r="Y2" s="378"/>
      <c r="Z2" s="379"/>
    </row>
    <row r="3" spans="1:26" ht="19">
      <c r="A3" s="1"/>
      <c r="G3" s="371"/>
      <c r="H3" s="350"/>
      <c r="L3" s="378"/>
      <c r="M3" s="378"/>
      <c r="N3" s="378"/>
      <c r="O3" s="380" t="e">
        <f ca="1">_xll.TR("IRS;IRS.BA;IRCP.O;IRCP.BA;BHI.BA;ARS=","CF_LAST;TR.CompanyMarketCap;TR.CompanyMarketCap","CH=Fd RH=IN",N4)</f>
        <v>#NAME?</v>
      </c>
      <c r="P3" s="378"/>
      <c r="Q3" s="378"/>
      <c r="R3" s="378"/>
      <c r="S3" s="378"/>
      <c r="T3" s="380" t="e">
        <f ca="1">_xll.TR("CDOR.O","CF_LAST;TR.CompanyMarketCap;TR.CompanyMarketCap","CH=Fd RH=IN",S4)</f>
        <v>#NAME?</v>
      </c>
      <c r="U3" s="378"/>
      <c r="V3" s="378"/>
      <c r="W3" s="378"/>
      <c r="X3" s="378" t="s">
        <v>432</v>
      </c>
      <c r="Y3" s="381">
        <v>4941878</v>
      </c>
      <c r="Z3" s="379"/>
    </row>
    <row r="4" spans="1:26" ht="17">
      <c r="B4" s="157" t="s">
        <v>359</v>
      </c>
      <c r="C4" s="242">
        <f>O5</f>
        <v>18.830000000000002</v>
      </c>
      <c r="D4" s="231"/>
      <c r="E4" s="231"/>
      <c r="L4" s="378"/>
      <c r="M4" s="378"/>
      <c r="N4" s="378"/>
      <c r="O4" s="378" t="s">
        <v>361</v>
      </c>
      <c r="P4" s="378" t="s">
        <v>362</v>
      </c>
      <c r="Q4" s="378" t="s">
        <v>362</v>
      </c>
      <c r="R4" s="378"/>
      <c r="S4" s="378"/>
      <c r="T4" s="378" t="s">
        <v>361</v>
      </c>
      <c r="U4" s="378" t="s">
        <v>362</v>
      </c>
      <c r="V4" s="378" t="s">
        <v>362</v>
      </c>
      <c r="W4" s="378"/>
      <c r="X4" s="378" t="s">
        <v>467</v>
      </c>
      <c r="Y4" s="381">
        <v>1261723</v>
      </c>
      <c r="Z4" s="379"/>
    </row>
    <row r="5" spans="1:26" ht="17">
      <c r="B5" s="157" t="s">
        <v>360</v>
      </c>
      <c r="C5" s="242">
        <f>O6</f>
        <v>29</v>
      </c>
      <c r="D5" s="231"/>
      <c r="E5" s="231"/>
      <c r="L5" s="378"/>
      <c r="M5" s="378"/>
      <c r="N5" s="382" t="s">
        <v>363</v>
      </c>
      <c r="O5" s="383">
        <v>18.830000000000002</v>
      </c>
      <c r="P5" s="384">
        <v>1140210972.7230101</v>
      </c>
      <c r="Q5" s="384">
        <v>1140210972.7230101</v>
      </c>
      <c r="R5" s="384"/>
      <c r="S5" s="382" t="s">
        <v>466</v>
      </c>
      <c r="T5" s="382">
        <v>1.9589000000000001</v>
      </c>
      <c r="U5" s="381">
        <v>9680644.8142000008</v>
      </c>
      <c r="V5" s="381">
        <v>9680644.8142000008</v>
      </c>
      <c r="W5" s="378"/>
      <c r="X5" s="378" t="s">
        <v>432</v>
      </c>
      <c r="Y5" s="385">
        <f>Y4/Y3</f>
        <v>0.25531245409133935</v>
      </c>
      <c r="Z5" s="379"/>
    </row>
    <row r="6" spans="1:26">
      <c r="B6" s="158"/>
      <c r="C6" s="159" t="s">
        <v>200</v>
      </c>
      <c r="D6" s="159"/>
      <c r="E6" s="159"/>
      <c r="L6" s="378"/>
      <c r="M6" s="378"/>
      <c r="N6" s="382" t="s">
        <v>364</v>
      </c>
      <c r="O6" s="383">
        <v>29</v>
      </c>
      <c r="P6" s="384">
        <v>17254812650.2173</v>
      </c>
      <c r="Q6" s="384">
        <v>17254812650.2173</v>
      </c>
      <c r="R6" s="384">
        <f>Q6/$O$10</f>
        <v>1150320843.34782</v>
      </c>
      <c r="S6" s="382"/>
      <c r="T6" s="378"/>
      <c r="U6" s="378"/>
      <c r="V6" s="378"/>
      <c r="W6" s="378"/>
      <c r="X6" s="378" t="s">
        <v>468</v>
      </c>
      <c r="Y6" s="386">
        <f>Y4*T5</f>
        <v>2471589.1847000001</v>
      </c>
      <c r="Z6" s="379"/>
    </row>
    <row r="7" spans="1:26">
      <c r="B7" s="160"/>
      <c r="C7" s="232" t="s">
        <v>39</v>
      </c>
      <c r="D7" s="233" t="s">
        <v>40</v>
      </c>
      <c r="E7" s="234" t="s">
        <v>41</v>
      </c>
      <c r="L7" s="387" t="s">
        <v>465</v>
      </c>
      <c r="M7" s="378"/>
      <c r="N7" s="382" t="s">
        <v>365</v>
      </c>
      <c r="O7" s="383">
        <v>38.68</v>
      </c>
      <c r="P7" s="384">
        <v>1216139883.3858299</v>
      </c>
      <c r="Q7" s="384">
        <v>1216139883.3858299</v>
      </c>
      <c r="R7" s="384"/>
      <c r="S7" s="382"/>
      <c r="T7" s="378"/>
      <c r="U7" s="378"/>
      <c r="V7" s="378"/>
      <c r="W7" s="378"/>
      <c r="X7" s="378" t="s">
        <v>469</v>
      </c>
      <c r="Y7" s="386">
        <v>3245156</v>
      </c>
      <c r="Z7" s="379"/>
    </row>
    <row r="8" spans="1:26" ht="15">
      <c r="B8" s="157" t="s">
        <v>482</v>
      </c>
      <c r="C8" s="235">
        <f>'3. Ratio Valuation'!M22/1000000*L8-('3. Ratio Valuation'!I17/1000)</f>
        <v>525.78909300061503</v>
      </c>
      <c r="D8" s="241">
        <f>'Blended Valuation'!D15/1000-('3. Ratio Valuation'!I17/1000)</f>
        <v>0.85591792930141219</v>
      </c>
      <c r="E8" s="236">
        <f>D8</f>
        <v>0.85591792930141219</v>
      </c>
      <c r="H8" s="365"/>
      <c r="L8" s="388">
        <v>0.94740000000000002</v>
      </c>
      <c r="M8" s="378"/>
      <c r="N8" s="382" t="s">
        <v>366</v>
      </c>
      <c r="O8" s="383">
        <v>140</v>
      </c>
      <c r="P8" s="384">
        <v>18403844855.277802</v>
      </c>
      <c r="Q8" s="384">
        <v>18403844855.277802</v>
      </c>
      <c r="R8" s="384">
        <f>Q8/$O$10</f>
        <v>1226922990.3518534</v>
      </c>
      <c r="S8" s="382"/>
      <c r="T8" s="378"/>
      <c r="U8" s="378"/>
      <c r="V8" s="378"/>
      <c r="W8" s="378"/>
      <c r="X8" s="378" t="s">
        <v>468</v>
      </c>
      <c r="Y8" s="386">
        <v>10</v>
      </c>
      <c r="Z8" s="379"/>
    </row>
    <row r="9" spans="1:26" ht="15">
      <c r="B9" s="157" t="s">
        <v>464</v>
      </c>
      <c r="C9" s="228">
        <f>L9*P14/O10/1000</f>
        <v>241.89803924900002</v>
      </c>
      <c r="D9" s="164">
        <f>C9</f>
        <v>241.89803924900002</v>
      </c>
      <c r="E9" s="165">
        <f>D9</f>
        <v>241.89803924900002</v>
      </c>
      <c r="H9" s="365"/>
      <c r="L9" s="389">
        <v>0.29909999999999998</v>
      </c>
      <c r="M9" s="378"/>
      <c r="N9" s="382" t="s">
        <v>367</v>
      </c>
      <c r="O9" s="383">
        <v>8.2900000000000009</v>
      </c>
      <c r="P9" s="384">
        <v>5983093347.5531101</v>
      </c>
      <c r="Q9" s="384">
        <v>5983093347.5531101</v>
      </c>
      <c r="R9" s="384">
        <f>Q9/$O$10</f>
        <v>398872889.83687401</v>
      </c>
      <c r="S9" s="382"/>
      <c r="T9" s="378"/>
      <c r="U9" s="378"/>
      <c r="V9" s="378"/>
      <c r="W9" s="378"/>
      <c r="X9" s="378" t="s">
        <v>469</v>
      </c>
      <c r="Y9" s="386">
        <f>Y7*Y8</f>
        <v>32451560</v>
      </c>
      <c r="Z9" s="379"/>
    </row>
    <row r="10" spans="1:26" ht="15">
      <c r="B10" s="157" t="s">
        <v>303</v>
      </c>
      <c r="C10" s="228">
        <f>159+46+(34/3.16)+(27/3.1155)</f>
        <v>224.42583936178642</v>
      </c>
      <c r="D10" s="164">
        <v>500</v>
      </c>
      <c r="E10" s="165">
        <v>1000</v>
      </c>
      <c r="H10" s="365"/>
      <c r="L10" s="389">
        <v>1</v>
      </c>
      <c r="M10" s="378"/>
      <c r="N10" s="382" t="s">
        <v>368</v>
      </c>
      <c r="O10" s="390">
        <v>15</v>
      </c>
      <c r="P10" s="383" t="s">
        <v>369</v>
      </c>
      <c r="Q10" s="383" t="s">
        <v>369</v>
      </c>
      <c r="R10" s="383"/>
      <c r="S10" s="382"/>
      <c r="T10" s="378"/>
      <c r="U10" s="378"/>
      <c r="V10" s="378"/>
      <c r="W10" s="378"/>
      <c r="X10" s="378"/>
      <c r="Y10" s="378"/>
      <c r="Z10" s="379"/>
    </row>
    <row r="11" spans="1:26" ht="15">
      <c r="B11" s="157" t="s">
        <v>470</v>
      </c>
      <c r="C11" s="228">
        <f>(Y9+Y6)/1000000</f>
        <v>34.923149184699994</v>
      </c>
      <c r="D11" s="164">
        <f>C11</f>
        <v>34.923149184699994</v>
      </c>
      <c r="E11" s="165">
        <f>D11</f>
        <v>34.923149184699994</v>
      </c>
      <c r="H11" s="365"/>
      <c r="L11" s="389">
        <v>1</v>
      </c>
      <c r="M11" s="378"/>
      <c r="N11" s="382"/>
      <c r="O11" s="378"/>
      <c r="P11" s="378"/>
      <c r="Q11" s="378"/>
      <c r="R11" s="378"/>
      <c r="S11" s="378"/>
      <c r="T11" s="378"/>
      <c r="U11" s="378"/>
      <c r="V11" s="378"/>
      <c r="W11" s="378"/>
      <c r="X11" s="378"/>
      <c r="Y11" s="378"/>
      <c r="Z11" s="379"/>
    </row>
    <row r="12" spans="1:26" ht="15">
      <c r="B12" s="157" t="s">
        <v>471</v>
      </c>
      <c r="C12" s="228">
        <v>0</v>
      </c>
      <c r="D12" s="164">
        <v>250</v>
      </c>
      <c r="E12" s="165">
        <v>515</v>
      </c>
      <c r="H12" s="365"/>
      <c r="L12" s="389">
        <v>1</v>
      </c>
      <c r="M12" s="378"/>
      <c r="N12" s="378"/>
      <c r="O12" s="378"/>
      <c r="P12" s="378"/>
      <c r="Q12" s="378"/>
      <c r="R12" s="378"/>
      <c r="S12" s="378"/>
      <c r="T12" s="378"/>
      <c r="U12" s="378"/>
      <c r="V12" s="378"/>
      <c r="W12" s="378"/>
      <c r="X12" s="378"/>
      <c r="Y12" s="378"/>
      <c r="Z12" s="379"/>
    </row>
    <row r="13" spans="1:26" ht="15">
      <c r="B13" s="157" t="s">
        <v>304</v>
      </c>
      <c r="C13" s="228">
        <f>52*L13</f>
        <v>39.696799999999996</v>
      </c>
      <c r="D13" s="164">
        <f t="shared" ref="D13:E16" si="0">C13</f>
        <v>39.696799999999996</v>
      </c>
      <c r="E13" s="165">
        <f t="shared" si="0"/>
        <v>39.696799999999996</v>
      </c>
      <c r="H13" s="365"/>
      <c r="L13" s="389">
        <v>0.76339999999999997</v>
      </c>
      <c r="M13" s="378"/>
      <c r="N13" s="378" t="s">
        <v>451</v>
      </c>
      <c r="O13" s="378"/>
      <c r="P13" s="384">
        <v>1463365</v>
      </c>
      <c r="Q13" s="384">
        <v>36635</v>
      </c>
      <c r="R13" s="384">
        <f>SUM(P13:Q13)</f>
        <v>1500000</v>
      </c>
      <c r="S13" s="378"/>
      <c r="T13" s="378"/>
      <c r="U13" s="378"/>
      <c r="V13" s="378"/>
      <c r="W13" s="378"/>
      <c r="X13" s="378"/>
      <c r="Y13" s="378"/>
      <c r="Z13" s="379"/>
    </row>
    <row r="14" spans="1:26" ht="15">
      <c r="B14" s="157" t="s">
        <v>305</v>
      </c>
      <c r="C14" s="228">
        <f>(31400/1000)*L14</f>
        <v>25.12</v>
      </c>
      <c r="D14" s="169">
        <f t="shared" si="0"/>
        <v>25.12</v>
      </c>
      <c r="E14" s="165">
        <f t="shared" si="0"/>
        <v>25.12</v>
      </c>
      <c r="H14" s="365"/>
      <c r="L14" s="389">
        <v>0.8</v>
      </c>
      <c r="M14" s="378"/>
      <c r="N14" s="378" t="s">
        <v>452</v>
      </c>
      <c r="O14" s="378"/>
      <c r="P14" s="384">
        <f>P13*O9</f>
        <v>12131295.850000001</v>
      </c>
      <c r="Q14" s="384"/>
      <c r="R14" s="384"/>
      <c r="S14" s="378"/>
      <c r="T14" s="378"/>
      <c r="U14" s="378"/>
      <c r="V14" s="378"/>
      <c r="W14" s="378"/>
      <c r="X14" s="378"/>
      <c r="Y14" s="378"/>
      <c r="Z14" s="379"/>
    </row>
    <row r="15" spans="1:26" ht="15">
      <c r="B15" s="157" t="s">
        <v>306</v>
      </c>
      <c r="C15" s="228">
        <f>(81539/1000)*L15</f>
        <v>40.769500000000001</v>
      </c>
      <c r="D15" s="164">
        <f t="shared" si="0"/>
        <v>40.769500000000001</v>
      </c>
      <c r="E15" s="165">
        <f t="shared" si="0"/>
        <v>40.769500000000001</v>
      </c>
      <c r="H15" s="365"/>
      <c r="L15" s="389">
        <v>0.5</v>
      </c>
      <c r="M15" s="378"/>
      <c r="N15" s="378"/>
      <c r="O15" s="378"/>
      <c r="P15" s="378"/>
      <c r="Q15" s="378"/>
      <c r="R15" s="378"/>
      <c r="S15" s="378"/>
      <c r="T15" s="378"/>
      <c r="U15" s="378"/>
      <c r="V15" s="378"/>
      <c r="W15" s="378"/>
      <c r="X15" s="378"/>
      <c r="Y15" s="378"/>
      <c r="Z15" s="379"/>
    </row>
    <row r="16" spans="1:26" ht="15">
      <c r="B16" s="161" t="s">
        <v>472</v>
      </c>
      <c r="C16" s="166">
        <f>Lipstick!B12</f>
        <v>97.649999999999963</v>
      </c>
      <c r="D16" s="167">
        <f t="shared" si="0"/>
        <v>97.649999999999963</v>
      </c>
      <c r="E16" s="168">
        <f t="shared" si="0"/>
        <v>97.649999999999963</v>
      </c>
      <c r="H16" s="365"/>
      <c r="I16" s="157"/>
      <c r="L16" s="391">
        <f>Lipstick!B11</f>
        <v>0.49</v>
      </c>
      <c r="M16" s="378"/>
      <c r="N16" s="378"/>
      <c r="O16" s="378"/>
      <c r="P16" s="378"/>
      <c r="Q16" s="378"/>
      <c r="R16" s="378"/>
      <c r="S16" s="378"/>
      <c r="T16" s="378"/>
      <c r="U16" s="379"/>
      <c r="V16" s="379"/>
      <c r="W16" s="379"/>
      <c r="X16" s="379"/>
      <c r="Y16" s="379"/>
      <c r="Z16" s="379"/>
    </row>
    <row r="17" spans="2:26">
      <c r="B17" s="162" t="s">
        <v>203</v>
      </c>
      <c r="C17" s="229">
        <f>SUM(C8:C16)</f>
        <v>1230.2724207961012</v>
      </c>
      <c r="D17" s="229">
        <f>SUM(D8:D16)</f>
        <v>1230.9134063630013</v>
      </c>
      <c r="E17" s="229">
        <f>SUM(E8:E16)</f>
        <v>1995.9134063630011</v>
      </c>
      <c r="I17" s="157"/>
      <c r="L17" s="378"/>
      <c r="M17" s="378"/>
      <c r="N17" s="378"/>
      <c r="O17" s="378"/>
      <c r="P17" s="378"/>
      <c r="Q17" s="378"/>
      <c r="R17" s="378"/>
      <c r="S17" s="378"/>
      <c r="T17" s="378"/>
      <c r="U17" s="379"/>
      <c r="V17" s="379"/>
      <c r="W17" s="379"/>
      <c r="X17" s="379"/>
      <c r="Y17" s="379"/>
      <c r="Z17" s="379"/>
    </row>
    <row r="18" spans="2:26" ht="17">
      <c r="B18" s="157" t="s">
        <v>480</v>
      </c>
      <c r="C18" s="230">
        <v>-520</v>
      </c>
      <c r="D18" s="230">
        <f>C18</f>
        <v>-520</v>
      </c>
      <c r="E18" s="230">
        <f>D18</f>
        <v>-520</v>
      </c>
      <c r="I18" s="157"/>
      <c r="L18" s="378"/>
      <c r="M18" s="378"/>
      <c r="N18" s="378"/>
      <c r="O18" s="378"/>
      <c r="P18" s="378"/>
      <c r="Q18" s="378"/>
      <c r="R18" s="378"/>
      <c r="S18" s="378"/>
      <c r="T18" s="378"/>
      <c r="U18" s="379"/>
      <c r="V18" s="379"/>
      <c r="W18" s="379"/>
      <c r="X18" s="379"/>
      <c r="Y18" s="379"/>
      <c r="Z18" s="379"/>
    </row>
    <row r="19" spans="2:26">
      <c r="B19" s="162" t="s">
        <v>201</v>
      </c>
      <c r="C19" s="229">
        <f>SUM(C17:C18)</f>
        <v>710.27242079610119</v>
      </c>
      <c r="D19" s="229">
        <f>SUM(D17:D18)</f>
        <v>710.91340636300129</v>
      </c>
      <c r="E19" s="229">
        <f>SUM(E17:E18)</f>
        <v>1475.9134063630011</v>
      </c>
      <c r="I19" s="157"/>
      <c r="L19" s="376"/>
      <c r="M19" s="376"/>
      <c r="N19" s="376"/>
      <c r="O19" s="376"/>
      <c r="P19" s="376"/>
      <c r="Q19" s="376"/>
      <c r="R19" s="376"/>
      <c r="S19" s="376"/>
      <c r="T19" s="376"/>
      <c r="U19" s="377"/>
      <c r="V19" s="377"/>
      <c r="W19" s="377"/>
      <c r="X19" s="377"/>
      <c r="Y19" s="377"/>
      <c r="Z19" s="377"/>
    </row>
    <row r="20" spans="2:26" ht="17">
      <c r="B20" s="157" t="s">
        <v>307</v>
      </c>
      <c r="C20" s="231">
        <v>-0.25</v>
      </c>
      <c r="D20" s="231">
        <v>-0.25</v>
      </c>
      <c r="E20" s="231">
        <v>-0.25</v>
      </c>
      <c r="I20" s="157"/>
      <c r="L20" s="376"/>
      <c r="M20" s="376"/>
      <c r="N20" s="376"/>
      <c r="O20" s="376"/>
      <c r="P20" s="376"/>
      <c r="Q20" s="376"/>
      <c r="R20" s="376"/>
      <c r="S20" s="376"/>
      <c r="T20" s="376"/>
      <c r="U20" s="377"/>
      <c r="V20" s="377"/>
      <c r="W20" s="377"/>
      <c r="X20" s="377"/>
      <c r="Y20" s="377"/>
      <c r="Z20" s="377"/>
    </row>
    <row r="21" spans="2:26">
      <c r="B21" s="162" t="s">
        <v>308</v>
      </c>
      <c r="C21" s="229">
        <f>C19*(1+C20)</f>
        <v>532.70431559707595</v>
      </c>
      <c r="D21" s="229">
        <f>D19*(1+D20)</f>
        <v>533.18505477225096</v>
      </c>
      <c r="E21" s="229">
        <f>E19*(1+E20)</f>
        <v>1106.9350547722509</v>
      </c>
      <c r="H21" s="426"/>
      <c r="I21" s="426"/>
      <c r="J21" s="426"/>
    </row>
    <row r="22" spans="2:26">
      <c r="B22" s="162" t="s">
        <v>301</v>
      </c>
      <c r="C22" s="229">
        <f>P5/1000000</f>
        <v>1140.2109727230102</v>
      </c>
      <c r="D22" s="229">
        <f>C22</f>
        <v>1140.2109727230102</v>
      </c>
      <c r="E22" s="229">
        <f>D22</f>
        <v>1140.2109727230102</v>
      </c>
    </row>
    <row r="23" spans="2:26">
      <c r="B23" s="163" t="s">
        <v>302</v>
      </c>
      <c r="C23" s="237">
        <f>C21/C22-1</f>
        <v>-0.5328019740724903</v>
      </c>
      <c r="D23" s="237">
        <f>D21/D22-1</f>
        <v>-0.53238035106878701</v>
      </c>
      <c r="E23" s="237">
        <f>E21/E22-1</f>
        <v>-2.9184000809333588E-2</v>
      </c>
      <c r="K23" s="352"/>
    </row>
    <row r="25" spans="2:26">
      <c r="B25" s="157" t="s">
        <v>371</v>
      </c>
      <c r="C25" s="238">
        <v>57.445094500000003</v>
      </c>
      <c r="D25" s="238">
        <f>C25</f>
        <v>57.445094500000003</v>
      </c>
      <c r="E25" s="238">
        <f>D25</f>
        <v>57.445094500000003</v>
      </c>
    </row>
    <row r="26" spans="2:26">
      <c r="B26" s="157" t="s">
        <v>309</v>
      </c>
      <c r="C26" s="239">
        <f>C21/C25</f>
        <v>9.273277731261734</v>
      </c>
      <c r="D26" s="239">
        <f>D21/D25</f>
        <v>9.2816464036324451</v>
      </c>
      <c r="E26" s="239">
        <f>E21/E25</f>
        <v>19.269444404382533</v>
      </c>
    </row>
    <row r="27" spans="2:26">
      <c r="B27" s="157" t="s">
        <v>370</v>
      </c>
      <c r="C27" s="240">
        <f>18</f>
        <v>18</v>
      </c>
      <c r="D27" s="240">
        <f>18</f>
        <v>18</v>
      </c>
      <c r="E27" s="240">
        <f>18</f>
        <v>18</v>
      </c>
    </row>
    <row r="28" spans="2:26">
      <c r="B28" s="157" t="s">
        <v>310</v>
      </c>
      <c r="C28" s="240">
        <f>C26*C27/10</f>
        <v>16.691899916271119</v>
      </c>
      <c r="D28" s="240">
        <f>D26*D27/10</f>
        <v>16.706963526538402</v>
      </c>
      <c r="E28" s="240">
        <f>E26*E27/10</f>
        <v>34.684999927888562</v>
      </c>
    </row>
    <row r="30" spans="2:26">
      <c r="B30" s="157" t="s">
        <v>357</v>
      </c>
      <c r="C30" s="243">
        <f>C26/$C$4-1</f>
        <v>-0.50752640832385909</v>
      </c>
      <c r="D30" s="243">
        <f>D26/$C$4-1</f>
        <v>-0.50708197537799027</v>
      </c>
      <c r="E30" s="243">
        <f>E26/$C$4-1</f>
        <v>2.3337461730352116E-2</v>
      </c>
    </row>
    <row r="31" spans="2:26">
      <c r="B31" s="163" t="s">
        <v>358</v>
      </c>
      <c r="C31" s="237">
        <f>C28/$C$5-1</f>
        <v>-0.42441724426651317</v>
      </c>
      <c r="D31" s="237">
        <f>D28/$C$5-1</f>
        <v>-0.42389780942971023</v>
      </c>
      <c r="E31" s="237">
        <f>E28/$C$5-1</f>
        <v>0.19603448027201931</v>
      </c>
    </row>
    <row r="32" spans="2:26">
      <c r="B32" s="373" t="str">
        <f>CONCATENATE("(1) Land bank and Hotels @ USD Acquisition Book Value in Downside Case, refer to investment thesis for Base and Upside Cases")</f>
        <v>(1) Land bank and Hotels @ USD Acquisition Book Value in Downside Case, refer to investment thesis for Base and Upside Cases</v>
      </c>
      <c r="C32" s="373"/>
      <c r="D32" s="373"/>
      <c r="E32" s="373"/>
    </row>
    <row r="33" spans="2:10">
      <c r="B33" s="372" t="str">
        <f>CONCATENATE("(2) IRSA's ownership of IRSA CP @ ",L8*100,"%. Downside Case assumes IRSA CP's current Market Cap for computing IRSA's Equity Value. Refer to investment thesis for Base and Upside Cases")</f>
        <v>(2) IRSA's ownership of IRSA CP @ 94,74%. Downside Case assumes IRSA CP's current Market Cap for computing IRSA's Equity Value. Refer to investment thesis for Base and Upside Cases</v>
      </c>
      <c r="C33" s="372"/>
      <c r="D33" s="372"/>
      <c r="E33" s="372"/>
    </row>
    <row r="34" spans="2:10">
      <c r="B34" s="372" t="str">
        <f>CONCATENATE("(3) IRSA's ownership of Banco Hipotecario @ ",L9*100,"%. All cases consider BHIP's current Market Cap. for computing IRSA's Equity Value")</f>
        <v>(3) IRSA's ownership of Banco Hipotecario @ 29,91%. All cases consider BHIP's current Market Cap. for computing IRSA's Equity Value</v>
      </c>
      <c r="C34" s="372"/>
      <c r="D34" s="372"/>
      <c r="E34" s="372"/>
      <c r="J34" s="353"/>
    </row>
    <row r="35" spans="2:10">
      <c r="B35" s="372" t="str">
        <f>CONCATENATE("(4) All cases assume ",TEXT(Y4,"0,00")," common shares in Condor Hospitality Trust hotel REIT (NASDAQ:CDOR) @ USD",ROUND(T5,2)," and ",TEXT(Y7,"0,00")," Series D preferred shares @ USD",TEXT(Y8,"0.00"))</f>
        <v>(4) All cases assume 1261723,00 common shares in Condor Hospitality Trust hotel REIT (NASDAQ:CDOR) @ USD1,96 and 3245156,00 Series D preferred shares @ USD010</v>
      </c>
      <c r="C35" s="372"/>
      <c r="D35" s="372"/>
      <c r="E35" s="372"/>
      <c r="F35" s="372"/>
      <c r="G35" s="372"/>
      <c r="H35" s="372"/>
      <c r="I35" s="372"/>
      <c r="J35" s="353"/>
    </row>
    <row r="36" spans="2:10">
      <c r="B36" s="372" t="str">
        <f>CONCATENATE("(5) Refer to investment thesis for assumed values for IDBD")</f>
        <v>(5) Refer to investment thesis for assumed values for IDBD</v>
      </c>
      <c r="J36" s="353"/>
    </row>
    <row r="37" spans="2:10">
      <c r="B37" s="372" t="str">
        <f>CONCATENATE("(6) All cases assume NOI of USD",Lipstick!B5,"mn, Cap Rate of ",Lipstick!B6*100,"%",", Net Debt for USD",-Lipstick!B8,"mn and Ground Lease for USD",-Lipstick!B9,"mn. IRSA's stake on New Lipstick LLC is ",Lipstick!B11*100,"%")</f>
        <v>(6) All cases assume NOI of USD25mn, Cap Rate of 3,5%, Net Debt for USD115mn and Ground Lease for USD400mn. IRSA's stake on New Lipstick LLC is 49%</v>
      </c>
      <c r="C37" s="244"/>
      <c r="J37" s="353"/>
    </row>
    <row r="38" spans="2:10">
      <c r="J38" s="353"/>
    </row>
    <row r="39" spans="2:10">
      <c r="J39" s="353"/>
    </row>
    <row r="40" spans="2:10">
      <c r="J40" s="353"/>
    </row>
  </sheetData>
  <printOptions headings="1"/>
  <pageMargins left="0.7" right="0.7" top="0.75" bottom="0.75" header="0.3" footer="0.3"/>
  <pageSetup paperSize="9" scale="80" orientation="landscape" r:id="rId1"/>
  <ignoredErrors>
    <ignoredError sqref="B19:H19 C32:H32 B28:C31 B27 G27:H27 B23:C26 B20 F20:H20 B17:H17 C18:H18 B21:C21 B22:C22 G28:H31 G23:H26 G21 G22" formula="1"/>
    <ignoredError sqref="D22:F22 D21:F21 D23:F26 F27 D28:F31" evalError="1" formula="1"/>
    <ignoredError sqref="D27:E27" evalErro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FF00"/>
  </sheetPr>
  <dimension ref="A1:Y113"/>
  <sheetViews>
    <sheetView zoomScaleNormal="100" zoomScaleSheetLayoutView="100" workbookViewId="0">
      <pane xSplit="1" ySplit="4" topLeftCell="I5" activePane="bottomRight" state="frozen"/>
      <selection activeCell="C12" sqref="C12"/>
      <selection pane="topRight" activeCell="C12" sqref="C12"/>
      <selection pane="bottomLeft" activeCell="C12" sqref="C12"/>
      <selection pane="bottomRight" activeCell="O31" sqref="O31"/>
    </sheetView>
  </sheetViews>
  <sheetFormatPr baseColWidth="10" defaultColWidth="8.83203125" defaultRowHeight="13"/>
  <cols>
    <col min="1" max="1" width="62.33203125" style="3" bestFit="1" customWidth="1"/>
    <col min="2" max="2" width="13.6640625" style="3" hidden="1" customWidth="1"/>
    <col min="3" max="3" width="14.1640625" style="3" hidden="1" customWidth="1"/>
    <col min="4" max="4" width="14.83203125" style="3" hidden="1" customWidth="1"/>
    <col min="5" max="5" width="14.33203125" style="3" hidden="1" customWidth="1"/>
    <col min="6" max="6" width="15.33203125" style="3" hidden="1" customWidth="1"/>
    <col min="7" max="7" width="15.1640625" style="3" hidden="1" customWidth="1"/>
    <col min="8" max="8" width="15.1640625" style="3" bestFit="1" customWidth="1"/>
    <col min="9" max="9" width="15.33203125" style="3" bestFit="1" customWidth="1"/>
    <col min="10" max="10" width="14.83203125" style="3" bestFit="1" customWidth="1"/>
    <col min="11" max="16" width="14.83203125" style="3" customWidth="1"/>
    <col min="17" max="18" width="8.83203125" style="3"/>
    <col min="19" max="24" width="14.83203125" style="3" bestFit="1" customWidth="1"/>
    <col min="25" max="25" width="14.83203125" style="93" bestFit="1" customWidth="1"/>
    <col min="26" max="16384" width="8.83203125" style="3"/>
  </cols>
  <sheetData>
    <row r="1" spans="1:25" ht="19">
      <c r="A1" s="496" t="s">
        <v>38</v>
      </c>
      <c r="E1" s="538"/>
    </row>
    <row r="2" spans="1:25" ht="19">
      <c r="A2" s="496" t="s">
        <v>131</v>
      </c>
      <c r="E2" s="91"/>
      <c r="F2" s="91"/>
      <c r="G2" s="91"/>
      <c r="H2" s="91">
        <v>5</v>
      </c>
      <c r="I2" s="91">
        <f t="shared" ref="I2:P2" si="0">H2+1</f>
        <v>6</v>
      </c>
      <c r="J2" s="91">
        <f t="shared" si="0"/>
        <v>7</v>
      </c>
      <c r="K2" s="91">
        <f t="shared" si="0"/>
        <v>8</v>
      </c>
      <c r="L2" s="91">
        <f t="shared" si="0"/>
        <v>9</v>
      </c>
      <c r="M2" s="91">
        <f t="shared" si="0"/>
        <v>10</v>
      </c>
      <c r="N2" s="91">
        <f t="shared" si="0"/>
        <v>11</v>
      </c>
      <c r="O2" s="91">
        <f t="shared" si="0"/>
        <v>12</v>
      </c>
      <c r="P2" s="91">
        <f t="shared" si="0"/>
        <v>13</v>
      </c>
    </row>
    <row r="3" spans="1:25" ht="15" customHeight="1">
      <c r="B3" s="7"/>
      <c r="C3" s="7"/>
      <c r="D3" s="7"/>
      <c r="E3" s="7"/>
      <c r="F3" s="7"/>
      <c r="G3" s="7"/>
      <c r="H3" s="7" t="s">
        <v>178</v>
      </c>
      <c r="I3" s="7" t="s">
        <v>179</v>
      </c>
      <c r="J3" s="7" t="s">
        <v>180</v>
      </c>
      <c r="K3" s="510" t="s">
        <v>583</v>
      </c>
      <c r="L3" s="510" t="s">
        <v>584</v>
      </c>
      <c r="M3" s="510" t="s">
        <v>585</v>
      </c>
      <c r="N3" s="510" t="s">
        <v>586</v>
      </c>
      <c r="O3" s="510" t="s">
        <v>587</v>
      </c>
      <c r="P3" s="510" t="s">
        <v>588</v>
      </c>
      <c r="S3" s="7" t="s">
        <v>166</v>
      </c>
      <c r="T3" s="7" t="s">
        <v>167</v>
      </c>
      <c r="U3" s="7" t="s">
        <v>426</v>
      </c>
      <c r="V3" s="7"/>
      <c r="W3" s="7"/>
      <c r="X3" s="7"/>
      <c r="Y3" s="305"/>
    </row>
    <row r="4" spans="1:25" ht="15" customHeight="1">
      <c r="B4" s="11"/>
      <c r="C4" s="11"/>
      <c r="D4" s="11"/>
      <c r="E4" s="11"/>
      <c r="F4" s="11"/>
      <c r="G4" s="11"/>
      <c r="H4" s="11">
        <v>43646</v>
      </c>
      <c r="I4" s="11">
        <v>44012</v>
      </c>
      <c r="J4" s="11">
        <v>44377</v>
      </c>
      <c r="K4" s="511">
        <v>44742</v>
      </c>
      <c r="L4" s="511">
        <v>45107</v>
      </c>
      <c r="M4" s="511">
        <v>45473</v>
      </c>
      <c r="N4" s="511">
        <v>45838</v>
      </c>
      <c r="O4" s="511">
        <v>46203</v>
      </c>
      <c r="P4" s="511">
        <v>46568</v>
      </c>
      <c r="S4" s="11">
        <v>42277</v>
      </c>
      <c r="T4" s="11">
        <v>42368</v>
      </c>
      <c r="U4" s="11">
        <v>42445</v>
      </c>
      <c r="V4" s="11"/>
      <c r="W4" s="11" t="s">
        <v>428</v>
      </c>
      <c r="X4" s="11"/>
      <c r="Y4" s="306"/>
    </row>
    <row r="5" spans="1:25" ht="15" customHeight="1">
      <c r="A5" s="507" t="s">
        <v>559</v>
      </c>
      <c r="B5" s="41"/>
      <c r="C5" s="41"/>
      <c r="D5" s="41"/>
      <c r="E5" s="41"/>
      <c r="F5" s="41"/>
      <c r="G5" s="41"/>
      <c r="H5" s="41">
        <f>VLOOKUP($A5,'Reported IS 2016-21'!$A$5:BT$37,H$2,0)/1000000</f>
        <v>16261</v>
      </c>
      <c r="I5" s="41">
        <f>VLOOKUP($A5,'Reported IS 2016-21'!$A$5:BU$37,I$2,0)/1000000</f>
        <v>12860</v>
      </c>
      <c r="J5" s="41">
        <f>VLOOKUP($A5,'Reported IS 2016-21'!$A$5:BV$37,J$2,0)/1000000</f>
        <v>8092</v>
      </c>
      <c r="K5" s="652">
        <f>SUM(K49:K50)*K51</f>
        <v>12318.933870832376</v>
      </c>
      <c r="L5" s="652">
        <f t="shared" ref="L5:P5" si="1">SUM(L49:L50)*L51</f>
        <v>25574.590656202188</v>
      </c>
      <c r="M5" s="652">
        <f t="shared" si="1"/>
        <v>42751.126274593938</v>
      </c>
      <c r="N5" s="652">
        <f t="shared" si="1"/>
        <v>103328.03805333015</v>
      </c>
      <c r="O5" s="652">
        <f t="shared" si="1"/>
        <v>148254.76309061371</v>
      </c>
      <c r="P5" s="652">
        <f t="shared" si="1"/>
        <v>212350.61394814088</v>
      </c>
      <c r="S5" s="41">
        <v>590518</v>
      </c>
      <c r="T5" s="41">
        <v>706125</v>
      </c>
      <c r="U5" s="41">
        <v>624030</v>
      </c>
      <c r="V5" s="41"/>
      <c r="W5" s="41">
        <f>SUM(S5:U5)</f>
        <v>1920673</v>
      </c>
      <c r="X5" s="41">
        <f>W5*4/3</f>
        <v>2560897.3333333335</v>
      </c>
      <c r="Y5" s="93">
        <f>E5/X5-1</f>
        <v>-1</v>
      </c>
    </row>
    <row r="6" spans="1:25" ht="15" customHeight="1">
      <c r="A6" s="507" t="s">
        <v>132</v>
      </c>
      <c r="B6" s="41"/>
      <c r="C6" s="41"/>
      <c r="D6" s="41"/>
      <c r="E6" s="41"/>
      <c r="F6" s="41"/>
      <c r="G6" s="41"/>
      <c r="H6" s="41">
        <f>VLOOKUP($A6,'Reported IS 2016-21'!$A$5:BT$37,H$2,0)/1000000</f>
        <v>5572</v>
      </c>
      <c r="I6" s="41">
        <f>VLOOKUP($A6,'Reported IS 2016-21'!$A$5:BU$37,I$2,0)/1000000</f>
        <v>4672</v>
      </c>
      <c r="J6" s="41">
        <f>VLOOKUP($A6,'Reported IS 2016-21'!$A$5:BV$37,J$2,0)/1000000</f>
        <v>2911</v>
      </c>
      <c r="K6" s="652">
        <f>K5*K52</f>
        <v>4311.6268547913314</v>
      </c>
      <c r="L6" s="652">
        <f t="shared" ref="L6:P6" si="2">L5*L52</f>
        <v>8951.1067296707661</v>
      </c>
      <c r="M6" s="652">
        <f t="shared" si="2"/>
        <v>14962.894196107878</v>
      </c>
      <c r="N6" s="652">
        <f t="shared" si="2"/>
        <v>36164.813318665547</v>
      </c>
      <c r="O6" s="652">
        <f t="shared" si="2"/>
        <v>51889.167081714797</v>
      </c>
      <c r="P6" s="652">
        <f t="shared" si="2"/>
        <v>74322.714881849301</v>
      </c>
      <c r="S6" s="41">
        <v>251878</v>
      </c>
      <c r="T6" s="41">
        <v>336707</v>
      </c>
      <c r="U6" s="41">
        <v>289734</v>
      </c>
      <c r="V6" s="41"/>
      <c r="W6" s="41">
        <f t="shared" ref="W6:W32" si="3">SUM(S6:U6)</f>
        <v>878319</v>
      </c>
      <c r="X6" s="41">
        <f t="shared" ref="X6:X32" si="4">W6*4/3</f>
        <v>1171092</v>
      </c>
      <c r="Y6" s="93">
        <f t="shared" ref="Y6:Y32" si="5">E6/X6-1</f>
        <v>-1</v>
      </c>
    </row>
    <row r="7" spans="1:25" ht="15" customHeight="1">
      <c r="A7" s="507" t="s">
        <v>560</v>
      </c>
      <c r="B7" s="42"/>
      <c r="C7" s="42"/>
      <c r="D7" s="42"/>
      <c r="E7" s="41"/>
      <c r="F7" s="41"/>
      <c r="G7" s="41"/>
      <c r="H7" s="41">
        <f>VLOOKUP($A7,'Reported IS 2016-21'!$A$5:BT$37,H$2,0)/1000000</f>
        <v>-7337</v>
      </c>
      <c r="I7" s="41">
        <f>VLOOKUP($A7,'Reported IS 2016-21'!$A$5:BU$37,I$2,0)/1000000</f>
        <v>-6159</v>
      </c>
      <c r="J7" s="41">
        <f>VLOOKUP($A7,'Reported IS 2016-21'!$A$5:BV$37,J$2,0)/1000000</f>
        <v>-4422</v>
      </c>
      <c r="K7" s="652">
        <f>SUM(K5:K6)*-K53</f>
        <v>-5820.6962539682963</v>
      </c>
      <c r="L7" s="652">
        <f t="shared" ref="L7:P7" si="6">SUM(L5:L6)*-L53</f>
        <v>-12083.994085055534</v>
      </c>
      <c r="M7" s="652">
        <f t="shared" si="6"/>
        <v>-20199.907164745633</v>
      </c>
      <c r="N7" s="652">
        <f t="shared" si="6"/>
        <v>-48822.497980198488</v>
      </c>
      <c r="O7" s="652">
        <f t="shared" si="6"/>
        <v>-70050.375560314962</v>
      </c>
      <c r="P7" s="652">
        <f t="shared" si="6"/>
        <v>-100335.66509049655</v>
      </c>
      <c r="S7" s="42">
        <v>-358382</v>
      </c>
      <c r="T7" s="42">
        <v>-455128</v>
      </c>
      <c r="U7" s="42">
        <v>-413334</v>
      </c>
      <c r="V7" s="42"/>
      <c r="W7" s="42">
        <f t="shared" si="3"/>
        <v>-1226844</v>
      </c>
      <c r="X7" s="42">
        <f t="shared" si="4"/>
        <v>-1635792</v>
      </c>
      <c r="Y7" s="307">
        <f t="shared" si="5"/>
        <v>-1</v>
      </c>
    </row>
    <row r="8" spans="1:25" ht="15" customHeight="1">
      <c r="A8" s="778" t="s">
        <v>134</v>
      </c>
      <c r="B8" s="494"/>
      <c r="C8" s="494"/>
      <c r="D8" s="494"/>
      <c r="E8" s="493"/>
      <c r="F8" s="493"/>
      <c r="G8" s="493"/>
      <c r="H8" s="493">
        <f>VLOOKUP($A8,'Reported IS 2016-21'!$A$5:BT$37,H$2,0)/1000000</f>
        <v>14496</v>
      </c>
      <c r="I8" s="493">
        <f>VLOOKUP($A8,'Reported IS 2016-21'!$A$5:BU$37,I$2,0)/1000000</f>
        <v>11373</v>
      </c>
      <c r="J8" s="493">
        <f>VLOOKUP($A8,'Reported IS 2016-21'!$A$5:BV$37,J$2,0)/1000000</f>
        <v>6581</v>
      </c>
      <c r="K8" s="491">
        <f t="shared" ref="K8:P8" si="7">SUM(K5:K7)</f>
        <v>10809.864471655408</v>
      </c>
      <c r="L8" s="491">
        <f t="shared" si="7"/>
        <v>22441.703300817418</v>
      </c>
      <c r="M8" s="491">
        <f t="shared" si="7"/>
        <v>37514.113305956183</v>
      </c>
      <c r="N8" s="491">
        <f t="shared" si="7"/>
        <v>90670.353391797209</v>
      </c>
      <c r="O8" s="491">
        <f t="shared" si="7"/>
        <v>130093.55461201353</v>
      </c>
      <c r="P8" s="491">
        <f t="shared" si="7"/>
        <v>186337.66373949364</v>
      </c>
      <c r="S8" s="8">
        <f>SUM(S5:S7)</f>
        <v>484014</v>
      </c>
      <c r="T8" s="8">
        <f>SUM(T5:T7)</f>
        <v>587704</v>
      </c>
      <c r="U8" s="8">
        <f>SUM(U5:U7)</f>
        <v>500430</v>
      </c>
      <c r="V8" s="8"/>
      <c r="W8" s="8">
        <f t="shared" si="3"/>
        <v>1572148</v>
      </c>
      <c r="X8" s="8">
        <f t="shared" si="4"/>
        <v>2096197.3333333333</v>
      </c>
      <c r="Y8" s="308">
        <f t="shared" si="5"/>
        <v>-1</v>
      </c>
    </row>
    <row r="9" spans="1:25" ht="15" customHeight="1">
      <c r="A9" s="507" t="s">
        <v>562</v>
      </c>
      <c r="B9" s="41"/>
      <c r="C9" s="41"/>
      <c r="D9" s="41"/>
      <c r="E9" s="41"/>
      <c r="F9" s="41"/>
      <c r="G9" s="41"/>
      <c r="H9" s="41">
        <f>VLOOKUP($A9,'Reported IS 2016-21'!$A$5:BT$37,H$2,0)/1000000</f>
        <v>-55520</v>
      </c>
      <c r="I9" s="41">
        <f>VLOOKUP($A9,'Reported IS 2016-21'!$A$5:BU$37,I$2,0)/1000000</f>
        <v>37740</v>
      </c>
      <c r="J9" s="41">
        <f>VLOOKUP($A9,'Reported IS 2016-21'!$A$5:BV$37,J$2,0)/1000000</f>
        <v>-13946</v>
      </c>
      <c r="K9" s="652">
        <f>SUM(K5:K6)*K54</f>
        <v>0</v>
      </c>
      <c r="L9" s="652">
        <f t="shared" ref="L9:P9" si="8">SUM(L5:L6)*L54</f>
        <v>0</v>
      </c>
      <c r="M9" s="652">
        <f t="shared" si="8"/>
        <v>0</v>
      </c>
      <c r="N9" s="652">
        <f t="shared" si="8"/>
        <v>0</v>
      </c>
      <c r="O9" s="652">
        <f t="shared" si="8"/>
        <v>0</v>
      </c>
      <c r="P9" s="652">
        <f t="shared" si="8"/>
        <v>0</v>
      </c>
      <c r="S9" s="41">
        <v>155868</v>
      </c>
      <c r="T9" s="41">
        <v>0</v>
      </c>
      <c r="U9" s="41">
        <v>19705</v>
      </c>
      <c r="V9" s="41"/>
      <c r="W9" s="41">
        <f t="shared" si="3"/>
        <v>175573</v>
      </c>
      <c r="X9" s="41">
        <f t="shared" si="4"/>
        <v>234097.33333333334</v>
      </c>
      <c r="Y9" s="93">
        <f t="shared" si="5"/>
        <v>-1</v>
      </c>
    </row>
    <row r="10" spans="1:25" ht="15" customHeight="1">
      <c r="A10" s="507" t="s">
        <v>136</v>
      </c>
      <c r="B10" s="41"/>
      <c r="C10" s="41"/>
      <c r="D10" s="41"/>
      <c r="E10" s="41"/>
      <c r="F10" s="41"/>
      <c r="G10" s="41"/>
      <c r="H10" s="41">
        <f>VLOOKUP($A10,'Reported IS 2016-21'!$A$5:BT$37,H$2,0)/1000000</f>
        <v>-1996</v>
      </c>
      <c r="I10" s="41">
        <f>VLOOKUP($A10,'Reported IS 2016-21'!$A$5:BU$37,I$2,0)/1000000</f>
        <v>-1834</v>
      </c>
      <c r="J10" s="41">
        <f>VLOOKUP($A10,'Reported IS 2016-21'!$A$5:BV$37,J$2,0)/1000000</f>
        <v>-1989</v>
      </c>
      <c r="K10" s="652">
        <f>-SUM(K$5:K$6)*K55</f>
        <v>-2088.7919954258582</v>
      </c>
      <c r="L10" s="652">
        <f t="shared" ref="L10:P10" si="9">-SUM(L5:L6)*L55</f>
        <v>-4336.4142391778714</v>
      </c>
      <c r="M10" s="652">
        <f t="shared" si="9"/>
        <v>-7248.8586507671662</v>
      </c>
      <c r="N10" s="652">
        <f t="shared" si="9"/>
        <v>-17520.248184778273</v>
      </c>
      <c r="O10" s="652">
        <f t="shared" si="9"/>
        <v>-25138.00022586749</v>
      </c>
      <c r="P10" s="652">
        <f t="shared" si="9"/>
        <v>-36006.059232841129</v>
      </c>
      <c r="S10" s="41">
        <v>-53333</v>
      </c>
      <c r="T10" s="41">
        <v>-56671</v>
      </c>
      <c r="U10" s="41">
        <v>-52169</v>
      </c>
      <c r="V10" s="41"/>
      <c r="W10" s="41">
        <f t="shared" si="3"/>
        <v>-162173</v>
      </c>
      <c r="X10" s="41">
        <f t="shared" si="4"/>
        <v>-216230.66666666666</v>
      </c>
      <c r="Y10" s="93">
        <f t="shared" si="5"/>
        <v>-1</v>
      </c>
    </row>
    <row r="11" spans="1:25" ht="15" customHeight="1">
      <c r="A11" s="507" t="s">
        <v>137</v>
      </c>
      <c r="B11" s="41"/>
      <c r="C11" s="41"/>
      <c r="D11" s="41"/>
      <c r="E11" s="41"/>
      <c r="F11" s="41"/>
      <c r="G11" s="41"/>
      <c r="H11" s="41">
        <f>VLOOKUP($A11,'Reported IS 2016-21'!$A$5:BT$37,H$2,0)/1000000</f>
        <v>-971</v>
      </c>
      <c r="I11" s="41">
        <f>VLOOKUP($A11,'Reported IS 2016-21'!$A$5:BU$37,I$2,0)/1000000</f>
        <v>-1242</v>
      </c>
      <c r="J11" s="41">
        <f>VLOOKUP($A11,'Reported IS 2016-21'!$A$5:BV$37,J$2,0)/1000000</f>
        <v>-1243</v>
      </c>
      <c r="K11" s="652">
        <f>-SUM(K$5:K$6)*K56</f>
        <v>-1265.5027444390589</v>
      </c>
      <c r="L11" s="652">
        <f t="shared" ref="L11:P11" si="10">-SUM(L$5:L$6)*L56</f>
        <v>-2627.2334118100543</v>
      </c>
      <c r="M11" s="652">
        <f t="shared" si="10"/>
        <v>-4391.7491720981052</v>
      </c>
      <c r="N11" s="652">
        <f t="shared" si="10"/>
        <v>-10614.71042097228</v>
      </c>
      <c r="O11" s="652">
        <f t="shared" si="10"/>
        <v>-15229.955086580645</v>
      </c>
      <c r="P11" s="652">
        <f t="shared" si="10"/>
        <v>-21814.410853439673</v>
      </c>
      <c r="S11" s="41">
        <v>-35300</v>
      </c>
      <c r="T11" s="41">
        <v>-42536</v>
      </c>
      <c r="U11" s="41">
        <v>-38349</v>
      </c>
      <c r="V11" s="41"/>
      <c r="W11" s="41">
        <f t="shared" si="3"/>
        <v>-116185</v>
      </c>
      <c r="X11" s="41">
        <f t="shared" si="4"/>
        <v>-154913.33333333334</v>
      </c>
      <c r="Y11" s="93">
        <f t="shared" si="5"/>
        <v>-1</v>
      </c>
    </row>
    <row r="12" spans="1:25" ht="15" customHeight="1">
      <c r="A12" s="507" t="s">
        <v>138</v>
      </c>
      <c r="B12" s="42"/>
      <c r="C12" s="42"/>
      <c r="D12" s="42"/>
      <c r="E12" s="41"/>
      <c r="F12" s="41"/>
      <c r="G12" s="41"/>
      <c r="H12" s="41">
        <f>VLOOKUP($A12,'Reported IS 2016-21'!$A$5:BT$37,H$2,0)/1000000</f>
        <v>-516</v>
      </c>
      <c r="I12" s="41">
        <f>VLOOKUP($A12,'Reported IS 2016-21'!$A$5:BU$37,I$2,0)/1000000</f>
        <v>193</v>
      </c>
      <c r="J12" s="41">
        <f>VLOOKUP($A12,'Reported IS 2016-21'!$A$5:BV$37,J$2,0)/1000000</f>
        <v>-18</v>
      </c>
      <c r="K12" s="652">
        <f>-SUM(K$5:K$6)*K57</f>
        <v>-79.058494730491901</v>
      </c>
      <c r="L12" s="652">
        <f t="shared" ref="L12:P12" si="11">-SUM(L$5:L$6)*L57</f>
        <v>-164.12854081594577</v>
      </c>
      <c r="M12" s="652">
        <f t="shared" si="11"/>
        <v>-274.36137954316388</v>
      </c>
      <c r="N12" s="652">
        <f t="shared" si="11"/>
        <v>-663.12225048086088</v>
      </c>
      <c r="O12" s="652">
        <f t="shared" si="11"/>
        <v>-951.44584178027151</v>
      </c>
      <c r="P12" s="652">
        <f t="shared" si="11"/>
        <v>-1362.7900003250413</v>
      </c>
      <c r="S12" s="42">
        <v>-4803</v>
      </c>
      <c r="T12" s="42">
        <v>-11046</v>
      </c>
      <c r="U12" s="42">
        <v>-6248</v>
      </c>
      <c r="V12" s="42"/>
      <c r="W12" s="42">
        <f t="shared" si="3"/>
        <v>-22097</v>
      </c>
      <c r="X12" s="42">
        <f t="shared" si="4"/>
        <v>-29462.666666666668</v>
      </c>
      <c r="Y12" s="307">
        <f t="shared" si="5"/>
        <v>-1</v>
      </c>
    </row>
    <row r="13" spans="1:25" ht="15" customHeight="1">
      <c r="A13" s="777" t="s">
        <v>563</v>
      </c>
      <c r="B13" s="494"/>
      <c r="C13" s="494"/>
      <c r="D13" s="494"/>
      <c r="E13" s="494"/>
      <c r="F13" s="494"/>
      <c r="G13" s="494"/>
      <c r="H13" s="494">
        <f>VLOOKUP($A13,'Reported IS 2016-21'!$A$5:BT$37,H$2,0)/1000000</f>
        <v>-44507</v>
      </c>
      <c r="I13" s="494">
        <f>VLOOKUP($A13,'Reported IS 2016-21'!$A$5:BU$37,I$2,0)/1000000</f>
        <v>46230</v>
      </c>
      <c r="J13" s="494">
        <f>VLOOKUP($A13,'Reported IS 2016-21'!$A$5:BV$37,J$2,0)/1000000</f>
        <v>-10615</v>
      </c>
      <c r="K13" s="8">
        <f t="shared" ref="K13:P13" si="12">SUM(K8:K12)</f>
        <v>7376.51123706</v>
      </c>
      <c r="L13" s="8">
        <f t="shared" si="12"/>
        <v>15313.927109013544</v>
      </c>
      <c r="M13" s="8">
        <f t="shared" si="12"/>
        <v>25599.144103547751</v>
      </c>
      <c r="N13" s="8">
        <f t="shared" si="12"/>
        <v>61872.272535565789</v>
      </c>
      <c r="O13" s="8">
        <f t="shared" si="12"/>
        <v>88774.153457785127</v>
      </c>
      <c r="P13" s="8">
        <f t="shared" si="12"/>
        <v>127154.40365288779</v>
      </c>
      <c r="S13" s="8">
        <f>SUM(S8:S12)</f>
        <v>546446</v>
      </c>
      <c r="T13" s="8">
        <f>SUM(T8:T12)</f>
        <v>477451</v>
      </c>
      <c r="U13" s="8">
        <f>SUM(U8:U12)</f>
        <v>423369</v>
      </c>
      <c r="V13" s="8"/>
      <c r="W13" s="8">
        <f t="shared" si="3"/>
        <v>1447266</v>
      </c>
      <c r="X13" s="8">
        <f t="shared" si="4"/>
        <v>1929688</v>
      </c>
      <c r="Y13" s="308">
        <f t="shared" si="5"/>
        <v>-1</v>
      </c>
    </row>
    <row r="14" spans="1:25" ht="15" customHeight="1">
      <c r="A14" s="507" t="s">
        <v>564</v>
      </c>
      <c r="B14" s="42"/>
      <c r="C14" s="42"/>
      <c r="D14" s="42"/>
      <c r="E14" s="41"/>
      <c r="F14" s="41"/>
      <c r="G14" s="41"/>
      <c r="H14" s="41">
        <f>VLOOKUP($A14,'Reported IS 2016-21'!$A$5:BT$37,H$2,0)/1000000</f>
        <v>-868</v>
      </c>
      <c r="I14" s="41">
        <f>VLOOKUP($A14,'Reported IS 2016-21'!$A$5:BU$37,I$2,0)/1000000</f>
        <v>267</v>
      </c>
      <c r="J14" s="41">
        <f>VLOOKUP($A14,'Reported IS 2016-21'!$A$5:BV$37,J$2,0)/1000000</f>
        <v>-2652</v>
      </c>
      <c r="K14" s="652">
        <f>-SUM(K$5:K$6)*K58</f>
        <v>0</v>
      </c>
      <c r="L14" s="652">
        <f t="shared" ref="L14:P14" si="13">-SUM(L$5:L$6)*L58</f>
        <v>0</v>
      </c>
      <c r="M14" s="652">
        <f t="shared" si="13"/>
        <v>0</v>
      </c>
      <c r="N14" s="652">
        <f t="shared" si="13"/>
        <v>0</v>
      </c>
      <c r="O14" s="652">
        <f t="shared" si="13"/>
        <v>0</v>
      </c>
      <c r="P14" s="652">
        <f t="shared" si="13"/>
        <v>0</v>
      </c>
      <c r="S14" s="42">
        <v>-2642</v>
      </c>
      <c r="T14" s="42">
        <v>-1138</v>
      </c>
      <c r="U14" s="42">
        <v>-15063</v>
      </c>
      <c r="V14" s="42"/>
      <c r="W14" s="42">
        <f t="shared" si="3"/>
        <v>-18843</v>
      </c>
      <c r="X14" s="42">
        <f t="shared" si="4"/>
        <v>-25124</v>
      </c>
      <c r="Y14" s="307">
        <f t="shared" si="5"/>
        <v>-1</v>
      </c>
    </row>
    <row r="15" spans="1:25" ht="15" customHeight="1">
      <c r="A15" s="769" t="s">
        <v>565</v>
      </c>
      <c r="B15" s="494"/>
      <c r="C15" s="494"/>
      <c r="D15" s="494"/>
      <c r="E15" s="493"/>
      <c r="F15" s="493"/>
      <c r="G15" s="493"/>
      <c r="H15" s="493">
        <f>VLOOKUP($A15,'Reported IS 2016-21'!$A$5:BT$37,H$2,0)/1000000</f>
        <v>-45375</v>
      </c>
      <c r="I15" s="493">
        <f>VLOOKUP($A15,'Reported IS 2016-21'!$A$5:BU$37,I$2,0)/1000000</f>
        <v>46497</v>
      </c>
      <c r="J15" s="493">
        <f>VLOOKUP($A15,'Reported IS 2016-21'!$A$5:BV$37,J$2,0)/1000000</f>
        <v>-13267</v>
      </c>
      <c r="K15" s="491">
        <f t="shared" ref="K15:P15" si="14">SUM(K13:K14)</f>
        <v>7376.51123706</v>
      </c>
      <c r="L15" s="491">
        <f t="shared" si="14"/>
        <v>15313.927109013544</v>
      </c>
      <c r="M15" s="491">
        <f t="shared" si="14"/>
        <v>25599.144103547751</v>
      </c>
      <c r="N15" s="491">
        <f t="shared" si="14"/>
        <v>61872.272535565789</v>
      </c>
      <c r="O15" s="491">
        <f t="shared" si="14"/>
        <v>88774.153457785127</v>
      </c>
      <c r="P15" s="491">
        <f t="shared" si="14"/>
        <v>127154.40365288779</v>
      </c>
      <c r="S15" s="8">
        <f>SUM(S13:S14)</f>
        <v>543804</v>
      </c>
      <c r="T15" s="8">
        <f>SUM(T13:T14)</f>
        <v>476313</v>
      </c>
      <c r="U15" s="8">
        <f>SUM(U13:U14)</f>
        <v>408306</v>
      </c>
      <c r="V15" s="8"/>
      <c r="W15" s="8">
        <f t="shared" si="3"/>
        <v>1428423</v>
      </c>
      <c r="X15" s="8">
        <f t="shared" si="4"/>
        <v>1904564</v>
      </c>
      <c r="Y15" s="308">
        <f t="shared" si="5"/>
        <v>-1</v>
      </c>
    </row>
    <row r="16" spans="1:25" ht="15" customHeight="1">
      <c r="A16" s="507" t="s">
        <v>566</v>
      </c>
      <c r="B16" s="8"/>
      <c r="C16" s="8"/>
      <c r="D16" s="8"/>
      <c r="E16" s="41"/>
      <c r="F16" s="41"/>
      <c r="G16" s="41"/>
      <c r="H16" s="41">
        <f>VLOOKUP($A16,'Reported IS 2016-21'!$A$5:BT$37,H$2,0)/1000000</f>
        <v>177</v>
      </c>
      <c r="I16" s="41">
        <f>VLOOKUP($A16,'Reported IS 2016-21'!$A$5:BU$37,I$2,0)/1000000</f>
        <v>1155</v>
      </c>
      <c r="J16" s="41">
        <f>VLOOKUP($A16,'Reported IS 2016-21'!$A$5:BV$37,J$2,0)/1000000</f>
        <v>790</v>
      </c>
      <c r="K16" s="652"/>
      <c r="L16" s="652"/>
      <c r="M16" s="652"/>
      <c r="N16" s="652"/>
      <c r="O16" s="652"/>
      <c r="P16" s="652"/>
      <c r="S16" s="8"/>
      <c r="T16" s="8"/>
      <c r="U16" s="8"/>
      <c r="V16" s="8"/>
      <c r="W16" s="8"/>
      <c r="X16" s="8"/>
      <c r="Y16" s="308"/>
    </row>
    <row r="17" spans="1:25" ht="15" customHeight="1">
      <c r="A17" s="507" t="s">
        <v>567</v>
      </c>
      <c r="B17" s="8"/>
      <c r="C17" s="8"/>
      <c r="D17" s="8"/>
      <c r="E17" s="41"/>
      <c r="F17" s="41"/>
      <c r="G17" s="41"/>
      <c r="H17" s="41">
        <f>VLOOKUP($A17,'Reported IS 2016-21'!$A$5:BT$37,H$2,0)/1000000</f>
        <v>-4794</v>
      </c>
      <c r="I17" s="41">
        <f>VLOOKUP($A17,'Reported IS 2016-21'!$A$5:BU$37,I$2,0)/1000000</f>
        <v>-5247</v>
      </c>
      <c r="J17" s="41">
        <f>VLOOKUP($A17,'Reported IS 2016-21'!$A$5:BV$37,J$2,0)/1000000</f>
        <v>-5470</v>
      </c>
      <c r="L17" s="491"/>
      <c r="M17" s="491"/>
      <c r="N17" s="491"/>
      <c r="O17" s="491"/>
      <c r="P17" s="491"/>
      <c r="S17" s="8"/>
      <c r="T17" s="8"/>
      <c r="U17" s="8"/>
      <c r="V17" s="8"/>
      <c r="W17" s="8"/>
      <c r="X17" s="8"/>
      <c r="Y17" s="308"/>
    </row>
    <row r="18" spans="1:25" ht="15" customHeight="1">
      <c r="A18" s="507" t="s">
        <v>568</v>
      </c>
      <c r="B18" s="8"/>
      <c r="C18" s="8"/>
      <c r="D18" s="8"/>
      <c r="E18" s="41"/>
      <c r="F18" s="41"/>
      <c r="G18" s="41"/>
      <c r="H18" s="41">
        <f>VLOOKUP($A18,'Reported IS 2016-21'!$A$5:BT$37,H$2,0)/1000000</f>
        <v>2527</v>
      </c>
      <c r="I18" s="41">
        <f>VLOOKUP($A18,'Reported IS 2016-21'!$A$5:BU$37,I$2,0)/1000000</f>
        <v>-6952</v>
      </c>
      <c r="J18" s="41">
        <f>VLOOKUP($A18,'Reported IS 2016-21'!$A$5:BV$37,J$2,0)/1000000</f>
        <v>7441</v>
      </c>
      <c r="L18" s="652"/>
      <c r="M18" s="652"/>
      <c r="N18" s="652"/>
      <c r="O18" s="652"/>
      <c r="P18" s="652"/>
      <c r="S18" s="8"/>
      <c r="T18" s="8"/>
      <c r="U18" s="8"/>
      <c r="V18" s="8"/>
      <c r="W18" s="8"/>
      <c r="X18" s="8"/>
      <c r="Y18" s="308"/>
    </row>
    <row r="19" spans="1:25" ht="15" customHeight="1">
      <c r="A19" s="507" t="s">
        <v>569</v>
      </c>
      <c r="B19" s="8"/>
      <c r="C19" s="8"/>
      <c r="D19" s="8"/>
      <c r="E19" s="41"/>
      <c r="F19" s="41"/>
      <c r="G19" s="41"/>
      <c r="H19" s="41">
        <f>VLOOKUP($A19,'Reported IS 2016-21'!$A$5:BT$37,H$2,0)/1000000</f>
        <v>-689</v>
      </c>
      <c r="I19" s="41">
        <f>VLOOKUP($A19,'Reported IS 2016-21'!$A$5:BU$37,I$2,0)/1000000</f>
        <v>-115</v>
      </c>
      <c r="J19" s="41">
        <f>VLOOKUP($A19,'Reported IS 2016-21'!$A$5:BV$37,J$2,0)/1000000</f>
        <v>1555</v>
      </c>
      <c r="K19" s="8"/>
      <c r="L19" s="8"/>
      <c r="M19" s="8"/>
      <c r="N19" s="8"/>
      <c r="O19" s="8"/>
      <c r="P19" s="8"/>
      <c r="S19" s="8"/>
      <c r="T19" s="8"/>
      <c r="U19" s="8"/>
      <c r="V19" s="8"/>
      <c r="W19" s="8"/>
      <c r="X19" s="8"/>
      <c r="Y19" s="308"/>
    </row>
    <row r="20" spans="1:25" ht="15" customHeight="1">
      <c r="A20" s="769" t="s">
        <v>140</v>
      </c>
      <c r="B20" s="493"/>
      <c r="C20" s="493"/>
      <c r="D20" s="493"/>
      <c r="E20" s="493"/>
      <c r="F20" s="493"/>
      <c r="G20" s="493"/>
      <c r="H20" s="493">
        <f>VLOOKUP($A20,'Reported IS 2016-21'!$A$5:BT$37,H$2,0)/1000000</f>
        <v>-2779</v>
      </c>
      <c r="I20" s="493">
        <f>VLOOKUP($A20,'Reported IS 2016-21'!$A$5:BU$37,I$2,0)/1000000</f>
        <v>-11159</v>
      </c>
      <c r="J20" s="493">
        <f>VLOOKUP($A20,'Reported IS 2016-21'!$A$5:BV$37,J$2,0)/1000000</f>
        <v>4316</v>
      </c>
      <c r="K20" s="653">
        <f>-SUM(K$5:K$6)*K61</f>
        <v>-4157.6401814059263</v>
      </c>
      <c r="L20" s="653">
        <f t="shared" ref="L20:P20" si="15">-SUM(L$5:L$6)*L61</f>
        <v>-8631.4243464682386</v>
      </c>
      <c r="M20" s="653">
        <f t="shared" si="15"/>
        <v>-14428.505117675453</v>
      </c>
      <c r="N20" s="653">
        <f t="shared" si="15"/>
        <v>-34873.212842998924</v>
      </c>
      <c r="O20" s="653">
        <f t="shared" si="15"/>
        <v>-50035.982543082122</v>
      </c>
      <c r="P20" s="653">
        <f t="shared" si="15"/>
        <v>-71668.332207497544</v>
      </c>
      <c r="Q20" s="653"/>
      <c r="S20" s="249">
        <v>-371173</v>
      </c>
      <c r="T20" s="249">
        <v>-114050</v>
      </c>
      <c r="U20" s="249">
        <v>-142047</v>
      </c>
      <c r="V20" s="249"/>
      <c r="W20" s="249">
        <f t="shared" si="3"/>
        <v>-627270</v>
      </c>
      <c r="X20" s="249">
        <f t="shared" si="4"/>
        <v>-836360</v>
      </c>
      <c r="Y20" s="93">
        <f t="shared" si="5"/>
        <v>-1</v>
      </c>
    </row>
    <row r="21" spans="1:25" ht="15" customHeight="1">
      <c r="A21" s="507" t="s">
        <v>570</v>
      </c>
      <c r="B21" s="512"/>
      <c r="C21" s="512"/>
      <c r="D21" s="512"/>
      <c r="E21" s="41"/>
      <c r="F21" s="41"/>
      <c r="G21" s="41"/>
      <c r="H21" s="41">
        <f>VLOOKUP($A21,'Reported IS 2016-21'!$A$5:BT$37,H$2,0)/1000000</f>
        <v>-48154</v>
      </c>
      <c r="I21" s="41">
        <f>VLOOKUP($A21,'Reported IS 2016-21'!$A$5:BU$37,I$2,0)/1000000</f>
        <v>35338</v>
      </c>
      <c r="J21" s="41">
        <f>VLOOKUP($A21,'Reported IS 2016-21'!$A$5:BV$37,J$2,0)/1000000</f>
        <v>-8951</v>
      </c>
      <c r="K21" s="491">
        <f>K20+K15</f>
        <v>3218.8710556540736</v>
      </c>
      <c r="L21" s="491">
        <f t="shared" ref="L21:P21" si="16">L20+L15</f>
        <v>6682.5027625453058</v>
      </c>
      <c r="M21" s="491">
        <f t="shared" si="16"/>
        <v>11170.638985872298</v>
      </c>
      <c r="N21" s="491">
        <f t="shared" si="16"/>
        <v>26999.059692566865</v>
      </c>
      <c r="O21" s="491">
        <f t="shared" si="16"/>
        <v>38738.170914703005</v>
      </c>
      <c r="P21" s="491">
        <f t="shared" si="16"/>
        <v>55486.071445390247</v>
      </c>
      <c r="S21" s="512">
        <f>S20+S15</f>
        <v>172631</v>
      </c>
      <c r="T21" s="512">
        <f>T20+T15</f>
        <v>362263</v>
      </c>
      <c r="U21" s="512">
        <f>U20+U15</f>
        <v>266259</v>
      </c>
      <c r="V21" s="512"/>
      <c r="W21" s="512">
        <f t="shared" si="3"/>
        <v>801153</v>
      </c>
      <c r="X21" s="512">
        <f t="shared" si="4"/>
        <v>1068204</v>
      </c>
      <c r="Y21" s="513">
        <f t="shared" si="5"/>
        <v>-1</v>
      </c>
    </row>
    <row r="22" spans="1:25" ht="15" customHeight="1">
      <c r="A22" s="507" t="s">
        <v>141</v>
      </c>
      <c r="B22" s="252"/>
      <c r="C22" s="252"/>
      <c r="D22" s="252"/>
      <c r="E22" s="41"/>
      <c r="F22" s="41"/>
      <c r="G22" s="41"/>
      <c r="H22" s="41">
        <f>VLOOKUP($A22,'Reported IS 2016-21'!$A$5:BT$37,H$2,0)/1000000</f>
        <v>9219</v>
      </c>
      <c r="I22" s="41">
        <f>VLOOKUP($A22,'Reported IS 2016-21'!$A$5:BU$37,I$2,0)/1000000</f>
        <v>-8072</v>
      </c>
      <c r="J22" s="41">
        <f>VLOOKUP($A22,'Reported IS 2016-21'!$A$5:BV$37,J$2,0)/1000000</f>
        <v>-13586</v>
      </c>
      <c r="K22" s="652">
        <f>-K21*K59</f>
        <v>-1126.6048694789256</v>
      </c>
      <c r="L22" s="652">
        <f t="shared" ref="L22:P22" si="17">-L21*L59</f>
        <v>-2338.8759668908569</v>
      </c>
      <c r="M22" s="652">
        <f t="shared" si="17"/>
        <v>-3909.7236450553041</v>
      </c>
      <c r="N22" s="652">
        <f t="shared" si="17"/>
        <v>-9449.6708923984024</v>
      </c>
      <c r="O22" s="652">
        <f t="shared" si="17"/>
        <v>-13558.359820146052</v>
      </c>
      <c r="P22" s="652">
        <f t="shared" si="17"/>
        <v>-19420.125005886584</v>
      </c>
      <c r="S22" s="252">
        <v>-61499</v>
      </c>
      <c r="T22" s="252">
        <v>-41149</v>
      </c>
      <c r="U22" s="252">
        <v>-58132</v>
      </c>
      <c r="V22" s="252"/>
      <c r="W22" s="252">
        <f t="shared" si="3"/>
        <v>-160780</v>
      </c>
      <c r="X22" s="252">
        <f t="shared" si="4"/>
        <v>-214373.33333333334</v>
      </c>
      <c r="Y22" s="307">
        <f t="shared" si="5"/>
        <v>-1</v>
      </c>
    </row>
    <row r="23" spans="1:25" ht="15" customHeight="1">
      <c r="A23" s="769" t="s">
        <v>571</v>
      </c>
      <c r="B23" s="494"/>
      <c r="C23" s="494"/>
      <c r="D23" s="494"/>
      <c r="E23" s="493"/>
      <c r="F23" s="493"/>
      <c r="G23" s="493"/>
      <c r="H23" s="493">
        <f>VLOOKUP($A23,'Reported IS 2016-21'!$A$5:BT$37,H$2,0)/1000000</f>
        <v>-38935</v>
      </c>
      <c r="I23" s="493">
        <f>VLOOKUP($A23,'Reported IS 2016-21'!$A$5:BU$37,I$2,0)/1000000</f>
        <v>27266</v>
      </c>
      <c r="J23" s="493">
        <f>VLOOKUP($A23,'Reported IS 2016-21'!$A$5:BV$37,J$2,0)/1000000</f>
        <v>-22537</v>
      </c>
      <c r="K23" s="491">
        <f t="shared" ref="K23:P23" si="18">K22+K21</f>
        <v>2092.2661861751481</v>
      </c>
      <c r="L23" s="491">
        <f t="shared" si="18"/>
        <v>4343.6267956544489</v>
      </c>
      <c r="M23" s="491">
        <f t="shared" si="18"/>
        <v>7260.9153408169932</v>
      </c>
      <c r="N23" s="491">
        <f t="shared" si="18"/>
        <v>17549.388800168461</v>
      </c>
      <c r="O23" s="491">
        <f t="shared" si="18"/>
        <v>25179.811094556953</v>
      </c>
      <c r="P23" s="491">
        <f t="shared" si="18"/>
        <v>36065.946439503663</v>
      </c>
      <c r="S23" s="250">
        <f>S22+S21</f>
        <v>111132</v>
      </c>
      <c r="T23" s="250">
        <f>T22+T21</f>
        <v>321114</v>
      </c>
      <c r="U23" s="250">
        <f>U22+U21</f>
        <v>208127</v>
      </c>
      <c r="V23" s="250"/>
      <c r="W23" s="250">
        <f t="shared" si="3"/>
        <v>640373</v>
      </c>
      <c r="X23" s="250">
        <f t="shared" si="4"/>
        <v>853830.66666666663</v>
      </c>
      <c r="Y23" s="308">
        <f t="shared" si="5"/>
        <v>-1</v>
      </c>
    </row>
    <row r="24" spans="1:25" ht="15" customHeight="1">
      <c r="A24" s="506" t="s">
        <v>572</v>
      </c>
      <c r="B24" s="250"/>
      <c r="C24" s="250"/>
      <c r="D24" s="250"/>
      <c r="E24" s="41"/>
      <c r="F24" s="41"/>
      <c r="G24" s="41"/>
      <c r="H24" s="41">
        <f>VLOOKUP($A24,'Reported IS 2016-21'!$A$5:BT$37,H$2,0)/1000000</f>
        <v>0</v>
      </c>
      <c r="I24" s="41">
        <f>VLOOKUP($A24,'Reported IS 2016-21'!$A$5:BU$37,I$2,0)/1000000</f>
        <v>0</v>
      </c>
      <c r="J24" s="41">
        <f>VLOOKUP($A24,'Reported IS 2016-21'!$A$5:BV$37,J$2,0)/1000000</f>
        <v>0</v>
      </c>
      <c r="K24" s="250"/>
      <c r="L24" s="250"/>
      <c r="M24" s="250"/>
      <c r="N24" s="250"/>
      <c r="O24" s="250"/>
      <c r="P24" s="250"/>
      <c r="S24" s="250"/>
      <c r="T24" s="250"/>
      <c r="U24" s="250"/>
      <c r="V24" s="250"/>
      <c r="W24" s="250"/>
      <c r="X24" s="250"/>
      <c r="Y24" s="308"/>
    </row>
    <row r="25" spans="1:25" ht="15" customHeight="1">
      <c r="A25" s="507" t="s">
        <v>573</v>
      </c>
      <c r="B25" s="250"/>
      <c r="C25" s="250"/>
      <c r="D25" s="250"/>
      <c r="E25" s="41"/>
      <c r="F25" s="41"/>
      <c r="G25" s="41"/>
      <c r="H25" s="41">
        <f>VLOOKUP($A25,'Reported IS 2016-21'!$A$5:BT$37,H$2,0)/1000000</f>
        <v>0</v>
      </c>
      <c r="I25" s="41">
        <f>VLOOKUP($A25,'Reported IS 2016-21'!$A$5:BU$37,I$2,0)/1000000</f>
        <v>-33</v>
      </c>
      <c r="J25" s="41">
        <f>VLOOKUP($A25,'Reported IS 2016-21'!$A$5:BV$37,J$2,0)/1000000</f>
        <v>-24</v>
      </c>
      <c r="K25" s="655">
        <f t="shared" ref="K25:P27" si="19">J25</f>
        <v>-24</v>
      </c>
      <c r="L25" s="655">
        <f t="shared" si="19"/>
        <v>-24</v>
      </c>
      <c r="M25" s="655">
        <f t="shared" si="19"/>
        <v>-24</v>
      </c>
      <c r="N25" s="655">
        <f t="shared" si="19"/>
        <v>-24</v>
      </c>
      <c r="O25" s="655">
        <f t="shared" si="19"/>
        <v>-24</v>
      </c>
      <c r="P25" s="655">
        <f t="shared" si="19"/>
        <v>-24</v>
      </c>
      <c r="S25" s="250"/>
      <c r="T25" s="250"/>
      <c r="U25" s="250"/>
      <c r="V25" s="250"/>
      <c r="W25" s="250"/>
      <c r="X25" s="250"/>
      <c r="Y25" s="308"/>
    </row>
    <row r="26" spans="1:25" ht="15" customHeight="1">
      <c r="A26" s="506" t="s">
        <v>574</v>
      </c>
      <c r="B26" s="250"/>
      <c r="C26" s="250"/>
      <c r="D26" s="250"/>
      <c r="E26" s="41"/>
      <c r="F26" s="41"/>
      <c r="G26" s="41"/>
      <c r="H26" s="41">
        <f>VLOOKUP($A26,'Reported IS 2016-21'!$A$5:BT$37,H$2,0)/1000000</f>
        <v>0</v>
      </c>
      <c r="I26" s="41">
        <f>VLOOKUP($A26,'Reported IS 2016-21'!$A$5:BU$37,I$2,0)/1000000</f>
        <v>0</v>
      </c>
      <c r="J26" s="41">
        <f>VLOOKUP($A26,'Reported IS 2016-21'!$A$5:BV$37,J$2,0)/1000000</f>
        <v>0</v>
      </c>
      <c r="K26" s="655">
        <f t="shared" si="19"/>
        <v>0</v>
      </c>
      <c r="L26" s="655">
        <f t="shared" si="19"/>
        <v>0</v>
      </c>
      <c r="M26" s="655">
        <f t="shared" si="19"/>
        <v>0</v>
      </c>
      <c r="N26" s="655">
        <f t="shared" si="19"/>
        <v>0</v>
      </c>
      <c r="O26" s="655">
        <f t="shared" si="19"/>
        <v>0</v>
      </c>
      <c r="P26" s="655">
        <f t="shared" si="19"/>
        <v>0</v>
      </c>
      <c r="S26" s="250"/>
      <c r="T26" s="250"/>
      <c r="U26" s="250"/>
      <c r="V26" s="250"/>
      <c r="W26" s="250"/>
      <c r="X26" s="250"/>
      <c r="Y26" s="308"/>
    </row>
    <row r="27" spans="1:25" ht="15" customHeight="1">
      <c r="A27" s="507" t="s">
        <v>575</v>
      </c>
      <c r="B27" s="250"/>
      <c r="C27" s="250"/>
      <c r="D27" s="250"/>
      <c r="E27" s="41"/>
      <c r="F27" s="41"/>
      <c r="G27" s="41"/>
      <c r="H27" s="41">
        <f>VLOOKUP($A27,'Reported IS 2016-21'!$A$5:BT$37,H$2,0)/1000000</f>
        <v>0</v>
      </c>
      <c r="I27" s="41">
        <f>VLOOKUP($A27,'Reported IS 2016-21'!$A$5:BU$37,I$2,0)/1000000</f>
        <v>411</v>
      </c>
      <c r="J27" s="41">
        <f>VLOOKUP($A27,'Reported IS 2016-21'!$A$5:BV$37,J$2,0)/1000000</f>
        <v>155</v>
      </c>
      <c r="K27" s="655">
        <f t="shared" si="19"/>
        <v>155</v>
      </c>
      <c r="L27" s="655">
        <f t="shared" si="19"/>
        <v>155</v>
      </c>
      <c r="M27" s="655">
        <f t="shared" si="19"/>
        <v>155</v>
      </c>
      <c r="N27" s="655">
        <f t="shared" si="19"/>
        <v>155</v>
      </c>
      <c r="O27" s="655">
        <f t="shared" si="19"/>
        <v>155</v>
      </c>
      <c r="P27" s="655">
        <f t="shared" si="19"/>
        <v>155</v>
      </c>
      <c r="S27" s="250"/>
      <c r="T27" s="250"/>
      <c r="U27" s="250"/>
      <c r="V27" s="250"/>
      <c r="W27" s="250"/>
      <c r="X27" s="250"/>
      <c r="Y27" s="308"/>
    </row>
    <row r="28" spans="1:25" ht="15" customHeight="1">
      <c r="A28" s="507" t="s">
        <v>576</v>
      </c>
      <c r="B28" s="250"/>
      <c r="C28" s="250"/>
      <c r="D28" s="250"/>
      <c r="E28" s="41"/>
      <c r="F28" s="41"/>
      <c r="G28" s="41"/>
      <c r="H28" s="41">
        <f>VLOOKUP($A28,'Reported IS 2016-21'!$A$5:BT$37,H$2,0)/1000000</f>
        <v>0</v>
      </c>
      <c r="I28" s="41">
        <f>VLOOKUP($A28,'Reported IS 2016-21'!$A$5:BU$37,I$2,0)/1000000</f>
        <v>378</v>
      </c>
      <c r="J28" s="41">
        <f>VLOOKUP($A28,'Reported IS 2016-21'!$A$5:BV$37,J$2,0)/1000000</f>
        <v>131</v>
      </c>
      <c r="K28" s="655">
        <f>J28</f>
        <v>131</v>
      </c>
      <c r="L28" s="655">
        <f t="shared" ref="L28:P28" si="20">K28</f>
        <v>131</v>
      </c>
      <c r="M28" s="655">
        <f t="shared" si="20"/>
        <v>131</v>
      </c>
      <c r="N28" s="655">
        <f t="shared" si="20"/>
        <v>131</v>
      </c>
      <c r="O28" s="655">
        <f t="shared" si="20"/>
        <v>131</v>
      </c>
      <c r="P28" s="655">
        <f t="shared" si="20"/>
        <v>131</v>
      </c>
      <c r="S28" s="250"/>
      <c r="T28" s="250"/>
      <c r="U28" s="250"/>
      <c r="V28" s="250"/>
      <c r="W28" s="250"/>
      <c r="X28" s="250"/>
      <c r="Y28" s="308"/>
    </row>
    <row r="29" spans="1:25" ht="15" customHeight="1">
      <c r="A29" s="507" t="s">
        <v>577</v>
      </c>
      <c r="B29" s="250"/>
      <c r="C29" s="250"/>
      <c r="D29" s="250"/>
      <c r="E29" s="41"/>
      <c r="F29" s="41"/>
      <c r="G29" s="41"/>
      <c r="H29" s="41">
        <f>VLOOKUP($A29,'Reported IS 2016-21'!$A$5:BT$37,H$2,0)/1000000</f>
        <v>-38935</v>
      </c>
      <c r="I29" s="41">
        <f>VLOOKUP($A29,'Reported IS 2016-21'!$A$5:BU$37,I$2,0)/1000000</f>
        <v>27644</v>
      </c>
      <c r="J29" s="41">
        <f>VLOOKUP($A29,'Reported IS 2016-21'!$A$5:BV$37,J$2,0)/1000000</f>
        <v>-22537</v>
      </c>
      <c r="K29" s="491">
        <f>K23</f>
        <v>2092.2661861751481</v>
      </c>
      <c r="L29" s="491">
        <f t="shared" ref="L29:P29" si="21">L23</f>
        <v>4343.6267956544489</v>
      </c>
      <c r="M29" s="491">
        <f t="shared" si="21"/>
        <v>7260.9153408169932</v>
      </c>
      <c r="N29" s="491">
        <f t="shared" si="21"/>
        <v>17549.388800168461</v>
      </c>
      <c r="O29" s="491">
        <f t="shared" si="21"/>
        <v>25179.811094556953</v>
      </c>
      <c r="P29" s="491">
        <f t="shared" si="21"/>
        <v>36065.946439503663</v>
      </c>
      <c r="S29" s="250">
        <f>S23</f>
        <v>111132</v>
      </c>
      <c r="T29" s="250">
        <f>T23</f>
        <v>321114</v>
      </c>
      <c r="U29" s="250">
        <f>U23</f>
        <v>208127</v>
      </c>
      <c r="V29" s="250"/>
      <c r="W29" s="250">
        <f t="shared" si="3"/>
        <v>640373</v>
      </c>
      <c r="X29" s="250">
        <f t="shared" si="4"/>
        <v>853830.66666666663</v>
      </c>
      <c r="Y29" s="308">
        <f t="shared" si="5"/>
        <v>-1</v>
      </c>
    </row>
    <row r="30" spans="1:25" ht="15" customHeight="1">
      <c r="A30" s="506" t="s">
        <v>578</v>
      </c>
      <c r="B30" s="250"/>
      <c r="C30" s="250"/>
      <c r="D30" s="250"/>
      <c r="E30" s="41"/>
      <c r="F30" s="41"/>
      <c r="G30" s="41"/>
      <c r="H30" s="41">
        <f>VLOOKUP($A30,'Reported IS 2016-21'!$A$5:BT$37,H$2,0)/1000000</f>
        <v>0</v>
      </c>
      <c r="I30" s="41">
        <f>VLOOKUP($A30,'Reported IS 2016-21'!$A$5:BU$37,I$2,0)/1000000</f>
        <v>0</v>
      </c>
      <c r="J30" s="41">
        <f>VLOOKUP($A30,'Reported IS 2016-21'!$A$5:BV$37,J$2,0)/1000000</f>
        <v>0</v>
      </c>
      <c r="K30" s="250"/>
      <c r="L30" s="250"/>
      <c r="M30" s="250"/>
      <c r="N30" s="250"/>
      <c r="O30" s="250"/>
      <c r="P30" s="250"/>
      <c r="S30" s="250"/>
      <c r="T30" s="250"/>
      <c r="U30" s="250"/>
      <c r="V30" s="250"/>
      <c r="W30" s="250"/>
      <c r="X30" s="250"/>
      <c r="Y30" s="308"/>
    </row>
    <row r="31" spans="1:25" ht="15" customHeight="1">
      <c r="A31" s="507" t="s">
        <v>579</v>
      </c>
      <c r="B31" s="250"/>
      <c r="C31" s="250"/>
      <c r="D31" s="250"/>
      <c r="E31" s="41"/>
      <c r="F31" s="41"/>
      <c r="G31" s="41"/>
      <c r="H31" s="41">
        <f>VLOOKUP($A31,'Reported IS 2016-21'!$A$5:BT$37,H$2,0)/1000000</f>
        <v>-38711</v>
      </c>
      <c r="I31" s="41">
        <f>VLOOKUP($A31,'Reported IS 2016-21'!$A$5:BU$37,I$2,0)/1000000</f>
        <v>25668</v>
      </c>
      <c r="J31" s="41">
        <f>VLOOKUP($A31,'Reported IS 2016-21'!$A$5:BV$37,J$2,0)/1000000</f>
        <v>-21933</v>
      </c>
      <c r="K31" s="655">
        <f>K29*K60</f>
        <v>2019.7107188740497</v>
      </c>
      <c r="L31" s="655">
        <f t="shared" ref="L31:P31" si="22">L29*L60</f>
        <v>4192.9987952486254</v>
      </c>
      <c r="M31" s="655">
        <f t="shared" si="22"/>
        <v>7009.1218027539599</v>
      </c>
      <c r="N31" s="655">
        <f t="shared" si="22"/>
        <v>16940.812265472079</v>
      </c>
      <c r="O31" s="655">
        <f t="shared" si="22"/>
        <v>24306.62728429868</v>
      </c>
      <c r="P31" s="655">
        <f t="shared" si="22"/>
        <v>34815.25395359283</v>
      </c>
      <c r="S31" s="250">
        <v>103002</v>
      </c>
      <c r="T31" s="250">
        <v>276237</v>
      </c>
      <c r="U31" s="250">
        <v>179481</v>
      </c>
      <c r="V31" s="250"/>
      <c r="W31" s="250">
        <f t="shared" si="3"/>
        <v>558720</v>
      </c>
      <c r="X31" s="250">
        <f t="shared" si="4"/>
        <v>744960</v>
      </c>
      <c r="Y31" s="308">
        <f t="shared" si="5"/>
        <v>-1</v>
      </c>
    </row>
    <row r="32" spans="1:25" ht="15" customHeight="1">
      <c r="A32" s="507" t="s">
        <v>546</v>
      </c>
      <c r="B32" s="250"/>
      <c r="C32" s="250"/>
      <c r="D32" s="250"/>
      <c r="E32" s="41"/>
      <c r="F32" s="41"/>
      <c r="G32" s="41"/>
      <c r="H32" s="41">
        <f>VLOOKUP($A32,'Reported IS 2016-21'!$A$5:BT$37,H$2,0)/1000000</f>
        <v>-224</v>
      </c>
      <c r="I32" s="41">
        <f>VLOOKUP($A32,'Reported IS 2016-21'!$A$5:BU$37,I$2,0)/1000000</f>
        <v>1598</v>
      </c>
      <c r="J32" s="41">
        <f>VLOOKUP($A32,'Reported IS 2016-21'!$A$5:BV$37,J$2,0)/1000000</f>
        <v>-604</v>
      </c>
      <c r="K32" s="655">
        <f>K29-K31</f>
        <v>72.555467301098361</v>
      </c>
      <c r="L32" s="655">
        <f t="shared" ref="L32:P32" si="23">L29-L31</f>
        <v>150.62800040582351</v>
      </c>
      <c r="M32" s="655">
        <f t="shared" si="23"/>
        <v>251.79353806303334</v>
      </c>
      <c r="N32" s="655">
        <f t="shared" si="23"/>
        <v>608.57653469638171</v>
      </c>
      <c r="O32" s="655">
        <f t="shared" si="23"/>
        <v>873.1838102582733</v>
      </c>
      <c r="P32" s="655">
        <f t="shared" si="23"/>
        <v>1250.6924859108331</v>
      </c>
      <c r="S32" s="250">
        <v>8130</v>
      </c>
      <c r="T32" s="250">
        <v>44877</v>
      </c>
      <c r="U32" s="250">
        <v>28646</v>
      </c>
      <c r="V32" s="250"/>
      <c r="W32" s="250">
        <f t="shared" si="3"/>
        <v>81653</v>
      </c>
      <c r="X32" s="250">
        <f t="shared" si="4"/>
        <v>108870.66666666667</v>
      </c>
      <c r="Y32" s="308">
        <f t="shared" si="5"/>
        <v>-1</v>
      </c>
    </row>
    <row r="33" spans="1:25" ht="15" customHeight="1">
      <c r="A33" s="506" t="s">
        <v>580</v>
      </c>
      <c r="B33" s="250"/>
      <c r="C33" s="250"/>
      <c r="D33" s="250"/>
      <c r="E33" s="41"/>
      <c r="F33" s="41"/>
      <c r="G33" s="41"/>
      <c r="H33" s="41">
        <f>VLOOKUP($A33,'Reported IS 2016-21'!$A$5:BT$37,H$2,0)/1000000</f>
        <v>0</v>
      </c>
      <c r="I33" s="41">
        <f>VLOOKUP($A33,'Reported IS 2016-21'!$A$5:BU$37,I$2,0)/1000000</f>
        <v>0</v>
      </c>
      <c r="J33" s="41">
        <f>VLOOKUP($A33,'Reported IS 2016-21'!$A$5:BV$37,J$2,0)/1000000</f>
        <v>0</v>
      </c>
      <c r="K33" s="250"/>
      <c r="L33" s="250"/>
      <c r="M33" s="250"/>
      <c r="N33" s="250"/>
      <c r="O33" s="250"/>
      <c r="P33" s="250"/>
      <c r="S33" s="250"/>
      <c r="T33" s="250"/>
      <c r="U33" s="250"/>
      <c r="V33" s="250"/>
      <c r="W33" s="250"/>
      <c r="X33" s="250"/>
      <c r="Y33" s="308"/>
    </row>
    <row r="34" spans="1:25" ht="16">
      <c r="A34" s="507" t="s">
        <v>581</v>
      </c>
      <c r="B34" s="249"/>
      <c r="C34" s="249"/>
      <c r="D34" s="249"/>
      <c r="E34" s="41"/>
      <c r="F34" s="41"/>
      <c r="G34" s="41"/>
      <c r="H34" s="41">
        <f>VLOOKUP($A34,'Reported IS 2016-21'!$A$5:BT$37,H$2,0)/1000000</f>
        <v>0</v>
      </c>
      <c r="I34" s="41">
        <f>VLOOKUP($A34,'Reported IS 2016-21'!$A$5:BU$37,I$2,0)/1000000</f>
        <v>378</v>
      </c>
      <c r="J34" s="41">
        <f>VLOOKUP($A34,'Reported IS 2016-21'!$A$5:BV$37,J$2,0)/1000000</f>
        <v>131</v>
      </c>
      <c r="K34" s="491">
        <f>J34</f>
        <v>131</v>
      </c>
      <c r="L34" s="491">
        <f t="shared" ref="L34:P34" si="24">K34</f>
        <v>131</v>
      </c>
      <c r="M34" s="491">
        <f t="shared" si="24"/>
        <v>131</v>
      </c>
      <c r="N34" s="491">
        <f t="shared" si="24"/>
        <v>131</v>
      </c>
      <c r="O34" s="491">
        <f t="shared" si="24"/>
        <v>131</v>
      </c>
      <c r="P34" s="491">
        <f t="shared" si="24"/>
        <v>131</v>
      </c>
      <c r="S34" s="249"/>
      <c r="T34" s="249"/>
      <c r="U34" s="249"/>
      <c r="V34" s="249"/>
      <c r="W34" s="249"/>
      <c r="X34" s="249"/>
    </row>
    <row r="35" spans="1:25" ht="15" customHeight="1">
      <c r="A35" s="506" t="s">
        <v>582</v>
      </c>
      <c r="E35" s="41"/>
      <c r="F35" s="41"/>
      <c r="G35" s="41"/>
      <c r="H35" s="41">
        <f>VLOOKUP($A35,'Reported IS 2016-21'!$A$5:BT$37,H$2,0)/1000000</f>
        <v>0</v>
      </c>
      <c r="I35" s="41">
        <f>VLOOKUP($A35,'Reported IS 2016-21'!$A$5:BU$37,I$2,0)/1000000</f>
        <v>0</v>
      </c>
      <c r="J35" s="41">
        <f>VLOOKUP($A35,'Reported IS 2016-21'!$A$5:BV$37,J$2,0)/1000000</f>
        <v>0</v>
      </c>
      <c r="K35" s="45"/>
      <c r="L35" s="45"/>
      <c r="M35" s="45"/>
      <c r="N35" s="45"/>
      <c r="O35" s="45"/>
      <c r="P35" s="45"/>
      <c r="S35" s="45">
        <f>S31/S39*1000</f>
        <v>8.1738504036726028E-2</v>
      </c>
      <c r="T35" s="45">
        <f>T31/T39*1000</f>
        <v>0.21921126909762034</v>
      </c>
      <c r="U35" s="45">
        <f>U31/U39*1000</f>
        <v>0.14242935518742961</v>
      </c>
      <c r="V35" s="45"/>
      <c r="W35" s="45">
        <f>W31/W39*1000</f>
        <v>0.44337912832177601</v>
      </c>
      <c r="X35" s="45"/>
    </row>
    <row r="36" spans="1:25" ht="15" customHeight="1">
      <c r="A36" s="507" t="s">
        <v>143</v>
      </c>
      <c r="B36" s="45"/>
      <c r="C36" s="45"/>
      <c r="D36" s="45"/>
      <c r="E36" s="656"/>
      <c r="F36" s="656"/>
      <c r="G36" s="656"/>
      <c r="H36" s="656">
        <f>VLOOKUP($A36,'Reported IS 2016-21'!$A$5:BT$37,H$2,0)/1000000</f>
        <v>-7.1519999999999993E-5</v>
      </c>
      <c r="I36" s="656">
        <f>VLOOKUP($A36,'Reported IS 2016-21'!$A$5:BU$37,I$2,0)/1000000</f>
        <v>4.7429999999999998E-5</v>
      </c>
      <c r="J36" s="656">
        <f>VLOOKUP($A36,'Reported IS 2016-21'!$A$5:BV$37,J$2,0)/1000000</f>
        <v>-4.0520000000000005E-5</v>
      </c>
      <c r="K36" s="654">
        <f>K31/K39*1000000</f>
        <v>3.7316953523336548E-2</v>
      </c>
      <c r="L36" s="654">
        <f t="shared" ref="L36:P36" si="25">L31/L39*1000000</f>
        <v>7.7471461483814924E-2</v>
      </c>
      <c r="M36" s="654">
        <f t="shared" si="25"/>
        <v>0.12950323534381628</v>
      </c>
      <c r="N36" s="654">
        <f t="shared" si="25"/>
        <v>0.31300497544055189</v>
      </c>
      <c r="O36" s="654">
        <f t="shared" si="25"/>
        <v>0.44909861209376595</v>
      </c>
      <c r="P36" s="654">
        <f t="shared" si="25"/>
        <v>0.64326004786153801</v>
      </c>
      <c r="S36" s="45">
        <f>S31/S40*1000</f>
        <v>8.1738504036726028E-2</v>
      </c>
      <c r="T36" s="45">
        <f>T31/T40*1000</f>
        <v>0.21921126909762034</v>
      </c>
      <c r="U36" s="45">
        <f>U31/U40*1000</f>
        <v>0.14242935518742961</v>
      </c>
      <c r="V36" s="45"/>
      <c r="W36" s="45">
        <f>W31/W40*1000</f>
        <v>0.44337912832177601</v>
      </c>
      <c r="X36" s="45"/>
    </row>
    <row r="37" spans="1:25" ht="15" customHeight="1">
      <c r="A37" s="507" t="s">
        <v>142</v>
      </c>
      <c r="B37" s="45"/>
      <c r="C37" s="45"/>
      <c r="D37" s="45"/>
      <c r="E37" s="656"/>
      <c r="F37" s="656"/>
      <c r="G37" s="656"/>
      <c r="H37" s="656">
        <f>VLOOKUP($A37,'Reported IS 2016-21'!$A$5:BT$37,H$2,0)/1000000</f>
        <v>-7.1519999999999993E-5</v>
      </c>
      <c r="I37" s="656">
        <f>VLOOKUP($A37,'Reported IS 2016-21'!$A$5:BU$37,I$2,0)/1000000</f>
        <v>4.7429999999999998E-5</v>
      </c>
      <c r="J37" s="656">
        <f>VLOOKUP($A37,'Reported IS 2016-21'!$A$5:BV$37,J$2,0)/1000000</f>
        <v>-4.0520000000000005E-5</v>
      </c>
      <c r="K37" s="654">
        <f>K31/K40*1000000</f>
        <v>3.7316953523336548E-2</v>
      </c>
      <c r="L37" s="654">
        <f t="shared" ref="L37:P37" si="26">L31/L40*1000000</f>
        <v>7.7471461483814924E-2</v>
      </c>
      <c r="M37" s="654">
        <f t="shared" si="26"/>
        <v>0.12950323534381628</v>
      </c>
      <c r="N37" s="654">
        <f t="shared" si="26"/>
        <v>0.31300497544055189</v>
      </c>
      <c r="O37" s="654">
        <f t="shared" si="26"/>
        <v>0.44909861209376595</v>
      </c>
      <c r="P37" s="654">
        <f t="shared" si="26"/>
        <v>0.64326004786153801</v>
      </c>
    </row>
    <row r="38" spans="1:25" ht="15" customHeight="1">
      <c r="A38" s="507"/>
    </row>
    <row r="39" spans="1:25" ht="15" customHeight="1">
      <c r="A39" s="3" t="s">
        <v>144</v>
      </c>
      <c r="B39" s="43"/>
      <c r="C39" s="43"/>
      <c r="D39" s="43"/>
      <c r="E39" s="43"/>
      <c r="F39" s="43"/>
      <c r="G39" s="43"/>
      <c r="H39" s="43">
        <v>1260140508</v>
      </c>
      <c r="I39" s="43">
        <v>1260140508</v>
      </c>
      <c r="J39" s="703">
        <v>54123140508</v>
      </c>
      <c r="K39" s="703">
        <f>+J39</f>
        <v>54123140508</v>
      </c>
      <c r="L39" s="703">
        <f t="shared" ref="L39:P39" si="27">+K39</f>
        <v>54123140508</v>
      </c>
      <c r="M39" s="703">
        <f t="shared" si="27"/>
        <v>54123140508</v>
      </c>
      <c r="N39" s="703">
        <f t="shared" si="27"/>
        <v>54123140508</v>
      </c>
      <c r="O39" s="703">
        <f t="shared" si="27"/>
        <v>54123140508</v>
      </c>
      <c r="P39" s="703">
        <f t="shared" si="27"/>
        <v>54123140508</v>
      </c>
      <c r="S39" s="43">
        <v>1260140508</v>
      </c>
      <c r="T39" s="43">
        <v>1260140508</v>
      </c>
      <c r="U39" s="43">
        <v>1260140508</v>
      </c>
      <c r="V39" s="43"/>
      <c r="W39" s="43">
        <v>1260140508</v>
      </c>
      <c r="X39" s="43"/>
    </row>
    <row r="40" spans="1:25" ht="15" customHeight="1">
      <c r="A40" s="3" t="s">
        <v>145</v>
      </c>
      <c r="B40" s="43"/>
      <c r="C40" s="43"/>
      <c r="D40" s="43"/>
      <c r="E40" s="43"/>
      <c r="F40" s="43"/>
      <c r="G40" s="43"/>
      <c r="H40" s="43">
        <v>1260140508</v>
      </c>
      <c r="I40" s="43">
        <v>1260140508</v>
      </c>
      <c r="J40" s="703">
        <v>54123140508</v>
      </c>
      <c r="K40" s="703">
        <f>+J40</f>
        <v>54123140508</v>
      </c>
      <c r="L40" s="703">
        <f t="shared" ref="L40:P40" si="28">+K40</f>
        <v>54123140508</v>
      </c>
      <c r="M40" s="703">
        <f t="shared" si="28"/>
        <v>54123140508</v>
      </c>
      <c r="N40" s="703">
        <f t="shared" si="28"/>
        <v>54123140508</v>
      </c>
      <c r="O40" s="703">
        <f t="shared" si="28"/>
        <v>54123140508</v>
      </c>
      <c r="P40" s="703">
        <f t="shared" si="28"/>
        <v>54123140508</v>
      </c>
      <c r="S40" s="43">
        <v>1260140508</v>
      </c>
      <c r="T40" s="43">
        <v>1260140508</v>
      </c>
      <c r="U40" s="43">
        <v>1260140508</v>
      </c>
      <c r="V40" s="43"/>
      <c r="W40" s="43">
        <v>1260140508</v>
      </c>
      <c r="X40" s="43"/>
    </row>
    <row r="41" spans="1:25" ht="15" customHeight="1">
      <c r="I41" s="91"/>
    </row>
    <row r="42" spans="1:25" s="497" customFormat="1" ht="15" customHeight="1">
      <c r="A42" s="497" t="s">
        <v>195</v>
      </c>
      <c r="B42" s="500"/>
      <c r="C42" s="500"/>
      <c r="D42" s="500"/>
      <c r="E42" s="501"/>
      <c r="F42" s="501"/>
      <c r="G42" s="501"/>
      <c r="H42" s="44">
        <v>292</v>
      </c>
      <c r="I42" s="44">
        <v>438</v>
      </c>
      <c r="J42" s="44">
        <v>244</v>
      </c>
      <c r="K42" s="501">
        <f>$J42/$J5*K5</f>
        <v>371.4557420270761</v>
      </c>
      <c r="L42" s="501">
        <f t="shared" ref="L42:N42" si="29">$J42/$J5*L5</f>
        <v>771.15671281677385</v>
      </c>
      <c r="M42" s="501">
        <f t="shared" si="29"/>
        <v>1289.0848753090609</v>
      </c>
      <c r="N42" s="501">
        <f t="shared" si="29"/>
        <v>3115.6748992847947</v>
      </c>
      <c r="O42" s="501">
        <f>$J42/$J5*O5</f>
        <v>4470.361121367986</v>
      </c>
      <c r="P42" s="501">
        <f>$J42/$J5*P5</f>
        <v>6403.0585520694976</v>
      </c>
      <c r="S42" s="501">
        <v>61328</v>
      </c>
      <c r="T42" s="501">
        <f>119589-S42</f>
        <v>58261</v>
      </c>
      <c r="U42" s="501">
        <f>W42-T42-S42</f>
        <v>58068</v>
      </c>
      <c r="V42" s="501"/>
      <c r="W42" s="501">
        <v>177657</v>
      </c>
      <c r="X42" s="501"/>
      <c r="Y42" s="502"/>
    </row>
    <row r="43" spans="1:25" ht="15" customHeight="1">
      <c r="A43" s="5" t="s">
        <v>196</v>
      </c>
      <c r="B43" s="8"/>
      <c r="C43" s="8"/>
      <c r="D43" s="8"/>
      <c r="E43" s="8"/>
      <c r="F43" s="8"/>
      <c r="G43" s="8"/>
      <c r="H43" s="8">
        <f t="shared" ref="H43" si="30">H42+H13</f>
        <v>-44215</v>
      </c>
      <c r="I43" s="8">
        <f>I42+I13</f>
        <v>46668</v>
      </c>
      <c r="J43" s="448">
        <f>J42+J13</f>
        <v>-10371</v>
      </c>
      <c r="K43" s="8">
        <f t="shared" ref="K43:P43" si="31">K42+K13</f>
        <v>7747.9669790870757</v>
      </c>
      <c r="L43" s="8">
        <f t="shared" si="31"/>
        <v>16085.083821830318</v>
      </c>
      <c r="M43" s="8">
        <f t="shared" si="31"/>
        <v>26888.228978856812</v>
      </c>
      <c r="N43" s="8">
        <f t="shared" si="31"/>
        <v>64987.947434850583</v>
      </c>
      <c r="O43" s="8">
        <f t="shared" si="31"/>
        <v>93244.51457915311</v>
      </c>
      <c r="P43" s="8">
        <f t="shared" si="31"/>
        <v>133557.46220495729</v>
      </c>
      <c r="S43" s="8">
        <f>S42+S13</f>
        <v>607774</v>
      </c>
      <c r="T43" s="8">
        <f>T42+T13</f>
        <v>535712</v>
      </c>
      <c r="U43" s="8">
        <f>U42+U13</f>
        <v>481437</v>
      </c>
      <c r="V43" s="8"/>
      <c r="W43" s="8">
        <f>W42+W13</f>
        <v>1624923</v>
      </c>
      <c r="X43" s="8">
        <f>W43*4/3</f>
        <v>2166564</v>
      </c>
      <c r="Y43" s="308">
        <f>E43/X43-1</f>
        <v>-1</v>
      </c>
    </row>
    <row r="44" spans="1:25" ht="15" customHeight="1">
      <c r="A44" s="5" t="s">
        <v>197</v>
      </c>
      <c r="B44" s="145"/>
      <c r="C44" s="145"/>
      <c r="D44" s="145"/>
      <c r="E44" s="145"/>
      <c r="F44" s="145"/>
      <c r="G44" s="145"/>
      <c r="H44" s="145">
        <f t="shared" ref="H44:J44" si="32">H43/SUM(H5:H6)</f>
        <v>-2.0251454220675127</v>
      </c>
      <c r="I44" s="145">
        <f t="shared" si="32"/>
        <v>2.6618754277891856</v>
      </c>
      <c r="J44" s="145">
        <f t="shared" si="32"/>
        <v>-0.94256111969462875</v>
      </c>
      <c r="K44" s="145">
        <f t="shared" ref="K44:P44" si="33">K43/SUM(K5:K6)</f>
        <v>0.46588729670126616</v>
      </c>
      <c r="L44" s="145">
        <f t="shared" si="33"/>
        <v>0.46588729670126605</v>
      </c>
      <c r="M44" s="145">
        <f t="shared" si="33"/>
        <v>0.46588729670126627</v>
      </c>
      <c r="N44" s="145">
        <f t="shared" si="33"/>
        <v>0.46588729670126616</v>
      </c>
      <c r="O44" s="145">
        <f t="shared" si="33"/>
        <v>0.46588729670126622</v>
      </c>
      <c r="P44" s="145">
        <f t="shared" si="33"/>
        <v>0.46588729670126622</v>
      </c>
      <c r="S44" s="145">
        <f>S43/SUM(S5:S6)</f>
        <v>0.7214825331554281</v>
      </c>
      <c r="T44" s="145">
        <f>T43/SUM(T5:T6)</f>
        <v>0.51370882366478976</v>
      </c>
      <c r="U44" s="145">
        <f>U43/SUM(U5:U6)</f>
        <v>0.52687236529344561</v>
      </c>
      <c r="V44" s="145"/>
      <c r="W44" s="145">
        <f>W43/SUM(W5:W6)</f>
        <v>0.58053863676637874</v>
      </c>
      <c r="X44" s="145"/>
      <c r="Y44" s="308"/>
    </row>
    <row r="45" spans="1:25" ht="15" customHeight="1">
      <c r="D45" s="91"/>
    </row>
    <row r="46" spans="1:25" ht="15" customHeight="1">
      <c r="A46" s="3" t="s">
        <v>198</v>
      </c>
      <c r="B46" s="44"/>
      <c r="C46" s="44"/>
      <c r="D46" s="44"/>
      <c r="E46" s="44"/>
      <c r="F46" s="44"/>
      <c r="G46" s="44"/>
      <c r="H46" s="44">
        <f t="shared" ref="H46:I46" si="34">H43-H9</f>
        <v>11305</v>
      </c>
      <c r="I46" s="44">
        <f t="shared" si="34"/>
        <v>8928</v>
      </c>
      <c r="J46" s="44">
        <f>J43-J9</f>
        <v>3575</v>
      </c>
      <c r="K46" s="44">
        <f t="shared" ref="K46:P46" si="35">K43-K9</f>
        <v>7747.9669790870757</v>
      </c>
      <c r="L46" s="44">
        <f t="shared" si="35"/>
        <v>16085.083821830318</v>
      </c>
      <c r="M46" s="44">
        <f t="shared" si="35"/>
        <v>26888.228978856812</v>
      </c>
      <c r="N46" s="44">
        <f t="shared" si="35"/>
        <v>64987.947434850583</v>
      </c>
      <c r="O46" s="44">
        <f t="shared" si="35"/>
        <v>93244.51457915311</v>
      </c>
      <c r="P46" s="44">
        <f t="shared" si="35"/>
        <v>133557.46220495729</v>
      </c>
      <c r="S46" s="44">
        <f>S43-S9</f>
        <v>451906</v>
      </c>
      <c r="T46" s="44">
        <f>T43-T9</f>
        <v>535712</v>
      </c>
      <c r="U46" s="44">
        <f>U43-U9</f>
        <v>461732</v>
      </c>
      <c r="V46" s="44"/>
      <c r="W46" s="44">
        <f>W43-W9</f>
        <v>1449350</v>
      </c>
      <c r="X46" s="44"/>
    </row>
    <row r="47" spans="1:25" ht="15" customHeight="1">
      <c r="A47" s="3" t="s">
        <v>197</v>
      </c>
      <c r="B47" s="59"/>
      <c r="C47" s="59"/>
      <c r="D47" s="59"/>
      <c r="E47" s="59"/>
      <c r="F47" s="59"/>
      <c r="G47" s="59"/>
      <c r="H47" s="59">
        <f t="shared" ref="H47:J47" si="36">H46/SUM(H5:H6)</f>
        <v>0.51779416479640905</v>
      </c>
      <c r="I47" s="59">
        <f t="shared" si="36"/>
        <v>0.50924024640657084</v>
      </c>
      <c r="J47" s="59">
        <f t="shared" si="36"/>
        <v>0.32491138780332635</v>
      </c>
      <c r="K47" s="59">
        <f t="shared" ref="K47:P47" si="37">K46/SUM(K5:K6)</f>
        <v>0.46588729670126616</v>
      </c>
      <c r="L47" s="59">
        <f t="shared" si="37"/>
        <v>0.46588729670126605</v>
      </c>
      <c r="M47" s="59">
        <f t="shared" si="37"/>
        <v>0.46588729670126627</v>
      </c>
      <c r="N47" s="59">
        <f t="shared" si="37"/>
        <v>0.46588729670126616</v>
      </c>
      <c r="O47" s="59">
        <f t="shared" si="37"/>
        <v>0.46588729670126622</v>
      </c>
      <c r="P47" s="59">
        <f t="shared" si="37"/>
        <v>0.46588729670126622</v>
      </c>
      <c r="S47" s="59">
        <f>S46/SUM(S5:S6)</f>
        <v>0.53645316454494085</v>
      </c>
      <c r="T47" s="59">
        <f>T46/SUM(T5:T6)</f>
        <v>0.51370882366478976</v>
      </c>
      <c r="U47" s="59">
        <f>U46/SUM(U5:U6)</f>
        <v>0.50530771621556547</v>
      </c>
      <c r="V47" s="59"/>
      <c r="W47" s="59">
        <f>W46/SUM(W5:W6)</f>
        <v>0.51781141210835901</v>
      </c>
      <c r="X47" s="59"/>
    </row>
    <row r="48" spans="1:25" ht="15" customHeight="1">
      <c r="E48" s="91"/>
      <c r="F48" s="93"/>
      <c r="I48" s="91"/>
    </row>
    <row r="49" spans="1:25" ht="15" customHeight="1">
      <c r="A49" s="3" t="s">
        <v>290</v>
      </c>
      <c r="B49" s="41"/>
      <c r="C49" s="41"/>
      <c r="D49" s="41"/>
      <c r="E49" s="41"/>
      <c r="F49" s="41"/>
      <c r="G49" s="41"/>
      <c r="H49" s="41">
        <f>'1a. Shoppings Models'!H81</f>
        <v>13459</v>
      </c>
      <c r="I49" s="41">
        <f>'1a. Shoppings Models'!I81</f>
        <v>9407</v>
      </c>
      <c r="J49" s="41">
        <f>'1a. Shoppings Models'!J81</f>
        <v>5333</v>
      </c>
      <c r="K49" s="153">
        <f>'1a. Shoppings Models'!K81</f>
        <v>9383.2482328265869</v>
      </c>
      <c r="L49" s="153">
        <f>'1a. Shoppings Models'!L81</f>
        <v>20423.124331582068</v>
      </c>
      <c r="M49" s="153">
        <f>'1a. Shoppings Models'!M81</f>
        <v>35248.184590556906</v>
      </c>
      <c r="N49" s="153">
        <f>'1a. Shoppings Models'!N81</f>
        <v>90206.89463958703</v>
      </c>
      <c r="O49" s="153">
        <f>'1a. Shoppings Models'!O81</f>
        <v>128893.87149330288</v>
      </c>
      <c r="P49" s="153">
        <f>'1a. Shoppings Models'!P81</f>
        <v>183786.96848968798</v>
      </c>
      <c r="S49" s="41"/>
      <c r="T49" s="41"/>
      <c r="U49" s="41"/>
      <c r="V49" s="41"/>
      <c r="W49" s="41"/>
      <c r="X49" s="41"/>
    </row>
    <row r="50" spans="1:25" ht="15" customHeight="1">
      <c r="A50" s="3" t="s">
        <v>291</v>
      </c>
      <c r="B50" s="41"/>
      <c r="C50" s="41"/>
      <c r="D50" s="41"/>
      <c r="E50" s="41"/>
      <c r="F50" s="41"/>
      <c r="G50" s="41"/>
      <c r="H50" s="41">
        <f>'1b. Offices and Others Models'!H60</f>
        <v>3051.4861146800004</v>
      </c>
      <c r="I50" s="41">
        <f>'1b. Offices and Others Models'!I60</f>
        <v>3121.8644279542004</v>
      </c>
      <c r="J50" s="41">
        <f>'1b. Offices and Others Models'!J60</f>
        <v>2714.6699999999996</v>
      </c>
      <c r="K50" s="153">
        <f>'1b. Offices and Others Models'!K60</f>
        <v>2349.0697393947239</v>
      </c>
      <c r="L50" s="153">
        <f>'1b. Offices and Others Models'!L60</f>
        <v>3933.6286743247779</v>
      </c>
      <c r="M50" s="153">
        <f>'1b. Offices and Others Models'!M60</f>
        <v>5467.1737661992211</v>
      </c>
      <c r="N50" s="153">
        <f>'1b. Offices and Others Models'!N60</f>
        <v>8200.7606492988325</v>
      </c>
      <c r="O50" s="153">
        <f>'1b. Offices and Others Models'!O60</f>
        <v>12301.14097394825</v>
      </c>
      <c r="P50" s="153">
        <f>'1b. Offices and Others Models'!P60</f>
        <v>18451.711460922372</v>
      </c>
      <c r="S50" s="41"/>
      <c r="T50" s="41"/>
      <c r="U50" s="41"/>
      <c r="V50" s="41"/>
      <c r="W50" s="41"/>
      <c r="X50" s="41"/>
    </row>
    <row r="51" spans="1:25" ht="15" customHeight="1">
      <c r="A51" s="3" t="s">
        <v>289</v>
      </c>
      <c r="B51" s="143"/>
      <c r="C51" s="143"/>
      <c r="D51" s="143"/>
      <c r="E51" s="143"/>
      <c r="F51" s="143"/>
      <c r="G51" s="143"/>
      <c r="H51" s="143">
        <f>H5/SUM(H49:H50)</f>
        <v>0.98488923263996608</v>
      </c>
      <c r="I51" s="143">
        <f t="shared" ref="I51:J51" si="38">I5/SUM(I49:I50)</f>
        <v>1.026429815243828</v>
      </c>
      <c r="J51" s="143">
        <f t="shared" si="38"/>
        <v>1.0055084266626242</v>
      </c>
      <c r="K51" s="144">
        <v>1.05</v>
      </c>
      <c r="L51" s="144">
        <f>K51</f>
        <v>1.05</v>
      </c>
      <c r="M51" s="144">
        <f t="shared" ref="M51:P51" si="39">L51</f>
        <v>1.05</v>
      </c>
      <c r="N51" s="144">
        <f t="shared" si="39"/>
        <v>1.05</v>
      </c>
      <c r="O51" s="144">
        <f t="shared" si="39"/>
        <v>1.05</v>
      </c>
      <c r="P51" s="144">
        <f t="shared" si="39"/>
        <v>1.05</v>
      </c>
      <c r="S51" s="144"/>
      <c r="T51" s="144"/>
      <c r="U51" s="144"/>
      <c r="V51" s="144"/>
      <c r="W51" s="144"/>
      <c r="X51" s="144"/>
      <c r="Y51" s="309"/>
    </row>
    <row r="52" spans="1:25" ht="15" customHeight="1">
      <c r="A52" s="3" t="s">
        <v>132</v>
      </c>
      <c r="B52" s="85"/>
      <c r="C52" s="85"/>
      <c r="D52" s="85"/>
      <c r="E52" s="85"/>
      <c r="F52" s="85"/>
      <c r="G52" s="85"/>
      <c r="H52" s="85">
        <f t="shared" ref="H52:I52" si="40">H6/H5</f>
        <v>0.3426603529918209</v>
      </c>
      <c r="I52" s="85">
        <f t="shared" si="40"/>
        <v>0.36329704510108862</v>
      </c>
      <c r="J52" s="85">
        <f t="shared" ref="J52" si="41">J6/J5</f>
        <v>0.3597380128521997</v>
      </c>
      <c r="K52" s="52">
        <v>0.35</v>
      </c>
      <c r="L52" s="52">
        <f t="shared" ref="L52:P62" si="42">K52</f>
        <v>0.35</v>
      </c>
      <c r="M52" s="52">
        <f t="shared" si="42"/>
        <v>0.35</v>
      </c>
      <c r="N52" s="52">
        <f t="shared" si="42"/>
        <v>0.35</v>
      </c>
      <c r="O52" s="52">
        <f t="shared" si="42"/>
        <v>0.35</v>
      </c>
      <c r="P52" s="52">
        <f t="shared" si="42"/>
        <v>0.35</v>
      </c>
      <c r="S52" s="52"/>
      <c r="T52" s="52"/>
      <c r="U52" s="52"/>
      <c r="V52" s="52"/>
      <c r="W52" s="52"/>
      <c r="X52" s="52"/>
      <c r="Y52" s="309"/>
    </row>
    <row r="53" spans="1:25" ht="15" customHeight="1">
      <c r="A53" s="3" t="s">
        <v>174</v>
      </c>
      <c r="B53" s="51"/>
      <c r="C53" s="51"/>
      <c r="D53" s="51"/>
      <c r="E53" s="51"/>
      <c r="F53" s="51"/>
      <c r="G53" s="51"/>
      <c r="H53" s="51">
        <f t="shared" ref="H53:I53" si="43">-H7/(SUM(H5:H6))</f>
        <v>0.33605093207529885</v>
      </c>
      <c r="I53" s="51">
        <f t="shared" si="43"/>
        <v>0.35130047912388773</v>
      </c>
      <c r="J53" s="51">
        <f t="shared" ref="J53" si="44">-J7/(SUM(J5:J6))</f>
        <v>0.40189039352903755</v>
      </c>
      <c r="K53" s="52">
        <v>0.35</v>
      </c>
      <c r="L53" s="52">
        <f t="shared" si="42"/>
        <v>0.35</v>
      </c>
      <c r="M53" s="52">
        <f t="shared" si="42"/>
        <v>0.35</v>
      </c>
      <c r="N53" s="52">
        <f t="shared" si="42"/>
        <v>0.35</v>
      </c>
      <c r="O53" s="52">
        <f t="shared" si="42"/>
        <v>0.35</v>
      </c>
      <c r="P53" s="52">
        <f t="shared" si="42"/>
        <v>0.35</v>
      </c>
      <c r="Q53" s="39"/>
      <c r="R53" s="39"/>
      <c r="S53" s="52"/>
      <c r="T53" s="52"/>
      <c r="U53" s="52"/>
      <c r="V53" s="52"/>
      <c r="W53" s="52"/>
      <c r="X53" s="52"/>
      <c r="Y53" s="309"/>
    </row>
    <row r="54" spans="1:25" ht="15" customHeight="1">
      <c r="A54" s="3" t="s">
        <v>135</v>
      </c>
      <c r="B54" s="51"/>
      <c r="C54" s="51"/>
      <c r="D54" s="51"/>
      <c r="E54" s="51"/>
      <c r="F54" s="51"/>
      <c r="G54" s="51"/>
      <c r="H54" s="51">
        <f t="shared" ref="H54:I54" si="45">H9/SUM(H5:H6)</f>
        <v>-2.5429395868639215</v>
      </c>
      <c r="I54" s="51">
        <f t="shared" si="45"/>
        <v>2.1526351813826148</v>
      </c>
      <c r="J54" s="51">
        <f t="shared" ref="J54" si="46">J9/SUM(J5:J6)</f>
        <v>-1.2674725074979551</v>
      </c>
      <c r="K54" s="52">
        <v>0</v>
      </c>
      <c r="L54" s="52">
        <f t="shared" si="42"/>
        <v>0</v>
      </c>
      <c r="M54" s="52">
        <f t="shared" si="42"/>
        <v>0</v>
      </c>
      <c r="N54" s="52">
        <f t="shared" si="42"/>
        <v>0</v>
      </c>
      <c r="O54" s="52">
        <f t="shared" si="42"/>
        <v>0</v>
      </c>
      <c r="P54" s="52">
        <f t="shared" si="42"/>
        <v>0</v>
      </c>
      <c r="Q54" s="39"/>
      <c r="R54" s="39"/>
      <c r="S54" s="52"/>
      <c r="T54" s="52"/>
      <c r="U54" s="52"/>
      <c r="V54" s="52"/>
      <c r="W54" s="52"/>
      <c r="X54" s="52"/>
      <c r="Y54" s="309"/>
    </row>
    <row r="55" spans="1:25" ht="15" customHeight="1">
      <c r="A55" s="3" t="s">
        <v>136</v>
      </c>
      <c r="B55" s="51"/>
      <c r="C55" s="51"/>
      <c r="D55" s="51"/>
      <c r="E55" s="51"/>
      <c r="F55" s="51"/>
      <c r="G55" s="51"/>
      <c r="H55" s="51">
        <f t="shared" ref="H55:I55" si="47">-H10/SUM(H5:H6)</f>
        <v>9.1421243072413325E-2</v>
      </c>
      <c r="I55" s="51">
        <f t="shared" si="47"/>
        <v>0.10460871549167237</v>
      </c>
      <c r="J55" s="51">
        <f t="shared" ref="J55" si="48">-J10/SUM(J5:J6)</f>
        <v>0.18076888121421431</v>
      </c>
      <c r="K55" s="52">
        <f t="shared" ref="K55:K62" si="49">AVERAGE(E55:J55)</f>
        <v>0.12559961325943333</v>
      </c>
      <c r="L55" s="52">
        <f t="shared" si="42"/>
        <v>0.12559961325943333</v>
      </c>
      <c r="M55" s="52">
        <f t="shared" si="42"/>
        <v>0.12559961325943333</v>
      </c>
      <c r="N55" s="52">
        <f t="shared" si="42"/>
        <v>0.12559961325943333</v>
      </c>
      <c r="O55" s="52">
        <f t="shared" si="42"/>
        <v>0.12559961325943333</v>
      </c>
      <c r="P55" s="52">
        <f t="shared" si="42"/>
        <v>0.12559961325943333</v>
      </c>
      <c r="Q55" s="39"/>
      <c r="R55" s="39"/>
      <c r="S55" s="52"/>
      <c r="T55" s="52"/>
      <c r="U55" s="52"/>
      <c r="V55" s="52"/>
      <c r="W55" s="52"/>
      <c r="X55" s="52"/>
      <c r="Y55" s="309"/>
    </row>
    <row r="56" spans="1:25" ht="15" customHeight="1">
      <c r="A56" s="3" t="s">
        <v>137</v>
      </c>
      <c r="B56" s="51"/>
      <c r="C56" s="51"/>
      <c r="D56" s="51"/>
      <c r="E56" s="51"/>
      <c r="F56" s="51"/>
      <c r="G56" s="51"/>
      <c r="H56" s="51">
        <f t="shared" ref="H56:I56" si="50">-H11/SUM(H5:H6)</f>
        <v>4.447396143452572E-2</v>
      </c>
      <c r="I56" s="51">
        <f t="shared" si="50"/>
        <v>7.0841889117043116E-2</v>
      </c>
      <c r="J56" s="51">
        <f t="shared" ref="J56" si="51">-J11/SUM(J5:J6)</f>
        <v>0.11296919022084886</v>
      </c>
      <c r="K56" s="52">
        <f t="shared" si="49"/>
        <v>7.6095013590805907E-2</v>
      </c>
      <c r="L56" s="52">
        <f t="shared" si="42"/>
        <v>7.6095013590805907E-2</v>
      </c>
      <c r="M56" s="52">
        <f t="shared" si="42"/>
        <v>7.6095013590805907E-2</v>
      </c>
      <c r="N56" s="52">
        <f t="shared" si="42"/>
        <v>7.6095013590805907E-2</v>
      </c>
      <c r="O56" s="52">
        <f t="shared" si="42"/>
        <v>7.6095013590805907E-2</v>
      </c>
      <c r="P56" s="52">
        <f t="shared" si="42"/>
        <v>7.6095013590805907E-2</v>
      </c>
      <c r="Q56" s="39"/>
      <c r="R56" s="39"/>
      <c r="S56" s="52"/>
      <c r="T56" s="52"/>
      <c r="U56" s="52"/>
      <c r="V56" s="52"/>
      <c r="W56" s="52"/>
      <c r="X56" s="52"/>
      <c r="Y56" s="309"/>
    </row>
    <row r="57" spans="1:25" ht="15" customHeight="1">
      <c r="A57" s="3" t="s">
        <v>138</v>
      </c>
      <c r="B57" s="51"/>
      <c r="C57" s="51"/>
      <c r="D57" s="51"/>
      <c r="E57" s="51"/>
      <c r="F57" s="51"/>
      <c r="G57" s="51"/>
      <c r="H57" s="51">
        <f t="shared" ref="H57:I57" si="52">-H12/SUM(H5:H6)</f>
        <v>2.3633948609902443E-2</v>
      </c>
      <c r="I57" s="51">
        <f t="shared" si="52"/>
        <v>-1.1008441706593658E-2</v>
      </c>
      <c r="J57" s="51">
        <f t="shared" ref="J57" si="53">-J12/SUM(J5:J6)</f>
        <v>1.6359174770517132E-3</v>
      </c>
      <c r="K57" s="52">
        <f t="shared" si="49"/>
        <v>4.7538081267868328E-3</v>
      </c>
      <c r="L57" s="52">
        <f t="shared" si="42"/>
        <v>4.7538081267868328E-3</v>
      </c>
      <c r="M57" s="52">
        <f t="shared" si="42"/>
        <v>4.7538081267868328E-3</v>
      </c>
      <c r="N57" s="52">
        <f t="shared" si="42"/>
        <v>4.7538081267868328E-3</v>
      </c>
      <c r="O57" s="52">
        <f t="shared" si="42"/>
        <v>4.7538081267868328E-3</v>
      </c>
      <c r="P57" s="52">
        <f t="shared" si="42"/>
        <v>4.7538081267868328E-3</v>
      </c>
      <c r="Q57" s="39"/>
      <c r="R57" s="39"/>
      <c r="S57" s="52"/>
      <c r="T57" s="52"/>
      <c r="U57" s="52"/>
      <c r="V57" s="52"/>
      <c r="W57" s="52"/>
      <c r="X57" s="52"/>
      <c r="Y57" s="309"/>
    </row>
    <row r="58" spans="1:25" ht="15" customHeight="1">
      <c r="A58" s="3" t="s">
        <v>139</v>
      </c>
      <c r="B58" s="51"/>
      <c r="C58" s="51"/>
      <c r="D58" s="51"/>
      <c r="E58" s="51"/>
      <c r="F58" s="51"/>
      <c r="G58" s="51"/>
      <c r="H58" s="51">
        <f t="shared" ref="H58:I58" si="54">H14/SUM(H5:H6)</f>
        <v>-3.9756332157742866E-2</v>
      </c>
      <c r="I58" s="51">
        <f t="shared" si="54"/>
        <v>1.5229295003422313E-2</v>
      </c>
      <c r="J58" s="51">
        <f t="shared" ref="J58" si="55">J14/SUM(J5:J6)</f>
        <v>-0.24102517495228573</v>
      </c>
      <c r="K58" s="52">
        <v>0</v>
      </c>
      <c r="L58" s="52">
        <f t="shared" si="42"/>
        <v>0</v>
      </c>
      <c r="M58" s="52">
        <f t="shared" si="42"/>
        <v>0</v>
      </c>
      <c r="N58" s="52">
        <f t="shared" si="42"/>
        <v>0</v>
      </c>
      <c r="O58" s="52">
        <f t="shared" si="42"/>
        <v>0</v>
      </c>
      <c r="P58" s="52">
        <f t="shared" si="42"/>
        <v>0</v>
      </c>
      <c r="Q58" s="39"/>
      <c r="R58" s="39"/>
      <c r="S58" s="52"/>
      <c r="T58" s="52"/>
      <c r="U58" s="52"/>
      <c r="V58" s="52"/>
      <c r="W58" s="52"/>
      <c r="X58" s="52"/>
      <c r="Y58" s="309"/>
    </row>
    <row r="59" spans="1:25" ht="15" customHeight="1">
      <c r="A59" s="3" t="s">
        <v>141</v>
      </c>
      <c r="B59" s="51"/>
      <c r="C59" s="51"/>
      <c r="D59" s="51"/>
      <c r="E59" s="51"/>
      <c r="F59" s="51"/>
      <c r="G59" s="51"/>
      <c r="H59" s="51">
        <f t="shared" ref="H59:I59" si="56">-H22/H21</f>
        <v>0.19144827013332225</v>
      </c>
      <c r="I59" s="51">
        <f t="shared" si="56"/>
        <v>0.22842266115796028</v>
      </c>
      <c r="J59" s="51">
        <f>J22/J21</f>
        <v>1.5178192380739581</v>
      </c>
      <c r="K59" s="52">
        <v>0.35</v>
      </c>
      <c r="L59" s="52">
        <f t="shared" si="42"/>
        <v>0.35</v>
      </c>
      <c r="M59" s="52">
        <f t="shared" si="42"/>
        <v>0.35</v>
      </c>
      <c r="N59" s="52">
        <f t="shared" si="42"/>
        <v>0.35</v>
      </c>
      <c r="O59" s="52">
        <f t="shared" si="42"/>
        <v>0.35</v>
      </c>
      <c r="P59" s="52">
        <f t="shared" si="42"/>
        <v>0.35</v>
      </c>
      <c r="Q59" s="39"/>
      <c r="R59" s="39"/>
      <c r="S59" s="52"/>
      <c r="T59" s="52"/>
      <c r="U59" s="52"/>
      <c r="V59" s="52"/>
      <c r="W59" s="52"/>
      <c r="X59" s="52"/>
      <c r="Y59" s="309"/>
    </row>
    <row r="60" spans="1:25" ht="15" customHeight="1">
      <c r="A60" s="3" t="s">
        <v>169</v>
      </c>
      <c r="B60" s="51"/>
      <c r="C60" s="51"/>
      <c r="D60" s="51"/>
      <c r="E60" s="51"/>
      <c r="F60" s="51"/>
      <c r="G60" s="51"/>
      <c r="H60" s="51">
        <f t="shared" ref="H60:I60" si="57">H31/H29</f>
        <v>0.99424682162578659</v>
      </c>
      <c r="I60" s="51">
        <f t="shared" si="57"/>
        <v>0.92851975112140062</v>
      </c>
      <c r="J60" s="51">
        <f t="shared" ref="J60" si="58">J31/J29</f>
        <v>0.97319962727958464</v>
      </c>
      <c r="K60" s="52">
        <f t="shared" si="49"/>
        <v>0.96532206667559051</v>
      </c>
      <c r="L60" s="52">
        <f t="shared" si="42"/>
        <v>0.96532206667559051</v>
      </c>
      <c r="M60" s="52">
        <f t="shared" si="42"/>
        <v>0.96532206667559051</v>
      </c>
      <c r="N60" s="52">
        <f t="shared" si="42"/>
        <v>0.96532206667559051</v>
      </c>
      <c r="O60" s="52">
        <f t="shared" si="42"/>
        <v>0.96532206667559051</v>
      </c>
      <c r="P60" s="52">
        <f t="shared" si="42"/>
        <v>0.96532206667559051</v>
      </c>
      <c r="Q60" s="39"/>
      <c r="R60" s="39"/>
      <c r="S60" s="52"/>
      <c r="T60" s="52"/>
      <c r="U60" s="52"/>
      <c r="V60" s="52"/>
      <c r="W60" s="52"/>
      <c r="X60" s="52"/>
      <c r="Y60" s="309"/>
    </row>
    <row r="61" spans="1:25" ht="15" customHeight="1">
      <c r="A61" s="3" t="s">
        <v>140</v>
      </c>
      <c r="B61" s="59"/>
      <c r="C61" s="59"/>
      <c r="D61" s="59"/>
      <c r="E61" s="59"/>
      <c r="F61" s="59"/>
      <c r="G61" s="59"/>
      <c r="H61" s="59">
        <f t="shared" ref="H61:I61" si="59">-H20/SUM(H5:H6)</f>
        <v>0.12728438602116063</v>
      </c>
      <c r="I61" s="59">
        <f t="shared" si="59"/>
        <v>0.63649326945014828</v>
      </c>
      <c r="J61" s="59">
        <f>-J20/SUM(J5:J6)</f>
        <v>-0.39225665727528858</v>
      </c>
      <c r="K61" s="52">
        <v>0.25</v>
      </c>
      <c r="L61" s="52">
        <f t="shared" si="42"/>
        <v>0.25</v>
      </c>
      <c r="M61" s="52">
        <f t="shared" si="42"/>
        <v>0.25</v>
      </c>
      <c r="N61" s="52">
        <f t="shared" si="42"/>
        <v>0.25</v>
      </c>
      <c r="O61" s="52">
        <f t="shared" si="42"/>
        <v>0.25</v>
      </c>
      <c r="P61" s="52">
        <f t="shared" si="42"/>
        <v>0.25</v>
      </c>
      <c r="S61" s="52"/>
      <c r="T61" s="52"/>
      <c r="U61" s="52"/>
      <c r="V61" s="52"/>
      <c r="W61" s="52"/>
      <c r="X61" s="52"/>
      <c r="Y61" s="309"/>
    </row>
    <row r="62" spans="1:25" ht="15" customHeight="1">
      <c r="A62" s="3" t="s">
        <v>195</v>
      </c>
      <c r="B62" s="85"/>
      <c r="C62" s="85"/>
      <c r="D62" s="85"/>
      <c r="E62" s="85"/>
      <c r="F62" s="85"/>
      <c r="G62" s="85"/>
      <c r="H62" s="85">
        <f t="shared" ref="H62:I62" si="60">H42/SUM(H5:H6)</f>
        <v>1.3374249988549443E-2</v>
      </c>
      <c r="I62" s="85">
        <f t="shared" si="60"/>
        <v>2.4982888432580425E-2</v>
      </c>
      <c r="J62" s="85">
        <f t="shared" ref="J62" si="61">J42/SUM(J5:J6)</f>
        <v>2.2175770244478778E-2</v>
      </c>
      <c r="K62" s="52">
        <f t="shared" si="49"/>
        <v>2.0177636221869549E-2</v>
      </c>
      <c r="L62" s="52">
        <f t="shared" si="42"/>
        <v>2.0177636221869549E-2</v>
      </c>
      <c r="M62" s="52">
        <f t="shared" si="42"/>
        <v>2.0177636221869549E-2</v>
      </c>
      <c r="N62" s="52">
        <f t="shared" si="42"/>
        <v>2.0177636221869549E-2</v>
      </c>
      <c r="O62" s="52">
        <f t="shared" si="42"/>
        <v>2.0177636221869549E-2</v>
      </c>
      <c r="P62" s="52">
        <f t="shared" si="42"/>
        <v>2.0177636221869549E-2</v>
      </c>
      <c r="S62" s="84"/>
      <c r="T62" s="84"/>
      <c r="U62" s="84"/>
      <c r="V62" s="84"/>
      <c r="W62" s="84"/>
      <c r="X62" s="84"/>
      <c r="Y62" s="309"/>
    </row>
    <row r="63" spans="1:25" ht="15" customHeight="1"/>
    <row r="64" spans="1:25" ht="15" customHeight="1">
      <c r="A64" s="122" t="s">
        <v>701</v>
      </c>
      <c r="B64" s="123"/>
      <c r="C64" s="123"/>
      <c r="D64" s="450"/>
      <c r="E64" s="445"/>
      <c r="F64" s="445"/>
      <c r="G64" s="445"/>
      <c r="H64" s="445">
        <f>USDARS!G40</f>
        <v>39.334891666666664</v>
      </c>
      <c r="I64" s="445">
        <f>USDARS!G28</f>
        <v>82.214441666666659</v>
      </c>
      <c r="J64" s="651">
        <f>USDARS!G16</f>
        <v>149.21472499999999</v>
      </c>
      <c r="K64" s="651">
        <f>USDARS!G4</f>
        <v>206.02581666666663</v>
      </c>
      <c r="L64" s="651">
        <v>345</v>
      </c>
      <c r="M64" s="651">
        <f>200*1.75*1.37</f>
        <v>479.50000000000006</v>
      </c>
      <c r="N64" s="651">
        <f>M64*1.45</f>
        <v>695.27500000000009</v>
      </c>
      <c r="O64" s="651">
        <f t="shared" ref="O64:P64" si="62">N64*1.45</f>
        <v>1008.1487500000001</v>
      </c>
      <c r="P64" s="651">
        <f t="shared" si="62"/>
        <v>1461.8156875</v>
      </c>
      <c r="S64" s="123">
        <f>ARS!D9</f>
        <v>9.3039666666666658</v>
      </c>
      <c r="T64" s="123">
        <f>ARS!D6</f>
        <v>10.703233333333335</v>
      </c>
      <c r="U64" s="123">
        <f>ARS!D3</f>
        <v>14.796966666666668</v>
      </c>
      <c r="V64" s="123"/>
      <c r="W64" s="123">
        <f>ARS!E3</f>
        <v>11.60138888888889</v>
      </c>
      <c r="X64" s="123"/>
      <c r="Y64" s="310"/>
    </row>
    <row r="65" spans="1:25" ht="15" customHeight="1"/>
    <row r="66" spans="1:25" ht="15" customHeight="1">
      <c r="A66" s="3" t="s">
        <v>292</v>
      </c>
      <c r="B66" s="41"/>
      <c r="C66" s="41"/>
      <c r="D66" s="41"/>
      <c r="E66" s="41"/>
      <c r="F66" s="41"/>
      <c r="G66" s="41"/>
      <c r="H66" s="41">
        <f t="shared" ref="H66:J66" si="63">SUM(H5:H6)/H64</f>
        <v>555.05428068845583</v>
      </c>
      <c r="I66" s="41">
        <f t="shared" si="63"/>
        <v>213.24720626434956</v>
      </c>
      <c r="J66" s="41">
        <f t="shared" si="63"/>
        <v>73.739371231626109</v>
      </c>
      <c r="K66" s="153">
        <f t="shared" ref="K66:P66" si="64">SUM(K5:K6)/K64</f>
        <v>80.720761090492985</v>
      </c>
      <c r="L66" s="153">
        <f t="shared" si="64"/>
        <v>100.07448517644335</v>
      </c>
      <c r="M66" s="153">
        <f t="shared" si="64"/>
        <v>120.36292068968051</v>
      </c>
      <c r="N66" s="153">
        <f t="shared" si="64"/>
        <v>200.62975279133533</v>
      </c>
      <c r="O66" s="153">
        <f t="shared" si="64"/>
        <v>198.52618988252325</v>
      </c>
      <c r="P66" s="153">
        <f t="shared" si="64"/>
        <v>196.1077113081605</v>
      </c>
      <c r="S66" s="41">
        <f>SUM(S5:S6)/S64</f>
        <v>90541.59695327084</v>
      </c>
      <c r="T66" s="41">
        <f>SUM(T5:T6)/T64</f>
        <v>97431.492664210484</v>
      </c>
      <c r="U66" s="41">
        <f>SUM(U5:U6)/U64</f>
        <v>61753.467489958522</v>
      </c>
      <c r="V66" s="41"/>
      <c r="W66" s="41">
        <f>SUM(W5:W6)/W64</f>
        <v>241263.52687657127</v>
      </c>
      <c r="X66" s="41"/>
    </row>
    <row r="67" spans="1:25" ht="15" customHeight="1">
      <c r="A67" s="3" t="s">
        <v>294</v>
      </c>
      <c r="B67" s="41"/>
      <c r="C67" s="41"/>
      <c r="D67" s="41"/>
      <c r="E67" s="41"/>
      <c r="F67" s="41"/>
      <c r="G67" s="41"/>
      <c r="H67" s="41">
        <f t="shared" ref="H67:J67" si="65">H8/H64</f>
        <v>368.5277723107157</v>
      </c>
      <c r="I67" s="41">
        <f t="shared" si="65"/>
        <v>138.33336053185303</v>
      </c>
      <c r="J67" s="41">
        <f t="shared" si="65"/>
        <v>44.104226308764105</v>
      </c>
      <c r="K67" s="153">
        <f t="shared" ref="K67:P67" si="66">K8/K64</f>
        <v>52.468494708820444</v>
      </c>
      <c r="L67" s="153">
        <f t="shared" si="66"/>
        <v>65.048415364688168</v>
      </c>
      <c r="M67" s="153">
        <f t="shared" si="66"/>
        <v>78.235898448292346</v>
      </c>
      <c r="N67" s="153">
        <f t="shared" si="66"/>
        <v>130.40933931436797</v>
      </c>
      <c r="O67" s="153">
        <f t="shared" si="66"/>
        <v>129.04202342364013</v>
      </c>
      <c r="P67" s="153">
        <f t="shared" si="66"/>
        <v>127.47001235030434</v>
      </c>
      <c r="S67" s="41">
        <f>S8/S64</f>
        <v>52022.327394408843</v>
      </c>
      <c r="T67" s="41">
        <f>T8/T64</f>
        <v>54909.015032840536</v>
      </c>
      <c r="U67" s="41">
        <f>U8/U64</f>
        <v>33819.769367145062</v>
      </c>
      <c r="V67" s="41"/>
      <c r="W67" s="41">
        <f>W8/W64</f>
        <v>135513.77469172751</v>
      </c>
      <c r="X67" s="41"/>
    </row>
    <row r="68" spans="1:25" ht="15" customHeight="1">
      <c r="A68" s="3" t="s">
        <v>293</v>
      </c>
      <c r="B68" s="41"/>
      <c r="C68" s="41"/>
      <c r="D68" s="41"/>
      <c r="E68" s="41"/>
      <c r="F68" s="41"/>
      <c r="G68" s="41"/>
      <c r="H68" s="41">
        <f t="shared" ref="H68:J68" si="67">H43/H64</f>
        <v>-1124.0656355352023</v>
      </c>
      <c r="I68" s="41">
        <f t="shared" si="67"/>
        <v>567.63749839976413</v>
      </c>
      <c r="J68" s="41">
        <f t="shared" si="67"/>
        <v>-69.503864313659392</v>
      </c>
      <c r="K68" s="153">
        <f t="shared" ref="K68:P68" si="68">K43/K64</f>
        <v>37.606777172118527</v>
      </c>
      <c r="L68" s="153">
        <f t="shared" si="68"/>
        <v>46.623431367624107</v>
      </c>
      <c r="M68" s="153">
        <f t="shared" si="68"/>
        <v>56.075555743184168</v>
      </c>
      <c r="N68" s="153">
        <f t="shared" si="68"/>
        <v>93.47085316579853</v>
      </c>
      <c r="O68" s="153">
        <f t="shared" si="68"/>
        <v>92.490829928771035</v>
      </c>
      <c r="P68" s="153">
        <f t="shared" si="68"/>
        <v>91.364091483631242</v>
      </c>
      <c r="S68" s="41">
        <f>S43/S64</f>
        <v>65324.180725783634</v>
      </c>
      <c r="T68" s="41">
        <f>T43/T64</f>
        <v>50051.417484436162</v>
      </c>
      <c r="U68" s="41">
        <f>U43/U64</f>
        <v>32536.195481506344</v>
      </c>
      <c r="V68" s="41"/>
      <c r="W68" s="41">
        <f>W43/W64</f>
        <v>140062.79899437327</v>
      </c>
      <c r="X68" s="41"/>
      <c r="Y68" s="123"/>
    </row>
    <row r="69" spans="1:25" ht="15" customHeight="1">
      <c r="A69" s="3" t="s">
        <v>197</v>
      </c>
      <c r="B69" s="85"/>
      <c r="C69" s="85"/>
      <c r="D69" s="85"/>
      <c r="E69" s="85"/>
      <c r="F69" s="85"/>
      <c r="G69" s="85"/>
      <c r="H69" s="85">
        <f t="shared" ref="H69:J69" si="69">H68/H66</f>
        <v>-2.0251454220675122</v>
      </c>
      <c r="I69" s="85">
        <f t="shared" si="69"/>
        <v>2.6618754277891852</v>
      </c>
      <c r="J69" s="85">
        <f t="shared" si="69"/>
        <v>-0.94256111969462864</v>
      </c>
      <c r="K69" s="84">
        <f t="shared" ref="K69:P69" si="70">K68/K66</f>
        <v>0.46588729670126616</v>
      </c>
      <c r="L69" s="84">
        <f t="shared" si="70"/>
        <v>0.465887296701266</v>
      </c>
      <c r="M69" s="84">
        <f t="shared" si="70"/>
        <v>0.46588729670126633</v>
      </c>
      <c r="N69" s="84">
        <f t="shared" si="70"/>
        <v>0.46588729670126616</v>
      </c>
      <c r="O69" s="84">
        <f t="shared" si="70"/>
        <v>0.46588729670126627</v>
      </c>
      <c r="P69" s="84">
        <f t="shared" si="70"/>
        <v>0.46588729670126627</v>
      </c>
      <c r="S69" s="85">
        <f>S68/S66</f>
        <v>0.7214825331554281</v>
      </c>
      <c r="T69" s="85">
        <f>T68/T66</f>
        <v>0.51370882366478976</v>
      </c>
      <c r="U69" s="85">
        <f>U68/U66</f>
        <v>0.52687236529344561</v>
      </c>
      <c r="V69" s="85"/>
      <c r="W69" s="85">
        <f>W68/W66</f>
        <v>0.58053863676637874</v>
      </c>
      <c r="X69" s="85"/>
    </row>
    <row r="70" spans="1:25" ht="15" customHeight="1">
      <c r="K70" s="447"/>
      <c r="L70" s="447"/>
      <c r="M70" s="447"/>
      <c r="N70" s="447"/>
      <c r="O70" s="447"/>
      <c r="P70" s="447"/>
    </row>
    <row r="71" spans="1:25" ht="15" customHeight="1">
      <c r="A71" s="5" t="s">
        <v>198</v>
      </c>
      <c r="B71" s="8"/>
      <c r="C71" s="8"/>
      <c r="D71" s="8"/>
      <c r="E71" s="8"/>
      <c r="F71" s="8"/>
      <c r="G71" s="8"/>
      <c r="H71" s="8">
        <f t="shared" ref="H71:I71" si="71">H46/H64</f>
        <v>287.40386768575058</v>
      </c>
      <c r="I71" s="8">
        <f t="shared" si="71"/>
        <v>108.59405986357021</v>
      </c>
      <c r="J71" s="8">
        <f>J46/J64</f>
        <v>23.958761442612317</v>
      </c>
      <c r="K71" s="448">
        <f>K46/K64</f>
        <v>37.606777172118527</v>
      </c>
      <c r="L71" s="448">
        <f t="shared" ref="L71:P71" si="72">L46/L64</f>
        <v>46.623431367624107</v>
      </c>
      <c r="M71" s="448">
        <f t="shared" si="72"/>
        <v>56.075555743184168</v>
      </c>
      <c r="N71" s="448">
        <f t="shared" si="72"/>
        <v>93.47085316579853</v>
      </c>
      <c r="O71" s="448">
        <f t="shared" si="72"/>
        <v>92.490829928771035</v>
      </c>
      <c r="P71" s="448">
        <f t="shared" si="72"/>
        <v>91.364091483631242</v>
      </c>
      <c r="S71" s="8">
        <f>S46/S64</f>
        <v>48571.326208534716</v>
      </c>
      <c r="T71" s="8">
        <f>T46/T64</f>
        <v>50051.417484436162</v>
      </c>
      <c r="U71" s="8">
        <f>U46/U64</f>
        <v>31204.503625743113</v>
      </c>
      <c r="V71" s="8"/>
      <c r="W71" s="8">
        <f>W46/W64</f>
        <v>124929.0075422004</v>
      </c>
      <c r="X71" s="8"/>
      <c r="Y71" s="308"/>
    </row>
    <row r="72" spans="1:25">
      <c r="A72" s="5" t="s">
        <v>197</v>
      </c>
      <c r="B72" s="155"/>
      <c r="C72" s="155"/>
      <c r="D72" s="155"/>
      <c r="E72" s="155"/>
      <c r="F72" s="155"/>
      <c r="G72" s="155"/>
      <c r="H72" s="155">
        <f t="shared" ref="H72:J72" si="73">H71/H66</f>
        <v>0.51779416479640905</v>
      </c>
      <c r="I72" s="155">
        <f t="shared" si="73"/>
        <v>0.50924024640657084</v>
      </c>
      <c r="J72" s="155">
        <f t="shared" si="73"/>
        <v>0.32491138780332635</v>
      </c>
      <c r="K72" s="449">
        <f t="shared" ref="K72:P72" si="74">K71/K66</f>
        <v>0.46588729670126616</v>
      </c>
      <c r="L72" s="449">
        <f t="shared" si="74"/>
        <v>0.465887296701266</v>
      </c>
      <c r="M72" s="449">
        <f t="shared" si="74"/>
        <v>0.46588729670126633</v>
      </c>
      <c r="N72" s="449">
        <f t="shared" si="74"/>
        <v>0.46588729670126616</v>
      </c>
      <c r="O72" s="449">
        <f t="shared" si="74"/>
        <v>0.46588729670126627</v>
      </c>
      <c r="P72" s="449">
        <f t="shared" si="74"/>
        <v>0.46588729670126627</v>
      </c>
      <c r="S72" s="155">
        <f>S71/S66</f>
        <v>0.53645316454494085</v>
      </c>
      <c r="T72" s="155">
        <f>T71/T66</f>
        <v>0.51370882366478976</v>
      </c>
      <c r="U72" s="155">
        <f>U71/U66</f>
        <v>0.50530771621556558</v>
      </c>
      <c r="V72" s="155"/>
      <c r="W72" s="155">
        <f>W71/W66</f>
        <v>0.51781141210835901</v>
      </c>
      <c r="X72" s="155"/>
      <c r="Y72" s="308"/>
    </row>
    <row r="74" spans="1:25">
      <c r="E74" s="41"/>
      <c r="S74" s="93"/>
      <c r="T74" s="93"/>
      <c r="U74" s="93"/>
    </row>
    <row r="75" spans="1:25">
      <c r="S75" s="311"/>
    </row>
    <row r="76" spans="1:25">
      <c r="E76" s="515"/>
    </row>
    <row r="77" spans="1:25">
      <c r="E77" s="515"/>
    </row>
    <row r="78" spans="1:25">
      <c r="E78" s="515"/>
    </row>
    <row r="79" spans="1:25">
      <c r="E79" s="515"/>
    </row>
    <row r="80" spans="1:25">
      <c r="E80" s="515"/>
    </row>
    <row r="83" spans="5:5" ht="17">
      <c r="E83" s="701"/>
    </row>
    <row r="84" spans="5:5">
      <c r="E84" s="515"/>
    </row>
    <row r="85" spans="5:5" ht="17">
      <c r="E85" s="701"/>
    </row>
    <row r="86" spans="5:5">
      <c r="E86" s="515"/>
    </row>
    <row r="87" spans="5:5">
      <c r="E87" s="515"/>
    </row>
    <row r="88" spans="5:5">
      <c r="E88" s="515"/>
    </row>
    <row r="89" spans="5:5">
      <c r="E89" s="515"/>
    </row>
    <row r="90" spans="5:5">
      <c r="E90" s="515"/>
    </row>
    <row r="91" spans="5:5">
      <c r="E91" s="515"/>
    </row>
    <row r="92" spans="5:5">
      <c r="E92" s="515"/>
    </row>
    <row r="93" spans="5:5">
      <c r="E93" s="515"/>
    </row>
    <row r="94" spans="5:5">
      <c r="E94" s="515"/>
    </row>
    <row r="95" spans="5:5">
      <c r="E95" s="515"/>
    </row>
    <row r="96" spans="5:5">
      <c r="E96" s="515"/>
    </row>
    <row r="97" spans="5:5" ht="17">
      <c r="E97" s="701"/>
    </row>
    <row r="98" spans="5:5">
      <c r="E98" s="515"/>
    </row>
    <row r="99" spans="5:5">
      <c r="E99" s="515"/>
    </row>
    <row r="100" spans="5:5">
      <c r="E100" s="515"/>
    </row>
    <row r="101" spans="5:5" ht="17">
      <c r="E101" s="702"/>
    </row>
    <row r="102" spans="5:5">
      <c r="E102" s="515"/>
    </row>
    <row r="103" spans="5:5" ht="17">
      <c r="E103" s="701"/>
    </row>
    <row r="104" spans="5:5">
      <c r="E104" s="515"/>
    </row>
    <row r="105" spans="5:5">
      <c r="E105" s="515"/>
    </row>
    <row r="106" spans="5:5">
      <c r="E106" s="515"/>
    </row>
    <row r="107" spans="5:5" ht="17">
      <c r="E107" s="701"/>
    </row>
    <row r="108" spans="5:5">
      <c r="E108" s="515"/>
    </row>
    <row r="109" spans="5:5">
      <c r="E109" s="515"/>
    </row>
    <row r="110" spans="5:5">
      <c r="E110" s="515"/>
    </row>
    <row r="111" spans="5:5" ht="17">
      <c r="E111" s="701"/>
    </row>
    <row r="112" spans="5:5">
      <c r="E112" s="515"/>
    </row>
    <row r="113" spans="5:5">
      <c r="E113" s="515"/>
    </row>
  </sheetData>
  <pageMargins left="0.7" right="0.7" top="0.75" bottom="0.75" header="0.3" footer="0.3"/>
  <pageSetup paperSize="9" scale="46" orientation="portrait" r:id="rId1"/>
  <ignoredErrors>
    <ignoredError sqref="Q76:Q127 S66:U66 Q39:Q74 H65:J70 H48 H49:J50 H81:J82 H77:J80 H76:J76 H74:J74 H63:J63 H73:J73 H41 Q8:Q15 Q21:Q23 Q29 Q31:Q32 Q34:Q37 H44:J44 H43 H47:J47 H45:J45 J48 H114:J127 H83:J113 H39:I39 H40:I40 J41 H46:I46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0">
    <tabColor theme="6"/>
  </sheetPr>
  <dimension ref="A1:W63"/>
  <sheetViews>
    <sheetView zoomScaleNormal="100" zoomScaleSheetLayoutView="100" workbookViewId="0">
      <selection activeCell="K6" sqref="K6"/>
    </sheetView>
  </sheetViews>
  <sheetFormatPr baseColWidth="10" defaultColWidth="8.83203125" defaultRowHeight="13"/>
  <cols>
    <col min="1" max="1" width="2.33203125" style="3" customWidth="1"/>
    <col min="2" max="2" width="5.33203125" style="3" customWidth="1"/>
    <col min="3" max="3" width="34.33203125" style="3" customWidth="1"/>
    <col min="4" max="4" width="14.83203125" style="3" hidden="1" customWidth="1"/>
    <col min="5" max="5" width="14.33203125" style="3" hidden="1" customWidth="1"/>
    <col min="6" max="6" width="14.33203125" style="482" hidden="1" customWidth="1"/>
    <col min="7" max="7" width="14.83203125" style="3" hidden="1" customWidth="1"/>
    <col min="8" max="8" width="15.33203125" style="3" hidden="1" customWidth="1"/>
    <col min="9" max="9" width="15.1640625" style="3" bestFit="1" customWidth="1"/>
    <col min="10" max="10" width="15.33203125" style="3" bestFit="1" customWidth="1"/>
    <col min="11" max="11" width="19.6640625" style="3" customWidth="1"/>
    <col min="12" max="12" width="15.1640625" style="447" customWidth="1"/>
    <col min="13" max="17" width="10.1640625" style="447" bestFit="1" customWidth="1"/>
    <col min="18" max="18" width="8.83203125" style="3"/>
    <col min="19" max="19" width="10.1640625" style="3" bestFit="1" customWidth="1"/>
    <col min="20" max="16384" width="8.83203125" style="3"/>
  </cols>
  <sheetData>
    <row r="1" spans="1:17" ht="19">
      <c r="A1" s="1" t="s">
        <v>38</v>
      </c>
    </row>
    <row r="2" spans="1:17" ht="19">
      <c r="A2" s="1" t="s">
        <v>122</v>
      </c>
    </row>
    <row r="3" spans="1:17">
      <c r="D3" s="7"/>
      <c r="E3" s="7"/>
      <c r="F3" s="483"/>
      <c r="G3" s="7"/>
      <c r="H3" s="7"/>
      <c r="I3" s="7" t="s">
        <v>178</v>
      </c>
      <c r="J3" s="7" t="s">
        <v>179</v>
      </c>
      <c r="K3" s="7" t="s">
        <v>180</v>
      </c>
      <c r="L3" s="9" t="s">
        <v>583</v>
      </c>
      <c r="M3" s="9" t="s">
        <v>584</v>
      </c>
      <c r="N3" s="9" t="s">
        <v>585</v>
      </c>
      <c r="O3" s="9" t="s">
        <v>586</v>
      </c>
      <c r="P3" s="9" t="s">
        <v>587</v>
      </c>
      <c r="Q3" s="9" t="s">
        <v>588</v>
      </c>
    </row>
    <row r="4" spans="1:17">
      <c r="A4" s="53" t="s">
        <v>181</v>
      </c>
      <c r="B4" s="55"/>
      <c r="C4" s="55"/>
      <c r="D4" s="11"/>
      <c r="E4" s="11"/>
      <c r="F4" s="484"/>
      <c r="G4" s="11"/>
      <c r="H4" s="11"/>
      <c r="I4" s="11">
        <v>43646</v>
      </c>
      <c r="J4" s="11">
        <v>44012</v>
      </c>
      <c r="K4" s="11">
        <v>44377</v>
      </c>
      <c r="L4" s="11">
        <v>44742</v>
      </c>
      <c r="M4" s="11">
        <v>45107</v>
      </c>
      <c r="N4" s="11">
        <v>45473</v>
      </c>
      <c r="O4" s="11">
        <v>45838</v>
      </c>
      <c r="P4" s="11">
        <v>46203</v>
      </c>
      <c r="Q4" s="11">
        <v>46568</v>
      </c>
    </row>
    <row r="5" spans="1:17">
      <c r="A5" s="53"/>
      <c r="B5" s="55" t="s">
        <v>97</v>
      </c>
      <c r="C5" s="55"/>
    </row>
    <row r="6" spans="1:17">
      <c r="A6" s="53"/>
      <c r="B6" s="55"/>
      <c r="C6" s="55" t="s">
        <v>182</v>
      </c>
      <c r="D6" s="34"/>
      <c r="E6" s="34"/>
      <c r="F6" s="485"/>
      <c r="G6" s="485"/>
      <c r="H6" s="485"/>
      <c r="I6" s="485">
        <f>'Reported BS 2016-2021'!E21</f>
        <v>0</v>
      </c>
      <c r="J6" s="485">
        <f>'Reported BS 2016-2021'!F21</f>
        <v>6949</v>
      </c>
      <c r="K6" s="485">
        <f>'Reported BS 2016-2021'!G21</f>
        <v>793</v>
      </c>
      <c r="L6" s="150">
        <f t="shared" ref="L6:Q6" si="0">L31-L12-L11-L8-L7</f>
        <v>7017.6917863832759</v>
      </c>
      <c r="M6" s="150">
        <f t="shared" si="0"/>
        <v>46071.129919807157</v>
      </c>
      <c r="N6" s="150">
        <f t="shared" si="0"/>
        <v>96676.149496036262</v>
      </c>
      <c r="O6" s="150">
        <f t="shared" si="0"/>
        <v>275146.12007311091</v>
      </c>
      <c r="P6" s="150">
        <f t="shared" si="0"/>
        <v>407507.95662257378</v>
      </c>
      <c r="Q6" s="150">
        <f t="shared" si="0"/>
        <v>596345.32519689668</v>
      </c>
    </row>
    <row r="7" spans="1:17">
      <c r="A7" s="53"/>
      <c r="B7" s="55"/>
      <c r="C7" s="55" t="s">
        <v>183</v>
      </c>
      <c r="D7" s="498"/>
      <c r="E7" s="498"/>
      <c r="F7" s="485"/>
      <c r="G7" s="485"/>
      <c r="H7" s="485"/>
      <c r="I7" s="485">
        <f>'Reported BS 2016-2021'!E18</f>
        <v>0</v>
      </c>
      <c r="J7" s="485">
        <f>'Reported BS 2016-2021'!F18</f>
        <v>5827</v>
      </c>
      <c r="K7" s="485">
        <f>'Reported BS 2016-2021'!G18</f>
        <v>13565</v>
      </c>
      <c r="L7" s="150">
        <f t="shared" ref="L7:Q7" si="1">L38*L35/365</f>
        <v>4556.3180070201934</v>
      </c>
      <c r="M7" s="150">
        <f t="shared" si="1"/>
        <v>9459.0951742117686</v>
      </c>
      <c r="N7" s="150">
        <f t="shared" si="1"/>
        <v>15812.060402932002</v>
      </c>
      <c r="O7" s="150">
        <f t="shared" si="1"/>
        <v>38217.219553971423</v>
      </c>
      <c r="P7" s="150">
        <f t="shared" si="1"/>
        <v>54833.953471870824</v>
      </c>
      <c r="Q7" s="150">
        <f t="shared" si="1"/>
        <v>78540.638035613752</v>
      </c>
    </row>
    <row r="8" spans="1:17" ht="16">
      <c r="A8" s="53"/>
      <c r="B8" s="55"/>
      <c r="C8" s="55" t="s">
        <v>184</v>
      </c>
      <c r="D8" s="499"/>
      <c r="E8" s="499"/>
      <c r="F8" s="486"/>
      <c r="G8" s="486"/>
      <c r="H8" s="486"/>
      <c r="I8" s="486">
        <f>SUM('Reported BS 2016-2021'!E15:E17,'Reported BS 2016-2021'!E19:E20)</f>
        <v>0</v>
      </c>
      <c r="J8" s="486">
        <f>SUM('Reported BS 2016-2021'!F15:F17,'Reported BS 2016-2021'!F19:F20)</f>
        <v>9641</v>
      </c>
      <c r="K8" s="486">
        <f>SUM('Reported BS 2016-2021'!G15:G17,'Reported BS 2016-2021'!G19:G20)</f>
        <v>8294</v>
      </c>
      <c r="L8" s="681">
        <f t="shared" ref="L8:Q8" si="2">L39*L35/365</f>
        <v>9112.6360140403867</v>
      </c>
      <c r="M8" s="681">
        <f t="shared" si="2"/>
        <v>18918.190348423537</v>
      </c>
      <c r="N8" s="681">
        <f t="shared" si="2"/>
        <v>31624.120805864004</v>
      </c>
      <c r="O8" s="681">
        <f t="shared" si="2"/>
        <v>76434.439107942846</v>
      </c>
      <c r="P8" s="681">
        <f t="shared" si="2"/>
        <v>109667.90694374165</v>
      </c>
      <c r="Q8" s="681">
        <f t="shared" si="2"/>
        <v>157081.2760712275</v>
      </c>
    </row>
    <row r="9" spans="1:17">
      <c r="A9" s="53"/>
      <c r="B9" s="55" t="str">
        <f>"Total "&amp;B5</f>
        <v>Total Current Assets</v>
      </c>
      <c r="C9" s="55"/>
      <c r="D9" s="36"/>
      <c r="E9" s="36"/>
      <c r="F9" s="487"/>
      <c r="G9" s="36"/>
      <c r="H9" s="36"/>
      <c r="I9" s="36">
        <f t="shared" ref="I9:K9" si="3">SUM(I6:I8)</f>
        <v>0</v>
      </c>
      <c r="J9" s="36">
        <f t="shared" si="3"/>
        <v>22417</v>
      </c>
      <c r="K9" s="36">
        <f t="shared" si="3"/>
        <v>22652</v>
      </c>
      <c r="L9" s="682">
        <f t="shared" ref="L9:Q9" si="4">SUM(L6:L8)</f>
        <v>20686.645807443856</v>
      </c>
      <c r="M9" s="682">
        <f t="shared" si="4"/>
        <v>74448.415442442463</v>
      </c>
      <c r="N9" s="682">
        <f t="shared" si="4"/>
        <v>144112.33070483227</v>
      </c>
      <c r="O9" s="682">
        <f t="shared" si="4"/>
        <v>389797.7787350252</v>
      </c>
      <c r="P9" s="682">
        <f t="shared" si="4"/>
        <v>572009.81703818624</v>
      </c>
      <c r="Q9" s="682">
        <f t="shared" si="4"/>
        <v>831967.239303738</v>
      </c>
    </row>
    <row r="10" spans="1:17">
      <c r="A10" s="53"/>
      <c r="B10" s="55"/>
      <c r="C10" s="55"/>
    </row>
    <row r="11" spans="1:17">
      <c r="A11" s="55"/>
      <c r="B11" s="55" t="s">
        <v>300</v>
      </c>
      <c r="C11" s="55"/>
      <c r="D11" s="34"/>
      <c r="E11" s="34"/>
      <c r="F11" s="485"/>
      <c r="G11" s="485"/>
      <c r="H11" s="485"/>
      <c r="I11" s="485">
        <f>'Reported BS 2016-2021'!E6+'Reported BS 2016-2021'!E3+'Reported BS 2016-2021'!E4</f>
        <v>0</v>
      </c>
      <c r="J11" s="485">
        <f>'Reported BS 2016-2021'!F6+'Reported BS 2016-2021'!F3+'Reported BS 2016-2021'!F4</f>
        <v>178529</v>
      </c>
      <c r="K11" s="485">
        <f>'Reported BS 2016-2021'!G6+'Reported BS 2016-2021'!G3+'Reported BS 2016-2021'!G4</f>
        <v>147711</v>
      </c>
      <c r="L11" s="150">
        <f t="shared" ref="L11" si="5">K11+L54</f>
        <v>147711</v>
      </c>
      <c r="M11" s="150">
        <f t="shared" ref="M11" si="6">L11+M54</f>
        <v>147711</v>
      </c>
      <c r="N11" s="150">
        <f t="shared" ref="N11" si="7">M11+N54</f>
        <v>147711</v>
      </c>
      <c r="O11" s="150">
        <f t="shared" ref="O11" si="8">N11+O54</f>
        <v>147711</v>
      </c>
      <c r="P11" s="150">
        <f t="shared" ref="P11" si="9">O11+P54</f>
        <v>147711</v>
      </c>
      <c r="Q11" s="150">
        <f t="shared" ref="Q11" si="10">P11+Q54</f>
        <v>147711</v>
      </c>
    </row>
    <row r="12" spans="1:17" ht="16">
      <c r="A12" s="55"/>
      <c r="B12" s="55" t="s">
        <v>185</v>
      </c>
      <c r="C12" s="55"/>
      <c r="D12" s="499"/>
      <c r="E12" s="499"/>
      <c r="F12" s="486"/>
      <c r="G12" s="486"/>
      <c r="H12" s="486"/>
      <c r="I12" s="486">
        <f>'Reported BS 2016-2021'!E23-'2. Balance Modelo'!I11-I9</f>
        <v>0</v>
      </c>
      <c r="J12" s="486">
        <f>'Reported BS 2016-2021'!F23-'2. Balance Modelo'!J11-J9</f>
        <v>16096</v>
      </c>
      <c r="K12" s="486">
        <f>'Reported BS 2016-2021'!G23-'2. Balance Modelo'!K11-K9</f>
        <v>7041</v>
      </c>
      <c r="L12" s="681">
        <f t="shared" ref="L12:Q12" si="11">L40*L35/365</f>
        <v>10479.531416146445</v>
      </c>
      <c r="M12" s="681">
        <f t="shared" si="11"/>
        <v>21755.918900687066</v>
      </c>
      <c r="N12" s="681">
        <f t="shared" si="11"/>
        <v>36367.738926743608</v>
      </c>
      <c r="O12" s="681">
        <f t="shared" si="11"/>
        <v>87899.604974134272</v>
      </c>
      <c r="P12" s="681">
        <f t="shared" si="11"/>
        <v>126118.09298530288</v>
      </c>
      <c r="Q12" s="681">
        <f t="shared" si="11"/>
        <v>180643.46748191162</v>
      </c>
    </row>
    <row r="13" spans="1:17">
      <c r="A13" s="53" t="str">
        <f>"TOTAL "&amp;A4</f>
        <v>TOTAL ASSETS</v>
      </c>
      <c r="B13" s="53"/>
      <c r="C13" s="53"/>
      <c r="D13" s="36"/>
      <c r="E13" s="36"/>
      <c r="F13" s="487"/>
      <c r="G13" s="36"/>
      <c r="H13" s="36"/>
      <c r="I13" s="36">
        <f t="shared" ref="I13:K13" si="12">SUM(I9:I12)</f>
        <v>0</v>
      </c>
      <c r="J13" s="36">
        <f t="shared" si="12"/>
        <v>217042</v>
      </c>
      <c r="K13" s="36">
        <f t="shared" si="12"/>
        <v>177404</v>
      </c>
      <c r="L13" s="682">
        <f t="shared" ref="L13:Q13" si="13">SUM(L9:L12)</f>
        <v>178877.17722359029</v>
      </c>
      <c r="M13" s="682">
        <f t="shared" si="13"/>
        <v>243915.33434312954</v>
      </c>
      <c r="N13" s="682">
        <f t="shared" si="13"/>
        <v>328191.0696315759</v>
      </c>
      <c r="O13" s="682">
        <f t="shared" si="13"/>
        <v>625408.38370915945</v>
      </c>
      <c r="P13" s="682">
        <f t="shared" si="13"/>
        <v>845838.91002348915</v>
      </c>
      <c r="Q13" s="682">
        <f t="shared" si="13"/>
        <v>1160321.7067856495</v>
      </c>
    </row>
    <row r="14" spans="1:17">
      <c r="A14" s="55"/>
      <c r="B14" s="55"/>
      <c r="C14" s="55"/>
      <c r="D14" s="34"/>
      <c r="E14" s="34"/>
      <c r="F14" s="485"/>
      <c r="G14" s="34"/>
      <c r="H14" s="34"/>
      <c r="I14" s="34"/>
      <c r="J14" s="34"/>
      <c r="K14" s="34"/>
      <c r="L14" s="150"/>
      <c r="M14" s="150"/>
      <c r="N14" s="150"/>
      <c r="O14" s="150"/>
      <c r="P14" s="150"/>
      <c r="Q14" s="150"/>
    </row>
    <row r="15" spans="1:17">
      <c r="A15" s="53" t="s">
        <v>186</v>
      </c>
      <c r="B15" s="55"/>
      <c r="C15" s="55"/>
    </row>
    <row r="16" spans="1:17">
      <c r="A16" s="55"/>
      <c r="B16" s="55" t="s">
        <v>118</v>
      </c>
      <c r="C16" s="55"/>
    </row>
    <row r="17" spans="1:23">
      <c r="A17" s="55"/>
      <c r="B17" s="55"/>
      <c r="C17" s="55" t="s">
        <v>187</v>
      </c>
      <c r="D17" s="498"/>
      <c r="E17" s="498"/>
      <c r="F17" s="485"/>
      <c r="G17" s="485"/>
      <c r="H17" s="485"/>
      <c r="I17" s="485"/>
      <c r="J17" s="485">
        <f>'Reported BS 2016-2021'!F53</f>
        <v>5349</v>
      </c>
      <c r="K17" s="485">
        <f>'Reported BS 2016-2021'!G53</f>
        <v>3976</v>
      </c>
      <c r="L17" s="150">
        <f t="shared" ref="L17:Q17" si="14">L41*L36/365</f>
        <v>5144.4064479583858</v>
      </c>
      <c r="M17" s="150">
        <f t="shared" si="14"/>
        <v>10679.989880225981</v>
      </c>
      <c r="N17" s="150">
        <f t="shared" si="14"/>
        <v>17852.938571675593</v>
      </c>
      <c r="O17" s="150">
        <f t="shared" si="14"/>
        <v>43149.95362342376</v>
      </c>
      <c r="P17" s="150">
        <f t="shared" si="14"/>
        <v>61911.425711092197</v>
      </c>
      <c r="Q17" s="150">
        <f t="shared" si="14"/>
        <v>88677.955339078762</v>
      </c>
    </row>
    <row r="18" spans="1:23" ht="16">
      <c r="A18" s="55"/>
      <c r="B18" s="55"/>
      <c r="C18" s="55" t="s">
        <v>188</v>
      </c>
      <c r="D18" s="499"/>
      <c r="E18" s="499"/>
      <c r="F18" s="486"/>
      <c r="G18" s="486"/>
      <c r="H18" s="486"/>
      <c r="I18" s="486"/>
      <c r="J18" s="486">
        <f>'Reported BS 2016-2021'!F60-'2. Balance Modelo'!J17-'Reported BS 2016-2021'!F56</f>
        <v>542</v>
      </c>
      <c r="K18" s="486">
        <f>'Reported BS 2016-2021'!G60-'2. Balance Modelo'!K17-'Reported BS 2016-2021'!G56</f>
        <v>1412</v>
      </c>
      <c r="L18" s="681">
        <f t="shared" ref="L18:Q18" si="15">L42*L36/365</f>
        <v>1185.4250340278054</v>
      </c>
      <c r="M18" s="681">
        <f t="shared" si="15"/>
        <v>2460.9889392017017</v>
      </c>
      <c r="N18" s="681">
        <f t="shared" si="15"/>
        <v>4113.8507479757463</v>
      </c>
      <c r="O18" s="681">
        <f t="shared" si="15"/>
        <v>9943.039252399114</v>
      </c>
      <c r="P18" s="681">
        <f t="shared" si="15"/>
        <v>14266.243282431073</v>
      </c>
      <c r="Q18" s="681">
        <f t="shared" si="15"/>
        <v>20434.05187532608</v>
      </c>
    </row>
    <row r="19" spans="1:23">
      <c r="A19" s="55"/>
      <c r="B19" s="55" t="str">
        <f>"Total "&amp;B16</f>
        <v>Total Current Liabilities</v>
      </c>
      <c r="C19" s="55"/>
      <c r="D19" s="36"/>
      <c r="E19" s="36"/>
      <c r="F19" s="487"/>
      <c r="G19" s="487"/>
      <c r="H19" s="487"/>
      <c r="I19" s="487"/>
      <c r="J19" s="487">
        <f t="shared" ref="J19:K19" si="16">SUM(J17:J18)</f>
        <v>5891</v>
      </c>
      <c r="K19" s="487">
        <f t="shared" si="16"/>
        <v>5388</v>
      </c>
      <c r="L19" s="682">
        <f t="shared" ref="L19:Q19" si="17">SUM(L17:L18)</f>
        <v>6329.8314819861916</v>
      </c>
      <c r="M19" s="682">
        <f t="shared" si="17"/>
        <v>13140.978819427683</v>
      </c>
      <c r="N19" s="682">
        <f t="shared" si="17"/>
        <v>21966.78931965134</v>
      </c>
      <c r="O19" s="682">
        <f t="shared" si="17"/>
        <v>53092.992875822878</v>
      </c>
      <c r="P19" s="682">
        <f t="shared" si="17"/>
        <v>76177.668993523272</v>
      </c>
      <c r="Q19" s="682">
        <f t="shared" si="17"/>
        <v>109112.00721440485</v>
      </c>
    </row>
    <row r="20" spans="1:23">
      <c r="A20" s="57"/>
      <c r="B20" s="57"/>
      <c r="C20" s="57"/>
      <c r="G20" s="482"/>
      <c r="H20" s="482"/>
      <c r="I20" s="482"/>
      <c r="J20" s="482"/>
      <c r="K20" s="482"/>
    </row>
    <row r="21" spans="1:23">
      <c r="A21" s="55"/>
      <c r="B21" s="55" t="s">
        <v>193</v>
      </c>
      <c r="C21" s="55"/>
      <c r="D21" s="34"/>
      <c r="E21" s="34"/>
      <c r="F21" s="485"/>
      <c r="G21" s="485"/>
      <c r="H21" s="485"/>
      <c r="I21" s="485"/>
      <c r="J21" s="485">
        <f>'Reported BS 2016-2021'!F46+'Reported BS 2016-2021'!F56</f>
        <v>58697</v>
      </c>
      <c r="K21" s="485">
        <f>'Reported BS 2016-2021'!G46+'Reported BS 2016-2021'!G56</f>
        <v>42922</v>
      </c>
      <c r="L21" s="40">
        <f>+K21</f>
        <v>42922</v>
      </c>
      <c r="M21" s="40">
        <f t="shared" ref="M21:Q21" si="18">+L21</f>
        <v>42922</v>
      </c>
      <c r="N21" s="40">
        <f t="shared" si="18"/>
        <v>42922</v>
      </c>
      <c r="O21" s="40">
        <f t="shared" si="18"/>
        <v>42922</v>
      </c>
      <c r="P21" s="40">
        <f t="shared" si="18"/>
        <v>42922</v>
      </c>
      <c r="Q21" s="40">
        <f t="shared" si="18"/>
        <v>42922</v>
      </c>
      <c r="S21" s="150"/>
      <c r="T21" s="150"/>
      <c r="U21" s="150"/>
      <c r="V21" s="150"/>
      <c r="W21" s="150"/>
    </row>
    <row r="22" spans="1:23" ht="16">
      <c r="A22" s="55"/>
      <c r="B22" s="55" t="s">
        <v>189</v>
      </c>
      <c r="C22" s="55"/>
      <c r="D22" s="499"/>
      <c r="E22" s="499"/>
      <c r="F22" s="486"/>
      <c r="G22" s="486"/>
      <c r="H22" s="486"/>
      <c r="I22" s="486"/>
      <c r="J22" s="486">
        <f>'Reported BS 2016-2021'!F51-'Reported BS 2016-2021'!F46</f>
        <v>38941</v>
      </c>
      <c r="K22" s="486">
        <f>'Reported BS 2016-2021'!G51-'Reported BS 2016-2021'!G46</f>
        <v>51081</v>
      </c>
      <c r="L22" s="681">
        <f t="shared" ref="L22:Q22" si="19">L36*L43/365</f>
        <v>52020.079555428958</v>
      </c>
      <c r="M22" s="681">
        <f t="shared" si="19"/>
        <v>107995.7287280474</v>
      </c>
      <c r="N22" s="681">
        <f t="shared" si="19"/>
        <v>180528.36497110757</v>
      </c>
      <c r="O22" s="681">
        <f t="shared" si="19"/>
        <v>436331.00203316816</v>
      </c>
      <c r="P22" s="681">
        <f t="shared" si="19"/>
        <v>626046.42993540899</v>
      </c>
      <c r="Q22" s="681">
        <f t="shared" si="19"/>
        <v>896708.75313174108</v>
      </c>
    </row>
    <row r="23" spans="1:23">
      <c r="A23" s="53" t="str">
        <f>"TOTAL "&amp;A15</f>
        <v>TOTAL LIABILITIES</v>
      </c>
      <c r="B23" s="53"/>
      <c r="C23" s="53"/>
      <c r="D23" s="36"/>
      <c r="E23" s="36"/>
      <c r="F23" s="487"/>
      <c r="G23" s="487"/>
      <c r="H23" s="487"/>
      <c r="I23" s="487"/>
      <c r="J23" s="487">
        <f t="shared" ref="J23:K23" si="20">SUM(J19:J22)</f>
        <v>103529</v>
      </c>
      <c r="K23" s="487">
        <f t="shared" si="20"/>
        <v>99391</v>
      </c>
      <c r="L23" s="682">
        <f t="shared" ref="L23:Q23" si="21">SUM(L19:L22)</f>
        <v>101271.91103741515</v>
      </c>
      <c r="M23" s="682">
        <f t="shared" si="21"/>
        <v>164058.70754747509</v>
      </c>
      <c r="N23" s="682">
        <f t="shared" si="21"/>
        <v>245417.15429075892</v>
      </c>
      <c r="O23" s="682">
        <f t="shared" si="21"/>
        <v>532345.99490899104</v>
      </c>
      <c r="P23" s="682">
        <f t="shared" si="21"/>
        <v>745146.09892893222</v>
      </c>
      <c r="Q23" s="682">
        <f t="shared" si="21"/>
        <v>1048742.7603461458</v>
      </c>
    </row>
    <row r="24" spans="1:23">
      <c r="A24" s="55"/>
      <c r="B24" s="55"/>
      <c r="C24" s="55"/>
    </row>
    <row r="25" spans="1:23">
      <c r="A25" s="53" t="s">
        <v>190</v>
      </c>
      <c r="B25" s="55"/>
      <c r="C25" s="55"/>
      <c r="E25" s="44"/>
    </row>
    <row r="26" spans="1:23">
      <c r="A26" s="55"/>
      <c r="B26" s="55" t="s">
        <v>194</v>
      </c>
      <c r="C26" s="55"/>
      <c r="D26" s="498"/>
      <c r="E26" s="498"/>
      <c r="F26" s="498"/>
      <c r="G26" s="498"/>
      <c r="H26" s="498"/>
      <c r="I26" s="498"/>
      <c r="J26" s="498">
        <f>'Reported BS 2016-2021'!F25-'Reported BS 2016-2021'!F31</f>
        <v>87845</v>
      </c>
      <c r="K26" s="498">
        <f>'Reported BS 2016-2021'!G25-'Reported BS 2016-2021'!G31</f>
        <v>98422</v>
      </c>
      <c r="L26" s="150">
        <f>+K26</f>
        <v>98422</v>
      </c>
      <c r="M26" s="150">
        <f t="shared" ref="M26:Q26" si="22">+L26</f>
        <v>98422</v>
      </c>
      <c r="N26" s="150">
        <f t="shared" si="22"/>
        <v>98422</v>
      </c>
      <c r="O26" s="150">
        <f t="shared" si="22"/>
        <v>98422</v>
      </c>
      <c r="P26" s="150">
        <f t="shared" si="22"/>
        <v>98422</v>
      </c>
      <c r="Q26" s="150">
        <f t="shared" si="22"/>
        <v>98422</v>
      </c>
      <c r="R26" s="150"/>
    </row>
    <row r="27" spans="1:23">
      <c r="A27" s="55"/>
      <c r="B27" s="55" t="s">
        <v>295</v>
      </c>
      <c r="C27" s="55"/>
      <c r="D27" s="34"/>
      <c r="E27" s="34"/>
      <c r="F27" s="689"/>
      <c r="G27" s="689"/>
      <c r="H27" s="689"/>
      <c r="I27" s="689"/>
      <c r="J27" s="689"/>
      <c r="K27" s="689"/>
      <c r="L27" s="150">
        <f t="shared" ref="L27:Q27" si="23">K27-L45</f>
        <v>-2500</v>
      </c>
      <c r="M27" s="150">
        <f t="shared" si="23"/>
        <v>-4592.2661861751476</v>
      </c>
      <c r="N27" s="150">
        <f t="shared" si="23"/>
        <v>-8935.8929818295965</v>
      </c>
      <c r="O27" s="150">
        <f t="shared" si="23"/>
        <v>-16196.80832264659</v>
      </c>
      <c r="P27" s="150">
        <f t="shared" si="23"/>
        <v>-33746.197122815051</v>
      </c>
      <c r="Q27" s="150">
        <f t="shared" si="23"/>
        <v>-58926.008217372</v>
      </c>
    </row>
    <row r="28" spans="1:23" ht="16">
      <c r="A28" s="55"/>
      <c r="B28" s="55" t="s">
        <v>191</v>
      </c>
      <c r="C28" s="55"/>
      <c r="D28" s="499"/>
      <c r="E28" s="499"/>
      <c r="F28" s="499"/>
      <c r="G28" s="499"/>
      <c r="H28" s="499"/>
      <c r="I28" s="499"/>
      <c r="J28" s="499">
        <f>'Reported BS 2016-2021'!F31</f>
        <v>25668</v>
      </c>
      <c r="K28" s="499">
        <f>'Reported BS 2016-2021'!G31</f>
        <v>-20409</v>
      </c>
      <c r="L28" s="695">
        <f>K28+'1. Model IS Annual'!K23</f>
        <v>-18316.733813824852</v>
      </c>
      <c r="M28" s="695">
        <f>L28+'1. Model IS Annual'!L23</f>
        <v>-13973.107018170404</v>
      </c>
      <c r="N28" s="695">
        <f>M28+'1. Model IS Annual'!M23</f>
        <v>-6712.1916773534103</v>
      </c>
      <c r="O28" s="695">
        <f>N28+'1. Model IS Annual'!N23</f>
        <v>10837.197122815051</v>
      </c>
      <c r="P28" s="695">
        <f>O28+'1. Model IS Annual'!O23</f>
        <v>36017.008217372</v>
      </c>
      <c r="Q28" s="695">
        <f>P28+'1. Model IS Annual'!P23</f>
        <v>72082.954656875663</v>
      </c>
      <c r="R28" s="695"/>
    </row>
    <row r="29" spans="1:23">
      <c r="A29" s="53" t="str">
        <f>"TOTAL "&amp;A25</f>
        <v>TOTAL SHAREHOLDERS' EQUITY</v>
      </c>
      <c r="B29" s="53"/>
      <c r="C29" s="53"/>
      <c r="D29" s="36"/>
      <c r="E29" s="36"/>
      <c r="F29" s="36"/>
      <c r="G29" s="36"/>
      <c r="H29" s="36"/>
      <c r="I29" s="36"/>
      <c r="J29" s="36">
        <f t="shared" ref="J29:K29" si="24">SUM(J26:J28)</f>
        <v>113513</v>
      </c>
      <c r="K29" s="36">
        <f t="shared" si="24"/>
        <v>78013</v>
      </c>
      <c r="L29" s="682">
        <f t="shared" ref="L29:Q29" si="25">SUM(L26:L28)</f>
        <v>77605.26618617514</v>
      </c>
      <c r="M29" s="682">
        <f t="shared" si="25"/>
        <v>79856.626795654462</v>
      </c>
      <c r="N29" s="682">
        <f t="shared" si="25"/>
        <v>82773.91534081698</v>
      </c>
      <c r="O29" s="682">
        <f t="shared" si="25"/>
        <v>93062.388800168454</v>
      </c>
      <c r="P29" s="682">
        <f t="shared" si="25"/>
        <v>100692.81109455695</v>
      </c>
      <c r="Q29" s="682">
        <f t="shared" si="25"/>
        <v>111578.94643950366</v>
      </c>
    </row>
    <row r="30" spans="1:23">
      <c r="A30" s="55"/>
      <c r="B30" s="55"/>
      <c r="C30" s="55"/>
      <c r="E30" s="44"/>
      <c r="F30" s="710"/>
      <c r="G30" s="711"/>
      <c r="H30" s="711"/>
      <c r="I30" s="711"/>
      <c r="J30" s="711"/>
      <c r="K30" s="711"/>
      <c r="L30" s="712"/>
      <c r="M30" s="712"/>
      <c r="N30" s="712"/>
      <c r="O30" s="712"/>
    </row>
    <row r="31" spans="1:23">
      <c r="A31" s="53" t="s">
        <v>192</v>
      </c>
      <c r="B31" s="55"/>
      <c r="C31" s="55"/>
      <c r="D31" s="36"/>
      <c r="E31" s="36"/>
      <c r="F31" s="487"/>
      <c r="G31" s="36"/>
      <c r="H31" s="36"/>
      <c r="I31" s="36"/>
      <c r="J31" s="36">
        <f t="shared" ref="J31:K31" si="26">J29+J23</f>
        <v>217042</v>
      </c>
      <c r="K31" s="36">
        <f t="shared" si="26"/>
        <v>177404</v>
      </c>
      <c r="L31" s="682">
        <f t="shared" ref="L31:Q31" si="27">L29+L23</f>
        <v>178877.17722359029</v>
      </c>
      <c r="M31" s="682">
        <f t="shared" si="27"/>
        <v>243915.33434312954</v>
      </c>
      <c r="N31" s="682">
        <f t="shared" si="27"/>
        <v>328191.0696315759</v>
      </c>
      <c r="O31" s="682">
        <f t="shared" si="27"/>
        <v>625408.38370915945</v>
      </c>
      <c r="P31" s="682">
        <f t="shared" si="27"/>
        <v>845838.91002348915</v>
      </c>
      <c r="Q31" s="682">
        <f t="shared" si="27"/>
        <v>1160321.7067856495</v>
      </c>
    </row>
    <row r="32" spans="1:23">
      <c r="A32" s="55"/>
      <c r="B32" s="55"/>
      <c r="C32" s="55"/>
    </row>
    <row r="33" spans="1:23">
      <c r="A33" s="39" t="s">
        <v>130</v>
      </c>
      <c r="B33" s="39"/>
      <c r="C33" s="39"/>
      <c r="D33" s="151"/>
      <c r="E33" s="151"/>
      <c r="F33" s="151"/>
      <c r="G33" s="151"/>
      <c r="H33" s="151"/>
      <c r="I33" s="151"/>
      <c r="J33" s="151">
        <f t="shared" ref="J33:W33" si="28">J31-J13</f>
        <v>0</v>
      </c>
      <c r="K33" s="151">
        <f t="shared" si="28"/>
        <v>0</v>
      </c>
      <c r="L33" s="151">
        <f t="shared" si="28"/>
        <v>0</v>
      </c>
      <c r="M33" s="151">
        <f t="shared" si="28"/>
        <v>0</v>
      </c>
      <c r="N33" s="151">
        <f t="shared" si="28"/>
        <v>0</v>
      </c>
      <c r="O33" s="151">
        <f t="shared" si="28"/>
        <v>0</v>
      </c>
      <c r="P33" s="151">
        <f t="shared" si="28"/>
        <v>0</v>
      </c>
      <c r="Q33" s="151">
        <f t="shared" si="28"/>
        <v>0</v>
      </c>
      <c r="R33" s="151">
        <f t="shared" si="28"/>
        <v>0</v>
      </c>
      <c r="S33" s="151">
        <f t="shared" si="28"/>
        <v>0</v>
      </c>
      <c r="T33" s="151">
        <f t="shared" si="28"/>
        <v>0</v>
      </c>
      <c r="U33" s="151">
        <f t="shared" si="28"/>
        <v>0</v>
      </c>
      <c r="V33" s="151">
        <f t="shared" si="28"/>
        <v>0</v>
      </c>
      <c r="W33" s="151">
        <f t="shared" si="28"/>
        <v>0</v>
      </c>
    </row>
    <row r="34" spans="1:23">
      <c r="E34" s="44"/>
      <c r="F34" s="488"/>
      <c r="G34" s="93"/>
      <c r="H34" s="93"/>
      <c r="I34" s="93"/>
      <c r="J34" s="93"/>
      <c r="K34" s="93"/>
      <c r="L34" s="749">
        <f>+L35/365</f>
        <v>45.563180070201931</v>
      </c>
      <c r="M34" s="309"/>
      <c r="N34" s="309"/>
      <c r="O34" s="309"/>
      <c r="P34" s="309"/>
      <c r="Q34" s="309"/>
    </row>
    <row r="35" spans="1:23">
      <c r="A35" s="55" t="s">
        <v>263</v>
      </c>
      <c r="D35" s="34"/>
      <c r="E35" s="34"/>
      <c r="F35" s="34"/>
      <c r="G35" s="34"/>
      <c r="H35" s="34"/>
      <c r="I35" s="34"/>
      <c r="J35" s="34">
        <f>SUM('1. Model IS Annual'!I5:I6)</f>
        <v>17532</v>
      </c>
      <c r="K35" s="34">
        <f>SUM('1. Model IS Annual'!J5:J6)</f>
        <v>11003</v>
      </c>
      <c r="L35" s="150">
        <f>SUM('1. Model IS Annual'!K5:K6)</f>
        <v>16630.560725623705</v>
      </c>
      <c r="M35" s="150">
        <f>SUM('1. Model IS Annual'!L5:L6)</f>
        <v>34525.697385872954</v>
      </c>
      <c r="N35" s="150">
        <f>SUM('1. Model IS Annual'!M5:M6)</f>
        <v>57714.020470701813</v>
      </c>
      <c r="O35" s="150">
        <f>SUM('1. Model IS Annual'!N5:N6)</f>
        <v>139492.8513719957</v>
      </c>
      <c r="P35" s="150">
        <f>SUM('1. Model IS Annual'!O5:O6)</f>
        <v>200143.93017232849</v>
      </c>
      <c r="Q35" s="150">
        <f>SUM('1. Model IS Annual'!P5:P6)</f>
        <v>286673.32882999018</v>
      </c>
    </row>
    <row r="36" spans="1:23">
      <c r="A36" s="55" t="s">
        <v>133</v>
      </c>
      <c r="D36" s="34"/>
      <c r="E36" s="34"/>
      <c r="F36" s="34"/>
      <c r="G36" s="34"/>
      <c r="H36" s="34"/>
      <c r="I36" s="34"/>
      <c r="J36" s="34">
        <f>-'1. Model IS Annual'!I7</f>
        <v>6159</v>
      </c>
      <c r="K36" s="34">
        <f>-'1. Model IS Annual'!J7</f>
        <v>4422</v>
      </c>
      <c r="L36" s="150">
        <f>-'1. Model IS Annual'!K7</f>
        <v>5820.6962539682963</v>
      </c>
      <c r="M36" s="150">
        <f>-'1. Model IS Annual'!L7</f>
        <v>12083.994085055534</v>
      </c>
      <c r="N36" s="150">
        <f>-'1. Model IS Annual'!M7</f>
        <v>20199.907164745633</v>
      </c>
      <c r="O36" s="150">
        <f>-'1. Model IS Annual'!N7</f>
        <v>48822.497980198488</v>
      </c>
      <c r="P36" s="150">
        <f>-'1. Model IS Annual'!O7</f>
        <v>70050.375560314962</v>
      </c>
      <c r="Q36" s="150">
        <f>-'1. Model IS Annual'!P7</f>
        <v>100335.66509049655</v>
      </c>
    </row>
    <row r="38" spans="1:23">
      <c r="A38" s="55" t="s">
        <v>183</v>
      </c>
      <c r="D38" s="34"/>
      <c r="E38" s="34"/>
      <c r="F38" s="34"/>
      <c r="G38" s="34"/>
      <c r="H38" s="34"/>
      <c r="I38" s="34"/>
      <c r="J38" s="34">
        <f>J7/J35*365</f>
        <v>121.31274241387179</v>
      </c>
      <c r="K38" s="34">
        <f t="shared" ref="K38" si="29">K7/K35*365</f>
        <v>449.98863946196491</v>
      </c>
      <c r="L38" s="125">
        <v>100</v>
      </c>
      <c r="M38" s="125">
        <f>L38</f>
        <v>100</v>
      </c>
      <c r="N38" s="125">
        <f t="shared" ref="N38:Q38" si="30">M38</f>
        <v>100</v>
      </c>
      <c r="O38" s="125">
        <f t="shared" si="30"/>
        <v>100</v>
      </c>
      <c r="P38" s="125">
        <f t="shared" si="30"/>
        <v>100</v>
      </c>
      <c r="Q38" s="125">
        <f t="shared" si="30"/>
        <v>100</v>
      </c>
    </row>
    <row r="39" spans="1:23">
      <c r="A39" s="55" t="s">
        <v>184</v>
      </c>
      <c r="D39" s="34"/>
      <c r="E39" s="34"/>
      <c r="F39" s="34"/>
      <c r="G39" s="34"/>
      <c r="H39" s="34"/>
      <c r="I39" s="34"/>
      <c r="J39" s="34">
        <f>J8/J35*365</f>
        <v>200.71668948208992</v>
      </c>
      <c r="K39" s="34">
        <f t="shared" ref="K39" si="31">K8/K35*365</f>
        <v>275.1349631918568</v>
      </c>
      <c r="L39" s="125">
        <v>200</v>
      </c>
      <c r="M39" s="125">
        <f t="shared" ref="M39:Q43" si="32">L39</f>
        <v>200</v>
      </c>
      <c r="N39" s="125">
        <f t="shared" si="32"/>
        <v>200</v>
      </c>
      <c r="O39" s="125">
        <f t="shared" si="32"/>
        <v>200</v>
      </c>
      <c r="P39" s="125">
        <f t="shared" si="32"/>
        <v>200</v>
      </c>
      <c r="Q39" s="125">
        <f t="shared" si="32"/>
        <v>200</v>
      </c>
    </row>
    <row r="40" spans="1:23">
      <c r="A40" s="55" t="s">
        <v>185</v>
      </c>
      <c r="D40" s="34"/>
      <c r="E40" s="34"/>
      <c r="F40" s="34"/>
      <c r="G40" s="34"/>
      <c r="H40" s="34"/>
      <c r="I40" s="34"/>
      <c r="J40" s="34">
        <f>J12/J35*365</f>
        <v>335.10381017567875</v>
      </c>
      <c r="K40" s="34">
        <f t="shared" ref="K40" si="33">K12/K35*365</f>
        <v>233.56948105062256</v>
      </c>
      <c r="L40" s="125">
        <v>230</v>
      </c>
      <c r="M40" s="125">
        <f t="shared" si="32"/>
        <v>230</v>
      </c>
      <c r="N40" s="125">
        <f t="shared" si="32"/>
        <v>230</v>
      </c>
      <c r="O40" s="125">
        <f t="shared" si="32"/>
        <v>230</v>
      </c>
      <c r="P40" s="125">
        <f t="shared" si="32"/>
        <v>230</v>
      </c>
      <c r="Q40" s="125">
        <f t="shared" si="32"/>
        <v>230</v>
      </c>
    </row>
    <row r="41" spans="1:23">
      <c r="A41" s="55" t="s">
        <v>187</v>
      </c>
      <c r="D41" s="34"/>
      <c r="E41" s="34"/>
      <c r="F41" s="34"/>
      <c r="G41" s="34"/>
      <c r="H41" s="34"/>
      <c r="I41" s="34"/>
      <c r="J41" s="34">
        <f>J17/J36*365</f>
        <v>316.99707744763759</v>
      </c>
      <c r="K41" s="34">
        <f t="shared" ref="K41" si="34">K17/K36*365</f>
        <v>328.18634102216191</v>
      </c>
      <c r="L41" s="125">
        <f t="shared" ref="L41:L43" si="35">AVERAGE(F41:K41)</f>
        <v>322.59170923489978</v>
      </c>
      <c r="M41" s="125">
        <f t="shared" si="32"/>
        <v>322.59170923489978</v>
      </c>
      <c r="N41" s="125">
        <f t="shared" si="32"/>
        <v>322.59170923489978</v>
      </c>
      <c r="O41" s="125">
        <f t="shared" si="32"/>
        <v>322.59170923489978</v>
      </c>
      <c r="P41" s="125">
        <f t="shared" si="32"/>
        <v>322.59170923489978</v>
      </c>
      <c r="Q41" s="125">
        <f t="shared" si="32"/>
        <v>322.59170923489978</v>
      </c>
    </row>
    <row r="42" spans="1:23">
      <c r="A42" s="55" t="s">
        <v>188</v>
      </c>
      <c r="D42" s="34"/>
      <c r="E42" s="34"/>
      <c r="F42" s="34"/>
      <c r="G42" s="34"/>
      <c r="H42" s="34"/>
      <c r="I42" s="34"/>
      <c r="J42" s="34">
        <f>J18/J36*365</f>
        <v>32.120474102938786</v>
      </c>
      <c r="K42" s="34">
        <f t="shared" ref="K42" si="36">K18/K36*365</f>
        <v>116.54907281772952</v>
      </c>
      <c r="L42" s="125">
        <f t="shared" si="35"/>
        <v>74.334773460334162</v>
      </c>
      <c r="M42" s="125">
        <f t="shared" si="32"/>
        <v>74.334773460334162</v>
      </c>
      <c r="N42" s="125">
        <f t="shared" si="32"/>
        <v>74.334773460334162</v>
      </c>
      <c r="O42" s="125">
        <f t="shared" si="32"/>
        <v>74.334773460334162</v>
      </c>
      <c r="P42" s="125">
        <f t="shared" si="32"/>
        <v>74.334773460334162</v>
      </c>
      <c r="Q42" s="125">
        <f t="shared" si="32"/>
        <v>74.334773460334162</v>
      </c>
    </row>
    <row r="43" spans="1:23">
      <c r="A43" s="55" t="s">
        <v>189</v>
      </c>
      <c r="D43" s="34"/>
      <c r="E43" s="34"/>
      <c r="F43" s="34"/>
      <c r="G43" s="34"/>
      <c r="H43" s="34"/>
      <c r="I43" s="34"/>
      <c r="J43" s="34">
        <f>J22/J36*365</f>
        <v>2307.7553174216596</v>
      </c>
      <c r="K43" s="34">
        <f t="shared" ref="K43" si="37">K22/K36*365</f>
        <v>4216.3195386702855</v>
      </c>
      <c r="L43" s="125">
        <f t="shared" si="35"/>
        <v>3262.0374280459728</v>
      </c>
      <c r="M43" s="125">
        <f t="shared" si="32"/>
        <v>3262.0374280459728</v>
      </c>
      <c r="N43" s="125">
        <f t="shared" si="32"/>
        <v>3262.0374280459728</v>
      </c>
      <c r="O43" s="125">
        <f t="shared" si="32"/>
        <v>3262.0374280459728</v>
      </c>
      <c r="P43" s="125">
        <f t="shared" si="32"/>
        <v>3262.0374280459728</v>
      </c>
      <c r="Q43" s="125">
        <f t="shared" si="32"/>
        <v>3262.0374280459728</v>
      </c>
    </row>
    <row r="45" spans="1:23">
      <c r="A45" s="3" t="s">
        <v>297</v>
      </c>
      <c r="D45" s="34"/>
      <c r="E45" s="34"/>
      <c r="F45" s="698"/>
      <c r="G45" s="697"/>
      <c r="H45" s="697"/>
      <c r="I45" s="697"/>
      <c r="J45" s="697">
        <f>-'Reported CFS'!F39</f>
        <v>1097</v>
      </c>
      <c r="K45" s="697">
        <f>-'Reported CFS'!G39</f>
        <v>2587</v>
      </c>
      <c r="L45" s="34">
        <v>2500</v>
      </c>
      <c r="M45" s="34">
        <f>M46*'1. Model IS Annual'!K23</f>
        <v>2092.2661861751481</v>
      </c>
      <c r="N45" s="34">
        <f>N46*'1. Model IS Annual'!L23</f>
        <v>4343.6267956544489</v>
      </c>
      <c r="O45" s="34">
        <f>O46*'1. Model IS Annual'!M23</f>
        <v>7260.9153408169932</v>
      </c>
      <c r="P45" s="34">
        <f>P46*'1. Model IS Annual'!N23</f>
        <v>17549.388800168461</v>
      </c>
      <c r="Q45" s="34">
        <f>Q46*'1. Model IS Annual'!O23</f>
        <v>25179.811094556953</v>
      </c>
    </row>
    <row r="46" spans="1:23">
      <c r="A46" s="3" t="s">
        <v>298</v>
      </c>
      <c r="D46" s="93"/>
      <c r="E46" s="93"/>
      <c r="F46" s="93"/>
      <c r="G46" s="93"/>
      <c r="H46" s="93"/>
      <c r="I46" s="93"/>
      <c r="J46" s="93">
        <f>J45/'1. Model IS Annual'!H23</f>
        <v>-2.8175163734429177E-2</v>
      </c>
      <c r="K46" s="93">
        <f>K45/'1. Model IS Annual'!I23</f>
        <v>9.4880070417369622E-2</v>
      </c>
      <c r="L46" s="129">
        <v>0</v>
      </c>
      <c r="M46" s="129">
        <v>1</v>
      </c>
      <c r="N46" s="129">
        <v>1</v>
      </c>
      <c r="O46" s="129">
        <v>1</v>
      </c>
      <c r="P46" s="129">
        <v>1</v>
      </c>
      <c r="Q46" s="129">
        <v>1</v>
      </c>
      <c r="R46" s="129"/>
    </row>
    <row r="48" spans="1:23">
      <c r="A48" s="3" t="s">
        <v>296</v>
      </c>
      <c r="F48" s="489"/>
      <c r="G48" s="148"/>
      <c r="H48" s="148"/>
      <c r="I48" s="148"/>
      <c r="J48" s="148"/>
      <c r="K48" s="148"/>
    </row>
    <row r="49" spans="1:20">
      <c r="A49" s="170" t="s">
        <v>0</v>
      </c>
      <c r="F49" s="489"/>
      <c r="G49" s="153"/>
      <c r="H49" s="153"/>
      <c r="I49" s="153"/>
      <c r="J49" s="153"/>
      <c r="K49" s="153"/>
    </row>
    <row r="50" spans="1:20">
      <c r="A50" s="170" t="s">
        <v>311</v>
      </c>
      <c r="F50" s="489"/>
      <c r="G50" s="153"/>
      <c r="H50" s="153"/>
      <c r="I50" s="153"/>
      <c r="J50" s="153"/>
      <c r="K50" s="153"/>
    </row>
    <row r="51" spans="1:20">
      <c r="A51" s="170" t="s">
        <v>312</v>
      </c>
      <c r="F51" s="489"/>
      <c r="G51" s="153"/>
      <c r="H51" s="153"/>
      <c r="I51" s="153"/>
      <c r="J51" s="153"/>
      <c r="K51" s="153"/>
    </row>
    <row r="52" spans="1:20">
      <c r="A52" s="170" t="s">
        <v>313</v>
      </c>
      <c r="F52" s="489"/>
      <c r="G52" s="153"/>
      <c r="H52" s="153"/>
      <c r="I52" s="153"/>
      <c r="J52" s="153"/>
      <c r="K52" s="153"/>
    </row>
    <row r="53" spans="1:20">
      <c r="F53" s="489"/>
      <c r="G53" s="153"/>
      <c r="H53" s="153"/>
      <c r="I53" s="153"/>
      <c r="J53" s="153"/>
      <c r="K53" s="153"/>
    </row>
    <row r="54" spans="1:20">
      <c r="A54" s="3" t="s">
        <v>299</v>
      </c>
      <c r="F54" s="490"/>
      <c r="G54" s="41"/>
      <c r="H54" s="41"/>
      <c r="I54" s="652"/>
      <c r="J54" s="652"/>
      <c r="K54" s="652"/>
      <c r="L54" s="125"/>
    </row>
    <row r="55" spans="1:20">
      <c r="A55" s="3" t="s">
        <v>313</v>
      </c>
      <c r="G55" s="91"/>
      <c r="H55" s="91"/>
      <c r="I55" s="91"/>
      <c r="J55" s="91"/>
      <c r="K55" s="91"/>
      <c r="L55" s="125"/>
      <c r="M55" s="125"/>
      <c r="N55" s="125"/>
      <c r="O55" s="125"/>
      <c r="P55" s="125"/>
      <c r="Q55" s="125"/>
    </row>
    <row r="56" spans="1:20">
      <c r="A56" s="122" t="s">
        <v>275</v>
      </c>
      <c r="B56" s="154"/>
      <c r="C56" s="154"/>
      <c r="D56" s="123"/>
      <c r="E56" s="123"/>
      <c r="F56" s="123"/>
      <c r="G56" s="123"/>
      <c r="H56" s="123"/>
      <c r="I56" s="123"/>
      <c r="J56" s="123">
        <f>'1. Model IS Annual'!I64</f>
        <v>82.214441666666659</v>
      </c>
      <c r="K56" s="123">
        <f>'1. Model IS Annual'!J64</f>
        <v>149.21472499999999</v>
      </c>
      <c r="L56" s="537">
        <f>'1. Model IS Annual'!K64</f>
        <v>206.02581666666663</v>
      </c>
      <c r="M56" s="537">
        <f>'1. Model IS Annual'!L64</f>
        <v>345</v>
      </c>
      <c r="N56" s="537">
        <f>'1. Model IS Annual'!M64</f>
        <v>479.50000000000006</v>
      </c>
      <c r="O56" s="537">
        <f>'1. Model IS Annual'!N64</f>
        <v>695.27500000000009</v>
      </c>
      <c r="P56" s="537">
        <f>'1. Model IS Annual'!O64</f>
        <v>1008.1487500000001</v>
      </c>
      <c r="Q56" s="537">
        <f>'1. Model IS Annual'!P64</f>
        <v>1461.8156875</v>
      </c>
      <c r="R56" s="123"/>
      <c r="S56" s="123"/>
      <c r="T56" s="123"/>
    </row>
    <row r="58" spans="1:20">
      <c r="A58" s="3" t="s">
        <v>783</v>
      </c>
      <c r="I58" s="91"/>
      <c r="J58" s="91">
        <v>126014050</v>
      </c>
      <c r="K58" s="91">
        <v>541230019</v>
      </c>
    </row>
    <row r="63" spans="1:20">
      <c r="G63" s="93"/>
    </row>
  </sheetData>
  <pageMargins left="0.7" right="0.7" top="0.75" bottom="0.75" header="0.3" footer="0.3"/>
  <pageSetup paperSize="9" scale="55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1">
    <tabColor theme="6"/>
  </sheetPr>
  <dimension ref="A1:X39"/>
  <sheetViews>
    <sheetView zoomScaleNormal="100" zoomScaleSheetLayoutView="85" workbookViewId="0">
      <selection activeCell="K23" sqref="K23"/>
    </sheetView>
  </sheetViews>
  <sheetFormatPr baseColWidth="10" defaultColWidth="9.1640625" defaultRowHeight="14"/>
  <cols>
    <col min="1" max="2" width="2.6640625" style="54" customWidth="1"/>
    <col min="3" max="3" width="41.33203125" style="54" bestFit="1" customWidth="1"/>
    <col min="4" max="4" width="12.6640625" style="54" hidden="1" customWidth="1"/>
    <col min="5" max="5" width="12.1640625" style="54" hidden="1" customWidth="1"/>
    <col min="6" max="9" width="12.6640625" style="54" hidden="1" customWidth="1"/>
    <col min="10" max="10" width="12.6640625" style="54" bestFit="1" customWidth="1"/>
    <col min="11" max="11" width="12.5" style="379" bestFit="1" customWidth="1"/>
    <col min="12" max="14" width="11.6640625" style="379" bestFit="1" customWidth="1"/>
    <col min="15" max="16" width="11.33203125" style="379" bestFit="1" customWidth="1"/>
    <col min="17" max="17" width="9.1640625" style="379"/>
    <col min="18" max="22" width="9.1640625" style="54"/>
    <col min="23" max="23" width="11.33203125" style="54" bestFit="1" customWidth="1"/>
    <col min="24" max="248" width="9.1640625" style="54"/>
    <col min="249" max="251" width="2.6640625" style="54" customWidth="1"/>
    <col min="252" max="252" width="9.1640625" style="54"/>
    <col min="253" max="261" width="11.6640625" style="54" customWidth="1"/>
    <col min="262" max="262" width="33.33203125" style="54" customWidth="1"/>
    <col min="263" max="504" width="9.1640625" style="54"/>
    <col min="505" max="507" width="2.6640625" style="54" customWidth="1"/>
    <col min="508" max="508" width="9.1640625" style="54"/>
    <col min="509" max="517" width="11.6640625" style="54" customWidth="1"/>
    <col min="518" max="518" width="33.33203125" style="54" customWidth="1"/>
    <col min="519" max="760" width="9.1640625" style="54"/>
    <col min="761" max="763" width="2.6640625" style="54" customWidth="1"/>
    <col min="764" max="764" width="9.1640625" style="54"/>
    <col min="765" max="773" width="11.6640625" style="54" customWidth="1"/>
    <col min="774" max="774" width="33.33203125" style="54" customWidth="1"/>
    <col min="775" max="1016" width="9.1640625" style="54"/>
    <col min="1017" max="1019" width="2.6640625" style="54" customWidth="1"/>
    <col min="1020" max="1020" width="9.1640625" style="54"/>
    <col min="1021" max="1029" width="11.6640625" style="54" customWidth="1"/>
    <col min="1030" max="1030" width="33.33203125" style="54" customWidth="1"/>
    <col min="1031" max="1272" width="9.1640625" style="54"/>
    <col min="1273" max="1275" width="2.6640625" style="54" customWidth="1"/>
    <col min="1276" max="1276" width="9.1640625" style="54"/>
    <col min="1277" max="1285" width="11.6640625" style="54" customWidth="1"/>
    <col min="1286" max="1286" width="33.33203125" style="54" customWidth="1"/>
    <col min="1287" max="1528" width="9.1640625" style="54"/>
    <col min="1529" max="1531" width="2.6640625" style="54" customWidth="1"/>
    <col min="1532" max="1532" width="9.1640625" style="54"/>
    <col min="1533" max="1541" width="11.6640625" style="54" customWidth="1"/>
    <col min="1542" max="1542" width="33.33203125" style="54" customWidth="1"/>
    <col min="1543" max="1784" width="9.1640625" style="54"/>
    <col min="1785" max="1787" width="2.6640625" style="54" customWidth="1"/>
    <col min="1788" max="1788" width="9.1640625" style="54"/>
    <col min="1789" max="1797" width="11.6640625" style="54" customWidth="1"/>
    <col min="1798" max="1798" width="33.33203125" style="54" customWidth="1"/>
    <col min="1799" max="2040" width="9.1640625" style="54"/>
    <col min="2041" max="2043" width="2.6640625" style="54" customWidth="1"/>
    <col min="2044" max="2044" width="9.1640625" style="54"/>
    <col min="2045" max="2053" width="11.6640625" style="54" customWidth="1"/>
    <col min="2054" max="2054" width="33.33203125" style="54" customWidth="1"/>
    <col min="2055" max="2296" width="9.1640625" style="54"/>
    <col min="2297" max="2299" width="2.6640625" style="54" customWidth="1"/>
    <col min="2300" max="2300" width="9.1640625" style="54"/>
    <col min="2301" max="2309" width="11.6640625" style="54" customWidth="1"/>
    <col min="2310" max="2310" width="33.33203125" style="54" customWidth="1"/>
    <col min="2311" max="2552" width="9.1640625" style="54"/>
    <col min="2553" max="2555" width="2.6640625" style="54" customWidth="1"/>
    <col min="2556" max="2556" width="9.1640625" style="54"/>
    <col min="2557" max="2565" width="11.6640625" style="54" customWidth="1"/>
    <col min="2566" max="2566" width="33.33203125" style="54" customWidth="1"/>
    <col min="2567" max="2808" width="9.1640625" style="54"/>
    <col min="2809" max="2811" width="2.6640625" style="54" customWidth="1"/>
    <col min="2812" max="2812" width="9.1640625" style="54"/>
    <col min="2813" max="2821" width="11.6640625" style="54" customWidth="1"/>
    <col min="2822" max="2822" width="33.33203125" style="54" customWidth="1"/>
    <col min="2823" max="3064" width="9.1640625" style="54"/>
    <col min="3065" max="3067" width="2.6640625" style="54" customWidth="1"/>
    <col min="3068" max="3068" width="9.1640625" style="54"/>
    <col min="3069" max="3077" width="11.6640625" style="54" customWidth="1"/>
    <col min="3078" max="3078" width="33.33203125" style="54" customWidth="1"/>
    <col min="3079" max="3320" width="9.1640625" style="54"/>
    <col min="3321" max="3323" width="2.6640625" style="54" customWidth="1"/>
    <col min="3324" max="3324" width="9.1640625" style="54"/>
    <col min="3325" max="3333" width="11.6640625" style="54" customWidth="1"/>
    <col min="3334" max="3334" width="33.33203125" style="54" customWidth="1"/>
    <col min="3335" max="3576" width="9.1640625" style="54"/>
    <col min="3577" max="3579" width="2.6640625" style="54" customWidth="1"/>
    <col min="3580" max="3580" width="9.1640625" style="54"/>
    <col min="3581" max="3589" width="11.6640625" style="54" customWidth="1"/>
    <col min="3590" max="3590" width="33.33203125" style="54" customWidth="1"/>
    <col min="3591" max="3832" width="9.1640625" style="54"/>
    <col min="3833" max="3835" width="2.6640625" style="54" customWidth="1"/>
    <col min="3836" max="3836" width="9.1640625" style="54"/>
    <col min="3837" max="3845" width="11.6640625" style="54" customWidth="1"/>
    <col min="3846" max="3846" width="33.33203125" style="54" customWidth="1"/>
    <col min="3847" max="4088" width="9.1640625" style="54"/>
    <col min="4089" max="4091" width="2.6640625" style="54" customWidth="1"/>
    <col min="4092" max="4092" width="9.1640625" style="54"/>
    <col min="4093" max="4101" width="11.6640625" style="54" customWidth="1"/>
    <col min="4102" max="4102" width="33.33203125" style="54" customWidth="1"/>
    <col min="4103" max="4344" width="9.1640625" style="54"/>
    <col min="4345" max="4347" width="2.6640625" style="54" customWidth="1"/>
    <col min="4348" max="4348" width="9.1640625" style="54"/>
    <col min="4349" max="4357" width="11.6640625" style="54" customWidth="1"/>
    <col min="4358" max="4358" width="33.33203125" style="54" customWidth="1"/>
    <col min="4359" max="4600" width="9.1640625" style="54"/>
    <col min="4601" max="4603" width="2.6640625" style="54" customWidth="1"/>
    <col min="4604" max="4604" width="9.1640625" style="54"/>
    <col min="4605" max="4613" width="11.6640625" style="54" customWidth="1"/>
    <col min="4614" max="4614" width="33.33203125" style="54" customWidth="1"/>
    <col min="4615" max="4856" width="9.1640625" style="54"/>
    <col min="4857" max="4859" width="2.6640625" style="54" customWidth="1"/>
    <col min="4860" max="4860" width="9.1640625" style="54"/>
    <col min="4861" max="4869" width="11.6640625" style="54" customWidth="1"/>
    <col min="4870" max="4870" width="33.33203125" style="54" customWidth="1"/>
    <col min="4871" max="5112" width="9.1640625" style="54"/>
    <col min="5113" max="5115" width="2.6640625" style="54" customWidth="1"/>
    <col min="5116" max="5116" width="9.1640625" style="54"/>
    <col min="5117" max="5125" width="11.6640625" style="54" customWidth="1"/>
    <col min="5126" max="5126" width="33.33203125" style="54" customWidth="1"/>
    <col min="5127" max="5368" width="9.1640625" style="54"/>
    <col min="5369" max="5371" width="2.6640625" style="54" customWidth="1"/>
    <col min="5372" max="5372" width="9.1640625" style="54"/>
    <col min="5373" max="5381" width="11.6640625" style="54" customWidth="1"/>
    <col min="5382" max="5382" width="33.33203125" style="54" customWidth="1"/>
    <col min="5383" max="5624" width="9.1640625" style="54"/>
    <col min="5625" max="5627" width="2.6640625" style="54" customWidth="1"/>
    <col min="5628" max="5628" width="9.1640625" style="54"/>
    <col min="5629" max="5637" width="11.6640625" style="54" customWidth="1"/>
    <col min="5638" max="5638" width="33.33203125" style="54" customWidth="1"/>
    <col min="5639" max="5880" width="9.1640625" style="54"/>
    <col min="5881" max="5883" width="2.6640625" style="54" customWidth="1"/>
    <col min="5884" max="5884" width="9.1640625" style="54"/>
    <col min="5885" max="5893" width="11.6640625" style="54" customWidth="1"/>
    <col min="5894" max="5894" width="33.33203125" style="54" customWidth="1"/>
    <col min="5895" max="6136" width="9.1640625" style="54"/>
    <col min="6137" max="6139" width="2.6640625" style="54" customWidth="1"/>
    <col min="6140" max="6140" width="9.1640625" style="54"/>
    <col min="6141" max="6149" width="11.6640625" style="54" customWidth="1"/>
    <col min="6150" max="6150" width="33.33203125" style="54" customWidth="1"/>
    <col min="6151" max="6392" width="9.1640625" style="54"/>
    <col min="6393" max="6395" width="2.6640625" style="54" customWidth="1"/>
    <col min="6396" max="6396" width="9.1640625" style="54"/>
    <col min="6397" max="6405" width="11.6640625" style="54" customWidth="1"/>
    <col min="6406" max="6406" width="33.33203125" style="54" customWidth="1"/>
    <col min="6407" max="6648" width="9.1640625" style="54"/>
    <col min="6649" max="6651" width="2.6640625" style="54" customWidth="1"/>
    <col min="6652" max="6652" width="9.1640625" style="54"/>
    <col min="6653" max="6661" width="11.6640625" style="54" customWidth="1"/>
    <col min="6662" max="6662" width="33.33203125" style="54" customWidth="1"/>
    <col min="6663" max="6904" width="9.1640625" style="54"/>
    <col min="6905" max="6907" width="2.6640625" style="54" customWidth="1"/>
    <col min="6908" max="6908" width="9.1640625" style="54"/>
    <col min="6909" max="6917" width="11.6640625" style="54" customWidth="1"/>
    <col min="6918" max="6918" width="33.33203125" style="54" customWidth="1"/>
    <col min="6919" max="7160" width="9.1640625" style="54"/>
    <col min="7161" max="7163" width="2.6640625" style="54" customWidth="1"/>
    <col min="7164" max="7164" width="9.1640625" style="54"/>
    <col min="7165" max="7173" width="11.6640625" style="54" customWidth="1"/>
    <col min="7174" max="7174" width="33.33203125" style="54" customWidth="1"/>
    <col min="7175" max="7416" width="9.1640625" style="54"/>
    <col min="7417" max="7419" width="2.6640625" style="54" customWidth="1"/>
    <col min="7420" max="7420" width="9.1640625" style="54"/>
    <col min="7421" max="7429" width="11.6640625" style="54" customWidth="1"/>
    <col min="7430" max="7430" width="33.33203125" style="54" customWidth="1"/>
    <col min="7431" max="7672" width="9.1640625" style="54"/>
    <col min="7673" max="7675" width="2.6640625" style="54" customWidth="1"/>
    <col min="7676" max="7676" width="9.1640625" style="54"/>
    <col min="7677" max="7685" width="11.6640625" style="54" customWidth="1"/>
    <col min="7686" max="7686" width="33.33203125" style="54" customWidth="1"/>
    <col min="7687" max="7928" width="9.1640625" style="54"/>
    <col min="7929" max="7931" width="2.6640625" style="54" customWidth="1"/>
    <col min="7932" max="7932" width="9.1640625" style="54"/>
    <col min="7933" max="7941" width="11.6640625" style="54" customWidth="1"/>
    <col min="7942" max="7942" width="33.33203125" style="54" customWidth="1"/>
    <col min="7943" max="8184" width="9.1640625" style="54"/>
    <col min="8185" max="8187" width="2.6640625" style="54" customWidth="1"/>
    <col min="8188" max="8188" width="9.1640625" style="54"/>
    <col min="8189" max="8197" width="11.6640625" style="54" customWidth="1"/>
    <col min="8198" max="8198" width="33.33203125" style="54" customWidth="1"/>
    <col min="8199" max="8440" width="9.1640625" style="54"/>
    <col min="8441" max="8443" width="2.6640625" style="54" customWidth="1"/>
    <col min="8444" max="8444" width="9.1640625" style="54"/>
    <col min="8445" max="8453" width="11.6640625" style="54" customWidth="1"/>
    <col min="8454" max="8454" width="33.33203125" style="54" customWidth="1"/>
    <col min="8455" max="8696" width="9.1640625" style="54"/>
    <col min="8697" max="8699" width="2.6640625" style="54" customWidth="1"/>
    <col min="8700" max="8700" width="9.1640625" style="54"/>
    <col min="8701" max="8709" width="11.6640625" style="54" customWidth="1"/>
    <col min="8710" max="8710" width="33.33203125" style="54" customWidth="1"/>
    <col min="8711" max="8952" width="9.1640625" style="54"/>
    <col min="8953" max="8955" width="2.6640625" style="54" customWidth="1"/>
    <col min="8956" max="8956" width="9.1640625" style="54"/>
    <col min="8957" max="8965" width="11.6640625" style="54" customWidth="1"/>
    <col min="8966" max="8966" width="33.33203125" style="54" customWidth="1"/>
    <col min="8967" max="9208" width="9.1640625" style="54"/>
    <col min="9209" max="9211" width="2.6640625" style="54" customWidth="1"/>
    <col min="9212" max="9212" width="9.1640625" style="54"/>
    <col min="9213" max="9221" width="11.6640625" style="54" customWidth="1"/>
    <col min="9222" max="9222" width="33.33203125" style="54" customWidth="1"/>
    <col min="9223" max="9464" width="9.1640625" style="54"/>
    <col min="9465" max="9467" width="2.6640625" style="54" customWidth="1"/>
    <col min="9468" max="9468" width="9.1640625" style="54"/>
    <col min="9469" max="9477" width="11.6640625" style="54" customWidth="1"/>
    <col min="9478" max="9478" width="33.33203125" style="54" customWidth="1"/>
    <col min="9479" max="9720" width="9.1640625" style="54"/>
    <col min="9721" max="9723" width="2.6640625" style="54" customWidth="1"/>
    <col min="9724" max="9724" width="9.1640625" style="54"/>
    <col min="9725" max="9733" width="11.6640625" style="54" customWidth="1"/>
    <col min="9734" max="9734" width="33.33203125" style="54" customWidth="1"/>
    <col min="9735" max="9976" width="9.1640625" style="54"/>
    <col min="9977" max="9979" width="2.6640625" style="54" customWidth="1"/>
    <col min="9980" max="9980" width="9.1640625" style="54"/>
    <col min="9981" max="9989" width="11.6640625" style="54" customWidth="1"/>
    <col min="9990" max="9990" width="33.33203125" style="54" customWidth="1"/>
    <col min="9991" max="10232" width="9.1640625" style="54"/>
    <col min="10233" max="10235" width="2.6640625" style="54" customWidth="1"/>
    <col min="10236" max="10236" width="9.1640625" style="54"/>
    <col min="10237" max="10245" width="11.6640625" style="54" customWidth="1"/>
    <col min="10246" max="10246" width="33.33203125" style="54" customWidth="1"/>
    <col min="10247" max="10488" width="9.1640625" style="54"/>
    <col min="10489" max="10491" width="2.6640625" style="54" customWidth="1"/>
    <col min="10492" max="10492" width="9.1640625" style="54"/>
    <col min="10493" max="10501" width="11.6640625" style="54" customWidth="1"/>
    <col min="10502" max="10502" width="33.33203125" style="54" customWidth="1"/>
    <col min="10503" max="10744" width="9.1640625" style="54"/>
    <col min="10745" max="10747" width="2.6640625" style="54" customWidth="1"/>
    <col min="10748" max="10748" width="9.1640625" style="54"/>
    <col min="10749" max="10757" width="11.6640625" style="54" customWidth="1"/>
    <col min="10758" max="10758" width="33.33203125" style="54" customWidth="1"/>
    <col min="10759" max="11000" width="9.1640625" style="54"/>
    <col min="11001" max="11003" width="2.6640625" style="54" customWidth="1"/>
    <col min="11004" max="11004" width="9.1640625" style="54"/>
    <col min="11005" max="11013" width="11.6640625" style="54" customWidth="1"/>
    <col min="11014" max="11014" width="33.33203125" style="54" customWidth="1"/>
    <col min="11015" max="11256" width="9.1640625" style="54"/>
    <col min="11257" max="11259" width="2.6640625" style="54" customWidth="1"/>
    <col min="11260" max="11260" width="9.1640625" style="54"/>
    <col min="11261" max="11269" width="11.6640625" style="54" customWidth="1"/>
    <col min="11270" max="11270" width="33.33203125" style="54" customWidth="1"/>
    <col min="11271" max="11512" width="9.1640625" style="54"/>
    <col min="11513" max="11515" width="2.6640625" style="54" customWidth="1"/>
    <col min="11516" max="11516" width="9.1640625" style="54"/>
    <col min="11517" max="11525" width="11.6640625" style="54" customWidth="1"/>
    <col min="11526" max="11526" width="33.33203125" style="54" customWidth="1"/>
    <col min="11527" max="11768" width="9.1640625" style="54"/>
    <col min="11769" max="11771" width="2.6640625" style="54" customWidth="1"/>
    <col min="11772" max="11772" width="9.1640625" style="54"/>
    <col min="11773" max="11781" width="11.6640625" style="54" customWidth="1"/>
    <col min="11782" max="11782" width="33.33203125" style="54" customWidth="1"/>
    <col min="11783" max="12024" width="9.1640625" style="54"/>
    <col min="12025" max="12027" width="2.6640625" style="54" customWidth="1"/>
    <col min="12028" max="12028" width="9.1640625" style="54"/>
    <col min="12029" max="12037" width="11.6640625" style="54" customWidth="1"/>
    <col min="12038" max="12038" width="33.33203125" style="54" customWidth="1"/>
    <col min="12039" max="12280" width="9.1640625" style="54"/>
    <col min="12281" max="12283" width="2.6640625" style="54" customWidth="1"/>
    <col min="12284" max="12284" width="9.1640625" style="54"/>
    <col min="12285" max="12293" width="11.6640625" style="54" customWidth="1"/>
    <col min="12294" max="12294" width="33.33203125" style="54" customWidth="1"/>
    <col min="12295" max="12536" width="9.1640625" style="54"/>
    <col min="12537" max="12539" width="2.6640625" style="54" customWidth="1"/>
    <col min="12540" max="12540" width="9.1640625" style="54"/>
    <col min="12541" max="12549" width="11.6640625" style="54" customWidth="1"/>
    <col min="12550" max="12550" width="33.33203125" style="54" customWidth="1"/>
    <col min="12551" max="12792" width="9.1640625" style="54"/>
    <col min="12793" max="12795" width="2.6640625" style="54" customWidth="1"/>
    <col min="12796" max="12796" width="9.1640625" style="54"/>
    <col min="12797" max="12805" width="11.6640625" style="54" customWidth="1"/>
    <col min="12806" max="12806" width="33.33203125" style="54" customWidth="1"/>
    <col min="12807" max="13048" width="9.1640625" style="54"/>
    <col min="13049" max="13051" width="2.6640625" style="54" customWidth="1"/>
    <col min="13052" max="13052" width="9.1640625" style="54"/>
    <col min="13053" max="13061" width="11.6640625" style="54" customWidth="1"/>
    <col min="13062" max="13062" width="33.33203125" style="54" customWidth="1"/>
    <col min="13063" max="13304" width="9.1640625" style="54"/>
    <col min="13305" max="13307" width="2.6640625" style="54" customWidth="1"/>
    <col min="13308" max="13308" width="9.1640625" style="54"/>
    <col min="13309" max="13317" width="11.6640625" style="54" customWidth="1"/>
    <col min="13318" max="13318" width="33.33203125" style="54" customWidth="1"/>
    <col min="13319" max="13560" width="9.1640625" style="54"/>
    <col min="13561" max="13563" width="2.6640625" style="54" customWidth="1"/>
    <col min="13564" max="13564" width="9.1640625" style="54"/>
    <col min="13565" max="13573" width="11.6640625" style="54" customWidth="1"/>
    <col min="13574" max="13574" width="33.33203125" style="54" customWidth="1"/>
    <col min="13575" max="13816" width="9.1640625" style="54"/>
    <col min="13817" max="13819" width="2.6640625" style="54" customWidth="1"/>
    <col min="13820" max="13820" width="9.1640625" style="54"/>
    <col min="13821" max="13829" width="11.6640625" style="54" customWidth="1"/>
    <col min="13830" max="13830" width="33.33203125" style="54" customWidth="1"/>
    <col min="13831" max="14072" width="9.1640625" style="54"/>
    <col min="14073" max="14075" width="2.6640625" style="54" customWidth="1"/>
    <col min="14076" max="14076" width="9.1640625" style="54"/>
    <col min="14077" max="14085" width="11.6640625" style="54" customWidth="1"/>
    <col min="14086" max="14086" width="33.33203125" style="54" customWidth="1"/>
    <col min="14087" max="14328" width="9.1640625" style="54"/>
    <col min="14329" max="14331" width="2.6640625" style="54" customWidth="1"/>
    <col min="14332" max="14332" width="9.1640625" style="54"/>
    <col min="14333" max="14341" width="11.6640625" style="54" customWidth="1"/>
    <col min="14342" max="14342" width="33.33203125" style="54" customWidth="1"/>
    <col min="14343" max="14584" width="9.1640625" style="54"/>
    <col min="14585" max="14587" width="2.6640625" style="54" customWidth="1"/>
    <col min="14588" max="14588" width="9.1640625" style="54"/>
    <col min="14589" max="14597" width="11.6640625" style="54" customWidth="1"/>
    <col min="14598" max="14598" width="33.33203125" style="54" customWidth="1"/>
    <col min="14599" max="14840" width="9.1640625" style="54"/>
    <col min="14841" max="14843" width="2.6640625" style="54" customWidth="1"/>
    <col min="14844" max="14844" width="9.1640625" style="54"/>
    <col min="14845" max="14853" width="11.6640625" style="54" customWidth="1"/>
    <col min="14854" max="14854" width="33.33203125" style="54" customWidth="1"/>
    <col min="14855" max="15096" width="9.1640625" style="54"/>
    <col min="15097" max="15099" width="2.6640625" style="54" customWidth="1"/>
    <col min="15100" max="15100" width="9.1640625" style="54"/>
    <col min="15101" max="15109" width="11.6640625" style="54" customWidth="1"/>
    <col min="15110" max="15110" width="33.33203125" style="54" customWidth="1"/>
    <col min="15111" max="15352" width="9.1640625" style="54"/>
    <col min="15353" max="15355" width="2.6640625" style="54" customWidth="1"/>
    <col min="15356" max="15356" width="9.1640625" style="54"/>
    <col min="15357" max="15365" width="11.6640625" style="54" customWidth="1"/>
    <col min="15366" max="15366" width="33.33203125" style="54" customWidth="1"/>
    <col min="15367" max="15608" width="9.1640625" style="54"/>
    <col min="15609" max="15611" width="2.6640625" style="54" customWidth="1"/>
    <col min="15612" max="15612" width="9.1640625" style="54"/>
    <col min="15613" max="15621" width="11.6640625" style="54" customWidth="1"/>
    <col min="15622" max="15622" width="33.33203125" style="54" customWidth="1"/>
    <col min="15623" max="15864" width="9.1640625" style="54"/>
    <col min="15865" max="15867" width="2.6640625" style="54" customWidth="1"/>
    <col min="15868" max="15868" width="9.1640625" style="54"/>
    <col min="15869" max="15877" width="11.6640625" style="54" customWidth="1"/>
    <col min="15878" max="15878" width="33.33203125" style="54" customWidth="1"/>
    <col min="15879" max="16120" width="9.1640625" style="54"/>
    <col min="16121" max="16123" width="2.6640625" style="54" customWidth="1"/>
    <col min="16124" max="16124" width="9.1640625" style="54"/>
    <col min="16125" max="16133" width="11.6640625" style="54" customWidth="1"/>
    <col min="16134" max="16134" width="33.33203125" style="54" customWidth="1"/>
    <col min="16135" max="16384" width="9.1640625" style="54"/>
  </cols>
  <sheetData>
    <row r="1" spans="1:23" ht="19">
      <c r="A1" s="1" t="s">
        <v>38</v>
      </c>
    </row>
    <row r="2" spans="1:23" ht="19">
      <c r="A2" s="1" t="s">
        <v>162</v>
      </c>
    </row>
    <row r="3" spans="1:23">
      <c r="D3" s="7"/>
      <c r="E3" s="7"/>
      <c r="F3" s="7"/>
      <c r="G3" s="7"/>
      <c r="H3" s="7"/>
      <c r="I3" s="7"/>
      <c r="J3" s="7" t="s">
        <v>180</v>
      </c>
      <c r="K3" s="9" t="s">
        <v>583</v>
      </c>
      <c r="L3" s="9" t="s">
        <v>584</v>
      </c>
      <c r="M3" s="9" t="s">
        <v>585</v>
      </c>
      <c r="N3" s="9" t="s">
        <v>586</v>
      </c>
      <c r="O3" s="9" t="s">
        <v>587</v>
      </c>
      <c r="P3" s="9"/>
    </row>
    <row r="4" spans="1:23">
      <c r="D4" s="11"/>
      <c r="E4" s="11"/>
      <c r="F4" s="11"/>
      <c r="G4" s="11"/>
      <c r="H4" s="11"/>
      <c r="I4" s="11"/>
      <c r="J4" s="11">
        <v>44377</v>
      </c>
      <c r="K4" s="548">
        <v>44742</v>
      </c>
      <c r="L4" s="548">
        <v>45107</v>
      </c>
      <c r="M4" s="548">
        <v>45473</v>
      </c>
      <c r="N4" s="548">
        <v>45838</v>
      </c>
      <c r="O4" s="548">
        <v>46203</v>
      </c>
      <c r="P4" s="548"/>
    </row>
    <row r="5" spans="1:23">
      <c r="A5" s="61" t="s">
        <v>204</v>
      </c>
      <c r="K5" s="381">
        <f>+K6-J6</f>
        <v>24629.266186175148</v>
      </c>
    </row>
    <row r="6" spans="1:23">
      <c r="A6" s="377"/>
      <c r="B6" s="39" t="s">
        <v>205</v>
      </c>
      <c r="C6" s="377"/>
      <c r="D6" s="783"/>
      <c r="E6" s="783"/>
      <c r="F6" s="783"/>
      <c r="G6" s="783"/>
      <c r="H6" s="783"/>
      <c r="I6" s="783"/>
      <c r="J6" s="783">
        <f>'1. Model IS Annual'!J23</f>
        <v>-22537</v>
      </c>
      <c r="K6" s="693">
        <f>'1. Model IS Annual'!K23</f>
        <v>2092.2661861751481</v>
      </c>
      <c r="L6" s="693">
        <f>'1. Model IS Annual'!L23</f>
        <v>4343.6267956544489</v>
      </c>
      <c r="M6" s="693">
        <f>'1. Model IS Annual'!M23</f>
        <v>7260.9153408169932</v>
      </c>
      <c r="N6" s="693">
        <f>'1. Model IS Annual'!N23</f>
        <v>17549.388800168461</v>
      </c>
      <c r="O6" s="693">
        <f>'1. Model IS Annual'!O23</f>
        <v>25179.811094556953</v>
      </c>
      <c r="P6" s="693"/>
    </row>
    <row r="7" spans="1:23">
      <c r="A7" s="377"/>
      <c r="B7" s="39" t="s">
        <v>206</v>
      </c>
      <c r="C7" s="377"/>
      <c r="D7" s="784"/>
      <c r="E7" s="784"/>
      <c r="F7" s="784"/>
      <c r="G7" s="784"/>
      <c r="H7" s="784"/>
      <c r="I7" s="784"/>
      <c r="J7" s="784">
        <f>'1. Model IS Annual'!J42</f>
        <v>244</v>
      </c>
      <c r="K7" s="152">
        <f>'1. Model IS Annual'!K42</f>
        <v>371.4557420270761</v>
      </c>
      <c r="L7" s="152">
        <f>'1. Model IS Annual'!L42</f>
        <v>771.15671281677385</v>
      </c>
      <c r="M7" s="152">
        <f>'1. Model IS Annual'!M42</f>
        <v>1289.0848753090609</v>
      </c>
      <c r="N7" s="152">
        <f>'1. Model IS Annual'!N42</f>
        <v>3115.6748992847947</v>
      </c>
      <c r="O7" s="152">
        <f>'1. Model IS Annual'!O42</f>
        <v>4470.361121367986</v>
      </c>
      <c r="P7" s="152"/>
    </row>
    <row r="9" spans="1:23">
      <c r="B9" s="61" t="s">
        <v>207</v>
      </c>
      <c r="K9" s="381"/>
    </row>
    <row r="10" spans="1:23">
      <c r="C10" s="55" t="s">
        <v>208</v>
      </c>
      <c r="D10" s="62"/>
      <c r="E10" s="62"/>
      <c r="F10" s="62"/>
      <c r="G10" s="62"/>
      <c r="H10" s="62"/>
      <c r="I10" s="62"/>
      <c r="J10" s="62">
        <f>'2. Balance Modelo'!J7-'2. Balance Modelo'!K7</f>
        <v>-7738</v>
      </c>
      <c r="K10" s="693">
        <f>'2. Balance Modelo'!K7-'2. Balance Modelo'!L7</f>
        <v>9008.6819929798075</v>
      </c>
      <c r="L10" s="693">
        <f>'2. Balance Modelo'!L7-'2. Balance Modelo'!M7</f>
        <v>-4902.7771671915752</v>
      </c>
      <c r="M10" s="693">
        <f>'2. Balance Modelo'!M7-'2. Balance Modelo'!N7</f>
        <v>-6352.9652287202334</v>
      </c>
      <c r="N10" s="693">
        <f>'2. Balance Modelo'!N7-'2. Balance Modelo'!O7</f>
        <v>-22405.159151039421</v>
      </c>
      <c r="O10" s="693">
        <f>'2. Balance Modelo'!O7-'2. Balance Modelo'!P7</f>
        <v>-16616.733917899401</v>
      </c>
      <c r="P10" s="693"/>
    </row>
    <row r="11" spans="1:23">
      <c r="C11" s="55" t="s">
        <v>209</v>
      </c>
      <c r="D11" s="63"/>
      <c r="E11" s="62"/>
      <c r="F11" s="63"/>
      <c r="G11" s="63"/>
      <c r="H11" s="63"/>
      <c r="I11" s="63"/>
      <c r="J11" s="63">
        <f>'2. Balance Modelo'!J8-'2. Balance Modelo'!K8</f>
        <v>1347</v>
      </c>
      <c r="K11" s="152">
        <f>'2. Balance Modelo'!K8-'2. Balance Modelo'!L8</f>
        <v>-818.63601404038673</v>
      </c>
      <c r="L11" s="152">
        <f>'2. Balance Modelo'!L8-'2. Balance Modelo'!M8</f>
        <v>-9805.5543343831505</v>
      </c>
      <c r="M11" s="152">
        <f>'2. Balance Modelo'!M8-'2. Balance Modelo'!N8</f>
        <v>-12705.930457440467</v>
      </c>
      <c r="N11" s="152">
        <f>'2. Balance Modelo'!N8-'2. Balance Modelo'!O8</f>
        <v>-44810.318302078842</v>
      </c>
      <c r="O11" s="152">
        <f>'2. Balance Modelo'!O8-'2. Balance Modelo'!P8</f>
        <v>-33233.467835798801</v>
      </c>
      <c r="P11" s="152"/>
    </row>
    <row r="12" spans="1:23">
      <c r="C12" s="55" t="s">
        <v>210</v>
      </c>
      <c r="D12" s="63"/>
      <c r="E12" s="63"/>
      <c r="F12" s="63"/>
      <c r="G12" s="63"/>
      <c r="H12" s="63"/>
      <c r="I12" s="63"/>
      <c r="J12" s="63">
        <f>'2. Balance Modelo'!J12-'2. Balance Modelo'!K12</f>
        <v>9055</v>
      </c>
      <c r="K12" s="152">
        <f>'2. Balance Modelo'!K12-'2. Balance Modelo'!L12</f>
        <v>-3438.5314161464448</v>
      </c>
      <c r="L12" s="152">
        <f>'2. Balance Modelo'!L12-'2. Balance Modelo'!M12</f>
        <v>-11276.387484540621</v>
      </c>
      <c r="M12" s="152">
        <f>'2. Balance Modelo'!M12-'2. Balance Modelo'!N12</f>
        <v>-14611.820026056543</v>
      </c>
      <c r="N12" s="152">
        <f>'2. Balance Modelo'!N12-'2. Balance Modelo'!O12</f>
        <v>-51531.866047390664</v>
      </c>
      <c r="O12" s="152">
        <f>'2. Balance Modelo'!O12-'2. Balance Modelo'!P12</f>
        <v>-38218.488011168607</v>
      </c>
      <c r="P12" s="152"/>
    </row>
    <row r="13" spans="1:23">
      <c r="C13" s="55" t="s">
        <v>211</v>
      </c>
      <c r="D13" s="63"/>
      <c r="E13" s="63"/>
      <c r="F13" s="63"/>
      <c r="G13" s="63"/>
      <c r="H13" s="63"/>
      <c r="I13" s="63"/>
      <c r="J13" s="63">
        <f>'2. Balance Modelo'!K17-'2. Balance Modelo'!J17</f>
        <v>-1373</v>
      </c>
      <c r="K13" s="152">
        <f>'2. Balance Modelo'!L17-'2. Balance Modelo'!K17</f>
        <v>1168.4064479583858</v>
      </c>
      <c r="L13" s="152">
        <f>'2. Balance Modelo'!M17-'2. Balance Modelo'!L17</f>
        <v>5535.5834322675955</v>
      </c>
      <c r="M13" s="152">
        <f>'2. Balance Modelo'!N17-'2. Balance Modelo'!M17</f>
        <v>7172.9486914496119</v>
      </c>
      <c r="N13" s="152">
        <f>'2. Balance Modelo'!O17-'2. Balance Modelo'!N17</f>
        <v>25297.015051748167</v>
      </c>
      <c r="O13" s="152">
        <f>'2. Balance Modelo'!P17-'2. Balance Modelo'!O17</f>
        <v>18761.472087668437</v>
      </c>
      <c r="P13" s="152"/>
    </row>
    <row r="14" spans="1:23">
      <c r="C14" s="55" t="s">
        <v>212</v>
      </c>
      <c r="D14" s="63"/>
      <c r="E14" s="63"/>
      <c r="F14" s="63"/>
      <c r="G14" s="63"/>
      <c r="H14" s="63"/>
      <c r="I14" s="63"/>
      <c r="J14" s="63">
        <f>'2. Balance Modelo'!K18-'2. Balance Modelo'!J18</f>
        <v>870</v>
      </c>
      <c r="K14" s="152">
        <f>'2. Balance Modelo'!L18-'2. Balance Modelo'!K18</f>
        <v>-226.5749659721946</v>
      </c>
      <c r="L14" s="152">
        <f>'2. Balance Modelo'!M18-'2. Balance Modelo'!L18</f>
        <v>1275.5639051738963</v>
      </c>
      <c r="M14" s="152">
        <f>'2. Balance Modelo'!N18-'2. Balance Modelo'!M18</f>
        <v>1652.8618087740447</v>
      </c>
      <c r="N14" s="152">
        <f>'2. Balance Modelo'!O18-'2. Balance Modelo'!N18</f>
        <v>5829.1885044233677</v>
      </c>
      <c r="O14" s="152">
        <f>'2. Balance Modelo'!P18-'2. Balance Modelo'!O18</f>
        <v>4323.2040300319586</v>
      </c>
      <c r="P14" s="152"/>
    </row>
    <row r="15" spans="1:23">
      <c r="C15" s="55" t="s">
        <v>213</v>
      </c>
      <c r="D15" s="64"/>
      <c r="E15" s="64"/>
      <c r="F15" s="64"/>
      <c r="G15" s="64"/>
      <c r="H15" s="64"/>
      <c r="I15" s="64"/>
      <c r="J15" s="64">
        <f>'2. Balance Modelo'!K22-'2. Balance Modelo'!J22</f>
        <v>12140</v>
      </c>
      <c r="K15" s="694">
        <f>'2. Balance Modelo'!L22-'2. Balance Modelo'!K22</f>
        <v>939.07955542895797</v>
      </c>
      <c r="L15" s="694">
        <f>'2. Balance Modelo'!M22-'2. Balance Modelo'!L22</f>
        <v>55975.649172618439</v>
      </c>
      <c r="M15" s="694">
        <f>'2. Balance Modelo'!N22-'2. Balance Modelo'!M22</f>
        <v>72532.636243060173</v>
      </c>
      <c r="N15" s="694">
        <f>'2. Balance Modelo'!O22-'2. Balance Modelo'!N22</f>
        <v>255802.63706206059</v>
      </c>
      <c r="O15" s="694">
        <f>'2. Balance Modelo'!P22-'2. Balance Modelo'!O22</f>
        <v>189715.42790224083</v>
      </c>
      <c r="P15" s="694"/>
    </row>
    <row r="16" spans="1:23">
      <c r="A16" s="377"/>
      <c r="B16" s="782" t="s">
        <v>214</v>
      </c>
      <c r="C16" s="377"/>
      <c r="D16" s="783"/>
      <c r="E16" s="783"/>
      <c r="F16" s="783"/>
      <c r="G16" s="783"/>
      <c r="H16" s="783"/>
      <c r="I16" s="783"/>
      <c r="J16" s="783">
        <f>SUM(J10:J15)</f>
        <v>14301</v>
      </c>
      <c r="K16" s="783">
        <f t="shared" ref="K16:O16" si="0">SUM(K10:K15)</f>
        <v>6632.4256002081256</v>
      </c>
      <c r="L16" s="783">
        <f t="shared" si="0"/>
        <v>36802.077523944587</v>
      </c>
      <c r="M16" s="783">
        <f t="shared" si="0"/>
        <v>47687.731031066585</v>
      </c>
      <c r="N16" s="783">
        <f t="shared" si="0"/>
        <v>168181.49711772319</v>
      </c>
      <c r="O16" s="783">
        <f t="shared" si="0"/>
        <v>124731.4142550744</v>
      </c>
      <c r="P16" s="693"/>
      <c r="W16" s="737"/>
    </row>
    <row r="17" spans="1:24">
      <c r="A17" s="782" t="s">
        <v>215</v>
      </c>
      <c r="B17" s="377"/>
      <c r="C17" s="377"/>
      <c r="D17" s="780"/>
      <c r="E17" s="780"/>
      <c r="F17" s="780"/>
      <c r="G17" s="780"/>
      <c r="H17" s="780"/>
      <c r="I17" s="780"/>
      <c r="J17" s="781">
        <f t="shared" ref="J17:O17" si="1">SUM(J6:J7,J16)</f>
        <v>-7992</v>
      </c>
      <c r="K17" s="780">
        <f t="shared" si="1"/>
        <v>9096.1475284103508</v>
      </c>
      <c r="L17" s="780">
        <f t="shared" si="1"/>
        <v>41916.861032415807</v>
      </c>
      <c r="M17" s="780">
        <f t="shared" si="1"/>
        <v>56237.731247192642</v>
      </c>
      <c r="N17" s="780">
        <f t="shared" si="1"/>
        <v>188846.56081717645</v>
      </c>
      <c r="O17" s="780">
        <f t="shared" si="1"/>
        <v>154381.58647099935</v>
      </c>
      <c r="P17" s="65"/>
    </row>
    <row r="18" spans="1:24">
      <c r="C18" s="54" t="s">
        <v>786</v>
      </c>
    </row>
    <row r="19" spans="1:24">
      <c r="A19" s="61" t="s">
        <v>216</v>
      </c>
    </row>
    <row r="20" spans="1:24">
      <c r="B20" s="56" t="s">
        <v>217</v>
      </c>
      <c r="D20" s="66"/>
      <c r="E20" s="66"/>
      <c r="F20" s="66"/>
      <c r="G20" s="66"/>
      <c r="H20" s="66"/>
      <c r="I20" s="66"/>
      <c r="J20" s="66">
        <f>-(SUM('2. Balance Modelo'!K11:K11)-SUM('2. Balance Modelo'!J11:J11))-J7</f>
        <v>30574</v>
      </c>
      <c r="K20" s="66">
        <f>-(SUM('2. Balance Modelo'!L11:L11)-SUM('2. Balance Modelo'!K11:K11))-K7</f>
        <v>-371.4557420270761</v>
      </c>
      <c r="L20" s="66">
        <f>-(SUM('2. Balance Modelo'!M11:M11)-SUM('2. Balance Modelo'!L11:L11))-L7</f>
        <v>-771.15671281677385</v>
      </c>
      <c r="M20" s="66">
        <f>-(SUM('2. Balance Modelo'!N11:N11)-SUM('2. Balance Modelo'!M11:M11))-M7</f>
        <v>-1289.0848753090609</v>
      </c>
      <c r="N20" s="66">
        <f>-(SUM('2. Balance Modelo'!O11:O11)-SUM('2. Balance Modelo'!N11:N11))-N7</f>
        <v>-3115.6748992847947</v>
      </c>
      <c r="O20" s="66">
        <f>-(SUM('2. Balance Modelo'!P11:P11)-SUM('2. Balance Modelo'!O11:O11))-O7</f>
        <v>-4470.361121367986</v>
      </c>
      <c r="P20" s="66"/>
      <c r="W20" s="737"/>
      <c r="X20" s="737"/>
    </row>
    <row r="21" spans="1:24">
      <c r="A21" s="782" t="s">
        <v>218</v>
      </c>
      <c r="B21" s="377"/>
      <c r="C21" s="377"/>
      <c r="D21" s="780"/>
      <c r="E21" s="780"/>
      <c r="F21" s="780"/>
      <c r="G21" s="780"/>
      <c r="H21" s="780"/>
      <c r="I21" s="780"/>
      <c r="J21" s="781">
        <f>SUM(J20)</f>
        <v>30574</v>
      </c>
      <c r="K21" s="780">
        <f t="shared" ref="K21:O21" si="2">SUM(K20)</f>
        <v>-371.4557420270761</v>
      </c>
      <c r="L21" s="780">
        <f t="shared" si="2"/>
        <v>-771.15671281677385</v>
      </c>
      <c r="M21" s="780">
        <f t="shared" si="2"/>
        <v>-1289.0848753090609</v>
      </c>
      <c r="N21" s="780">
        <f t="shared" si="2"/>
        <v>-3115.6748992847947</v>
      </c>
      <c r="O21" s="780">
        <f t="shared" si="2"/>
        <v>-4470.361121367986</v>
      </c>
      <c r="P21" s="65"/>
    </row>
    <row r="23" spans="1:24">
      <c r="A23" s="61" t="s">
        <v>219</v>
      </c>
      <c r="C23" s="377"/>
      <c r="D23" s="377"/>
      <c r="E23" s="377"/>
      <c r="F23" s="377"/>
      <c r="G23" s="377"/>
      <c r="H23" s="377"/>
      <c r="I23" s="377"/>
      <c r="J23" s="779"/>
      <c r="K23" s="779"/>
      <c r="L23" s="779"/>
      <c r="M23" s="779"/>
      <c r="N23" s="779"/>
      <c r="O23" s="779"/>
    </row>
    <row r="24" spans="1:24">
      <c r="B24" s="56" t="s">
        <v>229</v>
      </c>
      <c r="D24" s="62"/>
      <c r="E24" s="62"/>
      <c r="F24" s="62"/>
      <c r="G24" s="62"/>
      <c r="H24" s="62"/>
      <c r="I24" s="62"/>
      <c r="J24" s="62">
        <f>'2. Balance Modelo'!K26-'2. Balance Modelo'!J26</f>
        <v>10577</v>
      </c>
      <c r="K24" s="62">
        <f>'2. Balance Modelo'!L26-'2. Balance Modelo'!K26</f>
        <v>0</v>
      </c>
      <c r="L24" s="62">
        <f>'2. Balance Modelo'!M26-'2. Balance Modelo'!L26</f>
        <v>0</v>
      </c>
      <c r="M24" s="62">
        <f>'2. Balance Modelo'!N26-'2. Balance Modelo'!M26</f>
        <v>0</v>
      </c>
      <c r="N24" s="62">
        <f>'2. Balance Modelo'!O26-'2. Balance Modelo'!N26</f>
        <v>0</v>
      </c>
      <c r="O24" s="62">
        <f>'2. Balance Modelo'!P26-'2. Balance Modelo'!O26</f>
        <v>0</v>
      </c>
      <c r="P24" s="62"/>
    </row>
    <row r="25" spans="1:24" ht="17">
      <c r="B25" s="56" t="s">
        <v>220</v>
      </c>
      <c r="D25" s="67"/>
      <c r="E25" s="67"/>
      <c r="F25" s="67"/>
      <c r="G25" s="67"/>
      <c r="H25" s="67"/>
      <c r="I25" s="67"/>
      <c r="J25" s="67">
        <f>-'2. Balance Modelo'!K45</f>
        <v>-2587</v>
      </c>
      <c r="K25" s="67">
        <f>-'2. Balance Modelo'!L45</f>
        <v>-2500</v>
      </c>
      <c r="L25" s="67">
        <f>-'2. Balance Modelo'!M45</f>
        <v>-2092.2661861751481</v>
      </c>
      <c r="M25" s="67">
        <f>-'2. Balance Modelo'!N45</f>
        <v>-4343.6267956544489</v>
      </c>
      <c r="N25" s="67">
        <f>-'2. Balance Modelo'!O45</f>
        <v>-7260.9153408169932</v>
      </c>
      <c r="O25" s="67">
        <f>-'2. Balance Modelo'!P45</f>
        <v>-17549.388800168461</v>
      </c>
      <c r="P25" s="67"/>
    </row>
    <row r="26" spans="1:24">
      <c r="B26" s="53" t="s">
        <v>221</v>
      </c>
      <c r="D26" s="65"/>
      <c r="E26" s="65"/>
      <c r="F26" s="65"/>
      <c r="G26" s="65"/>
      <c r="H26" s="65"/>
      <c r="I26" s="65"/>
      <c r="J26" s="65">
        <f t="shared" ref="J26" si="3">SUM(J17,J21,J24:J25)</f>
        <v>30572</v>
      </c>
      <c r="K26" s="65">
        <f>SUM(K17,K21,K24:K25)</f>
        <v>6224.691786383275</v>
      </c>
      <c r="L26" s="65">
        <f t="shared" ref="L26:O26" si="4">SUM(L17,L21,L24:L25)</f>
        <v>39053.438133423886</v>
      </c>
      <c r="M26" s="65">
        <f t="shared" si="4"/>
        <v>50605.019576229133</v>
      </c>
      <c r="N26" s="65">
        <f t="shared" si="4"/>
        <v>178469.97057707468</v>
      </c>
      <c r="O26" s="65">
        <f t="shared" si="4"/>
        <v>132361.8365494629</v>
      </c>
      <c r="P26" s="65"/>
    </row>
    <row r="27" spans="1:24">
      <c r="K27" s="54"/>
      <c r="L27" s="54"/>
      <c r="M27" s="54"/>
      <c r="N27" s="54"/>
      <c r="O27" s="54"/>
      <c r="P27" s="54"/>
    </row>
    <row r="28" spans="1:24" s="721" customFormat="1">
      <c r="B28" s="722" t="s">
        <v>230</v>
      </c>
      <c r="D28" s="723"/>
      <c r="E28" s="723"/>
      <c r="F28" s="723"/>
      <c r="G28" s="723"/>
      <c r="H28" s="723"/>
      <c r="I28" s="723"/>
      <c r="J28" s="723">
        <v>-36728</v>
      </c>
      <c r="K28" s="723"/>
      <c r="L28" s="723"/>
      <c r="M28" s="723"/>
      <c r="N28" s="723"/>
      <c r="O28" s="723"/>
      <c r="P28" s="724"/>
      <c r="Q28" s="724"/>
    </row>
    <row r="29" spans="1:24" s="53" customFormat="1" ht="13">
      <c r="A29" s="61" t="s">
        <v>223</v>
      </c>
      <c r="D29" s="65"/>
      <c r="E29" s="65"/>
      <c r="F29" s="65"/>
      <c r="G29" s="65"/>
      <c r="H29" s="65"/>
      <c r="I29" s="65"/>
      <c r="J29" s="65">
        <f t="shared" ref="J29:O29" si="5">SUM(J24:J25,J28)</f>
        <v>-28738</v>
      </c>
      <c r="K29" s="65">
        <f t="shared" si="5"/>
        <v>-2500</v>
      </c>
      <c r="L29" s="65">
        <f t="shared" si="5"/>
        <v>-2092.2661861751481</v>
      </c>
      <c r="M29" s="65">
        <f t="shared" si="5"/>
        <v>-4343.6267956544489</v>
      </c>
      <c r="N29" s="65">
        <f t="shared" si="5"/>
        <v>-7260.9153408169932</v>
      </c>
      <c r="O29" s="65">
        <f t="shared" si="5"/>
        <v>-17549.388800168461</v>
      </c>
      <c r="P29" s="65"/>
      <c r="Q29" s="692"/>
    </row>
    <row r="31" spans="1:24" s="53" customFormat="1" ht="13">
      <c r="A31" s="53" t="s">
        <v>224</v>
      </c>
      <c r="D31" s="65"/>
      <c r="E31" s="65"/>
      <c r="F31" s="65"/>
      <c r="G31" s="65"/>
      <c r="H31" s="65"/>
      <c r="I31" s="65"/>
      <c r="J31" s="65">
        <f>'2. Balance Modelo'!J6</f>
        <v>6949</v>
      </c>
      <c r="K31" s="65">
        <f>'2. Balance Modelo'!K6</f>
        <v>793</v>
      </c>
      <c r="L31" s="65">
        <f>'2. Balance Modelo'!L6</f>
        <v>7017.6917863832759</v>
      </c>
      <c r="M31" s="65">
        <f>'2. Balance Modelo'!M6</f>
        <v>46071.129919807157</v>
      </c>
      <c r="N31" s="65">
        <f>'2. Balance Modelo'!N6</f>
        <v>96676.149496036262</v>
      </c>
      <c r="O31" s="65">
        <f>'2. Balance Modelo'!O6</f>
        <v>275146.12007311091</v>
      </c>
      <c r="P31" s="65"/>
      <c r="Q31" s="692"/>
    </row>
    <row r="32" spans="1:24">
      <c r="A32" s="53"/>
      <c r="B32" s="55" t="s">
        <v>225</v>
      </c>
      <c r="D32" s="64"/>
      <c r="E32" s="64"/>
      <c r="F32" s="64"/>
      <c r="G32" s="64"/>
      <c r="H32" s="64"/>
      <c r="I32" s="64"/>
      <c r="J32" s="64">
        <f t="shared" ref="J32" si="6">SUM(J17,J21,J29)</f>
        <v>-6156</v>
      </c>
      <c r="K32" s="64">
        <f t="shared" ref="K32:O32" si="7">SUM(K17,K21,K29)</f>
        <v>6224.691786383275</v>
      </c>
      <c r="L32" s="64">
        <f t="shared" si="7"/>
        <v>39053.438133423886</v>
      </c>
      <c r="M32" s="64">
        <f t="shared" si="7"/>
        <v>50605.019576229133</v>
      </c>
      <c r="N32" s="64">
        <f t="shared" si="7"/>
        <v>178469.97057707468</v>
      </c>
      <c r="O32" s="64">
        <f t="shared" si="7"/>
        <v>132361.8365494629</v>
      </c>
      <c r="P32" s="64"/>
    </row>
    <row r="33" spans="1:17" s="53" customFormat="1" ht="13">
      <c r="A33" s="53" t="s">
        <v>226</v>
      </c>
      <c r="D33" s="65"/>
      <c r="E33" s="65"/>
      <c r="F33" s="65"/>
      <c r="G33" s="65"/>
      <c r="H33" s="65"/>
      <c r="I33" s="65"/>
      <c r="J33" s="65">
        <f t="shared" ref="J33" si="8">SUM(J31:J32)</f>
        <v>793</v>
      </c>
      <c r="K33" s="65">
        <f t="shared" ref="K33:O33" si="9">SUM(K31:K32)</f>
        <v>7017.691786383275</v>
      </c>
      <c r="L33" s="65">
        <f t="shared" si="9"/>
        <v>46071.129919807165</v>
      </c>
      <c r="M33" s="65">
        <f t="shared" si="9"/>
        <v>96676.149496036291</v>
      </c>
      <c r="N33" s="65">
        <f t="shared" si="9"/>
        <v>275146.12007311091</v>
      </c>
      <c r="O33" s="65">
        <f t="shared" si="9"/>
        <v>407507.95662257378</v>
      </c>
      <c r="P33" s="65"/>
      <c r="Q33" s="692"/>
    </row>
    <row r="34" spans="1:17">
      <c r="A34" s="68"/>
      <c r="B34" s="58" t="s">
        <v>227</v>
      </c>
      <c r="C34" s="68"/>
      <c r="D34" s="69"/>
      <c r="E34" s="69"/>
      <c r="F34" s="69"/>
      <c r="G34" s="69"/>
      <c r="H34" s="69"/>
      <c r="I34" s="69"/>
      <c r="J34" s="69">
        <f t="shared" ref="J34" si="10">AVERAGE(J31,J33)</f>
        <v>3871</v>
      </c>
      <c r="K34" s="69">
        <f t="shared" ref="K34:O34" si="11">AVERAGE(K31,K33)</f>
        <v>3905.3458931916375</v>
      </c>
      <c r="L34" s="69">
        <f t="shared" si="11"/>
        <v>26544.410853095222</v>
      </c>
      <c r="M34" s="69">
        <f t="shared" si="11"/>
        <v>71373.639707921728</v>
      </c>
      <c r="N34" s="69">
        <f t="shared" si="11"/>
        <v>185911.13478457357</v>
      </c>
      <c r="O34" s="69">
        <f t="shared" si="11"/>
        <v>341327.03834784235</v>
      </c>
      <c r="P34" s="69"/>
    </row>
    <row r="36" spans="1:17">
      <c r="A36" s="70" t="s">
        <v>228</v>
      </c>
      <c r="B36" s="71"/>
      <c r="C36" s="71"/>
      <c r="D36" s="72"/>
      <c r="E36" s="72"/>
      <c r="F36" s="72"/>
      <c r="G36" s="72"/>
      <c r="H36" s="72"/>
      <c r="I36" s="72"/>
      <c r="J36" s="72">
        <f>ROUND(J33-'2. Balance Modelo'!K6,0)</f>
        <v>0</v>
      </c>
      <c r="K36" s="72">
        <f>ROUND(K33-'2. Balance Modelo'!L6,0)</f>
        <v>0</v>
      </c>
      <c r="L36" s="72">
        <f>ROUND(L33-'2. Balance Modelo'!M6,0)</f>
        <v>0</v>
      </c>
      <c r="M36" s="72">
        <f>ROUND(M33-'2. Balance Modelo'!N6,0)</f>
        <v>0</v>
      </c>
      <c r="N36" s="72">
        <f>ROUND(N33-'2. Balance Modelo'!O6,0)</f>
        <v>0</v>
      </c>
      <c r="O36" s="72">
        <f>ROUND(O33-'2. Balance Modelo'!P6,0)</f>
        <v>0</v>
      </c>
      <c r="P36" s="72"/>
    </row>
    <row r="37" spans="1:17">
      <c r="K37" s="72"/>
      <c r="L37" s="72"/>
      <c r="M37" s="72"/>
      <c r="N37" s="72"/>
      <c r="O37" s="72"/>
      <c r="P37" s="72"/>
    </row>
    <row r="38" spans="1:17">
      <c r="E38" s="737"/>
      <c r="J38" s="72"/>
    </row>
    <row r="39" spans="1:17">
      <c r="E39" s="737"/>
    </row>
  </sheetData>
  <pageMargins left="0.7" right="0.7" top="0.75" bottom="0.75" header="0.3" footer="0.3"/>
  <pageSetup paperSize="9" scale="52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6"/>
  </sheetPr>
  <dimension ref="A1:CP95"/>
  <sheetViews>
    <sheetView tabSelected="1" topLeftCell="A22" zoomScale="120" zoomScaleNormal="120" zoomScalePageLayoutView="120" workbookViewId="0">
      <selection activeCell="K58" sqref="K58"/>
    </sheetView>
  </sheetViews>
  <sheetFormatPr baseColWidth="10" defaultColWidth="8.83203125" defaultRowHeight="13"/>
  <cols>
    <col min="1" max="1" width="11.1640625" style="2" bestFit="1" customWidth="1"/>
    <col min="2" max="2" width="30.83203125" style="3" bestFit="1" customWidth="1"/>
    <col min="3" max="3" width="10.83203125" style="3" bestFit="1" customWidth="1"/>
    <col min="4" max="4" width="12" style="3" bestFit="1" customWidth="1"/>
    <col min="5" max="5" width="11.33203125" style="3" bestFit="1" customWidth="1"/>
    <col min="6" max="7" width="12" style="3" bestFit="1" customWidth="1"/>
    <col min="8" max="8" width="12.83203125" style="3" bestFit="1" customWidth="1"/>
    <col min="9" max="9" width="12.83203125" style="3" hidden="1" customWidth="1"/>
    <col min="10" max="10" width="15.5" style="3" customWidth="1"/>
    <col min="11" max="11" width="25.33203125" style="3" bestFit="1" customWidth="1"/>
    <col min="12" max="12" width="8.5" style="3" bestFit="1" customWidth="1"/>
    <col min="13" max="13" width="31" style="3" bestFit="1" customWidth="1"/>
    <col min="14" max="15" width="11.1640625" style="3" bestFit="1" customWidth="1"/>
    <col min="16" max="16" width="12" style="3" bestFit="1" customWidth="1"/>
    <col min="17" max="17" width="11.1640625" style="3" bestFit="1" customWidth="1"/>
    <col min="18" max="87" width="12" style="3" customWidth="1"/>
    <col min="88" max="88" width="12" style="3" bestFit="1" customWidth="1"/>
    <col min="89" max="16384" width="8.83203125" style="3"/>
  </cols>
  <sheetData>
    <row r="1" spans="1:91" ht="19">
      <c r="A1" s="256" t="s">
        <v>38</v>
      </c>
      <c r="B1" s="54"/>
      <c r="C1" s="54"/>
    </row>
    <row r="2" spans="1:91" ht="19">
      <c r="A2" s="256" t="s">
        <v>314</v>
      </c>
      <c r="B2" s="54"/>
      <c r="C2" s="54"/>
    </row>
    <row r="4" spans="1:91" ht="16">
      <c r="B4" s="174" t="s">
        <v>386</v>
      </c>
      <c r="C4" s="174"/>
      <c r="D4" s="246"/>
      <c r="E4" s="246"/>
      <c r="F4" s="246"/>
      <c r="G4" s="246"/>
      <c r="H4" s="246"/>
      <c r="I4" s="246"/>
      <c r="K4" s="247" t="s">
        <v>380</v>
      </c>
      <c r="L4" s="96"/>
      <c r="N4" s="5"/>
    </row>
    <row r="5" spans="1:91" ht="16">
      <c r="B5" s="55"/>
      <c r="C5" s="55"/>
      <c r="D5" s="174"/>
      <c r="E5" s="174"/>
      <c r="F5" s="174"/>
      <c r="G5" s="174"/>
      <c r="H5" s="174"/>
      <c r="I5" s="174"/>
      <c r="K5" s="3" t="s">
        <v>376</v>
      </c>
      <c r="L5" s="456">
        <v>3.0499999999999999E-2</v>
      </c>
      <c r="M5" s="85"/>
      <c r="N5" s="312" t="s">
        <v>375</v>
      </c>
      <c r="O5" s="313"/>
      <c r="P5" s="257">
        <f>'Reported BS 2016-2021'!G47+'Reported BS 2016-2021'!G56</f>
        <v>56551</v>
      </c>
      <c r="Q5" s="314">
        <f>P5/P7</f>
        <v>0.42025355964448141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  <c r="AD5" s="85"/>
      <c r="AE5" s="85"/>
      <c r="AF5" s="85"/>
      <c r="AG5" s="85"/>
      <c r="AH5" s="85"/>
      <c r="AI5" s="85"/>
      <c r="AJ5" s="85"/>
      <c r="AK5" s="85"/>
      <c r="AL5" s="85"/>
      <c r="AM5" s="85"/>
      <c r="AN5" s="85"/>
      <c r="AO5" s="85"/>
      <c r="AP5" s="85"/>
      <c r="AQ5" s="85"/>
      <c r="AR5" s="85"/>
      <c r="AS5" s="85"/>
      <c r="AT5" s="85"/>
      <c r="AU5" s="85"/>
      <c r="AV5" s="85"/>
      <c r="AW5" s="85"/>
      <c r="AX5" s="85"/>
      <c r="AY5" s="85"/>
      <c r="AZ5" s="85"/>
      <c r="BA5" s="85"/>
      <c r="BB5" s="85"/>
      <c r="BC5" s="85"/>
      <c r="BD5" s="85"/>
      <c r="BE5" s="85"/>
      <c r="BF5" s="85"/>
      <c r="BG5" s="85"/>
      <c r="BH5" s="85"/>
      <c r="BI5" s="85"/>
      <c r="BJ5" s="85"/>
      <c r="BK5" s="85"/>
      <c r="BL5" s="85"/>
      <c r="BM5" s="85"/>
      <c r="BN5" s="85"/>
      <c r="BO5" s="85"/>
      <c r="BP5" s="85"/>
      <c r="BQ5" s="85"/>
      <c r="BR5" s="85"/>
      <c r="BS5" s="85"/>
      <c r="BT5" s="85"/>
      <c r="BU5" s="85"/>
      <c r="BV5" s="85"/>
      <c r="BW5" s="85"/>
      <c r="BX5" s="85"/>
      <c r="BY5" s="85"/>
      <c r="BZ5" s="85"/>
      <c r="CA5" s="85"/>
      <c r="CB5" s="85"/>
      <c r="CC5" s="85"/>
      <c r="CD5" s="85"/>
      <c r="CE5" s="85"/>
      <c r="CF5" s="85"/>
      <c r="CG5" s="85"/>
      <c r="CH5" s="85"/>
      <c r="CI5" s="85"/>
    </row>
    <row r="6" spans="1:91">
      <c r="B6" s="55"/>
      <c r="C6" s="11"/>
      <c r="D6" s="11">
        <f>'1. Model IS Annual'!K4</f>
        <v>44742</v>
      </c>
      <c r="E6" s="11">
        <f>'1. Model IS Annual'!L4</f>
        <v>45107</v>
      </c>
      <c r="F6" s="11">
        <f>'1. Model IS Annual'!M4</f>
        <v>45473</v>
      </c>
      <c r="G6" s="11">
        <f>'1. Model IS Annual'!N4</f>
        <v>45838</v>
      </c>
      <c r="H6" s="11">
        <f>'1. Model IS Annual'!O4</f>
        <v>46203</v>
      </c>
      <c r="I6" s="11"/>
      <c r="K6" s="3" t="s">
        <v>377</v>
      </c>
      <c r="L6" s="456">
        <v>0.15</v>
      </c>
      <c r="M6" s="85"/>
      <c r="N6" s="226" t="s">
        <v>125</v>
      </c>
      <c r="P6" s="259">
        <f>'Reported BS 2016-2021'!G43</f>
        <v>78013</v>
      </c>
      <c r="Q6" s="315">
        <f>P6/P7</f>
        <v>0.57974644035551859</v>
      </c>
      <c r="R6" s="85"/>
      <c r="S6" s="85"/>
      <c r="T6" s="85"/>
      <c r="U6" s="85"/>
      <c r="V6" s="85"/>
      <c r="Z6" s="85"/>
      <c r="AA6" s="85"/>
      <c r="AB6" s="85"/>
      <c r="AC6" s="85"/>
      <c r="AD6" s="85"/>
      <c r="AE6" s="85"/>
      <c r="AF6" s="85"/>
      <c r="AG6" s="85"/>
      <c r="AH6" s="85"/>
      <c r="AI6" s="85"/>
      <c r="AJ6" s="85"/>
      <c r="AK6" s="85"/>
      <c r="AL6" s="85"/>
      <c r="AM6" s="85"/>
      <c r="AN6" s="85"/>
      <c r="AO6" s="85"/>
      <c r="AP6" s="85"/>
      <c r="AQ6" s="85"/>
      <c r="AR6" s="85"/>
      <c r="AS6" s="85"/>
      <c r="AT6" s="85"/>
      <c r="AU6" s="85"/>
      <c r="AV6" s="85"/>
      <c r="AW6" s="85"/>
      <c r="AX6" s="85"/>
      <c r="AY6" s="85"/>
      <c r="AZ6" s="85"/>
      <c r="BA6" s="85"/>
      <c r="BB6" s="85"/>
      <c r="BC6" s="85"/>
      <c r="BD6" s="85"/>
      <c r="BE6" s="85"/>
      <c r="BF6" s="85"/>
      <c r="BG6" s="85"/>
      <c r="BH6" s="85"/>
      <c r="BI6" s="85"/>
      <c r="BJ6" s="85"/>
      <c r="BK6" s="85"/>
      <c r="BL6" s="85"/>
      <c r="BM6" s="85"/>
      <c r="BN6" s="85"/>
      <c r="BO6" s="85"/>
      <c r="BP6" s="85"/>
      <c r="BQ6" s="85"/>
      <c r="BR6" s="85"/>
      <c r="BS6" s="85"/>
      <c r="BT6" s="85"/>
      <c r="BU6" s="85"/>
      <c r="BV6" s="85"/>
      <c r="BW6" s="85"/>
      <c r="BX6" s="85"/>
      <c r="BY6" s="85"/>
      <c r="BZ6" s="85"/>
      <c r="CA6" s="85"/>
      <c r="CB6" s="85"/>
      <c r="CC6" s="85"/>
      <c r="CD6" s="85"/>
      <c r="CE6" s="85"/>
      <c r="CF6" s="85"/>
      <c r="CG6" s="85"/>
      <c r="CH6" s="85"/>
      <c r="CI6" s="85"/>
    </row>
    <row r="7" spans="1:91">
      <c r="A7" s="2" t="s">
        <v>529</v>
      </c>
      <c r="B7" s="55" t="s">
        <v>315</v>
      </c>
      <c r="C7" s="175"/>
      <c r="D7" s="175">
        <f>'3. Modelo CFS'!K17+'3. Modelo CFS'!K21</f>
        <v>8724.691786383275</v>
      </c>
      <c r="E7" s="175">
        <f>'3. Modelo CFS'!L17+'3. Modelo CFS'!L21</f>
        <v>41145.704319599034</v>
      </c>
      <c r="F7" s="175">
        <f>'3. Modelo CFS'!M17+'3. Modelo CFS'!M21</f>
        <v>54948.64637188358</v>
      </c>
      <c r="G7" s="175">
        <f>'3. Modelo CFS'!N17+'3. Modelo CFS'!N21</f>
        <v>185730.88591789166</v>
      </c>
      <c r="H7" s="175">
        <f>'3. Modelo CFS'!O17+'3. Modelo CFS'!O21</f>
        <v>149911.22534963136</v>
      </c>
      <c r="I7" s="175"/>
      <c r="K7" s="3" t="s">
        <v>773</v>
      </c>
      <c r="L7" s="456">
        <v>0.1</v>
      </c>
      <c r="M7" s="85"/>
      <c r="N7" s="316"/>
      <c r="O7" s="96"/>
      <c r="P7" s="258">
        <f>SUM(P5:P6)</f>
        <v>134564</v>
      </c>
      <c r="Q7" s="317">
        <f>SUM(Q5:Q6)</f>
        <v>1</v>
      </c>
      <c r="R7" s="85"/>
      <c r="S7" s="85"/>
      <c r="T7" s="85"/>
      <c r="U7" s="85"/>
      <c r="V7" s="85"/>
      <c r="Z7" s="85"/>
      <c r="AA7" s="85"/>
      <c r="AB7" s="85"/>
      <c r="AC7" s="85"/>
      <c r="AD7" s="85"/>
      <c r="AE7" s="85"/>
      <c r="AF7" s="85"/>
      <c r="AG7" s="85"/>
      <c r="AH7" s="85"/>
      <c r="AI7" s="85"/>
      <c r="AJ7" s="85"/>
      <c r="AK7" s="85"/>
      <c r="AL7" s="85"/>
      <c r="AM7" s="85"/>
      <c r="AN7" s="85"/>
      <c r="AO7" s="85"/>
      <c r="AP7" s="85"/>
      <c r="AQ7" s="85"/>
      <c r="AR7" s="85"/>
      <c r="AS7" s="85"/>
      <c r="AT7" s="85"/>
      <c r="AU7" s="85"/>
      <c r="AV7" s="85"/>
      <c r="AW7" s="85"/>
      <c r="AX7" s="85"/>
      <c r="AY7" s="85"/>
      <c r="AZ7" s="85"/>
      <c r="BA7" s="85"/>
      <c r="BB7" s="85"/>
      <c r="BC7" s="85"/>
      <c r="BD7" s="85"/>
      <c r="BE7" s="85"/>
      <c r="BF7" s="85"/>
      <c r="BG7" s="85"/>
      <c r="BH7" s="85"/>
      <c r="BI7" s="85"/>
      <c r="BJ7" s="85"/>
      <c r="BK7" s="85"/>
      <c r="BL7" s="85"/>
      <c r="BM7" s="85"/>
      <c r="BN7" s="85"/>
      <c r="BO7" s="85"/>
      <c r="BP7" s="85"/>
      <c r="BQ7" s="85"/>
      <c r="BR7" s="85"/>
      <c r="BS7" s="85"/>
      <c r="BT7" s="85"/>
      <c r="BU7" s="85"/>
      <c r="BV7" s="85"/>
      <c r="BW7" s="85"/>
      <c r="BX7" s="85"/>
      <c r="BY7" s="85"/>
      <c r="BZ7" s="85"/>
      <c r="CA7" s="85"/>
      <c r="CB7" s="85"/>
      <c r="CC7" s="85"/>
      <c r="CD7" s="85"/>
      <c r="CE7" s="85"/>
      <c r="CF7" s="85"/>
      <c r="CG7" s="85"/>
      <c r="CH7" s="85"/>
      <c r="CI7" s="85"/>
    </row>
    <row r="8" spans="1:91">
      <c r="B8" s="55" t="s">
        <v>316</v>
      </c>
      <c r="C8" s="175"/>
      <c r="D8" s="175">
        <f>-('1. Model IS Annual'!K20-'1. Model IS Annual'!K19)</f>
        <v>4157.6401814059263</v>
      </c>
      <c r="E8" s="175">
        <f>-('1. Model IS Annual'!L20-'1. Model IS Annual'!L19)</f>
        <v>8631.4243464682386</v>
      </c>
      <c r="F8" s="175">
        <f>-('1. Model IS Annual'!M20-'1. Model IS Annual'!M19)</f>
        <v>14428.505117675453</v>
      </c>
      <c r="G8" s="175">
        <f>-('1. Model IS Annual'!N20-'1. Model IS Annual'!N19)</f>
        <v>34873.212842998924</v>
      </c>
      <c r="H8" s="175">
        <f>-('1. Model IS Annual'!O20-'1. Model IS Annual'!O19)</f>
        <v>50035.982543082122</v>
      </c>
      <c r="I8" s="175"/>
      <c r="K8" s="3" t="s">
        <v>378</v>
      </c>
      <c r="L8" s="456">
        <f>L7-L5</f>
        <v>6.9500000000000006E-2</v>
      </c>
      <c r="Q8" s="314"/>
      <c r="CL8" s="93"/>
    </row>
    <row r="9" spans="1:91">
      <c r="B9" s="342">
        <v>0.35</v>
      </c>
      <c r="C9" s="700"/>
      <c r="D9" s="700">
        <f>-$B$9*D8</f>
        <v>-1455.1740634920741</v>
      </c>
      <c r="E9" s="700">
        <f t="shared" ref="E9:H9" si="0">-$B$9*E8</f>
        <v>-3020.9985212638835</v>
      </c>
      <c r="F9" s="700">
        <f t="shared" si="0"/>
        <v>-5049.9767911864083</v>
      </c>
      <c r="G9" s="700">
        <f t="shared" si="0"/>
        <v>-12205.624495049622</v>
      </c>
      <c r="H9" s="700">
        <f t="shared" si="0"/>
        <v>-17512.593890078741</v>
      </c>
      <c r="I9" s="700"/>
      <c r="Q9" s="315"/>
    </row>
    <row r="10" spans="1:91" ht="16">
      <c r="B10" s="53" t="s">
        <v>317</v>
      </c>
      <c r="C10" s="221"/>
      <c r="D10" s="221">
        <f>SUM(D7:D9)</f>
        <v>11427.157904297128</v>
      </c>
      <c r="E10" s="221">
        <f t="shared" ref="E10:H10" si="1">SUM(E7:E9)</f>
        <v>46756.130144803385</v>
      </c>
      <c r="F10" s="221">
        <f t="shared" si="1"/>
        <v>64327.174698372626</v>
      </c>
      <c r="G10" s="221">
        <f t="shared" si="1"/>
        <v>208398.47426584098</v>
      </c>
      <c r="H10" s="221">
        <f t="shared" si="1"/>
        <v>182434.61400263474</v>
      </c>
      <c r="I10" s="221"/>
      <c r="K10" s="247" t="s">
        <v>379</v>
      </c>
      <c r="L10" s="96"/>
      <c r="M10" s="85"/>
      <c r="N10" s="85"/>
      <c r="O10" s="85"/>
      <c r="P10" s="85"/>
      <c r="Q10" s="317"/>
      <c r="R10" s="85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85"/>
      <c r="AD10" s="85"/>
      <c r="AE10" s="85"/>
      <c r="AF10" s="85"/>
      <c r="AG10" s="85"/>
      <c r="AH10" s="85"/>
      <c r="AI10" s="85"/>
      <c r="AJ10" s="85"/>
      <c r="AK10" s="85"/>
      <c r="AL10" s="85"/>
      <c r="AM10" s="85"/>
      <c r="AN10" s="85"/>
      <c r="AO10" s="85"/>
      <c r="AP10" s="85"/>
      <c r="AQ10" s="85"/>
      <c r="AR10" s="85"/>
      <c r="AS10" s="85"/>
      <c r="AT10" s="85"/>
      <c r="AU10" s="85"/>
      <c r="AV10" s="85"/>
      <c r="AW10" s="85"/>
      <c r="AX10" s="85"/>
      <c r="AY10" s="85"/>
      <c r="AZ10" s="85"/>
      <c r="BA10" s="85"/>
      <c r="BB10" s="85"/>
      <c r="BC10" s="85"/>
      <c r="BD10" s="85"/>
      <c r="BE10" s="85"/>
      <c r="BF10" s="85"/>
      <c r="BG10" s="85"/>
      <c r="BH10" s="85"/>
      <c r="BI10" s="85"/>
      <c r="BJ10" s="85"/>
      <c r="BK10" s="85"/>
      <c r="BL10" s="85"/>
      <c r="BM10" s="85"/>
      <c r="BN10" s="85"/>
      <c r="BO10" s="85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5"/>
      <c r="CA10" s="85"/>
      <c r="CB10" s="85"/>
      <c r="CC10" s="85"/>
      <c r="CD10" s="85"/>
      <c r="CE10" s="85"/>
      <c r="CF10" s="85"/>
      <c r="CG10" s="85"/>
      <c r="CH10" s="85"/>
      <c r="CI10" s="85"/>
    </row>
    <row r="11" spans="1:91" ht="16">
      <c r="B11" s="55"/>
      <c r="C11" s="55"/>
      <c r="D11" s="55"/>
      <c r="E11" s="55"/>
      <c r="F11" s="55"/>
      <c r="G11" s="55"/>
      <c r="H11" s="55"/>
      <c r="I11" s="55"/>
      <c r="K11" s="3" t="s">
        <v>381</v>
      </c>
      <c r="L11" s="456">
        <v>0.12</v>
      </c>
      <c r="M11" s="245"/>
      <c r="N11" s="245"/>
      <c r="O11" s="245"/>
      <c r="P11" s="245"/>
      <c r="Q11" s="245"/>
      <c r="R11" s="245"/>
      <c r="S11" s="245"/>
      <c r="T11" s="245"/>
      <c r="U11" s="245"/>
      <c r="V11" s="245"/>
      <c r="W11" s="245"/>
      <c r="X11" s="245"/>
      <c r="Y11" s="245"/>
      <c r="Z11" s="245"/>
      <c r="AA11" s="245"/>
      <c r="AB11" s="245"/>
      <c r="AC11" s="245"/>
      <c r="AD11" s="245"/>
      <c r="AE11" s="245"/>
      <c r="AF11" s="245"/>
      <c r="AG11" s="245"/>
      <c r="AH11" s="245"/>
      <c r="AI11" s="245"/>
      <c r="AJ11" s="245"/>
      <c r="AK11" s="245"/>
      <c r="AL11" s="245"/>
      <c r="AM11" s="245"/>
      <c r="AN11" s="245"/>
      <c r="AO11" s="245"/>
      <c r="AP11" s="245"/>
      <c r="AQ11" s="245"/>
      <c r="AR11" s="245"/>
      <c r="AS11" s="245"/>
      <c r="AT11" s="245"/>
      <c r="AU11" s="245"/>
      <c r="AV11" s="245"/>
      <c r="AW11" s="245"/>
      <c r="AX11" s="245"/>
      <c r="AY11" s="245"/>
      <c r="AZ11" s="245"/>
      <c r="BA11" s="245"/>
      <c r="BB11" s="245"/>
      <c r="BC11" s="245"/>
      <c r="BD11" s="245"/>
      <c r="BE11" s="245"/>
      <c r="BF11" s="245"/>
      <c r="BG11" s="245"/>
      <c r="BH11" s="245"/>
      <c r="BI11" s="245"/>
      <c r="BJ11" s="245"/>
      <c r="BK11" s="245"/>
      <c r="BL11" s="245"/>
      <c r="BM11" s="245"/>
      <c r="BN11" s="245"/>
      <c r="BO11" s="245"/>
      <c r="BP11" s="245"/>
      <c r="BQ11" s="245"/>
      <c r="BR11" s="245"/>
      <c r="BS11" s="245"/>
      <c r="BT11" s="245"/>
      <c r="BU11" s="245"/>
      <c r="BV11" s="245"/>
      <c r="BW11" s="245"/>
      <c r="BX11" s="245"/>
      <c r="BY11" s="245"/>
      <c r="BZ11" s="245"/>
      <c r="CA11" s="245"/>
      <c r="CB11" s="245"/>
      <c r="CC11" s="245"/>
      <c r="CD11" s="245"/>
      <c r="CE11" s="245"/>
      <c r="CF11" s="245"/>
      <c r="CG11" s="245"/>
      <c r="CH11" s="245"/>
      <c r="CI11" s="245"/>
      <c r="CL11" s="201" t="s">
        <v>321</v>
      </c>
      <c r="CM11" s="202"/>
    </row>
    <row r="12" spans="1:91" ht="16">
      <c r="B12" s="174" t="s">
        <v>387</v>
      </c>
      <c r="C12" s="174"/>
      <c r="D12" s="246"/>
      <c r="E12" s="246"/>
      <c r="F12" s="246"/>
      <c r="G12" s="246"/>
      <c r="H12" s="246"/>
      <c r="I12" s="246"/>
      <c r="K12" s="3" t="s">
        <v>334</v>
      </c>
      <c r="L12" s="457">
        <f>'1. Data Beta'!I3</f>
        <v>1.0107060009766131</v>
      </c>
      <c r="M12" s="85"/>
      <c r="N12" s="85"/>
      <c r="O12" s="85"/>
      <c r="P12" s="85"/>
      <c r="Q12" s="85"/>
      <c r="R12" s="85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85"/>
      <c r="AD12" s="85"/>
      <c r="AE12" s="85"/>
      <c r="AF12" s="85"/>
      <c r="AG12" s="85"/>
      <c r="AH12" s="85"/>
      <c r="AI12" s="85"/>
      <c r="AJ12" s="85"/>
      <c r="AK12" s="85"/>
      <c r="AL12" s="85"/>
      <c r="AM12" s="85"/>
      <c r="AN12" s="85"/>
      <c r="AO12" s="85"/>
      <c r="AP12" s="85"/>
      <c r="AQ12" s="85"/>
      <c r="AR12" s="85"/>
      <c r="AS12" s="85"/>
      <c r="AT12" s="85"/>
      <c r="AU12" s="85"/>
      <c r="AV12" s="85"/>
      <c r="AW12" s="85"/>
      <c r="AX12" s="85"/>
      <c r="AY12" s="85"/>
      <c r="AZ12" s="85"/>
      <c r="BA12" s="85"/>
      <c r="BB12" s="85"/>
      <c r="BC12" s="85"/>
      <c r="BD12" s="85"/>
      <c r="BE12" s="85"/>
      <c r="BF12" s="85"/>
      <c r="BG12" s="85"/>
      <c r="BH12" s="85"/>
      <c r="BI12" s="85"/>
      <c r="BJ12" s="85"/>
      <c r="BK12" s="85"/>
      <c r="BL12" s="85"/>
      <c r="BM12" s="85"/>
      <c r="BN12" s="85"/>
      <c r="BO12" s="85"/>
      <c r="BP12" s="85"/>
      <c r="BQ12" s="85"/>
      <c r="BR12" s="85"/>
      <c r="BS12" s="85"/>
      <c r="BT12" s="85"/>
      <c r="BU12" s="85"/>
      <c r="BV12" s="85"/>
      <c r="BW12" s="85"/>
      <c r="BX12" s="85"/>
      <c r="BY12" s="85"/>
      <c r="BZ12" s="85"/>
      <c r="CA12" s="85"/>
      <c r="CB12" s="85"/>
      <c r="CC12" s="85"/>
      <c r="CD12" s="85"/>
      <c r="CE12" s="85"/>
      <c r="CF12" s="85"/>
      <c r="CG12" s="85"/>
      <c r="CH12" s="85"/>
      <c r="CI12" s="85"/>
      <c r="CL12" s="203" t="s">
        <v>333</v>
      </c>
      <c r="CM12" s="204">
        <v>0.02</v>
      </c>
    </row>
    <row r="13" spans="1:91" ht="16">
      <c r="B13" s="55"/>
      <c r="C13" s="55"/>
      <c r="D13" s="174"/>
      <c r="E13" s="174"/>
      <c r="F13" s="174"/>
      <c r="G13" s="174"/>
      <c r="H13" s="174"/>
      <c r="I13" s="174"/>
      <c r="K13" s="3" t="s">
        <v>382</v>
      </c>
      <c r="L13" s="85">
        <v>0.35</v>
      </c>
      <c r="M13" s="85"/>
      <c r="N13" s="85"/>
      <c r="O13" s="85"/>
      <c r="P13" s="85"/>
      <c r="Q13" s="85"/>
      <c r="R13" s="85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  <c r="AE13" s="85"/>
      <c r="AF13" s="85"/>
      <c r="AG13" s="85"/>
      <c r="AH13" s="85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85"/>
      <c r="AU13" s="85"/>
      <c r="AV13" s="85"/>
      <c r="AW13" s="85"/>
      <c r="AX13" s="85"/>
      <c r="AY13" s="85"/>
      <c r="AZ13" s="85"/>
      <c r="BA13" s="85"/>
      <c r="BB13" s="85"/>
      <c r="BC13" s="85"/>
      <c r="BD13" s="85"/>
      <c r="BE13" s="85"/>
      <c r="BF13" s="85"/>
      <c r="BG13" s="85"/>
      <c r="BH13" s="85"/>
      <c r="BI13" s="85"/>
      <c r="BJ13" s="85"/>
      <c r="BK13" s="85"/>
      <c r="BL13" s="85"/>
      <c r="BM13" s="85"/>
      <c r="BN13" s="85"/>
      <c r="BO13" s="85"/>
      <c r="BP13" s="85"/>
      <c r="BQ13" s="85"/>
      <c r="BR13" s="85"/>
      <c r="BS13" s="85"/>
      <c r="BT13" s="85"/>
      <c r="BU13" s="85"/>
      <c r="BV13" s="85"/>
      <c r="BW13" s="85"/>
      <c r="BX13" s="85"/>
      <c r="BY13" s="85"/>
      <c r="BZ13" s="85"/>
      <c r="CA13" s="85"/>
      <c r="CB13" s="85"/>
      <c r="CC13" s="85"/>
      <c r="CD13" s="85"/>
      <c r="CE13" s="85"/>
      <c r="CF13" s="85"/>
      <c r="CG13" s="85"/>
      <c r="CH13" s="85"/>
      <c r="CI13" s="85"/>
      <c r="CL13" s="3" t="s">
        <v>374</v>
      </c>
      <c r="CM13" s="204">
        <v>0.05</v>
      </c>
    </row>
    <row r="14" spans="1:91">
      <c r="B14" s="55"/>
      <c r="C14" s="11"/>
      <c r="D14" s="11">
        <f>D6</f>
        <v>44742</v>
      </c>
      <c r="E14" s="11">
        <f>E6</f>
        <v>45107</v>
      </c>
      <c r="F14" s="11">
        <f>F6</f>
        <v>45473</v>
      </c>
      <c r="G14" s="11">
        <f>G6</f>
        <v>45838</v>
      </c>
      <c r="H14" s="11">
        <f>H6</f>
        <v>46203</v>
      </c>
      <c r="I14" s="11"/>
      <c r="K14" s="3" t="str">
        <f>CL20</f>
        <v>Equity/Total Capitalization</v>
      </c>
      <c r="L14" s="85">
        <f>Q6</f>
        <v>0.57974644035551859</v>
      </c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/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85"/>
      <c r="AX14" s="85"/>
      <c r="AY14" s="85"/>
      <c r="AZ14" s="85"/>
      <c r="BA14" s="85"/>
      <c r="BB14" s="85"/>
      <c r="BC14" s="85"/>
      <c r="BD14" s="85"/>
      <c r="BE14" s="85"/>
      <c r="BF14" s="85"/>
      <c r="BG14" s="85"/>
      <c r="BH14" s="85"/>
      <c r="BI14" s="85"/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5"/>
      <c r="CE14" s="85"/>
      <c r="CF14" s="85"/>
      <c r="CG14" s="85"/>
      <c r="CH14" s="85"/>
      <c r="CI14" s="85"/>
      <c r="CL14" s="203" t="s">
        <v>334</v>
      </c>
      <c r="CM14" s="205">
        <v>1</v>
      </c>
    </row>
    <row r="15" spans="1:91">
      <c r="A15" s="2" t="s">
        <v>355</v>
      </c>
      <c r="B15" s="55" t="s">
        <v>196</v>
      </c>
      <c r="C15" s="175"/>
      <c r="D15" s="175">
        <f>'1. Model IS Annual'!K43</f>
        <v>7747.9669790870757</v>
      </c>
      <c r="E15" s="175">
        <f>'1. Model IS Annual'!L43</f>
        <v>16085.083821830318</v>
      </c>
      <c r="F15" s="175">
        <f>'1. Model IS Annual'!M43</f>
        <v>26888.228978856812</v>
      </c>
      <c r="G15" s="175">
        <f>'1. Model IS Annual'!N43</f>
        <v>64987.947434850583</v>
      </c>
      <c r="H15" s="175">
        <f>'1. Model IS Annual'!O43</f>
        <v>93244.51457915311</v>
      </c>
      <c r="I15" s="175"/>
      <c r="K15" s="3" t="str">
        <f>CL21</f>
        <v>Debt/Total Capitalization</v>
      </c>
      <c r="L15" s="85">
        <f>Q5</f>
        <v>0.42025355964448141</v>
      </c>
      <c r="CL15" s="203" t="s">
        <v>373</v>
      </c>
      <c r="CM15" s="204">
        <v>0.05</v>
      </c>
    </row>
    <row r="16" spans="1:91">
      <c r="B16" s="343">
        <v>0.35</v>
      </c>
      <c r="C16" s="175"/>
      <c r="D16" s="175">
        <f>-$B$16*'1. Model IS Annual'!K13</f>
        <v>-2581.7789329709999</v>
      </c>
      <c r="E16" s="175">
        <f>-$B$16*'1. Model IS Annual'!L13</f>
        <v>-5359.87448815474</v>
      </c>
      <c r="F16" s="175">
        <f>-$B$16*'1. Model IS Annual'!M13</f>
        <v>-8959.7004362417119</v>
      </c>
      <c r="G16" s="175">
        <f>-$B$16*'1. Model IS Annual'!N13</f>
        <v>-21655.295387448026</v>
      </c>
      <c r="H16" s="175">
        <f>-$B$16*'1. Model IS Annual'!O13</f>
        <v>-31070.953710224792</v>
      </c>
      <c r="I16" s="175"/>
      <c r="M16" s="85"/>
      <c r="N16" s="85"/>
      <c r="O16" s="85"/>
      <c r="P16" s="85"/>
      <c r="Q16" s="85"/>
      <c r="R16" s="85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/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/>
      <c r="AT16" s="85"/>
      <c r="AU16" s="85"/>
      <c r="AV16" s="85"/>
      <c r="AW16" s="85"/>
      <c r="AX16" s="85"/>
      <c r="AY16" s="85"/>
      <c r="AZ16" s="85"/>
      <c r="BA16" s="85"/>
      <c r="BB16" s="85"/>
      <c r="BC16" s="85"/>
      <c r="BD16" s="85"/>
      <c r="BE16" s="85"/>
      <c r="BF16" s="85"/>
      <c r="BG16" s="85"/>
      <c r="BH16" s="85"/>
      <c r="BI16" s="85"/>
      <c r="BJ16" s="85"/>
      <c r="BK16" s="85"/>
      <c r="BL16" s="85"/>
      <c r="BM16" s="85"/>
      <c r="BN16" s="85"/>
      <c r="BO16" s="85"/>
      <c r="BP16" s="85"/>
      <c r="BQ16" s="85"/>
      <c r="BR16" s="85"/>
      <c r="BS16" s="85"/>
      <c r="BT16" s="85"/>
      <c r="BU16" s="85"/>
      <c r="BV16" s="85"/>
      <c r="BW16" s="85"/>
      <c r="BX16" s="85"/>
      <c r="BY16" s="85"/>
      <c r="BZ16" s="85"/>
      <c r="CA16" s="85"/>
      <c r="CB16" s="85"/>
      <c r="CC16" s="85"/>
      <c r="CD16" s="85"/>
      <c r="CE16" s="85"/>
      <c r="CF16" s="85"/>
      <c r="CG16" s="85"/>
      <c r="CH16" s="85"/>
      <c r="CI16" s="85"/>
      <c r="CL16" s="206" t="s">
        <v>335</v>
      </c>
      <c r="CM16" s="207">
        <f>(CM12+CM13)+CM14*CM15</f>
        <v>0.12000000000000001</v>
      </c>
    </row>
    <row r="17" spans="2:91">
      <c r="B17" s="55" t="s">
        <v>318</v>
      </c>
      <c r="C17" s="175"/>
      <c r="D17" s="175">
        <f>'3. Modelo CFS'!K20</f>
        <v>-371.4557420270761</v>
      </c>
      <c r="E17" s="175">
        <f>'3. Modelo CFS'!L20</f>
        <v>-771.15671281677385</v>
      </c>
      <c r="F17" s="175">
        <f>'3. Modelo CFS'!M20</f>
        <v>-1289.0848753090609</v>
      </c>
      <c r="G17" s="175">
        <f>'3. Modelo CFS'!N20</f>
        <v>-3115.6748992847947</v>
      </c>
      <c r="H17" s="175">
        <f>'3. Modelo CFS'!O20</f>
        <v>-4470.361121367986</v>
      </c>
      <c r="I17" s="175"/>
      <c r="K17" s="3" t="s">
        <v>383</v>
      </c>
      <c r="L17" s="85">
        <f>(L5+L6)+L12*L8</f>
        <v>0.25074406706787461</v>
      </c>
      <c r="M17" s="85"/>
      <c r="N17" s="85"/>
      <c r="O17" s="85"/>
      <c r="P17" s="85"/>
      <c r="Q17" s="85"/>
      <c r="R17" s="85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  <c r="AE17" s="85"/>
      <c r="AF17" s="85"/>
      <c r="AG17" s="85"/>
      <c r="AH17" s="85"/>
      <c r="AI17" s="85"/>
      <c r="AJ17" s="85"/>
      <c r="AK17" s="85"/>
      <c r="AL17" s="85"/>
      <c r="AM17" s="85"/>
      <c r="AN17" s="85"/>
      <c r="AO17" s="85"/>
      <c r="AP17" s="85"/>
      <c r="AQ17" s="85"/>
      <c r="AR17" s="85"/>
      <c r="AS17" s="85"/>
      <c r="AT17" s="85"/>
      <c r="AU17" s="85"/>
      <c r="AV17" s="85"/>
      <c r="AW17" s="85"/>
      <c r="AX17" s="85"/>
      <c r="AY17" s="85"/>
      <c r="AZ17" s="85"/>
      <c r="BA17" s="85"/>
      <c r="BB17" s="85"/>
      <c r="BC17" s="85"/>
      <c r="BD17" s="85"/>
      <c r="BE17" s="85"/>
      <c r="BF17" s="85"/>
      <c r="BG17" s="85"/>
      <c r="BH17" s="85"/>
      <c r="BI17" s="85"/>
      <c r="BJ17" s="85"/>
      <c r="BK17" s="85"/>
      <c r="BL17" s="85"/>
      <c r="BM17" s="85"/>
      <c r="BN17" s="85"/>
      <c r="BO17" s="85"/>
      <c r="BP17" s="85"/>
      <c r="BQ17" s="85"/>
      <c r="BR17" s="85"/>
      <c r="BS17" s="85"/>
      <c r="BT17" s="85"/>
      <c r="BU17" s="85"/>
      <c r="BV17" s="85"/>
      <c r="BW17" s="85"/>
      <c r="BX17" s="85"/>
      <c r="BY17" s="85"/>
      <c r="BZ17" s="85"/>
      <c r="CA17" s="85"/>
      <c r="CB17" s="85"/>
      <c r="CC17" s="85"/>
      <c r="CD17" s="85"/>
      <c r="CE17" s="85"/>
      <c r="CF17" s="85"/>
      <c r="CG17" s="85"/>
      <c r="CH17" s="85"/>
      <c r="CI17" s="85"/>
      <c r="CL17" s="203"/>
      <c r="CM17" s="208"/>
    </row>
    <row r="18" spans="2:91">
      <c r="B18" s="55" t="s">
        <v>319</v>
      </c>
      <c r="C18" s="175"/>
      <c r="D18" s="175">
        <f>'3. Modelo CFS'!K16</f>
        <v>6632.4256002081256</v>
      </c>
      <c r="E18" s="175">
        <f>'3. Modelo CFS'!L16</f>
        <v>36802.077523944587</v>
      </c>
      <c r="F18" s="175">
        <f>'3. Modelo CFS'!M16</f>
        <v>47687.731031066585</v>
      </c>
      <c r="G18" s="175">
        <f>'3. Modelo CFS'!N16</f>
        <v>168181.49711772319</v>
      </c>
      <c r="H18" s="175">
        <f>'3. Modelo CFS'!O16</f>
        <v>124731.4142550744</v>
      </c>
      <c r="I18" s="175"/>
      <c r="K18" s="3" t="s">
        <v>384</v>
      </c>
      <c r="L18" s="85">
        <f>L11*(1-L13)</f>
        <v>7.8E-2</v>
      </c>
      <c r="CL18" s="206" t="s">
        <v>336</v>
      </c>
      <c r="CM18" s="209">
        <v>8.7499999999999994E-2</v>
      </c>
    </row>
    <row r="19" spans="2:91" ht="16">
      <c r="B19" s="53" t="s">
        <v>317</v>
      </c>
      <c r="C19" s="221"/>
      <c r="D19" s="221">
        <f>SUM(D15:D18)</f>
        <v>11427.157904297126</v>
      </c>
      <c r="E19" s="221">
        <f>SUM(E15:E18)</f>
        <v>46756.130144803392</v>
      </c>
      <c r="F19" s="221">
        <f>SUM(F15:F18)</f>
        <v>64327.174698372626</v>
      </c>
      <c r="G19" s="221">
        <f>SUM(G15:G18)</f>
        <v>208398.47426584095</v>
      </c>
      <c r="H19" s="221">
        <f>SUM(H15:H18)</f>
        <v>182434.61400263474</v>
      </c>
      <c r="I19" s="221"/>
      <c r="M19" s="155"/>
      <c r="N19" s="155"/>
      <c r="O19" s="155"/>
      <c r="P19" s="155"/>
      <c r="Q19" s="155"/>
      <c r="R19" s="155"/>
      <c r="S19" s="155"/>
      <c r="T19" s="155"/>
      <c r="U19" s="155"/>
      <c r="V19" s="155"/>
      <c r="W19" s="155"/>
      <c r="X19" s="155"/>
      <c r="Y19" s="155"/>
      <c r="Z19" s="155"/>
      <c r="AA19" s="155"/>
      <c r="AB19" s="155"/>
      <c r="AC19" s="155"/>
      <c r="AD19" s="155"/>
      <c r="AE19" s="155"/>
      <c r="AF19" s="155"/>
      <c r="AG19" s="155"/>
      <c r="AH19" s="155"/>
      <c r="AI19" s="155"/>
      <c r="AJ19" s="155"/>
      <c r="AK19" s="155"/>
      <c r="AL19" s="155"/>
      <c r="AM19" s="155"/>
      <c r="AN19" s="155"/>
      <c r="AO19" s="155"/>
      <c r="AP19" s="155"/>
      <c r="AQ19" s="155"/>
      <c r="AR19" s="155"/>
      <c r="AS19" s="155"/>
      <c r="AT19" s="155"/>
      <c r="AU19" s="155"/>
      <c r="AV19" s="155"/>
      <c r="AW19" s="155"/>
      <c r="AX19" s="155"/>
      <c r="AY19" s="155"/>
      <c r="AZ19" s="155"/>
      <c r="BA19" s="155"/>
      <c r="BB19" s="155"/>
      <c r="BC19" s="155"/>
      <c r="BD19" s="155"/>
      <c r="BE19" s="155"/>
      <c r="BF19" s="155"/>
      <c r="BG19" s="155"/>
      <c r="BH19" s="155"/>
      <c r="BI19" s="155"/>
      <c r="BJ19" s="155"/>
      <c r="BK19" s="155"/>
      <c r="BL19" s="155"/>
      <c r="BM19" s="155"/>
      <c r="BN19" s="155"/>
      <c r="BO19" s="155"/>
      <c r="BP19" s="155"/>
      <c r="BQ19" s="155"/>
      <c r="BR19" s="155"/>
      <c r="BS19" s="155"/>
      <c r="BT19" s="155"/>
      <c r="BU19" s="155"/>
      <c r="BV19" s="155"/>
      <c r="BW19" s="155"/>
      <c r="BX19" s="155"/>
      <c r="BY19" s="155"/>
      <c r="BZ19" s="155"/>
      <c r="CA19" s="155"/>
      <c r="CB19" s="155"/>
      <c r="CC19" s="155"/>
      <c r="CD19" s="155"/>
      <c r="CE19" s="155"/>
      <c r="CF19" s="155"/>
      <c r="CG19" s="155"/>
      <c r="CH19" s="155"/>
      <c r="CI19" s="155"/>
      <c r="CL19" s="203"/>
      <c r="CM19" s="208"/>
    </row>
    <row r="20" spans="2:91">
      <c r="C20" s="91"/>
      <c r="D20" s="91">
        <f t="shared" ref="D20:H20" si="2">+D19-D10</f>
        <v>0</v>
      </c>
      <c r="E20" s="91">
        <f t="shared" si="2"/>
        <v>0</v>
      </c>
      <c r="F20" s="91">
        <f t="shared" si="2"/>
        <v>0</v>
      </c>
      <c r="G20" s="91">
        <f t="shared" si="2"/>
        <v>0</v>
      </c>
      <c r="H20" s="91">
        <f t="shared" si="2"/>
        <v>0</v>
      </c>
      <c r="K20" s="5" t="s">
        <v>321</v>
      </c>
      <c r="L20" s="155">
        <f>(L17*L14)+(L18*L15)</f>
        <v>0.17814775797513527</v>
      </c>
      <c r="CL20" s="203" t="s">
        <v>337</v>
      </c>
      <c r="CM20" s="205">
        <f>1-CM21</f>
        <v>0.57974644035551859</v>
      </c>
    </row>
    <row r="21" spans="2:91">
      <c r="B21" s="3" t="s">
        <v>326</v>
      </c>
      <c r="C21" s="146"/>
      <c r="D21" s="146">
        <f>'1. Model IS Annual'!K64</f>
        <v>206.02581666666663</v>
      </c>
      <c r="E21" s="146">
        <f>'1. Model IS Annual'!L64</f>
        <v>345</v>
      </c>
      <c r="F21" s="146">
        <f>'1. Model IS Annual'!M64</f>
        <v>479.50000000000006</v>
      </c>
      <c r="G21" s="146">
        <f>'1. Model IS Annual'!N64</f>
        <v>695.27500000000009</v>
      </c>
      <c r="H21" s="146">
        <f>'1. Model IS Annual'!O64</f>
        <v>1008.1487500000001</v>
      </c>
      <c r="I21" s="146"/>
      <c r="CL21" s="203" t="s">
        <v>338</v>
      </c>
      <c r="CM21" s="205">
        <f>Q5</f>
        <v>0.42025355964448141</v>
      </c>
    </row>
    <row r="22" spans="2:91">
      <c r="CL22" s="203"/>
      <c r="CM22" s="208"/>
    </row>
    <row r="23" spans="2:91" ht="16">
      <c r="B23" s="53" t="s">
        <v>327</v>
      </c>
      <c r="C23" s="221"/>
      <c r="D23" s="221">
        <f t="shared" ref="D23:G23" si="3">D19/D21</f>
        <v>55.464689276224824</v>
      </c>
      <c r="E23" s="221">
        <f t="shared" si="3"/>
        <v>135.52501491247361</v>
      </c>
      <c r="F23" s="221">
        <f t="shared" si="3"/>
        <v>134.15469175885843</v>
      </c>
      <c r="G23" s="221">
        <f t="shared" si="3"/>
        <v>299.73531950068809</v>
      </c>
      <c r="H23" s="221">
        <f>H19/H21</f>
        <v>180.96001607167071</v>
      </c>
      <c r="I23" s="221"/>
      <c r="CL23" s="210" t="s">
        <v>321</v>
      </c>
      <c r="CM23" s="211">
        <f>CM16*CM20+CM18*CM21*(1-35%)</f>
        <v>9.3471494047442122E-2</v>
      </c>
    </row>
    <row r="25" spans="2:91">
      <c r="B25" s="5" t="s">
        <v>321</v>
      </c>
      <c r="C25" s="471">
        <f>L20</f>
        <v>0.17814775797513527</v>
      </c>
    </row>
    <row r="27" spans="2:91">
      <c r="B27" s="3" t="s">
        <v>320</v>
      </c>
      <c r="C27" s="245"/>
      <c r="D27" s="245">
        <v>1</v>
      </c>
      <c r="E27" s="245">
        <v>2</v>
      </c>
      <c r="F27" s="245">
        <v>3</v>
      </c>
      <c r="G27" s="245">
        <v>4</v>
      </c>
      <c r="H27" s="245">
        <v>5</v>
      </c>
      <c r="I27" s="245"/>
    </row>
    <row r="28" spans="2:91">
      <c r="B28" s="55" t="s">
        <v>385</v>
      </c>
      <c r="C28" s="175"/>
      <c r="D28" s="175">
        <f>D23/(1+$C$25)^D27</f>
        <v>47.077871939892454</v>
      </c>
      <c r="E28" s="175">
        <f>E23/(1+$C$25)^E27</f>
        <v>97.638239810064277</v>
      </c>
      <c r="F28" s="175">
        <f>F23/(1+$C$25)^F27</f>
        <v>82.036397808204129</v>
      </c>
      <c r="G28" s="175">
        <f>G23/(1+$C$25)^G27</f>
        <v>155.57466584311135</v>
      </c>
      <c r="H28" s="175">
        <f>H23/(1+$C$25)^H27</f>
        <v>79.723034434322301</v>
      </c>
      <c r="I28" s="175"/>
    </row>
    <row r="29" spans="2:91" ht="16">
      <c r="B29" s="53" t="s">
        <v>385</v>
      </c>
      <c r="C29" s="297">
        <f>SUM(D28:H28)</f>
        <v>462.0502098355945</v>
      </c>
    </row>
    <row r="31" spans="2:91" ht="16">
      <c r="B31" s="174" t="s">
        <v>323</v>
      </c>
      <c r="C31" s="174"/>
      <c r="D31" s="246"/>
      <c r="E31" s="246"/>
      <c r="F31" s="246"/>
      <c r="G31" s="246"/>
      <c r="H31" s="246"/>
      <c r="I31" s="246"/>
    </row>
    <row r="32" spans="2:91">
      <c r="B32" s="248" t="s">
        <v>393</v>
      </c>
      <c r="C32" s="248"/>
      <c r="D32" s="253" t="s">
        <v>392</v>
      </c>
      <c r="E32" s="248"/>
      <c r="F32" s="248"/>
      <c r="G32" s="248"/>
      <c r="H32" s="248"/>
      <c r="I32" s="699"/>
    </row>
    <row r="33" spans="1:94">
      <c r="B33" s="3" t="s">
        <v>321</v>
      </c>
      <c r="C33" s="85">
        <f>C25</f>
        <v>0.17814775797513527</v>
      </c>
      <c r="D33" s="225" t="s">
        <v>321</v>
      </c>
      <c r="H33" s="85">
        <f>C33</f>
        <v>0.17814775797513527</v>
      </c>
      <c r="I33" s="85"/>
    </row>
    <row r="34" spans="1:94">
      <c r="B34" s="3" t="s">
        <v>388</v>
      </c>
      <c r="C34" s="456">
        <v>0.02</v>
      </c>
      <c r="D34" s="226" t="s">
        <v>394</v>
      </c>
      <c r="G34" s="473">
        <v>10</v>
      </c>
      <c r="H34" s="473">
        <v>12</v>
      </c>
      <c r="I34" s="473"/>
    </row>
    <row r="35" spans="1:94">
      <c r="D35" s="226"/>
    </row>
    <row r="36" spans="1:94">
      <c r="B36" s="3" t="s">
        <v>774</v>
      </c>
      <c r="C36" s="249">
        <f>H23</f>
        <v>180.96001607167071</v>
      </c>
      <c r="D36" s="226"/>
    </row>
    <row r="37" spans="1:94">
      <c r="B37" s="3" t="s">
        <v>775</v>
      </c>
      <c r="C37" s="249">
        <f>C36*(1+C34)</f>
        <v>184.57921639310413</v>
      </c>
      <c r="D37" s="226" t="s">
        <v>779</v>
      </c>
      <c r="G37" s="249">
        <f>H15/H21</f>
        <v>92.490829928771035</v>
      </c>
      <c r="H37" s="249">
        <f>G37</f>
        <v>92.490829928771035</v>
      </c>
      <c r="I37" s="249"/>
    </row>
    <row r="38" spans="1:94">
      <c r="B38" s="3" t="s">
        <v>776</v>
      </c>
      <c r="C38" s="249">
        <f>C37/(C33-C34)</f>
        <v>1167.1314140420791</v>
      </c>
      <c r="D38" s="226" t="s">
        <v>776</v>
      </c>
      <c r="G38" s="249">
        <f>G34*G37</f>
        <v>924.90829928771041</v>
      </c>
      <c r="H38" s="249">
        <f>H34*H37</f>
        <v>1109.8899591452523</v>
      </c>
      <c r="I38" s="249"/>
    </row>
    <row r="39" spans="1:94">
      <c r="B39" s="3" t="s">
        <v>389</v>
      </c>
      <c r="C39" s="493">
        <f>C38/(1+C25)^H27</f>
        <v>514.18683492050434</v>
      </c>
      <c r="D39" s="226" t="s">
        <v>389</v>
      </c>
      <c r="G39" s="249">
        <f>G38/(1+H33)^H27</f>
        <v>407.47397018079766</v>
      </c>
      <c r="H39" s="249">
        <f>H38/(1+C25)^H27</f>
        <v>488.96876421695708</v>
      </c>
      <c r="I39" s="249"/>
    </row>
    <row r="40" spans="1:94">
      <c r="A40" s="254"/>
      <c r="B40" s="3" t="str">
        <f>B28</f>
        <v>Present value of unlevered cash flows</v>
      </c>
      <c r="C40" s="249">
        <f>C29</f>
        <v>462.0502098355945</v>
      </c>
      <c r="D40" s="226" t="str">
        <f>B40</f>
        <v>Present value of unlevered cash flows</v>
      </c>
      <c r="G40" s="249">
        <f>C29</f>
        <v>462.0502098355945</v>
      </c>
      <c r="H40" s="249">
        <f>C40</f>
        <v>462.0502098355945</v>
      </c>
      <c r="I40" s="249"/>
    </row>
    <row r="41" spans="1:94">
      <c r="A41" s="254"/>
      <c r="B41" s="5" t="s">
        <v>390</v>
      </c>
      <c r="C41" s="494">
        <f>C39+C40</f>
        <v>976.23704475609884</v>
      </c>
      <c r="D41" s="251" t="str">
        <f>B41</f>
        <v>Implied Enterprise Value</v>
      </c>
      <c r="E41" s="5"/>
      <c r="F41" s="5"/>
      <c r="G41" s="250">
        <f>G39+G40</f>
        <v>869.52418001639217</v>
      </c>
      <c r="H41" s="250">
        <f>H39+H40</f>
        <v>951.01897405255158</v>
      </c>
      <c r="I41" s="250"/>
      <c r="M41" s="341"/>
      <c r="N41" s="341"/>
      <c r="O41" s="341"/>
    </row>
    <row r="42" spans="1:94">
      <c r="B42" s="3" t="s">
        <v>777</v>
      </c>
      <c r="C42" s="249">
        <v>3.1</v>
      </c>
      <c r="D42" s="226" t="str">
        <f>B42</f>
        <v>Plus: Cash as of June 2022</v>
      </c>
      <c r="G42" s="249">
        <f>C42</f>
        <v>3.1</v>
      </c>
      <c r="H42" s="249">
        <f>G42</f>
        <v>3.1</v>
      </c>
      <c r="I42" s="249"/>
    </row>
    <row r="43" spans="1:94" ht="16">
      <c r="B43" s="3" t="s">
        <v>778</v>
      </c>
      <c r="C43" s="252">
        <v>-209</v>
      </c>
      <c r="D43" s="226" t="str">
        <f>B43</f>
        <v>Less: Debt as of June 2022</v>
      </c>
      <c r="G43" s="252">
        <f>C43</f>
        <v>-209</v>
      </c>
      <c r="H43" s="252">
        <f>G43</f>
        <v>-209</v>
      </c>
      <c r="I43" s="252"/>
      <c r="N43" s="341"/>
    </row>
    <row r="44" spans="1:94">
      <c r="A44" s="255"/>
      <c r="B44" s="5" t="s">
        <v>391</v>
      </c>
      <c r="C44" s="250">
        <f>SUM(C41:C43)</f>
        <v>770.33704475609886</v>
      </c>
      <c r="D44" s="251" t="str">
        <f>B44</f>
        <v>Implied Equity Value</v>
      </c>
      <c r="E44" s="5"/>
      <c r="F44" s="5"/>
      <c r="G44" s="250">
        <f>SUM(G41:G43)</f>
        <v>663.62418001639219</v>
      </c>
      <c r="H44" s="250">
        <f>SUM(H41:H43)</f>
        <v>745.11897405255161</v>
      </c>
      <c r="I44" s="250"/>
    </row>
    <row r="45" spans="1:94">
      <c r="A45" s="255"/>
      <c r="B45" s="472" t="s">
        <v>780</v>
      </c>
      <c r="C45" s="474">
        <f>C41/(D15/D21)</f>
        <v>25.959072224882807</v>
      </c>
      <c r="D45" s="226"/>
      <c r="G45" s="59"/>
      <c r="H45" s="59"/>
      <c r="I45" s="59"/>
    </row>
    <row r="47" spans="1:94">
      <c r="L47" s="7"/>
      <c r="M47" s="699"/>
      <c r="N47" s="699"/>
      <c r="O47" s="699"/>
      <c r="P47" s="699"/>
      <c r="Q47" s="699"/>
      <c r="CJ47" s="214" t="s">
        <v>196</v>
      </c>
      <c r="CK47" s="215"/>
      <c r="CL47" s="216">
        <f>D15</f>
        <v>7747.9669790870757</v>
      </c>
      <c r="CM47" s="216">
        <f>E15</f>
        <v>16085.083821830318</v>
      </c>
      <c r="CN47" s="216">
        <f>F15</f>
        <v>26888.228978856812</v>
      </c>
      <c r="CO47" s="216">
        <f>G15</f>
        <v>64987.947434850583</v>
      </c>
      <c r="CP47" s="217">
        <f>H15</f>
        <v>93244.51457915311</v>
      </c>
    </row>
    <row r="48" spans="1:94" ht="16">
      <c r="C48" s="341"/>
      <c r="L48" s="788"/>
      <c r="M48" s="789"/>
      <c r="N48" s="789"/>
      <c r="O48" s="789"/>
      <c r="P48" s="789"/>
      <c r="Q48" s="789"/>
      <c r="CJ48" s="203" t="s">
        <v>342</v>
      </c>
      <c r="CL48" s="177">
        <f>'1. Model IS Annual'!F22</f>
        <v>0</v>
      </c>
      <c r="CM48" s="177">
        <f>'1. Model IS Annual'!G22</f>
        <v>0</v>
      </c>
      <c r="CN48" s="177">
        <f>'1. Model IS Annual'!H22</f>
        <v>9219</v>
      </c>
      <c r="CO48" s="177">
        <f>'1. Model IS Annual'!I22</f>
        <v>-8072</v>
      </c>
      <c r="CP48" s="218">
        <f>'1. Model IS Annual'!J22</f>
        <v>-13586</v>
      </c>
    </row>
    <row r="49" spans="3:94">
      <c r="C49" s="341"/>
      <c r="G49" s="249"/>
      <c r="J49" s="175"/>
      <c r="K49" s="175"/>
      <c r="L49" s="789"/>
      <c r="M49" s="261"/>
      <c r="N49" s="261"/>
      <c r="O49" s="261"/>
      <c r="P49" s="261"/>
      <c r="Q49" s="261"/>
      <c r="CJ49" s="203" t="s">
        <v>343</v>
      </c>
      <c r="CL49" s="219">
        <f>SUM(CL47:CL48)</f>
        <v>7747.9669790870757</v>
      </c>
      <c r="CM49" s="219">
        <f>SUM(CM47:CM48)</f>
        <v>16085.083821830318</v>
      </c>
      <c r="CN49" s="219">
        <f>SUM(CN47:CN48)</f>
        <v>36107.228978856816</v>
      </c>
      <c r="CO49" s="219">
        <f>SUM(CO47:CO48)</f>
        <v>56915.947434850583</v>
      </c>
      <c r="CP49" s="220">
        <f>SUM(CP47:CP48)</f>
        <v>79658.51457915311</v>
      </c>
    </row>
    <row r="50" spans="3:94" ht="16">
      <c r="C50" s="341"/>
      <c r="J50" s="175"/>
      <c r="K50" s="175"/>
      <c r="L50" s="789"/>
      <c r="M50" s="261"/>
      <c r="N50" s="261"/>
      <c r="O50" s="261"/>
      <c r="P50" s="261"/>
      <c r="Q50" s="261"/>
      <c r="CJ50" s="203" t="s">
        <v>344</v>
      </c>
      <c r="CL50" s="177">
        <f>D18</f>
        <v>6632.4256002081256</v>
      </c>
      <c r="CM50" s="177">
        <f>E18</f>
        <v>36802.077523944587</v>
      </c>
      <c r="CN50" s="177">
        <f>F18</f>
        <v>47687.731031066585</v>
      </c>
      <c r="CO50" s="177">
        <f>G18</f>
        <v>168181.49711772319</v>
      </c>
      <c r="CP50" s="218">
        <f>H18</f>
        <v>124731.4142550744</v>
      </c>
    </row>
    <row r="51" spans="3:94">
      <c r="J51" s="175"/>
      <c r="K51" s="175"/>
      <c r="L51" s="789"/>
      <c r="M51" s="261"/>
      <c r="N51" s="261"/>
      <c r="O51" s="261"/>
      <c r="P51" s="261"/>
      <c r="Q51" s="261"/>
      <c r="CJ51" s="203" t="s">
        <v>345</v>
      </c>
      <c r="CL51" s="175">
        <f>SUM(CL49:CL50)</f>
        <v>14380.392579295201</v>
      </c>
      <c r="CM51" s="175">
        <f>SUM(CM49:CM50)</f>
        <v>52887.161345774904</v>
      </c>
      <c r="CN51" s="175">
        <f>SUM(CN49:CN50)</f>
        <v>83794.960009923409</v>
      </c>
      <c r="CO51" s="175">
        <f>SUM(CO49:CO50)</f>
        <v>225097.44455257378</v>
      </c>
      <c r="CP51" s="212">
        <f>SUM(CP49:CP50)</f>
        <v>204389.9288342275</v>
      </c>
    </row>
    <row r="52" spans="3:94">
      <c r="J52" s="175"/>
      <c r="K52" s="175"/>
      <c r="L52" s="789"/>
      <c r="M52" s="261"/>
      <c r="N52" s="261"/>
      <c r="O52" s="261"/>
      <c r="P52" s="261"/>
      <c r="Q52" s="261"/>
      <c r="CJ52" s="203" t="s">
        <v>346</v>
      </c>
      <c r="CL52" s="175">
        <f>D17</f>
        <v>-371.4557420270761</v>
      </c>
      <c r="CM52" s="175">
        <f>E17</f>
        <v>-771.15671281677385</v>
      </c>
      <c r="CN52" s="175">
        <f>F17</f>
        <v>-1289.0848753090609</v>
      </c>
      <c r="CO52" s="175">
        <f>G17</f>
        <v>-3115.6748992847947</v>
      </c>
      <c r="CP52" s="212">
        <f>H17</f>
        <v>-4470.361121367986</v>
      </c>
    </row>
    <row r="53" spans="3:94" ht="16">
      <c r="J53" s="175"/>
      <c r="K53" s="175"/>
      <c r="L53" s="789"/>
      <c r="M53" s="261"/>
      <c r="N53" s="261"/>
      <c r="O53" s="261"/>
      <c r="P53" s="261"/>
      <c r="Q53" s="261"/>
      <c r="CJ53" s="203" t="s">
        <v>347</v>
      </c>
      <c r="CL53" s="177">
        <f>0</f>
        <v>0</v>
      </c>
      <c r="CM53" s="177">
        <f>0</f>
        <v>0</v>
      </c>
      <c r="CN53" s="177">
        <f>0</f>
        <v>0</v>
      </c>
      <c r="CO53" s="177">
        <f>0</f>
        <v>0</v>
      </c>
      <c r="CP53" s="218">
        <f>0</f>
        <v>0</v>
      </c>
    </row>
    <row r="54" spans="3:94">
      <c r="J54" s="175"/>
      <c r="K54" s="175"/>
      <c r="CJ54" s="203" t="s">
        <v>348</v>
      </c>
      <c r="CL54" s="219">
        <f>SUM(CL52:CL53)</f>
        <v>-371.4557420270761</v>
      </c>
      <c r="CM54" s="219">
        <f>SUM(CM52:CM53)</f>
        <v>-771.15671281677385</v>
      </c>
      <c r="CN54" s="219">
        <f>SUM(CN52:CN53)</f>
        <v>-1289.0848753090609</v>
      </c>
      <c r="CO54" s="219">
        <f>SUM(CO52:CO53)</f>
        <v>-3115.6748992847947</v>
      </c>
      <c r="CP54" s="220">
        <f>SUM(CP52:CP53)</f>
        <v>-4470.361121367986</v>
      </c>
    </row>
    <row r="55" spans="3:94" ht="16">
      <c r="J55" s="175"/>
      <c r="K55" s="175"/>
      <c r="L55" s="7"/>
      <c r="M55" s="699"/>
      <c r="N55" s="699"/>
      <c r="O55" s="699"/>
      <c r="P55" s="699"/>
      <c r="Q55" s="699"/>
      <c r="CJ55" s="206" t="s">
        <v>355</v>
      </c>
      <c r="CL55" s="221">
        <f>CL51+CL54</f>
        <v>14008.936837268126</v>
      </c>
      <c r="CM55" s="221">
        <f>CM51+CM54</f>
        <v>52116.004632958131</v>
      </c>
      <c r="CN55" s="221">
        <f>CN51+CN54</f>
        <v>82505.875134614354</v>
      </c>
      <c r="CO55" s="221">
        <f>CO51+CO54</f>
        <v>221981.769653289</v>
      </c>
      <c r="CP55" s="222">
        <f>CP51+CP54</f>
        <v>199919.56771285951</v>
      </c>
    </row>
    <row r="56" spans="3:94">
      <c r="J56" s="175"/>
      <c r="K56" s="175"/>
      <c r="L56" s="788"/>
      <c r="M56" s="790"/>
      <c r="N56" s="790"/>
      <c r="O56" s="790"/>
      <c r="P56" s="790"/>
      <c r="Q56" s="790"/>
      <c r="CJ56" s="203" t="s">
        <v>349</v>
      </c>
      <c r="CL56" s="175">
        <f>-D8</f>
        <v>-4157.6401814059263</v>
      </c>
      <c r="CM56" s="175">
        <f>-E8</f>
        <v>-8631.4243464682386</v>
      </c>
      <c r="CN56" s="175">
        <f>-F8</f>
        <v>-14428.505117675453</v>
      </c>
      <c r="CO56" s="175">
        <f>-G8</f>
        <v>-34873.212842998924</v>
      </c>
      <c r="CP56" s="212">
        <f>-H8</f>
        <v>-50035.982543082122</v>
      </c>
    </row>
    <row r="57" spans="3:94">
      <c r="J57" s="175"/>
      <c r="K57" s="175"/>
      <c r="L57" s="789"/>
      <c r="M57" s="261"/>
      <c r="N57" s="261"/>
      <c r="O57" s="261"/>
      <c r="P57" s="261"/>
      <c r="Q57" s="261"/>
      <c r="CJ57" s="203" t="s">
        <v>353</v>
      </c>
      <c r="CL57" s="175">
        <f>'3. Modelo CFS'!F28</f>
        <v>0</v>
      </c>
      <c r="CM57" s="175">
        <f>'3. Modelo CFS'!G28</f>
        <v>0</v>
      </c>
      <c r="CN57" s="175">
        <f>'3. Modelo CFS'!H28</f>
        <v>0</v>
      </c>
      <c r="CO57" s="175">
        <f>'3. Modelo CFS'!I28</f>
        <v>0</v>
      </c>
      <c r="CP57" s="212">
        <f>'3. Modelo CFS'!J28</f>
        <v>-36728</v>
      </c>
    </row>
    <row r="58" spans="3:94">
      <c r="J58" s="175"/>
      <c r="K58" s="175"/>
      <c r="L58" s="789"/>
      <c r="M58" s="261"/>
      <c r="N58" s="261"/>
      <c r="O58" s="261"/>
      <c r="P58" s="261"/>
      <c r="Q58" s="261"/>
      <c r="CJ58" s="203" t="s">
        <v>350</v>
      </c>
      <c r="CL58" s="175">
        <f>0</f>
        <v>0</v>
      </c>
      <c r="CM58" s="175">
        <f>0</f>
        <v>0</v>
      </c>
      <c r="CN58" s="175">
        <f>0</f>
        <v>0</v>
      </c>
      <c r="CO58" s="175">
        <f>0</f>
        <v>0</v>
      </c>
      <c r="CP58" s="212">
        <f>0</f>
        <v>0</v>
      </c>
    </row>
    <row r="59" spans="3:94" ht="16">
      <c r="J59" s="175"/>
      <c r="K59" s="175"/>
      <c r="L59" s="789"/>
      <c r="M59" s="261"/>
      <c r="N59" s="261"/>
      <c r="O59" s="261"/>
      <c r="P59" s="261"/>
      <c r="Q59" s="261"/>
      <c r="CJ59" s="203" t="s">
        <v>351</v>
      </c>
      <c r="CL59" s="177">
        <f>'3. Modelo CFS'!F25</f>
        <v>0</v>
      </c>
      <c r="CM59" s="177">
        <f>'3. Modelo CFS'!G25</f>
        <v>0</v>
      </c>
      <c r="CN59" s="177">
        <f>'3. Modelo CFS'!H25</f>
        <v>0</v>
      </c>
      <c r="CO59" s="177">
        <f>'3. Modelo CFS'!I25</f>
        <v>0</v>
      </c>
      <c r="CP59" s="218">
        <f>'3. Modelo CFS'!J25</f>
        <v>-2587</v>
      </c>
    </row>
    <row r="60" spans="3:94">
      <c r="J60" s="175"/>
      <c r="K60" s="175"/>
      <c r="L60" s="789"/>
      <c r="M60" s="261"/>
      <c r="N60" s="261"/>
      <c r="O60" s="261"/>
      <c r="P60" s="261"/>
      <c r="Q60" s="261"/>
      <c r="CJ60" s="206" t="s">
        <v>352</v>
      </c>
      <c r="CK60" s="5"/>
      <c r="CL60" s="219">
        <f>SUM(CL56:CL59)</f>
        <v>-4157.6401814059263</v>
      </c>
      <c r="CM60" s="219">
        <f>SUM(CM56:CM59)</f>
        <v>-8631.4243464682386</v>
      </c>
      <c r="CN60" s="219">
        <f>SUM(CN56:CN59)</f>
        <v>-14428.505117675453</v>
      </c>
      <c r="CO60" s="219">
        <f>SUM(CO56:CO59)</f>
        <v>-34873.212842998924</v>
      </c>
      <c r="CP60" s="220">
        <f>SUM(CP56:CP59)</f>
        <v>-89350.982543082122</v>
      </c>
    </row>
    <row r="61" spans="3:94">
      <c r="J61" s="175"/>
      <c r="K61" s="175"/>
      <c r="L61" s="789"/>
      <c r="M61" s="261"/>
      <c r="N61" s="261"/>
      <c r="O61" s="261"/>
      <c r="P61" s="261"/>
      <c r="Q61" s="261"/>
      <c r="CJ61" s="203" t="s">
        <v>354</v>
      </c>
      <c r="CL61" s="175">
        <f>CL60+CL55</f>
        <v>9851.2966558621993</v>
      </c>
      <c r="CM61" s="175">
        <f>CM60+CM55</f>
        <v>43484.580286489894</v>
      </c>
      <c r="CN61" s="175">
        <f>CN60+CN55</f>
        <v>68077.370016938905</v>
      </c>
      <c r="CO61" s="175">
        <f>CO60+CO55</f>
        <v>187108.55681029009</v>
      </c>
      <c r="CP61" s="212">
        <f>CP60+CP55</f>
        <v>110568.58516977739</v>
      </c>
    </row>
    <row r="62" spans="3:94">
      <c r="J62" s="175"/>
      <c r="K62" s="175"/>
      <c r="CJ62" s="203"/>
      <c r="CL62" s="175"/>
      <c r="CM62" s="175"/>
      <c r="CN62" s="175"/>
      <c r="CO62" s="175"/>
      <c r="CP62" s="212"/>
    </row>
    <row r="63" spans="3:94">
      <c r="J63" s="175"/>
      <c r="K63" s="175"/>
      <c r="CJ63" s="203" t="s">
        <v>339</v>
      </c>
      <c r="CL63" s="175">
        <f>'2. Balance Modelo'!F6</f>
        <v>0</v>
      </c>
      <c r="CM63" s="175">
        <f>CL64</f>
        <v>9851.2966558621993</v>
      </c>
      <c r="CN63" s="175">
        <f>CM64</f>
        <v>53335.876942352093</v>
      </c>
      <c r="CO63" s="175">
        <f>CN64</f>
        <v>121413.24695929099</v>
      </c>
      <c r="CP63" s="212">
        <f>CO64</f>
        <v>308521.80376958108</v>
      </c>
    </row>
    <row r="64" spans="3:94">
      <c r="J64" s="175"/>
      <c r="K64" s="175"/>
      <c r="CJ64" s="203" t="s">
        <v>340</v>
      </c>
      <c r="CL64" s="175">
        <f>CL61+CL63</f>
        <v>9851.2966558621993</v>
      </c>
      <c r="CM64" s="175">
        <f>CM61+CM63</f>
        <v>53335.876942352093</v>
      </c>
      <c r="CN64" s="175">
        <f>CN61+CN63</f>
        <v>121413.24695929099</v>
      </c>
      <c r="CO64" s="175">
        <f>CO61+CO63</f>
        <v>308521.80376958108</v>
      </c>
      <c r="CP64" s="212">
        <f>CP61+CP63</f>
        <v>419090.38893935847</v>
      </c>
    </row>
    <row r="65" spans="10:94">
      <c r="J65" s="175"/>
      <c r="K65" s="175"/>
      <c r="CJ65" s="203" t="s">
        <v>130</v>
      </c>
      <c r="CL65" s="175">
        <f>CL64-'2. Balance Modelo'!G6</f>
        <v>9851.2966558621993</v>
      </c>
      <c r="CM65" s="175">
        <f>CM64-'2. Balance Modelo'!H6</f>
        <v>53335.876942352093</v>
      </c>
      <c r="CN65" s="175">
        <f>CN64-'2. Balance Modelo'!I6</f>
        <v>121413.24695929099</v>
      </c>
      <c r="CO65" s="175">
        <f>CO64-'2. Balance Modelo'!J6</f>
        <v>301572.80376958108</v>
      </c>
      <c r="CP65" s="212">
        <f>CP64-'2. Balance Modelo'!K6</f>
        <v>418297.38893935847</v>
      </c>
    </row>
    <row r="66" spans="10:94">
      <c r="J66" s="175"/>
      <c r="K66" s="175"/>
      <c r="CJ66" s="203"/>
      <c r="CL66" s="175"/>
      <c r="CM66" s="175"/>
      <c r="CN66" s="175"/>
      <c r="CO66" s="175"/>
      <c r="CP66" s="212"/>
    </row>
    <row r="67" spans="10:94">
      <c r="J67" s="175"/>
      <c r="K67" s="175"/>
      <c r="CJ67" s="203" t="s">
        <v>341</v>
      </c>
      <c r="CL67" s="175">
        <f>CL55-D19</f>
        <v>2581.7789329709994</v>
      </c>
      <c r="CM67" s="175">
        <f>CM55-E19</f>
        <v>5359.8744881547391</v>
      </c>
      <c r="CN67" s="175">
        <f>CN55-F19</f>
        <v>18178.700436241728</v>
      </c>
      <c r="CO67" s="175">
        <f>CO55-G19</f>
        <v>13583.295387448044</v>
      </c>
      <c r="CP67" s="212">
        <f>CP55-H19</f>
        <v>17484.95371022477</v>
      </c>
    </row>
    <row r="68" spans="10:94">
      <c r="J68" s="175"/>
      <c r="K68" s="175"/>
      <c r="CJ68" s="203" t="s">
        <v>317</v>
      </c>
      <c r="CL68" s="175">
        <f>CL55-CL67</f>
        <v>11427.157904297126</v>
      </c>
      <c r="CM68" s="175">
        <f>CM55-CM67</f>
        <v>46756.130144803392</v>
      </c>
      <c r="CN68" s="175">
        <f>CN55-CN67</f>
        <v>64327.174698372626</v>
      </c>
      <c r="CO68" s="175">
        <f>CO55-CO67</f>
        <v>208398.47426584095</v>
      </c>
      <c r="CP68" s="212">
        <f>CP55-CP67</f>
        <v>182434.61400263474</v>
      </c>
    </row>
    <row r="69" spans="10:94">
      <c r="J69" s="175"/>
      <c r="K69" s="175"/>
      <c r="CJ69" s="213" t="s">
        <v>130</v>
      </c>
      <c r="CK69" s="96"/>
      <c r="CL69" s="223">
        <f>CL68-D19</f>
        <v>0</v>
      </c>
      <c r="CM69" s="223">
        <f>CM68-E19</f>
        <v>0</v>
      </c>
      <c r="CN69" s="223">
        <f>CN68-F19</f>
        <v>0</v>
      </c>
      <c r="CO69" s="223">
        <f>CO68-G19</f>
        <v>0</v>
      </c>
      <c r="CP69" s="224">
        <f>CP68-H19</f>
        <v>0</v>
      </c>
    </row>
    <row r="70" spans="10:94">
      <c r="J70" s="175"/>
      <c r="K70" s="175"/>
    </row>
    <row r="71" spans="10:94">
      <c r="CJ71" s="3" t="s">
        <v>321</v>
      </c>
      <c r="CK71" s="176">
        <f>CM23</f>
        <v>9.3471494047442122E-2</v>
      </c>
    </row>
    <row r="72" spans="10:94">
      <c r="CJ72" s="3" t="s">
        <v>322</v>
      </c>
      <c r="CK72" s="176">
        <v>0.02</v>
      </c>
    </row>
    <row r="74" spans="10:94">
      <c r="CJ74" s="3" t="s">
        <v>320</v>
      </c>
      <c r="CK74" s="146">
        <v>0</v>
      </c>
      <c r="CL74" s="146">
        <v>1</v>
      </c>
      <c r="CM74" s="146">
        <v>2</v>
      </c>
      <c r="CN74" s="146">
        <v>3</v>
      </c>
      <c r="CO74" s="146">
        <v>4</v>
      </c>
      <c r="CP74" s="146">
        <v>5</v>
      </c>
    </row>
    <row r="75" spans="10:94">
      <c r="CJ75" s="3" t="s">
        <v>317</v>
      </c>
      <c r="CK75" s="146">
        <v>0</v>
      </c>
      <c r="CL75" s="146">
        <f>D23</f>
        <v>55.464689276224824</v>
      </c>
      <c r="CM75" s="146">
        <f>E23</f>
        <v>135.52501491247361</v>
      </c>
      <c r="CN75" s="146">
        <f>F23</f>
        <v>134.15469175885843</v>
      </c>
      <c r="CO75" s="146">
        <f>G23</f>
        <v>299.73531950068809</v>
      </c>
      <c r="CP75" s="146">
        <f>H23</f>
        <v>180.96001607167071</v>
      </c>
    </row>
    <row r="76" spans="10:94">
      <c r="CJ76" s="3" t="s">
        <v>323</v>
      </c>
      <c r="CK76" s="146">
        <v>0</v>
      </c>
      <c r="CL76" s="146">
        <v>0</v>
      </c>
      <c r="CM76" s="146">
        <v>0</v>
      </c>
      <c r="CN76" s="146">
        <v>0</v>
      </c>
      <c r="CO76" s="146">
        <v>0</v>
      </c>
      <c r="CP76" s="146">
        <f>(CP75*(1+CK72))/(CK71-CK72)</f>
        <v>2512.2561993079571</v>
      </c>
    </row>
    <row r="78" spans="10:94">
      <c r="CJ78" s="3" t="s">
        <v>324</v>
      </c>
    </row>
    <row r="79" spans="10:94">
      <c r="CJ79" s="3" t="s">
        <v>317</v>
      </c>
      <c r="CK79" s="146">
        <v>0</v>
      </c>
      <c r="CL79" s="146">
        <f>CL75/(1+$CK$71)^CL74</f>
        <v>50.723488978139187</v>
      </c>
      <c r="CM79" s="146">
        <f>CM75/(1+$CK$71)^CM74</f>
        <v>113.34556512353043</v>
      </c>
      <c r="CN79" s="146">
        <f>CN75/(1+$CK$71)^CN74</f>
        <v>102.60853059512391</v>
      </c>
      <c r="CO79" s="146">
        <f>CO75/(1+$CK$71)^CO74</f>
        <v>209.65636806365788</v>
      </c>
      <c r="CP79" s="146">
        <f>CP75/(1+$CK$71)^CP74</f>
        <v>115.75647604165718</v>
      </c>
    </row>
    <row r="80" spans="10:94">
      <c r="CJ80" s="3" t="s">
        <v>323</v>
      </c>
      <c r="CK80" s="146">
        <v>0</v>
      </c>
      <c r="CL80" s="146">
        <v>0</v>
      </c>
      <c r="CM80" s="146">
        <v>0</v>
      </c>
      <c r="CN80" s="146">
        <v>0</v>
      </c>
      <c r="CO80" s="146">
        <v>0</v>
      </c>
      <c r="CP80" s="146">
        <f>CP76/(1+$CK$71)^CP74</f>
        <v>1607.0396701916659</v>
      </c>
    </row>
    <row r="82" spans="4:94">
      <c r="CJ82" s="3" t="s">
        <v>325</v>
      </c>
      <c r="CK82" s="175">
        <f>SUM(CK79:CP80)</f>
        <v>2199.1300989937745</v>
      </c>
    </row>
    <row r="83" spans="4:94">
      <c r="CJ83" s="3" t="s">
        <v>328</v>
      </c>
      <c r="CK83" s="175">
        <v>-390000</v>
      </c>
    </row>
    <row r="84" spans="4:94" ht="16">
      <c r="CJ84" s="3" t="s">
        <v>329</v>
      </c>
      <c r="CK84" s="177">
        <v>150000</v>
      </c>
    </row>
    <row r="85" spans="4:94">
      <c r="CJ85" s="3" t="s">
        <v>202</v>
      </c>
      <c r="CK85" s="175">
        <f>SUM(CK83:CK84)</f>
        <v>-240000</v>
      </c>
    </row>
    <row r="86" spans="4:94">
      <c r="CJ86" s="3" t="s">
        <v>330</v>
      </c>
      <c r="CK86" s="175">
        <f>CK82+CK85</f>
        <v>-237800.86990100623</v>
      </c>
    </row>
    <row r="89" spans="4:94">
      <c r="CJ89" s="3" t="s">
        <v>331</v>
      </c>
      <c r="CL89" s="143">
        <f>$CK$82/(D15/D21)</f>
        <v>58.476962514729884</v>
      </c>
      <c r="CM89" s="143">
        <f>$CK$82/(E15/E21)</f>
        <v>47.1679160989613</v>
      </c>
      <c r="CN89" s="143">
        <f>$CK$82/(F15/F21)</f>
        <v>39.217268020764514</v>
      </c>
      <c r="CO89" s="143">
        <f>$CK$82/(G15/G21)</f>
        <v>23.527442240127616</v>
      </c>
      <c r="CP89" s="143">
        <f>$CK$82/(H15/H21)</f>
        <v>23.776736576884073</v>
      </c>
    </row>
    <row r="90" spans="4:94">
      <c r="CJ90" s="3" t="s">
        <v>332</v>
      </c>
      <c r="CL90" s="143" t="e">
        <f>$CK$86/('1. Model IS Annual'!F23/'1. Model IS Annual'!F64)</f>
        <v>#DIV/0!</v>
      </c>
      <c r="CM90" s="143" t="e">
        <f>$CK$86/('1. Model IS Annual'!G23/'1. Model IS Annual'!G64)</f>
        <v>#DIV/0!</v>
      </c>
      <c r="CN90" s="143">
        <f>$CK$86/('1. Model IS Annual'!H23/'1. Model IS Annual'!H64)</f>
        <v>240.24326327970138</v>
      </c>
      <c r="CO90" s="143">
        <f>$CK$86/('1. Model IS Annual'!I23/'1. Model IS Annual'!I64)</f>
        <v>-717.03461258559616</v>
      </c>
      <c r="CP90" s="143">
        <f>$CK$86/('1. Model IS Annual'!J23/'1. Model IS Annual'!J64)</f>
        <v>1574.4505216772159</v>
      </c>
    </row>
    <row r="93" spans="4:94">
      <c r="D93" s="85"/>
    </row>
    <row r="95" spans="4:94">
      <c r="D95" s="59"/>
    </row>
  </sheetData>
  <pageMargins left="0.7" right="0.7" top="0.75" bottom="0.75" header="0.3" footer="0.3"/>
  <pageSetup orientation="portrait" horizontalDpi="1200" verticalDpi="12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7">
    <tabColor rgb="FF92D050"/>
  </sheetPr>
  <dimension ref="A1:AE2445"/>
  <sheetViews>
    <sheetView topLeftCell="F1" zoomScale="130" zoomScaleNormal="130" zoomScalePageLayoutView="130" workbookViewId="0">
      <selection activeCell="AJ23" sqref="AJ23"/>
    </sheetView>
  </sheetViews>
  <sheetFormatPr baseColWidth="10" defaultRowHeight="15"/>
  <cols>
    <col min="1" max="1" width="11.6640625" bestFit="1" customWidth="1"/>
    <col min="2" max="2" width="10.1640625" style="227" customWidth="1"/>
    <col min="3" max="3" width="13.6640625" style="227" bestFit="1" customWidth="1"/>
    <col min="7" max="7" width="13.6640625" bestFit="1" customWidth="1"/>
    <col min="9" max="10" width="10.83203125" style="466"/>
    <col min="11" max="11" width="13.33203125" hidden="1" customWidth="1"/>
    <col min="12" max="12" width="0" style="227" hidden="1" customWidth="1"/>
    <col min="13" max="13" width="16.33203125" style="227" hidden="1" customWidth="1"/>
    <col min="14" max="15" width="0" hidden="1" customWidth="1"/>
    <col min="16" max="16" width="16.33203125" style="227" hidden="1" customWidth="1"/>
    <col min="17" max="17" width="16.83203125" style="227" hidden="1" customWidth="1"/>
    <col min="18" max="19" width="0" hidden="1" customWidth="1"/>
    <col min="20" max="20" width="11.83203125" hidden="1" customWidth="1"/>
    <col min="21" max="21" width="12.83203125" hidden="1" customWidth="1"/>
    <col min="22" max="23" width="16.83203125" hidden="1" customWidth="1"/>
    <col min="24" max="24" width="12.33203125" hidden="1" customWidth="1"/>
    <col min="25" max="25" width="0" hidden="1" customWidth="1"/>
    <col min="26" max="26" width="13.33203125" hidden="1" customWidth="1"/>
    <col min="27" max="27" width="0" hidden="1" customWidth="1"/>
    <col min="28" max="28" width="21.83203125" hidden="1" customWidth="1"/>
    <col min="29" max="29" width="0" style="227" hidden="1" customWidth="1"/>
    <col min="30" max="30" width="0" hidden="1" customWidth="1"/>
    <col min="31" max="31" width="0" style="227" hidden="1" customWidth="1"/>
    <col min="32" max="34" width="0" hidden="1" customWidth="1"/>
  </cols>
  <sheetData>
    <row r="1" spans="1:31" ht="16" thickBot="1">
      <c r="A1" t="s">
        <v>491</v>
      </c>
      <c r="B1" s="227" t="s">
        <v>522</v>
      </c>
      <c r="C1" s="227" t="s">
        <v>521</v>
      </c>
      <c r="D1" t="s">
        <v>523</v>
      </c>
      <c r="F1" t="s">
        <v>526</v>
      </c>
      <c r="K1" t="s">
        <v>491</v>
      </c>
      <c r="L1" s="227" t="s">
        <v>516</v>
      </c>
      <c r="M1" s="227" t="s">
        <v>520</v>
      </c>
      <c r="N1" t="s">
        <v>435</v>
      </c>
      <c r="O1" t="s">
        <v>523</v>
      </c>
      <c r="P1" s="227" t="s">
        <v>518</v>
      </c>
      <c r="U1" t="s">
        <v>528</v>
      </c>
      <c r="Y1" t="s">
        <v>527</v>
      </c>
    </row>
    <row r="2" spans="1:31">
      <c r="A2">
        <v>40574</v>
      </c>
      <c r="B2" s="227">
        <v>1286.1199999999999</v>
      </c>
      <c r="C2" s="227">
        <v>15.89</v>
      </c>
      <c r="D2" s="467">
        <f>W3</f>
        <v>3.3655095238095249</v>
      </c>
      <c r="E2" s="467"/>
      <c r="F2" s="227" t="s">
        <v>522</v>
      </c>
      <c r="G2" s="227" t="s">
        <v>521</v>
      </c>
      <c r="I2" s="470" t="s">
        <v>334</v>
      </c>
      <c r="K2">
        <v>40546</v>
      </c>
      <c r="L2" s="227">
        <v>1271.8699999999999</v>
      </c>
      <c r="M2" s="464">
        <v>3368.73</v>
      </c>
      <c r="N2" s="227">
        <v>4.0458999999999996</v>
      </c>
      <c r="O2" s="463">
        <v>3.3323999999999998</v>
      </c>
      <c r="P2" s="227" t="s">
        <v>516</v>
      </c>
      <c r="Q2" s="227" t="s">
        <v>519</v>
      </c>
      <c r="R2" t="s">
        <v>523</v>
      </c>
      <c r="U2" s="227" t="s">
        <v>516</v>
      </c>
      <c r="V2" s="227" t="s">
        <v>519</v>
      </c>
      <c r="W2" s="227" t="s">
        <v>524</v>
      </c>
      <c r="X2" s="227"/>
      <c r="Y2" s="227" t="s">
        <v>516</v>
      </c>
      <c r="Z2" s="227" t="s">
        <v>517</v>
      </c>
      <c r="AB2" s="468" t="s">
        <v>525</v>
      </c>
      <c r="AD2" s="227"/>
    </row>
    <row r="3" spans="1:31" ht="16" thickBot="1">
      <c r="A3">
        <v>40602</v>
      </c>
      <c r="B3" s="227">
        <v>1327.22</v>
      </c>
      <c r="C3" s="227">
        <v>14.55</v>
      </c>
      <c r="D3" s="467">
        <f t="shared" ref="D3:D66" si="0">W4</f>
        <v>3.5485238095238092</v>
      </c>
      <c r="E3" s="467"/>
      <c r="F3" s="227">
        <f>LN(B3)-LN(B2)-LN(1+D2%/12)</f>
        <v>2.8655929298443607E-2</v>
      </c>
      <c r="G3" s="227">
        <f>LN(C3)-LN(C2)-LN(1+D2%/12)</f>
        <v>-9.0899652672824099E-2</v>
      </c>
      <c r="I3" s="469">
        <f>COVAR(F3:F139,G3:G139)/VAR(F3:F139)</f>
        <v>1.0107060009766131</v>
      </c>
      <c r="J3" s="467"/>
      <c r="K3">
        <v>40547</v>
      </c>
      <c r="L3" s="227">
        <v>1270.2</v>
      </c>
      <c r="M3" s="227">
        <v>3390.87</v>
      </c>
      <c r="N3" s="227">
        <v>4.0525000000000002</v>
      </c>
      <c r="O3" s="227">
        <v>3.3287</v>
      </c>
      <c r="T3">
        <v>40574</v>
      </c>
      <c r="U3" s="227">
        <f>VLOOKUP(T3,K$21:R$2445,6)</f>
        <v>1282.61851</v>
      </c>
      <c r="V3" s="227">
        <f>VLOOKUP(T3,K$21:R$2445,7)</f>
        <v>850.39970367298736</v>
      </c>
      <c r="W3" s="227">
        <f>VLOOKUP(T3,K$21:R$2445,8)</f>
        <v>3.3655095238095249</v>
      </c>
      <c r="X3" s="465"/>
      <c r="AB3" s="469">
        <f>COVAR(Y4:Y57,Z4:Z57)/VAR(Y4:Y57)</f>
        <v>1.1688002287293335</v>
      </c>
      <c r="AC3" s="463"/>
      <c r="AE3" s="463"/>
    </row>
    <row r="4" spans="1:31">
      <c r="A4">
        <v>40633</v>
      </c>
      <c r="B4" s="227">
        <v>1325.83</v>
      </c>
      <c r="C4" s="227">
        <v>13.75</v>
      </c>
      <c r="D4" s="467">
        <f t="shared" si="0"/>
        <v>3.3891142857142862</v>
      </c>
      <c r="E4" s="467"/>
      <c r="F4" s="495">
        <f t="shared" ref="F4:F67" si="1">LN(B4)-LN(B3)-LN(1+D3%/12)</f>
        <v>-4.0005902283000621E-3</v>
      </c>
      <c r="G4" s="227">
        <f t="shared" ref="G4:G67" si="2">LN(C4)-LN(C3)-LN(1+D3%/12)</f>
        <v>-5.9504909050283099E-2</v>
      </c>
      <c r="K4">
        <v>40548</v>
      </c>
      <c r="L4" s="227">
        <v>1276.5600999999999</v>
      </c>
      <c r="M4" s="227">
        <v>3418.87</v>
      </c>
      <c r="N4" s="227">
        <v>4.0613000000000001</v>
      </c>
      <c r="O4" s="227">
        <v>3.4653999999999998</v>
      </c>
      <c r="T4">
        <v>40602</v>
      </c>
      <c r="U4" s="227">
        <f t="shared" ref="U4:U67" si="3">VLOOKUP(T4,K$21:R$2445,6)</f>
        <v>1319.3684900000003</v>
      </c>
      <c r="V4" s="227">
        <f t="shared" ref="V4:V67" si="4">VLOOKUP(T4,K$21:R$2445,7)</f>
        <v>863.53416275935717</v>
      </c>
      <c r="W4" s="227">
        <f t="shared" ref="W4:W67" si="5">VLOOKUP(T4,K$21:R$2445,8)</f>
        <v>3.5485238095238092</v>
      </c>
      <c r="X4" s="227"/>
      <c r="Y4" s="462">
        <f>LN(U4)-LN(U3)-LN(1+$W3%/12)</f>
        <v>2.5448840460388734E-2</v>
      </c>
      <c r="Z4" s="462">
        <f>LN(V4)-LN(V3)-LN(1+$W3%/12)</f>
        <v>1.2526315616855112E-2</v>
      </c>
    </row>
    <row r="5" spans="1:31">
      <c r="A5">
        <v>40662</v>
      </c>
      <c r="B5" s="227">
        <v>1363.61</v>
      </c>
      <c r="C5" s="227">
        <v>14.37</v>
      </c>
      <c r="D5" s="467">
        <f t="shared" si="0"/>
        <v>3.4139809523809523</v>
      </c>
      <c r="E5" s="467"/>
      <c r="F5" s="227">
        <f t="shared" si="1"/>
        <v>2.5276635196691426E-2</v>
      </c>
      <c r="G5" s="227">
        <f t="shared" si="2"/>
        <v>4.1283594807915207E-2</v>
      </c>
      <c r="K5">
        <v>40549</v>
      </c>
      <c r="L5" s="227">
        <v>1273.8499999999999</v>
      </c>
      <c r="M5" s="227">
        <v>3383.14</v>
      </c>
      <c r="N5" s="227">
        <v>4.0744999999999996</v>
      </c>
      <c r="O5" s="227">
        <v>3.3932000000000002</v>
      </c>
      <c r="T5">
        <v>40633</v>
      </c>
      <c r="U5" s="227">
        <f t="shared" si="3"/>
        <v>1304.2104619047618</v>
      </c>
      <c r="V5" s="227">
        <f t="shared" si="4"/>
        <v>815.12248733141314</v>
      </c>
      <c r="W5" s="227">
        <f t="shared" si="5"/>
        <v>3.3891142857142862</v>
      </c>
      <c r="X5" s="227"/>
      <c r="Y5" s="462">
        <f t="shared" ref="Y5:Y68" si="6">LN(U5)-LN(U4)-LN(1+$W4%/12)</f>
        <v>-1.4508097351639427E-2</v>
      </c>
      <c r="Z5" s="462">
        <f t="shared" ref="Z5:Z68" si="7">LN(V5)-LN(V4)-LN(1+$W4%/12)</f>
        <v>-6.0647806323101565E-2</v>
      </c>
    </row>
    <row r="6" spans="1:31">
      <c r="A6">
        <v>40694</v>
      </c>
      <c r="B6" s="227">
        <v>1345.2</v>
      </c>
      <c r="C6" s="227">
        <v>21.3</v>
      </c>
      <c r="D6" s="467">
        <f t="shared" si="0"/>
        <v>3.1191428571428568</v>
      </c>
      <c r="E6" s="467"/>
      <c r="F6" s="227">
        <f t="shared" si="1"/>
        <v>-1.6433838718644303E-2</v>
      </c>
      <c r="G6" s="227">
        <f t="shared" si="2"/>
        <v>0.39072342780543873</v>
      </c>
      <c r="K6">
        <v>40550</v>
      </c>
      <c r="L6" s="227">
        <v>1271.5</v>
      </c>
      <c r="M6" s="227">
        <v>3289.5</v>
      </c>
      <c r="N6" s="227">
        <v>4.0595999999999997</v>
      </c>
      <c r="O6" s="227">
        <v>3.3237000000000001</v>
      </c>
      <c r="T6">
        <v>40663</v>
      </c>
      <c r="U6" s="227">
        <f t="shared" si="3"/>
        <v>1331.2352428571428</v>
      </c>
      <c r="V6" s="227">
        <f t="shared" si="4"/>
        <v>793.60157743277966</v>
      </c>
      <c r="W6" s="227">
        <f t="shared" si="5"/>
        <v>3.4139809523809523</v>
      </c>
      <c r="X6" s="227"/>
      <c r="Y6" s="462">
        <f t="shared" si="6"/>
        <v>1.7689136418417621E-2</v>
      </c>
      <c r="Z6" s="462">
        <f t="shared" si="7"/>
        <v>-2.9577130661694657E-2</v>
      </c>
    </row>
    <row r="7" spans="1:31">
      <c r="A7">
        <v>40724</v>
      </c>
      <c r="B7" s="227">
        <v>1320.64</v>
      </c>
      <c r="C7" s="227">
        <v>22</v>
      </c>
      <c r="D7" s="467">
        <f t="shared" si="0"/>
        <v>3.0078714285714288</v>
      </c>
      <c r="E7" s="467"/>
      <c r="F7" s="227">
        <f t="shared" si="1"/>
        <v>-2.1022146715522442E-2</v>
      </c>
      <c r="G7" s="227">
        <f t="shared" si="2"/>
        <v>2.9739467229311697E-2</v>
      </c>
      <c r="K7">
        <v>40553</v>
      </c>
      <c r="L7" s="227">
        <v>1269.75</v>
      </c>
      <c r="M7" s="227">
        <v>3336.72</v>
      </c>
      <c r="N7" s="227">
        <v>4.1094999999999997</v>
      </c>
      <c r="O7" s="227">
        <v>3.2831999999999999</v>
      </c>
      <c r="T7">
        <v>40694</v>
      </c>
      <c r="U7" s="227">
        <f t="shared" si="3"/>
        <v>1337.1654949999997</v>
      </c>
      <c r="V7" s="227">
        <f t="shared" si="4"/>
        <v>766.55814688942473</v>
      </c>
      <c r="W7" s="227">
        <f t="shared" si="5"/>
        <v>3.1191428571428568</v>
      </c>
      <c r="X7" s="227"/>
      <c r="Y7" s="462">
        <f t="shared" si="6"/>
        <v>1.6038612568124873E-3</v>
      </c>
      <c r="Z7" s="462">
        <f t="shared" si="7"/>
        <v>-3.7511932785408611E-2</v>
      </c>
    </row>
    <row r="8" spans="1:31">
      <c r="A8">
        <v>40753</v>
      </c>
      <c r="B8" s="227">
        <v>1292.28</v>
      </c>
      <c r="C8" s="227">
        <v>21.11</v>
      </c>
      <c r="D8" s="467">
        <f t="shared" si="0"/>
        <v>2.8793523809523802</v>
      </c>
      <c r="E8" s="467"/>
      <c r="F8" s="227">
        <f t="shared" si="1"/>
        <v>-2.4211790778502926E-2</v>
      </c>
      <c r="G8" s="227">
        <f t="shared" si="2"/>
        <v>-4.3799014841162484E-2</v>
      </c>
      <c r="K8">
        <v>40554</v>
      </c>
      <c r="L8" s="227">
        <v>1274.48</v>
      </c>
      <c r="M8" s="227">
        <v>3403.08</v>
      </c>
      <c r="N8" s="227">
        <v>4.0689000000000002</v>
      </c>
      <c r="O8" s="227">
        <v>3.3395999999999999</v>
      </c>
      <c r="T8">
        <v>40724</v>
      </c>
      <c r="U8" s="227">
        <f t="shared" si="3"/>
        <v>1285.9904714285713</v>
      </c>
      <c r="V8" s="227">
        <f t="shared" si="4"/>
        <v>745.07418495246247</v>
      </c>
      <c r="W8" s="227">
        <f t="shared" si="5"/>
        <v>3.0078714285714288</v>
      </c>
      <c r="X8" s="227"/>
      <c r="Y8" s="462">
        <f t="shared" si="6"/>
        <v>-4.1618768402454875E-2</v>
      </c>
      <c r="Z8" s="462">
        <f t="shared" si="7"/>
        <v>-3.1022678568938648E-2</v>
      </c>
    </row>
    <row r="9" spans="1:31">
      <c r="A9">
        <v>40786</v>
      </c>
      <c r="B9" s="227">
        <v>1218.8900000000001</v>
      </c>
      <c r="C9" s="227">
        <v>18.82</v>
      </c>
      <c r="D9" s="467">
        <f t="shared" si="0"/>
        <v>2.1685761904761902</v>
      </c>
      <c r="E9" s="467"/>
      <c r="F9" s="227">
        <f t="shared" si="1"/>
        <v>-6.0864077828294734E-2</v>
      </c>
      <c r="G9" s="227">
        <f t="shared" si="2"/>
        <v>-0.11722331391216945</v>
      </c>
      <c r="K9">
        <v>40555</v>
      </c>
      <c r="L9" s="227">
        <v>1285.96</v>
      </c>
      <c r="M9" s="227">
        <v>3465.31</v>
      </c>
      <c r="N9" s="227">
        <v>4.0853999999999999</v>
      </c>
      <c r="O9" s="227">
        <v>3.3650000000000002</v>
      </c>
      <c r="T9">
        <v>40755</v>
      </c>
      <c r="U9" s="227">
        <f t="shared" si="3"/>
        <v>1325.1849950000001</v>
      </c>
      <c r="V9" s="227">
        <f t="shared" si="4"/>
        <v>789.86290493922411</v>
      </c>
      <c r="W9" s="227">
        <f t="shared" si="5"/>
        <v>2.8793523809523802</v>
      </c>
      <c r="X9" s="227"/>
      <c r="Y9" s="462">
        <f t="shared" si="6"/>
        <v>2.7519428893814049E-2</v>
      </c>
      <c r="Z9" s="462">
        <f t="shared" si="7"/>
        <v>5.5872178467419834E-2</v>
      </c>
    </row>
    <row r="10" spans="1:31">
      <c r="A10">
        <v>40816</v>
      </c>
      <c r="B10" s="227">
        <v>1131.42</v>
      </c>
      <c r="C10" s="227">
        <v>14.99</v>
      </c>
      <c r="D10" s="467">
        <f t="shared" si="0"/>
        <v>1.9313666666666671</v>
      </c>
      <c r="E10" s="467"/>
      <c r="F10" s="227">
        <f t="shared" si="1"/>
        <v>-7.6272643442940713E-2</v>
      </c>
      <c r="G10" s="227">
        <f t="shared" si="2"/>
        <v>-0.22934233794288528</v>
      </c>
      <c r="K10">
        <v>40556</v>
      </c>
      <c r="L10" s="227">
        <v>1283.76</v>
      </c>
      <c r="M10" s="227">
        <v>3442.95</v>
      </c>
      <c r="N10" s="227">
        <v>4.0719000000000003</v>
      </c>
      <c r="O10" s="227">
        <v>3.2972000000000001</v>
      </c>
      <c r="T10">
        <v>40786</v>
      </c>
      <c r="U10" s="227">
        <f t="shared" si="3"/>
        <v>1177.1928523809522</v>
      </c>
      <c r="V10" s="227">
        <f t="shared" si="4"/>
        <v>704.9865395619828</v>
      </c>
      <c r="W10" s="227">
        <f t="shared" si="5"/>
        <v>2.1685761904761902</v>
      </c>
      <c r="X10" s="227"/>
      <c r="Y10" s="462">
        <f t="shared" si="6"/>
        <v>-0.12081598912245917</v>
      </c>
      <c r="Z10" s="462">
        <f t="shared" si="7"/>
        <v>-0.1160772687490399</v>
      </c>
    </row>
    <row r="11" spans="1:31">
      <c r="A11">
        <v>40847</v>
      </c>
      <c r="B11" s="227">
        <v>1253.3</v>
      </c>
      <c r="C11" s="227">
        <v>15</v>
      </c>
      <c r="D11" s="467">
        <f t="shared" si="0"/>
        <v>2.1551333333333336</v>
      </c>
      <c r="E11" s="467"/>
      <c r="F11" s="227">
        <f t="shared" si="1"/>
        <v>0.1006984132407345</v>
      </c>
      <c r="G11" s="227">
        <f t="shared" si="2"/>
        <v>-9.4128942215207989E-4</v>
      </c>
      <c r="K11">
        <v>40557</v>
      </c>
      <c r="L11" s="227">
        <v>1293.24</v>
      </c>
      <c r="M11" s="227">
        <v>3476.26</v>
      </c>
      <c r="N11" s="227">
        <v>4.0815999999999999</v>
      </c>
      <c r="O11" s="227">
        <v>3.3231000000000002</v>
      </c>
      <c r="T11">
        <v>40816</v>
      </c>
      <c r="U11" s="227">
        <f t="shared" si="3"/>
        <v>1172.3520200000003</v>
      </c>
      <c r="V11" s="227">
        <f t="shared" si="4"/>
        <v>609.08176774519256</v>
      </c>
      <c r="W11" s="227">
        <f t="shared" si="5"/>
        <v>1.9313666666666671</v>
      </c>
      <c r="X11" s="227"/>
      <c r="Y11" s="462">
        <f t="shared" si="6"/>
        <v>-5.9261771291231283E-3</v>
      </c>
      <c r="Z11" s="462">
        <f t="shared" si="7"/>
        <v>-0.14803170142174571</v>
      </c>
    </row>
    <row r="12" spans="1:31">
      <c r="A12">
        <v>40877</v>
      </c>
      <c r="B12" s="227">
        <v>1246.96</v>
      </c>
      <c r="C12" s="227">
        <v>12.9</v>
      </c>
      <c r="D12" s="467">
        <f t="shared" si="0"/>
        <v>2.0098190476190481</v>
      </c>
      <c r="E12" s="467"/>
      <c r="F12" s="227">
        <f t="shared" si="1"/>
        <v>-6.865817101194098E-3</v>
      </c>
      <c r="G12" s="227">
        <f t="shared" si="2"/>
        <v>-0.15261722339909672</v>
      </c>
      <c r="K12">
        <v>40560</v>
      </c>
      <c r="M12" s="227">
        <v>3476.42</v>
      </c>
      <c r="N12" s="227">
        <v>4.1349</v>
      </c>
      <c r="O12" s="227">
        <v>3.3662999999999998</v>
      </c>
      <c r="T12">
        <v>40847</v>
      </c>
      <c r="U12" s="227">
        <f t="shared" si="3"/>
        <v>1207.2166666666667</v>
      </c>
      <c r="V12" s="227">
        <f t="shared" si="4"/>
        <v>534.71526558616824</v>
      </c>
      <c r="W12" s="227">
        <f t="shared" si="5"/>
        <v>2.1551333333333336</v>
      </c>
      <c r="X12" s="227"/>
      <c r="Y12" s="462">
        <f t="shared" si="6"/>
        <v>2.7697251600864472E-2</v>
      </c>
      <c r="Z12" s="462">
        <f t="shared" si="7"/>
        <v>-0.13182631133607267</v>
      </c>
    </row>
    <row r="13" spans="1:31">
      <c r="A13">
        <v>40907</v>
      </c>
      <c r="B13" s="227">
        <v>1257.6099999999999</v>
      </c>
      <c r="C13" s="227">
        <v>15.81</v>
      </c>
      <c r="D13" s="467">
        <f t="shared" si="0"/>
        <v>1.9343190476190473</v>
      </c>
      <c r="E13" s="467"/>
      <c r="F13" s="227">
        <f t="shared" si="1"/>
        <v>6.8310569059724735E-3</v>
      </c>
      <c r="G13" s="227">
        <f t="shared" si="2"/>
        <v>0.20174189164325057</v>
      </c>
      <c r="K13">
        <v>40561</v>
      </c>
      <c r="L13" s="227">
        <v>1295.02</v>
      </c>
      <c r="M13" s="227">
        <v>3477.51</v>
      </c>
      <c r="N13" s="227">
        <v>4.0682</v>
      </c>
      <c r="O13" s="227">
        <v>3.339</v>
      </c>
      <c r="T13">
        <v>40877</v>
      </c>
      <c r="U13" s="227">
        <f t="shared" si="3"/>
        <v>1226.8219950000002</v>
      </c>
      <c r="V13" s="227">
        <f t="shared" si="4"/>
        <v>575.6221090257186</v>
      </c>
      <c r="W13" s="227">
        <f t="shared" si="5"/>
        <v>2.0098190476190481</v>
      </c>
      <c r="X13" s="227"/>
      <c r="Y13" s="462">
        <f t="shared" si="6"/>
        <v>1.4315313761698319E-2</v>
      </c>
      <c r="Z13" s="462">
        <f t="shared" si="7"/>
        <v>7.1922659647821588E-2</v>
      </c>
    </row>
    <row r="14" spans="1:31">
      <c r="A14">
        <v>40939</v>
      </c>
      <c r="B14" s="227">
        <v>1312.41</v>
      </c>
      <c r="C14" s="227">
        <v>17.9999</v>
      </c>
      <c r="D14" s="467">
        <f t="shared" si="0"/>
        <v>1.9341952380952381</v>
      </c>
      <c r="E14" s="467"/>
      <c r="F14" s="227">
        <f t="shared" si="1"/>
        <v>4.1041412617958163E-2</v>
      </c>
      <c r="G14" s="227">
        <f t="shared" si="2"/>
        <v>0.12811291633294644</v>
      </c>
      <c r="K14">
        <v>40562</v>
      </c>
      <c r="L14" s="227">
        <v>1281.92</v>
      </c>
      <c r="M14" s="227">
        <v>3494.9</v>
      </c>
      <c r="N14" s="227">
        <v>4.0461</v>
      </c>
      <c r="O14" s="227">
        <v>3.4487999999999999</v>
      </c>
      <c r="T14">
        <v>40908</v>
      </c>
      <c r="U14" s="227">
        <f t="shared" si="3"/>
        <v>1243.3238095238096</v>
      </c>
      <c r="V14" s="227">
        <f t="shared" si="4"/>
        <v>523.53023774562905</v>
      </c>
      <c r="W14" s="227">
        <f t="shared" si="5"/>
        <v>1.9343190476190473</v>
      </c>
      <c r="X14" s="227"/>
      <c r="Y14" s="462">
        <f t="shared" si="6"/>
        <v>1.1687754992367579E-2</v>
      </c>
      <c r="Z14" s="462">
        <f t="shared" si="7"/>
        <v>-9.6530043506008953E-2</v>
      </c>
    </row>
    <row r="15" spans="1:31">
      <c r="A15">
        <v>40968</v>
      </c>
      <c r="B15" s="227">
        <v>1365.68</v>
      </c>
      <c r="C15" s="227">
        <v>18.2</v>
      </c>
      <c r="D15" s="467">
        <f t="shared" si="0"/>
        <v>1.9916047619047617</v>
      </c>
      <c r="E15" s="467"/>
      <c r="F15" s="227">
        <f t="shared" si="1"/>
        <v>3.8176799624133458E-2</v>
      </c>
      <c r="G15" s="227">
        <f t="shared" si="2"/>
        <v>9.4448599952888859E-3</v>
      </c>
      <c r="K15">
        <v>40563</v>
      </c>
      <c r="L15" s="227">
        <v>1280.26</v>
      </c>
      <c r="M15" s="227">
        <v>3522.6</v>
      </c>
      <c r="N15" s="227">
        <v>4.1177000000000001</v>
      </c>
      <c r="O15" s="227">
        <v>3.4041999999999999</v>
      </c>
      <c r="T15">
        <v>40939</v>
      </c>
      <c r="U15" s="227">
        <f t="shared" si="3"/>
        <v>1300.5780200000002</v>
      </c>
      <c r="V15" s="227">
        <f t="shared" si="4"/>
        <v>591.93341908425327</v>
      </c>
      <c r="W15" s="227">
        <f t="shared" si="5"/>
        <v>1.9341952380952381</v>
      </c>
      <c r="X15" s="227"/>
      <c r="Y15" s="462">
        <f t="shared" si="6"/>
        <v>4.3409876589046971E-2</v>
      </c>
      <c r="Z15" s="462">
        <f t="shared" si="7"/>
        <v>0.12118873664595657</v>
      </c>
    </row>
    <row r="16" spans="1:31">
      <c r="A16">
        <v>40998</v>
      </c>
      <c r="B16" s="227">
        <v>1408.47</v>
      </c>
      <c r="C16" s="227">
        <v>18.085100000000001</v>
      </c>
      <c r="D16" s="467">
        <f t="shared" si="0"/>
        <v>2.1950904761904764</v>
      </c>
      <c r="E16" s="467"/>
      <c r="F16" s="227">
        <f t="shared" si="1"/>
        <v>2.9193240858995422E-2</v>
      </c>
      <c r="G16" s="227">
        <f t="shared" si="2"/>
        <v>-7.991494153260852E-3</v>
      </c>
      <c r="K16">
        <v>40564</v>
      </c>
      <c r="L16" s="227">
        <v>1283.3499999999999</v>
      </c>
      <c r="M16" s="227">
        <v>3523.59</v>
      </c>
      <c r="N16" s="227">
        <v>4.0861999999999998</v>
      </c>
      <c r="O16" s="227">
        <v>3.4043999999999999</v>
      </c>
      <c r="T16">
        <v>40968</v>
      </c>
      <c r="U16" s="227">
        <f t="shared" si="3"/>
        <v>1350.5790571428572</v>
      </c>
      <c r="V16" s="227">
        <f t="shared" si="4"/>
        <v>580.11551155115524</v>
      </c>
      <c r="W16" s="227">
        <f t="shared" si="5"/>
        <v>1.9916047619047617</v>
      </c>
      <c r="X16" s="227"/>
      <c r="Y16" s="462">
        <f t="shared" si="6"/>
        <v>3.6114103522535308E-2</v>
      </c>
      <c r="Z16" s="462">
        <f t="shared" si="7"/>
        <v>-2.1777451000237862E-2</v>
      </c>
    </row>
    <row r="17" spans="1:26">
      <c r="A17">
        <v>41029</v>
      </c>
      <c r="B17" s="227">
        <v>1397.91</v>
      </c>
      <c r="C17" s="227">
        <v>13.37</v>
      </c>
      <c r="D17" s="467">
        <f t="shared" si="0"/>
        <v>1.9269000000000001</v>
      </c>
      <c r="E17" s="467"/>
      <c r="F17" s="227">
        <f t="shared" si="1"/>
        <v>-9.3533158337734939E-3</v>
      </c>
      <c r="G17" s="227">
        <f t="shared" si="2"/>
        <v>-0.30390257475693855</v>
      </c>
      <c r="K17">
        <v>40567</v>
      </c>
      <c r="L17" s="227">
        <v>1290.8399999999999</v>
      </c>
      <c r="M17" s="227">
        <v>3628.48</v>
      </c>
      <c r="N17" s="227">
        <v>4.1158999999999999</v>
      </c>
      <c r="O17" s="227">
        <v>3.3283999999999998</v>
      </c>
      <c r="T17">
        <v>40999</v>
      </c>
      <c r="U17" s="227">
        <f t="shared" si="3"/>
        <v>1389.9628571428573</v>
      </c>
      <c r="V17" s="227">
        <f t="shared" si="4"/>
        <v>535.94581432185169</v>
      </c>
      <c r="W17" s="227">
        <f t="shared" si="5"/>
        <v>2.1950904761904764</v>
      </c>
      <c r="X17" s="227"/>
      <c r="Y17" s="462">
        <f t="shared" si="6"/>
        <v>2.7085298699468501E-2</v>
      </c>
      <c r="Z17" s="462">
        <f t="shared" si="7"/>
        <v>-8.0852473184089182E-2</v>
      </c>
    </row>
    <row r="18" spans="1:26">
      <c r="A18">
        <v>41060</v>
      </c>
      <c r="B18" s="227">
        <v>1310.33</v>
      </c>
      <c r="C18" s="227">
        <v>13.78</v>
      </c>
      <c r="D18" s="467">
        <f t="shared" si="0"/>
        <v>1.6587285714285716</v>
      </c>
      <c r="E18" s="467"/>
      <c r="F18" s="227">
        <f t="shared" si="1"/>
        <v>-6.6303712332384357E-2</v>
      </c>
      <c r="G18" s="227">
        <f t="shared" si="2"/>
        <v>2.8600412309745697E-2</v>
      </c>
      <c r="K18">
        <v>40568</v>
      </c>
      <c r="L18" s="227">
        <v>1291.1801</v>
      </c>
      <c r="M18" s="227">
        <v>3613.73</v>
      </c>
      <c r="N18" s="227">
        <v>4.0827999999999998</v>
      </c>
      <c r="O18" s="227">
        <v>3.4146000000000001</v>
      </c>
      <c r="T18">
        <v>41029</v>
      </c>
      <c r="U18" s="227">
        <f t="shared" si="3"/>
        <v>1387.4785523809526</v>
      </c>
      <c r="V18" s="227">
        <f t="shared" si="4"/>
        <v>440.89669635423587</v>
      </c>
      <c r="W18" s="227">
        <f t="shared" si="5"/>
        <v>1.9269000000000001</v>
      </c>
      <c r="X18" s="227"/>
      <c r="Y18" s="462">
        <f t="shared" si="6"/>
        <v>-3.6164875678192632E-3</v>
      </c>
      <c r="Z18" s="462">
        <f t="shared" si="7"/>
        <v>-0.1970500349387054</v>
      </c>
    </row>
    <row r="19" spans="1:26">
      <c r="A19">
        <v>41089</v>
      </c>
      <c r="B19" s="227">
        <v>1362.16</v>
      </c>
      <c r="C19" s="227">
        <v>14.54</v>
      </c>
      <c r="D19" s="467">
        <f t="shared" si="0"/>
        <v>1.5768809523809524</v>
      </c>
      <c r="E19" s="467"/>
      <c r="F19" s="227">
        <f t="shared" si="1"/>
        <v>3.7411341895306219E-2</v>
      </c>
      <c r="G19" s="227">
        <f t="shared" si="2"/>
        <v>5.2303887171329791E-2</v>
      </c>
      <c r="K19">
        <v>40569</v>
      </c>
      <c r="L19" s="227">
        <v>1296.6300000000001</v>
      </c>
      <c r="M19" s="227">
        <v>3604.8</v>
      </c>
      <c r="N19" s="227">
        <v>4.0963000000000003</v>
      </c>
      <c r="O19" s="227">
        <v>3.3873000000000002</v>
      </c>
      <c r="T19">
        <v>41060</v>
      </c>
      <c r="U19" s="227">
        <f t="shared" si="3"/>
        <v>1334.9934900000001</v>
      </c>
      <c r="V19" s="227">
        <f t="shared" si="4"/>
        <v>378.6374264731279</v>
      </c>
      <c r="W19" s="227">
        <f t="shared" si="5"/>
        <v>1.6587285714285716</v>
      </c>
      <c r="X19" s="227"/>
      <c r="Y19" s="462">
        <f t="shared" si="6"/>
        <v>-4.0166155501608784E-2</v>
      </c>
      <c r="Z19" s="462">
        <f t="shared" si="7"/>
        <v>-0.1538359727279201</v>
      </c>
    </row>
    <row r="20" spans="1:26">
      <c r="A20">
        <v>41121</v>
      </c>
      <c r="B20" s="227">
        <v>1379.32</v>
      </c>
      <c r="C20" s="227">
        <v>13.03</v>
      </c>
      <c r="D20" s="467">
        <f t="shared" si="0"/>
        <v>1.5521666666666667</v>
      </c>
      <c r="E20" s="467"/>
      <c r="F20" s="227">
        <f t="shared" si="1"/>
        <v>1.1205744143417995E-2</v>
      </c>
      <c r="G20" s="227">
        <f t="shared" si="2"/>
        <v>-0.11096228579791259</v>
      </c>
      <c r="K20">
        <v>40570</v>
      </c>
      <c r="L20" s="227">
        <v>1299.54</v>
      </c>
      <c r="M20" s="227">
        <v>3603.44</v>
      </c>
      <c r="N20" s="227">
        <v>4.1058000000000003</v>
      </c>
      <c r="O20" s="227">
        <v>3.3214000000000001</v>
      </c>
      <c r="T20">
        <v>41090</v>
      </c>
      <c r="U20" s="227">
        <f t="shared" si="3"/>
        <v>1323.4847714285715</v>
      </c>
      <c r="V20" s="227">
        <f t="shared" si="4"/>
        <v>349.51853484911328</v>
      </c>
      <c r="W20" s="227">
        <f t="shared" si="5"/>
        <v>1.5768809523809524</v>
      </c>
      <c r="X20" s="227"/>
      <c r="Y20" s="462">
        <f t="shared" si="6"/>
        <v>-1.0039498452980286E-2</v>
      </c>
      <c r="Z20" s="462">
        <f t="shared" si="7"/>
        <v>-8.1403815418905776E-2</v>
      </c>
    </row>
    <row r="21" spans="1:26">
      <c r="A21">
        <v>41152</v>
      </c>
      <c r="B21" s="227">
        <v>1406.58</v>
      </c>
      <c r="C21" s="227">
        <v>13.74</v>
      </c>
      <c r="D21" s="467">
        <f t="shared" si="0"/>
        <v>1.6967238095238095</v>
      </c>
      <c r="E21" s="467"/>
      <c r="F21" s="227">
        <f t="shared" si="1"/>
        <v>1.8277965596697213E-2</v>
      </c>
      <c r="G21" s="227">
        <f t="shared" si="2"/>
        <v>5.1764259249764313E-2</v>
      </c>
      <c r="K21">
        <v>40571</v>
      </c>
      <c r="L21" s="227">
        <v>1276.3399999999999</v>
      </c>
      <c r="M21" s="227">
        <v>3546.26</v>
      </c>
      <c r="N21" s="227">
        <v>4.1863999999999999</v>
      </c>
      <c r="O21" s="227">
        <v>3.3704000000000001</v>
      </c>
      <c r="P21" s="227">
        <f t="shared" ref="P21:P84" si="8">+AVERAGE(L1:L21)</f>
        <v>1282.4342210526318</v>
      </c>
      <c r="Q21" s="227">
        <f>+AVERAGE(M1:M21)/AVERAGE(N1:N21)</f>
        <v>849.73664059575742</v>
      </c>
      <c r="R21" s="227">
        <f>AVERAGE(O1:O21)</f>
        <v>3.3618150000000009</v>
      </c>
      <c r="T21">
        <v>41121</v>
      </c>
      <c r="U21" s="227">
        <f t="shared" si="3"/>
        <v>1359.4900050000001</v>
      </c>
      <c r="V21" s="227">
        <f t="shared" si="4"/>
        <v>357.18177501890369</v>
      </c>
      <c r="W21" s="227">
        <f t="shared" si="5"/>
        <v>1.5521666666666667</v>
      </c>
      <c r="X21" s="227"/>
      <c r="Y21" s="462">
        <f t="shared" si="6"/>
        <v>2.5528191935054598E-2</v>
      </c>
      <c r="Z21" s="462">
        <f t="shared" si="7"/>
        <v>2.0375028347690536E-2</v>
      </c>
    </row>
    <row r="22" spans="1:26">
      <c r="A22">
        <v>41180</v>
      </c>
      <c r="B22" s="227">
        <v>1440.67</v>
      </c>
      <c r="C22" s="227">
        <v>15.74</v>
      </c>
      <c r="D22" s="467">
        <f t="shared" si="0"/>
        <v>1.6932571428571428</v>
      </c>
      <c r="E22" s="467"/>
      <c r="F22" s="227">
        <f t="shared" si="1"/>
        <v>2.2534119209231592E-2</v>
      </c>
      <c r="G22" s="227">
        <f t="shared" si="2"/>
        <v>0.13448101835408494</v>
      </c>
      <c r="K22">
        <v>40574</v>
      </c>
      <c r="L22" s="227">
        <v>1286.1199999999999</v>
      </c>
      <c r="M22" s="227">
        <v>3540.59</v>
      </c>
      <c r="N22" s="227">
        <v>4.0997000000000003</v>
      </c>
      <c r="O22" s="227">
        <v>3.4394</v>
      </c>
      <c r="P22" s="227">
        <f t="shared" si="8"/>
        <v>1282.61851</v>
      </c>
      <c r="Q22" s="227">
        <f t="shared" ref="Q22:Q85" si="9">+AVERAGE(M2:M22)/AVERAGE(N2:N22)</f>
        <v>850.39970367298736</v>
      </c>
      <c r="R22" s="227">
        <f t="shared" ref="R22:R85" si="10">AVERAGE(O2:O22)</f>
        <v>3.3655095238095249</v>
      </c>
      <c r="T22">
        <v>41152</v>
      </c>
      <c r="U22" s="227">
        <f t="shared" si="3"/>
        <v>1406.6185714285714</v>
      </c>
      <c r="V22" s="227">
        <f t="shared" si="4"/>
        <v>370.80023936855611</v>
      </c>
      <c r="W22" s="227">
        <f t="shared" si="5"/>
        <v>1.6967238095238095</v>
      </c>
      <c r="X22" s="227"/>
      <c r="Y22" s="462">
        <f t="shared" si="6"/>
        <v>3.278637836431926E-2</v>
      </c>
      <c r="Z22" s="462">
        <f t="shared" si="7"/>
        <v>3.6126016912970085E-2</v>
      </c>
    </row>
    <row r="23" spans="1:26">
      <c r="A23">
        <v>41213</v>
      </c>
      <c r="B23" s="227">
        <v>1412.16</v>
      </c>
      <c r="C23" s="227">
        <v>17</v>
      </c>
      <c r="D23" s="467">
        <f t="shared" si="0"/>
        <v>1.6873619047619048</v>
      </c>
      <c r="E23" s="467"/>
      <c r="F23" s="227">
        <f t="shared" si="1"/>
        <v>-2.1397889085357582E-2</v>
      </c>
      <c r="G23" s="227">
        <f t="shared" si="2"/>
        <v>7.559804804010159E-2</v>
      </c>
      <c r="K23">
        <v>40575</v>
      </c>
      <c r="L23" s="227">
        <v>1307.5899999999999</v>
      </c>
      <c r="M23" s="227">
        <v>3545.71</v>
      </c>
      <c r="N23" s="227">
        <v>4.1459000000000001</v>
      </c>
      <c r="O23" s="227">
        <v>3.4771000000000001</v>
      </c>
      <c r="P23" s="227">
        <f t="shared" si="8"/>
        <v>1284.4045100000001</v>
      </c>
      <c r="Q23" s="227">
        <f t="shared" si="9"/>
        <v>851.46938200907255</v>
      </c>
      <c r="R23" s="227">
        <f t="shared" si="10"/>
        <v>3.3724000000000003</v>
      </c>
      <c r="T23">
        <v>41182</v>
      </c>
      <c r="U23" s="227">
        <f t="shared" si="3"/>
        <v>1441.5774849999998</v>
      </c>
      <c r="V23" s="227">
        <f t="shared" si="4"/>
        <v>386.59629176089214</v>
      </c>
      <c r="W23" s="227">
        <f t="shared" si="5"/>
        <v>1.6932571428571428</v>
      </c>
      <c r="X23" s="227"/>
      <c r="Y23" s="462">
        <f t="shared" si="6"/>
        <v>2.3136403978009697E-2</v>
      </c>
      <c r="Z23" s="462">
        <f t="shared" si="7"/>
        <v>4.030455772216384E-2</v>
      </c>
    </row>
    <row r="24" spans="1:26">
      <c r="A24">
        <v>41243</v>
      </c>
      <c r="B24" s="227">
        <v>1416.18</v>
      </c>
      <c r="C24" s="227">
        <v>16.7</v>
      </c>
      <c r="D24" s="467">
        <f t="shared" si="0"/>
        <v>1.6768904761904766</v>
      </c>
      <c r="E24" s="467"/>
      <c r="F24" s="227">
        <f t="shared" si="1"/>
        <v>1.437511498965185E-3</v>
      </c>
      <c r="G24" s="227">
        <f t="shared" si="2"/>
        <v>-1.9209771872201652E-2</v>
      </c>
      <c r="K24">
        <v>40576</v>
      </c>
      <c r="L24" s="227">
        <v>1304.03</v>
      </c>
      <c r="M24" s="227">
        <v>3601.45</v>
      </c>
      <c r="N24" s="227">
        <v>4.1483999999999996</v>
      </c>
      <c r="O24" s="227">
        <v>3.5488</v>
      </c>
      <c r="P24" s="227">
        <f t="shared" si="8"/>
        <v>1286.09601</v>
      </c>
      <c r="Q24" s="227">
        <f t="shared" si="9"/>
        <v>852.96768045370573</v>
      </c>
      <c r="R24" s="227">
        <f t="shared" si="10"/>
        <v>3.3828809523809529</v>
      </c>
      <c r="T24">
        <v>41213</v>
      </c>
      <c r="U24" s="227">
        <f t="shared" si="3"/>
        <v>1437.0478894736843</v>
      </c>
      <c r="V24" s="227">
        <f t="shared" si="4"/>
        <v>371.22078192127327</v>
      </c>
      <c r="W24" s="227">
        <f t="shared" si="5"/>
        <v>1.6873619047619048</v>
      </c>
      <c r="X24" s="227"/>
      <c r="Y24" s="462">
        <f t="shared" si="6"/>
        <v>-4.5571101638478793E-3</v>
      </c>
      <c r="Z24" s="462">
        <f t="shared" si="7"/>
        <v>-4.1994042703556916E-2</v>
      </c>
    </row>
    <row r="25" spans="1:26">
      <c r="A25">
        <v>41274</v>
      </c>
      <c r="B25" s="227">
        <v>1426.19</v>
      </c>
      <c r="C25" s="227">
        <v>15.64</v>
      </c>
      <c r="D25" s="467">
        <f t="shared" si="0"/>
        <v>1.8286761904761908</v>
      </c>
      <c r="E25" s="467"/>
      <c r="F25" s="227">
        <f t="shared" si="1"/>
        <v>5.6470138482334793E-3</v>
      </c>
      <c r="G25" s="227">
        <f t="shared" si="2"/>
        <v>-6.6973417568768331E-2</v>
      </c>
      <c r="K25">
        <v>40577</v>
      </c>
      <c r="L25" s="227">
        <v>1307.0999999999999</v>
      </c>
      <c r="M25" s="227">
        <v>3543.47</v>
      </c>
      <c r="N25" s="227">
        <v>4.1538000000000004</v>
      </c>
      <c r="O25" s="227">
        <v>3.6356000000000002</v>
      </c>
      <c r="P25" s="227">
        <f t="shared" si="8"/>
        <v>1287.6230049999999</v>
      </c>
      <c r="Q25" s="227">
        <f t="shared" si="9"/>
        <v>853.49822090910698</v>
      </c>
      <c r="R25" s="227">
        <f t="shared" si="10"/>
        <v>3.3909857142857143</v>
      </c>
      <c r="T25">
        <v>41243</v>
      </c>
      <c r="U25" s="227">
        <f t="shared" si="3"/>
        <v>1392.8585100000003</v>
      </c>
      <c r="V25" s="227">
        <f t="shared" si="4"/>
        <v>360.53908198457441</v>
      </c>
      <c r="W25" s="227">
        <f t="shared" si="5"/>
        <v>1.6768904761904766</v>
      </c>
      <c r="X25" s="227"/>
      <c r="Y25" s="462">
        <f t="shared" si="6"/>
        <v>-3.2637962295992383E-2</v>
      </c>
      <c r="Z25" s="462">
        <f t="shared" si="7"/>
        <v>-3.0601771015751476E-2</v>
      </c>
    </row>
    <row r="26" spans="1:26">
      <c r="A26">
        <v>41305</v>
      </c>
      <c r="B26" s="227">
        <v>1498.11</v>
      </c>
      <c r="C26" s="227">
        <v>15.83</v>
      </c>
      <c r="D26" s="467">
        <f t="shared" si="0"/>
        <v>1.9774619047619046</v>
      </c>
      <c r="E26" s="467"/>
      <c r="F26" s="227">
        <f t="shared" si="1"/>
        <v>4.7675023819666679E-2</v>
      </c>
      <c r="G26" s="227">
        <f t="shared" si="2"/>
        <v>1.0552401902843653E-2</v>
      </c>
      <c r="K26">
        <v>40578</v>
      </c>
      <c r="L26" s="227">
        <v>1310.87</v>
      </c>
      <c r="M26" s="227">
        <v>3539.06</v>
      </c>
      <c r="N26" s="227">
        <v>4.1623000000000001</v>
      </c>
      <c r="O26" s="227">
        <v>3.6299000000000001</v>
      </c>
      <c r="P26" s="227">
        <f t="shared" si="8"/>
        <v>1289.4740049999998</v>
      </c>
      <c r="Q26" s="227">
        <f t="shared" si="9"/>
        <v>854.43739975622577</v>
      </c>
      <c r="R26" s="227">
        <f t="shared" si="10"/>
        <v>3.4022571428571431</v>
      </c>
      <c r="T26">
        <v>41274</v>
      </c>
      <c r="U26" s="227">
        <f t="shared" si="3"/>
        <v>1421.9947571428572</v>
      </c>
      <c r="V26" s="227">
        <f t="shared" si="4"/>
        <v>448.92675805590181</v>
      </c>
      <c r="W26" s="227">
        <f t="shared" si="5"/>
        <v>1.8286761904761908</v>
      </c>
      <c r="X26" s="227"/>
      <c r="Y26" s="462">
        <f t="shared" si="6"/>
        <v>1.9306093658589669E-2</v>
      </c>
      <c r="Z26" s="462">
        <f t="shared" si="7"/>
        <v>0.21786295745606407</v>
      </c>
    </row>
    <row r="27" spans="1:26">
      <c r="A27">
        <v>41333</v>
      </c>
      <c r="B27" s="227">
        <v>1514.68</v>
      </c>
      <c r="C27" s="227">
        <v>17.5059</v>
      </c>
      <c r="D27" s="467">
        <f t="shared" si="0"/>
        <v>1.9426809523809525</v>
      </c>
      <c r="E27" s="467"/>
      <c r="F27" s="227">
        <f t="shared" si="1"/>
        <v>9.3533532400941598E-3</v>
      </c>
      <c r="G27" s="227">
        <f t="shared" si="2"/>
        <v>9.8984564425745589E-2</v>
      </c>
      <c r="K27">
        <v>40581</v>
      </c>
      <c r="L27" s="227">
        <v>1319.05</v>
      </c>
      <c r="M27" s="227">
        <v>3563.35</v>
      </c>
      <c r="N27" s="227">
        <v>4.1303999999999998</v>
      </c>
      <c r="O27" s="227">
        <v>3.7372999999999998</v>
      </c>
      <c r="P27" s="227">
        <f t="shared" si="8"/>
        <v>1291.8515049999999</v>
      </c>
      <c r="Q27" s="227">
        <f t="shared" si="9"/>
        <v>856.90971180130293</v>
      </c>
      <c r="R27" s="227">
        <f t="shared" si="10"/>
        <v>3.4219523809523813</v>
      </c>
      <c r="T27">
        <v>41305</v>
      </c>
      <c r="U27" s="227">
        <f t="shared" si="3"/>
        <v>1481.2940099999998</v>
      </c>
      <c r="V27" s="227">
        <f t="shared" si="4"/>
        <v>452.01464246758684</v>
      </c>
      <c r="W27" s="227">
        <f t="shared" si="5"/>
        <v>1.9774619047619046</v>
      </c>
      <c r="X27" s="227"/>
      <c r="Y27" s="462">
        <f t="shared" si="6"/>
        <v>3.9332655565186586E-2</v>
      </c>
      <c r="Z27" s="462">
        <f t="shared" si="7"/>
        <v>5.3320852079870897E-3</v>
      </c>
    </row>
    <row r="28" spans="1:26">
      <c r="A28">
        <v>41362</v>
      </c>
      <c r="B28" s="227">
        <v>1569.19</v>
      </c>
      <c r="C28" s="227">
        <v>15.2</v>
      </c>
      <c r="D28" s="467">
        <f t="shared" si="0"/>
        <v>1.7711857142857146</v>
      </c>
      <c r="E28" s="467"/>
      <c r="F28" s="227">
        <f t="shared" si="1"/>
        <v>3.3737775343743524E-2</v>
      </c>
      <c r="G28" s="227">
        <f t="shared" si="2"/>
        <v>-0.1428601309008373</v>
      </c>
      <c r="K28">
        <v>40582</v>
      </c>
      <c r="L28" s="227">
        <v>1324.5699</v>
      </c>
      <c r="M28" s="227">
        <v>3613.81</v>
      </c>
      <c r="N28" s="227">
        <v>4.133</v>
      </c>
      <c r="O28" s="227">
        <v>3.6465000000000001</v>
      </c>
      <c r="P28" s="227">
        <f t="shared" si="8"/>
        <v>1294.5924999999997</v>
      </c>
      <c r="Q28" s="227">
        <f t="shared" si="9"/>
        <v>859.88640154955465</v>
      </c>
      <c r="R28" s="227">
        <f t="shared" si="10"/>
        <v>3.4392523809523809</v>
      </c>
      <c r="T28">
        <v>41333</v>
      </c>
      <c r="U28" s="227">
        <f t="shared" si="3"/>
        <v>1511.6015050000001</v>
      </c>
      <c r="V28" s="227">
        <f t="shared" si="4"/>
        <v>428.39969224850944</v>
      </c>
      <c r="W28" s="227">
        <f t="shared" si="5"/>
        <v>1.9426809523809525</v>
      </c>
      <c r="X28" s="227"/>
      <c r="Y28" s="462">
        <f t="shared" si="6"/>
        <v>1.860712262606971E-2</v>
      </c>
      <c r="Z28" s="462">
        <f t="shared" si="7"/>
        <v>-5.5304482596210416E-2</v>
      </c>
    </row>
    <row r="29" spans="1:26">
      <c r="A29">
        <v>41394</v>
      </c>
      <c r="B29" s="227">
        <v>1597.57</v>
      </c>
      <c r="C29" s="227">
        <v>14.4</v>
      </c>
      <c r="D29" s="467">
        <f t="shared" si="0"/>
        <v>1.8249238095238094</v>
      </c>
      <c r="E29" s="467"/>
      <c r="F29" s="227">
        <f t="shared" si="1"/>
        <v>1.6449262221467153E-2</v>
      </c>
      <c r="G29" s="227">
        <f t="shared" si="2"/>
        <v>-5.5542121165733635E-2</v>
      </c>
      <c r="K29">
        <v>40583</v>
      </c>
      <c r="L29" s="227">
        <v>1320.88</v>
      </c>
      <c r="M29" s="227">
        <v>3636.9</v>
      </c>
      <c r="N29" s="227">
        <v>4.117</v>
      </c>
      <c r="O29" s="227">
        <v>3.6928000000000001</v>
      </c>
      <c r="P29" s="227">
        <f t="shared" si="8"/>
        <v>1296.9124999999999</v>
      </c>
      <c r="Q29" s="227">
        <f t="shared" si="9"/>
        <v>862.11472310312524</v>
      </c>
      <c r="R29" s="227">
        <f t="shared" si="10"/>
        <v>3.4560714285714287</v>
      </c>
      <c r="T29">
        <v>41364</v>
      </c>
      <c r="U29" s="227">
        <f t="shared" si="3"/>
        <v>1549.107619047619</v>
      </c>
      <c r="V29" s="227">
        <f t="shared" si="4"/>
        <v>420.2857243089955</v>
      </c>
      <c r="W29" s="227">
        <f t="shared" si="5"/>
        <v>1.7711857142857146</v>
      </c>
      <c r="X29" s="227"/>
      <c r="Y29" s="462">
        <f t="shared" si="6"/>
        <v>2.2891755575700411E-2</v>
      </c>
      <c r="Z29" s="462">
        <f t="shared" si="7"/>
        <v>-2.0739436030713411E-2</v>
      </c>
    </row>
    <row r="30" spans="1:26">
      <c r="A30">
        <v>41425</v>
      </c>
      <c r="B30" s="227">
        <v>1630.74</v>
      </c>
      <c r="C30" s="227">
        <v>16.25</v>
      </c>
      <c r="D30" s="467">
        <f t="shared" si="0"/>
        <v>2.247814285714286</v>
      </c>
      <c r="E30" s="467"/>
      <c r="F30" s="227">
        <f t="shared" si="1"/>
        <v>1.9030560109714552E-2</v>
      </c>
      <c r="G30" s="227">
        <f t="shared" si="2"/>
        <v>0.11934508755193025</v>
      </c>
      <c r="K30">
        <v>40584</v>
      </c>
      <c r="L30" s="227">
        <v>1321.87</v>
      </c>
      <c r="M30" s="227">
        <v>3664.82</v>
      </c>
      <c r="N30" s="227">
        <v>4.1412000000000004</v>
      </c>
      <c r="O30" s="227">
        <v>3.6288</v>
      </c>
      <c r="P30" s="227">
        <f t="shared" si="8"/>
        <v>1298.7079999999999</v>
      </c>
      <c r="Q30" s="227">
        <f t="shared" si="9"/>
        <v>863.86656715899835</v>
      </c>
      <c r="R30" s="227">
        <f t="shared" si="10"/>
        <v>3.468633333333333</v>
      </c>
      <c r="T30">
        <v>41394</v>
      </c>
      <c r="U30" s="227">
        <f t="shared" si="3"/>
        <v>1571.1085523809525</v>
      </c>
      <c r="V30" s="227">
        <f t="shared" si="4"/>
        <v>418.25538703827124</v>
      </c>
      <c r="W30" s="227">
        <f t="shared" si="5"/>
        <v>1.8249238095238094</v>
      </c>
      <c r="X30" s="227"/>
      <c r="Y30" s="462">
        <f t="shared" si="6"/>
        <v>1.2627519135076214E-2</v>
      </c>
      <c r="Z30" s="462">
        <f t="shared" si="7"/>
        <v>-6.3174561182226426E-3</v>
      </c>
    </row>
    <row r="31" spans="1:26">
      <c r="A31">
        <v>41453</v>
      </c>
      <c r="B31" s="227">
        <v>1606.28</v>
      </c>
      <c r="C31" s="227">
        <v>15.200100000000001</v>
      </c>
      <c r="D31" s="467">
        <f t="shared" si="0"/>
        <v>2.5449190476190475</v>
      </c>
      <c r="E31" s="467"/>
      <c r="F31" s="227">
        <f t="shared" si="1"/>
        <v>-1.6984379357944824E-2</v>
      </c>
      <c r="G31" s="227">
        <f t="shared" si="2"/>
        <v>-6.8662328358031974E-2</v>
      </c>
      <c r="K31">
        <v>40585</v>
      </c>
      <c r="L31" s="227">
        <v>1329.15</v>
      </c>
      <c r="M31" s="227">
        <v>3648.26</v>
      </c>
      <c r="N31" s="227">
        <v>4.1695000000000002</v>
      </c>
      <c r="O31" s="227">
        <v>3.6194000000000002</v>
      </c>
      <c r="P31" s="227">
        <f t="shared" si="8"/>
        <v>1300.9774999999997</v>
      </c>
      <c r="Q31" s="227">
        <f t="shared" si="9"/>
        <v>865.26499859575074</v>
      </c>
      <c r="R31" s="227">
        <f t="shared" si="10"/>
        <v>3.4839761904761906</v>
      </c>
      <c r="T31">
        <v>41425</v>
      </c>
      <c r="U31" s="227">
        <f t="shared" si="3"/>
        <v>1644.8125</v>
      </c>
      <c r="V31" s="227">
        <f t="shared" si="4"/>
        <v>355.19191876013554</v>
      </c>
      <c r="W31" s="227">
        <f t="shared" si="5"/>
        <v>2.247814285714286</v>
      </c>
      <c r="X31" s="227"/>
      <c r="Y31" s="462">
        <f t="shared" si="6"/>
        <v>4.4325326797100724E-2</v>
      </c>
      <c r="Z31" s="462">
        <f t="shared" si="7"/>
        <v>-0.16495357475305322</v>
      </c>
    </row>
    <row r="32" spans="1:26">
      <c r="A32">
        <v>41486</v>
      </c>
      <c r="B32" s="227">
        <v>1685.73</v>
      </c>
      <c r="C32" s="227">
        <v>18.690000000000001</v>
      </c>
      <c r="D32" s="467">
        <f t="shared" si="0"/>
        <v>2.7121761904761903</v>
      </c>
      <c r="E32" s="467"/>
      <c r="F32" s="227">
        <f t="shared" si="1"/>
        <v>4.6159237653465066E-2</v>
      </c>
      <c r="G32" s="227">
        <f t="shared" si="2"/>
        <v>0.20456809446600474</v>
      </c>
      <c r="K32">
        <v>40588</v>
      </c>
      <c r="L32" s="227">
        <v>1332.3199</v>
      </c>
      <c r="M32" s="227">
        <v>3631.8</v>
      </c>
      <c r="N32" s="227">
        <v>4.1814</v>
      </c>
      <c r="O32" s="227">
        <v>3.6044</v>
      </c>
      <c r="P32" s="227">
        <f t="shared" si="8"/>
        <v>1302.9314949999998</v>
      </c>
      <c r="Q32" s="227">
        <f t="shared" si="9"/>
        <v>866.06370832655102</v>
      </c>
      <c r="R32" s="227">
        <f t="shared" si="10"/>
        <v>3.4973714285714288</v>
      </c>
      <c r="T32">
        <v>41455</v>
      </c>
      <c r="U32" s="227">
        <f t="shared" si="3"/>
        <v>1619.3424000000002</v>
      </c>
      <c r="V32" s="227">
        <f t="shared" si="4"/>
        <v>408.40048303491386</v>
      </c>
      <c r="W32" s="227">
        <f t="shared" si="5"/>
        <v>2.5449190476190475</v>
      </c>
      <c r="X32" s="227"/>
      <c r="Y32" s="462">
        <f t="shared" si="6"/>
        <v>-1.7477681410109958E-2</v>
      </c>
      <c r="Z32" s="462">
        <f t="shared" si="7"/>
        <v>0.13771858305826712</v>
      </c>
    </row>
    <row r="33" spans="1:26">
      <c r="A33">
        <v>41516</v>
      </c>
      <c r="B33" s="227">
        <v>1632.97</v>
      </c>
      <c r="C33" s="227">
        <v>18.48</v>
      </c>
      <c r="D33" s="467">
        <f t="shared" si="0"/>
        <v>2.8072476190476188</v>
      </c>
      <c r="E33" s="467"/>
      <c r="F33" s="227">
        <f t="shared" si="1"/>
        <v>-3.405585821884298E-2</v>
      </c>
      <c r="G33" s="227">
        <f t="shared" si="2"/>
        <v>-1.3557151789457864E-2</v>
      </c>
      <c r="K33">
        <v>40589</v>
      </c>
      <c r="L33" s="227">
        <v>1328.01</v>
      </c>
      <c r="M33" s="227">
        <v>3604.77</v>
      </c>
      <c r="N33" s="227">
        <v>4.1928000000000001</v>
      </c>
      <c r="O33" s="227">
        <v>3.6193</v>
      </c>
      <c r="P33" s="227">
        <f t="shared" si="8"/>
        <v>1304.1257095238093</v>
      </c>
      <c r="Q33" s="227">
        <f t="shared" si="9"/>
        <v>866.96592555675522</v>
      </c>
      <c r="R33" s="227">
        <f t="shared" si="10"/>
        <v>3.5094190476190477</v>
      </c>
      <c r="T33">
        <v>41486</v>
      </c>
      <c r="U33" s="227">
        <f t="shared" si="3"/>
        <v>1674.090985</v>
      </c>
      <c r="V33" s="227">
        <f t="shared" si="4"/>
        <v>468.01714429454319</v>
      </c>
      <c r="W33" s="227">
        <f t="shared" si="5"/>
        <v>2.7121761904761903</v>
      </c>
      <c r="X33" s="227"/>
      <c r="Y33" s="462">
        <f t="shared" si="6"/>
        <v>3.1131661310482048E-2</v>
      </c>
      <c r="Z33" s="462">
        <f t="shared" si="7"/>
        <v>0.13413813909180469</v>
      </c>
    </row>
    <row r="34" spans="1:26">
      <c r="A34">
        <v>41547</v>
      </c>
      <c r="B34" s="227">
        <v>1681.55</v>
      </c>
      <c r="C34" s="227">
        <v>18.97</v>
      </c>
      <c r="D34" s="467">
        <f t="shared" si="0"/>
        <v>2.6021571428571426</v>
      </c>
      <c r="E34" s="467"/>
      <c r="F34" s="227">
        <f t="shared" si="1"/>
        <v>2.6978903445120245E-2</v>
      </c>
      <c r="G34" s="227">
        <f t="shared" si="2"/>
        <v>2.3833076790503088E-2</v>
      </c>
      <c r="K34">
        <v>40590</v>
      </c>
      <c r="L34" s="227">
        <v>1336.3199</v>
      </c>
      <c r="M34" s="227">
        <v>3642.2</v>
      </c>
      <c r="N34" s="227">
        <v>4.2255000000000003</v>
      </c>
      <c r="O34" s="227">
        <v>3.5724999999999998</v>
      </c>
      <c r="P34" s="227">
        <f t="shared" si="8"/>
        <v>1306.0923714285714</v>
      </c>
      <c r="Q34" s="227">
        <f t="shared" si="9"/>
        <v>867.29200661921425</v>
      </c>
      <c r="R34" s="227">
        <f t="shared" si="10"/>
        <v>3.5205380952380949</v>
      </c>
      <c r="T34">
        <v>41517</v>
      </c>
      <c r="U34" s="227">
        <f t="shared" si="3"/>
        <v>1668.3423809523806</v>
      </c>
      <c r="V34" s="227">
        <f t="shared" si="4"/>
        <v>549.87589499601313</v>
      </c>
      <c r="W34" s="227">
        <f t="shared" si="5"/>
        <v>2.8072476190476188</v>
      </c>
      <c r="X34" s="227"/>
      <c r="Y34" s="462">
        <f t="shared" si="6"/>
        <v>-5.6973717450023312E-3</v>
      </c>
      <c r="Z34" s="462">
        <f t="shared" si="7"/>
        <v>0.1589300824127618</v>
      </c>
    </row>
    <row r="35" spans="1:26">
      <c r="A35">
        <v>41578</v>
      </c>
      <c r="B35" s="227">
        <v>1756.54</v>
      </c>
      <c r="C35" s="227">
        <v>22.97</v>
      </c>
      <c r="D35" s="467">
        <f t="shared" si="0"/>
        <v>2.7116142857142855</v>
      </c>
      <c r="E35" s="467"/>
      <c r="F35" s="227">
        <f t="shared" si="1"/>
        <v>4.1463861351688211E-2</v>
      </c>
      <c r="G35" s="227">
        <f t="shared" si="2"/>
        <v>0.18916411619368945</v>
      </c>
      <c r="K35">
        <v>40591</v>
      </c>
      <c r="L35" s="227">
        <v>1340.4301</v>
      </c>
      <c r="M35" s="227">
        <v>3616.79</v>
      </c>
      <c r="N35" s="227">
        <v>4.1985000000000001</v>
      </c>
      <c r="O35" s="227">
        <v>3.5798999999999999</v>
      </c>
      <c r="P35" s="227">
        <f t="shared" si="8"/>
        <v>1308.8785666666665</v>
      </c>
      <c r="Q35" s="227">
        <f t="shared" si="9"/>
        <v>867.17377184865006</v>
      </c>
      <c r="R35" s="227">
        <f t="shared" si="10"/>
        <v>3.5267809523809523</v>
      </c>
      <c r="T35">
        <v>41547</v>
      </c>
      <c r="U35" s="227">
        <f t="shared" si="3"/>
        <v>1687.1735000000001</v>
      </c>
      <c r="V35" s="227">
        <f t="shared" si="4"/>
        <v>583.210451564393</v>
      </c>
      <c r="W35" s="227">
        <f t="shared" si="5"/>
        <v>2.6021571428571426</v>
      </c>
      <c r="X35" s="227"/>
      <c r="Y35" s="462">
        <f t="shared" si="6"/>
        <v>8.8874553875797624E-3</v>
      </c>
      <c r="Z35" s="462">
        <f t="shared" si="7"/>
        <v>5.6518853351805759E-2</v>
      </c>
    </row>
    <row r="36" spans="1:26">
      <c r="A36">
        <v>41607</v>
      </c>
      <c r="B36" s="227">
        <v>1805.81</v>
      </c>
      <c r="C36" s="227">
        <v>22.37</v>
      </c>
      <c r="D36" s="467">
        <f t="shared" si="0"/>
        <v>2.9094476190476182</v>
      </c>
      <c r="E36" s="467"/>
      <c r="F36" s="227">
        <f t="shared" si="1"/>
        <v>2.5406150226823059E-2</v>
      </c>
      <c r="G36" s="227">
        <f t="shared" si="2"/>
        <v>-2.8725370536351675E-2</v>
      </c>
      <c r="K36">
        <v>40592</v>
      </c>
      <c r="L36" s="227">
        <v>1343.01</v>
      </c>
      <c r="M36" s="227">
        <v>3583.11</v>
      </c>
      <c r="N36" s="227">
        <v>4.1711</v>
      </c>
      <c r="O36" s="227">
        <v>3.4533</v>
      </c>
      <c r="P36" s="227">
        <f t="shared" si="8"/>
        <v>1311.8666619047617</v>
      </c>
      <c r="Q36" s="227">
        <f t="shared" si="9"/>
        <v>867.33694147435938</v>
      </c>
      <c r="R36" s="227">
        <f t="shared" si="10"/>
        <v>3.529119047619047</v>
      </c>
      <c r="T36">
        <v>41578</v>
      </c>
      <c r="U36" s="227">
        <f t="shared" si="3"/>
        <v>1722.4638190476194</v>
      </c>
      <c r="V36" s="227">
        <f t="shared" si="4"/>
        <v>587.2098024351377</v>
      </c>
      <c r="W36" s="227">
        <f t="shared" si="5"/>
        <v>2.7116142857142855</v>
      </c>
      <c r="X36" s="227"/>
      <c r="Y36" s="462">
        <f t="shared" si="6"/>
        <v>1.8534958654522912E-2</v>
      </c>
      <c r="Z36" s="462">
        <f t="shared" si="7"/>
        <v>4.6679525232635605E-3</v>
      </c>
    </row>
    <row r="37" spans="1:26">
      <c r="A37">
        <v>41639</v>
      </c>
      <c r="B37" s="227">
        <v>1848.36</v>
      </c>
      <c r="C37" s="227">
        <v>21.06</v>
      </c>
      <c r="D37" s="467">
        <f t="shared" si="0"/>
        <v>2.8029523809523802</v>
      </c>
      <c r="E37" s="467"/>
      <c r="F37" s="227">
        <f t="shared" si="1"/>
        <v>2.0867909626122887E-2</v>
      </c>
      <c r="G37" s="227">
        <f t="shared" si="2"/>
        <v>-6.2766874024588984E-2</v>
      </c>
      <c r="K37">
        <v>40595</v>
      </c>
      <c r="M37" s="227">
        <v>3593.13</v>
      </c>
      <c r="N37" s="227">
        <v>4.1374000000000004</v>
      </c>
      <c r="O37" s="227">
        <v>3.4847999999999999</v>
      </c>
      <c r="P37" s="227">
        <f t="shared" si="8"/>
        <v>1313.2924949999997</v>
      </c>
      <c r="Q37" s="227">
        <f t="shared" si="9"/>
        <v>867.62550361616206</v>
      </c>
      <c r="R37" s="227">
        <f t="shared" si="10"/>
        <v>3.5329476190476194</v>
      </c>
      <c r="T37">
        <v>41608</v>
      </c>
      <c r="U37" s="227">
        <f t="shared" si="3"/>
        <v>1783.5410099999997</v>
      </c>
      <c r="V37" s="227">
        <f t="shared" si="4"/>
        <v>590.6412565182668</v>
      </c>
      <c r="W37" s="227">
        <f t="shared" si="5"/>
        <v>2.9094476190476182</v>
      </c>
      <c r="X37" s="227"/>
      <c r="Y37" s="462">
        <f t="shared" si="6"/>
        <v>3.2587871549737447E-2</v>
      </c>
      <c r="Z37" s="462">
        <f t="shared" si="7"/>
        <v>3.5695221142704558E-3</v>
      </c>
    </row>
    <row r="38" spans="1:26">
      <c r="A38">
        <v>41670</v>
      </c>
      <c r="B38" s="227">
        <v>1782.59</v>
      </c>
      <c r="C38" s="227">
        <v>18.87</v>
      </c>
      <c r="D38" s="467">
        <f t="shared" si="0"/>
        <v>2.707638095238095</v>
      </c>
      <c r="E38" s="467"/>
      <c r="F38" s="227">
        <f t="shared" si="1"/>
        <v>-3.8564466452300536E-2</v>
      </c>
      <c r="G38" s="227">
        <f t="shared" si="2"/>
        <v>-0.1121352172507241</v>
      </c>
      <c r="K38">
        <v>40596</v>
      </c>
      <c r="L38" s="227">
        <v>1315.45</v>
      </c>
      <c r="M38" s="227">
        <v>3635.26</v>
      </c>
      <c r="N38" s="227">
        <v>4.1942000000000004</v>
      </c>
      <c r="O38" s="227">
        <v>3.4477000000000002</v>
      </c>
      <c r="P38" s="227">
        <f t="shared" si="8"/>
        <v>1314.5229949999998</v>
      </c>
      <c r="Q38" s="227">
        <f t="shared" si="9"/>
        <v>866.92396992660611</v>
      </c>
      <c r="R38" s="227">
        <f t="shared" si="10"/>
        <v>3.5386285714285708</v>
      </c>
      <c r="T38">
        <v>41639</v>
      </c>
      <c r="U38" s="227">
        <f t="shared" si="3"/>
        <v>1807.7752238095238</v>
      </c>
      <c r="V38" s="227">
        <f t="shared" si="4"/>
        <v>676.19383482685714</v>
      </c>
      <c r="W38" s="227">
        <f t="shared" si="5"/>
        <v>2.8029523809523802</v>
      </c>
      <c r="X38" s="227"/>
      <c r="Y38" s="462">
        <f t="shared" si="6"/>
        <v>1.1074606233496147E-2</v>
      </c>
      <c r="Z38" s="462">
        <f t="shared" si="7"/>
        <v>0.13284934548972421</v>
      </c>
    </row>
    <row r="39" spans="1:26">
      <c r="A39">
        <v>41698</v>
      </c>
      <c r="B39" s="227">
        <v>1859.45</v>
      </c>
      <c r="C39" s="227">
        <v>17.47</v>
      </c>
      <c r="D39" s="467">
        <f t="shared" si="0"/>
        <v>2.7321666666666657</v>
      </c>
      <c r="E39" s="467"/>
      <c r="F39" s="227">
        <f t="shared" si="1"/>
        <v>3.9959558847148149E-2</v>
      </c>
      <c r="G39" s="227">
        <f t="shared" si="2"/>
        <v>-7.9342058544893887E-2</v>
      </c>
      <c r="K39">
        <v>40597</v>
      </c>
      <c r="L39" s="227">
        <v>1307.4000000000001</v>
      </c>
      <c r="M39" s="227">
        <v>3640.98</v>
      </c>
      <c r="N39" s="227">
        <v>4.2613000000000003</v>
      </c>
      <c r="O39" s="227">
        <v>3.4125000000000001</v>
      </c>
      <c r="P39" s="227">
        <f t="shared" si="8"/>
        <v>1315.3339899999999</v>
      </c>
      <c r="Q39" s="227">
        <f t="shared" si="9"/>
        <v>865.46440317840813</v>
      </c>
      <c r="R39" s="227">
        <f t="shared" si="10"/>
        <v>3.5385285714285706</v>
      </c>
      <c r="T39">
        <v>41670</v>
      </c>
      <c r="U39" s="227">
        <f t="shared" si="3"/>
        <v>1821.8754999999996</v>
      </c>
      <c r="V39" s="227">
        <f t="shared" si="4"/>
        <v>570.26190916545329</v>
      </c>
      <c r="W39" s="227">
        <f t="shared" si="5"/>
        <v>2.707638095238095</v>
      </c>
      <c r="X39" s="227"/>
      <c r="Y39" s="462">
        <f t="shared" si="6"/>
        <v>5.436463946842566E-3</v>
      </c>
      <c r="Z39" s="462">
        <f t="shared" si="7"/>
        <v>-0.17271709771695734</v>
      </c>
    </row>
    <row r="40" spans="1:26">
      <c r="A40">
        <v>41729</v>
      </c>
      <c r="B40" s="227">
        <v>1872.34</v>
      </c>
      <c r="C40" s="227">
        <v>16.940000000000001</v>
      </c>
      <c r="D40" s="467">
        <f t="shared" si="0"/>
        <v>2.6603904761904764</v>
      </c>
      <c r="E40" s="467"/>
      <c r="F40" s="227">
        <f t="shared" si="1"/>
        <v>4.6340228612817263E-3</v>
      </c>
      <c r="G40" s="227">
        <f t="shared" si="2"/>
        <v>-3.3081652483338886E-2</v>
      </c>
      <c r="K40">
        <v>40598</v>
      </c>
      <c r="L40" s="227">
        <v>1306.0999999999999</v>
      </c>
      <c r="M40" s="227">
        <v>3639.33</v>
      </c>
      <c r="N40" s="227">
        <v>4.2412999999999998</v>
      </c>
      <c r="O40" s="227">
        <v>3.4272</v>
      </c>
      <c r="P40" s="227">
        <f t="shared" si="8"/>
        <v>1315.8074899999997</v>
      </c>
      <c r="Q40" s="227">
        <f t="shared" si="9"/>
        <v>864.42479676422829</v>
      </c>
      <c r="R40" s="227">
        <f t="shared" si="10"/>
        <v>3.540428571428571</v>
      </c>
      <c r="T40">
        <v>41698</v>
      </c>
      <c r="U40" s="227">
        <f t="shared" si="3"/>
        <v>1815.3125049999999</v>
      </c>
      <c r="V40" s="227">
        <f t="shared" si="4"/>
        <v>572.73711901165552</v>
      </c>
      <c r="W40" s="227">
        <f t="shared" si="5"/>
        <v>2.7321666666666657</v>
      </c>
      <c r="X40" s="227"/>
      <c r="Y40" s="462">
        <f t="shared" si="6"/>
        <v>-5.8626563505597574E-3</v>
      </c>
      <c r="Z40" s="462">
        <f t="shared" si="7"/>
        <v>2.07726298873241E-3</v>
      </c>
    </row>
    <row r="41" spans="1:26">
      <c r="A41">
        <v>41759</v>
      </c>
      <c r="B41" s="227">
        <v>1883.95</v>
      </c>
      <c r="C41" s="227">
        <v>19.639900000000001</v>
      </c>
      <c r="D41" s="467">
        <f t="shared" si="0"/>
        <v>2.5489809523809521</v>
      </c>
      <c r="E41" s="467"/>
      <c r="F41" s="227">
        <f t="shared" si="1"/>
        <v>3.9671128657015504E-3</v>
      </c>
      <c r="G41" s="227">
        <f t="shared" si="2"/>
        <v>0.14567098387698435</v>
      </c>
      <c r="K41">
        <v>40599</v>
      </c>
      <c r="L41" s="227">
        <v>1319.88</v>
      </c>
      <c r="M41" s="227">
        <v>3631.22</v>
      </c>
      <c r="N41" s="227">
        <v>4.2149000000000001</v>
      </c>
      <c r="O41" s="227">
        <v>3.3921000000000001</v>
      </c>
      <c r="P41" s="227">
        <f t="shared" si="8"/>
        <v>1316.82449</v>
      </c>
      <c r="Q41" s="227">
        <f t="shared" si="9"/>
        <v>863.66538821541917</v>
      </c>
      <c r="R41" s="227">
        <f t="shared" si="10"/>
        <v>3.5437952380952376</v>
      </c>
      <c r="T41">
        <v>41729</v>
      </c>
      <c r="U41" s="227">
        <f t="shared" si="3"/>
        <v>1863.5233380952382</v>
      </c>
      <c r="V41" s="227">
        <f t="shared" si="4"/>
        <v>675.32894217398621</v>
      </c>
      <c r="W41" s="227">
        <f t="shared" si="5"/>
        <v>2.6603904761904764</v>
      </c>
      <c r="X41" s="227"/>
      <c r="Y41" s="462">
        <f t="shared" si="6"/>
        <v>2.3937114135158033E-2</v>
      </c>
      <c r="Z41" s="462">
        <f t="shared" si="7"/>
        <v>0.16249884498922346</v>
      </c>
    </row>
    <row r="42" spans="1:26">
      <c r="A42">
        <v>41789</v>
      </c>
      <c r="B42" s="227">
        <v>1923.57</v>
      </c>
      <c r="C42" s="227">
        <v>19.5</v>
      </c>
      <c r="D42" s="467">
        <f t="shared" si="0"/>
        <v>2.5950904761904758</v>
      </c>
      <c r="E42" s="467"/>
      <c r="F42" s="227">
        <f t="shared" si="1"/>
        <v>1.8690300042927557E-2</v>
      </c>
      <c r="G42" s="227">
        <f t="shared" si="2"/>
        <v>-9.2706436689692778E-3</v>
      </c>
      <c r="K42">
        <v>40602</v>
      </c>
      <c r="L42" s="227">
        <v>1327.22</v>
      </c>
      <c r="M42" s="227">
        <v>3559.72</v>
      </c>
      <c r="N42" s="227">
        <v>4.2153</v>
      </c>
      <c r="O42" s="227">
        <v>3.4697</v>
      </c>
      <c r="P42" s="227">
        <f t="shared" si="8"/>
        <v>1319.3684900000003</v>
      </c>
      <c r="Q42" s="227">
        <f t="shared" si="9"/>
        <v>863.53416275935717</v>
      </c>
      <c r="R42" s="227">
        <f t="shared" si="10"/>
        <v>3.5485238095238092</v>
      </c>
      <c r="T42">
        <v>41759</v>
      </c>
      <c r="U42" s="227">
        <f t="shared" si="3"/>
        <v>1864.2633428571426</v>
      </c>
      <c r="V42" s="227">
        <f t="shared" si="4"/>
        <v>795.19834935050903</v>
      </c>
      <c r="W42" s="227">
        <f t="shared" si="5"/>
        <v>2.5489809523809521</v>
      </c>
      <c r="X42" s="227"/>
      <c r="Y42" s="462">
        <f t="shared" si="6"/>
        <v>-1.8175171768830098E-3</v>
      </c>
      <c r="Z42" s="462">
        <f t="shared" si="7"/>
        <v>0.16117714750188444</v>
      </c>
    </row>
    <row r="43" spans="1:26">
      <c r="A43">
        <v>41820</v>
      </c>
      <c r="B43" s="227">
        <v>1960.23</v>
      </c>
      <c r="C43" s="227">
        <v>20.8</v>
      </c>
      <c r="D43" s="467">
        <f t="shared" si="0"/>
        <v>2.4999523809523811</v>
      </c>
      <c r="E43" s="467"/>
      <c r="F43" s="227">
        <f t="shared" si="1"/>
        <v>1.6718738358331094E-2</v>
      </c>
      <c r="G43" s="227">
        <f t="shared" si="2"/>
        <v>6.2378280741116114E-2</v>
      </c>
      <c r="K43">
        <v>40603</v>
      </c>
      <c r="L43" s="227">
        <v>1306.33</v>
      </c>
      <c r="M43" s="227">
        <v>3567.4</v>
      </c>
      <c r="N43" s="227">
        <v>4.2241</v>
      </c>
      <c r="O43" s="227">
        <v>3.5554000000000001</v>
      </c>
      <c r="P43" s="227">
        <f t="shared" si="8"/>
        <v>1320.3789899999999</v>
      </c>
      <c r="Q43" s="227">
        <f t="shared" si="9"/>
        <v>862.61558604045376</v>
      </c>
      <c r="R43" s="227">
        <f t="shared" si="10"/>
        <v>3.5540476190476191</v>
      </c>
      <c r="T43">
        <v>41790</v>
      </c>
      <c r="U43" s="227">
        <f t="shared" si="3"/>
        <v>1890.0714950000001</v>
      </c>
      <c r="V43" s="227">
        <f t="shared" si="4"/>
        <v>794.44915001055915</v>
      </c>
      <c r="W43" s="227">
        <f t="shared" si="5"/>
        <v>2.5950904761904758</v>
      </c>
      <c r="X43" s="227"/>
      <c r="Y43" s="462">
        <f t="shared" si="6"/>
        <v>1.1626773782021108E-2</v>
      </c>
      <c r="Z43" s="462">
        <f t="shared" si="7"/>
        <v>-3.0644961242477929E-3</v>
      </c>
    </row>
    <row r="44" spans="1:26">
      <c r="A44">
        <v>41851</v>
      </c>
      <c r="B44" s="227">
        <v>1930.67</v>
      </c>
      <c r="C44" s="227">
        <v>21.65</v>
      </c>
      <c r="D44" s="467">
        <f t="shared" si="0"/>
        <v>2.4084571428571429</v>
      </c>
      <c r="E44" s="467"/>
      <c r="F44" s="227">
        <f t="shared" si="1"/>
        <v>-1.7275846967219993E-2</v>
      </c>
      <c r="G44" s="227">
        <f t="shared" si="2"/>
        <v>3.7971341137442126E-2</v>
      </c>
      <c r="K44">
        <v>40604</v>
      </c>
      <c r="L44" s="227">
        <v>1308.4399000000001</v>
      </c>
      <c r="M44" s="227">
        <v>3505.68</v>
      </c>
      <c r="N44" s="227">
        <v>4.2224000000000004</v>
      </c>
      <c r="O44" s="227">
        <v>3.49</v>
      </c>
      <c r="P44" s="227">
        <f t="shared" si="8"/>
        <v>1320.4214850000003</v>
      </c>
      <c r="Q44" s="227">
        <f t="shared" si="9"/>
        <v>861.40856006320882</v>
      </c>
      <c r="R44" s="227">
        <f t="shared" si="10"/>
        <v>3.5546619047619052</v>
      </c>
      <c r="T44">
        <v>41820</v>
      </c>
      <c r="U44" s="227">
        <f t="shared" si="3"/>
        <v>1947.0876142857146</v>
      </c>
      <c r="V44" s="227">
        <f t="shared" si="4"/>
        <v>821.42118102557117</v>
      </c>
      <c r="W44" s="227">
        <f t="shared" si="5"/>
        <v>2.4999523809523811</v>
      </c>
      <c r="X44" s="227"/>
      <c r="Y44" s="462">
        <f t="shared" si="6"/>
        <v>2.7559828215872158E-2</v>
      </c>
      <c r="Z44" s="462">
        <f t="shared" si="7"/>
        <v>3.1226765862299274E-2</v>
      </c>
    </row>
    <row r="45" spans="1:26">
      <c r="A45">
        <v>41880</v>
      </c>
      <c r="B45" s="227">
        <v>2003.37</v>
      </c>
      <c r="C45" s="227">
        <v>21.594999999999999</v>
      </c>
      <c r="D45" s="467">
        <f t="shared" si="0"/>
        <v>2.5079238095238097</v>
      </c>
      <c r="E45" s="467"/>
      <c r="F45" s="227">
        <f t="shared" si="1"/>
        <v>3.495863341709729E-2</v>
      </c>
      <c r="G45" s="227">
        <f t="shared" si="2"/>
        <v>-4.548684225716056E-3</v>
      </c>
      <c r="K45">
        <v>40605</v>
      </c>
      <c r="L45" s="227">
        <v>1330.97</v>
      </c>
      <c r="M45" s="227">
        <v>3414.06</v>
      </c>
      <c r="N45" s="227">
        <v>4.2149999999999999</v>
      </c>
      <c r="O45" s="227">
        <v>3.5123000000000002</v>
      </c>
      <c r="P45" s="227">
        <f t="shared" si="8"/>
        <v>1321.7684850000003</v>
      </c>
      <c r="Q45" s="227">
        <f t="shared" si="9"/>
        <v>858.62411037696359</v>
      </c>
      <c r="R45" s="227">
        <f t="shared" si="10"/>
        <v>3.5529238095238092</v>
      </c>
      <c r="T45">
        <v>41851</v>
      </c>
      <c r="U45" s="227">
        <f t="shared" si="3"/>
        <v>1973.0129849999998</v>
      </c>
      <c r="V45" s="227">
        <f t="shared" si="4"/>
        <v>1110.7891792253936</v>
      </c>
      <c r="W45" s="227">
        <f t="shared" si="5"/>
        <v>2.4084571428571429</v>
      </c>
      <c r="X45" s="227"/>
      <c r="Y45" s="462">
        <f t="shared" si="6"/>
        <v>1.1145956752492822E-2</v>
      </c>
      <c r="Z45" s="462">
        <f t="shared" si="7"/>
        <v>0.29970889967340636</v>
      </c>
    </row>
    <row r="46" spans="1:26">
      <c r="A46">
        <v>41912</v>
      </c>
      <c r="B46" s="227">
        <v>1972.29</v>
      </c>
      <c r="C46" s="227">
        <v>22.7</v>
      </c>
      <c r="D46" s="467">
        <f t="shared" si="0"/>
        <v>2.2718428571428566</v>
      </c>
      <c r="E46" s="467"/>
      <c r="F46" s="227">
        <f t="shared" si="1"/>
        <v>-1.7723213976950716E-2</v>
      </c>
      <c r="G46" s="227">
        <f t="shared" si="2"/>
        <v>4.7815362445988982E-2</v>
      </c>
      <c r="K46">
        <v>40606</v>
      </c>
      <c r="L46" s="227">
        <v>1321.15</v>
      </c>
      <c r="M46" s="227">
        <v>3460.04</v>
      </c>
      <c r="N46" s="227">
        <v>4.1913</v>
      </c>
      <c r="O46" s="227">
        <v>3.5476999999999999</v>
      </c>
      <c r="P46" s="227">
        <f t="shared" si="8"/>
        <v>1322.4709850000004</v>
      </c>
      <c r="Q46" s="227">
        <f t="shared" si="9"/>
        <v>857.30925325136809</v>
      </c>
      <c r="R46" s="227">
        <f t="shared" si="10"/>
        <v>3.5487380952380954</v>
      </c>
      <c r="T46">
        <v>41882</v>
      </c>
      <c r="U46" s="227">
        <f t="shared" si="3"/>
        <v>1961.5319095238096</v>
      </c>
      <c r="V46" s="227">
        <f t="shared" si="4"/>
        <v>927.54131453933303</v>
      </c>
      <c r="W46" s="227">
        <f t="shared" si="5"/>
        <v>2.5079238095238097</v>
      </c>
      <c r="X46" s="227"/>
      <c r="Y46" s="462">
        <f t="shared" si="6"/>
        <v>-7.8410901024017227E-3</v>
      </c>
      <c r="Z46" s="462">
        <f t="shared" si="7"/>
        <v>-0.18229371268307901</v>
      </c>
    </row>
    <row r="47" spans="1:26">
      <c r="A47">
        <v>41943</v>
      </c>
      <c r="B47" s="227">
        <v>2018.05</v>
      </c>
      <c r="C47" s="227">
        <v>21.5</v>
      </c>
      <c r="D47" s="467">
        <f t="shared" si="0"/>
        <v>2.2522619047619052</v>
      </c>
      <c r="E47" s="467"/>
      <c r="F47" s="227">
        <f t="shared" si="1"/>
        <v>2.104498190752643E-2</v>
      </c>
      <c r="G47" s="227">
        <f t="shared" si="2"/>
        <v>-5.6203401885739607E-2</v>
      </c>
      <c r="K47">
        <v>40609</v>
      </c>
      <c r="L47" s="227">
        <v>1310.1300000000001</v>
      </c>
      <c r="M47" s="227">
        <v>3508.93</v>
      </c>
      <c r="N47" s="227">
        <v>4.2179000000000002</v>
      </c>
      <c r="O47" s="227">
        <v>3.4674999999999998</v>
      </c>
      <c r="P47" s="227">
        <f t="shared" si="8"/>
        <v>1322.4339850000003</v>
      </c>
      <c r="Q47" s="227">
        <f t="shared" si="9"/>
        <v>856.42515810467557</v>
      </c>
      <c r="R47" s="227">
        <f t="shared" si="10"/>
        <v>3.5410047619047624</v>
      </c>
      <c r="T47">
        <v>41912</v>
      </c>
      <c r="U47" s="227">
        <f t="shared" si="3"/>
        <v>1993.2261761904763</v>
      </c>
      <c r="V47" s="227">
        <f t="shared" si="4"/>
        <v>734.87460233480147</v>
      </c>
      <c r="W47" s="227">
        <f t="shared" si="5"/>
        <v>2.2718428571428566</v>
      </c>
      <c r="X47" s="227"/>
      <c r="Y47" s="462">
        <f t="shared" si="6"/>
        <v>1.394101000224994E-2</v>
      </c>
      <c r="Z47" s="462">
        <f t="shared" si="7"/>
        <v>-0.23492521750680123</v>
      </c>
    </row>
    <row r="48" spans="1:26">
      <c r="A48">
        <v>41971</v>
      </c>
      <c r="B48" s="227">
        <v>2067.56</v>
      </c>
      <c r="C48" s="227">
        <v>23</v>
      </c>
      <c r="D48" s="467">
        <f t="shared" si="0"/>
        <v>2.0881380952380955</v>
      </c>
      <c r="E48" s="467"/>
      <c r="F48" s="227">
        <f t="shared" si="1"/>
        <v>2.2362343646505127E-2</v>
      </c>
      <c r="G48" s="227">
        <f t="shared" si="2"/>
        <v>6.556615502259909E-2</v>
      </c>
      <c r="K48">
        <v>40610</v>
      </c>
      <c r="L48" s="227">
        <v>1321.8199</v>
      </c>
      <c r="M48" s="227">
        <v>3490.21</v>
      </c>
      <c r="N48" s="227">
        <v>4.1974</v>
      </c>
      <c r="O48" s="227">
        <v>3.3584000000000001</v>
      </c>
      <c r="P48" s="227">
        <f t="shared" si="8"/>
        <v>1322.5724800000003</v>
      </c>
      <c r="Q48" s="227">
        <f t="shared" si="9"/>
        <v>854.94302342086587</v>
      </c>
      <c r="R48" s="227">
        <f t="shared" si="10"/>
        <v>3.522961904761905</v>
      </c>
      <c r="T48">
        <v>41943</v>
      </c>
      <c r="U48" s="227">
        <f t="shared" si="3"/>
        <v>1936.4276095238097</v>
      </c>
      <c r="V48" s="227">
        <f t="shared" si="4"/>
        <v>614.68566836781588</v>
      </c>
      <c r="W48" s="227">
        <f t="shared" si="5"/>
        <v>2.2522619047619052</v>
      </c>
      <c r="X48" s="227"/>
      <c r="Y48" s="462">
        <f t="shared" si="6"/>
        <v>-3.0801095463932424E-2</v>
      </c>
      <c r="Z48" s="462">
        <f t="shared" si="7"/>
        <v>-0.18048025932004677</v>
      </c>
    </row>
    <row r="49" spans="1:26">
      <c r="A49">
        <v>42004</v>
      </c>
      <c r="B49" s="227">
        <v>2058.9</v>
      </c>
      <c r="C49" s="227">
        <v>22</v>
      </c>
      <c r="D49" s="467">
        <f t="shared" si="0"/>
        <v>1.8602285714285718</v>
      </c>
      <c r="E49" s="467"/>
      <c r="F49" s="227">
        <f t="shared" si="1"/>
        <v>-5.9359112834748073E-3</v>
      </c>
      <c r="G49" s="227">
        <f t="shared" si="2"/>
        <v>-4.619036540402132E-2</v>
      </c>
      <c r="K49">
        <v>40611</v>
      </c>
      <c r="L49" s="227">
        <v>1320.03</v>
      </c>
      <c r="M49" s="227">
        <v>3545.39</v>
      </c>
      <c r="N49" s="227">
        <v>4.2257999999999996</v>
      </c>
      <c r="O49" s="227">
        <v>3.4024999999999999</v>
      </c>
      <c r="P49" s="227">
        <f t="shared" si="8"/>
        <v>1322.3454850000003</v>
      </c>
      <c r="Q49" s="227">
        <f t="shared" si="9"/>
        <v>853.26690510950561</v>
      </c>
      <c r="R49" s="227">
        <f t="shared" si="10"/>
        <v>3.5113428571428575</v>
      </c>
      <c r="T49">
        <v>41973</v>
      </c>
      <c r="U49" s="227">
        <f t="shared" si="3"/>
        <v>2043.2460000000003</v>
      </c>
      <c r="V49" s="227">
        <f t="shared" si="4"/>
        <v>698.00213468440597</v>
      </c>
      <c r="W49" s="227">
        <f t="shared" si="5"/>
        <v>2.0881380952380955</v>
      </c>
      <c r="X49" s="227"/>
      <c r="Y49" s="462">
        <f t="shared" si="6"/>
        <v>5.1819756820246414E-2</v>
      </c>
      <c r="Z49" s="462">
        <f t="shared" si="7"/>
        <v>0.12523600647076705</v>
      </c>
    </row>
    <row r="50" spans="1:26">
      <c r="A50">
        <v>42034</v>
      </c>
      <c r="B50" s="227">
        <v>1994.99</v>
      </c>
      <c r="C50" s="227">
        <v>22.6</v>
      </c>
      <c r="D50" s="467">
        <f t="shared" si="0"/>
        <v>2.0814476190476192</v>
      </c>
      <c r="E50" s="467"/>
      <c r="F50" s="227">
        <f t="shared" si="1"/>
        <v>-3.3081811973867122E-2</v>
      </c>
      <c r="G50" s="227">
        <f t="shared" si="2"/>
        <v>2.5358462748682524E-2</v>
      </c>
      <c r="K50">
        <v>40612</v>
      </c>
      <c r="L50" s="227">
        <v>1295.1099999999999</v>
      </c>
      <c r="M50" s="227">
        <v>3538.38</v>
      </c>
      <c r="N50" s="227">
        <v>4.2495000000000003</v>
      </c>
      <c r="O50" s="227">
        <v>3.3563000000000001</v>
      </c>
      <c r="P50" s="227">
        <f t="shared" si="8"/>
        <v>1321.0569850000002</v>
      </c>
      <c r="Q50" s="227">
        <f t="shared" si="9"/>
        <v>850.87044869166562</v>
      </c>
      <c r="R50" s="227">
        <f t="shared" si="10"/>
        <v>3.4953190476190485</v>
      </c>
      <c r="T50">
        <v>42004</v>
      </c>
      <c r="U50" s="227">
        <f t="shared" si="3"/>
        <v>2054.3057190476188</v>
      </c>
      <c r="V50" s="227">
        <f t="shared" si="4"/>
        <v>828.39517112983549</v>
      </c>
      <c r="W50" s="227">
        <f t="shared" si="5"/>
        <v>1.8602285714285718</v>
      </c>
      <c r="X50" s="227"/>
      <c r="Y50" s="462">
        <f t="shared" si="6"/>
        <v>3.6596186724061697E-3</v>
      </c>
      <c r="Z50" s="462">
        <f t="shared" si="7"/>
        <v>0.16952953647365965</v>
      </c>
    </row>
    <row r="51" spans="1:26">
      <c r="A51">
        <v>42062</v>
      </c>
      <c r="B51" s="227">
        <v>2104.5</v>
      </c>
      <c r="C51" s="227">
        <v>24.501000000000001</v>
      </c>
      <c r="D51" s="467">
        <f t="shared" si="0"/>
        <v>1.9273952380952379</v>
      </c>
      <c r="E51" s="467"/>
      <c r="F51" s="227">
        <f t="shared" si="1"/>
        <v>5.170583432469962E-2</v>
      </c>
      <c r="G51" s="227">
        <f t="shared" si="2"/>
        <v>7.9030989660155052E-2</v>
      </c>
      <c r="K51">
        <v>40613</v>
      </c>
      <c r="L51" s="227">
        <v>1304.28</v>
      </c>
      <c r="M51" s="227">
        <v>3537.06</v>
      </c>
      <c r="N51" s="227">
        <v>4.2488999999999999</v>
      </c>
      <c r="O51" s="227">
        <v>3.3029999999999999</v>
      </c>
      <c r="P51" s="227">
        <f t="shared" si="8"/>
        <v>1320.1774850000002</v>
      </c>
      <c r="Q51" s="227">
        <f t="shared" si="9"/>
        <v>848.38843606292176</v>
      </c>
      <c r="R51" s="227">
        <f t="shared" si="10"/>
        <v>3.479804761904763</v>
      </c>
      <c r="T51">
        <v>42035</v>
      </c>
      <c r="U51" s="227">
        <f t="shared" si="3"/>
        <v>2028.1785050000003</v>
      </c>
      <c r="V51" s="227">
        <f t="shared" si="4"/>
        <v>918.87849929017978</v>
      </c>
      <c r="W51" s="227">
        <f t="shared" si="5"/>
        <v>2.0814476190476192</v>
      </c>
      <c r="X51" s="227"/>
      <c r="Y51" s="462">
        <f t="shared" si="6"/>
        <v>-1.4348829351190591E-2</v>
      </c>
      <c r="Z51" s="462">
        <f t="shared" si="7"/>
        <v>0.10211461339719002</v>
      </c>
    </row>
    <row r="52" spans="1:26">
      <c r="A52">
        <v>42094</v>
      </c>
      <c r="B52" s="227">
        <v>2067.89</v>
      </c>
      <c r="C52" s="227">
        <v>29.75</v>
      </c>
      <c r="D52" s="467">
        <f t="shared" si="0"/>
        <v>2.0814666666666666</v>
      </c>
      <c r="E52" s="467"/>
      <c r="F52" s="227">
        <f t="shared" si="1"/>
        <v>-1.9154019685000304E-2</v>
      </c>
      <c r="G52" s="227">
        <f t="shared" si="2"/>
        <v>0.19251032474877572</v>
      </c>
      <c r="K52">
        <v>40616</v>
      </c>
      <c r="L52" s="227">
        <v>1296.3900000000001</v>
      </c>
      <c r="M52" s="227">
        <v>3515.45</v>
      </c>
      <c r="N52" s="227">
        <v>4.2431999999999999</v>
      </c>
      <c r="O52" s="227">
        <v>3.17</v>
      </c>
      <c r="P52" s="227">
        <f t="shared" si="8"/>
        <v>1318.5394849999998</v>
      </c>
      <c r="Q52" s="227">
        <f t="shared" si="9"/>
        <v>846.18047862985077</v>
      </c>
      <c r="R52" s="227">
        <f t="shared" si="10"/>
        <v>3.4584047619047631</v>
      </c>
      <c r="T52">
        <v>42063</v>
      </c>
      <c r="U52" s="227">
        <f t="shared" si="3"/>
        <v>2075.1409571428571</v>
      </c>
      <c r="V52" s="227">
        <f t="shared" si="4"/>
        <v>995.29292048718685</v>
      </c>
      <c r="W52" s="227">
        <f t="shared" si="5"/>
        <v>1.9273952380952379</v>
      </c>
      <c r="X52" s="227"/>
      <c r="Y52" s="462">
        <f t="shared" si="6"/>
        <v>2.1157943350428934E-2</v>
      </c>
      <c r="Z52" s="462">
        <f t="shared" si="7"/>
        <v>7.8150145257130224E-2</v>
      </c>
    </row>
    <row r="53" spans="1:26">
      <c r="A53">
        <v>42124</v>
      </c>
      <c r="B53" s="227">
        <v>2085.5100000000002</v>
      </c>
      <c r="C53" s="227">
        <v>31</v>
      </c>
      <c r="D53" s="467">
        <f t="shared" si="0"/>
        <v>2.2834761904761907</v>
      </c>
      <c r="E53" s="467"/>
      <c r="F53" s="227">
        <f t="shared" si="1"/>
        <v>6.7516129630661396E-3</v>
      </c>
      <c r="G53" s="227">
        <f t="shared" si="2"/>
        <v>3.9425019542123622E-2</v>
      </c>
      <c r="K53">
        <v>40617</v>
      </c>
      <c r="L53" s="227">
        <v>1281.8699999999999</v>
      </c>
      <c r="M53" s="227">
        <v>3476.8</v>
      </c>
      <c r="N53" s="227">
        <v>4.2282000000000002</v>
      </c>
      <c r="O53" s="227">
        <v>3.2549999999999999</v>
      </c>
      <c r="P53" s="227">
        <f t="shared" si="8"/>
        <v>1316.0169899999996</v>
      </c>
      <c r="Q53" s="227">
        <f t="shared" si="9"/>
        <v>843.98199195625637</v>
      </c>
      <c r="R53" s="227">
        <f t="shared" si="10"/>
        <v>3.4417666666666671</v>
      </c>
      <c r="T53">
        <v>42094</v>
      </c>
      <c r="U53" s="227">
        <f t="shared" si="3"/>
        <v>2078.2094999999999</v>
      </c>
      <c r="V53" s="227">
        <f t="shared" si="4"/>
        <v>941.28760896983351</v>
      </c>
      <c r="W53" s="227">
        <f t="shared" si="5"/>
        <v>2.0814666666666666</v>
      </c>
      <c r="X53" s="227"/>
      <c r="Y53" s="462">
        <f t="shared" si="6"/>
        <v>-1.2725103768896143E-4</v>
      </c>
      <c r="Z53" s="462">
        <f t="shared" si="7"/>
        <v>-5.7393225756966815E-2</v>
      </c>
    </row>
    <row r="54" spans="1:26">
      <c r="A54">
        <v>42153</v>
      </c>
      <c r="B54" s="227">
        <v>2107.39</v>
      </c>
      <c r="C54" s="227">
        <v>34.75</v>
      </c>
      <c r="D54" s="467">
        <f t="shared" si="0"/>
        <v>2.3519000000000001</v>
      </c>
      <c r="E54" s="467"/>
      <c r="F54" s="227">
        <f t="shared" si="1"/>
        <v>8.535696721073174E-3</v>
      </c>
      <c r="G54" s="227">
        <f t="shared" si="2"/>
        <v>0.11229127891488815</v>
      </c>
      <c r="K54">
        <v>40618</v>
      </c>
      <c r="L54" s="227">
        <v>1256.8800000000001</v>
      </c>
      <c r="M54" s="227">
        <v>3429.08</v>
      </c>
      <c r="N54" s="227">
        <v>4.2202000000000002</v>
      </c>
      <c r="O54" s="227">
        <v>3.2677999999999998</v>
      </c>
      <c r="P54" s="227">
        <f t="shared" si="8"/>
        <v>1312.4604899999997</v>
      </c>
      <c r="Q54" s="227">
        <f t="shared" si="9"/>
        <v>841.73659470948701</v>
      </c>
      <c r="R54" s="227">
        <f t="shared" si="10"/>
        <v>3.4250285714285709</v>
      </c>
      <c r="T54">
        <v>42124</v>
      </c>
      <c r="U54" s="227">
        <f t="shared" si="3"/>
        <v>2094.8628333333336</v>
      </c>
      <c r="V54" s="227">
        <f t="shared" si="4"/>
        <v>974.90150982518423</v>
      </c>
      <c r="W54" s="227">
        <f t="shared" si="5"/>
        <v>2.2834761904761907</v>
      </c>
      <c r="X54" s="227"/>
      <c r="Y54" s="462">
        <f t="shared" si="6"/>
        <v>6.2483192404446612E-3</v>
      </c>
      <c r="Z54" s="462">
        <f t="shared" si="7"/>
        <v>3.3354662655413862E-2</v>
      </c>
    </row>
    <row r="55" spans="1:26">
      <c r="A55">
        <v>42185</v>
      </c>
      <c r="B55" s="227">
        <v>2063.11</v>
      </c>
      <c r="C55" s="227">
        <v>32</v>
      </c>
      <c r="D55" s="467">
        <f t="shared" si="0"/>
        <v>2.2386761904761907</v>
      </c>
      <c r="E55" s="467"/>
      <c r="F55" s="227">
        <f t="shared" si="1"/>
        <v>-2.3193660449425564E-2</v>
      </c>
      <c r="G55" s="227">
        <f t="shared" si="2"/>
        <v>-8.4401667746913225E-2</v>
      </c>
      <c r="K55">
        <v>40619</v>
      </c>
      <c r="L55" s="227">
        <v>1273.71</v>
      </c>
      <c r="M55" s="227">
        <v>3382.71</v>
      </c>
      <c r="N55" s="227">
        <v>4.2348999999999997</v>
      </c>
      <c r="O55" s="227">
        <v>3.3281999999999998</v>
      </c>
      <c r="P55" s="227">
        <f t="shared" si="8"/>
        <v>1309.3299949999996</v>
      </c>
      <c r="Q55" s="227">
        <f t="shared" si="9"/>
        <v>838.71690110307054</v>
      </c>
      <c r="R55" s="227">
        <f t="shared" si="10"/>
        <v>3.4133952380952377</v>
      </c>
      <c r="T55">
        <v>42155</v>
      </c>
      <c r="U55" s="227">
        <f t="shared" si="3"/>
        <v>2110.6847904761908</v>
      </c>
      <c r="V55" s="227">
        <f t="shared" si="4"/>
        <v>959.4943669136652</v>
      </c>
      <c r="W55" s="227">
        <f t="shared" si="5"/>
        <v>2.3519000000000001</v>
      </c>
      <c r="X55" s="227"/>
      <c r="Y55" s="462">
        <f t="shared" si="6"/>
        <v>5.6232735917866499E-3</v>
      </c>
      <c r="Z55" s="462">
        <f t="shared" si="7"/>
        <v>-1.783109436776693E-2</v>
      </c>
    </row>
    <row r="56" spans="1:26">
      <c r="A56">
        <v>42216</v>
      </c>
      <c r="B56" s="227">
        <v>2103.84</v>
      </c>
      <c r="C56" s="227">
        <v>29.0001</v>
      </c>
      <c r="D56" s="467">
        <f t="shared" si="0"/>
        <v>2.1633857142857145</v>
      </c>
      <c r="E56" s="467"/>
      <c r="F56" s="227">
        <f t="shared" si="1"/>
        <v>1.7685867791940018E-2</v>
      </c>
      <c r="G56" s="227">
        <f t="shared" si="2"/>
        <v>-0.10030045003306111</v>
      </c>
      <c r="K56">
        <v>40620</v>
      </c>
      <c r="L56" s="227">
        <v>1279.21</v>
      </c>
      <c r="M56" s="227">
        <v>3435.44</v>
      </c>
      <c r="N56" s="227">
        <v>4.2515999999999998</v>
      </c>
      <c r="O56" s="227">
        <v>3.3262999999999998</v>
      </c>
      <c r="P56" s="227">
        <f t="shared" si="8"/>
        <v>1306.2689899999998</v>
      </c>
      <c r="Q56" s="227">
        <f t="shared" si="9"/>
        <v>836.16756897678385</v>
      </c>
      <c r="R56" s="227">
        <f t="shared" si="10"/>
        <v>3.4013190476190478</v>
      </c>
      <c r="T56">
        <v>42185</v>
      </c>
      <c r="U56" s="227">
        <f t="shared" si="3"/>
        <v>2098.6909809523809</v>
      </c>
      <c r="V56" s="227">
        <f t="shared" si="4"/>
        <v>886.7940314502805</v>
      </c>
      <c r="W56" s="227">
        <f t="shared" si="5"/>
        <v>2.2386761904761907</v>
      </c>
      <c r="X56" s="227"/>
      <c r="Y56" s="462">
        <f t="shared" si="6"/>
        <v>-7.6566306526745873E-3</v>
      </c>
      <c r="Z56" s="462">
        <f t="shared" si="7"/>
        <v>-8.0751695825806727E-2</v>
      </c>
    </row>
    <row r="57" spans="1:26">
      <c r="A57">
        <v>42247</v>
      </c>
      <c r="B57" s="227">
        <v>1972.18</v>
      </c>
      <c r="C57" s="227">
        <v>26</v>
      </c>
      <c r="D57" s="467">
        <f t="shared" si="0"/>
        <v>2.0740619047619049</v>
      </c>
      <c r="E57" s="467"/>
      <c r="F57" s="227">
        <f t="shared" si="1"/>
        <v>-6.642591474767269E-2</v>
      </c>
      <c r="G57" s="227">
        <f t="shared" si="2"/>
        <v>-0.1110039385314472</v>
      </c>
      <c r="K57">
        <v>40623</v>
      </c>
      <c r="L57" s="227">
        <v>1298.3800000000001</v>
      </c>
      <c r="M57" s="227">
        <v>3455.65</v>
      </c>
      <c r="N57" s="227">
        <v>4.2569999999999997</v>
      </c>
      <c r="O57" s="227">
        <v>3.3500999999999999</v>
      </c>
      <c r="P57" s="227">
        <f t="shared" si="8"/>
        <v>1304.0374899999999</v>
      </c>
      <c r="Q57" s="227">
        <f t="shared" si="9"/>
        <v>833.92061047357242</v>
      </c>
      <c r="R57" s="227">
        <f t="shared" si="10"/>
        <v>3.3964047619047628</v>
      </c>
      <c r="T57">
        <v>42216</v>
      </c>
      <c r="U57" s="227">
        <f t="shared" si="3"/>
        <v>2095.848</v>
      </c>
      <c r="V57" s="227">
        <f t="shared" si="4"/>
        <v>772.84063613977969</v>
      </c>
      <c r="W57" s="227">
        <f t="shared" si="5"/>
        <v>2.1633857142857145</v>
      </c>
      <c r="X57" s="227"/>
      <c r="Y57" s="462">
        <f t="shared" si="6"/>
        <v>-3.2193887116356455E-3</v>
      </c>
      <c r="Z57" s="462">
        <f t="shared" si="7"/>
        <v>-0.13940370826179541</v>
      </c>
    </row>
    <row r="58" spans="1:26">
      <c r="A58">
        <v>42277</v>
      </c>
      <c r="B58" s="227">
        <v>1920.03</v>
      </c>
      <c r="C58" s="227">
        <v>34.549999999999997</v>
      </c>
      <c r="D58" s="467">
        <f t="shared" si="0"/>
        <v>2.1964666666666659</v>
      </c>
      <c r="E58" s="467"/>
      <c r="F58" s="227">
        <f t="shared" si="1"/>
        <v>-2.8525611969982319E-2</v>
      </c>
      <c r="G58" s="227">
        <f t="shared" si="2"/>
        <v>0.28258411920993037</v>
      </c>
      <c r="K58">
        <v>40624</v>
      </c>
      <c r="L58" s="227">
        <v>1293.77</v>
      </c>
      <c r="M58" s="227">
        <v>3426.86</v>
      </c>
      <c r="N58" s="227">
        <v>4.2552000000000003</v>
      </c>
      <c r="O58" s="227">
        <v>3.4037000000000002</v>
      </c>
      <c r="P58" s="227">
        <f t="shared" si="8"/>
        <v>1303.5485619047618</v>
      </c>
      <c r="Q58" s="227">
        <f t="shared" si="9"/>
        <v>830.94226299859463</v>
      </c>
      <c r="R58" s="227">
        <f t="shared" si="10"/>
        <v>3.3925428571428577</v>
      </c>
      <c r="T58">
        <v>42247</v>
      </c>
      <c r="U58" s="227">
        <f t="shared" si="3"/>
        <v>2039.8662047619052</v>
      </c>
      <c r="V58" s="227">
        <f t="shared" si="4"/>
        <v>921.22987315893863</v>
      </c>
      <c r="W58" s="227">
        <f t="shared" si="5"/>
        <v>2.0740619047619049</v>
      </c>
      <c r="X58" s="227"/>
      <c r="Y58" s="462">
        <f t="shared" si="6"/>
        <v>-2.8875223237480058E-2</v>
      </c>
      <c r="Z58" s="462">
        <f t="shared" si="7"/>
        <v>0.173835533138573</v>
      </c>
    </row>
    <row r="59" spans="1:26">
      <c r="A59">
        <v>42307</v>
      </c>
      <c r="B59" s="227">
        <v>2079.36</v>
      </c>
      <c r="C59" s="227">
        <v>38.5</v>
      </c>
      <c r="D59" s="467">
        <f t="shared" si="0"/>
        <v>2.2238333333333333</v>
      </c>
      <c r="E59" s="467"/>
      <c r="F59" s="227">
        <f t="shared" si="1"/>
        <v>7.7890627372446508E-2</v>
      </c>
      <c r="G59" s="227">
        <f t="shared" si="2"/>
        <v>0.10642197531158365</v>
      </c>
      <c r="K59">
        <v>40625</v>
      </c>
      <c r="L59" s="227">
        <v>1297.54</v>
      </c>
      <c r="M59" s="227">
        <v>3426.28</v>
      </c>
      <c r="N59" s="227">
        <v>4.2956000000000003</v>
      </c>
      <c r="O59" s="227">
        <v>3.4388000000000001</v>
      </c>
      <c r="P59" s="227">
        <f t="shared" si="8"/>
        <v>1302.6957047619048</v>
      </c>
      <c r="Q59" s="227">
        <f t="shared" si="9"/>
        <v>827.6441610149476</v>
      </c>
      <c r="R59" s="227">
        <f t="shared" si="10"/>
        <v>3.3921190476190475</v>
      </c>
      <c r="T59">
        <v>42277</v>
      </c>
      <c r="U59" s="227">
        <f t="shared" si="3"/>
        <v>1945.9300049999995</v>
      </c>
      <c r="V59" s="227">
        <f t="shared" si="4"/>
        <v>904.13317594911007</v>
      </c>
      <c r="W59" s="227">
        <f t="shared" si="5"/>
        <v>2.1964666666666659</v>
      </c>
      <c r="X59" s="227"/>
      <c r="Y59" s="462">
        <f t="shared" si="6"/>
        <v>-4.8871098323238486E-2</v>
      </c>
      <c r="Z59" s="462">
        <f t="shared" si="7"/>
        <v>-2.0459820860213303E-2</v>
      </c>
    </row>
    <row r="60" spans="1:26">
      <c r="A60">
        <v>42338</v>
      </c>
      <c r="B60" s="227">
        <v>2080.41</v>
      </c>
      <c r="C60" s="227">
        <v>31.9</v>
      </c>
      <c r="D60" s="467">
        <f t="shared" si="0"/>
        <v>2.1485190476190477</v>
      </c>
      <c r="E60" s="467"/>
      <c r="F60" s="227">
        <f t="shared" si="1"/>
        <v>-1.3466437835558786E-3</v>
      </c>
      <c r="G60" s="227">
        <f t="shared" si="2"/>
        <v>-0.18990371090110902</v>
      </c>
      <c r="K60">
        <v>40626</v>
      </c>
      <c r="L60" s="227">
        <v>1309.6600000000001</v>
      </c>
      <c r="M60" s="227">
        <v>3474.97</v>
      </c>
      <c r="N60" s="227">
        <v>4.2729999999999997</v>
      </c>
      <c r="O60" s="227">
        <v>3.4312999999999998</v>
      </c>
      <c r="P60" s="227">
        <f t="shared" si="8"/>
        <v>1302.803323809524</v>
      </c>
      <c r="Q60" s="227">
        <f t="shared" si="9"/>
        <v>825.66836139703378</v>
      </c>
      <c r="R60" s="227">
        <f t="shared" si="10"/>
        <v>3.3930142857142855</v>
      </c>
      <c r="T60">
        <v>42308</v>
      </c>
      <c r="U60" s="227">
        <f t="shared" si="3"/>
        <v>2029.6218904761906</v>
      </c>
      <c r="V60" s="227">
        <f t="shared" si="4"/>
        <v>772.69595152888314</v>
      </c>
      <c r="W60" s="227">
        <f t="shared" si="5"/>
        <v>2.2238333333333333</v>
      </c>
      <c r="X60" s="227"/>
      <c r="Y60" s="462">
        <f t="shared" si="6"/>
        <v>4.0280784624068984E-2</v>
      </c>
      <c r="Z60" s="462">
        <f t="shared" si="7"/>
        <v>-0.15891974829514316</v>
      </c>
    </row>
    <row r="61" spans="1:26">
      <c r="A61">
        <v>42369</v>
      </c>
      <c r="B61" s="227">
        <v>2043.94</v>
      </c>
      <c r="C61" s="227">
        <v>34.090000000000003</v>
      </c>
      <c r="D61" s="467">
        <f t="shared" si="0"/>
        <v>1.8008095238095234</v>
      </c>
      <c r="E61" s="467"/>
      <c r="F61" s="227">
        <f t="shared" si="1"/>
        <v>-1.9474503595922815E-2</v>
      </c>
      <c r="G61" s="227">
        <f t="shared" si="2"/>
        <v>6.4609244733069421E-2</v>
      </c>
      <c r="K61">
        <v>40627</v>
      </c>
      <c r="L61" s="227">
        <v>1313.8</v>
      </c>
      <c r="M61" s="227">
        <v>3467.72</v>
      </c>
      <c r="N61" s="227">
        <v>4.2690999999999999</v>
      </c>
      <c r="O61" s="227">
        <v>3.4872000000000001</v>
      </c>
      <c r="P61" s="227">
        <f t="shared" si="8"/>
        <v>1303.1699904761906</v>
      </c>
      <c r="Q61" s="227">
        <f t="shared" si="9"/>
        <v>823.48103720608663</v>
      </c>
      <c r="R61" s="227">
        <f t="shared" si="10"/>
        <v>3.3958714285714287</v>
      </c>
      <c r="T61">
        <v>42338</v>
      </c>
      <c r="U61" s="227">
        <f t="shared" si="3"/>
        <v>2080.6165000000001</v>
      </c>
      <c r="V61" s="227">
        <f t="shared" si="4"/>
        <v>821.90068909193667</v>
      </c>
      <c r="W61" s="227">
        <f t="shared" si="5"/>
        <v>2.1485190476190477</v>
      </c>
      <c r="X61" s="227"/>
      <c r="Y61" s="462">
        <f t="shared" si="6"/>
        <v>2.2963249773911832E-2</v>
      </c>
      <c r="Z61" s="462">
        <f t="shared" si="7"/>
        <v>5.9882456626311184E-2</v>
      </c>
    </row>
    <row r="62" spans="1:26">
      <c r="A62">
        <v>42398</v>
      </c>
      <c r="B62" s="227">
        <v>1940.24</v>
      </c>
      <c r="C62" s="227">
        <v>35</v>
      </c>
      <c r="D62" s="467">
        <f t="shared" si="0"/>
        <v>1.8739619047619047</v>
      </c>
      <c r="E62" s="467"/>
      <c r="F62" s="227">
        <f t="shared" si="1"/>
        <v>-5.3567190655646017E-2</v>
      </c>
      <c r="G62" s="227">
        <f t="shared" si="2"/>
        <v>2.4844425623307194E-2</v>
      </c>
      <c r="K62">
        <v>40630</v>
      </c>
      <c r="L62" s="227">
        <v>1310.1899000000001</v>
      </c>
      <c r="M62" s="227">
        <v>3457.52</v>
      </c>
      <c r="N62" s="227">
        <v>4.2304000000000004</v>
      </c>
      <c r="O62" s="227">
        <v>3.4348999999999998</v>
      </c>
      <c r="P62" s="227">
        <f t="shared" si="8"/>
        <v>1302.7085571428574</v>
      </c>
      <c r="Q62" s="227">
        <f t="shared" si="9"/>
        <v>821.38513589461161</v>
      </c>
      <c r="R62" s="227">
        <f t="shared" si="10"/>
        <v>3.3979095238095236</v>
      </c>
      <c r="T62">
        <v>42369</v>
      </c>
      <c r="U62" s="227">
        <f t="shared" si="3"/>
        <v>2051.7676333333329</v>
      </c>
      <c r="V62" s="227">
        <f t="shared" si="4"/>
        <v>888.33757880378755</v>
      </c>
      <c r="W62" s="227">
        <f t="shared" si="5"/>
        <v>1.8008095238095234</v>
      </c>
      <c r="X62" s="227"/>
      <c r="Y62" s="462">
        <f t="shared" si="6"/>
        <v>-1.5751393873665837E-2</v>
      </c>
      <c r="Z62" s="462">
        <f t="shared" si="7"/>
        <v>7.5943423868238075E-2</v>
      </c>
    </row>
    <row r="63" spans="1:26">
      <c r="A63">
        <v>42429</v>
      </c>
      <c r="B63" s="227">
        <v>1932.23</v>
      </c>
      <c r="C63" s="227">
        <v>32.75</v>
      </c>
      <c r="D63" s="467">
        <f t="shared" si="0"/>
        <v>1.7888476190476186</v>
      </c>
      <c r="E63" s="467"/>
      <c r="F63" s="227">
        <f t="shared" si="1"/>
        <v>-5.6973172768505905E-3</v>
      </c>
      <c r="G63" s="227">
        <f t="shared" si="2"/>
        <v>-6.8005516244944844E-2</v>
      </c>
      <c r="K63">
        <v>40631</v>
      </c>
      <c r="L63" s="227">
        <v>1319.4399000000001</v>
      </c>
      <c r="M63" s="227">
        <v>3405.92</v>
      </c>
      <c r="N63" s="227">
        <v>4.2477999999999998</v>
      </c>
      <c r="O63" s="227">
        <v>3.4702999999999999</v>
      </c>
      <c r="P63" s="227">
        <f t="shared" si="8"/>
        <v>1302.3380761904764</v>
      </c>
      <c r="Q63" s="227">
        <f t="shared" si="9"/>
        <v>819.35706781575004</v>
      </c>
      <c r="R63" s="227">
        <f t="shared" si="10"/>
        <v>3.3979380952380946</v>
      </c>
      <c r="T63">
        <v>42400</v>
      </c>
      <c r="U63" s="227">
        <f t="shared" si="3"/>
        <v>1924.8649999999998</v>
      </c>
      <c r="V63" s="227">
        <f t="shared" si="4"/>
        <v>937.27838704783358</v>
      </c>
      <c r="W63" s="227">
        <f t="shared" si="5"/>
        <v>1.8739619047619047</v>
      </c>
      <c r="X63" s="227"/>
      <c r="Y63" s="462">
        <f t="shared" si="6"/>
        <v>-6.5345396086072094E-2</v>
      </c>
      <c r="Z63" s="462">
        <f t="shared" si="7"/>
        <v>5.212896597380829E-2</v>
      </c>
    </row>
    <row r="64" spans="1:26">
      <c r="A64">
        <v>42460</v>
      </c>
      <c r="B64" s="227">
        <v>2059.7399999999998</v>
      </c>
      <c r="C64" s="227">
        <v>37</v>
      </c>
      <c r="D64" s="467">
        <f t="shared" si="0"/>
        <v>1.800357142857143</v>
      </c>
      <c r="E64" s="467"/>
      <c r="F64" s="227">
        <f t="shared" si="1"/>
        <v>6.2415388570400333E-2</v>
      </c>
      <c r="G64" s="227">
        <f t="shared" si="2"/>
        <v>0.12052535421348136</v>
      </c>
      <c r="K64">
        <v>40632</v>
      </c>
      <c r="L64" s="227">
        <v>1328.26</v>
      </c>
      <c r="M64" s="227">
        <v>3403.51</v>
      </c>
      <c r="N64" s="227">
        <v>4.2531999999999996</v>
      </c>
      <c r="O64" s="227">
        <v>3.4422000000000001</v>
      </c>
      <c r="P64" s="227">
        <f t="shared" si="8"/>
        <v>1303.3823619047621</v>
      </c>
      <c r="Q64" s="227">
        <f t="shared" si="9"/>
        <v>817.24835893588056</v>
      </c>
      <c r="R64" s="227">
        <f t="shared" si="10"/>
        <v>3.3925476190476198</v>
      </c>
      <c r="T64">
        <v>42429</v>
      </c>
      <c r="U64" s="227">
        <f t="shared" si="3"/>
        <v>1904.41849</v>
      </c>
      <c r="V64" s="227">
        <f t="shared" si="4"/>
        <v>861.76617844795373</v>
      </c>
      <c r="W64" s="227">
        <f t="shared" si="5"/>
        <v>1.7888476190476186</v>
      </c>
      <c r="X64" s="227"/>
      <c r="Y64" s="462">
        <f t="shared" si="6"/>
        <v>-1.2239544861373864E-2</v>
      </c>
      <c r="Z64" s="462">
        <f t="shared" si="7"/>
        <v>-8.5556780421801329E-2</v>
      </c>
    </row>
    <row r="65" spans="1:26">
      <c r="A65">
        <v>42489</v>
      </c>
      <c r="B65" s="227">
        <v>2065.3000000000002</v>
      </c>
      <c r="C65" s="227">
        <v>39.1</v>
      </c>
      <c r="D65" s="467">
        <f t="shared" si="0"/>
        <v>1.7004761904761909</v>
      </c>
      <c r="E65" s="467"/>
      <c r="F65" s="227">
        <f t="shared" si="1"/>
        <v>1.1965597708368516E-3</v>
      </c>
      <c r="G65" s="227">
        <f t="shared" si="2"/>
        <v>5.3705381050116102E-2</v>
      </c>
      <c r="K65">
        <v>40633</v>
      </c>
      <c r="L65" s="227">
        <v>1325.83</v>
      </c>
      <c r="M65" s="227">
        <v>3357.99</v>
      </c>
      <c r="N65" s="227">
        <v>4.2733999999999996</v>
      </c>
      <c r="O65" s="227">
        <v>3.4178999999999999</v>
      </c>
      <c r="P65" s="227">
        <f t="shared" si="8"/>
        <v>1304.2104619047618</v>
      </c>
      <c r="Q65" s="227">
        <f t="shared" si="9"/>
        <v>815.12248733141314</v>
      </c>
      <c r="R65" s="227">
        <f t="shared" si="10"/>
        <v>3.3891142857142862</v>
      </c>
      <c r="T65">
        <v>42460</v>
      </c>
      <c r="U65" s="227">
        <f t="shared" si="3"/>
        <v>2024.0304761904761</v>
      </c>
      <c r="V65" s="227">
        <f t="shared" si="4"/>
        <v>924.46523995921041</v>
      </c>
      <c r="W65" s="227">
        <f t="shared" si="5"/>
        <v>1.800357142857143</v>
      </c>
      <c r="X65" s="227"/>
      <c r="Y65" s="462">
        <f t="shared" si="6"/>
        <v>5.9424504982915773E-2</v>
      </c>
      <c r="Z65" s="462">
        <f t="shared" si="7"/>
        <v>6.8741875857991561E-2</v>
      </c>
    </row>
    <row r="66" spans="1:26">
      <c r="A66">
        <v>42521</v>
      </c>
      <c r="B66" s="227">
        <v>2096.96</v>
      </c>
      <c r="C66" s="227">
        <v>38.4</v>
      </c>
      <c r="D66" s="467">
        <f t="shared" si="0"/>
        <v>1.4929285714285716</v>
      </c>
      <c r="E66" s="467"/>
      <c r="F66" s="227">
        <f t="shared" si="1"/>
        <v>1.379712215242178E-2</v>
      </c>
      <c r="G66" s="227">
        <f t="shared" si="2"/>
        <v>-1.948106780274551E-2</v>
      </c>
      <c r="K66">
        <v>40634</v>
      </c>
      <c r="L66" s="227">
        <v>1332.41</v>
      </c>
      <c r="M66" s="227">
        <v>3263.27</v>
      </c>
      <c r="N66" s="227">
        <v>4.2564000000000002</v>
      </c>
      <c r="O66" s="227">
        <v>3.4794999999999998</v>
      </c>
      <c r="P66" s="227">
        <f t="shared" si="8"/>
        <v>1304.2790333333332</v>
      </c>
      <c r="Q66" s="227">
        <f t="shared" si="9"/>
        <v>813.05184021544017</v>
      </c>
      <c r="R66" s="227">
        <f t="shared" si="10"/>
        <v>3.3875523809523815</v>
      </c>
      <c r="T66">
        <v>42490</v>
      </c>
      <c r="U66" s="227">
        <f t="shared" si="3"/>
        <v>2075.5352285714289</v>
      </c>
      <c r="V66" s="227">
        <f t="shared" si="4"/>
        <v>1069.0807962529275</v>
      </c>
      <c r="W66" s="227">
        <f t="shared" si="5"/>
        <v>1.7004761904761909</v>
      </c>
      <c r="X66" s="227"/>
      <c r="Y66" s="462">
        <f t="shared" si="6"/>
        <v>2.362907988648541E-2</v>
      </c>
      <c r="Z66" s="462">
        <f t="shared" si="7"/>
        <v>0.14383986465109352</v>
      </c>
    </row>
    <row r="67" spans="1:26">
      <c r="A67">
        <v>42551</v>
      </c>
      <c r="B67" s="227">
        <v>2098.86</v>
      </c>
      <c r="C67" s="227">
        <v>38.5</v>
      </c>
      <c r="D67" s="467">
        <f t="shared" ref="D67:D109" si="11">W68</f>
        <v>1.5489428571428572</v>
      </c>
      <c r="E67" s="467"/>
      <c r="F67" s="227">
        <f t="shared" si="1"/>
        <v>-3.3767056560584123E-4</v>
      </c>
      <c r="G67" s="227">
        <f t="shared" si="2"/>
        <v>1.3574478172130419E-3</v>
      </c>
      <c r="K67">
        <v>40637</v>
      </c>
      <c r="L67" s="227">
        <v>1332.87</v>
      </c>
      <c r="M67" s="227">
        <v>3197.53</v>
      </c>
      <c r="N67" s="227">
        <v>4.2291999999999996</v>
      </c>
      <c r="O67" s="227">
        <v>3.5451999999999999</v>
      </c>
      <c r="P67" s="227">
        <f t="shared" si="8"/>
        <v>1304.8371285714286</v>
      </c>
      <c r="Q67" s="227">
        <f t="shared" si="9"/>
        <v>809.76189434699575</v>
      </c>
      <c r="R67" s="227">
        <f t="shared" si="10"/>
        <v>3.3874333333333331</v>
      </c>
      <c r="T67">
        <v>42521</v>
      </c>
      <c r="U67" s="227">
        <f t="shared" si="3"/>
        <v>2064.7570100000003</v>
      </c>
      <c r="V67" s="227">
        <f t="shared" si="4"/>
        <v>1106.3544116306089</v>
      </c>
      <c r="W67" s="227">
        <f t="shared" si="5"/>
        <v>1.4929285714285716</v>
      </c>
      <c r="X67" s="227"/>
      <c r="Y67" s="462">
        <f t="shared" si="6"/>
        <v>-6.6225735197145263E-3</v>
      </c>
      <c r="Z67" s="462">
        <f t="shared" si="7"/>
        <v>3.2855025535821078E-2</v>
      </c>
    </row>
    <row r="68" spans="1:26">
      <c r="A68">
        <v>42580</v>
      </c>
      <c r="B68" s="227">
        <v>2173.6</v>
      </c>
      <c r="C68" s="227">
        <v>38</v>
      </c>
      <c r="D68" s="467">
        <f t="shared" si="11"/>
        <v>1.6249190476190476</v>
      </c>
      <c r="E68" s="467"/>
      <c r="F68" s="227">
        <f t="shared" ref="F68:F115" si="12">LN(B68)-LN(B67)-LN(1+D67%/12)</f>
        <v>3.3700485577182727E-2</v>
      </c>
      <c r="G68" s="227">
        <f t="shared" ref="G68:G115" si="13">LN(C68)-LN(C67)-LN(1+D67%/12)</f>
        <v>-1.4362034933936636E-2</v>
      </c>
      <c r="K68">
        <v>40638</v>
      </c>
      <c r="L68" s="227">
        <v>1332.63</v>
      </c>
      <c r="M68" s="227">
        <v>3260.82</v>
      </c>
      <c r="N68" s="227">
        <v>4.22</v>
      </c>
      <c r="O68" s="227">
        <v>3.5451000000000001</v>
      </c>
      <c r="P68" s="227">
        <f t="shared" si="8"/>
        <v>1305.908557142857</v>
      </c>
      <c r="Q68" s="227">
        <f t="shared" si="9"/>
        <v>806.96007178106754</v>
      </c>
      <c r="R68" s="227">
        <f t="shared" si="10"/>
        <v>3.3911285714285717</v>
      </c>
      <c r="T68">
        <v>42551</v>
      </c>
      <c r="U68" s="227">
        <f t="shared" ref="U68:U110" si="14">VLOOKUP(T68,K$21:R$2445,6)</f>
        <v>2083.1561999999999</v>
      </c>
      <c r="V68" s="227">
        <f t="shared" ref="V68:V110" si="15">VLOOKUP(T68,K$21:R$2445,7)</f>
        <v>1147.4336580629686</v>
      </c>
      <c r="W68" s="227">
        <f t="shared" ref="W68:W110" si="16">VLOOKUP(T68,K$21:R$2445,8)</f>
        <v>1.5489428571428572</v>
      </c>
      <c r="X68" s="227"/>
      <c r="Y68" s="462">
        <f t="shared" si="6"/>
        <v>7.6282647955342557E-3</v>
      </c>
      <c r="Z68" s="462">
        <f t="shared" si="7"/>
        <v>3.5214216793125433E-2</v>
      </c>
    </row>
    <row r="69" spans="1:26">
      <c r="A69">
        <v>42613</v>
      </c>
      <c r="B69" s="227">
        <v>2170.9499999999998</v>
      </c>
      <c r="C69" s="227">
        <v>39.35</v>
      </c>
      <c r="D69" s="467">
        <f t="shared" si="11"/>
        <v>1.748057142857143</v>
      </c>
      <c r="E69" s="467"/>
      <c r="F69" s="227">
        <f t="shared" si="12"/>
        <v>-2.5731026012121311E-3</v>
      </c>
      <c r="G69" s="227">
        <f t="shared" si="13"/>
        <v>3.3556631896228817E-2</v>
      </c>
      <c r="K69">
        <v>40639</v>
      </c>
      <c r="L69" s="227">
        <v>1335.54</v>
      </c>
      <c r="M69" s="227">
        <v>3277.87</v>
      </c>
      <c r="N69" s="227">
        <v>4.2367999999999997</v>
      </c>
      <c r="O69" s="227">
        <v>3.5771999999999999</v>
      </c>
      <c r="P69" s="227">
        <f t="shared" si="8"/>
        <v>1306.5618952380955</v>
      </c>
      <c r="Q69" s="227">
        <f t="shared" si="9"/>
        <v>804.22312257705755</v>
      </c>
      <c r="R69" s="227">
        <f t="shared" si="10"/>
        <v>3.4015476190476202</v>
      </c>
      <c r="T69">
        <v>42582</v>
      </c>
      <c r="U69" s="227">
        <f t="shared" si="14"/>
        <v>2148.9019750000002</v>
      </c>
      <c r="V69" s="227">
        <f t="shared" si="15"/>
        <v>1169.0753878399275</v>
      </c>
      <c r="W69" s="227">
        <f t="shared" si="16"/>
        <v>1.6249190476190476</v>
      </c>
      <c r="X69" s="227"/>
      <c r="Y69" s="462">
        <f t="shared" ref="Y69:Y110" si="17">LN(U69)-LN(U68)-LN(1+$W68%/12)</f>
        <v>2.9782901548792245E-2</v>
      </c>
      <c r="Z69" s="462">
        <f t="shared" ref="Z69:Z110" si="18">LN(V69)-LN(V68)-LN(1+$W68%/12)</f>
        <v>1.7395369257139342E-2</v>
      </c>
    </row>
    <row r="70" spans="1:26">
      <c r="A70">
        <v>42643</v>
      </c>
      <c r="B70" s="227">
        <v>2168.27</v>
      </c>
      <c r="C70" s="227">
        <v>43.82</v>
      </c>
      <c r="D70" s="467">
        <f t="shared" si="11"/>
        <v>2.1803904761904755</v>
      </c>
      <c r="E70" s="467"/>
      <c r="F70" s="227">
        <f t="shared" si="12"/>
        <v>-2.6908995078303868E-3</v>
      </c>
      <c r="G70" s="227">
        <f t="shared" si="13"/>
        <v>0.10613870499718284</v>
      </c>
      <c r="K70">
        <v>40640</v>
      </c>
      <c r="L70" s="227">
        <v>1333.51</v>
      </c>
      <c r="M70" s="227">
        <v>3332.95</v>
      </c>
      <c r="N70" s="227">
        <v>4.2342000000000004</v>
      </c>
      <c r="O70" s="227">
        <v>3.5847000000000002</v>
      </c>
      <c r="P70" s="227">
        <f t="shared" si="8"/>
        <v>1307.2038000000002</v>
      </c>
      <c r="Q70" s="227">
        <f t="shared" si="9"/>
        <v>801.76598907270431</v>
      </c>
      <c r="R70" s="227">
        <f t="shared" si="10"/>
        <v>3.41022380952381</v>
      </c>
      <c r="T70">
        <v>42613</v>
      </c>
      <c r="U70" s="227">
        <f t="shared" si="14"/>
        <v>2178.772361904762</v>
      </c>
      <c r="V70" s="227">
        <f t="shared" si="15"/>
        <v>1125.3707290647067</v>
      </c>
      <c r="W70" s="227">
        <f t="shared" si="16"/>
        <v>1.748057142857143</v>
      </c>
      <c r="X70" s="227"/>
      <c r="Y70" s="462">
        <f t="shared" si="17"/>
        <v>1.2451395817386189E-2</v>
      </c>
      <c r="Z70" s="462">
        <f t="shared" si="18"/>
        <v>-3.9453834504145968E-2</v>
      </c>
    </row>
    <row r="71" spans="1:26">
      <c r="A71">
        <v>42674</v>
      </c>
      <c r="B71" s="227">
        <v>2126.15</v>
      </c>
      <c r="C71" s="227">
        <v>44.85</v>
      </c>
      <c r="D71" s="467">
        <f t="shared" si="11"/>
        <v>2.489985714285714</v>
      </c>
      <c r="E71" s="467"/>
      <c r="F71" s="227">
        <f t="shared" si="12"/>
        <v>-2.1432125434955991E-2</v>
      </c>
      <c r="G71" s="227">
        <f t="shared" si="13"/>
        <v>2.1417911007217343E-2</v>
      </c>
      <c r="K71">
        <v>40641</v>
      </c>
      <c r="L71" s="227">
        <v>1328.17</v>
      </c>
      <c r="M71" s="227">
        <v>3321.54</v>
      </c>
      <c r="N71" s="227">
        <v>4.2389000000000001</v>
      </c>
      <c r="O71" s="227">
        <v>3.4904000000000002</v>
      </c>
      <c r="P71" s="227">
        <f t="shared" si="8"/>
        <v>1308.7780857142855</v>
      </c>
      <c r="Q71" s="227">
        <f t="shared" si="9"/>
        <v>799.43025117380341</v>
      </c>
      <c r="R71" s="227">
        <f t="shared" si="10"/>
        <v>3.416609523809524</v>
      </c>
      <c r="T71">
        <v>42643</v>
      </c>
      <c r="U71" s="227">
        <f t="shared" si="14"/>
        <v>2157.0324950000004</v>
      </c>
      <c r="V71" s="227">
        <f t="shared" si="15"/>
        <v>1139.969620621139</v>
      </c>
      <c r="W71" s="227">
        <f t="shared" si="16"/>
        <v>2.1803904761904755</v>
      </c>
      <c r="X71" s="227"/>
      <c r="Y71" s="462">
        <f t="shared" si="17"/>
        <v>-1.148380354723519E-2</v>
      </c>
      <c r="Z71" s="462">
        <f t="shared" si="18"/>
        <v>1.1433440849235503E-2</v>
      </c>
    </row>
    <row r="72" spans="1:26">
      <c r="A72">
        <v>42704</v>
      </c>
      <c r="B72" s="227">
        <v>2198.81</v>
      </c>
      <c r="C72" s="227">
        <v>47.89</v>
      </c>
      <c r="D72" s="467">
        <f t="shared" si="11"/>
        <v>2.4336523809523807</v>
      </c>
      <c r="E72" s="467"/>
      <c r="F72" s="227">
        <f t="shared" si="12"/>
        <v>3.1530634184651948E-2</v>
      </c>
      <c r="G72" s="227">
        <f t="shared" si="13"/>
        <v>6.3510287568893528E-2</v>
      </c>
      <c r="K72">
        <v>40644</v>
      </c>
      <c r="L72" s="227">
        <v>1324.46</v>
      </c>
      <c r="M72" s="227">
        <v>3348.83</v>
      </c>
      <c r="N72" s="227">
        <v>4.2419000000000002</v>
      </c>
      <c r="O72" s="227">
        <v>3.4584999999999999</v>
      </c>
      <c r="P72" s="227">
        <f t="shared" si="8"/>
        <v>1309.7390380952379</v>
      </c>
      <c r="Q72" s="227">
        <f t="shared" si="9"/>
        <v>797.38255996735052</v>
      </c>
      <c r="R72" s="227">
        <f t="shared" si="10"/>
        <v>3.4240142857142861</v>
      </c>
      <c r="T72">
        <v>42674</v>
      </c>
      <c r="U72" s="227">
        <f t="shared" si="14"/>
        <v>2143.0209333333332</v>
      </c>
      <c r="V72" s="227">
        <f t="shared" si="15"/>
        <v>1255.8803518044278</v>
      </c>
      <c r="W72" s="227">
        <f t="shared" si="16"/>
        <v>2.489985714285714</v>
      </c>
      <c r="X72" s="227"/>
      <c r="Y72" s="462">
        <f t="shared" si="17"/>
        <v>-8.3322908473689814E-3</v>
      </c>
      <c r="Z72" s="462">
        <f t="shared" si="18"/>
        <v>9.5019845402510059E-2</v>
      </c>
    </row>
    <row r="73" spans="1:26">
      <c r="A73">
        <v>42734</v>
      </c>
      <c r="B73" s="227">
        <v>2238.83</v>
      </c>
      <c r="C73" s="227">
        <v>47.37</v>
      </c>
      <c r="D73" s="467">
        <f t="shared" si="11"/>
        <v>2.4414333333333325</v>
      </c>
      <c r="E73" s="467"/>
      <c r="F73" s="227">
        <f t="shared" si="12"/>
        <v>1.6011113105288931E-2</v>
      </c>
      <c r="G73" s="227">
        <f t="shared" si="13"/>
        <v>-1.2943587365326061E-2</v>
      </c>
      <c r="K73">
        <v>40645</v>
      </c>
      <c r="L73" s="227">
        <v>1314.16</v>
      </c>
      <c r="M73" s="227">
        <v>3313.18</v>
      </c>
      <c r="N73" s="227">
        <v>4.2462</v>
      </c>
      <c r="O73" s="227">
        <v>3.4979</v>
      </c>
      <c r="P73" s="227">
        <f t="shared" si="8"/>
        <v>1310.5852285714284</v>
      </c>
      <c r="Q73" s="227">
        <f t="shared" si="9"/>
        <v>795.08796634721023</v>
      </c>
      <c r="R73" s="227">
        <f t="shared" si="10"/>
        <v>3.4396285714285719</v>
      </c>
      <c r="T73">
        <v>42704</v>
      </c>
      <c r="U73" s="227">
        <f t="shared" si="14"/>
        <v>2167.6489750000005</v>
      </c>
      <c r="V73" s="227">
        <f t="shared" si="15"/>
        <v>1250.1779374727319</v>
      </c>
      <c r="W73" s="227">
        <f t="shared" si="16"/>
        <v>2.4336523809523807</v>
      </c>
      <c r="X73" s="227"/>
      <c r="Y73" s="462">
        <f t="shared" si="17"/>
        <v>9.3538356056614841E-3</v>
      </c>
      <c r="Z73" s="462">
        <f t="shared" si="18"/>
        <v>-6.6237493253749197E-3</v>
      </c>
    </row>
    <row r="74" spans="1:26">
      <c r="A74">
        <v>42766</v>
      </c>
      <c r="B74" s="227">
        <v>2278.87</v>
      </c>
      <c r="C74" s="227">
        <v>44</v>
      </c>
      <c r="D74" s="467">
        <f t="shared" si="11"/>
        <v>2.426595238095238</v>
      </c>
      <c r="E74" s="467"/>
      <c r="F74" s="227">
        <f t="shared" si="12"/>
        <v>1.5693837163972549E-2</v>
      </c>
      <c r="G74" s="227">
        <f t="shared" si="13"/>
        <v>-7.5831943946436997E-2</v>
      </c>
      <c r="K74">
        <v>40646</v>
      </c>
      <c r="L74" s="227">
        <v>1314.41</v>
      </c>
      <c r="M74" s="227">
        <v>3324.19</v>
      </c>
      <c r="N74" s="227">
        <v>4.2770000000000001</v>
      </c>
      <c r="O74" s="227">
        <v>3.4079000000000002</v>
      </c>
      <c r="P74" s="227">
        <f t="shared" si="8"/>
        <v>1312.1347523809522</v>
      </c>
      <c r="Q74" s="227">
        <f t="shared" si="9"/>
        <v>792.94312095201815</v>
      </c>
      <c r="R74" s="227">
        <f t="shared" si="10"/>
        <v>3.4469095238095235</v>
      </c>
      <c r="T74">
        <v>42735</v>
      </c>
      <c r="U74" s="227">
        <f t="shared" si="14"/>
        <v>2249.4064950000002</v>
      </c>
      <c r="V74" s="227">
        <f t="shared" si="15"/>
        <v>1281.5656322843386</v>
      </c>
      <c r="W74" s="227">
        <f t="shared" si="16"/>
        <v>2.4414333333333325</v>
      </c>
      <c r="X74" s="227"/>
      <c r="Y74" s="462">
        <f t="shared" si="17"/>
        <v>3.49972529059124E-2</v>
      </c>
      <c r="Z74" s="462">
        <f t="shared" si="18"/>
        <v>2.2770599606790863E-2</v>
      </c>
    </row>
    <row r="75" spans="1:26">
      <c r="A75">
        <v>42794</v>
      </c>
      <c r="B75" s="227">
        <v>2363.64</v>
      </c>
      <c r="C75" s="227">
        <v>43.8</v>
      </c>
      <c r="D75" s="467">
        <f t="shared" si="11"/>
        <v>2.2923</v>
      </c>
      <c r="E75" s="467"/>
      <c r="F75" s="227">
        <f t="shared" si="12"/>
        <v>3.450297672988184E-2</v>
      </c>
      <c r="G75" s="227">
        <f t="shared" si="13"/>
        <v>-6.5759374154137932E-3</v>
      </c>
      <c r="K75">
        <v>40647</v>
      </c>
      <c r="L75" s="227">
        <v>1314.52</v>
      </c>
      <c r="M75" s="227">
        <v>3376.44</v>
      </c>
      <c r="N75" s="227">
        <v>4.2986000000000004</v>
      </c>
      <c r="O75" s="227">
        <v>3.3742999999999999</v>
      </c>
      <c r="P75" s="227">
        <f t="shared" si="8"/>
        <v>1314.8795142857141</v>
      </c>
      <c r="Q75" s="227">
        <f t="shared" si="9"/>
        <v>791.65778478376717</v>
      </c>
      <c r="R75" s="227">
        <f t="shared" si="10"/>
        <v>3.4519809523809526</v>
      </c>
      <c r="T75">
        <v>42766</v>
      </c>
      <c r="U75" s="227">
        <f t="shared" si="14"/>
        <v>2275.11598</v>
      </c>
      <c r="V75" s="227">
        <f t="shared" si="15"/>
        <v>1334.498099877914</v>
      </c>
      <c r="W75" s="227">
        <f t="shared" si="16"/>
        <v>2.426595238095238</v>
      </c>
      <c r="X75" s="227"/>
      <c r="Y75" s="462">
        <f t="shared" si="17"/>
        <v>9.3321689739438475E-3</v>
      </c>
      <c r="Z75" s="462">
        <f t="shared" si="18"/>
        <v>3.8440324371833874E-2</v>
      </c>
    </row>
    <row r="76" spans="1:26">
      <c r="A76">
        <v>42825</v>
      </c>
      <c r="B76" s="227">
        <v>2362.7199999999998</v>
      </c>
      <c r="C76" s="227">
        <v>43.8</v>
      </c>
      <c r="D76" s="467">
        <f t="shared" si="11"/>
        <v>2.2311904761904762</v>
      </c>
      <c r="E76" s="467"/>
      <c r="F76" s="227">
        <f t="shared" si="12"/>
        <v>-2.2977337328207144E-3</v>
      </c>
      <c r="G76" s="227">
        <f t="shared" si="13"/>
        <v>-1.9084277926806309E-3</v>
      </c>
      <c r="K76">
        <v>40648</v>
      </c>
      <c r="L76" s="227">
        <v>1319.6801</v>
      </c>
      <c r="M76" s="227">
        <v>3388.03</v>
      </c>
      <c r="N76" s="227">
        <v>4.26</v>
      </c>
      <c r="O76" s="227">
        <v>3.3631000000000002</v>
      </c>
      <c r="P76" s="227">
        <f t="shared" si="8"/>
        <v>1317.0685666666666</v>
      </c>
      <c r="Q76" s="227">
        <f t="shared" si="9"/>
        <v>791.49492699688278</v>
      </c>
      <c r="R76" s="227">
        <f t="shared" si="10"/>
        <v>3.4536428571428579</v>
      </c>
      <c r="T76">
        <v>42794</v>
      </c>
      <c r="U76" s="227">
        <f t="shared" si="14"/>
        <v>2327.3585250000001</v>
      </c>
      <c r="V76" s="227">
        <f t="shared" si="15"/>
        <v>1380.0132930312798</v>
      </c>
      <c r="W76" s="227">
        <f t="shared" si="16"/>
        <v>2.2923</v>
      </c>
      <c r="X76" s="227"/>
      <c r="Y76" s="462">
        <f t="shared" si="17"/>
        <v>2.068279201574191E-2</v>
      </c>
      <c r="Z76" s="462">
        <f t="shared" si="18"/>
        <v>3.1517744858799712E-2</v>
      </c>
    </row>
    <row r="77" spans="1:26">
      <c r="A77">
        <v>42853</v>
      </c>
      <c r="B77" s="227">
        <v>2384.1999999999998</v>
      </c>
      <c r="C77" s="227">
        <v>48</v>
      </c>
      <c r="D77" s="467">
        <f t="shared" si="11"/>
        <v>2.2286761904761896</v>
      </c>
      <c r="E77" s="467"/>
      <c r="F77" s="227">
        <f t="shared" si="12"/>
        <v>7.1925415674427675E-3</v>
      </c>
      <c r="G77" s="227">
        <f t="shared" si="13"/>
        <v>8.9709594534495465E-2</v>
      </c>
      <c r="K77">
        <v>40651</v>
      </c>
      <c r="L77" s="227">
        <v>1305.1400000000001</v>
      </c>
      <c r="M77" s="227">
        <v>3471.95</v>
      </c>
      <c r="N77" s="227">
        <v>4.2709000000000001</v>
      </c>
      <c r="O77" s="227">
        <v>3.4077000000000002</v>
      </c>
      <c r="P77" s="227">
        <f t="shared" si="8"/>
        <v>1318.3033285714284</v>
      </c>
      <c r="Q77" s="227">
        <f t="shared" si="9"/>
        <v>791.73253898626751</v>
      </c>
      <c r="R77" s="227">
        <f t="shared" si="10"/>
        <v>3.4575190476190478</v>
      </c>
      <c r="T77">
        <v>42825</v>
      </c>
      <c r="U77" s="227">
        <f t="shared" si="14"/>
        <v>2364.7157333333339</v>
      </c>
      <c r="V77" s="227">
        <f t="shared" si="15"/>
        <v>1394.6021152981284</v>
      </c>
      <c r="W77" s="227">
        <f t="shared" si="16"/>
        <v>2.2311904761904762</v>
      </c>
      <c r="X77" s="227"/>
      <c r="Y77" s="462">
        <f t="shared" si="17"/>
        <v>1.4015445386339035E-2</v>
      </c>
      <c r="Z77" s="462">
        <f t="shared" si="18"/>
        <v>8.6075930345233011E-3</v>
      </c>
    </row>
    <row r="78" spans="1:26">
      <c r="A78">
        <v>42886</v>
      </c>
      <c r="B78" s="227">
        <v>2411.8000000000002</v>
      </c>
      <c r="C78" s="227">
        <v>47.75</v>
      </c>
      <c r="D78" s="467">
        <f t="shared" si="11"/>
        <v>2.274</v>
      </c>
      <c r="E78" s="467"/>
      <c r="F78" s="227">
        <f t="shared" si="12"/>
        <v>9.6542107463786948E-3</v>
      </c>
      <c r="G78" s="227">
        <f t="shared" si="13"/>
        <v>-7.0774516203645872E-3</v>
      </c>
      <c r="K78">
        <v>40652</v>
      </c>
      <c r="L78" s="227">
        <v>1312.62</v>
      </c>
      <c r="M78" s="227">
        <v>3513.34</v>
      </c>
      <c r="N78" s="227">
        <v>4.2141000000000002</v>
      </c>
      <c r="O78" s="227">
        <v>3.3963000000000001</v>
      </c>
      <c r="P78" s="227">
        <f t="shared" si="8"/>
        <v>1318.9814238095237</v>
      </c>
      <c r="Q78" s="227">
        <f t="shared" si="9"/>
        <v>792.75866276915303</v>
      </c>
      <c r="R78" s="227">
        <f t="shared" si="10"/>
        <v>3.4597190476190471</v>
      </c>
      <c r="T78">
        <v>42855</v>
      </c>
      <c r="U78" s="227">
        <f t="shared" si="14"/>
        <v>2359.8885571428564</v>
      </c>
      <c r="V78" s="227">
        <f t="shared" si="15"/>
        <v>1416.1865740648143</v>
      </c>
      <c r="W78" s="227">
        <f t="shared" si="16"/>
        <v>2.2286761904761896</v>
      </c>
      <c r="X78" s="227"/>
      <c r="Y78" s="462">
        <f t="shared" si="17"/>
        <v>-3.901020015648171E-3</v>
      </c>
      <c r="Z78" s="462">
        <f t="shared" si="18"/>
        <v>1.3500996364691275E-2</v>
      </c>
    </row>
    <row r="79" spans="1:26">
      <c r="A79">
        <v>42916</v>
      </c>
      <c r="B79" s="227">
        <v>2423.41</v>
      </c>
      <c r="C79" s="227">
        <v>57</v>
      </c>
      <c r="D79" s="467">
        <f t="shared" si="11"/>
        <v>2.1554476190476191</v>
      </c>
      <c r="E79" s="467"/>
      <c r="F79" s="227">
        <f t="shared" si="12"/>
        <v>2.909075800740236E-3</v>
      </c>
      <c r="G79" s="227">
        <f t="shared" si="13"/>
        <v>0.17517899415519939</v>
      </c>
      <c r="K79">
        <v>40653</v>
      </c>
      <c r="L79" s="227">
        <v>1330.36</v>
      </c>
      <c r="M79" s="227">
        <v>3511.05</v>
      </c>
      <c r="N79" s="227">
        <v>4.2583000000000002</v>
      </c>
      <c r="O79" s="227">
        <v>3.3626999999999998</v>
      </c>
      <c r="P79" s="227">
        <f t="shared" si="8"/>
        <v>1320.7238047619048</v>
      </c>
      <c r="Q79" s="227">
        <f t="shared" si="9"/>
        <v>793.67366358802121</v>
      </c>
      <c r="R79" s="227">
        <f t="shared" si="10"/>
        <v>3.4577666666666667</v>
      </c>
      <c r="T79">
        <v>42886</v>
      </c>
      <c r="U79" s="227">
        <f t="shared" si="14"/>
        <v>2395.9054650000003</v>
      </c>
      <c r="V79" s="227">
        <f t="shared" si="15"/>
        <v>1510.2422854662295</v>
      </c>
      <c r="W79" s="227">
        <f t="shared" si="16"/>
        <v>2.274</v>
      </c>
      <c r="X79" s="227"/>
      <c r="Y79" s="462">
        <f t="shared" si="17"/>
        <v>1.3291320120462153E-2</v>
      </c>
      <c r="Z79" s="462">
        <f t="shared" si="18"/>
        <v>6.2446836330435428E-2</v>
      </c>
    </row>
    <row r="80" spans="1:26">
      <c r="A80">
        <v>42947</v>
      </c>
      <c r="B80" s="227">
        <v>2470.3000000000002</v>
      </c>
      <c r="C80" s="227">
        <v>54.04</v>
      </c>
      <c r="D80" s="467">
        <f t="shared" si="11"/>
        <v>2.2843095238095237</v>
      </c>
      <c r="E80" s="467"/>
      <c r="F80" s="227">
        <f t="shared" si="12"/>
        <v>1.7369366413975691E-2</v>
      </c>
      <c r="G80" s="227">
        <f t="shared" si="13"/>
        <v>-5.51213498422699E-2</v>
      </c>
      <c r="K80">
        <v>40654</v>
      </c>
      <c r="L80" s="227">
        <v>1337.39</v>
      </c>
      <c r="M80" s="227">
        <v>3503.99</v>
      </c>
      <c r="N80" s="227">
        <v>4.2544000000000004</v>
      </c>
      <c r="O80" s="227">
        <v>3.3069999999999999</v>
      </c>
      <c r="P80" s="227">
        <f t="shared" si="8"/>
        <v>1322.621423809524</v>
      </c>
      <c r="Q80" s="227">
        <f t="shared" si="9"/>
        <v>794.91027487629322</v>
      </c>
      <c r="R80" s="227">
        <f t="shared" si="10"/>
        <v>3.4514904761904766</v>
      </c>
      <c r="T80">
        <v>42916</v>
      </c>
      <c r="U80" s="227">
        <f t="shared" si="14"/>
        <v>2434.1723761904759</v>
      </c>
      <c r="V80" s="227">
        <f t="shared" si="15"/>
        <v>1655.4356226795674</v>
      </c>
      <c r="W80" s="227">
        <f t="shared" si="16"/>
        <v>2.1554476190476191</v>
      </c>
      <c r="X80" s="227"/>
      <c r="Y80" s="462">
        <f t="shared" si="17"/>
        <v>1.3952381300071759E-2</v>
      </c>
      <c r="Z80" s="462">
        <f t="shared" si="18"/>
        <v>8.9900891655093462E-2</v>
      </c>
    </row>
    <row r="81" spans="1:26">
      <c r="A81">
        <v>42978</v>
      </c>
      <c r="B81" s="227">
        <v>2471.65</v>
      </c>
      <c r="C81" s="227">
        <v>57.89</v>
      </c>
      <c r="D81" s="467">
        <f t="shared" si="11"/>
        <v>2.3672619047619046</v>
      </c>
      <c r="E81" s="467"/>
      <c r="F81" s="227">
        <f t="shared" si="12"/>
        <v>-1.3554386797088572E-3</v>
      </c>
      <c r="G81" s="227">
        <f t="shared" si="13"/>
        <v>6.6918363262891051E-2</v>
      </c>
      <c r="K81">
        <v>40658</v>
      </c>
      <c r="L81" s="227">
        <v>1335.25</v>
      </c>
      <c r="M81" s="227">
        <v>3456.52</v>
      </c>
      <c r="N81" s="227">
        <v>4.2538</v>
      </c>
      <c r="O81" s="227">
        <v>3.3552</v>
      </c>
      <c r="P81" s="227">
        <f t="shared" si="8"/>
        <v>1323.8399952380953</v>
      </c>
      <c r="Q81" s="227">
        <f t="shared" si="9"/>
        <v>794.87456393687989</v>
      </c>
      <c r="R81" s="227">
        <f t="shared" si="10"/>
        <v>3.4478666666666671</v>
      </c>
      <c r="T81">
        <v>42947</v>
      </c>
      <c r="U81" s="227">
        <f t="shared" si="14"/>
        <v>2454.1024950000001</v>
      </c>
      <c r="V81" s="227">
        <f t="shared" si="15"/>
        <v>1588.83235433647</v>
      </c>
      <c r="W81" s="227">
        <f t="shared" si="16"/>
        <v>2.2843095238095237</v>
      </c>
      <c r="X81" s="227"/>
      <c r="Y81" s="462">
        <f t="shared" si="17"/>
        <v>6.3597046352065287E-3</v>
      </c>
      <c r="Z81" s="462">
        <f t="shared" si="18"/>
        <v>-4.2859407304263512E-2</v>
      </c>
    </row>
    <row r="82" spans="1:26">
      <c r="A82">
        <v>43007</v>
      </c>
      <c r="B82" s="227">
        <v>2519.36</v>
      </c>
      <c r="C82" s="227">
        <v>24.549999</v>
      </c>
      <c r="D82" s="467">
        <f t="shared" si="11"/>
        <v>2.3581476190476187</v>
      </c>
      <c r="E82" s="467"/>
      <c r="F82" s="227">
        <f t="shared" si="12"/>
        <v>1.7148182202694165E-2</v>
      </c>
      <c r="G82" s="227">
        <f t="shared" si="13"/>
        <v>-0.85980361958413698</v>
      </c>
      <c r="K82">
        <v>40659</v>
      </c>
      <c r="L82" s="227">
        <v>1347.24</v>
      </c>
      <c r="M82" s="227">
        <v>3480.39</v>
      </c>
      <c r="N82" s="227">
        <v>4.2744999999999997</v>
      </c>
      <c r="O82" s="227">
        <v>3.3106</v>
      </c>
      <c r="P82" s="227">
        <f t="shared" si="8"/>
        <v>1325.4323761904761</v>
      </c>
      <c r="Q82" s="227">
        <f t="shared" si="9"/>
        <v>794.96841044023745</v>
      </c>
      <c r="R82" s="227">
        <f t="shared" si="10"/>
        <v>3.4394571428571421</v>
      </c>
      <c r="T82">
        <v>42978</v>
      </c>
      <c r="U82" s="227">
        <f t="shared" si="14"/>
        <v>2454.2481095238099</v>
      </c>
      <c r="V82" s="227">
        <f t="shared" si="15"/>
        <v>1605.2443789844401</v>
      </c>
      <c r="W82" s="227">
        <f t="shared" si="16"/>
        <v>2.3672619047619046</v>
      </c>
      <c r="X82" s="227"/>
      <c r="Y82" s="462">
        <f t="shared" si="17"/>
        <v>-1.8424483527415805E-3</v>
      </c>
      <c r="Z82" s="462">
        <f t="shared" si="18"/>
        <v>8.3748461951333193E-3</v>
      </c>
    </row>
    <row r="83" spans="1:26">
      <c r="A83">
        <v>43039</v>
      </c>
      <c r="B83" s="227">
        <v>2575.2600000000002</v>
      </c>
      <c r="C83" s="227">
        <v>29.120000999999998</v>
      </c>
      <c r="D83" s="467">
        <f t="shared" si="11"/>
        <v>2.4907809523809528</v>
      </c>
      <c r="E83" s="467"/>
      <c r="F83" s="227">
        <f t="shared" si="12"/>
        <v>1.9982404190810498E-2</v>
      </c>
      <c r="G83" s="227">
        <f t="shared" si="13"/>
        <v>0.16875024947431844</v>
      </c>
      <c r="K83">
        <v>40660</v>
      </c>
      <c r="L83" s="227">
        <v>1355.66</v>
      </c>
      <c r="M83" s="227">
        <v>3448.12</v>
      </c>
      <c r="N83" s="227">
        <v>4.2858000000000001</v>
      </c>
      <c r="O83" s="227">
        <v>3.2863000000000002</v>
      </c>
      <c r="P83" s="227">
        <f t="shared" si="8"/>
        <v>1327.5976190476192</v>
      </c>
      <c r="Q83" s="227">
        <f t="shared" si="9"/>
        <v>794.3701343626783</v>
      </c>
      <c r="R83" s="227">
        <f t="shared" si="10"/>
        <v>3.4323809523809521</v>
      </c>
      <c r="T83">
        <v>43008</v>
      </c>
      <c r="U83" s="227">
        <f t="shared" si="14"/>
        <v>2492.8410350000004</v>
      </c>
      <c r="V83" s="227">
        <f t="shared" si="15"/>
        <v>1935.3702013642533</v>
      </c>
      <c r="W83" s="227">
        <f t="shared" si="16"/>
        <v>2.3581476190476187</v>
      </c>
      <c r="X83" s="227"/>
      <c r="Y83" s="462">
        <f t="shared" si="17"/>
        <v>1.3631817663633597E-2</v>
      </c>
      <c r="Z83" s="462">
        <f t="shared" si="18"/>
        <v>0.18505184567569416</v>
      </c>
    </row>
    <row r="84" spans="1:26">
      <c r="A84">
        <v>43069</v>
      </c>
      <c r="B84" s="227">
        <v>2647.58</v>
      </c>
      <c r="C84" s="227">
        <v>30.190000999999999</v>
      </c>
      <c r="D84" s="467">
        <f t="shared" si="11"/>
        <v>2.7722904761904763</v>
      </c>
      <c r="E84" s="467"/>
      <c r="F84" s="227">
        <f t="shared" si="12"/>
        <v>2.5622015723879125E-2</v>
      </c>
      <c r="G84" s="227">
        <f t="shared" si="13"/>
        <v>3.4012019566384E-2</v>
      </c>
      <c r="K84">
        <v>40661</v>
      </c>
      <c r="L84" s="227">
        <v>1360.48</v>
      </c>
      <c r="M84" s="227">
        <v>3401.55</v>
      </c>
      <c r="N84" s="227">
        <v>4.2979000000000003</v>
      </c>
      <c r="O84" s="227">
        <v>3.2787999999999999</v>
      </c>
      <c r="P84" s="227">
        <f t="shared" si="8"/>
        <v>1329.5519095238096</v>
      </c>
      <c r="Q84" s="227">
        <f t="shared" si="9"/>
        <v>793.87595034433366</v>
      </c>
      <c r="R84" s="227">
        <f t="shared" si="10"/>
        <v>3.4232619047619046</v>
      </c>
      <c r="T84">
        <v>43039</v>
      </c>
      <c r="U84" s="227">
        <f t="shared" si="14"/>
        <v>2558.324761904762</v>
      </c>
      <c r="V84" s="227">
        <f t="shared" si="15"/>
        <v>1837.3902578115269</v>
      </c>
      <c r="W84" s="227">
        <f t="shared" si="16"/>
        <v>2.4907809523809528</v>
      </c>
      <c r="X84" s="227"/>
      <c r="Y84" s="462">
        <f t="shared" si="17"/>
        <v>2.3966421748849064E-2</v>
      </c>
      <c r="Z84" s="462">
        <f t="shared" si="18"/>
        <v>-5.3915594723338782E-2</v>
      </c>
    </row>
    <row r="85" spans="1:26">
      <c r="A85">
        <v>43098</v>
      </c>
      <c r="B85" s="227">
        <v>2673.61</v>
      </c>
      <c r="C85" s="227">
        <v>29.6</v>
      </c>
      <c r="D85" s="467">
        <f t="shared" si="11"/>
        <v>2.8698571428571431</v>
      </c>
      <c r="E85" s="467"/>
      <c r="F85" s="227">
        <f t="shared" si="12"/>
        <v>7.4760263470859331E-3</v>
      </c>
      <c r="G85" s="227">
        <f t="shared" si="13"/>
        <v>-2.2043993069559904E-2</v>
      </c>
      <c r="K85">
        <v>40662</v>
      </c>
      <c r="L85" s="227">
        <v>1363.61</v>
      </c>
      <c r="M85" s="227">
        <v>3407.24</v>
      </c>
      <c r="N85" s="227">
        <v>4.2888000000000002</v>
      </c>
      <c r="O85" s="227">
        <v>3.2473000000000001</v>
      </c>
      <c r="P85" s="227">
        <f t="shared" ref="P85:P148" si="19">+AVERAGE(L65:L85)</f>
        <v>1331.2352428571428</v>
      </c>
      <c r="Q85" s="227">
        <f t="shared" si="9"/>
        <v>793.60157743277966</v>
      </c>
      <c r="R85" s="227">
        <f t="shared" si="10"/>
        <v>3.4139809523809523</v>
      </c>
      <c r="T85">
        <v>43069</v>
      </c>
      <c r="U85" s="227">
        <f t="shared" si="14"/>
        <v>2594.3180149999998</v>
      </c>
      <c r="V85" s="227">
        <f t="shared" si="15"/>
        <v>1826.4045248696893</v>
      </c>
      <c r="W85" s="227">
        <f t="shared" si="16"/>
        <v>2.7722904761904763</v>
      </c>
      <c r="X85" s="227"/>
      <c r="Y85" s="462">
        <f t="shared" si="17"/>
        <v>1.1897520745407732E-2</v>
      </c>
      <c r="Z85" s="462">
        <f t="shared" si="18"/>
        <v>-8.070432577613083E-3</v>
      </c>
    </row>
    <row r="86" spans="1:26">
      <c r="A86">
        <v>43131</v>
      </c>
      <c r="B86" s="227">
        <v>2823.81</v>
      </c>
      <c r="C86" s="227">
        <v>28.719999000000001</v>
      </c>
      <c r="D86" s="467">
        <f t="shared" si="11"/>
        <v>2.815204761904762</v>
      </c>
      <c r="E86" s="467"/>
      <c r="F86" s="227">
        <f t="shared" si="12"/>
        <v>5.226872536666155E-2</v>
      </c>
      <c r="G86" s="227">
        <f t="shared" si="13"/>
        <v>-3.2569344389296762E-2</v>
      </c>
      <c r="K86">
        <v>40665</v>
      </c>
      <c r="L86" s="227">
        <v>1361.22</v>
      </c>
      <c r="M86" s="227">
        <v>3381.57</v>
      </c>
      <c r="N86" s="227">
        <v>4.2877999999999998</v>
      </c>
      <c r="O86" s="227">
        <v>3.2159</v>
      </c>
      <c r="P86" s="227">
        <f t="shared" si="19"/>
        <v>1332.920480952381</v>
      </c>
      <c r="Q86" s="227">
        <f t="shared" ref="Q86:Q149" si="20">+AVERAGE(M66:M86)/AVERAGE(N66:N86)</f>
        <v>793.73746861912991</v>
      </c>
      <c r="R86" s="227">
        <f t="shared" ref="R86:R149" si="21">AVERAGE(O66:O86)</f>
        <v>3.4043619047619051</v>
      </c>
      <c r="T86">
        <v>43100</v>
      </c>
      <c r="U86" s="227">
        <f t="shared" si="14"/>
        <v>2663.5424142857141</v>
      </c>
      <c r="V86" s="227">
        <f t="shared" si="15"/>
        <v>1703.7368064255697</v>
      </c>
      <c r="W86" s="227">
        <f t="shared" si="16"/>
        <v>2.8698571428571431</v>
      </c>
      <c r="X86" s="227"/>
      <c r="Y86" s="462">
        <f t="shared" si="17"/>
        <v>2.4025719201876732E-2</v>
      </c>
      <c r="Z86" s="462">
        <f t="shared" si="18"/>
        <v>-7.183291111328044E-2</v>
      </c>
    </row>
    <row r="87" spans="1:26">
      <c r="A87">
        <v>43159</v>
      </c>
      <c r="B87" s="227">
        <v>2713.83</v>
      </c>
      <c r="C87" s="227">
        <v>27.82</v>
      </c>
      <c r="D87" s="467">
        <f t="shared" si="11"/>
        <v>2.9941714285714291</v>
      </c>
      <c r="E87" s="467"/>
      <c r="F87" s="227">
        <f t="shared" si="12"/>
        <v>-4.2069372033234749E-2</v>
      </c>
      <c r="G87" s="227">
        <f t="shared" si="13"/>
        <v>-3.4181779263098018E-2</v>
      </c>
      <c r="K87">
        <v>40666</v>
      </c>
      <c r="L87" s="227">
        <v>1356.62</v>
      </c>
      <c r="M87" s="227">
        <v>3381.25</v>
      </c>
      <c r="N87" s="227">
        <v>4.2944000000000004</v>
      </c>
      <c r="O87" s="227">
        <v>3.1499000000000001</v>
      </c>
      <c r="P87" s="227">
        <f t="shared" si="19"/>
        <v>1334.0733380952381</v>
      </c>
      <c r="Q87" s="227">
        <f t="shared" si="20"/>
        <v>794.71907537710922</v>
      </c>
      <c r="R87" s="227">
        <f t="shared" si="21"/>
        <v>3.3886666666666669</v>
      </c>
      <c r="T87">
        <v>43131</v>
      </c>
      <c r="U87" s="227">
        <f t="shared" si="14"/>
        <v>2794.5035050000001</v>
      </c>
      <c r="V87" s="227">
        <f t="shared" si="15"/>
        <v>1569.1778699530853</v>
      </c>
      <c r="W87" s="227">
        <f t="shared" si="16"/>
        <v>2.815204761904762</v>
      </c>
      <c r="X87" s="227"/>
      <c r="Y87" s="462">
        <f t="shared" si="17"/>
        <v>4.5608790040547242E-2</v>
      </c>
      <c r="Z87" s="462">
        <f t="shared" si="18"/>
        <v>-8.4660820078444721E-2</v>
      </c>
    </row>
    <row r="88" spans="1:26">
      <c r="A88">
        <v>43189</v>
      </c>
      <c r="B88" s="227">
        <v>2640.87</v>
      </c>
      <c r="C88" s="227">
        <v>23.65</v>
      </c>
      <c r="D88" s="467">
        <f t="shared" si="11"/>
        <v>2.936861904761904</v>
      </c>
      <c r="E88" s="467"/>
      <c r="F88" s="227">
        <f t="shared" si="12"/>
        <v>-2.9744548110360786E-2</v>
      </c>
      <c r="G88" s="227">
        <f t="shared" si="13"/>
        <v>-0.16488410671392387</v>
      </c>
      <c r="K88">
        <v>40667</v>
      </c>
      <c r="L88" s="227">
        <v>1347.3199</v>
      </c>
      <c r="M88" s="227">
        <v>3300.98</v>
      </c>
      <c r="N88" s="227">
        <v>4.3087999999999997</v>
      </c>
      <c r="O88" s="227">
        <v>3.1459000000000001</v>
      </c>
      <c r="P88" s="227">
        <f t="shared" si="19"/>
        <v>1334.7614285714287</v>
      </c>
      <c r="Q88" s="227">
        <f t="shared" si="20"/>
        <v>795.16791355224473</v>
      </c>
      <c r="R88" s="227">
        <f t="shared" si="21"/>
        <v>3.3696523809523815</v>
      </c>
      <c r="T88">
        <v>43159</v>
      </c>
      <c r="U88" s="227">
        <f t="shared" si="14"/>
        <v>2711.0879900000004</v>
      </c>
      <c r="V88" s="227">
        <f t="shared" si="15"/>
        <v>1402.7188383490061</v>
      </c>
      <c r="W88" s="227">
        <f t="shared" si="16"/>
        <v>2.9941714285714291</v>
      </c>
      <c r="X88" s="227"/>
      <c r="Y88" s="462">
        <f t="shared" si="17"/>
        <v>-3.2647683725678341E-2</v>
      </c>
      <c r="Z88" s="462">
        <f t="shared" si="18"/>
        <v>-0.11448270817768043</v>
      </c>
    </row>
    <row r="89" spans="1:26">
      <c r="A89">
        <v>43220</v>
      </c>
      <c r="B89" s="227">
        <v>2648.05</v>
      </c>
      <c r="C89" s="227">
        <v>22.950001</v>
      </c>
      <c r="D89" s="467">
        <f t="shared" si="11"/>
        <v>2.857852380952381</v>
      </c>
      <c r="E89" s="467"/>
      <c r="F89" s="227">
        <f t="shared" si="12"/>
        <v>2.7071679555917393E-4</v>
      </c>
      <c r="G89" s="227">
        <f t="shared" si="13"/>
        <v>-3.2489529809973834E-2</v>
      </c>
      <c r="K89">
        <v>40668</v>
      </c>
      <c r="L89" s="227">
        <v>1335.1</v>
      </c>
      <c r="M89" s="227">
        <v>3332.27</v>
      </c>
      <c r="N89" s="227">
        <v>4.3432000000000004</v>
      </c>
      <c r="O89" s="227">
        <v>3.1604000000000001</v>
      </c>
      <c r="P89" s="227">
        <f t="shared" si="19"/>
        <v>1334.8790476190475</v>
      </c>
      <c r="Q89" s="227">
        <f t="shared" si="20"/>
        <v>794.87220951461143</v>
      </c>
      <c r="R89" s="227">
        <f t="shared" si="21"/>
        <v>3.3513333333333333</v>
      </c>
      <c r="T89">
        <v>43190</v>
      </c>
      <c r="U89" s="227">
        <f t="shared" si="14"/>
        <v>2702.7738095238096</v>
      </c>
      <c r="V89" s="227">
        <f t="shared" si="15"/>
        <v>1378.0833803641519</v>
      </c>
      <c r="W89" s="227">
        <f t="shared" si="16"/>
        <v>2.936861904761904</v>
      </c>
      <c r="X89" s="227"/>
      <c r="Y89" s="462">
        <f t="shared" si="17"/>
        <v>-5.5634792828646307E-3</v>
      </c>
      <c r="Z89" s="462">
        <f t="shared" si="18"/>
        <v>-2.0210736864854223E-2</v>
      </c>
    </row>
    <row r="90" spans="1:26">
      <c r="A90">
        <v>43251</v>
      </c>
      <c r="B90" s="227">
        <v>2705.27</v>
      </c>
      <c r="C90" s="227">
        <v>19</v>
      </c>
      <c r="D90" s="467">
        <f t="shared" si="11"/>
        <v>2.9244571428571424</v>
      </c>
      <c r="E90" s="467"/>
      <c r="F90" s="227">
        <f t="shared" si="12"/>
        <v>1.8999490132443883E-2</v>
      </c>
      <c r="G90" s="227">
        <f t="shared" si="13"/>
        <v>-0.19125771318329093</v>
      </c>
      <c r="K90">
        <v>40669</v>
      </c>
      <c r="L90" s="227">
        <v>1340.2</v>
      </c>
      <c r="M90" s="227">
        <v>3413.94</v>
      </c>
      <c r="N90" s="227">
        <v>4.3371000000000004</v>
      </c>
      <c r="O90" s="227">
        <v>3.2134999999999998</v>
      </c>
      <c r="P90" s="227">
        <f t="shared" si="19"/>
        <v>1335.1009523809523</v>
      </c>
      <c r="Q90" s="227">
        <f t="shared" si="20"/>
        <v>795.4998852579912</v>
      </c>
      <c r="R90" s="227">
        <f t="shared" si="21"/>
        <v>3.3340142857142854</v>
      </c>
      <c r="T90">
        <v>43220</v>
      </c>
      <c r="U90" s="227">
        <f t="shared" si="14"/>
        <v>2653.6252047619046</v>
      </c>
      <c r="V90" s="227">
        <f t="shared" si="15"/>
        <v>1350.3094351006014</v>
      </c>
      <c r="W90" s="227">
        <f t="shared" si="16"/>
        <v>2.857852380952381</v>
      </c>
      <c r="X90" s="227"/>
      <c r="Y90" s="462">
        <f t="shared" si="17"/>
        <v>-2.0796270540041021E-2</v>
      </c>
      <c r="Z90" s="462">
        <f t="shared" si="18"/>
        <v>-2.2804296588233079E-2</v>
      </c>
    </row>
    <row r="91" spans="1:26">
      <c r="A91">
        <v>43280</v>
      </c>
      <c r="B91" s="227">
        <v>2718.37</v>
      </c>
      <c r="C91" s="227">
        <v>17.290001</v>
      </c>
      <c r="D91" s="467">
        <f t="shared" si="11"/>
        <v>2.9235952380952384</v>
      </c>
      <c r="E91" s="467"/>
      <c r="F91" s="227">
        <f t="shared" si="12"/>
        <v>2.3966306623994047E-3</v>
      </c>
      <c r="G91" s="227">
        <f t="shared" si="13"/>
        <v>-9.6744704468745571E-2</v>
      </c>
      <c r="K91">
        <v>40672</v>
      </c>
      <c r="L91" s="227">
        <v>1346.3</v>
      </c>
      <c r="M91" s="227">
        <v>3401.15</v>
      </c>
      <c r="N91" s="227">
        <v>4.3335999999999997</v>
      </c>
      <c r="O91" s="227">
        <v>3.1593</v>
      </c>
      <c r="P91" s="227">
        <f t="shared" si="19"/>
        <v>1335.7099999999998</v>
      </c>
      <c r="Q91" s="227">
        <f t="shared" si="20"/>
        <v>795.37889746956557</v>
      </c>
      <c r="R91" s="227">
        <f t="shared" si="21"/>
        <v>3.3137571428571433</v>
      </c>
      <c r="T91">
        <v>43251</v>
      </c>
      <c r="U91" s="227">
        <f t="shared" si="14"/>
        <v>2707.1194850000002</v>
      </c>
      <c r="V91" s="227">
        <f t="shared" si="15"/>
        <v>1322.2649135297966</v>
      </c>
      <c r="W91" s="227">
        <f t="shared" si="16"/>
        <v>2.9244571428571424</v>
      </c>
      <c r="X91" s="227"/>
      <c r="Y91" s="462">
        <f t="shared" si="17"/>
        <v>1.757972972330972E-2</v>
      </c>
      <c r="Z91" s="462">
        <f t="shared" si="18"/>
        <v>-2.3366379837715348E-2</v>
      </c>
    </row>
    <row r="92" spans="1:26">
      <c r="A92">
        <v>43312</v>
      </c>
      <c r="B92" s="227">
        <v>2816.29</v>
      </c>
      <c r="C92" s="227">
        <v>18.66</v>
      </c>
      <c r="D92" s="467">
        <f t="shared" si="11"/>
        <v>3.1445000000000003</v>
      </c>
      <c r="E92" s="467"/>
      <c r="F92" s="227">
        <f t="shared" si="12"/>
        <v>3.2954613650457883E-2</v>
      </c>
      <c r="G92" s="227">
        <f t="shared" si="13"/>
        <v>7.3820471560759063E-2</v>
      </c>
      <c r="K92">
        <v>40673</v>
      </c>
      <c r="L92" s="227">
        <v>1357.16</v>
      </c>
      <c r="M92" s="227">
        <v>3374.2</v>
      </c>
      <c r="N92" s="227">
        <v>4.3468</v>
      </c>
      <c r="O92" s="227">
        <v>3.2225000000000001</v>
      </c>
      <c r="P92" s="227">
        <f t="shared" si="19"/>
        <v>1337.090476190476</v>
      </c>
      <c r="Q92" s="227">
        <f t="shared" si="20"/>
        <v>795.01033077370198</v>
      </c>
      <c r="R92" s="227">
        <f t="shared" si="21"/>
        <v>3.3009999999999997</v>
      </c>
      <c r="T92">
        <v>43281</v>
      </c>
      <c r="U92" s="227">
        <f t="shared" si="14"/>
        <v>2754.3528904761906</v>
      </c>
      <c r="V92" s="227">
        <f t="shared" si="15"/>
        <v>1099.4790901474246</v>
      </c>
      <c r="W92" s="227">
        <f t="shared" si="16"/>
        <v>2.9235952380952384</v>
      </c>
      <c r="X92" s="227"/>
      <c r="Y92" s="462">
        <f t="shared" si="17"/>
        <v>1.4863297764353392E-2</v>
      </c>
      <c r="Z92" s="462">
        <f t="shared" si="18"/>
        <v>-0.18694367940738785</v>
      </c>
    </row>
    <row r="93" spans="1:26">
      <c r="A93">
        <v>43343</v>
      </c>
      <c r="B93" s="227">
        <v>2901.52</v>
      </c>
      <c r="C93" s="227">
        <v>16.389999</v>
      </c>
      <c r="D93" s="467">
        <f t="shared" si="11"/>
        <v>3.1251380952380958</v>
      </c>
      <c r="E93" s="467"/>
      <c r="F93" s="227">
        <f t="shared" si="12"/>
        <v>2.7197332302274536E-2</v>
      </c>
      <c r="G93" s="227">
        <f t="shared" si="13"/>
        <v>-0.13232785303719449</v>
      </c>
      <c r="K93">
        <v>40674</v>
      </c>
      <c r="L93" s="227">
        <v>1342.08</v>
      </c>
      <c r="M93" s="227">
        <v>3377.29</v>
      </c>
      <c r="N93" s="227">
        <v>4.3731999999999998</v>
      </c>
      <c r="O93" s="227">
        <v>3.1709000000000001</v>
      </c>
      <c r="P93" s="227">
        <f t="shared" si="19"/>
        <v>1337.9295238095237</v>
      </c>
      <c r="Q93" s="227">
        <f t="shared" si="20"/>
        <v>794.16770619231738</v>
      </c>
      <c r="R93" s="227">
        <f t="shared" si="21"/>
        <v>3.2873047619047617</v>
      </c>
      <c r="T93">
        <v>43312</v>
      </c>
      <c r="U93" s="227">
        <f t="shared" si="14"/>
        <v>2796.9900249999996</v>
      </c>
      <c r="V93" s="227">
        <f t="shared" si="15"/>
        <v>1120.4521893215749</v>
      </c>
      <c r="W93" s="227">
        <f t="shared" si="16"/>
        <v>3.1445000000000003</v>
      </c>
      <c r="X93" s="227"/>
      <c r="Y93" s="462">
        <f t="shared" si="17"/>
        <v>1.2927952040688591E-2</v>
      </c>
      <c r="Z93" s="462">
        <f t="shared" si="18"/>
        <v>1.6462464734511247E-2</v>
      </c>
    </row>
    <row r="94" spans="1:26">
      <c r="A94">
        <v>43371</v>
      </c>
      <c r="B94" s="227">
        <v>2913.98</v>
      </c>
      <c r="C94" s="227">
        <v>16.950001</v>
      </c>
      <c r="D94" s="467">
        <f t="shared" si="11"/>
        <v>2.890104761904762</v>
      </c>
      <c r="E94" s="467"/>
      <c r="F94" s="227">
        <f t="shared" si="12"/>
        <v>1.6842102398134471E-3</v>
      </c>
      <c r="G94" s="227">
        <f t="shared" si="13"/>
        <v>3.0995664600075613E-2</v>
      </c>
      <c r="K94">
        <v>40675</v>
      </c>
      <c r="L94" s="227">
        <v>1348.65</v>
      </c>
      <c r="M94" s="227">
        <v>3375.96</v>
      </c>
      <c r="N94" s="227">
        <v>4.3834</v>
      </c>
      <c r="O94" s="227">
        <v>3.1469999999999998</v>
      </c>
      <c r="P94" s="227">
        <f t="shared" si="19"/>
        <v>1339.5719047619045</v>
      </c>
      <c r="Q94" s="227">
        <f t="shared" si="20"/>
        <v>793.65597546164554</v>
      </c>
      <c r="R94" s="227">
        <f t="shared" si="21"/>
        <v>3.2705952380952383</v>
      </c>
      <c r="T94">
        <v>43343</v>
      </c>
      <c r="U94" s="227">
        <f t="shared" si="14"/>
        <v>2861.394752380952</v>
      </c>
      <c r="V94" s="227">
        <f t="shared" si="15"/>
        <v>1068.1316711409729</v>
      </c>
      <c r="W94" s="227">
        <f t="shared" si="16"/>
        <v>3.1251380952380958</v>
      </c>
      <c r="X94" s="227"/>
      <c r="Y94" s="462">
        <f t="shared" si="17"/>
        <v>2.0148344360984706E-2</v>
      </c>
      <c r="Z94" s="462">
        <f t="shared" si="18"/>
        <v>-5.0438313128469768E-2</v>
      </c>
    </row>
    <row r="95" spans="1:26">
      <c r="A95">
        <v>43404</v>
      </c>
      <c r="B95" s="227">
        <v>2711.74</v>
      </c>
      <c r="C95" s="227">
        <v>13.37</v>
      </c>
      <c r="D95" s="467">
        <f t="shared" si="11"/>
        <v>2.7075333333333336</v>
      </c>
      <c r="E95" s="467"/>
      <c r="F95" s="227">
        <f t="shared" si="12"/>
        <v>-7.4334874093881995E-2</v>
      </c>
      <c r="G95" s="227">
        <f t="shared" si="13"/>
        <v>-0.2396600267478774</v>
      </c>
      <c r="K95">
        <v>40676</v>
      </c>
      <c r="L95" s="227">
        <v>1337.77</v>
      </c>
      <c r="M95" s="227">
        <v>3406.02</v>
      </c>
      <c r="N95" s="227">
        <v>4.3813000000000004</v>
      </c>
      <c r="O95" s="227">
        <v>3.1158000000000001</v>
      </c>
      <c r="P95" s="227">
        <f t="shared" si="19"/>
        <v>1340.6842857142856</v>
      </c>
      <c r="Q95" s="227">
        <f t="shared" si="20"/>
        <v>793.64547902690435</v>
      </c>
      <c r="R95" s="227">
        <f t="shared" si="21"/>
        <v>3.2566857142857142</v>
      </c>
      <c r="T95">
        <v>43373</v>
      </c>
      <c r="U95" s="227">
        <f t="shared" si="14"/>
        <v>2901.5014900000001</v>
      </c>
      <c r="V95" s="227">
        <f t="shared" si="15"/>
        <v>938.54394971592365</v>
      </c>
      <c r="W95" s="227">
        <f t="shared" si="16"/>
        <v>2.890104761904762</v>
      </c>
      <c r="X95" s="227"/>
      <c r="Y95" s="462">
        <f t="shared" si="17"/>
        <v>1.131828008106193E-2</v>
      </c>
      <c r="Z95" s="462">
        <f t="shared" si="18"/>
        <v>-0.13193751131119727</v>
      </c>
    </row>
    <row r="96" spans="1:26">
      <c r="A96">
        <v>43434</v>
      </c>
      <c r="B96" s="227">
        <v>2760.17</v>
      </c>
      <c r="C96" s="227">
        <v>13.74</v>
      </c>
      <c r="D96" s="467">
        <f t="shared" si="11"/>
        <v>2.6783000000000001</v>
      </c>
      <c r="E96" s="467"/>
      <c r="F96" s="227">
        <f t="shared" si="12"/>
        <v>1.5448040553944749E-2</v>
      </c>
      <c r="G96" s="227">
        <f t="shared" si="13"/>
        <v>2.5044159475001465E-2</v>
      </c>
      <c r="K96">
        <v>40679</v>
      </c>
      <c r="L96" s="227">
        <v>1329.47</v>
      </c>
      <c r="M96" s="227">
        <v>3395.64</v>
      </c>
      <c r="N96" s="227">
        <v>4.3982999999999999</v>
      </c>
      <c r="O96" s="227">
        <v>3.1800999999999999</v>
      </c>
      <c r="P96" s="227">
        <f t="shared" si="19"/>
        <v>1341.3961904761902</v>
      </c>
      <c r="Q96" s="227">
        <f t="shared" si="20"/>
        <v>792.98291584850256</v>
      </c>
      <c r="R96" s="227">
        <f t="shared" si="21"/>
        <v>3.2474380952380955</v>
      </c>
      <c r="T96">
        <v>43404</v>
      </c>
      <c r="U96" s="227">
        <f t="shared" si="14"/>
        <v>2772.2699904761903</v>
      </c>
      <c r="V96" s="227">
        <f t="shared" si="15"/>
        <v>909.76973372743896</v>
      </c>
      <c r="W96" s="227">
        <f t="shared" si="16"/>
        <v>2.7075333333333336</v>
      </c>
      <c r="X96" s="227"/>
      <c r="Y96" s="462">
        <f t="shared" si="17"/>
        <v>-4.7967407467750016E-2</v>
      </c>
      <c r="Z96" s="462">
        <f t="shared" si="18"/>
        <v>-3.3543682082612429E-2</v>
      </c>
    </row>
    <row r="97" spans="1:26">
      <c r="A97">
        <v>43465</v>
      </c>
      <c r="B97" s="227">
        <v>2506.85</v>
      </c>
      <c r="C97" s="227">
        <v>13.06</v>
      </c>
      <c r="D97" s="467">
        <f t="shared" si="11"/>
        <v>2.5564761904761908</v>
      </c>
      <c r="E97" s="467"/>
      <c r="F97" s="227">
        <f t="shared" si="12"/>
        <v>-9.8494716758608256E-2</v>
      </c>
      <c r="G97" s="227">
        <f t="shared" si="13"/>
        <v>-5.2986592586450484E-2</v>
      </c>
      <c r="K97">
        <v>40680</v>
      </c>
      <c r="L97" s="227">
        <v>1328.98</v>
      </c>
      <c r="M97" s="227">
        <v>3375.34</v>
      </c>
      <c r="N97" s="227">
        <v>4.4100999999999999</v>
      </c>
      <c r="O97" s="227">
        <v>3.1709000000000001</v>
      </c>
      <c r="P97" s="227">
        <f t="shared" si="19"/>
        <v>1341.8390428571431</v>
      </c>
      <c r="Q97" s="227">
        <f t="shared" si="20"/>
        <v>791.52903257852131</v>
      </c>
      <c r="R97" s="227">
        <f t="shared" si="21"/>
        <v>3.2382857142857144</v>
      </c>
      <c r="T97">
        <v>43434</v>
      </c>
      <c r="U97" s="227">
        <f t="shared" si="14"/>
        <v>2722.3724950000005</v>
      </c>
      <c r="V97" s="227">
        <f t="shared" si="15"/>
        <v>857.6795198512275</v>
      </c>
      <c r="W97" s="227">
        <f t="shared" si="16"/>
        <v>2.6783000000000001</v>
      </c>
      <c r="X97" s="227"/>
      <c r="Y97" s="462">
        <f t="shared" si="17"/>
        <v>-2.0416471015928944E-2</v>
      </c>
      <c r="Z97" s="462">
        <f t="shared" si="18"/>
        <v>-6.1214754111218933E-2</v>
      </c>
    </row>
    <row r="98" spans="1:26">
      <c r="A98">
        <v>43496</v>
      </c>
      <c r="B98" s="227">
        <v>2704.1</v>
      </c>
      <c r="C98" s="227">
        <v>15.44</v>
      </c>
      <c r="D98" s="467">
        <f t="shared" si="11"/>
        <v>2.5311095238095236</v>
      </c>
      <c r="E98" s="467"/>
      <c r="F98" s="227">
        <f t="shared" si="12"/>
        <v>7.3614024080437226E-2</v>
      </c>
      <c r="G98" s="227">
        <f t="shared" si="13"/>
        <v>0.16527929000040625</v>
      </c>
      <c r="K98">
        <v>40681</v>
      </c>
      <c r="L98" s="227">
        <v>1340.6801</v>
      </c>
      <c r="M98" s="227">
        <v>3352.22</v>
      </c>
      <c r="N98" s="227">
        <v>4.3993000000000002</v>
      </c>
      <c r="O98" s="227">
        <v>3.1450999999999998</v>
      </c>
      <c r="P98" s="227">
        <f t="shared" si="19"/>
        <v>1343.5314285714289</v>
      </c>
      <c r="Q98" s="227">
        <f t="shared" si="20"/>
        <v>789.08910343246464</v>
      </c>
      <c r="R98" s="227">
        <f t="shared" si="21"/>
        <v>3.2257809523809522</v>
      </c>
      <c r="T98">
        <v>43465</v>
      </c>
      <c r="U98" s="227">
        <f t="shared" si="14"/>
        <v>2576.9505200000003</v>
      </c>
      <c r="V98" s="227">
        <f t="shared" si="15"/>
        <v>886.18497666197482</v>
      </c>
      <c r="W98" s="227">
        <f t="shared" si="16"/>
        <v>2.5564761904761908</v>
      </c>
      <c r="X98" s="227"/>
      <c r="Y98" s="462">
        <f t="shared" si="17"/>
        <v>-5.7126439711287766E-2</v>
      </c>
      <c r="Z98" s="462">
        <f t="shared" si="18"/>
        <v>3.0465766719376685E-2</v>
      </c>
    </row>
    <row r="99" spans="1:26">
      <c r="A99">
        <v>43524</v>
      </c>
      <c r="B99" s="227">
        <v>2784.49</v>
      </c>
      <c r="C99" s="227">
        <v>13.71</v>
      </c>
      <c r="D99" s="467">
        <f t="shared" si="11"/>
        <v>2.3848857142857138</v>
      </c>
      <c r="E99" s="467"/>
      <c r="F99" s="227">
        <f t="shared" si="12"/>
        <v>2.7188556411638688E-2</v>
      </c>
      <c r="G99" s="227">
        <f t="shared" si="13"/>
        <v>-0.12094308759746093</v>
      </c>
      <c r="K99">
        <v>40682</v>
      </c>
      <c r="L99" s="227">
        <v>1343.6</v>
      </c>
      <c r="M99" s="227">
        <v>3305.69</v>
      </c>
      <c r="N99" s="227">
        <v>4.4292999999999996</v>
      </c>
      <c r="O99" s="227">
        <v>3.1286</v>
      </c>
      <c r="P99" s="227">
        <f t="shared" si="19"/>
        <v>1345.0066666666669</v>
      </c>
      <c r="Q99" s="227">
        <f t="shared" si="20"/>
        <v>784.93843749896928</v>
      </c>
      <c r="R99" s="227">
        <f t="shared" si="21"/>
        <v>3.2130333333333345</v>
      </c>
      <c r="T99">
        <v>43496</v>
      </c>
      <c r="U99" s="227">
        <f t="shared" si="14"/>
        <v>2612.2579949999999</v>
      </c>
      <c r="V99" s="227">
        <f t="shared" si="15"/>
        <v>1052.8443199018122</v>
      </c>
      <c r="W99" s="227">
        <f t="shared" si="16"/>
        <v>2.5311095238095236</v>
      </c>
      <c r="X99" s="227"/>
      <c r="Y99" s="462">
        <f t="shared" si="17"/>
        <v>1.1480117894403239E-2</v>
      </c>
      <c r="Z99" s="462">
        <f t="shared" si="18"/>
        <v>0.17019682002323572</v>
      </c>
    </row>
    <row r="100" spans="1:26">
      <c r="A100">
        <v>43553</v>
      </c>
      <c r="B100" s="227">
        <v>2834.4</v>
      </c>
      <c r="C100" s="227">
        <v>10.9</v>
      </c>
      <c r="D100" s="467">
        <f t="shared" si="11"/>
        <v>2.0699619047619047</v>
      </c>
      <c r="E100" s="467"/>
      <c r="F100" s="227">
        <f t="shared" si="12"/>
        <v>1.5780109351251039E-2</v>
      </c>
      <c r="G100" s="227">
        <f t="shared" si="13"/>
        <v>-0.23134813682489466</v>
      </c>
      <c r="K100">
        <v>40683</v>
      </c>
      <c r="L100" s="227">
        <v>1333.27</v>
      </c>
      <c r="M100" s="227">
        <v>3315.84</v>
      </c>
      <c r="N100" s="227">
        <v>4.4588000000000001</v>
      </c>
      <c r="O100" s="227">
        <v>3.1139000000000001</v>
      </c>
      <c r="P100" s="227">
        <f t="shared" si="19"/>
        <v>1345.1452380952383</v>
      </c>
      <c r="Q100" s="227">
        <f t="shared" si="20"/>
        <v>781.06979765329618</v>
      </c>
      <c r="R100" s="227">
        <f t="shared" si="21"/>
        <v>3.2011857142857147</v>
      </c>
      <c r="T100">
        <v>43524</v>
      </c>
      <c r="U100" s="227">
        <f t="shared" si="14"/>
        <v>2752.3259999999996</v>
      </c>
      <c r="V100" s="227">
        <f t="shared" si="15"/>
        <v>1073.1138366763769</v>
      </c>
      <c r="W100" s="227">
        <f t="shared" si="16"/>
        <v>2.3848857142857138</v>
      </c>
      <c r="X100" s="227"/>
      <c r="Y100" s="462">
        <f t="shared" si="17"/>
        <v>5.0124356275260615E-2</v>
      </c>
      <c r="Z100" s="462">
        <f t="shared" si="18"/>
        <v>1.6962135535196255E-2</v>
      </c>
    </row>
    <row r="101" spans="1:26">
      <c r="A101">
        <v>43585</v>
      </c>
      <c r="B101" s="227">
        <v>2945.83</v>
      </c>
      <c r="C101" s="227">
        <v>9.39</v>
      </c>
      <c r="D101" s="467">
        <f t="shared" si="11"/>
        <v>2.0555190476190481</v>
      </c>
      <c r="E101" s="467"/>
      <c r="F101" s="227">
        <f t="shared" si="12"/>
        <v>3.6836854238180644E-2</v>
      </c>
      <c r="G101" s="227">
        <f t="shared" si="13"/>
        <v>-0.15084097821983553</v>
      </c>
      <c r="K101">
        <v>40686</v>
      </c>
      <c r="L101" s="227">
        <v>1317.37</v>
      </c>
      <c r="M101" s="227">
        <v>3359.07</v>
      </c>
      <c r="N101" s="227">
        <v>4.4648000000000003</v>
      </c>
      <c r="O101" s="227">
        <v>3.1303999999999998</v>
      </c>
      <c r="P101" s="227">
        <f t="shared" si="19"/>
        <v>1344.1919047619049</v>
      </c>
      <c r="Q101" s="227">
        <f t="shared" si="20"/>
        <v>777.6844260051887</v>
      </c>
      <c r="R101" s="227">
        <f t="shared" si="21"/>
        <v>3.1927761904761902</v>
      </c>
      <c r="T101">
        <v>43555</v>
      </c>
      <c r="U101" s="227">
        <f t="shared" si="14"/>
        <v>2803.9837952380949</v>
      </c>
      <c r="V101" s="227">
        <f t="shared" si="15"/>
        <v>717.64020539436854</v>
      </c>
      <c r="W101" s="227">
        <f t="shared" si="16"/>
        <v>2.0699619047619047</v>
      </c>
      <c r="X101" s="227"/>
      <c r="Y101" s="462">
        <f t="shared" si="17"/>
        <v>1.6609385153175862E-2</v>
      </c>
      <c r="Z101" s="462">
        <f t="shared" si="18"/>
        <v>-0.40433692469296029</v>
      </c>
    </row>
    <row r="102" spans="1:26">
      <c r="A102">
        <v>43616</v>
      </c>
      <c r="B102" s="227">
        <v>2752.06</v>
      </c>
      <c r="C102" s="227">
        <v>9.3000000000000007</v>
      </c>
      <c r="D102" s="467">
        <f t="shared" si="11"/>
        <v>1.5927380952380952</v>
      </c>
      <c r="E102" s="467"/>
      <c r="F102" s="227">
        <f t="shared" si="12"/>
        <v>-6.9752355997121429E-2</v>
      </c>
      <c r="G102" s="227">
        <f t="shared" si="13"/>
        <v>-1.1342360204878386E-2</v>
      </c>
      <c r="K102">
        <v>40687</v>
      </c>
      <c r="L102" s="227">
        <v>1316.28</v>
      </c>
      <c r="M102" s="227">
        <v>3422.12</v>
      </c>
      <c r="N102" s="227">
        <v>4.4654999999999996</v>
      </c>
      <c r="O102" s="227">
        <v>3.0571999999999999</v>
      </c>
      <c r="P102" s="227">
        <f t="shared" si="19"/>
        <v>1343.2885714285715</v>
      </c>
      <c r="Q102" s="227">
        <f t="shared" si="20"/>
        <v>775.51066100060405</v>
      </c>
      <c r="R102" s="227">
        <f t="shared" si="21"/>
        <v>3.1785857142857146</v>
      </c>
      <c r="T102">
        <v>43585</v>
      </c>
      <c r="U102" s="227">
        <f t="shared" si="14"/>
        <v>2903.7999857142854</v>
      </c>
      <c r="V102" s="227">
        <f t="shared" si="15"/>
        <v>666.84096754315544</v>
      </c>
      <c r="W102" s="227">
        <f t="shared" si="16"/>
        <v>2.0555190476190481</v>
      </c>
      <c r="X102" s="227"/>
      <c r="Y102" s="462">
        <f t="shared" si="17"/>
        <v>3.3255546946260234E-2</v>
      </c>
      <c r="Z102" s="462">
        <f t="shared" si="18"/>
        <v>-7.5140230947867342E-2</v>
      </c>
    </row>
    <row r="103" spans="1:26">
      <c r="A103">
        <v>43644</v>
      </c>
      <c r="B103" s="227">
        <v>2941.76</v>
      </c>
      <c r="C103" s="227">
        <v>9.7799999999999994</v>
      </c>
      <c r="D103" s="467">
        <f t="shared" si="11"/>
        <v>1.693057142857143</v>
      </c>
      <c r="E103" s="467"/>
      <c r="F103" s="227">
        <f t="shared" si="12"/>
        <v>6.5331917847988266E-2</v>
      </c>
      <c r="G103" s="227">
        <f t="shared" si="13"/>
        <v>4.8998682201261752E-2</v>
      </c>
      <c r="K103">
        <v>40688</v>
      </c>
      <c r="L103" s="227">
        <v>1320.47</v>
      </c>
      <c r="M103" s="227">
        <v>3384.57</v>
      </c>
      <c r="N103" s="227">
        <v>4.4775</v>
      </c>
      <c r="O103" s="227">
        <v>3.0735000000000001</v>
      </c>
      <c r="P103" s="227">
        <f t="shared" si="19"/>
        <v>1342.0138095238096</v>
      </c>
      <c r="Q103" s="227">
        <f t="shared" si="20"/>
        <v>772.75092981364492</v>
      </c>
      <c r="R103" s="227">
        <f t="shared" si="21"/>
        <v>3.1672952380952388</v>
      </c>
      <c r="T103">
        <v>43616</v>
      </c>
      <c r="U103" s="227">
        <f t="shared" si="14"/>
        <v>2848.1140049999995</v>
      </c>
      <c r="V103" s="227">
        <f t="shared" si="15"/>
        <v>731.95747619985571</v>
      </c>
      <c r="W103" s="227">
        <f t="shared" si="16"/>
        <v>1.5927380952380952</v>
      </c>
      <c r="X103" s="227"/>
      <c r="Y103" s="462">
        <f t="shared" si="17"/>
        <v>-2.1074663697643603E-2</v>
      </c>
      <c r="Z103" s="462">
        <f t="shared" si="18"/>
        <v>9.1459364490537209E-2</v>
      </c>
    </row>
    <row r="104" spans="1:26">
      <c r="A104">
        <v>43677</v>
      </c>
      <c r="B104" s="227">
        <v>2980.38</v>
      </c>
      <c r="C104" s="227">
        <v>10.3</v>
      </c>
      <c r="D104" s="467">
        <f t="shared" si="11"/>
        <v>1.7203476190476186</v>
      </c>
      <c r="E104" s="467"/>
      <c r="F104" s="227">
        <f t="shared" si="12"/>
        <v>1.1632880877989946E-2</v>
      </c>
      <c r="G104" s="227">
        <f t="shared" si="13"/>
        <v>5.0394524593843942E-2</v>
      </c>
      <c r="K104">
        <v>40689</v>
      </c>
      <c r="L104" s="227">
        <v>1325.6899000000001</v>
      </c>
      <c r="M104" s="227">
        <v>3389.73</v>
      </c>
      <c r="N104" s="227">
        <v>4.4592000000000001</v>
      </c>
      <c r="O104" s="227">
        <v>3.0607000000000002</v>
      </c>
      <c r="P104" s="227">
        <f t="shared" si="19"/>
        <v>1340.586661904762</v>
      </c>
      <c r="Q104" s="227">
        <f t="shared" si="20"/>
        <v>770.65840322561348</v>
      </c>
      <c r="R104" s="227">
        <f t="shared" si="21"/>
        <v>3.1565523809523817</v>
      </c>
      <c r="T104">
        <v>43646</v>
      </c>
      <c r="U104" s="227">
        <f t="shared" si="14"/>
        <v>2883.5895142857144</v>
      </c>
      <c r="V104" s="227">
        <f t="shared" si="15"/>
        <v>765.451178027428</v>
      </c>
      <c r="W104" s="227">
        <f t="shared" si="16"/>
        <v>1.693057142857143</v>
      </c>
      <c r="X104" s="227"/>
      <c r="Y104" s="462">
        <f t="shared" si="17"/>
        <v>1.1052452933752961E-2</v>
      </c>
      <c r="Z104" s="462">
        <f t="shared" si="18"/>
        <v>4.341661383977153E-2</v>
      </c>
    </row>
    <row r="105" spans="1:26">
      <c r="A105">
        <v>43707</v>
      </c>
      <c r="B105" s="227">
        <v>2926.46</v>
      </c>
      <c r="C105" s="227">
        <v>5</v>
      </c>
      <c r="D105" s="467">
        <f t="shared" si="11"/>
        <v>1.8112380952380953</v>
      </c>
      <c r="E105" s="467"/>
      <c r="F105" s="227">
        <f t="shared" si="12"/>
        <v>-1.9689904074380524E-2</v>
      </c>
      <c r="G105" s="227">
        <f t="shared" si="13"/>
        <v>-0.72413857916099511</v>
      </c>
      <c r="K105">
        <v>40690</v>
      </c>
      <c r="L105" s="227">
        <v>1331.1</v>
      </c>
      <c r="M105" s="227">
        <v>3378.18</v>
      </c>
      <c r="N105" s="227">
        <v>4.4353999999999996</v>
      </c>
      <c r="O105" s="227">
        <v>2.9407999999999999</v>
      </c>
      <c r="P105" s="227">
        <f t="shared" si="19"/>
        <v>1339.1876142857141</v>
      </c>
      <c r="Q105" s="227">
        <f t="shared" si="20"/>
        <v>769.25375176754994</v>
      </c>
      <c r="R105" s="227">
        <f t="shared" si="21"/>
        <v>3.1404571428571431</v>
      </c>
      <c r="T105">
        <v>43677</v>
      </c>
      <c r="U105" s="227">
        <f t="shared" si="14"/>
        <v>2998.8579950000003</v>
      </c>
      <c r="V105" s="227">
        <f t="shared" si="15"/>
        <v>923.73745725880735</v>
      </c>
      <c r="W105" s="227">
        <f t="shared" si="16"/>
        <v>1.7203476190476186</v>
      </c>
      <c r="X105" s="227"/>
      <c r="Y105" s="462">
        <f t="shared" si="17"/>
        <v>3.7785784053105703E-2</v>
      </c>
      <c r="Z105" s="462">
        <f t="shared" si="18"/>
        <v>0.18655257232951181</v>
      </c>
    </row>
    <row r="106" spans="1:26">
      <c r="A106">
        <v>43738</v>
      </c>
      <c r="B106" s="227">
        <v>2976.74</v>
      </c>
      <c r="C106" s="227">
        <v>5.26</v>
      </c>
      <c r="D106" s="467">
        <f t="shared" si="11"/>
        <v>1.8682476190476196</v>
      </c>
      <c r="E106" s="467"/>
      <c r="F106" s="227">
        <f t="shared" si="12"/>
        <v>1.5527013390877161E-2</v>
      </c>
      <c r="G106" s="227">
        <f t="shared" si="13"/>
        <v>4.9184887182717206E-2</v>
      </c>
      <c r="K106">
        <v>40693</v>
      </c>
      <c r="M106" s="227">
        <v>3372.21</v>
      </c>
      <c r="N106" s="227">
        <v>4.4112</v>
      </c>
      <c r="O106" s="227">
        <v>3.0297000000000001</v>
      </c>
      <c r="P106" s="227">
        <f t="shared" si="19"/>
        <v>1337.9664949999999</v>
      </c>
      <c r="Q106" s="227">
        <f t="shared" si="20"/>
        <v>767.85257974598437</v>
      </c>
      <c r="R106" s="227">
        <f t="shared" si="21"/>
        <v>3.1300952380952389</v>
      </c>
      <c r="T106">
        <v>43708</v>
      </c>
      <c r="U106" s="227">
        <f t="shared" si="14"/>
        <v>2894.8285666666661</v>
      </c>
      <c r="V106" s="227">
        <f t="shared" si="15"/>
        <v>749.5944906790744</v>
      </c>
      <c r="W106" s="227">
        <f t="shared" si="16"/>
        <v>1.8112380952380953</v>
      </c>
      <c r="X106" s="227"/>
      <c r="Y106" s="462">
        <f t="shared" si="17"/>
        <v>-3.6738251991014645E-2</v>
      </c>
      <c r="Z106" s="462">
        <f t="shared" si="18"/>
        <v>-0.21032810924464515</v>
      </c>
    </row>
    <row r="107" spans="1:26">
      <c r="A107">
        <v>43769</v>
      </c>
      <c r="B107" s="227">
        <v>3037.56</v>
      </c>
      <c r="C107" s="227">
        <v>5.14</v>
      </c>
      <c r="D107" s="467">
        <f t="shared" si="11"/>
        <v>1.6734238095238094</v>
      </c>
      <c r="E107" s="467"/>
      <c r="F107" s="227">
        <f t="shared" si="12"/>
        <v>1.86701572374415E-2</v>
      </c>
      <c r="G107" s="227">
        <f t="shared" si="13"/>
        <v>-2.4633609628034601E-2</v>
      </c>
      <c r="K107">
        <v>40694</v>
      </c>
      <c r="L107" s="227">
        <v>1345.2</v>
      </c>
      <c r="M107" s="227">
        <v>3365.25</v>
      </c>
      <c r="N107" s="227">
        <v>4.4222000000000001</v>
      </c>
      <c r="O107" s="227">
        <v>2.9859</v>
      </c>
      <c r="P107" s="227">
        <f t="shared" si="19"/>
        <v>1337.1654949999997</v>
      </c>
      <c r="Q107" s="227">
        <f t="shared" si="20"/>
        <v>766.55814688942473</v>
      </c>
      <c r="R107" s="227">
        <f t="shared" si="21"/>
        <v>3.1191428571428568</v>
      </c>
      <c r="T107">
        <v>43738</v>
      </c>
      <c r="U107" s="227">
        <f t="shared" si="14"/>
        <v>2982.1560049999998</v>
      </c>
      <c r="V107" s="227">
        <f t="shared" si="15"/>
        <v>526.82558279941406</v>
      </c>
      <c r="W107" s="227">
        <f t="shared" si="16"/>
        <v>1.8682476190476196</v>
      </c>
      <c r="X107" s="227"/>
      <c r="Y107" s="462">
        <f t="shared" si="17"/>
        <v>2.8212411170675876E-2</v>
      </c>
      <c r="Z107" s="462">
        <f t="shared" si="18"/>
        <v>-0.35417107701768402</v>
      </c>
    </row>
    <row r="108" spans="1:26">
      <c r="A108">
        <v>43798</v>
      </c>
      <c r="B108" s="227">
        <v>3140.98</v>
      </c>
      <c r="C108" s="227">
        <v>5.57</v>
      </c>
      <c r="D108" s="467">
        <f t="shared" si="11"/>
        <v>1.2059095238095237</v>
      </c>
      <c r="E108" s="467"/>
      <c r="F108" s="227">
        <f t="shared" si="12"/>
        <v>3.2086743177824083E-2</v>
      </c>
      <c r="G108" s="227">
        <f t="shared" si="13"/>
        <v>7.8948426070619762E-2</v>
      </c>
      <c r="K108">
        <v>40695</v>
      </c>
      <c r="L108" s="227">
        <v>1314.55</v>
      </c>
      <c r="M108" s="227">
        <v>3388.75</v>
      </c>
      <c r="N108" s="227">
        <v>4.4379999999999997</v>
      </c>
      <c r="O108" s="227">
        <v>2.9950000000000001</v>
      </c>
      <c r="P108" s="227">
        <f t="shared" si="19"/>
        <v>1335.0619949999998</v>
      </c>
      <c r="Q108" s="227">
        <f t="shared" si="20"/>
        <v>765.44892243476761</v>
      </c>
      <c r="R108" s="227">
        <f t="shared" si="21"/>
        <v>3.111766666666667</v>
      </c>
      <c r="T108">
        <v>43769</v>
      </c>
      <c r="U108" s="227">
        <f t="shared" si="14"/>
        <v>2983.7461619047622</v>
      </c>
      <c r="V108" s="227">
        <f t="shared" si="15"/>
        <v>377.16126157708317</v>
      </c>
      <c r="W108" s="227">
        <f t="shared" si="16"/>
        <v>1.6734238095238094</v>
      </c>
      <c r="X108" s="227"/>
      <c r="Y108" s="462">
        <f t="shared" si="17"/>
        <v>-1.02258054229185E-3</v>
      </c>
      <c r="Z108" s="462">
        <f t="shared" si="18"/>
        <v>-0.33575234814615529</v>
      </c>
    </row>
    <row r="109" spans="1:26">
      <c r="A109">
        <v>43830</v>
      </c>
      <c r="B109" s="227">
        <v>3230.78</v>
      </c>
      <c r="C109" s="227">
        <v>6.92</v>
      </c>
      <c r="D109" s="467">
        <f t="shared" si="11"/>
        <v>0.7985333333333331</v>
      </c>
      <c r="E109" s="467"/>
      <c r="F109" s="227">
        <f t="shared" si="12"/>
        <v>2.7184321007814944E-2</v>
      </c>
      <c r="G109" s="227">
        <f t="shared" si="13"/>
        <v>0.21601629568591249</v>
      </c>
      <c r="K109">
        <v>40696</v>
      </c>
      <c r="L109" s="227">
        <v>1312.9399000000001</v>
      </c>
      <c r="M109" s="227">
        <v>3385.77</v>
      </c>
      <c r="N109" s="227">
        <v>4.3901000000000003</v>
      </c>
      <c r="O109" s="227">
        <v>2.9948999999999999</v>
      </c>
      <c r="P109" s="227">
        <f t="shared" si="19"/>
        <v>1333.342995</v>
      </c>
      <c r="Q109" s="227">
        <f t="shared" si="20"/>
        <v>765.69264992982824</v>
      </c>
      <c r="R109" s="227">
        <f t="shared" si="21"/>
        <v>3.1045761904761906</v>
      </c>
      <c r="T109">
        <v>43799</v>
      </c>
      <c r="U109" s="227">
        <f t="shared" si="14"/>
        <v>3104.904485</v>
      </c>
      <c r="V109" s="227">
        <f t="shared" si="15"/>
        <v>475.31597220415756</v>
      </c>
      <c r="W109" s="227">
        <f t="shared" si="16"/>
        <v>1.2059095238095237</v>
      </c>
      <c r="X109" s="227"/>
      <c r="Y109" s="462">
        <f t="shared" si="17"/>
        <v>3.8409792498714644E-2</v>
      </c>
      <c r="Z109" s="462">
        <f t="shared" si="18"/>
        <v>0.22991339359234461</v>
      </c>
    </row>
    <row r="110" spans="1:26">
      <c r="A110">
        <v>43861</v>
      </c>
      <c r="B110" s="679">
        <v>3225.52</v>
      </c>
      <c r="C110" s="227">
        <v>5.32</v>
      </c>
      <c r="D110" s="227">
        <v>1.52</v>
      </c>
      <c r="E110" s="467"/>
      <c r="F110" s="227">
        <f t="shared" si="12"/>
        <v>-2.294639724081747E-3</v>
      </c>
      <c r="G110" s="227">
        <f t="shared" si="13"/>
        <v>-0.26360768941048951</v>
      </c>
      <c r="K110">
        <v>40697</v>
      </c>
      <c r="L110" s="227">
        <v>1300.1600000000001</v>
      </c>
      <c r="M110" s="227">
        <v>3383.79</v>
      </c>
      <c r="N110" s="227">
        <v>4.3658000000000001</v>
      </c>
      <c r="O110" s="227">
        <v>2.9386999999999999</v>
      </c>
      <c r="P110" s="227">
        <f t="shared" si="19"/>
        <v>1331.5959950000001</v>
      </c>
      <c r="Q110" s="227">
        <f t="shared" si="20"/>
        <v>766.06222233743699</v>
      </c>
      <c r="R110" s="227">
        <f t="shared" si="21"/>
        <v>3.0940190476190477</v>
      </c>
      <c r="T110">
        <v>43830</v>
      </c>
      <c r="U110" s="227">
        <f t="shared" si="14"/>
        <v>3176.7495095238096</v>
      </c>
      <c r="V110" s="227">
        <f t="shared" si="15"/>
        <v>562.91083486748062</v>
      </c>
      <c r="W110" s="227">
        <f t="shared" si="16"/>
        <v>0.7985333333333331</v>
      </c>
      <c r="X110" s="227"/>
      <c r="Y110" s="462">
        <f t="shared" si="17"/>
        <v>2.187113396485681E-2</v>
      </c>
      <c r="Z110" s="462">
        <f t="shared" si="18"/>
        <v>0.16813703305477987</v>
      </c>
    </row>
    <row r="111" spans="1:26">
      <c r="A111">
        <v>43889</v>
      </c>
      <c r="B111" s="679">
        <v>2954.22</v>
      </c>
      <c r="C111" s="227">
        <v>5.49</v>
      </c>
      <c r="D111" s="227">
        <v>1.127</v>
      </c>
      <c r="E111" s="467"/>
      <c r="F111" s="227">
        <f t="shared" si="12"/>
        <v>-8.9125386057438027E-2</v>
      </c>
      <c r="G111" s="227">
        <f t="shared" si="13"/>
        <v>3.018908704665247E-2</v>
      </c>
      <c r="K111">
        <v>40700</v>
      </c>
      <c r="L111" s="227">
        <v>1286.17</v>
      </c>
      <c r="M111" s="227">
        <v>3323.07</v>
      </c>
      <c r="N111" s="227">
        <v>4.3727</v>
      </c>
      <c r="O111" s="227">
        <v>2.9967000000000001</v>
      </c>
      <c r="P111" s="227">
        <f t="shared" si="19"/>
        <v>1328.894495</v>
      </c>
      <c r="Q111" s="227">
        <f t="shared" si="20"/>
        <v>764.78662009469167</v>
      </c>
      <c r="R111" s="227">
        <f t="shared" si="21"/>
        <v>3.0836952380952378</v>
      </c>
      <c r="U111" s="227"/>
      <c r="V111" s="227"/>
      <c r="W111" s="227"/>
      <c r="X111" s="227"/>
      <c r="Y111" s="462"/>
      <c r="Z111" s="462"/>
    </row>
    <row r="112" spans="1:26">
      <c r="A112">
        <v>43921</v>
      </c>
      <c r="B112" s="679">
        <v>2584.59</v>
      </c>
      <c r="C112" s="227">
        <v>3.48</v>
      </c>
      <c r="D112" s="227">
        <v>0.69799999999999995</v>
      </c>
      <c r="E112" s="467"/>
      <c r="F112" s="227">
        <f t="shared" si="12"/>
        <v>-0.13460649451855117</v>
      </c>
      <c r="G112" s="227">
        <f t="shared" si="13"/>
        <v>-0.45683468766064056</v>
      </c>
      <c r="K112">
        <v>40701</v>
      </c>
      <c r="L112" s="227">
        <v>1284.9399000000001</v>
      </c>
      <c r="M112" s="227">
        <v>3282.41</v>
      </c>
      <c r="N112" s="227">
        <v>4.3459000000000003</v>
      </c>
      <c r="O112" s="227">
        <v>2.9693000000000001</v>
      </c>
      <c r="P112" s="227">
        <f t="shared" si="19"/>
        <v>1325.8264899999999</v>
      </c>
      <c r="Q112" s="227">
        <f t="shared" si="20"/>
        <v>763.4031748225176</v>
      </c>
      <c r="R112" s="227">
        <f t="shared" si="21"/>
        <v>3.0746476190476191</v>
      </c>
      <c r="U112" s="227"/>
      <c r="V112" s="227"/>
      <c r="W112" s="227"/>
      <c r="X112" s="227"/>
      <c r="Y112" s="462"/>
      <c r="Z112" s="462"/>
    </row>
    <row r="113" spans="1:26">
      <c r="A113">
        <v>43951</v>
      </c>
      <c r="B113" s="679">
        <v>2912.43</v>
      </c>
      <c r="C113" s="227">
        <v>3.29</v>
      </c>
      <c r="D113" s="227">
        <v>0.622</v>
      </c>
      <c r="E113" s="467"/>
      <c r="F113" s="227">
        <f t="shared" si="12"/>
        <v>0.11883939867322377</v>
      </c>
      <c r="G113" s="227">
        <f t="shared" si="13"/>
        <v>-5.6726226573284542E-2</v>
      </c>
      <c r="K113">
        <v>40702</v>
      </c>
      <c r="L113" s="227">
        <v>1279.5600999999999</v>
      </c>
      <c r="M113" s="227">
        <v>3268.55</v>
      </c>
      <c r="N113" s="227">
        <v>4.3642000000000003</v>
      </c>
      <c r="O113" s="227">
        <v>2.9838</v>
      </c>
      <c r="P113" s="227">
        <f t="shared" si="19"/>
        <v>1321.9464950000001</v>
      </c>
      <c r="Q113" s="227">
        <f t="shared" si="20"/>
        <v>762.11943932940596</v>
      </c>
      <c r="R113" s="227">
        <f t="shared" si="21"/>
        <v>3.0632809523809521</v>
      </c>
      <c r="U113" s="227"/>
      <c r="V113" s="227"/>
      <c r="W113" s="227"/>
      <c r="X113" s="227"/>
      <c r="Y113" s="462"/>
      <c r="Z113" s="462"/>
    </row>
    <row r="114" spans="1:26">
      <c r="A114">
        <v>43980</v>
      </c>
      <c r="B114" s="679">
        <v>3044.31</v>
      </c>
      <c r="C114" s="227">
        <v>3.16</v>
      </c>
      <c r="D114" s="227">
        <v>0.64800000000000002</v>
      </c>
      <c r="E114" s="467"/>
      <c r="F114" s="227">
        <f t="shared" si="12"/>
        <v>4.3768291185517193E-2</v>
      </c>
      <c r="G114" s="227">
        <f t="shared" si="13"/>
        <v>-4.0833736223473062E-2</v>
      </c>
      <c r="K114">
        <v>40703</v>
      </c>
      <c r="L114" s="227">
        <v>1289</v>
      </c>
      <c r="M114" s="227">
        <v>3265.82</v>
      </c>
      <c r="N114" s="227">
        <v>4.3728999999999996</v>
      </c>
      <c r="O114" s="227">
        <v>3.0972</v>
      </c>
      <c r="P114" s="227">
        <f t="shared" si="19"/>
        <v>1319.2924950000001</v>
      </c>
      <c r="Q114" s="227">
        <f t="shared" si="20"/>
        <v>760.91872387229239</v>
      </c>
      <c r="R114" s="227">
        <f t="shared" si="21"/>
        <v>3.0597714285714281</v>
      </c>
      <c r="U114" s="227"/>
      <c r="V114" s="227"/>
      <c r="W114" s="227"/>
      <c r="X114" s="227"/>
      <c r="Y114" s="462"/>
      <c r="Z114" s="462"/>
    </row>
    <row r="115" spans="1:26">
      <c r="A115">
        <v>44007</v>
      </c>
      <c r="B115" s="679">
        <v>3100.29</v>
      </c>
      <c r="C115" s="227">
        <v>3.03</v>
      </c>
      <c r="D115" s="227">
        <v>0.65300000000000002</v>
      </c>
      <c r="E115" s="467"/>
      <c r="F115" s="227">
        <f t="shared" si="12"/>
        <v>1.7681526751595827E-2</v>
      </c>
      <c r="G115" s="227">
        <f t="shared" si="13"/>
        <v>-4.2549262330009788E-2</v>
      </c>
      <c r="K115">
        <v>40704</v>
      </c>
      <c r="L115" s="227">
        <v>1270.98</v>
      </c>
      <c r="M115" s="227">
        <v>3244.79</v>
      </c>
      <c r="N115" s="227">
        <v>4.3819999999999997</v>
      </c>
      <c r="O115" s="227">
        <v>2.9691999999999998</v>
      </c>
      <c r="P115" s="227">
        <f t="shared" si="19"/>
        <v>1315.408995</v>
      </c>
      <c r="Q115" s="227">
        <f t="shared" si="20"/>
        <v>759.51438023843821</v>
      </c>
      <c r="R115" s="227">
        <f t="shared" si="21"/>
        <v>3.051304761904762</v>
      </c>
      <c r="U115" s="227"/>
      <c r="V115" s="227"/>
      <c r="W115" s="227"/>
      <c r="X115" s="227"/>
      <c r="Y115" s="462"/>
      <c r="Z115" s="462"/>
    </row>
    <row r="116" spans="1:26">
      <c r="A116">
        <v>44034</v>
      </c>
      <c r="B116" s="679">
        <v>3271.12</v>
      </c>
      <c r="C116" s="227">
        <v>3.8</v>
      </c>
      <c r="D116" s="227">
        <v>0.53600000000000003</v>
      </c>
      <c r="F116" s="227">
        <f t="shared" ref="F116:F139" si="22">LN(B116)-LN(B115)-LN(1+D115%/12)</f>
        <v>5.3092759747572577E-2</v>
      </c>
      <c r="G116" s="227">
        <f t="shared" ref="G116:G139" si="23">LN(C116)-LN(C115)-LN(1+D115%/12)</f>
        <v>0.22589442854938582</v>
      </c>
      <c r="K116">
        <v>40707</v>
      </c>
      <c r="L116" s="227">
        <v>1271.83</v>
      </c>
      <c r="M116" s="227">
        <v>3250.91</v>
      </c>
      <c r="N116" s="227">
        <v>4.3686999999999996</v>
      </c>
      <c r="O116" s="227">
        <v>2.9274</v>
      </c>
      <c r="P116" s="227">
        <f t="shared" si="19"/>
        <v>1312.1119949999998</v>
      </c>
      <c r="Q116" s="227">
        <f t="shared" si="20"/>
        <v>757.94321394681526</v>
      </c>
      <c r="R116" s="227">
        <f t="shared" si="21"/>
        <v>3.0423333333333331</v>
      </c>
      <c r="U116" s="227"/>
      <c r="V116" s="227"/>
      <c r="W116" s="227"/>
      <c r="X116" s="227"/>
      <c r="Y116" s="462"/>
      <c r="Z116" s="462"/>
    </row>
    <row r="117" spans="1:26">
      <c r="A117">
        <v>44061</v>
      </c>
      <c r="B117" s="679">
        <v>3500.31</v>
      </c>
      <c r="C117" s="227">
        <v>3.32</v>
      </c>
      <c r="D117" s="227">
        <v>0.69299999999999995</v>
      </c>
      <c r="F117" s="227">
        <f t="shared" si="22"/>
        <v>6.7272535148848178E-2</v>
      </c>
      <c r="G117" s="227">
        <f t="shared" si="23"/>
        <v>-0.13548285074474914</v>
      </c>
      <c r="K117">
        <v>40708</v>
      </c>
      <c r="L117" s="227">
        <v>1287.8699999999999</v>
      </c>
      <c r="M117" s="227">
        <v>3176.36</v>
      </c>
      <c r="N117" s="227">
        <v>4.3414999999999999</v>
      </c>
      <c r="O117" s="227">
        <v>2.9445000000000001</v>
      </c>
      <c r="P117" s="227">
        <f t="shared" si="19"/>
        <v>1310.0319949999998</v>
      </c>
      <c r="Q117" s="227">
        <f t="shared" si="20"/>
        <v>756.03958299802002</v>
      </c>
      <c r="R117" s="227">
        <f t="shared" si="21"/>
        <v>3.0311142857142852</v>
      </c>
      <c r="U117" s="227"/>
      <c r="V117" s="227"/>
      <c r="W117" s="227"/>
      <c r="X117" s="227"/>
      <c r="Y117" s="462"/>
      <c r="Z117" s="462"/>
    </row>
    <row r="118" spans="1:26">
      <c r="A118">
        <v>44088</v>
      </c>
      <c r="B118" s="679">
        <v>3363</v>
      </c>
      <c r="C118" s="227">
        <v>2.82</v>
      </c>
      <c r="D118" s="227">
        <v>0.67700000000000005</v>
      </c>
      <c r="F118" s="227">
        <f t="shared" si="22"/>
        <v>-4.059543655463662E-2</v>
      </c>
      <c r="G118" s="227">
        <f t="shared" si="23"/>
        <v>-0.16380523128942184</v>
      </c>
      <c r="K118">
        <v>40709</v>
      </c>
      <c r="L118" s="227">
        <v>1265.42</v>
      </c>
      <c r="M118" s="227">
        <v>3150.34</v>
      </c>
      <c r="N118" s="227">
        <v>4.3403999999999998</v>
      </c>
      <c r="O118" s="227">
        <v>2.9580000000000002</v>
      </c>
      <c r="P118" s="227">
        <f t="shared" si="19"/>
        <v>1306.8539949999999</v>
      </c>
      <c r="Q118" s="227">
        <f t="shared" si="20"/>
        <v>754.17694534589327</v>
      </c>
      <c r="R118" s="227">
        <f t="shared" si="21"/>
        <v>3.0209761904761896</v>
      </c>
      <c r="V118" s="227"/>
      <c r="W118" s="227"/>
      <c r="X118" s="227"/>
    </row>
    <row r="119" spans="1:26">
      <c r="A119">
        <v>44115</v>
      </c>
      <c r="B119" s="679">
        <v>3269.96</v>
      </c>
      <c r="C119" s="227">
        <v>3.67</v>
      </c>
      <c r="D119" s="227">
        <v>0.86</v>
      </c>
      <c r="F119" s="227">
        <f t="shared" si="22"/>
        <v>-2.8619687924171324E-2</v>
      </c>
      <c r="G119" s="227">
        <f t="shared" si="23"/>
        <v>0.26289076953197404</v>
      </c>
      <c r="K119">
        <v>40710</v>
      </c>
      <c r="L119" s="227">
        <v>1267.6400000000001</v>
      </c>
      <c r="M119" s="227">
        <v>3164.97</v>
      </c>
      <c r="N119" s="227">
        <v>4.3642000000000003</v>
      </c>
      <c r="O119" s="227">
        <v>2.9834999999999998</v>
      </c>
      <c r="P119" s="227">
        <f t="shared" si="19"/>
        <v>1303.20199</v>
      </c>
      <c r="Q119" s="227">
        <f t="shared" si="20"/>
        <v>752.43824233294356</v>
      </c>
      <c r="R119" s="227">
        <f t="shared" si="21"/>
        <v>3.0132809523809518</v>
      </c>
    </row>
    <row r="120" spans="1:26">
      <c r="A120">
        <v>44142</v>
      </c>
      <c r="B120" s="679">
        <v>3621.63</v>
      </c>
      <c r="C120" s="227">
        <v>4.3600000000000003</v>
      </c>
      <c r="D120" s="227">
        <v>0.84399999999999997</v>
      </c>
      <c r="F120" s="227">
        <f t="shared" si="22"/>
        <v>0.10143003833466104</v>
      </c>
      <c r="G120" s="227">
        <f t="shared" si="23"/>
        <v>0.17156398531072303</v>
      </c>
      <c r="K120">
        <v>40711</v>
      </c>
      <c r="L120" s="227">
        <v>1271.5</v>
      </c>
      <c r="M120" s="227">
        <v>3122.08</v>
      </c>
      <c r="N120" s="227">
        <v>4.3410000000000002</v>
      </c>
      <c r="O120" s="227">
        <v>2.9824999999999999</v>
      </c>
      <c r="P120" s="227">
        <f t="shared" si="19"/>
        <v>1299.59699</v>
      </c>
      <c r="Q120" s="227">
        <f t="shared" si="20"/>
        <v>751.16992487714049</v>
      </c>
      <c r="R120" s="227">
        <f t="shared" si="21"/>
        <v>3.0063238095238094</v>
      </c>
    </row>
    <row r="121" spans="1:26">
      <c r="A121">
        <v>44169</v>
      </c>
      <c r="B121" s="679">
        <v>3756.07</v>
      </c>
      <c r="C121" s="227">
        <v>4.51</v>
      </c>
      <c r="D121" s="227">
        <v>0.91700000000000004</v>
      </c>
      <c r="F121" s="227">
        <f t="shared" si="22"/>
        <v>3.5745911172858344E-2</v>
      </c>
      <c r="G121" s="227">
        <f t="shared" si="23"/>
        <v>3.3122010043286229E-2</v>
      </c>
      <c r="K121">
        <v>40714</v>
      </c>
      <c r="L121" s="227">
        <v>1278.3599999999999</v>
      </c>
      <c r="M121" s="227">
        <v>3125.01</v>
      </c>
      <c r="N121" s="227">
        <v>4.3301999999999996</v>
      </c>
      <c r="O121" s="227">
        <v>2.9116</v>
      </c>
      <c r="P121" s="227">
        <f t="shared" si="19"/>
        <v>1296.8514899999998</v>
      </c>
      <c r="Q121" s="227">
        <f t="shared" si="20"/>
        <v>750.14850401177625</v>
      </c>
      <c r="R121" s="227">
        <f t="shared" si="21"/>
        <v>2.996690476190476</v>
      </c>
    </row>
    <row r="122" spans="1:26">
      <c r="A122">
        <v>44223</v>
      </c>
      <c r="B122" s="679">
        <v>3714.24</v>
      </c>
      <c r="C122" s="227">
        <v>4.1900000000000004</v>
      </c>
      <c r="D122" s="227">
        <v>1.093</v>
      </c>
      <c r="F122" s="227">
        <f t="shared" si="22"/>
        <v>-1.1962991661921333E-2</v>
      </c>
      <c r="G122" s="227">
        <f t="shared" si="23"/>
        <v>-7.4360294420520001E-2</v>
      </c>
      <c r="K122">
        <v>40715</v>
      </c>
      <c r="L122" s="227">
        <v>1295.52</v>
      </c>
      <c r="M122" s="227">
        <v>3123.29</v>
      </c>
      <c r="N122" s="227">
        <v>4.3452999999999999</v>
      </c>
      <c r="O122" s="227">
        <v>2.8635999999999999</v>
      </c>
      <c r="P122" s="227">
        <f t="shared" si="19"/>
        <v>1295.75899</v>
      </c>
      <c r="Q122" s="227">
        <f t="shared" si="20"/>
        <v>748.56236412438875</v>
      </c>
      <c r="R122" s="227">
        <f t="shared" si="21"/>
        <v>2.9839857142857142</v>
      </c>
    </row>
    <row r="123" spans="1:26">
      <c r="A123">
        <v>44250</v>
      </c>
      <c r="B123" s="679">
        <v>3811.15</v>
      </c>
      <c r="C123" s="227">
        <v>4.1500000000000004</v>
      </c>
      <c r="D123" s="227">
        <v>1.46</v>
      </c>
      <c r="F123" s="227">
        <f t="shared" si="22"/>
        <v>2.4846480890764053E-2</v>
      </c>
      <c r="G123" s="227">
        <f t="shared" si="23"/>
        <v>-1.0502818467801515E-2</v>
      </c>
      <c r="K123">
        <v>40716</v>
      </c>
      <c r="L123" s="227">
        <v>1287.1400000000001</v>
      </c>
      <c r="M123" s="227">
        <v>3232.86</v>
      </c>
      <c r="N123" s="227">
        <v>4.3665000000000003</v>
      </c>
      <c r="O123" s="227">
        <v>2.9304999999999999</v>
      </c>
      <c r="P123" s="227">
        <f t="shared" si="19"/>
        <v>1294.3019900000002</v>
      </c>
      <c r="Q123" s="227">
        <f t="shared" si="20"/>
        <v>747.3111830403468</v>
      </c>
      <c r="R123" s="227">
        <f t="shared" si="21"/>
        <v>2.9779523809523809</v>
      </c>
    </row>
    <row r="124" spans="1:26">
      <c r="A124">
        <v>44277</v>
      </c>
      <c r="B124" s="679">
        <v>3972.89</v>
      </c>
      <c r="C124" s="227">
        <v>3.89</v>
      </c>
      <c r="D124" s="227">
        <v>1.746</v>
      </c>
      <c r="F124" s="227">
        <f t="shared" si="22"/>
        <v>4.0346881569876862E-2</v>
      </c>
      <c r="G124" s="227">
        <f t="shared" si="23"/>
        <v>-6.5915103739817349E-2</v>
      </c>
      <c r="K124">
        <v>40717</v>
      </c>
      <c r="L124" s="227">
        <v>1283.5</v>
      </c>
      <c r="M124" s="227">
        <v>3227.77</v>
      </c>
      <c r="N124" s="227">
        <v>4.3498999999999999</v>
      </c>
      <c r="O124" s="227">
        <v>3.0308000000000002</v>
      </c>
      <c r="P124" s="227">
        <f t="shared" si="19"/>
        <v>1292.4534900000001</v>
      </c>
      <c r="Q124" s="227">
        <f t="shared" si="20"/>
        <v>746.64264971335251</v>
      </c>
      <c r="R124" s="227">
        <f t="shared" si="21"/>
        <v>2.9759190476190476</v>
      </c>
    </row>
    <row r="125" spans="1:26">
      <c r="A125">
        <v>44304</v>
      </c>
      <c r="B125" s="679">
        <v>4181.17</v>
      </c>
      <c r="C125" s="227">
        <v>3.82</v>
      </c>
      <c r="D125" s="227">
        <v>1.631</v>
      </c>
      <c r="F125" s="227">
        <f t="shared" si="22"/>
        <v>4.9643379601156779E-2</v>
      </c>
      <c r="G125" s="227">
        <f t="shared" si="23"/>
        <v>-1.9612677525009226E-2</v>
      </c>
      <c r="K125">
        <v>40718</v>
      </c>
      <c r="L125" s="227">
        <v>1268.45</v>
      </c>
      <c r="M125" s="227">
        <v>3202.28</v>
      </c>
      <c r="N125" s="227">
        <v>4.3151000000000002</v>
      </c>
      <c r="O125" s="227">
        <v>3.1118000000000001</v>
      </c>
      <c r="P125" s="227">
        <f t="shared" si="19"/>
        <v>1289.5914950000001</v>
      </c>
      <c r="Q125" s="227">
        <f t="shared" si="20"/>
        <v>745.77237934160974</v>
      </c>
      <c r="R125" s="227">
        <f t="shared" si="21"/>
        <v>2.9783523809523809</v>
      </c>
    </row>
    <row r="126" spans="1:26">
      <c r="A126">
        <v>44331</v>
      </c>
      <c r="B126" s="679">
        <v>4204.1099999999997</v>
      </c>
      <c r="C126" s="227">
        <v>3.69</v>
      </c>
      <c r="D126" s="227">
        <v>1.581</v>
      </c>
      <c r="F126" s="227">
        <f t="shared" si="22"/>
        <v>4.1132627162762661E-3</v>
      </c>
      <c r="G126" s="227">
        <f t="shared" si="23"/>
        <v>-3.5982208401793392E-2</v>
      </c>
      <c r="K126">
        <v>40721</v>
      </c>
      <c r="L126" s="227">
        <v>1280.0999999999999</v>
      </c>
      <c r="M126" s="227">
        <v>3265.62</v>
      </c>
      <c r="N126" s="227">
        <v>4.3170999999999999</v>
      </c>
      <c r="O126" s="227">
        <v>3.16</v>
      </c>
      <c r="P126" s="227">
        <f t="shared" si="19"/>
        <v>1287.0414949999999</v>
      </c>
      <c r="Q126" s="227">
        <f t="shared" si="20"/>
        <v>745.50684217015896</v>
      </c>
      <c r="R126" s="227">
        <f t="shared" si="21"/>
        <v>2.9887904761904762</v>
      </c>
    </row>
    <row r="127" spans="1:26">
      <c r="A127">
        <v>44358</v>
      </c>
      <c r="B127" s="679">
        <v>4297.5</v>
      </c>
      <c r="C127" s="227">
        <v>3.71</v>
      </c>
      <c r="D127" s="227">
        <v>1.4430000000000001</v>
      </c>
      <c r="F127" s="227">
        <f t="shared" si="22"/>
        <v>2.065420718743094E-2</v>
      </c>
      <c r="G127" s="227">
        <f t="shared" si="23"/>
        <v>4.0887857084772623E-3</v>
      </c>
      <c r="K127">
        <v>40722</v>
      </c>
      <c r="L127" s="227">
        <v>1296.67</v>
      </c>
      <c r="M127" s="227">
        <v>3244.09</v>
      </c>
      <c r="N127" s="227">
        <v>4.2785000000000002</v>
      </c>
      <c r="O127" s="227">
        <v>3.1823000000000001</v>
      </c>
      <c r="P127" s="227">
        <f t="shared" si="19"/>
        <v>1287.4999952380954</v>
      </c>
      <c r="Q127" s="227">
        <f t="shared" si="20"/>
        <v>745.18785473412299</v>
      </c>
      <c r="R127" s="227">
        <f t="shared" si="21"/>
        <v>2.9960571428571425</v>
      </c>
    </row>
    <row r="128" spans="1:26">
      <c r="A128">
        <v>44385</v>
      </c>
      <c r="B128" s="679">
        <v>4395.26</v>
      </c>
      <c r="C128" s="227">
        <v>4.5</v>
      </c>
      <c r="D128" s="227">
        <v>1.2390000000000001</v>
      </c>
      <c r="F128" s="227">
        <f t="shared" si="22"/>
        <v>2.129145167078297E-2</v>
      </c>
      <c r="G128" s="227">
        <f t="shared" si="23"/>
        <v>0.19184374258097006</v>
      </c>
      <c r="K128">
        <v>40723</v>
      </c>
      <c r="L128" s="227">
        <v>1307.4100000000001</v>
      </c>
      <c r="M128" s="227">
        <v>3235</v>
      </c>
      <c r="N128" s="227">
        <v>4.2782999999999998</v>
      </c>
      <c r="O128" s="227">
        <v>3.121</v>
      </c>
      <c r="P128" s="227">
        <f t="shared" si="19"/>
        <v>1285.7004714285713</v>
      </c>
      <c r="Q128" s="227">
        <f t="shared" si="20"/>
        <v>744.93593511097401</v>
      </c>
      <c r="R128" s="227">
        <f t="shared" si="21"/>
        <v>3.0024904761904767</v>
      </c>
    </row>
    <row r="129" spans="1:18">
      <c r="A129">
        <v>44412</v>
      </c>
      <c r="B129" s="679">
        <v>4522.68</v>
      </c>
      <c r="C129" s="227">
        <v>4.6100000000000003</v>
      </c>
      <c r="D129" s="227">
        <v>1.304</v>
      </c>
      <c r="F129" s="227">
        <f t="shared" si="22"/>
        <v>2.7546083630196241E-2</v>
      </c>
      <c r="G129" s="227">
        <f t="shared" si="23"/>
        <v>2.3118492893790935E-2</v>
      </c>
      <c r="K129">
        <v>40724</v>
      </c>
      <c r="L129" s="227">
        <v>1320.64</v>
      </c>
      <c r="M129" s="227">
        <v>3269.28</v>
      </c>
      <c r="N129" s="227">
        <v>4.2606999999999999</v>
      </c>
      <c r="O129" s="227">
        <v>3.1080000000000001</v>
      </c>
      <c r="P129" s="227">
        <f t="shared" si="19"/>
        <v>1285.9904714285713</v>
      </c>
      <c r="Q129" s="227">
        <f t="shared" si="20"/>
        <v>745.07418495246247</v>
      </c>
      <c r="R129" s="227">
        <f t="shared" si="21"/>
        <v>3.0078714285714288</v>
      </c>
    </row>
    <row r="130" spans="1:18">
      <c r="A130">
        <v>44466</v>
      </c>
      <c r="B130" s="679">
        <v>4307.54</v>
      </c>
      <c r="C130" s="227">
        <v>4.09</v>
      </c>
      <c r="D130" s="227">
        <v>1.5289999999999999</v>
      </c>
      <c r="F130" s="227">
        <f t="shared" si="22"/>
        <v>-4.9823839656446441E-2</v>
      </c>
      <c r="G130" s="227">
        <f t="shared" si="23"/>
        <v>-0.12076896362567113</v>
      </c>
      <c r="K130">
        <v>40725</v>
      </c>
      <c r="L130" s="227">
        <v>1339.67</v>
      </c>
      <c r="M130" s="227">
        <v>3330.02</v>
      </c>
      <c r="N130" s="227">
        <v>4.2317</v>
      </c>
      <c r="O130" s="227">
        <v>3.1377000000000002</v>
      </c>
      <c r="P130" s="227">
        <f t="shared" si="19"/>
        <v>1287.2633333333333</v>
      </c>
      <c r="Q130" s="227">
        <f t="shared" si="20"/>
        <v>745.75822287839753</v>
      </c>
      <c r="R130" s="227">
        <f t="shared" si="21"/>
        <v>3.0146714285714289</v>
      </c>
    </row>
    <row r="131" spans="1:18">
      <c r="A131">
        <v>44493</v>
      </c>
      <c r="B131" s="679">
        <v>4605.38</v>
      </c>
      <c r="C131" s="227">
        <v>4.6900000000000004</v>
      </c>
      <c r="D131" s="227">
        <v>1.5569999999999999</v>
      </c>
      <c r="F131" s="227">
        <f t="shared" si="22"/>
        <v>6.5584854192975342E-2</v>
      </c>
      <c r="G131" s="227">
        <f t="shared" si="23"/>
        <v>0.13561425679827968</v>
      </c>
      <c r="K131">
        <v>40728</v>
      </c>
      <c r="M131" s="227">
        <v>3333.58</v>
      </c>
      <c r="N131" s="227">
        <v>4.2583000000000002</v>
      </c>
      <c r="O131" s="227">
        <v>3.0268000000000002</v>
      </c>
      <c r="P131" s="227">
        <f t="shared" si="19"/>
        <v>1286.6185</v>
      </c>
      <c r="Q131" s="227">
        <f t="shared" si="20"/>
        <v>746.08771395357257</v>
      </c>
      <c r="R131" s="227">
        <f t="shared" si="21"/>
        <v>3.0188666666666668</v>
      </c>
    </row>
    <row r="132" spans="1:18">
      <c r="A132">
        <v>44520</v>
      </c>
      <c r="B132" s="679">
        <v>4567</v>
      </c>
      <c r="C132" s="227">
        <v>4.25</v>
      </c>
      <c r="D132" s="227">
        <v>1.4430000000000001</v>
      </c>
      <c r="F132" s="227">
        <f t="shared" si="22"/>
        <v>-9.6653100752708693E-3</v>
      </c>
      <c r="G132" s="227">
        <f t="shared" si="23"/>
        <v>-9.9810258496146262E-2</v>
      </c>
      <c r="K132">
        <v>40729</v>
      </c>
      <c r="L132" s="227">
        <v>1337.88</v>
      </c>
      <c r="M132" s="227">
        <v>3313.88</v>
      </c>
      <c r="N132" s="227">
        <v>4.2347999999999999</v>
      </c>
      <c r="O132" s="227">
        <v>2.9188999999999998</v>
      </c>
      <c r="P132" s="227">
        <f t="shared" si="19"/>
        <v>1289.204</v>
      </c>
      <c r="Q132" s="227">
        <f t="shared" si="20"/>
        <v>747.11974815833059</v>
      </c>
      <c r="R132" s="227">
        <f t="shared" si="21"/>
        <v>3.0151619047619049</v>
      </c>
    </row>
    <row r="133" spans="1:18">
      <c r="A133">
        <v>44547</v>
      </c>
      <c r="B133" s="679">
        <v>4766.18</v>
      </c>
      <c r="C133" s="227">
        <v>4.26</v>
      </c>
      <c r="D133" s="227">
        <v>1.512</v>
      </c>
      <c r="F133" s="227">
        <f t="shared" si="22"/>
        <v>4.1486833704486498E-2</v>
      </c>
      <c r="G133" s="227">
        <f t="shared" si="23"/>
        <v>1.1483997689934163E-3</v>
      </c>
      <c r="K133">
        <v>40730</v>
      </c>
      <c r="L133" s="227">
        <v>1339.23</v>
      </c>
      <c r="M133" s="227">
        <v>3287.62</v>
      </c>
      <c r="N133" s="227">
        <v>4.2496999999999998</v>
      </c>
      <c r="O133" s="227">
        <v>2.8769999999999998</v>
      </c>
      <c r="P133" s="227">
        <f t="shared" si="19"/>
        <v>1291.9185050000001</v>
      </c>
      <c r="Q133" s="227">
        <f t="shared" si="20"/>
        <v>747.96969930864122</v>
      </c>
      <c r="R133" s="227">
        <f t="shared" si="21"/>
        <v>3.0107666666666666</v>
      </c>
    </row>
    <row r="134" spans="1:18">
      <c r="A134">
        <v>44574</v>
      </c>
      <c r="B134" s="679">
        <v>4515.55</v>
      </c>
      <c r="C134" s="227">
        <v>4.43</v>
      </c>
      <c r="D134" s="227">
        <v>1.782</v>
      </c>
      <c r="F134" s="227">
        <f t="shared" si="22"/>
        <v>-5.527735673118174E-2</v>
      </c>
      <c r="G134" s="227">
        <f t="shared" si="23"/>
        <v>3.7871216909602698E-2</v>
      </c>
      <c r="K134">
        <v>40731</v>
      </c>
      <c r="L134" s="227">
        <v>1353.22</v>
      </c>
      <c r="M134" s="227">
        <v>3314.71</v>
      </c>
      <c r="N134" s="227">
        <v>4.2706</v>
      </c>
      <c r="O134" s="227">
        <v>2.8824000000000001</v>
      </c>
      <c r="P134" s="227">
        <f t="shared" si="19"/>
        <v>1295.6015000000002</v>
      </c>
      <c r="Q134" s="227">
        <f t="shared" si="20"/>
        <v>749.25196528818708</v>
      </c>
      <c r="R134" s="227">
        <f t="shared" si="21"/>
        <v>3.0059380952380952</v>
      </c>
    </row>
    <row r="135" spans="1:18">
      <c r="A135">
        <v>44601</v>
      </c>
      <c r="B135" s="679">
        <v>4373.9399999999996</v>
      </c>
      <c r="C135" s="227">
        <v>4.75</v>
      </c>
      <c r="D135" s="227">
        <v>1.839</v>
      </c>
      <c r="F135" s="227">
        <f t="shared" si="22"/>
        <v>-3.3346689356795543E-2</v>
      </c>
      <c r="G135" s="227">
        <f t="shared" si="23"/>
        <v>6.8261135511633583E-2</v>
      </c>
      <c r="K135">
        <v>40732</v>
      </c>
      <c r="L135" s="227">
        <v>1343.8</v>
      </c>
      <c r="M135" s="227">
        <v>3326.94</v>
      </c>
      <c r="N135" s="227">
        <v>4.2656000000000001</v>
      </c>
      <c r="O135" s="227">
        <v>2.9533999999999998</v>
      </c>
      <c r="P135" s="227">
        <f t="shared" si="19"/>
        <v>1298.3415000000002</v>
      </c>
      <c r="Q135" s="227">
        <f t="shared" si="20"/>
        <v>750.81583510240341</v>
      </c>
      <c r="R135" s="227">
        <f t="shared" si="21"/>
        <v>2.9990904761904762</v>
      </c>
    </row>
    <row r="136" spans="1:18">
      <c r="A136">
        <v>44628</v>
      </c>
      <c r="B136" s="679">
        <v>4530.41</v>
      </c>
      <c r="C136" s="227">
        <v>4.9800000000000004</v>
      </c>
      <c r="D136" s="227">
        <v>2.327</v>
      </c>
      <c r="F136" s="227">
        <f t="shared" si="22"/>
        <v>3.3616911466049948E-2</v>
      </c>
      <c r="G136" s="227">
        <f t="shared" si="23"/>
        <v>4.5753946069793217E-2</v>
      </c>
      <c r="K136">
        <v>40735</v>
      </c>
      <c r="L136" s="227">
        <v>1319.49</v>
      </c>
      <c r="M136" s="227">
        <v>3353.82</v>
      </c>
      <c r="N136" s="227">
        <v>4.2916999999999996</v>
      </c>
      <c r="O136" s="227">
        <v>2.9058000000000002</v>
      </c>
      <c r="P136" s="227">
        <f t="shared" si="19"/>
        <v>1300.7670000000003</v>
      </c>
      <c r="Q136" s="227">
        <f t="shared" si="20"/>
        <v>752.77190878740862</v>
      </c>
      <c r="R136" s="227">
        <f t="shared" si="21"/>
        <v>2.9960714285714283</v>
      </c>
    </row>
    <row r="137" spans="1:18">
      <c r="A137">
        <v>44655</v>
      </c>
      <c r="B137" s="679">
        <v>4131.93</v>
      </c>
      <c r="C137" s="227">
        <v>4.5199999999999996</v>
      </c>
      <c r="D137" s="227">
        <v>2.887</v>
      </c>
      <c r="F137" s="227">
        <f t="shared" si="22"/>
        <v>-9.4005121870551087E-2</v>
      </c>
      <c r="G137" s="227">
        <f t="shared" si="23"/>
        <v>-9.8855186102537948E-2</v>
      </c>
      <c r="K137">
        <v>40736</v>
      </c>
      <c r="L137" s="227">
        <v>1313.64</v>
      </c>
      <c r="M137" s="227">
        <v>3360.64</v>
      </c>
      <c r="N137" s="227">
        <v>4.2739000000000003</v>
      </c>
      <c r="O137" s="227">
        <v>2.9276</v>
      </c>
      <c r="P137" s="227">
        <f t="shared" si="19"/>
        <v>1302.8575000000001</v>
      </c>
      <c r="Q137" s="227">
        <f t="shared" si="20"/>
        <v>754.77725485853477</v>
      </c>
      <c r="R137" s="227">
        <f t="shared" si="21"/>
        <v>2.9960809523809524</v>
      </c>
    </row>
    <row r="138" spans="1:18">
      <c r="A138">
        <v>44682</v>
      </c>
      <c r="B138" s="679">
        <v>4132.1499999999996</v>
      </c>
      <c r="C138" s="227">
        <v>4.53</v>
      </c>
      <c r="D138" s="227">
        <v>2.8439999999999999</v>
      </c>
      <c r="F138" s="227">
        <f t="shared" si="22"/>
        <v>-2.3497014834390631E-3</v>
      </c>
      <c r="G138" s="227">
        <f t="shared" si="23"/>
        <v>-1.9299829883913464E-4</v>
      </c>
      <c r="K138">
        <v>40737</v>
      </c>
      <c r="L138" s="227">
        <v>1317.72</v>
      </c>
      <c r="M138" s="227">
        <v>3396</v>
      </c>
      <c r="N138" s="227">
        <v>4.274</v>
      </c>
      <c r="O138" s="227">
        <v>2.8801999999999999</v>
      </c>
      <c r="P138" s="227">
        <f t="shared" si="19"/>
        <v>1304.3500000000004</v>
      </c>
      <c r="Q138" s="227">
        <f t="shared" si="20"/>
        <v>757.77586923396575</v>
      </c>
      <c r="R138" s="227">
        <f t="shared" si="21"/>
        <v>2.9930190476190477</v>
      </c>
    </row>
    <row r="139" spans="1:18">
      <c r="A139">
        <v>44736</v>
      </c>
      <c r="B139" s="679">
        <v>3785.38</v>
      </c>
      <c r="C139" s="227">
        <v>3.6</v>
      </c>
      <c r="D139" s="227">
        <v>2.972</v>
      </c>
      <c r="F139" s="227">
        <f t="shared" si="22"/>
        <v>-9.0018770459651426E-2</v>
      </c>
      <c r="G139" s="227">
        <f t="shared" si="23"/>
        <v>-0.23215529001235699</v>
      </c>
      <c r="K139">
        <v>40738</v>
      </c>
      <c r="L139" s="227">
        <v>1308.8699999999999</v>
      </c>
      <c r="M139" s="227">
        <v>3418.11</v>
      </c>
      <c r="N139" s="227">
        <v>4.2656000000000001</v>
      </c>
      <c r="O139" s="227">
        <v>2.9275000000000002</v>
      </c>
      <c r="P139" s="227">
        <f t="shared" si="19"/>
        <v>1306.5225</v>
      </c>
      <c r="Q139" s="227">
        <f t="shared" si="20"/>
        <v>761.37438208926733</v>
      </c>
      <c r="R139" s="227">
        <f t="shared" si="21"/>
        <v>2.9915666666666669</v>
      </c>
    </row>
    <row r="140" spans="1:18">
      <c r="B140" s="679"/>
      <c r="F140" s="227"/>
      <c r="G140" s="227"/>
      <c r="K140">
        <v>40739</v>
      </c>
      <c r="L140" s="227">
        <v>1316.14</v>
      </c>
      <c r="M140" s="227">
        <v>3430.18</v>
      </c>
      <c r="N140" s="227">
        <v>4.2659000000000002</v>
      </c>
      <c r="O140" s="227">
        <v>3.0135999999999998</v>
      </c>
      <c r="P140" s="227">
        <f t="shared" si="19"/>
        <v>1308.9475</v>
      </c>
      <c r="Q140" s="227">
        <f t="shared" si="20"/>
        <v>765.15004818774105</v>
      </c>
      <c r="R140" s="227">
        <f t="shared" si="21"/>
        <v>2.9929999999999999</v>
      </c>
    </row>
    <row r="141" spans="1:18">
      <c r="B141" s="680"/>
      <c r="K141">
        <v>40742</v>
      </c>
      <c r="L141" s="227">
        <v>1305.4399000000001</v>
      </c>
      <c r="M141" s="227">
        <v>3461.75</v>
      </c>
      <c r="N141" s="227">
        <v>4.2771999999999997</v>
      </c>
      <c r="O141" s="227">
        <v>2.9621</v>
      </c>
      <c r="P141" s="227">
        <f t="shared" si="19"/>
        <v>1310.644495</v>
      </c>
      <c r="Q141" s="227">
        <f t="shared" si="20"/>
        <v>769.46653688975402</v>
      </c>
      <c r="R141" s="227">
        <f t="shared" si="21"/>
        <v>2.9920285714285715</v>
      </c>
    </row>
    <row r="142" spans="1:18">
      <c r="B142"/>
      <c r="K142">
        <v>40743</v>
      </c>
      <c r="L142" s="227">
        <v>1326.73</v>
      </c>
      <c r="M142" s="227">
        <v>3487.21</v>
      </c>
      <c r="N142" s="227">
        <v>4.2797000000000001</v>
      </c>
      <c r="O142" s="227">
        <v>3.0005999999999999</v>
      </c>
      <c r="P142" s="227">
        <f t="shared" si="19"/>
        <v>1313.062995</v>
      </c>
      <c r="Q142" s="227">
        <f t="shared" si="20"/>
        <v>773.92520964401376</v>
      </c>
      <c r="R142" s="227">
        <f t="shared" si="21"/>
        <v>2.9962666666666666</v>
      </c>
    </row>
    <row r="143" spans="1:18">
      <c r="B143"/>
      <c r="K143">
        <v>40744</v>
      </c>
      <c r="L143" s="227">
        <v>1325.84</v>
      </c>
      <c r="M143" s="227">
        <v>3470.74</v>
      </c>
      <c r="N143" s="227">
        <v>4.2762000000000002</v>
      </c>
      <c r="O143" s="227">
        <v>2.9529000000000001</v>
      </c>
      <c r="P143" s="227">
        <f t="shared" si="19"/>
        <v>1314.5789949999998</v>
      </c>
      <c r="Q143" s="227">
        <f t="shared" si="20"/>
        <v>778.3858657558327</v>
      </c>
      <c r="R143" s="227">
        <f t="shared" si="21"/>
        <v>3.0005190476190475</v>
      </c>
    </row>
    <row r="144" spans="1:18">
      <c r="B144"/>
      <c r="K144">
        <v>40745</v>
      </c>
      <c r="L144" s="227">
        <v>1343.8</v>
      </c>
      <c r="M144" s="227">
        <v>3396.2</v>
      </c>
      <c r="N144" s="227">
        <v>4.2611999999999997</v>
      </c>
      <c r="O144" s="227">
        <v>2.9803000000000002</v>
      </c>
      <c r="P144" s="227">
        <f t="shared" si="19"/>
        <v>1317.4119949999999</v>
      </c>
      <c r="Q144" s="227">
        <f t="shared" si="20"/>
        <v>781.11827588088988</v>
      </c>
      <c r="R144" s="227">
        <f t="shared" si="21"/>
        <v>3.0028904761904762</v>
      </c>
    </row>
    <row r="145" spans="2:18">
      <c r="B145"/>
      <c r="K145">
        <v>40746</v>
      </c>
      <c r="L145" s="227">
        <v>1345.02</v>
      </c>
      <c r="M145" s="227">
        <v>3348.63</v>
      </c>
      <c r="N145" s="227">
        <v>4.2571000000000003</v>
      </c>
      <c r="O145" s="227">
        <v>2.9453999999999998</v>
      </c>
      <c r="P145" s="227">
        <f t="shared" si="19"/>
        <v>1320.487995</v>
      </c>
      <c r="Q145" s="227">
        <f t="shared" si="20"/>
        <v>783.27418047364654</v>
      </c>
      <c r="R145" s="227">
        <f t="shared" si="21"/>
        <v>2.9988238095238096</v>
      </c>
    </row>
    <row r="146" spans="2:18">
      <c r="B146"/>
      <c r="K146">
        <v>40749</v>
      </c>
      <c r="L146" s="227">
        <v>1337.4301</v>
      </c>
      <c r="M146" s="227">
        <v>3356.44</v>
      </c>
      <c r="N146" s="227">
        <v>4.2251000000000003</v>
      </c>
      <c r="O146" s="227">
        <v>2.7961</v>
      </c>
      <c r="P146" s="227">
        <f t="shared" si="19"/>
        <v>1323.9369999999999</v>
      </c>
      <c r="Q146" s="227">
        <f t="shared" si="20"/>
        <v>785.78168582555088</v>
      </c>
      <c r="R146" s="227">
        <f t="shared" si="21"/>
        <v>2.9837904761904759</v>
      </c>
    </row>
    <row r="147" spans="2:18">
      <c r="B147"/>
      <c r="K147">
        <v>40750</v>
      </c>
      <c r="L147" s="227">
        <v>1331.9399000000001</v>
      </c>
      <c r="M147" s="227">
        <v>3302.44</v>
      </c>
      <c r="N147" s="227">
        <v>4.2484000000000002</v>
      </c>
      <c r="O147" s="227">
        <v>2.7437</v>
      </c>
      <c r="P147" s="227">
        <f t="shared" si="19"/>
        <v>1326.5289950000001</v>
      </c>
      <c r="Q147" s="227">
        <f t="shared" si="20"/>
        <v>786.79597248565187</v>
      </c>
      <c r="R147" s="227">
        <f t="shared" si="21"/>
        <v>2.9639666666666664</v>
      </c>
    </row>
    <row r="148" spans="2:18">
      <c r="B148"/>
      <c r="K148">
        <v>40751</v>
      </c>
      <c r="L148" s="227">
        <v>1304.8900000000001</v>
      </c>
      <c r="M148" s="227">
        <v>3326.57</v>
      </c>
      <c r="N148" s="227">
        <v>4.2172999999999998</v>
      </c>
      <c r="O148" s="227">
        <v>2.6114000000000002</v>
      </c>
      <c r="P148" s="227">
        <f t="shared" si="19"/>
        <v>1326.9399950000002</v>
      </c>
      <c r="Q148" s="227">
        <f t="shared" si="20"/>
        <v>788.25615058739356</v>
      </c>
      <c r="R148" s="227">
        <f t="shared" si="21"/>
        <v>2.936780952380952</v>
      </c>
    </row>
    <row r="149" spans="2:18">
      <c r="B149"/>
      <c r="K149">
        <v>40752</v>
      </c>
      <c r="L149" s="227">
        <v>1300.67</v>
      </c>
      <c r="M149" s="227">
        <v>3294.6</v>
      </c>
      <c r="N149" s="227">
        <v>4.2374000000000001</v>
      </c>
      <c r="O149" s="227">
        <v>2.6202000000000001</v>
      </c>
      <c r="P149" s="227">
        <f t="shared" ref="P149:P212" si="24">+AVERAGE(L129:L149)</f>
        <v>1326.602995</v>
      </c>
      <c r="Q149" s="227">
        <f t="shared" si="20"/>
        <v>789.28318614749617</v>
      </c>
      <c r="R149" s="227">
        <f t="shared" si="21"/>
        <v>2.9129333333333327</v>
      </c>
    </row>
    <row r="150" spans="2:18">
      <c r="B150"/>
      <c r="K150">
        <v>40753</v>
      </c>
      <c r="L150" s="227">
        <v>1292.28</v>
      </c>
      <c r="M150" s="227">
        <v>3324.99</v>
      </c>
      <c r="N150" s="227">
        <v>4.2656000000000001</v>
      </c>
      <c r="O150" s="227">
        <v>2.4028</v>
      </c>
      <c r="P150" s="227">
        <f t="shared" si="24"/>
        <v>1325.1849950000001</v>
      </c>
      <c r="Q150" s="227">
        <f t="shared" ref="Q150:Q213" si="25">+AVERAGE(M130:M150)/AVERAGE(N130:N150)</f>
        <v>789.86290493922411</v>
      </c>
      <c r="R150" s="227">
        <f t="shared" ref="R150:R213" si="26">AVERAGE(O130:O150)</f>
        <v>2.8793523809523802</v>
      </c>
    </row>
    <row r="151" spans="2:18">
      <c r="B151"/>
      <c r="K151">
        <v>40756</v>
      </c>
      <c r="L151" s="227">
        <v>1286.9399000000001</v>
      </c>
      <c r="M151" s="227">
        <v>3335.56</v>
      </c>
      <c r="N151" s="227">
        <v>4.2850999999999999</v>
      </c>
      <c r="O151" s="227">
        <v>2.5585</v>
      </c>
      <c r="P151" s="227">
        <f t="shared" si="24"/>
        <v>1322.5484900000001</v>
      </c>
      <c r="Q151" s="227">
        <f t="shared" si="25"/>
        <v>789.45344455322061</v>
      </c>
      <c r="R151" s="227">
        <f t="shared" si="26"/>
        <v>2.8517714285714284</v>
      </c>
    </row>
    <row r="152" spans="2:18">
      <c r="B152"/>
      <c r="K152">
        <v>40757</v>
      </c>
      <c r="L152" s="227">
        <v>1254.05</v>
      </c>
      <c r="M152" s="227">
        <v>3366.91</v>
      </c>
      <c r="N152" s="227">
        <v>4.2925000000000004</v>
      </c>
      <c r="O152" s="227">
        <v>2.3178999999999998</v>
      </c>
      <c r="P152" s="227">
        <f t="shared" si="24"/>
        <v>1319.2866571428572</v>
      </c>
      <c r="Q152" s="227">
        <f t="shared" si="25"/>
        <v>789.52416700739332</v>
      </c>
      <c r="R152" s="227">
        <f t="shared" si="26"/>
        <v>2.8180142857142858</v>
      </c>
    </row>
    <row r="153" spans="2:18">
      <c r="B153"/>
      <c r="K153">
        <v>40758</v>
      </c>
      <c r="L153" s="227">
        <v>1260.3399999999999</v>
      </c>
      <c r="M153" s="227">
        <v>3356.35</v>
      </c>
      <c r="N153" s="227">
        <v>4.2846000000000002</v>
      </c>
      <c r="O153" s="227">
        <v>2.2488000000000001</v>
      </c>
      <c r="P153" s="227">
        <f t="shared" si="24"/>
        <v>1315.594276190476</v>
      </c>
      <c r="Q153" s="227">
        <f t="shared" si="25"/>
        <v>789.55935617276521</v>
      </c>
      <c r="R153" s="227">
        <f t="shared" si="26"/>
        <v>2.7861047619047623</v>
      </c>
    </row>
    <row r="154" spans="2:18">
      <c r="B154"/>
      <c r="K154">
        <v>40759</v>
      </c>
      <c r="L154" s="227">
        <v>1200.0699</v>
      </c>
      <c r="M154" s="227">
        <v>3330.88</v>
      </c>
      <c r="N154" s="227">
        <v>4.3216999999999999</v>
      </c>
      <c r="O154" s="227">
        <v>2.1061000000000001</v>
      </c>
      <c r="P154" s="227">
        <f t="shared" si="24"/>
        <v>1308.9676047619048</v>
      </c>
      <c r="Q154" s="227">
        <f t="shared" si="25"/>
        <v>789.40776291774307</v>
      </c>
      <c r="R154" s="227">
        <f t="shared" si="26"/>
        <v>2.7493952380952384</v>
      </c>
    </row>
    <row r="155" spans="2:18">
      <c r="B155"/>
      <c r="K155">
        <v>40760</v>
      </c>
      <c r="L155" s="227">
        <v>1199.3800000000001</v>
      </c>
      <c r="M155" s="227">
        <v>3368.64</v>
      </c>
      <c r="N155" s="227">
        <v>4.3373999999999997</v>
      </c>
      <c r="O155" s="227">
        <v>2.3399000000000001</v>
      </c>
      <c r="P155" s="227">
        <f t="shared" si="24"/>
        <v>1301.6418904761904</v>
      </c>
      <c r="Q155" s="227">
        <f t="shared" si="25"/>
        <v>789.42111318213824</v>
      </c>
      <c r="R155" s="227">
        <f t="shared" si="26"/>
        <v>2.7235619047619046</v>
      </c>
    </row>
    <row r="156" spans="2:18">
      <c r="B156"/>
      <c r="K156">
        <v>40763</v>
      </c>
      <c r="L156" s="227">
        <v>1119.46</v>
      </c>
      <c r="M156" s="227">
        <v>3270.62</v>
      </c>
      <c r="N156" s="227">
        <v>4.3502999999999998</v>
      </c>
      <c r="O156" s="227">
        <v>2.2547999999999999</v>
      </c>
      <c r="P156" s="227">
        <f t="shared" si="24"/>
        <v>1290.9590333333331</v>
      </c>
      <c r="Q156" s="227">
        <f t="shared" si="25"/>
        <v>788.04916920876849</v>
      </c>
      <c r="R156" s="227">
        <f t="shared" si="26"/>
        <v>2.6902952380952381</v>
      </c>
    </row>
    <row r="157" spans="2:18">
      <c r="B157"/>
      <c r="K157">
        <v>40764</v>
      </c>
      <c r="L157" s="227">
        <v>1172.53</v>
      </c>
      <c r="M157" s="227">
        <v>3270.97</v>
      </c>
      <c r="N157" s="227">
        <v>4.3399000000000001</v>
      </c>
      <c r="O157" s="227">
        <v>2.3052999999999999</v>
      </c>
      <c r="P157" s="227">
        <f t="shared" si="24"/>
        <v>1283.9609380952379</v>
      </c>
      <c r="Q157" s="227">
        <f t="shared" si="25"/>
        <v>786.70412005864011</v>
      </c>
      <c r="R157" s="227">
        <f t="shared" si="26"/>
        <v>2.6617000000000002</v>
      </c>
    </row>
    <row r="158" spans="2:18">
      <c r="B158"/>
      <c r="K158">
        <v>40765</v>
      </c>
      <c r="L158" s="227">
        <v>1120.76</v>
      </c>
      <c r="M158" s="227">
        <v>3321.85</v>
      </c>
      <c r="N158" s="227">
        <v>4.3597000000000001</v>
      </c>
      <c r="O158" s="227">
        <v>2.2195999999999998</v>
      </c>
      <c r="P158" s="227">
        <f t="shared" si="24"/>
        <v>1274.776176190476</v>
      </c>
      <c r="Q158" s="227">
        <f t="shared" si="25"/>
        <v>785.52210306944119</v>
      </c>
      <c r="R158" s="227">
        <f t="shared" si="26"/>
        <v>2.6279857142857148</v>
      </c>
    </row>
    <row r="159" spans="2:18">
      <c r="B159"/>
      <c r="K159">
        <v>40766</v>
      </c>
      <c r="L159" s="227">
        <v>1172.6400000000001</v>
      </c>
      <c r="M159" s="227">
        <v>3336.21</v>
      </c>
      <c r="N159" s="227">
        <v>4.3798000000000004</v>
      </c>
      <c r="O159" s="227">
        <v>2.1652</v>
      </c>
      <c r="P159" s="227">
        <f t="shared" si="24"/>
        <v>1267.8676047619044</v>
      </c>
      <c r="Q159" s="227">
        <f t="shared" si="25"/>
        <v>783.93483339016757</v>
      </c>
      <c r="R159" s="227">
        <f t="shared" si="26"/>
        <v>2.5939380952380957</v>
      </c>
    </row>
    <row r="160" spans="2:18">
      <c r="B160"/>
      <c r="K160">
        <v>40767</v>
      </c>
      <c r="L160" s="227">
        <v>1178.8100999999999</v>
      </c>
      <c r="M160" s="227">
        <v>3316.48</v>
      </c>
      <c r="N160" s="227">
        <v>4.3832000000000004</v>
      </c>
      <c r="O160" s="227">
        <v>2.0623999999999998</v>
      </c>
      <c r="P160" s="227">
        <f t="shared" si="24"/>
        <v>1261.6742761904759</v>
      </c>
      <c r="Q160" s="227">
        <f t="shared" si="25"/>
        <v>781.7847408572602</v>
      </c>
      <c r="R160" s="227">
        <f t="shared" si="26"/>
        <v>2.5527428571428574</v>
      </c>
    </row>
    <row r="161" spans="2:18">
      <c r="B161"/>
      <c r="K161">
        <v>40770</v>
      </c>
      <c r="L161" s="227">
        <v>1204.49</v>
      </c>
      <c r="M161" s="227">
        <v>3308.75</v>
      </c>
      <c r="N161" s="227">
        <v>4.3811999999999998</v>
      </c>
      <c r="O161" s="227">
        <v>2.0623</v>
      </c>
      <c r="P161" s="227">
        <f t="shared" si="24"/>
        <v>1256.3576095238091</v>
      </c>
      <c r="Q161" s="227">
        <f t="shared" si="25"/>
        <v>779.4407526650607</v>
      </c>
      <c r="R161" s="227">
        <f t="shared" si="26"/>
        <v>2.5074428571428573</v>
      </c>
    </row>
    <row r="162" spans="2:18">
      <c r="B162"/>
      <c r="K162">
        <v>40771</v>
      </c>
      <c r="L162" s="227">
        <v>1192.76</v>
      </c>
      <c r="M162" s="227">
        <v>3109.86</v>
      </c>
      <c r="N162" s="227">
        <v>4.4023000000000003</v>
      </c>
      <c r="O162" s="227">
        <v>2.1057999999999999</v>
      </c>
      <c r="P162" s="227">
        <f t="shared" si="24"/>
        <v>1250.9918999999998</v>
      </c>
      <c r="Q162" s="227">
        <f t="shared" si="25"/>
        <v>774.46874892820415</v>
      </c>
      <c r="R162" s="227">
        <f t="shared" si="26"/>
        <v>2.4666666666666668</v>
      </c>
    </row>
    <row r="163" spans="2:18">
      <c r="B163"/>
      <c r="K163">
        <v>40772</v>
      </c>
      <c r="L163" s="227">
        <v>1193.8900000000001</v>
      </c>
      <c r="M163" s="227">
        <v>3067.61</v>
      </c>
      <c r="N163" s="227">
        <v>4.3680000000000003</v>
      </c>
      <c r="O163" s="227">
        <v>2.153</v>
      </c>
      <c r="P163" s="227">
        <f t="shared" si="24"/>
        <v>1244.6661857142853</v>
      </c>
      <c r="Q163" s="227">
        <f t="shared" si="25"/>
        <v>769.07509339699811</v>
      </c>
      <c r="R163" s="227">
        <f t="shared" si="26"/>
        <v>2.426304761904762</v>
      </c>
    </row>
    <row r="164" spans="2:18">
      <c r="B164"/>
      <c r="K164">
        <v>40773</v>
      </c>
      <c r="L164" s="227">
        <v>1140.6500000000001</v>
      </c>
      <c r="M164" s="227">
        <v>2738.41</v>
      </c>
      <c r="N164" s="227">
        <v>4.4085000000000001</v>
      </c>
      <c r="O164" s="227">
        <v>2.2993999999999999</v>
      </c>
      <c r="P164" s="227">
        <f t="shared" si="24"/>
        <v>1235.8476142857139</v>
      </c>
      <c r="Q164" s="227">
        <f t="shared" si="25"/>
        <v>759.86956756870109</v>
      </c>
      <c r="R164" s="227">
        <f t="shared" si="26"/>
        <v>2.3951857142857143</v>
      </c>
    </row>
    <row r="165" spans="2:18">
      <c r="B165"/>
      <c r="K165">
        <v>40774</v>
      </c>
      <c r="L165" s="227">
        <v>1123.53</v>
      </c>
      <c r="M165" s="227">
        <v>2864.02</v>
      </c>
      <c r="N165" s="227">
        <v>4.4134000000000002</v>
      </c>
      <c r="O165" s="227">
        <v>2.2286000000000001</v>
      </c>
      <c r="P165" s="227">
        <f t="shared" si="24"/>
        <v>1225.3585666666663</v>
      </c>
      <c r="Q165" s="227">
        <f t="shared" si="25"/>
        <v>752.73158987863405</v>
      </c>
      <c r="R165" s="227">
        <f t="shared" si="26"/>
        <v>2.3593904761904758</v>
      </c>
    </row>
    <row r="166" spans="2:18">
      <c r="B166"/>
      <c r="K166">
        <v>40777</v>
      </c>
      <c r="L166" s="227">
        <v>1123.8199</v>
      </c>
      <c r="M166" s="227">
        <v>2809.75</v>
      </c>
      <c r="N166" s="227">
        <v>4.4025999999999996</v>
      </c>
      <c r="O166" s="227">
        <v>2.1899000000000002</v>
      </c>
      <c r="P166" s="227">
        <f t="shared" si="24"/>
        <v>1214.8252285714284</v>
      </c>
      <c r="Q166" s="227">
        <f t="shared" si="25"/>
        <v>745.59876353075776</v>
      </c>
      <c r="R166" s="227">
        <f t="shared" si="26"/>
        <v>2.3234142857142857</v>
      </c>
    </row>
    <row r="167" spans="2:18">
      <c r="B167"/>
      <c r="K167">
        <v>40778</v>
      </c>
      <c r="L167" s="227">
        <v>1162.3499999999999</v>
      </c>
      <c r="M167" s="227">
        <v>2949.01</v>
      </c>
      <c r="N167" s="227">
        <v>4.4273999999999996</v>
      </c>
      <c r="O167" s="227">
        <v>2.2561</v>
      </c>
      <c r="P167" s="227">
        <f t="shared" si="24"/>
        <v>1206.4880809523809</v>
      </c>
      <c r="Q167" s="227">
        <f t="shared" si="25"/>
        <v>739.47114524462086</v>
      </c>
      <c r="R167" s="227">
        <f t="shared" si="26"/>
        <v>2.2976999999999999</v>
      </c>
    </row>
    <row r="168" spans="2:18">
      <c r="B168"/>
      <c r="K168">
        <v>40779</v>
      </c>
      <c r="L168" s="227">
        <v>1177.5999999999999</v>
      </c>
      <c r="M168" s="227">
        <v>2966.99</v>
      </c>
      <c r="N168" s="227">
        <v>4.4294000000000002</v>
      </c>
      <c r="O168" s="227">
        <v>2.1766999999999999</v>
      </c>
      <c r="P168" s="227">
        <f t="shared" si="24"/>
        <v>1199.1385619047617</v>
      </c>
      <c r="Q168" s="227">
        <f t="shared" si="25"/>
        <v>734.33029567092024</v>
      </c>
      <c r="R168" s="227">
        <f t="shared" si="26"/>
        <v>2.2706999999999997</v>
      </c>
    </row>
    <row r="169" spans="2:18">
      <c r="B169"/>
      <c r="K169">
        <v>40780</v>
      </c>
      <c r="L169" s="227">
        <v>1159.27</v>
      </c>
      <c r="M169" s="227">
        <v>2989.67</v>
      </c>
      <c r="N169" s="227">
        <v>4.4425999999999997</v>
      </c>
      <c r="O169" s="227">
        <v>2.2233999999999998</v>
      </c>
      <c r="P169" s="227">
        <f t="shared" si="24"/>
        <v>1192.2042761904759</v>
      </c>
      <c r="Q169" s="227">
        <f t="shared" si="25"/>
        <v>728.84094649261419</v>
      </c>
      <c r="R169" s="227">
        <f t="shared" si="26"/>
        <v>2.2522238095238087</v>
      </c>
    </row>
    <row r="170" spans="2:18">
      <c r="B170"/>
      <c r="K170">
        <v>40781</v>
      </c>
      <c r="L170" s="227">
        <v>1176.8</v>
      </c>
      <c r="M170" s="227">
        <v>2983.62</v>
      </c>
      <c r="N170" s="227">
        <v>4.4531000000000001</v>
      </c>
      <c r="O170" s="227">
        <v>2.1301999999999999</v>
      </c>
      <c r="P170" s="227">
        <f t="shared" si="24"/>
        <v>1186.3057047619045</v>
      </c>
      <c r="Q170" s="227">
        <f t="shared" si="25"/>
        <v>723.7368402117994</v>
      </c>
      <c r="R170" s="227">
        <f t="shared" si="26"/>
        <v>2.2288904761904758</v>
      </c>
    </row>
    <row r="171" spans="2:18">
      <c r="B171"/>
      <c r="K171">
        <v>40784</v>
      </c>
      <c r="L171" s="227">
        <v>1210.0899999999999</v>
      </c>
      <c r="M171" s="227">
        <v>2993.83</v>
      </c>
      <c r="N171" s="227">
        <v>4.4626000000000001</v>
      </c>
      <c r="O171" s="227">
        <v>1.9857</v>
      </c>
      <c r="P171" s="227">
        <f t="shared" si="24"/>
        <v>1182.391895238095</v>
      </c>
      <c r="Q171" s="227">
        <f t="shared" si="25"/>
        <v>718.58334974158345</v>
      </c>
      <c r="R171" s="227">
        <f t="shared" si="26"/>
        <v>2.2090285714285711</v>
      </c>
    </row>
    <row r="172" spans="2:18">
      <c r="B172"/>
      <c r="K172">
        <v>40785</v>
      </c>
      <c r="L172" s="227">
        <v>1212.92</v>
      </c>
      <c r="M172" s="227">
        <v>2870.49</v>
      </c>
      <c r="N172" s="227">
        <v>4.4607999999999999</v>
      </c>
      <c r="O172" s="227">
        <v>1.984</v>
      </c>
      <c r="P172" s="227">
        <f t="shared" si="24"/>
        <v>1178.8671380952378</v>
      </c>
      <c r="Q172" s="227">
        <f t="shared" si="25"/>
        <v>712.16295154232841</v>
      </c>
      <c r="R172" s="227">
        <f t="shared" si="26"/>
        <v>2.1816714285714287</v>
      </c>
    </row>
    <row r="173" spans="2:18">
      <c r="B173"/>
      <c r="K173">
        <v>40786</v>
      </c>
      <c r="L173" s="227">
        <v>1218.8900000000001</v>
      </c>
      <c r="M173" s="227">
        <v>2825.38</v>
      </c>
      <c r="N173" s="227">
        <v>4.4619</v>
      </c>
      <c r="O173" s="227">
        <v>2.0428999999999999</v>
      </c>
      <c r="P173" s="227">
        <f t="shared" si="24"/>
        <v>1177.1928523809522</v>
      </c>
      <c r="Q173" s="227">
        <f t="shared" si="25"/>
        <v>704.9865395619828</v>
      </c>
      <c r="R173" s="227">
        <f t="shared" si="26"/>
        <v>2.1685761904761902</v>
      </c>
    </row>
    <row r="174" spans="2:18">
      <c r="B174"/>
      <c r="K174">
        <v>40787</v>
      </c>
      <c r="L174" s="227">
        <v>1204.42</v>
      </c>
      <c r="M174" s="227">
        <v>2895.63</v>
      </c>
      <c r="N174" s="227">
        <v>4.4561000000000002</v>
      </c>
      <c r="O174" s="227">
        <v>1.9786999999999999</v>
      </c>
      <c r="P174" s="227">
        <f t="shared" si="24"/>
        <v>1174.5299952380951</v>
      </c>
      <c r="Q174" s="227">
        <f t="shared" si="25"/>
        <v>698.69474772803233</v>
      </c>
      <c r="R174" s="227">
        <f t="shared" si="26"/>
        <v>2.1557142857142857</v>
      </c>
    </row>
    <row r="175" spans="2:18">
      <c r="B175"/>
      <c r="K175">
        <v>40788</v>
      </c>
      <c r="L175" s="227">
        <v>1173.97</v>
      </c>
      <c r="M175" s="227">
        <v>2908.48</v>
      </c>
      <c r="N175" s="227">
        <v>4.4942000000000002</v>
      </c>
      <c r="O175" s="227">
        <v>1.9182999999999999</v>
      </c>
      <c r="P175" s="227">
        <f t="shared" si="24"/>
        <v>1173.2871428571427</v>
      </c>
      <c r="Q175" s="227">
        <f t="shared" si="25"/>
        <v>692.83254008016002</v>
      </c>
      <c r="R175" s="227">
        <f t="shared" si="26"/>
        <v>2.1467714285714292</v>
      </c>
    </row>
    <row r="176" spans="2:18">
      <c r="B176"/>
      <c r="K176">
        <v>40791</v>
      </c>
      <c r="M176" s="227">
        <v>2865.76</v>
      </c>
      <c r="N176" s="227">
        <v>4.3825000000000003</v>
      </c>
      <c r="O176" s="227">
        <v>1.9475</v>
      </c>
      <c r="P176" s="227">
        <f t="shared" si="24"/>
        <v>1171.9825000000001</v>
      </c>
      <c r="Q176" s="227">
        <f t="shared" si="25"/>
        <v>687.06813656451845</v>
      </c>
      <c r="R176" s="227">
        <f t="shared" si="26"/>
        <v>2.128085714285715</v>
      </c>
    </row>
    <row r="177" spans="2:18">
      <c r="B177"/>
      <c r="K177">
        <v>40792</v>
      </c>
      <c r="L177" s="227">
        <v>1165.24</v>
      </c>
      <c r="M177" s="227">
        <v>2883.89</v>
      </c>
      <c r="N177" s="227">
        <v>4.5101000000000004</v>
      </c>
      <c r="O177" s="227">
        <v>1.9905999999999999</v>
      </c>
      <c r="P177" s="227">
        <f t="shared" si="24"/>
        <v>1174.2715000000003</v>
      </c>
      <c r="Q177" s="227">
        <f t="shared" si="25"/>
        <v>681.7187804691481</v>
      </c>
      <c r="R177" s="227">
        <f t="shared" si="26"/>
        <v>2.1155047619047624</v>
      </c>
    </row>
    <row r="178" spans="2:18">
      <c r="B178"/>
      <c r="K178">
        <v>40793</v>
      </c>
      <c r="L178" s="227">
        <v>1198.6199999999999</v>
      </c>
      <c r="M178" s="227">
        <v>2943.25</v>
      </c>
      <c r="N178" s="227">
        <v>4.5225999999999997</v>
      </c>
      <c r="O178" s="227">
        <v>1.9837</v>
      </c>
      <c r="P178" s="227">
        <f t="shared" si="24"/>
        <v>1175.5760000000002</v>
      </c>
      <c r="Q178" s="227">
        <f t="shared" si="25"/>
        <v>676.85576654265492</v>
      </c>
      <c r="R178" s="227">
        <f t="shared" si="26"/>
        <v>2.1001904761904764</v>
      </c>
    </row>
    <row r="179" spans="2:18">
      <c r="B179"/>
      <c r="K179">
        <v>40794</v>
      </c>
      <c r="L179" s="227">
        <v>1185.9000000000001</v>
      </c>
      <c r="M179" s="227">
        <v>2960</v>
      </c>
      <c r="N179" s="227">
        <v>4.5888</v>
      </c>
      <c r="O179" s="227">
        <v>2.0819999999999999</v>
      </c>
      <c r="P179" s="227">
        <f t="shared" si="24"/>
        <v>1178.8330000000001</v>
      </c>
      <c r="Q179" s="227">
        <f t="shared" si="25"/>
        <v>671.31128990218906</v>
      </c>
      <c r="R179" s="227">
        <f t="shared" si="26"/>
        <v>2.0936380952380955</v>
      </c>
    </row>
    <row r="180" spans="2:18">
      <c r="B180"/>
      <c r="K180">
        <v>40795</v>
      </c>
      <c r="L180" s="227">
        <v>1154.23</v>
      </c>
      <c r="M180" s="227">
        <v>2964.79</v>
      </c>
      <c r="N180" s="227">
        <v>4.5811000000000002</v>
      </c>
      <c r="O180" s="227">
        <v>2.0478999999999998</v>
      </c>
      <c r="P180" s="227">
        <f t="shared" si="24"/>
        <v>1177.9125000000001</v>
      </c>
      <c r="Q180" s="227">
        <f t="shared" si="25"/>
        <v>665.88966996459453</v>
      </c>
      <c r="R180" s="227">
        <f t="shared" si="26"/>
        <v>2.088052380952381</v>
      </c>
    </row>
    <row r="181" spans="2:18">
      <c r="B181"/>
      <c r="K181">
        <v>40798</v>
      </c>
      <c r="L181" s="227">
        <v>1162.27</v>
      </c>
      <c r="M181" s="227">
        <v>2927.09</v>
      </c>
      <c r="N181" s="227">
        <v>4.5671999999999997</v>
      </c>
      <c r="O181" s="227">
        <v>1.9505999999999999</v>
      </c>
      <c r="P181" s="227">
        <f t="shared" si="24"/>
        <v>1177.085495</v>
      </c>
      <c r="Q181" s="227">
        <f t="shared" si="25"/>
        <v>660.42146461517416</v>
      </c>
      <c r="R181" s="227">
        <f t="shared" si="26"/>
        <v>2.0827285714285715</v>
      </c>
    </row>
    <row r="182" spans="2:18">
      <c r="B182"/>
      <c r="K182">
        <v>40799</v>
      </c>
      <c r="L182" s="227">
        <v>1172.8699999999999</v>
      </c>
      <c r="M182" s="227">
        <v>2872.11</v>
      </c>
      <c r="N182" s="227">
        <v>4.6025999999999998</v>
      </c>
      <c r="O182" s="227">
        <v>1.9384999999999999</v>
      </c>
      <c r="P182" s="227">
        <f t="shared" si="24"/>
        <v>1175.5044950000001</v>
      </c>
      <c r="Q182" s="227">
        <f t="shared" si="25"/>
        <v>654.21013706629947</v>
      </c>
      <c r="R182" s="227">
        <f t="shared" si="26"/>
        <v>2.0768333333333331</v>
      </c>
    </row>
    <row r="183" spans="2:18">
      <c r="B183"/>
      <c r="K183">
        <v>40800</v>
      </c>
      <c r="L183" s="227">
        <v>1188.6801</v>
      </c>
      <c r="M183" s="227">
        <v>2783.34</v>
      </c>
      <c r="N183" s="227">
        <v>4.5705</v>
      </c>
      <c r="O183" s="227">
        <v>1.8575999999999999</v>
      </c>
      <c r="P183" s="227">
        <f t="shared" si="24"/>
        <v>1175.3005000000001</v>
      </c>
      <c r="Q183" s="227">
        <f t="shared" si="25"/>
        <v>649.56619790226148</v>
      </c>
      <c r="R183" s="227">
        <f t="shared" si="26"/>
        <v>2.0650142857142857</v>
      </c>
    </row>
    <row r="184" spans="2:18">
      <c r="B184"/>
      <c r="K184">
        <v>40801</v>
      </c>
      <c r="L184" s="227">
        <v>1209.1099999999999</v>
      </c>
      <c r="M184" s="227">
        <v>2816.83</v>
      </c>
      <c r="N184" s="227">
        <v>4.5853000000000002</v>
      </c>
      <c r="O184" s="227">
        <v>1.718</v>
      </c>
      <c r="P184" s="227">
        <f t="shared" si="24"/>
        <v>1176.0615</v>
      </c>
      <c r="Q184" s="227">
        <f t="shared" si="25"/>
        <v>645.40660324993917</v>
      </c>
      <c r="R184" s="227">
        <f t="shared" si="26"/>
        <v>2.0443000000000002</v>
      </c>
    </row>
    <row r="185" spans="2:18">
      <c r="B185"/>
      <c r="K185">
        <v>40802</v>
      </c>
      <c r="L185" s="227">
        <v>1216.01</v>
      </c>
      <c r="M185" s="227">
        <v>2876.69</v>
      </c>
      <c r="N185" s="227">
        <v>4.5841000000000003</v>
      </c>
      <c r="O185" s="227">
        <v>1.8333999999999999</v>
      </c>
      <c r="P185" s="227">
        <f t="shared" si="24"/>
        <v>1179.8295000000001</v>
      </c>
      <c r="Q185" s="227">
        <f t="shared" si="25"/>
        <v>645.67087116481218</v>
      </c>
      <c r="R185" s="227">
        <f t="shared" si="26"/>
        <v>2.0221095238095237</v>
      </c>
    </row>
    <row r="186" spans="2:18">
      <c r="B186"/>
      <c r="K186">
        <v>40805</v>
      </c>
      <c r="L186" s="227">
        <v>1204.0899999999999</v>
      </c>
      <c r="M186" s="227">
        <v>2832.43</v>
      </c>
      <c r="N186" s="227">
        <v>4.6222000000000003</v>
      </c>
      <c r="O186" s="227">
        <v>1.9001999999999999</v>
      </c>
      <c r="P186" s="227">
        <f t="shared" si="24"/>
        <v>1183.8575000000001</v>
      </c>
      <c r="Q186" s="227">
        <f t="shared" si="25"/>
        <v>643.91196488235096</v>
      </c>
      <c r="R186" s="227">
        <f t="shared" si="26"/>
        <v>2.006471428571428</v>
      </c>
    </row>
    <row r="187" spans="2:18">
      <c r="B187"/>
      <c r="K187">
        <v>40806</v>
      </c>
      <c r="L187" s="227">
        <v>1202.0899999999999</v>
      </c>
      <c r="M187" s="227">
        <v>2753.22</v>
      </c>
      <c r="N187" s="227">
        <v>4.6409000000000002</v>
      </c>
      <c r="O187" s="227">
        <v>1.9711000000000001</v>
      </c>
      <c r="P187" s="227">
        <f t="shared" si="24"/>
        <v>1187.7710049999998</v>
      </c>
      <c r="Q187" s="227">
        <f t="shared" si="25"/>
        <v>641.69812116483581</v>
      </c>
      <c r="R187" s="227">
        <f t="shared" si="26"/>
        <v>1.9960523809523809</v>
      </c>
    </row>
    <row r="188" spans="2:18">
      <c r="B188"/>
      <c r="K188">
        <v>40807</v>
      </c>
      <c r="L188" s="227">
        <v>1166.76</v>
      </c>
      <c r="M188" s="227">
        <v>2688.06</v>
      </c>
      <c r="N188" s="227">
        <v>4.6826999999999996</v>
      </c>
      <c r="O188" s="227">
        <v>1.9797</v>
      </c>
      <c r="P188" s="227">
        <f t="shared" si="24"/>
        <v>1187.991505</v>
      </c>
      <c r="Q188" s="227">
        <f t="shared" si="25"/>
        <v>637.23156255487561</v>
      </c>
      <c r="R188" s="227">
        <f t="shared" si="26"/>
        <v>1.982890476190476</v>
      </c>
    </row>
    <row r="189" spans="2:18">
      <c r="B189"/>
      <c r="K189">
        <v>40808</v>
      </c>
      <c r="L189" s="227">
        <v>1129.5600999999999</v>
      </c>
      <c r="M189" s="227">
        <v>2705.89</v>
      </c>
      <c r="N189" s="227">
        <v>4.6883999999999997</v>
      </c>
      <c r="O189" s="227">
        <v>1.9962</v>
      </c>
      <c r="P189" s="227">
        <f t="shared" si="24"/>
        <v>1185.58951</v>
      </c>
      <c r="Q189" s="227">
        <f t="shared" si="25"/>
        <v>632.76279541905808</v>
      </c>
      <c r="R189" s="227">
        <f t="shared" si="26"/>
        <v>1.9742952380952381</v>
      </c>
    </row>
    <row r="190" spans="2:18">
      <c r="B190"/>
      <c r="K190">
        <v>40809</v>
      </c>
      <c r="L190" s="227">
        <v>1136.4301</v>
      </c>
      <c r="M190" s="227">
        <v>2750.11</v>
      </c>
      <c r="N190" s="227">
        <v>4.6816000000000004</v>
      </c>
      <c r="O190" s="227">
        <v>1.9154</v>
      </c>
      <c r="P190" s="227">
        <f t="shared" si="24"/>
        <v>1184.4475149999998</v>
      </c>
      <c r="Q190" s="227">
        <f t="shared" si="25"/>
        <v>628.67500075837381</v>
      </c>
      <c r="R190" s="227">
        <f t="shared" si="26"/>
        <v>1.9596285714285717</v>
      </c>
    </row>
    <row r="191" spans="2:18">
      <c r="B191"/>
      <c r="K191">
        <v>40812</v>
      </c>
      <c r="L191" s="227">
        <v>1162.95</v>
      </c>
      <c r="M191" s="227">
        <v>2771.28</v>
      </c>
      <c r="N191" s="227">
        <v>4.6830999999999996</v>
      </c>
      <c r="O191" s="227">
        <v>1.756</v>
      </c>
      <c r="P191" s="227">
        <f t="shared" si="24"/>
        <v>1183.7550150000002</v>
      </c>
      <c r="Q191" s="227">
        <f t="shared" si="25"/>
        <v>624.95030225619917</v>
      </c>
      <c r="R191" s="227">
        <f t="shared" si="26"/>
        <v>1.9418095238095241</v>
      </c>
    </row>
    <row r="192" spans="2:18">
      <c r="B192"/>
      <c r="K192">
        <v>40813</v>
      </c>
      <c r="L192" s="227">
        <v>1175.3800000000001</v>
      </c>
      <c r="M192" s="227">
        <v>2750.33</v>
      </c>
      <c r="N192" s="227">
        <v>4.7007000000000003</v>
      </c>
      <c r="O192" s="227">
        <v>1.8207</v>
      </c>
      <c r="P192" s="227">
        <f t="shared" si="24"/>
        <v>1182.0195150000002</v>
      </c>
      <c r="Q192" s="227">
        <f t="shared" si="25"/>
        <v>620.86670400156561</v>
      </c>
      <c r="R192" s="227">
        <f t="shared" si="26"/>
        <v>1.9339523809523813</v>
      </c>
    </row>
    <row r="193" spans="2:18">
      <c r="B193"/>
      <c r="K193">
        <v>40814</v>
      </c>
      <c r="L193" s="227">
        <v>1151.0600999999999</v>
      </c>
      <c r="M193" s="227">
        <v>2716.78</v>
      </c>
      <c r="N193" s="227">
        <v>4.7557999999999998</v>
      </c>
      <c r="O193" s="227">
        <v>1.8876999999999999</v>
      </c>
      <c r="P193" s="227">
        <f t="shared" si="24"/>
        <v>1178.92652</v>
      </c>
      <c r="Q193" s="227">
        <f t="shared" si="25"/>
        <v>617.37088324906824</v>
      </c>
      <c r="R193" s="227">
        <f t="shared" si="26"/>
        <v>1.9293666666666671</v>
      </c>
    </row>
    <row r="194" spans="2:18">
      <c r="B194"/>
      <c r="K194">
        <v>40815</v>
      </c>
      <c r="L194" s="227">
        <v>1160.4000000000001</v>
      </c>
      <c r="M194" s="227">
        <v>2717.15</v>
      </c>
      <c r="N194" s="227">
        <v>4.7503000000000002</v>
      </c>
      <c r="O194" s="227">
        <v>1.9872000000000001</v>
      </c>
      <c r="P194" s="227">
        <f t="shared" si="24"/>
        <v>1176.0020200000001</v>
      </c>
      <c r="Q194" s="227">
        <f t="shared" si="25"/>
        <v>614.40888228550637</v>
      </c>
      <c r="R194" s="227">
        <f t="shared" si="26"/>
        <v>1.9267142857142863</v>
      </c>
    </row>
    <row r="195" spans="2:18">
      <c r="B195"/>
      <c r="K195">
        <v>40816</v>
      </c>
      <c r="L195" s="227">
        <v>1131.42</v>
      </c>
      <c r="M195" s="227">
        <v>2630.91</v>
      </c>
      <c r="N195" s="227">
        <v>4.8667999999999996</v>
      </c>
      <c r="O195" s="227">
        <v>2.0764</v>
      </c>
      <c r="P195" s="227">
        <f t="shared" si="24"/>
        <v>1172.3520200000003</v>
      </c>
      <c r="Q195" s="227">
        <f t="shared" si="25"/>
        <v>609.08176774519256</v>
      </c>
      <c r="R195" s="227">
        <f t="shared" si="26"/>
        <v>1.9313666666666671</v>
      </c>
    </row>
    <row r="196" spans="2:18">
      <c r="B196"/>
      <c r="K196">
        <v>40819</v>
      </c>
      <c r="L196" s="227">
        <v>1099.23</v>
      </c>
      <c r="M196" s="227">
        <v>2480.7600000000002</v>
      </c>
      <c r="N196" s="227">
        <v>4.7367999999999997</v>
      </c>
      <c r="O196" s="227">
        <v>2.1496</v>
      </c>
      <c r="P196" s="227">
        <f t="shared" si="24"/>
        <v>1168.6150200000002</v>
      </c>
      <c r="Q196" s="227">
        <f t="shared" si="25"/>
        <v>603.16749242837659</v>
      </c>
      <c r="R196" s="227">
        <f t="shared" si="26"/>
        <v>1.9423809523809528</v>
      </c>
    </row>
    <row r="197" spans="2:18">
      <c r="K197">
        <v>40820</v>
      </c>
      <c r="L197" s="227">
        <v>1123.95</v>
      </c>
      <c r="M197" s="227">
        <v>2482.63</v>
      </c>
      <c r="N197" s="227">
        <v>4.6397000000000004</v>
      </c>
      <c r="O197" s="227">
        <v>2.2101000000000002</v>
      </c>
      <c r="P197" s="227">
        <f t="shared" si="24"/>
        <v>1166.4881142857146</v>
      </c>
      <c r="Q197" s="227">
        <f t="shared" si="25"/>
        <v>597.65029781275985</v>
      </c>
      <c r="R197" s="227">
        <f t="shared" si="26"/>
        <v>1.9548857142857141</v>
      </c>
    </row>
    <row r="198" spans="2:18">
      <c r="K198">
        <v>40821</v>
      </c>
      <c r="L198" s="227">
        <v>1144.03</v>
      </c>
      <c r="M198" s="227">
        <v>2504.9499999999998</v>
      </c>
      <c r="N198" s="227">
        <v>4.6059999999999999</v>
      </c>
      <c r="O198" s="227">
        <v>2.1833999999999998</v>
      </c>
      <c r="P198" s="227">
        <f t="shared" si="24"/>
        <v>1165.4781142857146</v>
      </c>
      <c r="Q198" s="227">
        <f t="shared" si="25"/>
        <v>593.18309351486641</v>
      </c>
      <c r="R198" s="227">
        <f t="shared" si="26"/>
        <v>1.9640666666666662</v>
      </c>
    </row>
    <row r="199" spans="2:18">
      <c r="K199">
        <v>40822</v>
      </c>
      <c r="L199" s="227">
        <v>1164.97</v>
      </c>
      <c r="M199" s="227">
        <v>2555.94</v>
      </c>
      <c r="N199" s="227">
        <v>4.5603999999999996</v>
      </c>
      <c r="O199" s="227">
        <v>2.2477</v>
      </c>
      <c r="P199" s="227">
        <f t="shared" si="24"/>
        <v>1163.8757333333335</v>
      </c>
      <c r="Q199" s="227">
        <f t="shared" si="25"/>
        <v>588.98909872562581</v>
      </c>
      <c r="R199" s="227">
        <f t="shared" si="26"/>
        <v>1.9766380952380949</v>
      </c>
    </row>
    <row r="200" spans="2:18">
      <c r="K200">
        <v>40823</v>
      </c>
      <c r="L200" s="227">
        <v>1155.46</v>
      </c>
      <c r="M200" s="227">
        <v>2514.56</v>
      </c>
      <c r="N200" s="227">
        <v>4.5622999999999996</v>
      </c>
      <c r="O200" s="227">
        <v>2.1549999999999998</v>
      </c>
      <c r="P200" s="227">
        <f t="shared" si="24"/>
        <v>1162.4262095238096</v>
      </c>
      <c r="Q200" s="227">
        <f t="shared" si="25"/>
        <v>584.58817325954647</v>
      </c>
      <c r="R200" s="227">
        <f t="shared" si="26"/>
        <v>1.9801142857142853</v>
      </c>
    </row>
    <row r="201" spans="2:18">
      <c r="K201">
        <v>40826</v>
      </c>
      <c r="L201" s="227">
        <v>1194.8900000000001</v>
      </c>
      <c r="M201" s="227">
        <v>2518.0700000000002</v>
      </c>
      <c r="N201" s="227">
        <v>4.3395999999999999</v>
      </c>
      <c r="O201" s="227">
        <v>2.1762999999999999</v>
      </c>
      <c r="P201" s="227">
        <f t="shared" si="24"/>
        <v>1164.3624</v>
      </c>
      <c r="Q201" s="227">
        <f t="shared" si="25"/>
        <v>581.45206154351467</v>
      </c>
      <c r="R201" s="227">
        <f t="shared" si="26"/>
        <v>1.986228571428571</v>
      </c>
    </row>
    <row r="202" spans="2:18">
      <c r="K202">
        <v>40827</v>
      </c>
      <c r="L202" s="227">
        <v>1195.54</v>
      </c>
      <c r="M202" s="227">
        <v>2463.63</v>
      </c>
      <c r="N202" s="227">
        <v>4.5429000000000004</v>
      </c>
      <c r="O202" s="227">
        <v>2.1602999999999999</v>
      </c>
      <c r="P202" s="227">
        <f t="shared" si="24"/>
        <v>1165.9466857142859</v>
      </c>
      <c r="Q202" s="227">
        <f t="shared" si="25"/>
        <v>576.83893772965212</v>
      </c>
      <c r="R202" s="227">
        <f t="shared" si="26"/>
        <v>1.9962142857142855</v>
      </c>
    </row>
    <row r="203" spans="2:18">
      <c r="K203">
        <v>40828</v>
      </c>
      <c r="L203" s="227">
        <v>1207.25</v>
      </c>
      <c r="M203" s="227">
        <v>2291.6799999999998</v>
      </c>
      <c r="N203" s="227">
        <v>4.5965999999999996</v>
      </c>
      <c r="O203" s="227">
        <v>2.1888000000000001</v>
      </c>
      <c r="P203" s="227">
        <f t="shared" si="24"/>
        <v>1167.5838285714285</v>
      </c>
      <c r="Q203" s="227">
        <f t="shared" si="25"/>
        <v>570.91503100207706</v>
      </c>
      <c r="R203" s="227">
        <f t="shared" si="26"/>
        <v>2.0081333333333329</v>
      </c>
    </row>
    <row r="204" spans="2:18">
      <c r="K204">
        <v>40829</v>
      </c>
      <c r="L204" s="227">
        <v>1203.6600000000001</v>
      </c>
      <c r="M204" s="227">
        <v>2286.73</v>
      </c>
      <c r="N204" s="227">
        <v>4.6254999999999997</v>
      </c>
      <c r="O204" s="227">
        <v>2.2191999999999998</v>
      </c>
      <c r="P204" s="227">
        <f t="shared" si="24"/>
        <v>1168.2971571428573</v>
      </c>
      <c r="Q204" s="227">
        <f t="shared" si="25"/>
        <v>565.49685639142251</v>
      </c>
      <c r="R204" s="227">
        <f t="shared" si="26"/>
        <v>2.0253523809523806</v>
      </c>
    </row>
    <row r="205" spans="2:18">
      <c r="K205">
        <v>40830</v>
      </c>
      <c r="L205" s="227">
        <v>1224.58</v>
      </c>
      <c r="M205" s="227">
        <v>2309.4299999999998</v>
      </c>
      <c r="N205" s="227">
        <v>4.6437999999999997</v>
      </c>
      <c r="O205" s="227">
        <v>2.2336</v>
      </c>
      <c r="P205" s="227">
        <f t="shared" si="24"/>
        <v>1169.0338238095237</v>
      </c>
      <c r="Q205" s="227">
        <f t="shared" si="25"/>
        <v>559.9540355778164</v>
      </c>
      <c r="R205" s="227">
        <f t="shared" si="26"/>
        <v>2.0499047619047621</v>
      </c>
    </row>
    <row r="206" spans="2:18">
      <c r="K206">
        <v>40833</v>
      </c>
      <c r="L206" s="227">
        <v>1200.8599999999999</v>
      </c>
      <c r="M206" s="227">
        <v>2360.8200000000002</v>
      </c>
      <c r="N206" s="227">
        <v>4.7121000000000004</v>
      </c>
      <c r="O206" s="227">
        <v>2.1089000000000002</v>
      </c>
      <c r="P206" s="227">
        <f t="shared" si="24"/>
        <v>1168.3123952380952</v>
      </c>
      <c r="Q206" s="227">
        <f t="shared" si="25"/>
        <v>553.93647158591625</v>
      </c>
      <c r="R206" s="227">
        <f t="shared" si="26"/>
        <v>2.0630238095238096</v>
      </c>
    </row>
    <row r="207" spans="2:18">
      <c r="K207">
        <v>40834</v>
      </c>
      <c r="L207" s="227">
        <v>1225.3800000000001</v>
      </c>
      <c r="M207" s="227">
        <v>2325.9499999999998</v>
      </c>
      <c r="N207" s="227">
        <v>4.7275</v>
      </c>
      <c r="O207" s="227">
        <v>2.2040999999999999</v>
      </c>
      <c r="P207" s="227">
        <f t="shared" si="24"/>
        <v>1169.3262047619048</v>
      </c>
      <c r="Q207" s="227">
        <f t="shared" si="25"/>
        <v>548.15798492994406</v>
      </c>
      <c r="R207" s="227">
        <f t="shared" si="26"/>
        <v>2.0774952380952381</v>
      </c>
    </row>
    <row r="208" spans="2:18">
      <c r="K208">
        <v>40835</v>
      </c>
      <c r="L208" s="227">
        <v>1209.8800000000001</v>
      </c>
      <c r="M208" s="227">
        <v>2429.56</v>
      </c>
      <c r="N208" s="227">
        <v>4.8476999999999997</v>
      </c>
      <c r="O208" s="227">
        <v>2.3963999999999999</v>
      </c>
      <c r="P208" s="227">
        <f t="shared" si="24"/>
        <v>1169.6971571428573</v>
      </c>
      <c r="Q208" s="227">
        <f t="shared" si="25"/>
        <v>543.69634396219294</v>
      </c>
      <c r="R208" s="227">
        <f t="shared" si="26"/>
        <v>2.097747619047619</v>
      </c>
    </row>
    <row r="209" spans="11:18">
      <c r="K209">
        <v>40836</v>
      </c>
      <c r="L209" s="227">
        <v>1215.3900000000001</v>
      </c>
      <c r="M209" s="227">
        <v>2539.08</v>
      </c>
      <c r="N209" s="227">
        <v>4.8632999999999997</v>
      </c>
      <c r="O209" s="227">
        <v>2.3167</v>
      </c>
      <c r="P209" s="227">
        <f t="shared" si="24"/>
        <v>1172.0128714285715</v>
      </c>
      <c r="Q209" s="227">
        <f t="shared" si="25"/>
        <v>541.17754957918442</v>
      </c>
      <c r="R209" s="227">
        <f t="shared" si="26"/>
        <v>2.1137952380952378</v>
      </c>
    </row>
    <row r="210" spans="11:18">
      <c r="K210">
        <v>40837</v>
      </c>
      <c r="L210" s="227">
        <v>1238.25</v>
      </c>
      <c r="M210" s="227">
        <v>2596.64</v>
      </c>
      <c r="N210" s="227">
        <v>4.8118999999999996</v>
      </c>
      <c r="O210" s="227">
        <v>2.1133000000000002</v>
      </c>
      <c r="P210" s="227">
        <f t="shared" si="24"/>
        <v>1177.188580952381</v>
      </c>
      <c r="Q210" s="227">
        <f t="shared" si="25"/>
        <v>539.38541174746365</v>
      </c>
      <c r="R210" s="227">
        <f t="shared" si="26"/>
        <v>2.1193714285714287</v>
      </c>
    </row>
    <row r="211" spans="11:18">
      <c r="K211">
        <v>40840</v>
      </c>
      <c r="L211" s="227">
        <v>1254.2</v>
      </c>
      <c r="M211" s="227">
        <v>2717.05</v>
      </c>
      <c r="N211" s="227">
        <v>4.8308999999999997</v>
      </c>
      <c r="O211" s="227">
        <v>1.9888999999999999</v>
      </c>
      <c r="P211" s="227">
        <f t="shared" si="24"/>
        <v>1182.7966714285717</v>
      </c>
      <c r="Q211" s="227">
        <f t="shared" si="25"/>
        <v>538.23108277432652</v>
      </c>
      <c r="R211" s="227">
        <f t="shared" si="26"/>
        <v>2.1228714285714281</v>
      </c>
    </row>
    <row r="212" spans="11:18">
      <c r="K212">
        <v>40841</v>
      </c>
      <c r="L212" s="227">
        <v>1229.05</v>
      </c>
      <c r="M212" s="227">
        <v>2677.1</v>
      </c>
      <c r="N212" s="227">
        <v>4.8451000000000004</v>
      </c>
      <c r="O212" s="227">
        <v>1.9854000000000001</v>
      </c>
      <c r="P212" s="227">
        <f t="shared" si="24"/>
        <v>1185.9442904761904</v>
      </c>
      <c r="Q212" s="227">
        <f t="shared" si="25"/>
        <v>536.39095547436875</v>
      </c>
      <c r="R212" s="227">
        <f t="shared" si="26"/>
        <v>2.1337952380952379</v>
      </c>
    </row>
    <row r="213" spans="11:18">
      <c r="K213">
        <v>40842</v>
      </c>
      <c r="L213" s="227">
        <v>1242</v>
      </c>
      <c r="M213" s="227">
        <v>2732.57</v>
      </c>
      <c r="N213" s="227">
        <v>4.8731</v>
      </c>
      <c r="O213" s="227">
        <v>2.0733999999999999</v>
      </c>
      <c r="P213" s="227">
        <f t="shared" ref="P213:P276" si="27">+AVERAGE(L193:L213)</f>
        <v>1189.1166714285714</v>
      </c>
      <c r="Q213" s="227">
        <f t="shared" si="25"/>
        <v>535.27452928504795</v>
      </c>
      <c r="R213" s="227">
        <f t="shared" si="26"/>
        <v>2.1458285714285714</v>
      </c>
    </row>
    <row r="214" spans="11:18">
      <c r="K214">
        <v>40843</v>
      </c>
      <c r="L214" s="227">
        <v>1284.5899999999999</v>
      </c>
      <c r="M214" s="227">
        <v>2735.15</v>
      </c>
      <c r="N214" s="227">
        <v>4.8517999999999999</v>
      </c>
      <c r="O214" s="227">
        <v>2.0327000000000002</v>
      </c>
      <c r="P214" s="227">
        <f t="shared" si="27"/>
        <v>1195.4752380952382</v>
      </c>
      <c r="Q214" s="227">
        <f t="shared" ref="Q214:Q277" si="28">+AVERAGE(M194:M214)/AVERAGE(N194:N214)</f>
        <v>534.94047095081567</v>
      </c>
      <c r="R214" s="227">
        <f t="shared" ref="R214:R277" si="29">AVERAGE(O194:O214)</f>
        <v>2.1527333333333334</v>
      </c>
    </row>
    <row r="215" spans="11:18">
      <c r="K215">
        <v>40844</v>
      </c>
      <c r="L215" s="227">
        <v>1285.0899999999999</v>
      </c>
      <c r="M215" s="227">
        <v>2737.72</v>
      </c>
      <c r="N215" s="227">
        <v>4.9078999999999997</v>
      </c>
      <c r="O215" s="227">
        <v>2.0371000000000001</v>
      </c>
      <c r="P215" s="227">
        <f t="shared" si="27"/>
        <v>1201.4128571428573</v>
      </c>
      <c r="Q215" s="227">
        <f t="shared" si="28"/>
        <v>534.29661274632133</v>
      </c>
      <c r="R215" s="227">
        <f t="shared" si="29"/>
        <v>2.1551095238095237</v>
      </c>
    </row>
    <row r="216" spans="11:18">
      <c r="K216">
        <v>40847</v>
      </c>
      <c r="L216" s="227">
        <v>1253.3</v>
      </c>
      <c r="M216" s="227">
        <v>2797.53</v>
      </c>
      <c r="N216" s="227">
        <v>5.1009000000000002</v>
      </c>
      <c r="O216" s="227">
        <v>2.0769000000000002</v>
      </c>
      <c r="P216" s="227">
        <f t="shared" si="27"/>
        <v>1207.2166666666667</v>
      </c>
      <c r="Q216" s="227">
        <f t="shared" si="28"/>
        <v>534.71526558616824</v>
      </c>
      <c r="R216" s="227">
        <f t="shared" si="29"/>
        <v>2.1551333333333336</v>
      </c>
    </row>
    <row r="217" spans="11:18">
      <c r="K217">
        <v>40848</v>
      </c>
      <c r="L217" s="227">
        <v>1218.28</v>
      </c>
      <c r="M217" s="227">
        <v>2861.82</v>
      </c>
      <c r="N217" s="227">
        <v>5.0587</v>
      </c>
      <c r="O217" s="227">
        <v>1.9615</v>
      </c>
      <c r="P217" s="227">
        <f t="shared" si="27"/>
        <v>1212.8857142857141</v>
      </c>
      <c r="Q217" s="227">
        <f t="shared" si="28"/>
        <v>536.81411022052748</v>
      </c>
      <c r="R217" s="227">
        <f t="shared" si="29"/>
        <v>2.1461761904761905</v>
      </c>
    </row>
    <row r="218" spans="11:18">
      <c r="K218">
        <v>40849</v>
      </c>
      <c r="L218" s="227">
        <v>1237.9000000000001</v>
      </c>
      <c r="M218" s="227">
        <v>2850.53</v>
      </c>
      <c r="N218" s="227">
        <v>4.7941000000000003</v>
      </c>
      <c r="O218" s="227">
        <v>2.0564</v>
      </c>
      <c r="P218" s="227">
        <f t="shared" si="27"/>
        <v>1218.311904761905</v>
      </c>
      <c r="Q218" s="227">
        <f t="shared" si="28"/>
        <v>539.67278522719187</v>
      </c>
      <c r="R218" s="227">
        <f t="shared" si="29"/>
        <v>2.1388571428571432</v>
      </c>
    </row>
    <row r="219" spans="11:18">
      <c r="K219">
        <v>40850</v>
      </c>
      <c r="L219" s="227">
        <v>1261.1600000000001</v>
      </c>
      <c r="M219" s="227">
        <v>2880.78</v>
      </c>
      <c r="N219" s="227">
        <v>4.8034999999999997</v>
      </c>
      <c r="O219" s="227">
        <v>2.0556000000000001</v>
      </c>
      <c r="P219" s="227">
        <f t="shared" si="27"/>
        <v>1223.8895238095238</v>
      </c>
      <c r="Q219" s="227">
        <f t="shared" si="28"/>
        <v>542.36793740915891</v>
      </c>
      <c r="R219" s="227">
        <f t="shared" si="29"/>
        <v>2.1327714285714285</v>
      </c>
    </row>
    <row r="220" spans="11:18">
      <c r="K220">
        <v>40851</v>
      </c>
      <c r="L220" s="227">
        <v>1253.23</v>
      </c>
      <c r="M220" s="227">
        <v>3005.52</v>
      </c>
      <c r="N220" s="227">
        <v>4.8249000000000004</v>
      </c>
      <c r="O220" s="227">
        <v>2.0451000000000001</v>
      </c>
      <c r="P220" s="227">
        <f t="shared" si="27"/>
        <v>1228.0923809523808</v>
      </c>
      <c r="Q220" s="227">
        <f t="shared" si="28"/>
        <v>545.42415895515467</v>
      </c>
      <c r="R220" s="227">
        <f t="shared" si="29"/>
        <v>2.123123809523809</v>
      </c>
    </row>
    <row r="221" spans="11:18">
      <c r="K221">
        <v>40854</v>
      </c>
      <c r="L221" s="227">
        <v>1261.1199999999999</v>
      </c>
      <c r="M221" s="227">
        <v>3015.22</v>
      </c>
      <c r="N221" s="227">
        <v>4.7514000000000003</v>
      </c>
      <c r="O221" s="227">
        <v>2</v>
      </c>
      <c r="P221" s="227">
        <f t="shared" si="27"/>
        <v>1233.1238095238095</v>
      </c>
      <c r="Q221" s="227">
        <f t="shared" si="28"/>
        <v>549.38537087008683</v>
      </c>
      <c r="R221" s="227">
        <f t="shared" si="29"/>
        <v>2.1157428571428567</v>
      </c>
    </row>
    <row r="222" spans="11:18">
      <c r="K222">
        <v>40855</v>
      </c>
      <c r="L222" s="227">
        <v>1275.92</v>
      </c>
      <c r="M222" s="227">
        <v>2905.54</v>
      </c>
      <c r="N222" s="227">
        <v>4.7339000000000002</v>
      </c>
      <c r="O222" s="227">
        <v>1.9601999999999999</v>
      </c>
      <c r="P222" s="227">
        <f t="shared" si="27"/>
        <v>1236.9823809523809</v>
      </c>
      <c r="Q222" s="227">
        <f t="shared" si="28"/>
        <v>551.08116826720243</v>
      </c>
      <c r="R222" s="227">
        <f t="shared" si="29"/>
        <v>2.1054523809523809</v>
      </c>
    </row>
    <row r="223" spans="11:18">
      <c r="K223">
        <v>40856</v>
      </c>
      <c r="L223" s="227">
        <v>1229.0999999999999</v>
      </c>
      <c r="M223" s="227">
        <v>2762.03</v>
      </c>
      <c r="N223" s="227">
        <v>4.7622</v>
      </c>
      <c r="O223" s="227">
        <v>2.0104000000000002</v>
      </c>
      <c r="P223" s="227">
        <f t="shared" si="27"/>
        <v>1238.580476190476</v>
      </c>
      <c r="Q223" s="227">
        <f t="shared" si="28"/>
        <v>552.83964629957552</v>
      </c>
      <c r="R223" s="227">
        <f t="shared" si="29"/>
        <v>2.0983142857142849</v>
      </c>
    </row>
    <row r="224" spans="11:18">
      <c r="K224">
        <v>40857</v>
      </c>
      <c r="L224" s="227">
        <v>1239.6899000000001</v>
      </c>
      <c r="M224" s="227">
        <v>2689.31</v>
      </c>
      <c r="N224" s="227">
        <v>4.7671000000000001</v>
      </c>
      <c r="O224" s="227">
        <v>1.9550000000000001</v>
      </c>
      <c r="P224" s="227">
        <f t="shared" si="27"/>
        <v>1240.1252333333332</v>
      </c>
      <c r="Q224" s="227">
        <f t="shared" si="28"/>
        <v>555.83924031984236</v>
      </c>
      <c r="R224" s="227">
        <f t="shared" si="29"/>
        <v>2.0871809523809519</v>
      </c>
    </row>
    <row r="225" spans="11:18">
      <c r="K225">
        <v>40858</v>
      </c>
      <c r="L225" s="227">
        <v>1263.8599999999999</v>
      </c>
      <c r="M225" s="227">
        <v>2782.87</v>
      </c>
      <c r="N225" s="227">
        <v>4.7770999999999999</v>
      </c>
      <c r="O225" s="227">
        <v>1.917</v>
      </c>
      <c r="P225" s="227">
        <f t="shared" si="27"/>
        <v>1242.9919</v>
      </c>
      <c r="Q225" s="227">
        <f t="shared" si="28"/>
        <v>559.90557701781722</v>
      </c>
      <c r="R225" s="227">
        <f t="shared" si="29"/>
        <v>2.0727904761904759</v>
      </c>
    </row>
    <row r="226" spans="11:18">
      <c r="K226">
        <v>40861</v>
      </c>
      <c r="L226" s="227">
        <v>1251.78</v>
      </c>
      <c r="M226" s="227">
        <v>2761.36</v>
      </c>
      <c r="N226" s="227">
        <v>4.6986999999999997</v>
      </c>
      <c r="O226" s="227">
        <v>1.8835</v>
      </c>
      <c r="P226" s="227">
        <f t="shared" si="27"/>
        <v>1244.2871380952379</v>
      </c>
      <c r="Q226" s="227">
        <f t="shared" si="28"/>
        <v>564.06163968590067</v>
      </c>
      <c r="R226" s="227">
        <f t="shared" si="29"/>
        <v>2.0561190476190472</v>
      </c>
    </row>
    <row r="227" spans="11:18">
      <c r="K227">
        <v>40862</v>
      </c>
      <c r="L227" s="227">
        <v>1257.8100999999999</v>
      </c>
      <c r="M227" s="227">
        <v>2747.55</v>
      </c>
      <c r="N227" s="227">
        <v>4.7218</v>
      </c>
      <c r="O227" s="227">
        <v>1.9635</v>
      </c>
      <c r="P227" s="227">
        <f t="shared" si="27"/>
        <v>1246.9990476190474</v>
      </c>
      <c r="Q227" s="227">
        <f t="shared" si="28"/>
        <v>567.82331147912998</v>
      </c>
      <c r="R227" s="227">
        <f t="shared" si="29"/>
        <v>2.0491952380952378</v>
      </c>
    </row>
    <row r="228" spans="11:18">
      <c r="K228">
        <v>40863</v>
      </c>
      <c r="L228" s="227">
        <v>1236.9100000000001</v>
      </c>
      <c r="M228" s="227">
        <v>2792.83</v>
      </c>
      <c r="N228" s="227">
        <v>4.7027000000000001</v>
      </c>
      <c r="O228" s="227">
        <v>1.9739</v>
      </c>
      <c r="P228" s="227">
        <f t="shared" si="27"/>
        <v>1247.5480952380951</v>
      </c>
      <c r="Q228" s="227">
        <f t="shared" si="28"/>
        <v>572.56986421418594</v>
      </c>
      <c r="R228" s="227">
        <f t="shared" si="29"/>
        <v>2.0382333333333338</v>
      </c>
    </row>
    <row r="229" spans="11:18">
      <c r="K229">
        <v>40864</v>
      </c>
      <c r="L229" s="227">
        <v>1216.1300000000001</v>
      </c>
      <c r="M229" s="227">
        <v>2676.44</v>
      </c>
      <c r="N229" s="227">
        <v>4.6947000000000001</v>
      </c>
      <c r="O229" s="227">
        <v>1.9913000000000001</v>
      </c>
      <c r="P229" s="227">
        <f t="shared" si="27"/>
        <v>1247.8457142857139</v>
      </c>
      <c r="Q229" s="227">
        <f t="shared" si="28"/>
        <v>575.87582789147973</v>
      </c>
      <c r="R229" s="227">
        <f t="shared" si="29"/>
        <v>2.0189428571428576</v>
      </c>
    </row>
    <row r="230" spans="11:18">
      <c r="K230">
        <v>40865</v>
      </c>
      <c r="L230" s="227">
        <v>1215.6500000000001</v>
      </c>
      <c r="M230" s="227">
        <v>2693.62</v>
      </c>
      <c r="N230" s="227">
        <v>4.6765999999999996</v>
      </c>
      <c r="O230" s="227">
        <v>2.0680000000000001</v>
      </c>
      <c r="P230" s="227">
        <f t="shared" si="27"/>
        <v>1247.8580952380953</v>
      </c>
      <c r="Q230" s="227">
        <f t="shared" si="28"/>
        <v>578.47072453435533</v>
      </c>
      <c r="R230" s="227">
        <f t="shared" si="29"/>
        <v>2.0071000000000003</v>
      </c>
    </row>
    <row r="231" spans="11:18">
      <c r="K231">
        <v>40868</v>
      </c>
      <c r="L231" s="227">
        <v>1192.98</v>
      </c>
      <c r="M231" s="227">
        <v>2751.67</v>
      </c>
      <c r="N231" s="227">
        <v>4.6962999999999999</v>
      </c>
      <c r="O231" s="227">
        <v>2.0872999999999999</v>
      </c>
      <c r="P231" s="227">
        <f t="shared" si="27"/>
        <v>1245.702380952381</v>
      </c>
      <c r="Q231" s="227">
        <f t="shared" si="28"/>
        <v>580.67052364647191</v>
      </c>
      <c r="R231" s="227">
        <f t="shared" si="29"/>
        <v>2.0058619047619053</v>
      </c>
    </row>
    <row r="232" spans="11:18">
      <c r="K232">
        <v>40869</v>
      </c>
      <c r="L232" s="227">
        <v>1188.04</v>
      </c>
      <c r="M232" s="227">
        <v>2676.91</v>
      </c>
      <c r="N232" s="227">
        <v>4.7180999999999997</v>
      </c>
      <c r="O232" s="227">
        <v>2.0331000000000001</v>
      </c>
      <c r="P232" s="227">
        <f t="shared" si="27"/>
        <v>1242.5519047619048</v>
      </c>
      <c r="Q232" s="227">
        <f t="shared" si="28"/>
        <v>580.92220570341999</v>
      </c>
      <c r="R232" s="227">
        <f t="shared" si="29"/>
        <v>2.0079666666666669</v>
      </c>
    </row>
    <row r="233" spans="11:18">
      <c r="K233">
        <v>40870</v>
      </c>
      <c r="L233" s="227">
        <v>1161.79</v>
      </c>
      <c r="M233" s="227">
        <v>2679.19</v>
      </c>
      <c r="N233" s="227">
        <v>4.7507000000000001</v>
      </c>
      <c r="O233" s="227">
        <v>2.0436000000000001</v>
      </c>
      <c r="P233" s="227">
        <f t="shared" si="27"/>
        <v>1239.3490476190477</v>
      </c>
      <c r="Q233" s="227">
        <f t="shared" si="28"/>
        <v>581.48772875106079</v>
      </c>
      <c r="R233" s="227">
        <f t="shared" si="29"/>
        <v>2.0107380952380951</v>
      </c>
    </row>
    <row r="234" spans="11:18">
      <c r="K234">
        <v>40871</v>
      </c>
      <c r="M234" s="227">
        <v>2625.93</v>
      </c>
      <c r="N234" s="227">
        <v>4.7754000000000003</v>
      </c>
      <c r="O234" s="227">
        <v>2.0891000000000002</v>
      </c>
      <c r="P234" s="227">
        <f t="shared" si="27"/>
        <v>1239.2165</v>
      </c>
      <c r="Q234" s="227">
        <f t="shared" si="28"/>
        <v>580.99225900754232</v>
      </c>
      <c r="R234" s="227">
        <f t="shared" si="29"/>
        <v>2.0114857142857141</v>
      </c>
    </row>
    <row r="235" spans="11:18">
      <c r="K235">
        <v>40872</v>
      </c>
      <c r="L235" s="227">
        <v>1158.67</v>
      </c>
      <c r="M235" s="227">
        <v>2519.0100000000002</v>
      </c>
      <c r="N235" s="227">
        <v>4.7824999999999998</v>
      </c>
      <c r="O235" s="227">
        <v>2.0295999999999998</v>
      </c>
      <c r="P235" s="227">
        <f t="shared" si="27"/>
        <v>1232.9205000000002</v>
      </c>
      <c r="Q235" s="227">
        <f t="shared" si="28"/>
        <v>579.24222282366452</v>
      </c>
      <c r="R235" s="227">
        <f t="shared" si="29"/>
        <v>2.0113380952380955</v>
      </c>
    </row>
    <row r="236" spans="11:18">
      <c r="K236">
        <v>40875</v>
      </c>
      <c r="L236" s="227">
        <v>1192.55</v>
      </c>
      <c r="M236" s="227">
        <v>2528.04</v>
      </c>
      <c r="N236" s="227">
        <v>4.6989999999999998</v>
      </c>
      <c r="O236" s="227">
        <v>1.9703999999999999</v>
      </c>
      <c r="P236" s="227">
        <f t="shared" si="27"/>
        <v>1228.2935000000002</v>
      </c>
      <c r="Q236" s="227">
        <f t="shared" si="28"/>
        <v>578.35802664863934</v>
      </c>
      <c r="R236" s="227">
        <f t="shared" si="29"/>
        <v>2.0081619047619048</v>
      </c>
    </row>
    <row r="237" spans="11:18">
      <c r="K237">
        <v>40876</v>
      </c>
      <c r="L237" s="227">
        <v>1195.1899000000001</v>
      </c>
      <c r="M237" s="227">
        <v>2454</v>
      </c>
      <c r="N237" s="227">
        <v>4.6875999999999998</v>
      </c>
      <c r="O237" s="227">
        <v>2.0611000000000002</v>
      </c>
      <c r="P237" s="227">
        <f t="shared" si="27"/>
        <v>1225.3879950000003</v>
      </c>
      <c r="Q237" s="227">
        <f t="shared" si="28"/>
        <v>577.31179350601258</v>
      </c>
      <c r="R237" s="227">
        <f t="shared" si="29"/>
        <v>2.0074095238095246</v>
      </c>
    </row>
    <row r="238" spans="11:18">
      <c r="K238">
        <v>40877</v>
      </c>
      <c r="L238" s="227">
        <v>1246.96</v>
      </c>
      <c r="M238" s="227">
        <v>2483.13</v>
      </c>
      <c r="N238" s="227">
        <v>4.694</v>
      </c>
      <c r="O238" s="227">
        <v>2.0121000000000002</v>
      </c>
      <c r="P238" s="227">
        <f t="shared" si="27"/>
        <v>1226.8219950000002</v>
      </c>
      <c r="Q238" s="227">
        <f t="shared" si="28"/>
        <v>575.6221090257186</v>
      </c>
      <c r="R238" s="227">
        <f t="shared" si="29"/>
        <v>2.0098190476190481</v>
      </c>
    </row>
    <row r="239" spans="11:18">
      <c r="K239">
        <v>40878</v>
      </c>
      <c r="L239" s="227">
        <v>1244.58</v>
      </c>
      <c r="M239" s="227">
        <v>2410.7600000000002</v>
      </c>
      <c r="N239" s="227">
        <v>4.7477</v>
      </c>
      <c r="O239" s="227">
        <v>1.9651000000000001</v>
      </c>
      <c r="P239" s="227">
        <f t="shared" si="27"/>
        <v>1227.1559950000003</v>
      </c>
      <c r="Q239" s="227">
        <f t="shared" si="28"/>
        <v>571.46931762543738</v>
      </c>
      <c r="R239" s="227">
        <f t="shared" si="29"/>
        <v>2.005471428571429</v>
      </c>
    </row>
    <row r="240" spans="11:18">
      <c r="K240">
        <v>40879</v>
      </c>
      <c r="L240" s="227">
        <v>1244.28</v>
      </c>
      <c r="M240" s="227">
        <v>2426.09</v>
      </c>
      <c r="N240" s="227">
        <v>4.7430000000000003</v>
      </c>
      <c r="O240" s="227">
        <v>1.9027000000000001</v>
      </c>
      <c r="P240" s="227">
        <f t="shared" si="27"/>
        <v>1226.311995</v>
      </c>
      <c r="Q240" s="227">
        <f t="shared" si="28"/>
        <v>567.24302703877265</v>
      </c>
      <c r="R240" s="227">
        <f t="shared" si="29"/>
        <v>1.9981904761904763</v>
      </c>
    </row>
    <row r="241" spans="11:18">
      <c r="K241">
        <v>40882</v>
      </c>
      <c r="L241" s="227">
        <v>1257.08</v>
      </c>
      <c r="M241" s="227">
        <v>2426</v>
      </c>
      <c r="N241" s="227">
        <v>4.7426000000000004</v>
      </c>
      <c r="O241" s="227">
        <v>1.9078999999999999</v>
      </c>
      <c r="P241" s="227">
        <f t="shared" si="27"/>
        <v>1226.5044949999999</v>
      </c>
      <c r="Q241" s="227">
        <f t="shared" si="28"/>
        <v>561.87835458216671</v>
      </c>
      <c r="R241" s="227">
        <f t="shared" si="29"/>
        <v>1.9916571428571435</v>
      </c>
    </row>
    <row r="242" spans="11:18">
      <c r="K242">
        <v>40883</v>
      </c>
      <c r="L242" s="227">
        <v>1258.47</v>
      </c>
      <c r="M242" s="227">
        <v>2452.04</v>
      </c>
      <c r="N242" s="227">
        <v>4.7207999999999997</v>
      </c>
      <c r="O242" s="227">
        <v>1.8473999999999999</v>
      </c>
      <c r="P242" s="227">
        <f t="shared" si="27"/>
        <v>1226.3719950000002</v>
      </c>
      <c r="Q242" s="227">
        <f t="shared" si="28"/>
        <v>556.37958556789283</v>
      </c>
      <c r="R242" s="227">
        <f t="shared" si="29"/>
        <v>1.9843904761904767</v>
      </c>
    </row>
    <row r="243" spans="11:18">
      <c r="K243">
        <v>40884</v>
      </c>
      <c r="L243" s="227">
        <v>1261.01</v>
      </c>
      <c r="M243" s="227">
        <v>2562.85</v>
      </c>
      <c r="N243" s="227">
        <v>4.6806000000000001</v>
      </c>
      <c r="O243" s="227">
        <v>1.8096000000000001</v>
      </c>
      <c r="P243" s="227">
        <f t="shared" si="27"/>
        <v>1225.626495</v>
      </c>
      <c r="Q243" s="227">
        <f t="shared" si="28"/>
        <v>553.22523760771958</v>
      </c>
      <c r="R243" s="227">
        <f t="shared" si="29"/>
        <v>1.9772190476190479</v>
      </c>
    </row>
    <row r="244" spans="11:18">
      <c r="K244">
        <v>40885</v>
      </c>
      <c r="L244" s="227">
        <v>1234.3499999999999</v>
      </c>
      <c r="M244" s="227">
        <v>2609.14</v>
      </c>
      <c r="N244" s="227">
        <v>4.8247999999999998</v>
      </c>
      <c r="O244" s="227">
        <v>1.9233</v>
      </c>
      <c r="P244" s="227">
        <f t="shared" si="27"/>
        <v>1225.8889949999998</v>
      </c>
      <c r="Q244" s="227">
        <f t="shared" si="28"/>
        <v>551.33683377340617</v>
      </c>
      <c r="R244" s="227">
        <f t="shared" si="29"/>
        <v>1.9730714285714288</v>
      </c>
    </row>
    <row r="245" spans="11:18">
      <c r="K245">
        <v>40886</v>
      </c>
      <c r="L245" s="227">
        <v>1255.1899000000001</v>
      </c>
      <c r="M245" s="227">
        <v>2629.63</v>
      </c>
      <c r="N245" s="227">
        <v>4.7157999999999998</v>
      </c>
      <c r="O245" s="227">
        <v>1.9668000000000001</v>
      </c>
      <c r="P245" s="227">
        <f t="shared" si="27"/>
        <v>1226.6639950000001</v>
      </c>
      <c r="Q245" s="227">
        <f t="shared" si="28"/>
        <v>551.02049863728644</v>
      </c>
      <c r="R245" s="227">
        <f t="shared" si="29"/>
        <v>1.9736333333333334</v>
      </c>
    </row>
    <row r="246" spans="11:18">
      <c r="K246">
        <v>40889</v>
      </c>
      <c r="L246" s="227">
        <v>1236.47</v>
      </c>
      <c r="M246" s="227">
        <v>2640.09</v>
      </c>
      <c r="N246" s="227">
        <v>4.694</v>
      </c>
      <c r="O246" s="227">
        <v>1.9476</v>
      </c>
      <c r="P246" s="227">
        <f t="shared" si="27"/>
        <v>1225.2944950000001</v>
      </c>
      <c r="Q246" s="227">
        <f t="shared" si="28"/>
        <v>550.04245346757114</v>
      </c>
      <c r="R246" s="227">
        <f t="shared" si="29"/>
        <v>1.9750904761904766</v>
      </c>
    </row>
    <row r="247" spans="11:18">
      <c r="K247">
        <v>40890</v>
      </c>
      <c r="L247" s="227">
        <v>1225.73</v>
      </c>
      <c r="M247" s="227">
        <v>2615.58</v>
      </c>
      <c r="N247" s="227">
        <v>4.7796000000000003</v>
      </c>
      <c r="O247" s="227">
        <v>2.0244</v>
      </c>
      <c r="P247" s="227">
        <f t="shared" si="27"/>
        <v>1223.9919950000001</v>
      </c>
      <c r="Q247" s="227">
        <f t="shared" si="28"/>
        <v>548.12525756108664</v>
      </c>
      <c r="R247" s="227">
        <f t="shared" si="29"/>
        <v>1.9818000000000002</v>
      </c>
    </row>
    <row r="248" spans="11:18">
      <c r="K248">
        <v>40891</v>
      </c>
      <c r="L248" s="227">
        <v>1211.8199</v>
      </c>
      <c r="M248" s="227">
        <v>2558.11</v>
      </c>
      <c r="N248" s="227">
        <v>4.7465999999999999</v>
      </c>
      <c r="O248" s="227">
        <v>2.0051999999999999</v>
      </c>
      <c r="P248" s="227">
        <f t="shared" si="27"/>
        <v>1221.6924849999998</v>
      </c>
      <c r="Q248" s="227">
        <f t="shared" si="28"/>
        <v>546.08005592652989</v>
      </c>
      <c r="R248" s="227">
        <f t="shared" si="29"/>
        <v>1.9837857142857143</v>
      </c>
    </row>
    <row r="249" spans="11:18">
      <c r="K249">
        <v>40892</v>
      </c>
      <c r="L249" s="227">
        <v>1215.75</v>
      </c>
      <c r="M249" s="227">
        <v>2485.41</v>
      </c>
      <c r="N249" s="227">
        <v>4.6997999999999998</v>
      </c>
      <c r="O249" s="227">
        <v>1.9161999999999999</v>
      </c>
      <c r="P249" s="227">
        <f t="shared" si="27"/>
        <v>1220.6344849999998</v>
      </c>
      <c r="Q249" s="227">
        <f t="shared" si="28"/>
        <v>542.99920822160129</v>
      </c>
      <c r="R249" s="227">
        <f t="shared" si="29"/>
        <v>1.9810380952380957</v>
      </c>
    </row>
    <row r="250" spans="11:18">
      <c r="K250">
        <v>40893</v>
      </c>
      <c r="L250" s="227">
        <v>1219.6600000000001</v>
      </c>
      <c r="M250" s="227">
        <v>2474.8000000000002</v>
      </c>
      <c r="N250" s="227">
        <v>4.7220000000000004</v>
      </c>
      <c r="O250" s="227">
        <v>1.8988</v>
      </c>
      <c r="P250" s="227">
        <f t="shared" si="27"/>
        <v>1220.8109850000001</v>
      </c>
      <c r="Q250" s="227">
        <f t="shared" si="28"/>
        <v>540.81925526825955</v>
      </c>
      <c r="R250" s="227">
        <f t="shared" si="29"/>
        <v>1.9766333333333335</v>
      </c>
    </row>
    <row r="251" spans="11:18">
      <c r="K251">
        <v>40896</v>
      </c>
      <c r="L251" s="227">
        <v>1205.3499999999999</v>
      </c>
      <c r="M251" s="227">
        <v>2408.4299999999998</v>
      </c>
      <c r="N251" s="227">
        <v>4.8000999999999996</v>
      </c>
      <c r="O251" s="227">
        <v>1.8762000000000001</v>
      </c>
      <c r="P251" s="227">
        <f t="shared" si="27"/>
        <v>1220.295985</v>
      </c>
      <c r="Q251" s="227">
        <f t="shared" si="28"/>
        <v>537.27894509208318</v>
      </c>
      <c r="R251" s="227">
        <f t="shared" si="29"/>
        <v>1.9675</v>
      </c>
    </row>
    <row r="252" spans="11:18">
      <c r="K252">
        <v>40897</v>
      </c>
      <c r="L252" s="227">
        <v>1241.3100999999999</v>
      </c>
      <c r="M252" s="227">
        <v>2401.4299999999998</v>
      </c>
      <c r="N252" s="227">
        <v>4.7496</v>
      </c>
      <c r="O252" s="227">
        <v>1.9474</v>
      </c>
      <c r="P252" s="227">
        <f t="shared" si="27"/>
        <v>1222.7124899999999</v>
      </c>
      <c r="Q252" s="227">
        <f t="shared" si="28"/>
        <v>533.4701525921771</v>
      </c>
      <c r="R252" s="227">
        <f t="shared" si="29"/>
        <v>1.9608380952380955</v>
      </c>
    </row>
    <row r="253" spans="11:18">
      <c r="K253">
        <v>40898</v>
      </c>
      <c r="L253" s="227">
        <v>1243.72</v>
      </c>
      <c r="M253" s="227">
        <v>2433.4</v>
      </c>
      <c r="N253" s="227">
        <v>4.7515999999999998</v>
      </c>
      <c r="O253" s="227">
        <v>1.9771000000000001</v>
      </c>
      <c r="P253" s="227">
        <f t="shared" si="27"/>
        <v>1225.49649</v>
      </c>
      <c r="Q253" s="227">
        <f t="shared" si="28"/>
        <v>530.84341127027244</v>
      </c>
      <c r="R253" s="227">
        <f t="shared" si="29"/>
        <v>1.9581714285714287</v>
      </c>
    </row>
    <row r="254" spans="11:18">
      <c r="K254">
        <v>40899</v>
      </c>
      <c r="L254" s="227">
        <v>1254</v>
      </c>
      <c r="M254" s="227">
        <v>2400.33</v>
      </c>
      <c r="N254" s="227">
        <v>4.7587000000000002</v>
      </c>
      <c r="O254" s="227">
        <v>1.9945999999999999</v>
      </c>
      <c r="P254" s="227">
        <f t="shared" si="27"/>
        <v>1230.1069899999998</v>
      </c>
      <c r="Q254" s="227">
        <f t="shared" si="28"/>
        <v>527.99856907144397</v>
      </c>
      <c r="R254" s="227">
        <f t="shared" si="29"/>
        <v>1.9558380952380949</v>
      </c>
    </row>
    <row r="255" spans="11:18">
      <c r="K255">
        <v>40900</v>
      </c>
      <c r="L255" s="227">
        <v>1265.33</v>
      </c>
      <c r="M255" s="227">
        <v>2442.27</v>
      </c>
      <c r="N255" s="227">
        <v>4.7539999999999996</v>
      </c>
      <c r="O255" s="227">
        <v>1.9578</v>
      </c>
      <c r="P255" s="227">
        <f t="shared" si="27"/>
        <v>1231.7842761904762</v>
      </c>
      <c r="Q255" s="227">
        <f t="shared" si="28"/>
        <v>526.26620191689187</v>
      </c>
      <c r="R255" s="227">
        <f t="shared" si="29"/>
        <v>1.9495857142857143</v>
      </c>
    </row>
    <row r="256" spans="11:18">
      <c r="K256">
        <v>40904</v>
      </c>
      <c r="L256" s="227">
        <v>1265.4301</v>
      </c>
      <c r="M256" s="227">
        <v>2440.87</v>
      </c>
      <c r="N256" s="227">
        <v>4.7374000000000001</v>
      </c>
      <c r="O256" s="227">
        <v>1.9578</v>
      </c>
      <c r="P256" s="227">
        <f t="shared" si="27"/>
        <v>1236.8680904761907</v>
      </c>
      <c r="Q256" s="227">
        <f t="shared" si="28"/>
        <v>525.71913527797585</v>
      </c>
      <c r="R256" s="227">
        <f t="shared" si="29"/>
        <v>1.9461666666666664</v>
      </c>
    </row>
    <row r="257" spans="11:18">
      <c r="K257">
        <v>40905</v>
      </c>
      <c r="L257" s="227">
        <v>1249.6400000000001</v>
      </c>
      <c r="M257" s="227">
        <v>2456.34</v>
      </c>
      <c r="N257" s="227">
        <v>4.7625999999999999</v>
      </c>
      <c r="O257" s="227">
        <v>1.9682999999999999</v>
      </c>
      <c r="P257" s="227">
        <f t="shared" si="27"/>
        <v>1239.5866619047617</v>
      </c>
      <c r="Q257" s="227">
        <f t="shared" si="28"/>
        <v>524.66263167890793</v>
      </c>
      <c r="R257" s="227">
        <f t="shared" si="29"/>
        <v>1.9460666666666664</v>
      </c>
    </row>
    <row r="258" spans="11:18">
      <c r="K258">
        <v>40906</v>
      </c>
      <c r="L258" s="227">
        <v>1263.02</v>
      </c>
      <c r="M258" s="227">
        <v>2466.6999999999998</v>
      </c>
      <c r="N258" s="227">
        <v>4.7778999999999998</v>
      </c>
      <c r="O258" s="227">
        <v>1.9036999999999999</v>
      </c>
      <c r="P258" s="227">
        <f t="shared" si="27"/>
        <v>1242.8166666666668</v>
      </c>
      <c r="Q258" s="227">
        <f t="shared" si="28"/>
        <v>524.31447985606883</v>
      </c>
      <c r="R258" s="227">
        <f t="shared" si="29"/>
        <v>1.9385714285714282</v>
      </c>
    </row>
    <row r="259" spans="11:18">
      <c r="K259">
        <v>40907</v>
      </c>
      <c r="L259" s="227">
        <v>1257.6099999999999</v>
      </c>
      <c r="M259" s="227">
        <v>2457.37</v>
      </c>
      <c r="N259" s="227">
        <v>4.7939999999999996</v>
      </c>
      <c r="O259" s="227">
        <v>1.9228000000000001</v>
      </c>
      <c r="P259" s="227">
        <f t="shared" si="27"/>
        <v>1243.3238095238096</v>
      </c>
      <c r="Q259" s="227">
        <f t="shared" si="28"/>
        <v>523.53023774562905</v>
      </c>
      <c r="R259" s="227">
        <f t="shared" si="29"/>
        <v>1.9343190476190473</v>
      </c>
    </row>
    <row r="260" spans="11:18">
      <c r="K260">
        <v>40911</v>
      </c>
      <c r="L260" s="227">
        <v>1277.0600999999999</v>
      </c>
      <c r="M260" s="227">
        <v>2425.98</v>
      </c>
      <c r="N260" s="227">
        <v>4.7099000000000002</v>
      </c>
      <c r="O260" s="227">
        <v>1.8635999999999999</v>
      </c>
      <c r="P260" s="227">
        <f t="shared" si="27"/>
        <v>1244.8704809523811</v>
      </c>
      <c r="Q260" s="227">
        <f t="shared" si="28"/>
        <v>523.88150752417573</v>
      </c>
      <c r="R260" s="227">
        <f t="shared" si="29"/>
        <v>1.9294857142857142</v>
      </c>
    </row>
    <row r="261" spans="11:18">
      <c r="K261">
        <v>40912</v>
      </c>
      <c r="L261" s="227">
        <v>1277.3</v>
      </c>
      <c r="M261" s="227">
        <v>2462.63</v>
      </c>
      <c r="N261" s="227">
        <v>4.7256</v>
      </c>
      <c r="O261" s="227">
        <v>1.8566</v>
      </c>
      <c r="P261" s="227">
        <f t="shared" si="27"/>
        <v>1246.4428619047619</v>
      </c>
      <c r="Q261" s="227">
        <f t="shared" si="28"/>
        <v>524.33967565831711</v>
      </c>
      <c r="R261" s="227">
        <f t="shared" si="29"/>
        <v>1.9272904761904759</v>
      </c>
    </row>
    <row r="262" spans="11:18">
      <c r="K262">
        <v>40913</v>
      </c>
      <c r="L262" s="227">
        <v>1281.0600999999999</v>
      </c>
      <c r="M262" s="227">
        <v>2568.1999999999998</v>
      </c>
      <c r="N262" s="227">
        <v>4.7332999999999998</v>
      </c>
      <c r="O262" s="227">
        <v>1.8983000000000001</v>
      </c>
      <c r="P262" s="227">
        <f t="shared" si="27"/>
        <v>1247.5847714285712</v>
      </c>
      <c r="Q262" s="227">
        <f t="shared" si="28"/>
        <v>525.81577238562932</v>
      </c>
      <c r="R262" s="227">
        <f t="shared" si="29"/>
        <v>1.9268333333333332</v>
      </c>
    </row>
    <row r="263" spans="11:18">
      <c r="K263">
        <v>40914</v>
      </c>
      <c r="L263" s="227">
        <v>1277.8100999999999</v>
      </c>
      <c r="M263" s="227">
        <v>2715.46</v>
      </c>
      <c r="N263" s="227">
        <v>4.7617000000000003</v>
      </c>
      <c r="O263" s="227">
        <v>1.9770000000000001</v>
      </c>
      <c r="P263" s="227">
        <f t="shared" si="27"/>
        <v>1248.5057285714286</v>
      </c>
      <c r="Q263" s="227">
        <f t="shared" si="28"/>
        <v>528.24268957740583</v>
      </c>
      <c r="R263" s="227">
        <f t="shared" si="29"/>
        <v>1.9330047619047614</v>
      </c>
    </row>
    <row r="264" spans="11:18">
      <c r="K264">
        <v>40917</v>
      </c>
      <c r="L264" s="227">
        <v>1280.7</v>
      </c>
      <c r="M264" s="227">
        <v>2715.19</v>
      </c>
      <c r="N264" s="227">
        <v>4.7443</v>
      </c>
      <c r="O264" s="227">
        <v>2.0246</v>
      </c>
      <c r="P264" s="227">
        <f t="shared" si="27"/>
        <v>1249.4433476190475</v>
      </c>
      <c r="Q264" s="227">
        <f t="shared" si="28"/>
        <v>529.43265362184729</v>
      </c>
      <c r="R264" s="227">
        <f t="shared" si="29"/>
        <v>1.9432428571428566</v>
      </c>
    </row>
    <row r="265" spans="11:18">
      <c r="K265">
        <v>40918</v>
      </c>
      <c r="L265" s="227">
        <v>1292.08</v>
      </c>
      <c r="M265" s="227">
        <v>2769.75</v>
      </c>
      <c r="N265" s="227">
        <v>4.7232000000000003</v>
      </c>
      <c r="O265" s="227">
        <v>2.0510999999999999</v>
      </c>
      <c r="P265" s="227">
        <f t="shared" si="27"/>
        <v>1252.1923952380948</v>
      </c>
      <c r="Q265" s="227">
        <f t="shared" si="28"/>
        <v>531.58436678619501</v>
      </c>
      <c r="R265" s="227">
        <f t="shared" si="29"/>
        <v>1.9493285714285709</v>
      </c>
    </row>
    <row r="266" spans="11:18">
      <c r="K266">
        <v>40919</v>
      </c>
      <c r="L266" s="227">
        <v>1292.48</v>
      </c>
      <c r="M266" s="227">
        <v>2780.51</v>
      </c>
      <c r="N266" s="227">
        <v>4.7286000000000001</v>
      </c>
      <c r="O266" s="227">
        <v>2.06</v>
      </c>
      <c r="P266" s="227">
        <f t="shared" si="27"/>
        <v>1253.9681142857141</v>
      </c>
      <c r="Q266" s="227">
        <f t="shared" si="28"/>
        <v>533.03011906135703</v>
      </c>
      <c r="R266" s="227">
        <f t="shared" si="29"/>
        <v>1.9537666666666662</v>
      </c>
    </row>
    <row r="267" spans="11:18">
      <c r="K267">
        <v>40920</v>
      </c>
      <c r="L267" s="227">
        <v>1295.5</v>
      </c>
      <c r="M267" s="227">
        <v>2833.23</v>
      </c>
      <c r="N267" s="227">
        <v>4.7220000000000004</v>
      </c>
      <c r="O267" s="227">
        <v>1.9945999999999999</v>
      </c>
      <c r="P267" s="227">
        <f t="shared" si="27"/>
        <v>1256.7790666666665</v>
      </c>
      <c r="Q267" s="227">
        <f t="shared" si="28"/>
        <v>534.81794698166686</v>
      </c>
      <c r="R267" s="227">
        <f t="shared" si="29"/>
        <v>1.9560047619047614</v>
      </c>
    </row>
    <row r="268" spans="11:18">
      <c r="K268">
        <v>40921</v>
      </c>
      <c r="L268" s="227">
        <v>1289.0899999999999</v>
      </c>
      <c r="M268" s="227">
        <v>2825.73</v>
      </c>
      <c r="N268" s="227">
        <v>4.7218</v>
      </c>
      <c r="O268" s="227">
        <v>1.9313</v>
      </c>
      <c r="P268" s="227">
        <f t="shared" si="27"/>
        <v>1259.7962095238095</v>
      </c>
      <c r="Q268" s="227">
        <f t="shared" si="28"/>
        <v>537.23765291137647</v>
      </c>
      <c r="R268" s="227">
        <f t="shared" si="29"/>
        <v>1.9515714285714285</v>
      </c>
    </row>
    <row r="269" spans="11:18">
      <c r="K269">
        <v>40924</v>
      </c>
      <c r="M269" s="227">
        <v>2819.99</v>
      </c>
      <c r="N269" s="227">
        <v>4.6874000000000002</v>
      </c>
      <c r="O269" s="227">
        <v>1.891</v>
      </c>
      <c r="P269" s="227">
        <f t="shared" si="27"/>
        <v>1262.1950249999998</v>
      </c>
      <c r="Q269" s="227">
        <f t="shared" si="28"/>
        <v>540.18731387880348</v>
      </c>
      <c r="R269" s="227">
        <f t="shared" si="29"/>
        <v>1.9461333333333333</v>
      </c>
    </row>
    <row r="270" spans="11:18">
      <c r="K270">
        <v>40925</v>
      </c>
      <c r="L270" s="227">
        <v>1293.67</v>
      </c>
      <c r="M270" s="227">
        <v>2753.52</v>
      </c>
      <c r="N270" s="227">
        <v>4.7539999999999996</v>
      </c>
      <c r="O270" s="227">
        <v>1.8439000000000001</v>
      </c>
      <c r="P270" s="227">
        <f t="shared" si="27"/>
        <v>1266.0910250000002</v>
      </c>
      <c r="Q270" s="227">
        <f t="shared" si="28"/>
        <v>542.58474980350275</v>
      </c>
      <c r="R270" s="227">
        <f t="shared" si="29"/>
        <v>1.942690476190476</v>
      </c>
    </row>
    <row r="271" spans="11:18">
      <c r="K271">
        <v>40926</v>
      </c>
      <c r="L271" s="227">
        <v>1308.04</v>
      </c>
      <c r="M271" s="227">
        <v>2754.57</v>
      </c>
      <c r="N271" s="227">
        <v>4.7378</v>
      </c>
      <c r="O271" s="227">
        <v>1.7970999999999999</v>
      </c>
      <c r="P271" s="227">
        <f t="shared" si="27"/>
        <v>1270.510025</v>
      </c>
      <c r="Q271" s="227">
        <f t="shared" si="28"/>
        <v>545.30664271268779</v>
      </c>
      <c r="R271" s="227">
        <f t="shared" si="29"/>
        <v>1.937847619047619</v>
      </c>
    </row>
    <row r="272" spans="11:18">
      <c r="K272">
        <v>40927</v>
      </c>
      <c r="L272" s="227">
        <v>1314.5</v>
      </c>
      <c r="M272" s="227">
        <v>2784.9</v>
      </c>
      <c r="N272" s="227">
        <v>4.6746999999999996</v>
      </c>
      <c r="O272" s="227">
        <v>1.8265</v>
      </c>
      <c r="P272" s="227">
        <f t="shared" si="27"/>
        <v>1275.967525</v>
      </c>
      <c r="Q272" s="227">
        <f t="shared" si="28"/>
        <v>549.7770578061926</v>
      </c>
      <c r="R272" s="227">
        <f t="shared" si="29"/>
        <v>1.935480952380952</v>
      </c>
    </row>
    <row r="273" spans="11:18">
      <c r="K273">
        <v>40928</v>
      </c>
      <c r="L273" s="227">
        <v>1315.38</v>
      </c>
      <c r="M273" s="227">
        <v>2862.24</v>
      </c>
      <c r="N273" s="227">
        <v>4.6031000000000004</v>
      </c>
      <c r="O273" s="227">
        <v>1.8211999999999999</v>
      </c>
      <c r="P273" s="227">
        <f t="shared" si="27"/>
        <v>1279.6710200000002</v>
      </c>
      <c r="Q273" s="227">
        <f t="shared" si="28"/>
        <v>555.22525351335923</v>
      </c>
      <c r="R273" s="227">
        <f t="shared" si="29"/>
        <v>1.9294714285714283</v>
      </c>
    </row>
    <row r="274" spans="11:18">
      <c r="K274">
        <v>40931</v>
      </c>
      <c r="L274" s="227">
        <v>1316</v>
      </c>
      <c r="M274" s="227">
        <v>2882.14</v>
      </c>
      <c r="N274" s="227">
        <v>4.6706000000000003</v>
      </c>
      <c r="O274" s="227">
        <v>1.9224000000000001</v>
      </c>
      <c r="P274" s="227">
        <f t="shared" si="27"/>
        <v>1283.2850200000003</v>
      </c>
      <c r="Q274" s="227">
        <f t="shared" si="28"/>
        <v>560.19806088881626</v>
      </c>
      <c r="R274" s="227">
        <f t="shared" si="29"/>
        <v>1.9268666666666665</v>
      </c>
    </row>
    <row r="275" spans="11:18">
      <c r="K275">
        <v>40932</v>
      </c>
      <c r="L275" s="227">
        <v>1314.66</v>
      </c>
      <c r="M275" s="227">
        <v>2867.59</v>
      </c>
      <c r="N275" s="227">
        <v>4.6527000000000003</v>
      </c>
      <c r="O275" s="227">
        <v>1.9066000000000001</v>
      </c>
      <c r="P275" s="227">
        <f t="shared" si="27"/>
        <v>1286.3180200000002</v>
      </c>
      <c r="Q275" s="227">
        <f t="shared" si="28"/>
        <v>565.50819447329309</v>
      </c>
      <c r="R275" s="227">
        <f t="shared" si="29"/>
        <v>1.9226761904761904</v>
      </c>
    </row>
    <row r="276" spans="11:18">
      <c r="K276">
        <v>40933</v>
      </c>
      <c r="L276" s="227">
        <v>1326.05</v>
      </c>
      <c r="M276" s="227">
        <v>2885.62</v>
      </c>
      <c r="N276" s="227">
        <v>4.6319999999999997</v>
      </c>
      <c r="O276" s="227">
        <v>1.9734</v>
      </c>
      <c r="P276" s="227">
        <f t="shared" si="27"/>
        <v>1289.3540200000002</v>
      </c>
      <c r="Q276" s="227">
        <f t="shared" si="28"/>
        <v>570.68051357534114</v>
      </c>
      <c r="R276" s="227">
        <f t="shared" si="29"/>
        <v>1.9234190476190474</v>
      </c>
    </row>
    <row r="277" spans="11:18">
      <c r="K277">
        <v>40934</v>
      </c>
      <c r="L277" s="227">
        <v>1318.4301</v>
      </c>
      <c r="M277" s="227">
        <v>2898.35</v>
      </c>
      <c r="N277" s="227">
        <v>4.6158999999999999</v>
      </c>
      <c r="O277" s="227">
        <v>1.9822</v>
      </c>
      <c r="P277" s="227">
        <f t="shared" ref="P277:P340" si="30">+AVERAGE(L257:L277)</f>
        <v>1292.0040200000001</v>
      </c>
      <c r="Q277" s="227">
        <f t="shared" si="28"/>
        <v>576.00550270839574</v>
      </c>
      <c r="R277" s="227">
        <f t="shared" si="29"/>
        <v>1.9245809523809523</v>
      </c>
    </row>
    <row r="278" spans="11:18">
      <c r="K278">
        <v>40935</v>
      </c>
      <c r="L278" s="227">
        <v>1316.33</v>
      </c>
      <c r="M278" s="227">
        <v>2914.93</v>
      </c>
      <c r="N278" s="227">
        <v>4.5811999999999999</v>
      </c>
      <c r="O278" s="227">
        <v>2.0364</v>
      </c>
      <c r="P278" s="227">
        <f t="shared" si="30"/>
        <v>1295.33852</v>
      </c>
      <c r="Q278" s="227">
        <f t="shared" ref="Q278:Q341" si="31">+AVERAGE(M258:M278)/AVERAGE(N258:N278)</f>
        <v>581.70745415015631</v>
      </c>
      <c r="R278" s="227">
        <f t="shared" ref="R278:R341" si="32">AVERAGE(O258:O278)</f>
        <v>1.9278238095238094</v>
      </c>
    </row>
    <row r="279" spans="11:18">
      <c r="K279">
        <v>40938</v>
      </c>
      <c r="L279" s="227">
        <v>1313.01</v>
      </c>
      <c r="M279" s="227">
        <v>2908.7</v>
      </c>
      <c r="N279" s="227">
        <v>4.6257000000000001</v>
      </c>
      <c r="O279" s="227">
        <v>1.9862</v>
      </c>
      <c r="P279" s="227">
        <f t="shared" si="30"/>
        <v>1297.8380199999997</v>
      </c>
      <c r="Q279" s="227">
        <f t="shared" si="31"/>
        <v>587.08816981830557</v>
      </c>
      <c r="R279" s="227">
        <f t="shared" si="32"/>
        <v>1.9317523809523807</v>
      </c>
    </row>
    <row r="280" spans="11:18">
      <c r="K280">
        <v>40939</v>
      </c>
      <c r="L280" s="227">
        <v>1312.41</v>
      </c>
      <c r="M280" s="227">
        <v>2831.58</v>
      </c>
      <c r="N280" s="227">
        <v>4.6191000000000004</v>
      </c>
      <c r="O280" s="227">
        <v>1.9741</v>
      </c>
      <c r="P280" s="227">
        <f t="shared" si="30"/>
        <v>1300.5780200000002</v>
      </c>
      <c r="Q280" s="227">
        <f t="shared" si="31"/>
        <v>591.93341908425327</v>
      </c>
      <c r="R280" s="227">
        <f t="shared" si="32"/>
        <v>1.9341952380952381</v>
      </c>
    </row>
    <row r="281" spans="11:18">
      <c r="K281">
        <v>40940</v>
      </c>
      <c r="L281" s="227">
        <v>1324.09</v>
      </c>
      <c r="M281" s="227">
        <v>2770.83</v>
      </c>
      <c r="N281" s="227">
        <v>4.6623000000000001</v>
      </c>
      <c r="O281" s="227">
        <v>1.9360999999999999</v>
      </c>
      <c r="P281" s="227">
        <f t="shared" si="30"/>
        <v>1302.929515</v>
      </c>
      <c r="Q281" s="227">
        <f t="shared" si="31"/>
        <v>595.72522032588927</v>
      </c>
      <c r="R281" s="227">
        <f t="shared" si="32"/>
        <v>1.9376476190476193</v>
      </c>
    </row>
    <row r="282" spans="11:18">
      <c r="K282">
        <v>40941</v>
      </c>
      <c r="L282" s="227">
        <v>1325.54</v>
      </c>
      <c r="M282" s="227">
        <v>2787.17</v>
      </c>
      <c r="N282" s="227">
        <v>4.6509</v>
      </c>
      <c r="O282" s="227">
        <v>1.9275</v>
      </c>
      <c r="P282" s="227">
        <f t="shared" si="30"/>
        <v>1305.3415149999998</v>
      </c>
      <c r="Q282" s="227">
        <f t="shared" si="31"/>
        <v>599.47936111362606</v>
      </c>
      <c r="R282" s="227">
        <f t="shared" si="32"/>
        <v>1.9410238095238097</v>
      </c>
    </row>
    <row r="283" spans="11:18">
      <c r="K283">
        <v>40942</v>
      </c>
      <c r="L283" s="227">
        <v>1344.9</v>
      </c>
      <c r="M283" s="227">
        <v>2837.06</v>
      </c>
      <c r="N283" s="227">
        <v>4.6936999999999998</v>
      </c>
      <c r="O283" s="227">
        <v>1.9826999999999999</v>
      </c>
      <c r="P283" s="227">
        <f t="shared" si="30"/>
        <v>1308.5335100000002</v>
      </c>
      <c r="Q283" s="227">
        <f t="shared" si="31"/>
        <v>602.45708697196403</v>
      </c>
      <c r="R283" s="227">
        <f t="shared" si="32"/>
        <v>1.9450428571428575</v>
      </c>
    </row>
    <row r="284" spans="11:18">
      <c r="K284">
        <v>40945</v>
      </c>
      <c r="L284" s="227">
        <v>1344.33</v>
      </c>
      <c r="M284" s="227">
        <v>2817.65</v>
      </c>
      <c r="N284" s="227">
        <v>4.7008000000000001</v>
      </c>
      <c r="O284" s="227">
        <v>2.0017</v>
      </c>
      <c r="P284" s="227">
        <f t="shared" si="30"/>
        <v>1311.8595049999999</v>
      </c>
      <c r="Q284" s="227">
        <f t="shared" si="31"/>
        <v>603.8713139677684</v>
      </c>
      <c r="R284" s="227">
        <f t="shared" si="32"/>
        <v>1.9462190476190482</v>
      </c>
    </row>
    <row r="285" spans="11:18">
      <c r="K285">
        <v>40946</v>
      </c>
      <c r="L285" s="227">
        <v>1347.05</v>
      </c>
      <c r="M285" s="227">
        <v>2810.57</v>
      </c>
      <c r="N285" s="227">
        <v>4.7613000000000003</v>
      </c>
      <c r="O285" s="227">
        <v>2.0590999999999999</v>
      </c>
      <c r="P285" s="227">
        <f t="shared" si="30"/>
        <v>1315.177005</v>
      </c>
      <c r="Q285" s="227">
        <f t="shared" si="31"/>
        <v>604.73789132019522</v>
      </c>
      <c r="R285" s="227">
        <f t="shared" si="32"/>
        <v>1.947861904761905</v>
      </c>
    </row>
    <row r="286" spans="11:18">
      <c r="K286">
        <v>40947</v>
      </c>
      <c r="L286" s="227">
        <v>1349.96</v>
      </c>
      <c r="M286" s="227">
        <v>2806.64</v>
      </c>
      <c r="N286" s="227">
        <v>4.7060000000000004</v>
      </c>
      <c r="O286" s="227">
        <v>2.0034000000000001</v>
      </c>
      <c r="P286" s="227">
        <f t="shared" si="30"/>
        <v>1318.071005</v>
      </c>
      <c r="Q286" s="227">
        <f t="shared" si="31"/>
        <v>605.2194668925963</v>
      </c>
      <c r="R286" s="227">
        <f t="shared" si="32"/>
        <v>1.9455904761904765</v>
      </c>
    </row>
    <row r="287" spans="11:18">
      <c r="K287">
        <v>40948</v>
      </c>
      <c r="L287" s="227">
        <v>1351.95</v>
      </c>
      <c r="M287" s="227">
        <v>2769.56</v>
      </c>
      <c r="N287" s="227">
        <v>4.7720000000000002</v>
      </c>
      <c r="O287" s="227">
        <v>1.9964999999999999</v>
      </c>
      <c r="P287" s="227">
        <f t="shared" si="30"/>
        <v>1321.0445050000003</v>
      </c>
      <c r="Q287" s="227">
        <f t="shared" si="31"/>
        <v>604.84065346836962</v>
      </c>
      <c r="R287" s="227">
        <f t="shared" si="32"/>
        <v>1.9425666666666663</v>
      </c>
    </row>
    <row r="288" spans="11:18">
      <c r="K288">
        <v>40949</v>
      </c>
      <c r="L288" s="227">
        <v>1342.64</v>
      </c>
      <c r="M288" s="227">
        <v>2720.15</v>
      </c>
      <c r="N288" s="227">
        <v>4.8011999999999997</v>
      </c>
      <c r="O288" s="227">
        <v>1.9757</v>
      </c>
      <c r="P288" s="227">
        <f t="shared" si="30"/>
        <v>1323.4015049999998</v>
      </c>
      <c r="Q288" s="227">
        <f t="shared" si="31"/>
        <v>603.20338228025219</v>
      </c>
      <c r="R288" s="227">
        <f t="shared" si="32"/>
        <v>1.9416666666666667</v>
      </c>
    </row>
    <row r="289" spans="11:18">
      <c r="K289">
        <v>40952</v>
      </c>
      <c r="L289" s="227">
        <v>1351.77</v>
      </c>
      <c r="M289" s="227">
        <v>2749</v>
      </c>
      <c r="N289" s="227">
        <v>4.8159999999999998</v>
      </c>
      <c r="O289" s="227">
        <v>1.9255</v>
      </c>
      <c r="P289" s="227">
        <f t="shared" si="30"/>
        <v>1326.5355050000001</v>
      </c>
      <c r="Q289" s="227">
        <f t="shared" si="31"/>
        <v>601.84640270518491</v>
      </c>
      <c r="R289" s="227">
        <f t="shared" si="32"/>
        <v>1.9413904761904761</v>
      </c>
    </row>
    <row r="290" spans="11:18">
      <c r="K290">
        <v>40953</v>
      </c>
      <c r="L290" s="227">
        <v>1350.5</v>
      </c>
      <c r="M290" s="227">
        <v>2721.89</v>
      </c>
      <c r="N290" s="227">
        <v>4.8414000000000001</v>
      </c>
      <c r="O290" s="227">
        <v>1.9428000000000001</v>
      </c>
      <c r="P290" s="227">
        <f t="shared" si="30"/>
        <v>1327.6766714285714</v>
      </c>
      <c r="Q290" s="227">
        <f t="shared" si="31"/>
        <v>599.91092841403872</v>
      </c>
      <c r="R290" s="227">
        <f t="shared" si="32"/>
        <v>1.9438571428571427</v>
      </c>
    </row>
    <row r="291" spans="11:18">
      <c r="K291">
        <v>40954</v>
      </c>
      <c r="L291" s="227">
        <v>1343.23</v>
      </c>
      <c r="M291" s="227">
        <v>2757.51</v>
      </c>
      <c r="N291" s="227">
        <v>4.8338000000000001</v>
      </c>
      <c r="O291" s="227">
        <v>1.9704999999999999</v>
      </c>
      <c r="P291" s="227">
        <f t="shared" si="30"/>
        <v>1330.0366714285715</v>
      </c>
      <c r="Q291" s="227">
        <f t="shared" si="31"/>
        <v>599.46610415175712</v>
      </c>
      <c r="R291" s="227">
        <f t="shared" si="32"/>
        <v>1.9498857142857144</v>
      </c>
    </row>
    <row r="292" spans="11:18">
      <c r="K292">
        <v>40955</v>
      </c>
      <c r="L292" s="227">
        <v>1358.04</v>
      </c>
      <c r="M292" s="227">
        <v>2725.17</v>
      </c>
      <c r="N292" s="227">
        <v>4.8125</v>
      </c>
      <c r="O292" s="227">
        <v>2.0261</v>
      </c>
      <c r="P292" s="227">
        <f t="shared" si="30"/>
        <v>1332.4176238095238</v>
      </c>
      <c r="Q292" s="227">
        <f t="shared" si="31"/>
        <v>598.71473732083143</v>
      </c>
      <c r="R292" s="227">
        <f t="shared" si="32"/>
        <v>1.9607904761904762</v>
      </c>
    </row>
    <row r="293" spans="11:18">
      <c r="K293">
        <v>40956</v>
      </c>
      <c r="L293" s="227">
        <v>1361.23</v>
      </c>
      <c r="M293" s="227">
        <v>2725.47</v>
      </c>
      <c r="N293" s="227">
        <v>4.7843</v>
      </c>
      <c r="O293" s="227">
        <v>1.9739</v>
      </c>
      <c r="P293" s="227">
        <f t="shared" si="30"/>
        <v>1334.6428619047617</v>
      </c>
      <c r="Q293" s="227">
        <f t="shared" si="31"/>
        <v>597.44952522600454</v>
      </c>
      <c r="R293" s="227">
        <f t="shared" si="32"/>
        <v>1.9678095238095241</v>
      </c>
    </row>
    <row r="294" spans="11:18">
      <c r="K294">
        <v>40960</v>
      </c>
      <c r="L294" s="227">
        <v>1362.21</v>
      </c>
      <c r="M294" s="227">
        <v>2767.66</v>
      </c>
      <c r="N294" s="227">
        <v>4.7045000000000003</v>
      </c>
      <c r="O294" s="227">
        <v>2.0104000000000002</v>
      </c>
      <c r="P294" s="227">
        <f t="shared" si="30"/>
        <v>1336.872861904762</v>
      </c>
      <c r="Q294" s="227">
        <f t="shared" si="31"/>
        <v>595.88125480730855</v>
      </c>
      <c r="R294" s="227">
        <f t="shared" si="32"/>
        <v>1.9768190476190475</v>
      </c>
    </row>
    <row r="295" spans="11:18">
      <c r="K295">
        <v>40961</v>
      </c>
      <c r="L295" s="227">
        <v>1357.66</v>
      </c>
      <c r="M295" s="227">
        <v>2798.83</v>
      </c>
      <c r="N295" s="227">
        <v>4.7839</v>
      </c>
      <c r="O295" s="227">
        <v>1.9427000000000001</v>
      </c>
      <c r="P295" s="227">
        <f t="shared" si="30"/>
        <v>1338.8566714285714</v>
      </c>
      <c r="Q295" s="227">
        <f t="shared" si="31"/>
        <v>594.35857415154999</v>
      </c>
      <c r="R295" s="227">
        <f t="shared" si="32"/>
        <v>1.9777857142857145</v>
      </c>
    </row>
    <row r="296" spans="11:18">
      <c r="K296">
        <v>40962</v>
      </c>
      <c r="L296" s="227">
        <v>1363.46</v>
      </c>
      <c r="M296" s="227">
        <v>2838.62</v>
      </c>
      <c r="N296" s="227">
        <v>4.7881999999999998</v>
      </c>
      <c r="O296" s="227">
        <v>1.9756</v>
      </c>
      <c r="P296" s="227">
        <f t="shared" si="30"/>
        <v>1341.1804809523808</v>
      </c>
      <c r="Q296" s="227">
        <f t="shared" si="31"/>
        <v>593.25453916704566</v>
      </c>
      <c r="R296" s="227">
        <f t="shared" si="32"/>
        <v>1.9810714285714286</v>
      </c>
    </row>
    <row r="297" spans="11:18">
      <c r="K297">
        <v>40963</v>
      </c>
      <c r="L297" s="227">
        <v>1365.74</v>
      </c>
      <c r="M297" s="227">
        <v>2818.09</v>
      </c>
      <c r="N297" s="227">
        <v>4.8350999999999997</v>
      </c>
      <c r="O297" s="227">
        <v>2.0121000000000002</v>
      </c>
      <c r="P297" s="227">
        <f t="shared" si="30"/>
        <v>1343.0704809523809</v>
      </c>
      <c r="Q297" s="227">
        <f t="shared" si="31"/>
        <v>591.36279577984874</v>
      </c>
      <c r="R297" s="227">
        <f t="shared" si="32"/>
        <v>1.9829142857142856</v>
      </c>
    </row>
    <row r="298" spans="11:18">
      <c r="K298">
        <v>40966</v>
      </c>
      <c r="L298" s="227">
        <v>1367.59</v>
      </c>
      <c r="M298" s="227">
        <v>2762.61</v>
      </c>
      <c r="N298" s="227">
        <v>4.9816000000000003</v>
      </c>
      <c r="O298" s="227">
        <v>2.0278999999999998</v>
      </c>
      <c r="P298" s="227">
        <f t="shared" si="30"/>
        <v>1345.4114285714286</v>
      </c>
      <c r="Q298" s="227">
        <f t="shared" si="31"/>
        <v>587.83415450777159</v>
      </c>
      <c r="R298" s="227">
        <f t="shared" si="32"/>
        <v>1.985090476190476</v>
      </c>
    </row>
    <row r="299" spans="11:18">
      <c r="K299">
        <v>40967</v>
      </c>
      <c r="L299" s="227">
        <v>1372.1801</v>
      </c>
      <c r="M299" s="227">
        <v>2682.09</v>
      </c>
      <c r="N299" s="227">
        <v>4.8213999999999997</v>
      </c>
      <c r="O299" s="227">
        <v>2.0331000000000001</v>
      </c>
      <c r="P299" s="227">
        <f t="shared" si="30"/>
        <v>1348.0709571428572</v>
      </c>
      <c r="Q299" s="227">
        <f t="shared" si="31"/>
        <v>584.09361602548915</v>
      </c>
      <c r="R299" s="227">
        <f t="shared" si="32"/>
        <v>1.9849333333333337</v>
      </c>
    </row>
    <row r="300" spans="11:18">
      <c r="K300">
        <v>40968</v>
      </c>
      <c r="L300" s="227">
        <v>1365.6801</v>
      </c>
      <c r="M300" s="227">
        <v>2648.22</v>
      </c>
      <c r="N300" s="227">
        <v>4.8624000000000001</v>
      </c>
      <c r="O300" s="227">
        <v>2.1263000000000001</v>
      </c>
      <c r="P300" s="227">
        <f t="shared" si="30"/>
        <v>1350.5790571428572</v>
      </c>
      <c r="Q300" s="227">
        <f t="shared" si="31"/>
        <v>580.11551155115524</v>
      </c>
      <c r="R300" s="227">
        <f t="shared" si="32"/>
        <v>1.9916047619047617</v>
      </c>
    </row>
    <row r="301" spans="11:18">
      <c r="K301">
        <v>40969</v>
      </c>
      <c r="L301" s="227">
        <v>1374.09</v>
      </c>
      <c r="M301" s="227">
        <v>2748.75</v>
      </c>
      <c r="N301" s="227">
        <v>4.8882000000000003</v>
      </c>
      <c r="O301" s="227">
        <v>2.2686000000000002</v>
      </c>
      <c r="P301" s="227">
        <f t="shared" si="30"/>
        <v>1353.5162</v>
      </c>
      <c r="Q301" s="227">
        <f t="shared" si="31"/>
        <v>577.73804371079052</v>
      </c>
      <c r="R301" s="227">
        <f t="shared" si="32"/>
        <v>2.0056285714285713</v>
      </c>
    </row>
    <row r="302" spans="11:18">
      <c r="K302">
        <v>40970</v>
      </c>
      <c r="L302" s="227">
        <v>1369.63</v>
      </c>
      <c r="M302" s="227">
        <v>2757.3</v>
      </c>
      <c r="N302" s="227">
        <v>4.9169999999999998</v>
      </c>
      <c r="O302" s="227">
        <v>2.2793999999999999</v>
      </c>
      <c r="P302" s="227">
        <f t="shared" si="30"/>
        <v>1355.6847714285716</v>
      </c>
      <c r="Q302" s="227">
        <f t="shared" si="31"/>
        <v>576.14330433263672</v>
      </c>
      <c r="R302" s="227">
        <f t="shared" si="32"/>
        <v>2.0219761904761904</v>
      </c>
    </row>
    <row r="303" spans="11:18">
      <c r="K303">
        <v>40973</v>
      </c>
      <c r="L303" s="227">
        <v>1364.34</v>
      </c>
      <c r="M303" s="227">
        <v>2690.58</v>
      </c>
      <c r="N303" s="227">
        <v>4.8653000000000004</v>
      </c>
      <c r="O303" s="227">
        <v>2.294</v>
      </c>
      <c r="P303" s="227">
        <f t="shared" si="30"/>
        <v>1357.5323904761906</v>
      </c>
      <c r="Q303" s="227">
        <f t="shared" si="31"/>
        <v>573.9633120928271</v>
      </c>
      <c r="R303" s="227">
        <f t="shared" si="32"/>
        <v>2.0394285714285711</v>
      </c>
    </row>
    <row r="304" spans="11:18">
      <c r="K304">
        <v>40974</v>
      </c>
      <c r="L304" s="227">
        <v>1343.36</v>
      </c>
      <c r="M304" s="227">
        <v>2651.6</v>
      </c>
      <c r="N304" s="227">
        <v>4.9256000000000002</v>
      </c>
      <c r="O304" s="227">
        <v>2.3772000000000002</v>
      </c>
      <c r="P304" s="227">
        <f t="shared" si="30"/>
        <v>1357.4590571428573</v>
      </c>
      <c r="Q304" s="227">
        <f t="shared" si="31"/>
        <v>570.81554309429112</v>
      </c>
      <c r="R304" s="227">
        <f t="shared" si="32"/>
        <v>2.0582142857142856</v>
      </c>
    </row>
    <row r="305" spans="11:18">
      <c r="K305">
        <v>40975</v>
      </c>
      <c r="L305" s="227">
        <v>1352.63</v>
      </c>
      <c r="M305" s="227">
        <v>2687.97</v>
      </c>
      <c r="N305" s="227">
        <v>4.8925999999999998</v>
      </c>
      <c r="O305" s="227">
        <v>2.3591000000000002</v>
      </c>
      <c r="P305" s="227">
        <f t="shared" si="30"/>
        <v>1357.8542952380953</v>
      </c>
      <c r="Q305" s="227">
        <f t="shared" si="31"/>
        <v>568.45680674357436</v>
      </c>
      <c r="R305" s="227">
        <f t="shared" si="32"/>
        <v>2.0752333333333333</v>
      </c>
    </row>
    <row r="306" spans="11:18">
      <c r="K306">
        <v>40976</v>
      </c>
      <c r="L306" s="227">
        <v>1365.91</v>
      </c>
      <c r="M306" s="227">
        <v>2683.96</v>
      </c>
      <c r="N306" s="227">
        <v>4.8689</v>
      </c>
      <c r="O306" s="227">
        <v>2.2959999999999998</v>
      </c>
      <c r="P306" s="227">
        <f t="shared" si="30"/>
        <v>1358.7523904761906</v>
      </c>
      <c r="Q306" s="227">
        <f t="shared" si="31"/>
        <v>566.60683199033713</v>
      </c>
      <c r="R306" s="227">
        <f t="shared" si="32"/>
        <v>2.0865142857142858</v>
      </c>
    </row>
    <row r="307" spans="11:18">
      <c r="K307">
        <v>40977</v>
      </c>
      <c r="L307" s="227">
        <v>1370.87</v>
      </c>
      <c r="M307" s="227">
        <v>2665.2</v>
      </c>
      <c r="N307" s="227">
        <v>4.8840000000000003</v>
      </c>
      <c r="O307" s="227">
        <v>2.2780999999999998</v>
      </c>
      <c r="P307" s="227">
        <f t="shared" si="30"/>
        <v>1359.7481047619049</v>
      </c>
      <c r="Q307" s="227">
        <f t="shared" si="31"/>
        <v>564.22390265922752</v>
      </c>
      <c r="R307" s="227">
        <f t="shared" si="32"/>
        <v>2.0995952380952381</v>
      </c>
    </row>
    <row r="308" spans="11:18">
      <c r="K308">
        <v>40980</v>
      </c>
      <c r="L308" s="227">
        <v>1371.09</v>
      </c>
      <c r="M308" s="227">
        <v>2642.21</v>
      </c>
      <c r="N308" s="227">
        <v>4.9405999999999999</v>
      </c>
      <c r="O308" s="227">
        <v>2.2317</v>
      </c>
      <c r="P308" s="227">
        <f t="shared" si="30"/>
        <v>1360.6595333333335</v>
      </c>
      <c r="Q308" s="227">
        <f t="shared" si="31"/>
        <v>562.03949984535848</v>
      </c>
      <c r="R308" s="227">
        <f t="shared" si="32"/>
        <v>2.1107952380952382</v>
      </c>
    </row>
    <row r="309" spans="11:18">
      <c r="K309">
        <v>40981</v>
      </c>
      <c r="L309" s="227">
        <v>1395.95</v>
      </c>
      <c r="M309" s="227">
        <v>2711.94</v>
      </c>
      <c r="N309" s="227">
        <v>4.9351000000000003</v>
      </c>
      <c r="O309" s="227">
        <v>2.2479</v>
      </c>
      <c r="P309" s="227">
        <f t="shared" si="30"/>
        <v>1363.1981047619049</v>
      </c>
      <c r="Q309" s="227">
        <f t="shared" si="31"/>
        <v>561.22105382889595</v>
      </c>
      <c r="R309" s="227">
        <f t="shared" si="32"/>
        <v>2.1237571428571429</v>
      </c>
    </row>
    <row r="310" spans="11:18">
      <c r="K310">
        <v>40982</v>
      </c>
      <c r="L310" s="227">
        <v>1394.28</v>
      </c>
      <c r="M310" s="227">
        <v>2709.6</v>
      </c>
      <c r="N310" s="227">
        <v>4.9748999999999999</v>
      </c>
      <c r="O310" s="227">
        <v>2.1836000000000002</v>
      </c>
      <c r="P310" s="227">
        <f t="shared" si="30"/>
        <v>1365.2223904761904</v>
      </c>
      <c r="Q310" s="227">
        <f t="shared" si="31"/>
        <v>559.96222879481672</v>
      </c>
      <c r="R310" s="227">
        <f t="shared" si="32"/>
        <v>2.136047619047619</v>
      </c>
    </row>
    <row r="311" spans="11:18">
      <c r="K311">
        <v>40983</v>
      </c>
      <c r="L311" s="227">
        <v>1402.6</v>
      </c>
      <c r="M311" s="227">
        <v>2744.09</v>
      </c>
      <c r="N311" s="227">
        <v>4.9873000000000003</v>
      </c>
      <c r="O311" s="227">
        <v>2.1997</v>
      </c>
      <c r="P311" s="227">
        <f t="shared" si="30"/>
        <v>1367.7033428571428</v>
      </c>
      <c r="Q311" s="227">
        <f t="shared" si="31"/>
        <v>559.38054810377048</v>
      </c>
      <c r="R311" s="227">
        <f t="shared" si="32"/>
        <v>2.148280952380953</v>
      </c>
    </row>
    <row r="312" spans="11:18">
      <c r="K312">
        <v>40984</v>
      </c>
      <c r="L312" s="227">
        <v>1404.17</v>
      </c>
      <c r="M312" s="227">
        <v>2765.22</v>
      </c>
      <c r="N312" s="227">
        <v>5.0057</v>
      </c>
      <c r="O312" s="227">
        <v>2.1587000000000001</v>
      </c>
      <c r="P312" s="227">
        <f t="shared" si="30"/>
        <v>1370.6052476190478</v>
      </c>
      <c r="Q312" s="227">
        <f t="shared" si="31"/>
        <v>558.51730104988224</v>
      </c>
      <c r="R312" s="227">
        <f t="shared" si="32"/>
        <v>2.1572428571428577</v>
      </c>
    </row>
    <row r="313" spans="11:18">
      <c r="K313">
        <v>40987</v>
      </c>
      <c r="L313" s="227">
        <v>1409.75</v>
      </c>
      <c r="M313" s="227">
        <v>2757.2</v>
      </c>
      <c r="N313" s="227">
        <v>5.0172999999999996</v>
      </c>
      <c r="O313" s="227">
        <v>2.2088000000000001</v>
      </c>
      <c r="P313" s="227">
        <f t="shared" si="30"/>
        <v>1373.0676285714285</v>
      </c>
      <c r="Q313" s="227">
        <f t="shared" si="31"/>
        <v>557.71512673880477</v>
      </c>
      <c r="R313" s="227">
        <f t="shared" si="32"/>
        <v>2.1659428571428569</v>
      </c>
    </row>
    <row r="314" spans="11:18">
      <c r="K314">
        <v>40988</v>
      </c>
      <c r="L314" s="227">
        <v>1405.52</v>
      </c>
      <c r="M314" s="227">
        <v>2692.93</v>
      </c>
      <c r="N314" s="227">
        <v>5.0191999999999997</v>
      </c>
      <c r="O314" s="227">
        <v>2.1819999999999999</v>
      </c>
      <c r="P314" s="227">
        <f t="shared" si="30"/>
        <v>1375.176676190476</v>
      </c>
      <c r="Q314" s="227">
        <f t="shared" si="31"/>
        <v>556.1257274137306</v>
      </c>
      <c r="R314" s="227">
        <f t="shared" si="32"/>
        <v>2.1758523809523806</v>
      </c>
    </row>
    <row r="315" spans="11:18">
      <c r="K315">
        <v>40989</v>
      </c>
      <c r="L315" s="227">
        <v>1402.9</v>
      </c>
      <c r="M315" s="227">
        <v>2718.83</v>
      </c>
      <c r="N315" s="227">
        <v>5.0423999999999998</v>
      </c>
      <c r="O315" s="227">
        <v>2.2988</v>
      </c>
      <c r="P315" s="227">
        <f t="shared" si="30"/>
        <v>1377.1142952380953</v>
      </c>
      <c r="Q315" s="227">
        <f t="shared" si="31"/>
        <v>553.83250336362926</v>
      </c>
      <c r="R315" s="227">
        <f t="shared" si="32"/>
        <v>2.1895857142857147</v>
      </c>
    </row>
    <row r="316" spans="11:18">
      <c r="K316">
        <v>40990</v>
      </c>
      <c r="L316" s="227">
        <v>1392.79</v>
      </c>
      <c r="M316" s="227">
        <v>2673.78</v>
      </c>
      <c r="N316" s="227">
        <v>5.0693999999999999</v>
      </c>
      <c r="O316" s="227">
        <v>2.2233000000000001</v>
      </c>
      <c r="P316" s="227">
        <f t="shared" si="30"/>
        <v>1378.7871523809526</v>
      </c>
      <c r="Q316" s="227">
        <f t="shared" si="31"/>
        <v>551.09715597234197</v>
      </c>
      <c r="R316" s="227">
        <f t="shared" si="32"/>
        <v>2.2029476190476194</v>
      </c>
    </row>
    <row r="317" spans="11:18">
      <c r="K317">
        <v>40991</v>
      </c>
      <c r="L317" s="227">
        <v>1397.11</v>
      </c>
      <c r="M317" s="227">
        <v>2711.87</v>
      </c>
      <c r="N317" s="227">
        <v>5.1093999999999999</v>
      </c>
      <c r="O317" s="227">
        <v>2.1804999999999999</v>
      </c>
      <c r="P317" s="227">
        <f t="shared" si="30"/>
        <v>1380.3895333333332</v>
      </c>
      <c r="Q317" s="227">
        <f t="shared" si="31"/>
        <v>548.17195893046642</v>
      </c>
      <c r="R317" s="227">
        <f t="shared" si="32"/>
        <v>2.2127047619047624</v>
      </c>
    </row>
    <row r="318" spans="11:18">
      <c r="K318">
        <v>40994</v>
      </c>
      <c r="L318" s="227">
        <v>1416.51</v>
      </c>
      <c r="M318" s="227">
        <v>2691.76</v>
      </c>
      <c r="N318" s="227">
        <v>5.2061999999999999</v>
      </c>
      <c r="O318" s="227">
        <v>2.0474000000000001</v>
      </c>
      <c r="P318" s="227">
        <f t="shared" si="30"/>
        <v>1382.8071523809524</v>
      </c>
      <c r="Q318" s="227">
        <f t="shared" si="31"/>
        <v>545.0077484419154</v>
      </c>
      <c r="R318" s="227">
        <f t="shared" si="32"/>
        <v>2.2143857142857146</v>
      </c>
    </row>
    <row r="319" spans="11:18">
      <c r="K319">
        <v>40995</v>
      </c>
      <c r="L319" s="227">
        <v>1412.52</v>
      </c>
      <c r="M319" s="227">
        <v>2691.98</v>
      </c>
      <c r="N319" s="227">
        <v>5.2601000000000004</v>
      </c>
      <c r="O319" s="227">
        <v>1.9823</v>
      </c>
      <c r="P319" s="227">
        <f t="shared" si="30"/>
        <v>1384.9466761904764</v>
      </c>
      <c r="Q319" s="227">
        <f t="shared" si="31"/>
        <v>542.87923592967968</v>
      </c>
      <c r="R319" s="227">
        <f t="shared" si="32"/>
        <v>2.2122142857142864</v>
      </c>
    </row>
    <row r="320" spans="11:18">
      <c r="K320">
        <v>40996</v>
      </c>
      <c r="L320" s="227">
        <v>1405.54</v>
      </c>
      <c r="M320" s="227">
        <v>2684.18</v>
      </c>
      <c r="N320" s="227">
        <v>5.3201000000000001</v>
      </c>
      <c r="O320" s="227">
        <v>2.0350999999999999</v>
      </c>
      <c r="P320" s="227">
        <f t="shared" si="30"/>
        <v>1386.5352428571432</v>
      </c>
      <c r="Q320" s="227">
        <f t="shared" si="31"/>
        <v>540.32052057448357</v>
      </c>
      <c r="R320" s="227">
        <f t="shared" si="32"/>
        <v>2.2123095238095241</v>
      </c>
    </row>
    <row r="321" spans="11:18">
      <c r="K321">
        <v>40997</v>
      </c>
      <c r="L321" s="227">
        <v>1403.28</v>
      </c>
      <c r="M321" s="227">
        <v>2658.74</v>
      </c>
      <c r="N321" s="227">
        <v>5.2518000000000002</v>
      </c>
      <c r="O321" s="227">
        <v>2.0510000000000002</v>
      </c>
      <c r="P321" s="227">
        <f t="shared" si="30"/>
        <v>1388.3257142857144</v>
      </c>
      <c r="Q321" s="227">
        <f t="shared" si="31"/>
        <v>538.42377807785283</v>
      </c>
      <c r="R321" s="227">
        <f t="shared" si="32"/>
        <v>2.2087238095238102</v>
      </c>
    </row>
    <row r="322" spans="11:18">
      <c r="K322">
        <v>40998</v>
      </c>
      <c r="L322" s="227">
        <v>1408.47</v>
      </c>
      <c r="M322" s="227">
        <v>2683.99</v>
      </c>
      <c r="N322" s="227">
        <v>5.2545999999999999</v>
      </c>
      <c r="O322" s="227">
        <v>1.9823</v>
      </c>
      <c r="P322" s="227">
        <f t="shared" si="30"/>
        <v>1389.9628571428573</v>
      </c>
      <c r="Q322" s="227">
        <f t="shared" si="31"/>
        <v>535.94581432185169</v>
      </c>
      <c r="R322" s="227">
        <f t="shared" si="32"/>
        <v>2.1950904761904764</v>
      </c>
    </row>
    <row r="323" spans="11:18">
      <c r="K323">
        <v>41001</v>
      </c>
      <c r="L323" s="227">
        <v>1419.04</v>
      </c>
      <c r="M323" s="227">
        <v>2605.5</v>
      </c>
      <c r="N323" s="227">
        <v>5.4583000000000004</v>
      </c>
      <c r="O323" s="227">
        <v>1.9804999999999999</v>
      </c>
      <c r="P323" s="227">
        <f t="shared" si="30"/>
        <v>1392.3157142857144</v>
      </c>
      <c r="Q323" s="227">
        <f t="shared" si="31"/>
        <v>531.78820346075997</v>
      </c>
      <c r="R323" s="227">
        <f t="shared" si="32"/>
        <v>2.1808571428571435</v>
      </c>
    </row>
    <row r="324" spans="11:18">
      <c r="K324">
        <v>41002</v>
      </c>
      <c r="L324" s="227">
        <v>1413.38</v>
      </c>
      <c r="M324" s="227">
        <v>2557.46</v>
      </c>
      <c r="N324" s="227">
        <v>5.2987000000000002</v>
      </c>
      <c r="O324" s="227">
        <v>1.9981</v>
      </c>
      <c r="P324" s="227">
        <f t="shared" si="30"/>
        <v>1394.6509523809527</v>
      </c>
      <c r="Q324" s="227">
        <f t="shared" si="31"/>
        <v>528.38125525898101</v>
      </c>
      <c r="R324" s="227">
        <f t="shared" si="32"/>
        <v>2.1667666666666667</v>
      </c>
    </row>
    <row r="325" spans="11:18">
      <c r="K325">
        <v>41003</v>
      </c>
      <c r="L325" s="227">
        <v>1398.96</v>
      </c>
      <c r="M325" s="227">
        <v>2522.1799999999998</v>
      </c>
      <c r="N325" s="227">
        <v>5.3879999999999999</v>
      </c>
      <c r="O325" s="227">
        <v>1.9753000000000001</v>
      </c>
      <c r="P325" s="227">
        <f t="shared" si="30"/>
        <v>1397.2985714285714</v>
      </c>
      <c r="Q325" s="227">
        <f t="shared" si="31"/>
        <v>524.89434116468249</v>
      </c>
      <c r="R325" s="227">
        <f t="shared" si="32"/>
        <v>2.1476285714285717</v>
      </c>
    </row>
    <row r="326" spans="11:18">
      <c r="K326">
        <v>41004</v>
      </c>
      <c r="L326" s="227">
        <v>1398.08</v>
      </c>
      <c r="M326" s="227">
        <v>2497.0500000000002</v>
      </c>
      <c r="N326" s="227">
        <v>5.4253</v>
      </c>
      <c r="O326" s="227">
        <v>1.9664999999999999</v>
      </c>
      <c r="P326" s="227">
        <f t="shared" si="30"/>
        <v>1399.4628571428573</v>
      </c>
      <c r="Q326" s="227">
        <f t="shared" si="31"/>
        <v>520.52613647018643</v>
      </c>
      <c r="R326" s="227">
        <f t="shared" si="32"/>
        <v>2.1289333333333325</v>
      </c>
    </row>
    <row r="327" spans="11:18">
      <c r="K327">
        <v>41008</v>
      </c>
      <c r="L327" s="227">
        <v>1382.2</v>
      </c>
      <c r="M327" s="227">
        <v>2503.9</v>
      </c>
      <c r="N327" s="227">
        <v>5.4054000000000002</v>
      </c>
      <c r="O327" s="227">
        <v>1.9629000000000001</v>
      </c>
      <c r="P327" s="227">
        <f t="shared" si="30"/>
        <v>1400.2385714285713</v>
      </c>
      <c r="Q327" s="227">
        <f t="shared" si="31"/>
        <v>516.28312354854972</v>
      </c>
      <c r="R327" s="227">
        <f t="shared" si="32"/>
        <v>2.1130714285714283</v>
      </c>
    </row>
    <row r="328" spans="11:18">
      <c r="K328">
        <v>41009</v>
      </c>
      <c r="L328" s="227">
        <v>1358.59</v>
      </c>
      <c r="M328" s="227">
        <v>2562.6799999999998</v>
      </c>
      <c r="N328" s="227">
        <v>5.4413</v>
      </c>
      <c r="O328" s="227">
        <v>1.9349000000000001</v>
      </c>
      <c r="P328" s="227">
        <f t="shared" si="30"/>
        <v>1399.6538095238097</v>
      </c>
      <c r="Q328" s="227">
        <f t="shared" si="31"/>
        <v>512.6966825994773</v>
      </c>
      <c r="R328" s="227">
        <f t="shared" si="32"/>
        <v>2.0967285714285713</v>
      </c>
    </row>
    <row r="329" spans="11:18">
      <c r="K329">
        <v>41010</v>
      </c>
      <c r="L329" s="227">
        <v>1368.71</v>
      </c>
      <c r="M329" s="227">
        <v>2502.08</v>
      </c>
      <c r="N329" s="227">
        <v>5.3846999999999996</v>
      </c>
      <c r="O329" s="227">
        <v>1.9735</v>
      </c>
      <c r="P329" s="227">
        <f t="shared" si="30"/>
        <v>1399.5404761904761</v>
      </c>
      <c r="Q329" s="227">
        <f t="shared" si="31"/>
        <v>509.3300822294957</v>
      </c>
      <c r="R329" s="227">
        <f t="shared" si="32"/>
        <v>2.0844333333333331</v>
      </c>
    </row>
    <row r="330" spans="11:18">
      <c r="K330">
        <v>41011</v>
      </c>
      <c r="L330" s="227">
        <v>1387.5699</v>
      </c>
      <c r="M330" s="227">
        <v>2459.56</v>
      </c>
      <c r="N330" s="227">
        <v>5.3422000000000001</v>
      </c>
      <c r="O330" s="227">
        <v>1.984</v>
      </c>
      <c r="P330" s="227">
        <f t="shared" si="30"/>
        <v>1399.1414238095238</v>
      </c>
      <c r="Q330" s="227">
        <f t="shared" si="31"/>
        <v>505.13786415203782</v>
      </c>
      <c r="R330" s="227">
        <f t="shared" si="32"/>
        <v>2.0718666666666663</v>
      </c>
    </row>
    <row r="331" spans="11:18">
      <c r="K331">
        <v>41012</v>
      </c>
      <c r="L331" s="227">
        <v>1370.26</v>
      </c>
      <c r="M331" s="227">
        <v>2378.52</v>
      </c>
      <c r="N331" s="227">
        <v>5.4071999999999996</v>
      </c>
      <c r="O331" s="227">
        <v>1.9382999999999999</v>
      </c>
      <c r="P331" s="227">
        <f t="shared" si="30"/>
        <v>1397.9976142857142</v>
      </c>
      <c r="Q331" s="227">
        <f t="shared" si="31"/>
        <v>500.14714618155654</v>
      </c>
      <c r="R331" s="227">
        <f t="shared" si="32"/>
        <v>2.0601857142857138</v>
      </c>
    </row>
    <row r="332" spans="11:18">
      <c r="K332">
        <v>41015</v>
      </c>
      <c r="L332" s="227">
        <v>1369.5699</v>
      </c>
      <c r="M332" s="227">
        <v>2357.67</v>
      </c>
      <c r="N332" s="227">
        <v>5.5122</v>
      </c>
      <c r="O332" s="227">
        <v>1.9348000000000001</v>
      </c>
      <c r="P332" s="227">
        <f t="shared" si="30"/>
        <v>1396.4247523809524</v>
      </c>
      <c r="Q332" s="227">
        <f t="shared" si="31"/>
        <v>494.28066480141382</v>
      </c>
      <c r="R332" s="227">
        <f t="shared" si="32"/>
        <v>2.0475714285714286</v>
      </c>
    </row>
    <row r="333" spans="11:18">
      <c r="K333">
        <v>41016</v>
      </c>
      <c r="L333" s="227">
        <v>1390.78</v>
      </c>
      <c r="M333" s="227">
        <v>2352.83</v>
      </c>
      <c r="N333" s="227">
        <v>5.5453999999999999</v>
      </c>
      <c r="O333" s="227">
        <v>1.9137</v>
      </c>
      <c r="P333" s="227">
        <f t="shared" si="30"/>
        <v>1395.787133333333</v>
      </c>
      <c r="Q333" s="227">
        <f t="shared" si="31"/>
        <v>488.17092962165975</v>
      </c>
      <c r="R333" s="227">
        <f t="shared" si="32"/>
        <v>2.0359047619047623</v>
      </c>
    </row>
    <row r="334" spans="11:18">
      <c r="K334">
        <v>41017</v>
      </c>
      <c r="L334" s="227">
        <v>1385.14</v>
      </c>
      <c r="M334" s="227">
        <v>2338.48</v>
      </c>
      <c r="N334" s="227">
        <v>5.7333999999999996</v>
      </c>
      <c r="O334" s="227">
        <v>1.9435</v>
      </c>
      <c r="P334" s="227">
        <f t="shared" si="30"/>
        <v>1394.6152285714281</v>
      </c>
      <c r="Q334" s="227">
        <f t="shared" si="31"/>
        <v>481.3034691303622</v>
      </c>
      <c r="R334" s="227">
        <f t="shared" si="32"/>
        <v>2.0232714285714288</v>
      </c>
    </row>
    <row r="335" spans="11:18">
      <c r="K335">
        <v>41018</v>
      </c>
      <c r="L335" s="227">
        <v>1376.92</v>
      </c>
      <c r="M335" s="227">
        <v>2309.85</v>
      </c>
      <c r="N335" s="227">
        <v>5.6493000000000002</v>
      </c>
      <c r="O335" s="227">
        <v>1.9277</v>
      </c>
      <c r="P335" s="227">
        <f t="shared" si="30"/>
        <v>1393.2533238095236</v>
      </c>
      <c r="Q335" s="227">
        <f t="shared" si="31"/>
        <v>475.20287915068957</v>
      </c>
      <c r="R335" s="227">
        <f t="shared" si="32"/>
        <v>2.0111619047619049</v>
      </c>
    </row>
    <row r="336" spans="11:18">
      <c r="K336">
        <v>41019</v>
      </c>
      <c r="L336" s="227">
        <v>1378.53</v>
      </c>
      <c r="M336" s="227">
        <v>2311.1799999999998</v>
      </c>
      <c r="N336" s="227">
        <v>5.5701999999999998</v>
      </c>
      <c r="O336" s="227">
        <v>1.9312</v>
      </c>
      <c r="P336" s="227">
        <f t="shared" si="30"/>
        <v>1392.092847619047</v>
      </c>
      <c r="Q336" s="227">
        <f t="shared" si="31"/>
        <v>469.37749263048386</v>
      </c>
      <c r="R336" s="227">
        <f t="shared" si="32"/>
        <v>1.993657142857143</v>
      </c>
    </row>
    <row r="337" spans="11:18">
      <c r="K337">
        <v>41022</v>
      </c>
      <c r="L337" s="227">
        <v>1366.9399000000001</v>
      </c>
      <c r="M337" s="227">
        <v>2277.08</v>
      </c>
      <c r="N337" s="227">
        <v>5.5744999999999996</v>
      </c>
      <c r="O337" s="227">
        <v>1.8786</v>
      </c>
      <c r="P337" s="227">
        <f t="shared" si="30"/>
        <v>1390.86189047619</v>
      </c>
      <c r="Q337" s="227">
        <f t="shared" si="31"/>
        <v>463.79538886877822</v>
      </c>
      <c r="R337" s="227">
        <f t="shared" si="32"/>
        <v>1.9772428571428573</v>
      </c>
    </row>
    <row r="338" spans="11:18">
      <c r="K338">
        <v>41023</v>
      </c>
      <c r="L338" s="227">
        <v>1371.97</v>
      </c>
      <c r="M338" s="227">
        <v>2270.81</v>
      </c>
      <c r="N338" s="227">
        <v>5.4484000000000004</v>
      </c>
      <c r="O338" s="227">
        <v>1.8715999999999999</v>
      </c>
      <c r="P338" s="227">
        <f t="shared" si="30"/>
        <v>1389.6647476190474</v>
      </c>
      <c r="Q338" s="227">
        <f t="shared" si="31"/>
        <v>458.54160574583346</v>
      </c>
      <c r="R338" s="227">
        <f t="shared" si="32"/>
        <v>1.962533333333333</v>
      </c>
    </row>
    <row r="339" spans="11:18">
      <c r="K339">
        <v>41024</v>
      </c>
      <c r="L339" s="227">
        <v>1390.6899000000001</v>
      </c>
      <c r="M339" s="227">
        <v>2271.86</v>
      </c>
      <c r="N339" s="227">
        <v>5.3651999999999997</v>
      </c>
      <c r="O339" s="227">
        <v>1.8402000000000001</v>
      </c>
      <c r="P339" s="227">
        <f t="shared" si="30"/>
        <v>1388.4352190476188</v>
      </c>
      <c r="Q339" s="227">
        <f t="shared" si="31"/>
        <v>454.22010359859087</v>
      </c>
      <c r="R339" s="227">
        <f t="shared" si="32"/>
        <v>1.9526666666666663</v>
      </c>
    </row>
    <row r="340" spans="11:18">
      <c r="K340">
        <v>41025</v>
      </c>
      <c r="L340" s="227">
        <v>1399.98</v>
      </c>
      <c r="M340" s="227">
        <v>2241.71</v>
      </c>
      <c r="N340" s="227">
        <v>5.3802000000000003</v>
      </c>
      <c r="O340" s="227">
        <v>1.8227</v>
      </c>
      <c r="P340" s="227">
        <f t="shared" si="30"/>
        <v>1387.8380761904762</v>
      </c>
      <c r="Q340" s="227">
        <f t="shared" si="31"/>
        <v>449.7979088338455</v>
      </c>
      <c r="R340" s="227">
        <f t="shared" si="32"/>
        <v>1.9450666666666667</v>
      </c>
    </row>
    <row r="341" spans="11:18">
      <c r="K341">
        <v>41026</v>
      </c>
      <c r="L341" s="227">
        <v>1403.36</v>
      </c>
      <c r="M341" s="227">
        <v>2195.2199999999998</v>
      </c>
      <c r="N341" s="227">
        <v>5.3905000000000003</v>
      </c>
      <c r="O341" s="227">
        <v>1.867</v>
      </c>
      <c r="P341" s="227">
        <f t="shared" ref="P341:P404" si="33">+AVERAGE(L321:L341)</f>
        <v>1387.7342666666666</v>
      </c>
      <c r="Q341" s="227">
        <f t="shared" si="31"/>
        <v>445.24008376317988</v>
      </c>
      <c r="R341" s="227">
        <f t="shared" si="32"/>
        <v>1.9370619047619049</v>
      </c>
    </row>
    <row r="342" spans="11:18">
      <c r="K342">
        <v>41029</v>
      </c>
      <c r="L342" s="227">
        <v>1397.91</v>
      </c>
      <c r="M342" s="227">
        <v>2215.34</v>
      </c>
      <c r="N342" s="227">
        <v>5.3714000000000004</v>
      </c>
      <c r="O342" s="227">
        <v>1.8375999999999999</v>
      </c>
      <c r="P342" s="227">
        <f t="shared" si="33"/>
        <v>1387.4785523809526</v>
      </c>
      <c r="Q342" s="227">
        <f t="shared" ref="Q342:Q405" si="34">+AVERAGE(M322:M342)/AVERAGE(N322:N342)</f>
        <v>440.89669635423587</v>
      </c>
      <c r="R342" s="227">
        <f t="shared" ref="R342:R405" si="35">AVERAGE(O322:O342)</f>
        <v>1.9269000000000001</v>
      </c>
    </row>
    <row r="343" spans="11:18">
      <c r="K343">
        <v>41030</v>
      </c>
      <c r="L343" s="227">
        <v>1405.8199</v>
      </c>
      <c r="M343" s="227">
        <v>2248.37</v>
      </c>
      <c r="N343" s="227">
        <v>5.3680000000000003</v>
      </c>
      <c r="O343" s="227">
        <v>1.7637</v>
      </c>
      <c r="P343" s="227">
        <f t="shared" si="33"/>
        <v>1387.3523571428573</v>
      </c>
      <c r="Q343" s="227">
        <f t="shared" si="34"/>
        <v>436.65400428796835</v>
      </c>
      <c r="R343" s="227">
        <f t="shared" si="35"/>
        <v>1.9164904761904762</v>
      </c>
    </row>
    <row r="344" spans="11:18">
      <c r="K344">
        <v>41031</v>
      </c>
      <c r="L344" s="227">
        <v>1402.3100999999999</v>
      </c>
      <c r="M344" s="227">
        <v>2384.2600000000002</v>
      </c>
      <c r="N344" s="227">
        <v>5.4184000000000001</v>
      </c>
      <c r="O344" s="227">
        <v>1.7670999999999999</v>
      </c>
      <c r="P344" s="227">
        <f t="shared" si="33"/>
        <v>1386.5556952380953</v>
      </c>
      <c r="Q344" s="227">
        <f t="shared" si="34"/>
        <v>434.87269259980121</v>
      </c>
      <c r="R344" s="227">
        <f t="shared" si="35"/>
        <v>1.9063285714285714</v>
      </c>
    </row>
    <row r="345" spans="11:18">
      <c r="K345">
        <v>41032</v>
      </c>
      <c r="L345" s="227">
        <v>1391.5699</v>
      </c>
      <c r="M345" s="227">
        <v>2335.0100000000002</v>
      </c>
      <c r="N345" s="227">
        <v>5.4606000000000003</v>
      </c>
      <c r="O345" s="227">
        <v>1.7603</v>
      </c>
      <c r="P345" s="227">
        <f t="shared" si="33"/>
        <v>1385.517119047619</v>
      </c>
      <c r="Q345" s="227">
        <f t="shared" si="34"/>
        <v>432.31682518515163</v>
      </c>
      <c r="R345" s="227">
        <f t="shared" si="35"/>
        <v>1.8950047619047621</v>
      </c>
    </row>
    <row r="346" spans="11:18">
      <c r="K346">
        <v>41033</v>
      </c>
      <c r="L346" s="227">
        <v>1369.1</v>
      </c>
      <c r="M346" s="227">
        <v>2307.04</v>
      </c>
      <c r="N346" s="227">
        <v>5.5404999999999998</v>
      </c>
      <c r="O346" s="227">
        <v>1.6971000000000001</v>
      </c>
      <c r="P346" s="227">
        <f t="shared" si="33"/>
        <v>1384.0952142857143</v>
      </c>
      <c r="Q346" s="227">
        <f t="shared" si="34"/>
        <v>429.86709292687544</v>
      </c>
      <c r="R346" s="227">
        <f t="shared" si="35"/>
        <v>1.8817571428571429</v>
      </c>
    </row>
    <row r="347" spans="11:18">
      <c r="K347">
        <v>41036</v>
      </c>
      <c r="L347" s="227">
        <v>1369.58</v>
      </c>
      <c r="M347" s="227">
        <v>2304.61</v>
      </c>
      <c r="N347" s="227">
        <v>5.5449000000000002</v>
      </c>
      <c r="O347" s="227">
        <v>1.7225999999999999</v>
      </c>
      <c r="P347" s="227">
        <f t="shared" si="33"/>
        <v>1382.7380714285714</v>
      </c>
      <c r="Q347" s="227">
        <f t="shared" si="34"/>
        <v>427.74394252176035</v>
      </c>
      <c r="R347" s="227">
        <f t="shared" si="35"/>
        <v>1.8701428571428573</v>
      </c>
    </row>
    <row r="348" spans="11:18">
      <c r="K348">
        <v>41037</v>
      </c>
      <c r="L348" s="227">
        <v>1363.72</v>
      </c>
      <c r="M348" s="227">
        <v>2234.38</v>
      </c>
      <c r="N348" s="227">
        <v>5.6829999999999998</v>
      </c>
      <c r="O348" s="227">
        <v>1.7414000000000001</v>
      </c>
      <c r="P348" s="227">
        <f t="shared" si="33"/>
        <v>1381.8580714285713</v>
      </c>
      <c r="Q348" s="227">
        <f t="shared" si="34"/>
        <v>424.37160985481825</v>
      </c>
      <c r="R348" s="227">
        <f t="shared" si="35"/>
        <v>1.8595952380952379</v>
      </c>
    </row>
    <row r="349" spans="11:18">
      <c r="K349">
        <v>41038</v>
      </c>
      <c r="L349" s="227">
        <v>1354.58</v>
      </c>
      <c r="M349" s="227">
        <v>2214.0500000000002</v>
      </c>
      <c r="N349" s="227">
        <v>5.6334</v>
      </c>
      <c r="O349" s="227">
        <v>1.7687999999999999</v>
      </c>
      <c r="P349" s="227">
        <f t="shared" si="33"/>
        <v>1381.6671190476191</v>
      </c>
      <c r="Q349" s="227">
        <f t="shared" si="34"/>
        <v>420.64165530732674</v>
      </c>
      <c r="R349" s="227">
        <f t="shared" si="35"/>
        <v>1.8516857142857142</v>
      </c>
    </row>
    <row r="350" spans="11:18">
      <c r="K350">
        <v>41039</v>
      </c>
      <c r="L350" s="227">
        <v>1357.99</v>
      </c>
      <c r="M350" s="227">
        <v>2160.44</v>
      </c>
      <c r="N350" s="227">
        <v>5.6360999999999999</v>
      </c>
      <c r="O350" s="227">
        <v>1.7345999999999999</v>
      </c>
      <c r="P350" s="227">
        <f t="shared" si="33"/>
        <v>1381.1566428571427</v>
      </c>
      <c r="Q350" s="227">
        <f t="shared" si="34"/>
        <v>416.77066839714479</v>
      </c>
      <c r="R350" s="227">
        <f t="shared" si="35"/>
        <v>1.8403095238095237</v>
      </c>
    </row>
    <row r="351" spans="11:18">
      <c r="K351">
        <v>41040</v>
      </c>
      <c r="L351" s="227">
        <v>1353.39</v>
      </c>
      <c r="M351" s="227">
        <v>2121.52</v>
      </c>
      <c r="N351" s="227">
        <v>5.7126000000000001</v>
      </c>
      <c r="O351" s="227">
        <v>1.7774000000000001</v>
      </c>
      <c r="P351" s="227">
        <f t="shared" si="33"/>
        <v>1379.5290285714286</v>
      </c>
      <c r="Q351" s="227">
        <f t="shared" si="34"/>
        <v>412.52373962227051</v>
      </c>
      <c r="R351" s="227">
        <f t="shared" si="35"/>
        <v>1.8304714285714287</v>
      </c>
    </row>
    <row r="352" spans="11:18">
      <c r="K352">
        <v>41043</v>
      </c>
      <c r="L352" s="227">
        <v>1338.35</v>
      </c>
      <c r="M352" s="227">
        <v>2134.85</v>
      </c>
      <c r="N352" s="227">
        <v>5.8788999999999998</v>
      </c>
      <c r="O352" s="227">
        <v>1.738</v>
      </c>
      <c r="P352" s="227">
        <f t="shared" si="33"/>
        <v>1378.0095047619045</v>
      </c>
      <c r="Q352" s="227">
        <f t="shared" si="34"/>
        <v>408.75919431080138</v>
      </c>
      <c r="R352" s="227">
        <f t="shared" si="35"/>
        <v>1.8209333333333331</v>
      </c>
    </row>
    <row r="353" spans="11:18">
      <c r="K353">
        <v>41044</v>
      </c>
      <c r="L353" s="227">
        <v>1330.66</v>
      </c>
      <c r="M353" s="227">
        <v>2193.71</v>
      </c>
      <c r="N353" s="227">
        <v>5.8413000000000004</v>
      </c>
      <c r="O353" s="227">
        <v>1.7447999999999999</v>
      </c>
      <c r="P353" s="227">
        <f t="shared" si="33"/>
        <v>1376.1566523809524</v>
      </c>
      <c r="Q353" s="227">
        <f t="shared" si="34"/>
        <v>406.20251451439105</v>
      </c>
      <c r="R353" s="227">
        <f t="shared" si="35"/>
        <v>1.8118857142857139</v>
      </c>
    </row>
    <row r="354" spans="11:18">
      <c r="K354">
        <v>41045</v>
      </c>
      <c r="L354" s="227">
        <v>1324.8</v>
      </c>
      <c r="M354" s="227">
        <v>2239.2399999999998</v>
      </c>
      <c r="N354" s="227">
        <v>5.8715000000000002</v>
      </c>
      <c r="O354" s="227">
        <v>1.6220000000000001</v>
      </c>
      <c r="P354" s="227">
        <f t="shared" si="33"/>
        <v>1373.0147476190477</v>
      </c>
      <c r="Q354" s="227">
        <f t="shared" si="34"/>
        <v>404.10079924969438</v>
      </c>
      <c r="R354" s="227">
        <f t="shared" si="35"/>
        <v>1.7979952380952378</v>
      </c>
    </row>
    <row r="355" spans="11:18">
      <c r="K355">
        <v>41046</v>
      </c>
      <c r="L355" s="227">
        <v>1304.8599999999999</v>
      </c>
      <c r="M355" s="227">
        <v>2288.6</v>
      </c>
      <c r="N355" s="227">
        <v>5.8860999999999999</v>
      </c>
      <c r="O355" s="227">
        <v>1.5578000000000001</v>
      </c>
      <c r="P355" s="227">
        <f t="shared" si="33"/>
        <v>1369.1918904761906</v>
      </c>
      <c r="Q355" s="227">
        <f t="shared" si="34"/>
        <v>403.14890168479423</v>
      </c>
      <c r="R355" s="227">
        <f t="shared" si="35"/>
        <v>1.7796285714285711</v>
      </c>
    </row>
    <row r="356" spans="11:18">
      <c r="K356">
        <v>41047</v>
      </c>
      <c r="L356" s="227">
        <v>1295.22</v>
      </c>
      <c r="M356" s="227">
        <v>2340.2600000000002</v>
      </c>
      <c r="N356" s="227">
        <v>5.9358000000000004</v>
      </c>
      <c r="O356" s="227">
        <v>1.452</v>
      </c>
      <c r="P356" s="227">
        <f t="shared" si="33"/>
        <v>1365.3014142857146</v>
      </c>
      <c r="Q356" s="227">
        <f t="shared" si="34"/>
        <v>402.42478395731479</v>
      </c>
      <c r="R356" s="227">
        <f t="shared" si="35"/>
        <v>1.7569761904761902</v>
      </c>
    </row>
    <row r="357" spans="11:18">
      <c r="K357">
        <v>41050</v>
      </c>
      <c r="L357" s="227">
        <v>1315.99</v>
      </c>
      <c r="M357" s="227">
        <v>2354.31</v>
      </c>
      <c r="N357" s="227">
        <v>5.9615</v>
      </c>
      <c r="O357" s="227">
        <v>1.5239</v>
      </c>
      <c r="P357" s="227">
        <f t="shared" si="33"/>
        <v>1362.3233190476192</v>
      </c>
      <c r="Q357" s="227">
        <f t="shared" si="34"/>
        <v>401.45501209470854</v>
      </c>
      <c r="R357" s="227">
        <f t="shared" si="35"/>
        <v>1.7375809523809518</v>
      </c>
    </row>
    <row r="358" spans="11:18">
      <c r="K358">
        <v>41051</v>
      </c>
      <c r="L358" s="227">
        <v>1316.63</v>
      </c>
      <c r="M358" s="227">
        <v>2314.2399999999998</v>
      </c>
      <c r="N358" s="227">
        <v>6.0374999999999996</v>
      </c>
      <c r="O358" s="227">
        <v>1.5744</v>
      </c>
      <c r="P358" s="227">
        <f t="shared" si="33"/>
        <v>1359.9276095238097</v>
      </c>
      <c r="Q358" s="227">
        <f t="shared" si="34"/>
        <v>400.19862156129557</v>
      </c>
      <c r="R358" s="227">
        <f t="shared" si="35"/>
        <v>1.7230952380952378</v>
      </c>
    </row>
    <row r="359" spans="11:18">
      <c r="K359">
        <v>41052</v>
      </c>
      <c r="L359" s="227">
        <v>1318.86</v>
      </c>
      <c r="M359" s="227">
        <v>2264.92</v>
      </c>
      <c r="N359" s="227">
        <v>6.2117000000000004</v>
      </c>
      <c r="O359" s="227">
        <v>1.6592</v>
      </c>
      <c r="P359" s="227">
        <f t="shared" si="33"/>
        <v>1357.3985619047621</v>
      </c>
      <c r="Q359" s="227">
        <f t="shared" si="34"/>
        <v>397.58497294112016</v>
      </c>
      <c r="R359" s="227">
        <f t="shared" si="35"/>
        <v>1.712980952380952</v>
      </c>
    </row>
    <row r="360" spans="11:18">
      <c r="K360">
        <v>41053</v>
      </c>
      <c r="L360" s="227">
        <v>1320.6801</v>
      </c>
      <c r="M360" s="227">
        <v>2256.7399999999998</v>
      </c>
      <c r="N360" s="227">
        <v>6.2664999999999997</v>
      </c>
      <c r="O360" s="227">
        <v>1.6388</v>
      </c>
      <c r="P360" s="227">
        <f t="shared" si="33"/>
        <v>1354.064761904762</v>
      </c>
      <c r="Q360" s="227">
        <f t="shared" si="34"/>
        <v>394.47356669643682</v>
      </c>
      <c r="R360" s="227">
        <f t="shared" si="35"/>
        <v>1.7033904761904766</v>
      </c>
    </row>
    <row r="361" spans="11:18">
      <c r="K361">
        <v>41054</v>
      </c>
      <c r="L361" s="227">
        <v>1317.8199</v>
      </c>
      <c r="M361" s="227">
        <v>2215.1799999999998</v>
      </c>
      <c r="N361" s="227">
        <v>6.2584</v>
      </c>
      <c r="O361" s="227">
        <v>1.6353</v>
      </c>
      <c r="P361" s="227">
        <f t="shared" si="33"/>
        <v>1350.1523761904764</v>
      </c>
      <c r="Q361" s="227">
        <f t="shared" si="34"/>
        <v>391.38895000024809</v>
      </c>
      <c r="R361" s="227">
        <f t="shared" si="35"/>
        <v>1.6944666666666668</v>
      </c>
    </row>
    <row r="362" spans="11:18">
      <c r="K362">
        <v>41057</v>
      </c>
      <c r="M362" s="227">
        <v>2210.41</v>
      </c>
      <c r="N362" s="227">
        <v>6.3048999999999999</v>
      </c>
      <c r="O362" s="227">
        <v>1.5860000000000001</v>
      </c>
      <c r="P362" s="227">
        <f t="shared" si="33"/>
        <v>1347.4919950000001</v>
      </c>
      <c r="Q362" s="227">
        <f t="shared" si="34"/>
        <v>388.57588468515792</v>
      </c>
      <c r="R362" s="227">
        <f t="shared" si="35"/>
        <v>1.6810857142857145</v>
      </c>
    </row>
    <row r="363" spans="11:18">
      <c r="K363">
        <v>41058</v>
      </c>
      <c r="L363" s="227">
        <v>1332.42</v>
      </c>
      <c r="M363" s="227">
        <v>2199.9699999999998</v>
      </c>
      <c r="N363" s="227">
        <v>6.1483999999999996</v>
      </c>
      <c r="O363" s="227">
        <v>1.6641999999999999</v>
      </c>
      <c r="P363" s="227">
        <f t="shared" si="33"/>
        <v>1344.2174950000001</v>
      </c>
      <c r="Q363" s="227">
        <f t="shared" si="34"/>
        <v>385.98784665579115</v>
      </c>
      <c r="R363" s="227">
        <f t="shared" si="35"/>
        <v>1.6728285714285716</v>
      </c>
    </row>
    <row r="364" spans="11:18">
      <c r="K364">
        <v>41059</v>
      </c>
      <c r="L364" s="227">
        <v>1313.3199</v>
      </c>
      <c r="M364" s="227">
        <v>2221.52</v>
      </c>
      <c r="N364" s="227">
        <v>6.2927999999999997</v>
      </c>
      <c r="O364" s="227">
        <v>1.5927</v>
      </c>
      <c r="P364" s="227">
        <f t="shared" si="33"/>
        <v>1339.5924950000003</v>
      </c>
      <c r="Q364" s="227">
        <f t="shared" si="34"/>
        <v>382.88068468841885</v>
      </c>
      <c r="R364" s="227">
        <f t="shared" si="35"/>
        <v>1.6646857142857141</v>
      </c>
    </row>
    <row r="365" spans="11:18">
      <c r="K365">
        <v>41060</v>
      </c>
      <c r="L365" s="227">
        <v>1310.33</v>
      </c>
      <c r="M365" s="227">
        <v>2227.58</v>
      </c>
      <c r="N365" s="227">
        <v>6.3888999999999996</v>
      </c>
      <c r="O365" s="227">
        <v>1.6419999999999999</v>
      </c>
      <c r="P365" s="227">
        <f t="shared" si="33"/>
        <v>1334.9934900000001</v>
      </c>
      <c r="Q365" s="227">
        <f t="shared" si="34"/>
        <v>378.6374264731279</v>
      </c>
      <c r="R365" s="227">
        <f t="shared" si="35"/>
        <v>1.6587285714285716</v>
      </c>
    </row>
    <row r="366" spans="11:18">
      <c r="K366">
        <v>41061</v>
      </c>
      <c r="L366" s="227">
        <v>1278.05</v>
      </c>
      <c r="M366" s="227">
        <v>2198.48</v>
      </c>
      <c r="N366" s="227">
        <v>6.3788999999999998</v>
      </c>
      <c r="O366" s="227">
        <v>1.5772999999999999</v>
      </c>
      <c r="P366" s="227">
        <f t="shared" si="33"/>
        <v>1329.3174949999998</v>
      </c>
      <c r="Q366" s="227">
        <f t="shared" si="34"/>
        <v>374.77634004605562</v>
      </c>
      <c r="R366" s="227">
        <f t="shared" si="35"/>
        <v>1.6500142857142859</v>
      </c>
    </row>
    <row r="367" spans="11:18">
      <c r="K367">
        <v>41064</v>
      </c>
      <c r="L367" s="227">
        <v>1278.1801</v>
      </c>
      <c r="M367" s="227">
        <v>2179.5300000000002</v>
      </c>
      <c r="N367" s="227">
        <v>6.3388999999999998</v>
      </c>
      <c r="O367" s="227">
        <v>1.5738000000000001</v>
      </c>
      <c r="P367" s="227">
        <f t="shared" si="33"/>
        <v>1324.7715000000001</v>
      </c>
      <c r="Q367" s="227">
        <f t="shared" si="34"/>
        <v>371.39527144803998</v>
      </c>
      <c r="R367" s="227">
        <f t="shared" si="35"/>
        <v>1.6441428571428571</v>
      </c>
    </row>
    <row r="368" spans="11:18">
      <c r="K368">
        <v>41065</v>
      </c>
      <c r="L368" s="227">
        <v>1285.5</v>
      </c>
      <c r="M368" s="227">
        <v>2178.2600000000002</v>
      </c>
      <c r="N368" s="227">
        <v>6.2724000000000002</v>
      </c>
      <c r="O368" s="227">
        <v>1.6196999999999999</v>
      </c>
      <c r="P368" s="227">
        <f t="shared" si="33"/>
        <v>1320.5674999999999</v>
      </c>
      <c r="Q368" s="227">
        <f t="shared" si="34"/>
        <v>368.27142063739029</v>
      </c>
      <c r="R368" s="227">
        <f t="shared" si="35"/>
        <v>1.6392428571428572</v>
      </c>
    </row>
    <row r="369" spans="11:18">
      <c r="K369">
        <v>41066</v>
      </c>
      <c r="L369" s="227">
        <v>1315.13</v>
      </c>
      <c r="M369" s="227">
        <v>2151.14</v>
      </c>
      <c r="N369" s="227">
        <v>6.1931000000000003</v>
      </c>
      <c r="O369" s="227">
        <v>1.6572</v>
      </c>
      <c r="P369" s="227">
        <f t="shared" si="33"/>
        <v>1318.1379999999999</v>
      </c>
      <c r="Q369" s="227">
        <f t="shared" si="34"/>
        <v>366.14434254795617</v>
      </c>
      <c r="R369" s="227">
        <f t="shared" si="35"/>
        <v>1.6352333333333333</v>
      </c>
    </row>
    <row r="370" spans="11:18">
      <c r="K370">
        <v>41067</v>
      </c>
      <c r="L370" s="227">
        <v>1314.99</v>
      </c>
      <c r="M370" s="227">
        <v>2190.8200000000002</v>
      </c>
      <c r="N370" s="227">
        <v>6.3144</v>
      </c>
      <c r="O370" s="227">
        <v>1.6162000000000001</v>
      </c>
      <c r="P370" s="227">
        <f t="shared" si="33"/>
        <v>1316.1585</v>
      </c>
      <c r="Q370" s="227">
        <f t="shared" si="34"/>
        <v>364.0170263777739</v>
      </c>
      <c r="R370" s="227">
        <f t="shared" si="35"/>
        <v>1.6279666666666668</v>
      </c>
    </row>
    <row r="371" spans="11:18">
      <c r="K371">
        <v>41068</v>
      </c>
      <c r="L371" s="227">
        <v>1325.66</v>
      </c>
      <c r="M371" s="227">
        <v>2273.02</v>
      </c>
      <c r="N371" s="227">
        <v>6.3486000000000002</v>
      </c>
      <c r="O371" s="227">
        <v>1.6741999999999999</v>
      </c>
      <c r="P371" s="227">
        <f t="shared" si="33"/>
        <v>1314.5420000000004</v>
      </c>
      <c r="Q371" s="227">
        <f t="shared" si="34"/>
        <v>362.87779477519553</v>
      </c>
      <c r="R371" s="227">
        <f t="shared" si="35"/>
        <v>1.6250904761904761</v>
      </c>
    </row>
    <row r="372" spans="11:18">
      <c r="K372">
        <v>41071</v>
      </c>
      <c r="L372" s="227">
        <v>1308.9301</v>
      </c>
      <c r="M372" s="227">
        <v>2269.79</v>
      </c>
      <c r="N372" s="227">
        <v>6.5511999999999997</v>
      </c>
      <c r="O372" s="227">
        <v>1.6024</v>
      </c>
      <c r="P372" s="227">
        <f t="shared" si="33"/>
        <v>1312.3190050000003</v>
      </c>
      <c r="Q372" s="227">
        <f t="shared" si="34"/>
        <v>361.67454621585</v>
      </c>
      <c r="R372" s="227">
        <f t="shared" si="35"/>
        <v>1.616757142857143</v>
      </c>
    </row>
    <row r="373" spans="11:18">
      <c r="K373">
        <v>41072</v>
      </c>
      <c r="L373" s="227">
        <v>1324.1801</v>
      </c>
      <c r="M373" s="227">
        <v>2351.5300000000002</v>
      </c>
      <c r="N373" s="227">
        <v>6.5763999999999996</v>
      </c>
      <c r="O373" s="227">
        <v>1.6262000000000001</v>
      </c>
      <c r="P373" s="227">
        <f t="shared" si="33"/>
        <v>1311.6105100000004</v>
      </c>
      <c r="Q373" s="227">
        <f t="shared" si="34"/>
        <v>361.40158859695407</v>
      </c>
      <c r="R373" s="227">
        <f t="shared" si="35"/>
        <v>1.6114333333333331</v>
      </c>
    </row>
    <row r="374" spans="11:18">
      <c r="K374">
        <v>41073</v>
      </c>
      <c r="L374" s="227">
        <v>1314.88</v>
      </c>
      <c r="M374" s="227">
        <v>2311.4299999999998</v>
      </c>
      <c r="N374" s="227">
        <v>6.5231000000000003</v>
      </c>
      <c r="O374" s="227">
        <v>1.6176999999999999</v>
      </c>
      <c r="P374" s="227">
        <f t="shared" si="33"/>
        <v>1310.8215100000002</v>
      </c>
      <c r="Q374" s="227">
        <f t="shared" si="34"/>
        <v>360.41972821815784</v>
      </c>
      <c r="R374" s="227">
        <f t="shared" si="35"/>
        <v>1.6053809523809521</v>
      </c>
    </row>
    <row r="375" spans="11:18">
      <c r="K375">
        <v>41074</v>
      </c>
      <c r="L375" s="227">
        <v>1329.1</v>
      </c>
      <c r="M375" s="227">
        <v>2341.4899999999998</v>
      </c>
      <c r="N375" s="227">
        <v>6.5679999999999996</v>
      </c>
      <c r="O375" s="227">
        <v>1.5768</v>
      </c>
      <c r="P375" s="227">
        <f t="shared" si="33"/>
        <v>1311.0365100000004</v>
      </c>
      <c r="Q375" s="227">
        <f t="shared" si="34"/>
        <v>359.29051477145504</v>
      </c>
      <c r="R375" s="227">
        <f t="shared" si="35"/>
        <v>1.6032285714285714</v>
      </c>
    </row>
    <row r="376" spans="11:18">
      <c r="K376">
        <v>41075</v>
      </c>
      <c r="L376" s="227">
        <v>1342.84</v>
      </c>
      <c r="M376" s="227">
        <v>2287.84</v>
      </c>
      <c r="N376" s="227">
        <v>6.8445999999999998</v>
      </c>
      <c r="O376" s="227">
        <v>1.6449</v>
      </c>
      <c r="P376" s="227">
        <f t="shared" si="33"/>
        <v>1312.9355100000002</v>
      </c>
      <c r="Q376" s="227">
        <f t="shared" si="34"/>
        <v>356.68992434973921</v>
      </c>
      <c r="R376" s="227">
        <f t="shared" si="35"/>
        <v>1.6073761904761905</v>
      </c>
    </row>
    <row r="377" spans="11:18">
      <c r="K377">
        <v>41078</v>
      </c>
      <c r="L377" s="227">
        <v>1344.78</v>
      </c>
      <c r="M377" s="227">
        <v>2276.42</v>
      </c>
      <c r="N377" s="227">
        <v>6.6875</v>
      </c>
      <c r="O377" s="227">
        <v>1.5885</v>
      </c>
      <c r="P377" s="227">
        <f t="shared" si="33"/>
        <v>1315.4135100000001</v>
      </c>
      <c r="Q377" s="227">
        <f t="shared" si="34"/>
        <v>354.20270222683075</v>
      </c>
      <c r="R377" s="227">
        <f t="shared" si="35"/>
        <v>1.6138761904761907</v>
      </c>
    </row>
    <row r="378" spans="11:18">
      <c r="K378">
        <v>41079</v>
      </c>
      <c r="L378" s="227">
        <v>1357.98</v>
      </c>
      <c r="M378" s="227">
        <v>2279.52</v>
      </c>
      <c r="N378" s="227">
        <v>6.6543000000000001</v>
      </c>
      <c r="O378" s="227">
        <v>1.6294</v>
      </c>
      <c r="P378" s="227">
        <f t="shared" si="33"/>
        <v>1317.5130100000001</v>
      </c>
      <c r="Q378" s="227">
        <f t="shared" si="34"/>
        <v>351.81614558681559</v>
      </c>
      <c r="R378" s="227">
        <f t="shared" si="35"/>
        <v>1.6188999999999996</v>
      </c>
    </row>
    <row r="379" spans="11:18">
      <c r="K379">
        <v>41080</v>
      </c>
      <c r="L379" s="227">
        <v>1355.6899000000001</v>
      </c>
      <c r="M379" s="227">
        <v>2268.11</v>
      </c>
      <c r="N379" s="227">
        <v>6.6924999999999999</v>
      </c>
      <c r="O379" s="227">
        <v>1.5969</v>
      </c>
      <c r="P379" s="227">
        <f t="shared" si="33"/>
        <v>1319.466005</v>
      </c>
      <c r="Q379" s="227">
        <f t="shared" si="34"/>
        <v>349.76467839380473</v>
      </c>
      <c r="R379" s="227">
        <f t="shared" si="35"/>
        <v>1.6199714285714282</v>
      </c>
    </row>
    <row r="380" spans="11:18">
      <c r="K380">
        <v>41081</v>
      </c>
      <c r="L380" s="227">
        <v>1325.51</v>
      </c>
      <c r="M380" s="227">
        <v>2346.6799999999998</v>
      </c>
      <c r="N380" s="227">
        <v>6.7797999999999998</v>
      </c>
      <c r="O380" s="227">
        <v>1.5490999999999999</v>
      </c>
      <c r="P380" s="227">
        <f t="shared" si="33"/>
        <v>1319.798505</v>
      </c>
      <c r="Q380" s="227">
        <f t="shared" si="34"/>
        <v>348.90090084766535</v>
      </c>
      <c r="R380" s="227">
        <f t="shared" si="35"/>
        <v>1.6147285714285715</v>
      </c>
    </row>
    <row r="381" spans="11:18">
      <c r="K381">
        <v>41082</v>
      </c>
      <c r="L381" s="227">
        <v>1335.02</v>
      </c>
      <c r="M381" s="227">
        <v>2369.2199999999998</v>
      </c>
      <c r="N381" s="227">
        <v>6.6631</v>
      </c>
      <c r="O381" s="227">
        <v>1.5117</v>
      </c>
      <c r="P381" s="227">
        <f t="shared" si="33"/>
        <v>1320.5154999999997</v>
      </c>
      <c r="Q381" s="227">
        <f t="shared" si="34"/>
        <v>348.71019485904429</v>
      </c>
      <c r="R381" s="227">
        <f t="shared" si="35"/>
        <v>1.6086761904761904</v>
      </c>
    </row>
    <row r="382" spans="11:18">
      <c r="K382">
        <v>41085</v>
      </c>
      <c r="L382" s="227">
        <v>1313.72</v>
      </c>
      <c r="M382" s="227">
        <v>2413.8000000000002</v>
      </c>
      <c r="N382" s="227">
        <v>6.7782</v>
      </c>
      <c r="O382" s="227">
        <v>1.5015000000000001</v>
      </c>
      <c r="P382" s="227">
        <f t="shared" si="33"/>
        <v>1320.3105049999999</v>
      </c>
      <c r="Q382" s="227">
        <f t="shared" si="34"/>
        <v>348.83756419662512</v>
      </c>
      <c r="R382" s="227">
        <f t="shared" si="35"/>
        <v>1.6023047619047617</v>
      </c>
    </row>
    <row r="383" spans="11:18">
      <c r="K383">
        <v>41086</v>
      </c>
      <c r="L383" s="227">
        <v>1319.99</v>
      </c>
      <c r="M383" s="227">
        <v>2426.56</v>
      </c>
      <c r="N383" s="227">
        <v>6.7228000000000003</v>
      </c>
      <c r="O383" s="227">
        <v>1.5166999999999999</v>
      </c>
      <c r="P383" s="227">
        <f t="shared" si="33"/>
        <v>1320.2952428571427</v>
      </c>
      <c r="Q383" s="227">
        <f t="shared" si="34"/>
        <v>349.35227940159984</v>
      </c>
      <c r="R383" s="227">
        <f t="shared" si="35"/>
        <v>1.5990047619047618</v>
      </c>
    </row>
    <row r="384" spans="11:18">
      <c r="K384">
        <v>41087</v>
      </c>
      <c r="L384" s="227">
        <v>1331.85</v>
      </c>
      <c r="M384" s="227">
        <v>2381</v>
      </c>
      <c r="N384" s="227">
        <v>6.7183000000000002</v>
      </c>
      <c r="O384" s="227">
        <v>1.4742999999999999</v>
      </c>
      <c r="P384" s="227">
        <f t="shared" si="33"/>
        <v>1320.2681</v>
      </c>
      <c r="Q384" s="227">
        <f t="shared" si="34"/>
        <v>349.22068821847245</v>
      </c>
      <c r="R384" s="227">
        <f t="shared" si="35"/>
        <v>1.5899619047619049</v>
      </c>
    </row>
    <row r="385" spans="11:18">
      <c r="K385">
        <v>41088</v>
      </c>
      <c r="L385" s="227">
        <v>1329.04</v>
      </c>
      <c r="M385" s="227">
        <v>2383.69</v>
      </c>
      <c r="N385" s="227">
        <v>6.6403999999999996</v>
      </c>
      <c r="O385" s="227">
        <v>1.4876</v>
      </c>
      <c r="P385" s="227">
        <f t="shared" si="33"/>
        <v>1321.0166761904763</v>
      </c>
      <c r="Q385" s="227">
        <f t="shared" si="34"/>
        <v>349.51698472921942</v>
      </c>
      <c r="R385" s="227">
        <f t="shared" si="35"/>
        <v>1.5849571428571427</v>
      </c>
    </row>
    <row r="386" spans="11:18">
      <c r="K386">
        <v>41089</v>
      </c>
      <c r="L386" s="227">
        <v>1362.16</v>
      </c>
      <c r="M386" s="227">
        <v>2317.34</v>
      </c>
      <c r="N386" s="227">
        <v>6.6451000000000002</v>
      </c>
      <c r="O386" s="227">
        <v>1.4723999999999999</v>
      </c>
      <c r="P386" s="227">
        <f t="shared" si="33"/>
        <v>1323.4847714285715</v>
      </c>
      <c r="Q386" s="227">
        <f t="shared" si="34"/>
        <v>349.51853484911328</v>
      </c>
      <c r="R386" s="227">
        <f t="shared" si="35"/>
        <v>1.5768809523809524</v>
      </c>
    </row>
    <row r="387" spans="11:18">
      <c r="K387">
        <v>41092</v>
      </c>
      <c r="L387" s="227">
        <v>1365.51</v>
      </c>
      <c r="M387" s="227">
        <v>2361.96</v>
      </c>
      <c r="N387" s="227">
        <v>6.5787000000000004</v>
      </c>
      <c r="O387" s="227">
        <v>1.5078</v>
      </c>
      <c r="P387" s="227">
        <f t="shared" si="33"/>
        <v>1327.6495333333335</v>
      </c>
      <c r="Q387" s="227">
        <f t="shared" si="34"/>
        <v>350.19668132845351</v>
      </c>
      <c r="R387" s="227">
        <f t="shared" si="35"/>
        <v>1.5735714285714286</v>
      </c>
    </row>
    <row r="388" spans="11:18">
      <c r="K388">
        <v>41093</v>
      </c>
      <c r="L388" s="227">
        <v>1374.02</v>
      </c>
      <c r="M388" s="227">
        <v>2350.96</v>
      </c>
      <c r="N388" s="227">
        <v>6.5328999999999997</v>
      </c>
      <c r="O388" s="227">
        <v>1.4942</v>
      </c>
      <c r="P388" s="227">
        <f t="shared" si="33"/>
        <v>1332.2133380952382</v>
      </c>
      <c r="Q388" s="227">
        <f t="shared" si="34"/>
        <v>350.94507446194604</v>
      </c>
      <c r="R388" s="227">
        <f t="shared" si="35"/>
        <v>1.5697809523809525</v>
      </c>
    </row>
    <row r="389" spans="11:18">
      <c r="K389">
        <v>41094</v>
      </c>
      <c r="M389" s="227">
        <v>2381.38</v>
      </c>
      <c r="N389" s="227">
        <v>6.5807000000000002</v>
      </c>
      <c r="O389" s="227">
        <v>1.5077</v>
      </c>
      <c r="P389" s="227">
        <f t="shared" si="33"/>
        <v>1334.5490050000001</v>
      </c>
      <c r="Q389" s="227">
        <f t="shared" si="34"/>
        <v>351.62998029491962</v>
      </c>
      <c r="R389" s="227">
        <f t="shared" si="35"/>
        <v>1.5644476190476191</v>
      </c>
    </row>
    <row r="390" spans="11:18">
      <c r="K390">
        <v>41095</v>
      </c>
      <c r="L390" s="227">
        <v>1367.58</v>
      </c>
      <c r="M390" s="227">
        <v>2385.09</v>
      </c>
      <c r="N390" s="227">
        <v>6.6787999999999998</v>
      </c>
      <c r="O390" s="227">
        <v>1.4567000000000001</v>
      </c>
      <c r="P390" s="227">
        <f t="shared" si="33"/>
        <v>1337.1715049999998</v>
      </c>
      <c r="Q390" s="227">
        <f t="shared" si="34"/>
        <v>352.08413323612274</v>
      </c>
      <c r="R390" s="227">
        <f t="shared" si="35"/>
        <v>1.5549000000000002</v>
      </c>
    </row>
    <row r="391" spans="11:18">
      <c r="K391">
        <v>41096</v>
      </c>
      <c r="L391" s="227">
        <v>1354.6801</v>
      </c>
      <c r="M391" s="227">
        <v>2403.6</v>
      </c>
      <c r="N391" s="227">
        <v>6.7427000000000001</v>
      </c>
      <c r="O391" s="227">
        <v>1.4262999999999999</v>
      </c>
      <c r="P391" s="227">
        <f t="shared" si="33"/>
        <v>1339.1560100000002</v>
      </c>
      <c r="Q391" s="227">
        <f t="shared" si="34"/>
        <v>352.52842674633729</v>
      </c>
      <c r="R391" s="227">
        <f t="shared" si="35"/>
        <v>1.5458571428571428</v>
      </c>
    </row>
    <row r="392" spans="11:18">
      <c r="K392">
        <v>41099</v>
      </c>
      <c r="L392" s="227">
        <v>1352.46</v>
      </c>
      <c r="M392" s="227">
        <v>2496.67</v>
      </c>
      <c r="N392" s="227">
        <v>6.8894000000000002</v>
      </c>
      <c r="O392" s="227">
        <v>1.3875</v>
      </c>
      <c r="P392" s="227">
        <f t="shared" si="33"/>
        <v>1340.4960099999998</v>
      </c>
      <c r="Q392" s="227">
        <f t="shared" si="34"/>
        <v>352.7640781586378</v>
      </c>
      <c r="R392" s="227">
        <f t="shared" si="35"/>
        <v>1.5322047619047618</v>
      </c>
    </row>
    <row r="393" spans="11:18">
      <c r="K393">
        <v>41100</v>
      </c>
      <c r="L393" s="227">
        <v>1341.47</v>
      </c>
      <c r="M393" s="227">
        <v>2502.54</v>
      </c>
      <c r="N393" s="227">
        <v>6.7134999999999998</v>
      </c>
      <c r="O393" s="227">
        <v>1.3975</v>
      </c>
      <c r="P393" s="227">
        <f t="shared" si="33"/>
        <v>1342.1230049999999</v>
      </c>
      <c r="Q393" s="227">
        <f t="shared" si="34"/>
        <v>354.01573915846711</v>
      </c>
      <c r="R393" s="227">
        <f t="shared" si="35"/>
        <v>1.522447619047619</v>
      </c>
    </row>
    <row r="394" spans="11:18">
      <c r="K394">
        <v>41101</v>
      </c>
      <c r="L394" s="227">
        <v>1341.46</v>
      </c>
      <c r="M394" s="227">
        <v>2459.41</v>
      </c>
      <c r="N394" s="227">
        <v>6.6982999999999997</v>
      </c>
      <c r="O394" s="227">
        <v>1.4378</v>
      </c>
      <c r="P394" s="227">
        <f t="shared" si="33"/>
        <v>1342.9870000000001</v>
      </c>
      <c r="Q394" s="227">
        <f t="shared" si="34"/>
        <v>354.47696794831143</v>
      </c>
      <c r="R394" s="227">
        <f t="shared" si="35"/>
        <v>1.5134761904761906</v>
      </c>
    </row>
    <row r="395" spans="11:18">
      <c r="K395">
        <v>41102</v>
      </c>
      <c r="L395" s="227">
        <v>1334.76</v>
      </c>
      <c r="M395" s="227">
        <v>2436.79</v>
      </c>
      <c r="N395" s="227">
        <v>6.7709999999999999</v>
      </c>
      <c r="O395" s="227">
        <v>1.5463</v>
      </c>
      <c r="P395" s="227">
        <f t="shared" si="33"/>
        <v>1343.9809999999998</v>
      </c>
      <c r="Q395" s="227">
        <f t="shared" si="34"/>
        <v>354.74361327238626</v>
      </c>
      <c r="R395" s="227">
        <f t="shared" si="35"/>
        <v>1.5100761904761903</v>
      </c>
    </row>
    <row r="396" spans="11:18">
      <c r="K396">
        <v>41103</v>
      </c>
      <c r="L396" s="227">
        <v>1356.78</v>
      </c>
      <c r="M396" s="227">
        <v>2387.77</v>
      </c>
      <c r="N396" s="227">
        <v>6.6938000000000004</v>
      </c>
      <c r="O396" s="227">
        <v>1.5019</v>
      </c>
      <c r="P396" s="227">
        <f t="shared" si="33"/>
        <v>1345.3649999999998</v>
      </c>
      <c r="Q396" s="227">
        <f t="shared" si="34"/>
        <v>354.75536294013625</v>
      </c>
      <c r="R396" s="227">
        <f t="shared" si="35"/>
        <v>1.5065095238095236</v>
      </c>
    </row>
    <row r="397" spans="11:18">
      <c r="K397">
        <v>41106</v>
      </c>
      <c r="L397" s="227">
        <v>1353.64</v>
      </c>
      <c r="M397" s="227">
        <v>2398.8200000000002</v>
      </c>
      <c r="N397" s="227">
        <v>6.7949999999999999</v>
      </c>
      <c r="O397" s="227">
        <v>1.4679</v>
      </c>
      <c r="P397" s="227">
        <f t="shared" si="33"/>
        <v>1345.905</v>
      </c>
      <c r="Q397" s="227">
        <f t="shared" si="34"/>
        <v>355.6694734986151</v>
      </c>
      <c r="R397" s="227">
        <f t="shared" si="35"/>
        <v>1.4980809523809524</v>
      </c>
    </row>
    <row r="398" spans="11:18">
      <c r="K398">
        <v>41107</v>
      </c>
      <c r="L398" s="227">
        <v>1363.67</v>
      </c>
      <c r="M398" s="227">
        <v>2433.29</v>
      </c>
      <c r="N398" s="227">
        <v>6.8006000000000002</v>
      </c>
      <c r="O398" s="227">
        <v>1.524</v>
      </c>
      <c r="P398" s="227">
        <f t="shared" si="33"/>
        <v>1346.8494999999998</v>
      </c>
      <c r="Q398" s="227">
        <f t="shared" si="34"/>
        <v>356.49808659379602</v>
      </c>
      <c r="R398" s="227">
        <f t="shared" si="35"/>
        <v>1.495009523809524</v>
      </c>
    </row>
    <row r="399" spans="11:18">
      <c r="K399">
        <v>41108</v>
      </c>
      <c r="L399" s="227">
        <v>1372.78</v>
      </c>
      <c r="M399" s="227">
        <v>2435.96</v>
      </c>
      <c r="N399" s="227">
        <v>6.8616000000000001</v>
      </c>
      <c r="O399" s="227">
        <v>1.4779</v>
      </c>
      <c r="P399" s="227">
        <f t="shared" si="33"/>
        <v>1347.5894999999996</v>
      </c>
      <c r="Q399" s="227">
        <f t="shared" si="34"/>
        <v>357.08355677371941</v>
      </c>
      <c r="R399" s="227">
        <f t="shared" si="35"/>
        <v>1.4877952380952384</v>
      </c>
    </row>
    <row r="400" spans="11:18">
      <c r="K400">
        <v>41109</v>
      </c>
      <c r="L400" s="227">
        <v>1376.51</v>
      </c>
      <c r="M400" s="227">
        <v>2420.41</v>
      </c>
      <c r="N400" s="227">
        <v>6.8772000000000002</v>
      </c>
      <c r="O400" s="227">
        <v>1.5630999999999999</v>
      </c>
      <c r="P400" s="227">
        <f t="shared" si="33"/>
        <v>1348.6305049999996</v>
      </c>
      <c r="Q400" s="227">
        <f t="shared" si="34"/>
        <v>357.69524212978143</v>
      </c>
      <c r="R400" s="227">
        <f t="shared" si="35"/>
        <v>1.4861857142857142</v>
      </c>
    </row>
    <row r="401" spans="11:18">
      <c r="K401">
        <v>41110</v>
      </c>
      <c r="L401" s="227">
        <v>1362.66</v>
      </c>
      <c r="M401" s="227">
        <v>2400.31</v>
      </c>
      <c r="N401" s="227">
        <v>6.9320000000000004</v>
      </c>
      <c r="O401" s="227">
        <v>1.5664</v>
      </c>
      <c r="P401" s="227">
        <f t="shared" si="33"/>
        <v>1350.4880049999997</v>
      </c>
      <c r="Q401" s="227">
        <f t="shared" si="34"/>
        <v>357.68950161378098</v>
      </c>
      <c r="R401" s="227">
        <f t="shared" si="35"/>
        <v>1.4870095238095236</v>
      </c>
    </row>
    <row r="402" spans="11:18">
      <c r="K402">
        <v>41113</v>
      </c>
      <c r="L402" s="227">
        <v>1350.52</v>
      </c>
      <c r="M402" s="227">
        <v>2399.58</v>
      </c>
      <c r="N402" s="227">
        <v>6.9634999999999998</v>
      </c>
      <c r="O402" s="227">
        <v>1.6283000000000001</v>
      </c>
      <c r="P402" s="227">
        <f t="shared" si="33"/>
        <v>1351.2630049999998</v>
      </c>
      <c r="Q402" s="227">
        <f t="shared" si="34"/>
        <v>357.14513697396796</v>
      </c>
      <c r="R402" s="227">
        <f t="shared" si="35"/>
        <v>1.4925619047619048</v>
      </c>
    </row>
    <row r="403" spans="11:18">
      <c r="K403">
        <v>41114</v>
      </c>
      <c r="L403" s="227">
        <v>1338.3100999999999</v>
      </c>
      <c r="M403" s="227">
        <v>2375.64</v>
      </c>
      <c r="N403" s="227">
        <v>6.8895999999999997</v>
      </c>
      <c r="O403" s="227">
        <v>1.6491</v>
      </c>
      <c r="P403" s="227">
        <f t="shared" si="33"/>
        <v>1352.4925099999996</v>
      </c>
      <c r="Q403" s="227">
        <f t="shared" si="34"/>
        <v>356.59516009423822</v>
      </c>
      <c r="R403" s="227">
        <f t="shared" si="35"/>
        <v>1.4995904761904761</v>
      </c>
    </row>
    <row r="404" spans="11:18">
      <c r="K404">
        <v>41115</v>
      </c>
      <c r="L404" s="227">
        <v>1337.89</v>
      </c>
      <c r="M404" s="227">
        <v>2396.7800000000002</v>
      </c>
      <c r="N404" s="227">
        <v>6.8342999999999998</v>
      </c>
      <c r="O404" s="227">
        <v>1.6880999999999999</v>
      </c>
      <c r="P404" s="227">
        <f t="shared" si="33"/>
        <v>1353.3875099999998</v>
      </c>
      <c r="Q404" s="227">
        <f t="shared" si="34"/>
        <v>356.10487783899021</v>
      </c>
      <c r="R404" s="227">
        <f t="shared" si="35"/>
        <v>1.5077523809523807</v>
      </c>
    </row>
    <row r="405" spans="11:18">
      <c r="K405">
        <v>41116</v>
      </c>
      <c r="L405" s="227">
        <v>1360.02</v>
      </c>
      <c r="M405" s="227">
        <v>2422.92</v>
      </c>
      <c r="N405" s="227">
        <v>6.7812999999999999</v>
      </c>
      <c r="O405" s="227">
        <v>1.6573</v>
      </c>
      <c r="P405" s="227">
        <f t="shared" ref="P405:P468" si="36">+AVERAGE(L385:L405)</f>
        <v>1354.7960099999998</v>
      </c>
      <c r="Q405" s="227">
        <f t="shared" si="34"/>
        <v>356.2421952298937</v>
      </c>
      <c r="R405" s="227">
        <f t="shared" si="35"/>
        <v>1.5164666666666666</v>
      </c>
    </row>
    <row r="406" spans="11:18">
      <c r="K406">
        <v>41117</v>
      </c>
      <c r="L406" s="227">
        <v>1385.97</v>
      </c>
      <c r="M406" s="227">
        <v>2451.69</v>
      </c>
      <c r="N406" s="227">
        <v>6.7046999999999999</v>
      </c>
      <c r="O406" s="227">
        <v>1.6641999999999999</v>
      </c>
      <c r="P406" s="227">
        <f t="shared" si="36"/>
        <v>1357.6425100000001</v>
      </c>
      <c r="Q406" s="227">
        <f t="shared" ref="Q406:Q469" si="37">+AVERAGE(M386:M406)/AVERAGE(N386:N406)</f>
        <v>356.55983494488419</v>
      </c>
      <c r="R406" s="227">
        <f t="shared" ref="R406:R469" si="38">AVERAGE(O386:O406)</f>
        <v>1.5248761904761903</v>
      </c>
    </row>
    <row r="407" spans="11:18">
      <c r="K407">
        <v>41120</v>
      </c>
      <c r="L407" s="227">
        <v>1385.3</v>
      </c>
      <c r="M407" s="227">
        <v>2458.81</v>
      </c>
      <c r="N407" s="227">
        <v>6.7080000000000002</v>
      </c>
      <c r="O407" s="227">
        <v>1.7378</v>
      </c>
      <c r="P407" s="227">
        <f t="shared" si="36"/>
        <v>1358.7995100000001</v>
      </c>
      <c r="Q407" s="227">
        <f t="shared" si="37"/>
        <v>357.39799869884439</v>
      </c>
      <c r="R407" s="227">
        <f t="shared" si="38"/>
        <v>1.5375142857142856</v>
      </c>
    </row>
    <row r="408" spans="11:18">
      <c r="K408">
        <v>41121</v>
      </c>
      <c r="L408" s="227">
        <v>1379.3199</v>
      </c>
      <c r="M408" s="227">
        <v>2381.2199999999998</v>
      </c>
      <c r="N408" s="227">
        <v>6.7186000000000003</v>
      </c>
      <c r="O408" s="227">
        <v>1.8154999999999999</v>
      </c>
      <c r="P408" s="227">
        <f t="shared" si="36"/>
        <v>1359.4900050000001</v>
      </c>
      <c r="Q408" s="227">
        <f t="shared" si="37"/>
        <v>357.18177501890369</v>
      </c>
      <c r="R408" s="227">
        <f t="shared" si="38"/>
        <v>1.5521666666666667</v>
      </c>
    </row>
    <row r="409" spans="11:18">
      <c r="K409">
        <v>41122</v>
      </c>
      <c r="L409" s="227">
        <v>1375.14</v>
      </c>
      <c r="M409" s="227">
        <v>2410.85</v>
      </c>
      <c r="N409" s="227">
        <v>6.7664999999999997</v>
      </c>
      <c r="O409" s="227">
        <v>1.8346</v>
      </c>
      <c r="P409" s="227">
        <f t="shared" si="36"/>
        <v>1359.5460049999997</v>
      </c>
      <c r="Q409" s="227">
        <f t="shared" si="37"/>
        <v>357.0164134968058</v>
      </c>
      <c r="R409" s="227">
        <f t="shared" si="38"/>
        <v>1.5683761904761906</v>
      </c>
    </row>
    <row r="410" spans="11:18">
      <c r="K410">
        <v>41123</v>
      </c>
      <c r="L410" s="227">
        <v>1365</v>
      </c>
      <c r="M410" s="227">
        <v>2430.37</v>
      </c>
      <c r="N410" s="227">
        <v>6.7439</v>
      </c>
      <c r="O410" s="227">
        <v>1.8105</v>
      </c>
      <c r="P410" s="227">
        <f t="shared" si="36"/>
        <v>1359.8057190476188</v>
      </c>
      <c r="Q410" s="227">
        <f t="shared" si="37"/>
        <v>356.95135458175707</v>
      </c>
      <c r="R410" s="227">
        <f t="shared" si="38"/>
        <v>1.5827952380952381</v>
      </c>
    </row>
    <row r="411" spans="11:18">
      <c r="K411">
        <v>41124</v>
      </c>
      <c r="L411" s="227">
        <v>1390.99</v>
      </c>
      <c r="M411" s="227">
        <v>2420.2600000000002</v>
      </c>
      <c r="N411" s="227">
        <v>6.7263000000000002</v>
      </c>
      <c r="O411" s="227">
        <v>1.8052999999999999</v>
      </c>
      <c r="P411" s="227">
        <f t="shared" si="36"/>
        <v>1360.920480952381</v>
      </c>
      <c r="Q411" s="227">
        <f t="shared" si="37"/>
        <v>357.07907760788373</v>
      </c>
      <c r="R411" s="227">
        <f t="shared" si="38"/>
        <v>1.5993952380952381</v>
      </c>
    </row>
    <row r="412" spans="11:18">
      <c r="K412">
        <v>41127</v>
      </c>
      <c r="L412" s="227">
        <v>1394.23</v>
      </c>
      <c r="M412" s="227">
        <v>2440.35</v>
      </c>
      <c r="N412" s="227">
        <v>6.6969000000000003</v>
      </c>
      <c r="O412" s="227">
        <v>1.7984</v>
      </c>
      <c r="P412" s="227">
        <f t="shared" si="36"/>
        <v>1362.8038095238098</v>
      </c>
      <c r="Q412" s="227">
        <f t="shared" si="37"/>
        <v>357.45156629210328</v>
      </c>
      <c r="R412" s="227">
        <f t="shared" si="38"/>
        <v>1.6171142857142857</v>
      </c>
    </row>
    <row r="413" spans="11:18">
      <c r="K413">
        <v>41128</v>
      </c>
      <c r="L413" s="227">
        <v>1401.35</v>
      </c>
      <c r="M413" s="227">
        <v>2483.42</v>
      </c>
      <c r="N413" s="227">
        <v>6.6105</v>
      </c>
      <c r="O413" s="227">
        <v>1.6916</v>
      </c>
      <c r="P413" s="227">
        <f t="shared" si="36"/>
        <v>1365.1319047619047</v>
      </c>
      <c r="Q413" s="227">
        <f t="shared" si="37"/>
        <v>358.05909319959426</v>
      </c>
      <c r="R413" s="227">
        <f t="shared" si="38"/>
        <v>1.6315952380952381</v>
      </c>
    </row>
    <row r="414" spans="11:18">
      <c r="K414">
        <v>41129</v>
      </c>
      <c r="L414" s="227">
        <v>1402.22</v>
      </c>
      <c r="M414" s="227">
        <v>2459.9499999999998</v>
      </c>
      <c r="N414" s="227">
        <v>6.5663999999999998</v>
      </c>
      <c r="O414" s="227">
        <v>1.6778999999999999</v>
      </c>
      <c r="P414" s="227">
        <f t="shared" si="36"/>
        <v>1368.0247619047618</v>
      </c>
      <c r="Q414" s="227">
        <f t="shared" si="37"/>
        <v>358.13001266357111</v>
      </c>
      <c r="R414" s="227">
        <f t="shared" si="38"/>
        <v>1.6449476190476191</v>
      </c>
    </row>
    <row r="415" spans="11:18">
      <c r="K415">
        <v>41130</v>
      </c>
      <c r="L415" s="227">
        <v>1402.8</v>
      </c>
      <c r="M415" s="227">
        <v>2441.23</v>
      </c>
      <c r="N415" s="227">
        <v>6.3472999999999997</v>
      </c>
      <c r="O415" s="227">
        <v>1.6865000000000001</v>
      </c>
      <c r="P415" s="227">
        <f t="shared" si="36"/>
        <v>1370.9457142857143</v>
      </c>
      <c r="Q415" s="227">
        <f t="shared" si="37"/>
        <v>358.88834817933696</v>
      </c>
      <c r="R415" s="227">
        <f t="shared" si="38"/>
        <v>1.6567904761904766</v>
      </c>
    </row>
    <row r="416" spans="11:18">
      <c r="K416">
        <v>41131</v>
      </c>
      <c r="L416" s="227">
        <v>1405.87</v>
      </c>
      <c r="M416" s="227">
        <v>2435.6999999999998</v>
      </c>
      <c r="N416" s="227">
        <v>6.3944000000000001</v>
      </c>
      <c r="O416" s="227">
        <v>1.6506000000000001</v>
      </c>
      <c r="P416" s="227">
        <f t="shared" si="36"/>
        <v>1374.3319047619048</v>
      </c>
      <c r="Q416" s="227">
        <f t="shared" si="37"/>
        <v>359.83640755690459</v>
      </c>
      <c r="R416" s="227">
        <f t="shared" si="38"/>
        <v>1.6617571428571429</v>
      </c>
    </row>
    <row r="417" spans="11:18">
      <c r="K417">
        <v>41134</v>
      </c>
      <c r="L417" s="227">
        <v>1404.11</v>
      </c>
      <c r="M417" s="227">
        <v>2442.52</v>
      </c>
      <c r="N417" s="227">
        <v>6.415</v>
      </c>
      <c r="O417" s="227">
        <v>1.6335</v>
      </c>
      <c r="P417" s="227">
        <f t="shared" si="36"/>
        <v>1376.5857142857142</v>
      </c>
      <c r="Q417" s="227">
        <f t="shared" si="37"/>
        <v>360.93517064681976</v>
      </c>
      <c r="R417" s="227">
        <f t="shared" si="38"/>
        <v>1.6680238095238096</v>
      </c>
    </row>
    <row r="418" spans="11:18">
      <c r="K418">
        <v>41135</v>
      </c>
      <c r="L418" s="227">
        <v>1403.9301</v>
      </c>
      <c r="M418" s="227">
        <v>2458.81</v>
      </c>
      <c r="N418" s="227">
        <v>6.4172000000000002</v>
      </c>
      <c r="O418" s="227">
        <v>1.6506000000000001</v>
      </c>
      <c r="P418" s="227">
        <f t="shared" si="36"/>
        <v>1378.980480952381</v>
      </c>
      <c r="Q418" s="227">
        <f t="shared" si="37"/>
        <v>362.33014909509933</v>
      </c>
      <c r="R418" s="227">
        <f t="shared" si="38"/>
        <v>1.6767238095238095</v>
      </c>
    </row>
    <row r="419" spans="11:18">
      <c r="K419">
        <v>41136</v>
      </c>
      <c r="L419" s="227">
        <v>1405.53</v>
      </c>
      <c r="M419" s="227">
        <v>2460.7199999999998</v>
      </c>
      <c r="N419" s="227">
        <v>6.5496999999999996</v>
      </c>
      <c r="O419" s="227">
        <v>1.6233</v>
      </c>
      <c r="P419" s="227">
        <f t="shared" si="36"/>
        <v>1380.9738142857143</v>
      </c>
      <c r="Q419" s="227">
        <f t="shared" si="37"/>
        <v>363.17238758221237</v>
      </c>
      <c r="R419" s="227">
        <f t="shared" si="38"/>
        <v>1.6814523809523809</v>
      </c>
    </row>
    <row r="420" spans="11:18">
      <c r="K420">
        <v>41137</v>
      </c>
      <c r="L420" s="227">
        <v>1415.51</v>
      </c>
      <c r="M420" s="227">
        <v>2447.2600000000002</v>
      </c>
      <c r="N420" s="227">
        <v>6.5232999999999999</v>
      </c>
      <c r="O420" s="227">
        <v>1.5484</v>
      </c>
      <c r="P420" s="227">
        <f t="shared" si="36"/>
        <v>1383.0085761904761</v>
      </c>
      <c r="Q420" s="227">
        <f t="shared" si="37"/>
        <v>364.1295429867028</v>
      </c>
      <c r="R420" s="227">
        <f t="shared" si="38"/>
        <v>1.6848095238095242</v>
      </c>
    </row>
    <row r="421" spans="11:18">
      <c r="K421">
        <v>41138</v>
      </c>
      <c r="L421" s="227">
        <v>1418.16</v>
      </c>
      <c r="M421" s="227">
        <v>2445.44</v>
      </c>
      <c r="N421" s="227">
        <v>6.4912000000000001</v>
      </c>
      <c r="O421" s="227">
        <v>1.5722</v>
      </c>
      <c r="P421" s="227">
        <f t="shared" si="36"/>
        <v>1384.9919095238095</v>
      </c>
      <c r="Q421" s="227">
        <f t="shared" si="37"/>
        <v>365.31414230587075</v>
      </c>
      <c r="R421" s="227">
        <f t="shared" si="38"/>
        <v>1.6852428571428573</v>
      </c>
    </row>
    <row r="422" spans="11:18">
      <c r="K422">
        <v>41141</v>
      </c>
      <c r="L422" s="227">
        <v>1418.13</v>
      </c>
      <c r="M422" s="227">
        <v>2424.0300000000002</v>
      </c>
      <c r="N422" s="227">
        <v>6.6033999999999997</v>
      </c>
      <c r="O422" s="227">
        <v>1.5960000000000001</v>
      </c>
      <c r="P422" s="227">
        <f t="shared" si="36"/>
        <v>1387.6333380952381</v>
      </c>
      <c r="Q422" s="227">
        <f t="shared" si="37"/>
        <v>366.34505062673884</v>
      </c>
      <c r="R422" s="227">
        <f t="shared" si="38"/>
        <v>1.6866523809523812</v>
      </c>
    </row>
    <row r="423" spans="11:18">
      <c r="K423">
        <v>41142</v>
      </c>
      <c r="L423" s="227">
        <v>1413.17</v>
      </c>
      <c r="M423" s="227">
        <v>2408.38</v>
      </c>
      <c r="N423" s="227">
        <v>6.5471000000000004</v>
      </c>
      <c r="O423" s="227">
        <v>1.6780999999999999</v>
      </c>
      <c r="P423" s="227">
        <f t="shared" si="36"/>
        <v>1390.6166714285712</v>
      </c>
      <c r="Q423" s="227">
        <f t="shared" si="37"/>
        <v>367.50551657273365</v>
      </c>
      <c r="R423" s="227">
        <f t="shared" si="38"/>
        <v>1.6890238095238099</v>
      </c>
    </row>
    <row r="424" spans="11:18">
      <c r="K424">
        <v>41143</v>
      </c>
      <c r="L424" s="227">
        <v>1413.49</v>
      </c>
      <c r="M424" s="227">
        <v>2402.56</v>
      </c>
      <c r="N424" s="227">
        <v>6.5259</v>
      </c>
      <c r="O424" s="227">
        <v>1.6677999999999999</v>
      </c>
      <c r="P424" s="227">
        <f t="shared" si="36"/>
        <v>1394.1966666666667</v>
      </c>
      <c r="Q424" s="227">
        <f t="shared" si="37"/>
        <v>368.66351438178884</v>
      </c>
      <c r="R424" s="227">
        <f t="shared" si="38"/>
        <v>1.6899142857142859</v>
      </c>
    </row>
    <row r="425" spans="11:18">
      <c r="K425">
        <v>41144</v>
      </c>
      <c r="L425" s="227">
        <v>1402.08</v>
      </c>
      <c r="M425" s="227">
        <v>2379.3000000000002</v>
      </c>
      <c r="N425" s="227">
        <v>6.5746000000000002</v>
      </c>
      <c r="O425" s="227">
        <v>1.6540999999999999</v>
      </c>
      <c r="P425" s="227">
        <f t="shared" si="36"/>
        <v>1397.2533333333333</v>
      </c>
      <c r="Q425" s="227">
        <f t="shared" si="37"/>
        <v>369.22894080146108</v>
      </c>
      <c r="R425" s="227">
        <f t="shared" si="38"/>
        <v>1.6882952380952381</v>
      </c>
    </row>
    <row r="426" spans="11:18">
      <c r="K426">
        <v>41145</v>
      </c>
      <c r="L426" s="227">
        <v>1411.13</v>
      </c>
      <c r="M426" s="227">
        <v>2382.25</v>
      </c>
      <c r="N426" s="227">
        <v>6.6009000000000002</v>
      </c>
      <c r="O426" s="227">
        <v>1.7004999999999999</v>
      </c>
      <c r="P426" s="227">
        <f t="shared" si="36"/>
        <v>1399.6871428571426</v>
      </c>
      <c r="Q426" s="227">
        <f t="shared" si="37"/>
        <v>369.41658865760263</v>
      </c>
      <c r="R426" s="227">
        <f t="shared" si="38"/>
        <v>1.6903523809523808</v>
      </c>
    </row>
    <row r="427" spans="11:18">
      <c r="K427">
        <v>41148</v>
      </c>
      <c r="L427" s="227">
        <v>1410.4399000000001</v>
      </c>
      <c r="M427" s="227">
        <v>2405.14</v>
      </c>
      <c r="N427" s="227">
        <v>6.5871000000000004</v>
      </c>
      <c r="O427" s="227">
        <v>1.7576000000000001</v>
      </c>
      <c r="P427" s="227">
        <f t="shared" si="36"/>
        <v>1400.8523761904764</v>
      </c>
      <c r="Q427" s="227">
        <f t="shared" si="37"/>
        <v>369.3940956107337</v>
      </c>
      <c r="R427" s="227">
        <f t="shared" si="38"/>
        <v>1.6948000000000001</v>
      </c>
    </row>
    <row r="428" spans="11:18">
      <c r="K428">
        <v>41149</v>
      </c>
      <c r="L428" s="227">
        <v>1409.3</v>
      </c>
      <c r="M428" s="227">
        <v>2381.96</v>
      </c>
      <c r="N428" s="227">
        <v>6.5468000000000002</v>
      </c>
      <c r="O428" s="227">
        <v>1.7230000000000001</v>
      </c>
      <c r="P428" s="227">
        <f t="shared" si="36"/>
        <v>1401.9952333333333</v>
      </c>
      <c r="Q428" s="227">
        <f t="shared" si="37"/>
        <v>369.26866396526361</v>
      </c>
      <c r="R428" s="227">
        <f t="shared" si="38"/>
        <v>1.6940952380952379</v>
      </c>
    </row>
    <row r="429" spans="11:18">
      <c r="K429">
        <v>41150</v>
      </c>
      <c r="L429" s="227">
        <v>1410.49</v>
      </c>
      <c r="M429" s="227">
        <v>2371.61</v>
      </c>
      <c r="N429" s="227">
        <v>6.5221999999999998</v>
      </c>
      <c r="O429" s="227">
        <v>1.8660000000000001</v>
      </c>
      <c r="P429" s="227">
        <f t="shared" si="36"/>
        <v>1403.4795238095237</v>
      </c>
      <c r="Q429" s="227">
        <f t="shared" si="37"/>
        <v>369.72537069004306</v>
      </c>
      <c r="R429" s="227">
        <f t="shared" si="38"/>
        <v>1.6964999999999997</v>
      </c>
    </row>
    <row r="430" spans="11:18">
      <c r="K430">
        <v>41151</v>
      </c>
      <c r="L430" s="227">
        <v>1399.48</v>
      </c>
      <c r="M430" s="227">
        <v>2406.52</v>
      </c>
      <c r="N430" s="227">
        <v>6.5635000000000003</v>
      </c>
      <c r="O430" s="227">
        <v>1.8414999999999999</v>
      </c>
      <c r="P430" s="227">
        <f t="shared" si="36"/>
        <v>1404.6385714285718</v>
      </c>
      <c r="Q430" s="227">
        <f t="shared" si="37"/>
        <v>370.2395284456386</v>
      </c>
      <c r="R430" s="227">
        <f t="shared" si="38"/>
        <v>1.6968285714285718</v>
      </c>
    </row>
    <row r="431" spans="11:18">
      <c r="K431">
        <v>41152</v>
      </c>
      <c r="L431" s="227">
        <v>1406.58</v>
      </c>
      <c r="M431" s="227">
        <v>2436.23</v>
      </c>
      <c r="N431" s="227">
        <v>6.5517000000000003</v>
      </c>
      <c r="O431" s="227">
        <v>1.8083</v>
      </c>
      <c r="P431" s="227">
        <f t="shared" si="36"/>
        <v>1406.6185714285714</v>
      </c>
      <c r="Q431" s="227">
        <f t="shared" si="37"/>
        <v>370.80023936855611</v>
      </c>
      <c r="R431" s="227">
        <f t="shared" si="38"/>
        <v>1.6967238095238095</v>
      </c>
    </row>
    <row r="432" spans="11:18">
      <c r="K432">
        <v>41155</v>
      </c>
      <c r="M432" s="227">
        <v>2508.71</v>
      </c>
      <c r="N432" s="227">
        <v>6.5130999999999997</v>
      </c>
      <c r="O432" s="227">
        <v>1.7718</v>
      </c>
      <c r="P432" s="227">
        <f t="shared" si="36"/>
        <v>1407.4</v>
      </c>
      <c r="Q432" s="227">
        <f t="shared" si="37"/>
        <v>372.02157957596228</v>
      </c>
      <c r="R432" s="227">
        <f t="shared" si="38"/>
        <v>1.6951285714285715</v>
      </c>
    </row>
    <row r="433" spans="11:18">
      <c r="K433">
        <v>41156</v>
      </c>
      <c r="L433" s="227">
        <v>1404.9399000000001</v>
      </c>
      <c r="M433" s="227">
        <v>2543.86</v>
      </c>
      <c r="N433" s="227">
        <v>6.5681000000000003</v>
      </c>
      <c r="O433" s="227">
        <v>1.764</v>
      </c>
      <c r="P433" s="227">
        <f t="shared" si="36"/>
        <v>1407.9354950000002</v>
      </c>
      <c r="Q433" s="227">
        <f t="shared" si="37"/>
        <v>373.12672512067638</v>
      </c>
      <c r="R433" s="227">
        <f t="shared" si="38"/>
        <v>1.6934904761904765</v>
      </c>
    </row>
    <row r="434" spans="11:18">
      <c r="K434">
        <v>41157</v>
      </c>
      <c r="L434" s="227">
        <v>1403.4301</v>
      </c>
      <c r="M434" s="227">
        <v>2479.2399999999998</v>
      </c>
      <c r="N434" s="227">
        <v>6.5876999999999999</v>
      </c>
      <c r="O434" s="227">
        <v>1.7527999999999999</v>
      </c>
      <c r="P434" s="227">
        <f t="shared" si="36"/>
        <v>1408.0395000000001</v>
      </c>
      <c r="Q434" s="227">
        <f t="shared" si="37"/>
        <v>373.15831195810699</v>
      </c>
      <c r="R434" s="227">
        <f t="shared" si="38"/>
        <v>1.6964047619047622</v>
      </c>
    </row>
    <row r="435" spans="11:18">
      <c r="K435">
        <v>41158</v>
      </c>
      <c r="L435" s="227">
        <v>1432.12</v>
      </c>
      <c r="M435" s="227">
        <v>2491.8200000000002</v>
      </c>
      <c r="N435" s="227">
        <v>6.4577999999999998</v>
      </c>
      <c r="O435" s="227">
        <v>1.7094</v>
      </c>
      <c r="P435" s="227">
        <f t="shared" si="36"/>
        <v>1409.5345</v>
      </c>
      <c r="Q435" s="227">
        <f t="shared" si="37"/>
        <v>373.68717491672021</v>
      </c>
      <c r="R435" s="227">
        <f t="shared" si="38"/>
        <v>1.6979047619047618</v>
      </c>
    </row>
    <row r="436" spans="11:18">
      <c r="K436">
        <v>41159</v>
      </c>
      <c r="L436" s="227">
        <v>1437.92</v>
      </c>
      <c r="M436" s="227">
        <v>2493.85</v>
      </c>
      <c r="N436" s="227">
        <v>6.4172000000000002</v>
      </c>
      <c r="O436" s="227">
        <v>1.6661999999999999</v>
      </c>
      <c r="P436" s="227">
        <f t="shared" si="36"/>
        <v>1411.2905000000003</v>
      </c>
      <c r="Q436" s="227">
        <f t="shared" si="37"/>
        <v>373.88065967717085</v>
      </c>
      <c r="R436" s="227">
        <f t="shared" si="38"/>
        <v>1.6969380952380952</v>
      </c>
    </row>
    <row r="437" spans="11:18">
      <c r="K437">
        <v>41162</v>
      </c>
      <c r="L437" s="227">
        <v>1429.08</v>
      </c>
      <c r="M437" s="227">
        <v>2500.79</v>
      </c>
      <c r="N437" s="227">
        <v>6.4469000000000003</v>
      </c>
      <c r="O437" s="227">
        <v>1.6094999999999999</v>
      </c>
      <c r="P437" s="227">
        <f t="shared" si="36"/>
        <v>1412.4510000000002</v>
      </c>
      <c r="Q437" s="227">
        <f t="shared" si="37"/>
        <v>374.21246854253394</v>
      </c>
      <c r="R437" s="227">
        <f t="shared" si="38"/>
        <v>1.6949809523809525</v>
      </c>
    </row>
    <row r="438" spans="11:18">
      <c r="K438">
        <v>41163</v>
      </c>
      <c r="L438" s="227">
        <v>1433.5699</v>
      </c>
      <c r="M438" s="227">
        <v>2531.75</v>
      </c>
      <c r="N438" s="227">
        <v>6.4440999999999997</v>
      </c>
      <c r="O438" s="227">
        <v>1.6541999999999999</v>
      </c>
      <c r="P438" s="227">
        <f t="shared" si="36"/>
        <v>1413.9239950000001</v>
      </c>
      <c r="Q438" s="227">
        <f t="shared" si="37"/>
        <v>374.78413158249987</v>
      </c>
      <c r="R438" s="227">
        <f t="shared" si="38"/>
        <v>1.6959666666666662</v>
      </c>
    </row>
    <row r="439" spans="11:18">
      <c r="K439">
        <v>41164</v>
      </c>
      <c r="L439" s="227">
        <v>1436.5600999999999</v>
      </c>
      <c r="M439" s="227">
        <v>2533.42</v>
      </c>
      <c r="N439" s="227">
        <v>6.4230999999999998</v>
      </c>
      <c r="O439" s="227">
        <v>1.6335</v>
      </c>
      <c r="P439" s="227">
        <f t="shared" si="36"/>
        <v>1415.5554950000001</v>
      </c>
      <c r="Q439" s="227">
        <f t="shared" si="37"/>
        <v>375.31241471804231</v>
      </c>
      <c r="R439" s="227">
        <f t="shared" si="38"/>
        <v>1.695152380952381</v>
      </c>
    </row>
    <row r="440" spans="11:18">
      <c r="K440">
        <v>41165</v>
      </c>
      <c r="L440" s="227">
        <v>1459.99</v>
      </c>
      <c r="M440" s="227">
        <v>2461.0100000000002</v>
      </c>
      <c r="N440" s="227">
        <v>6.3940000000000001</v>
      </c>
      <c r="O440" s="227">
        <v>1.6249</v>
      </c>
      <c r="P440" s="227">
        <f t="shared" si="36"/>
        <v>1418.2784950000002</v>
      </c>
      <c r="Q440" s="227">
        <f t="shared" si="37"/>
        <v>375.74141809062331</v>
      </c>
      <c r="R440" s="227">
        <f t="shared" si="38"/>
        <v>1.6952285714285711</v>
      </c>
    </row>
    <row r="441" spans="11:18">
      <c r="K441">
        <v>41166</v>
      </c>
      <c r="L441" s="227">
        <v>1465.77</v>
      </c>
      <c r="M441" s="227">
        <v>2494.1799999999998</v>
      </c>
      <c r="N441" s="227">
        <v>6.3628999999999998</v>
      </c>
      <c r="O441" s="227">
        <v>1.6197999999999999</v>
      </c>
      <c r="P441" s="227">
        <f t="shared" si="36"/>
        <v>1420.7914949999999</v>
      </c>
      <c r="Q441" s="227">
        <f t="shared" si="37"/>
        <v>376.52536800817376</v>
      </c>
      <c r="R441" s="227">
        <f t="shared" si="38"/>
        <v>1.6986285714285709</v>
      </c>
    </row>
    <row r="442" spans="11:18">
      <c r="K442">
        <v>41169</v>
      </c>
      <c r="L442" s="227">
        <v>1461.1899000000001</v>
      </c>
      <c r="M442" s="227">
        <v>2451.73</v>
      </c>
      <c r="N442" s="227">
        <v>6.4010999999999996</v>
      </c>
      <c r="O442" s="227">
        <v>1.6146</v>
      </c>
      <c r="P442" s="227">
        <f t="shared" si="36"/>
        <v>1422.94299</v>
      </c>
      <c r="Q442" s="227">
        <f t="shared" si="37"/>
        <v>376.81968278502802</v>
      </c>
      <c r="R442" s="227">
        <f t="shared" si="38"/>
        <v>1.700647619047619</v>
      </c>
    </row>
    <row r="443" spans="11:18">
      <c r="K443">
        <v>41170</v>
      </c>
      <c r="L443" s="227">
        <v>1459.3199</v>
      </c>
      <c r="M443" s="227">
        <v>2458.46</v>
      </c>
      <c r="N443" s="227">
        <v>6.3642000000000003</v>
      </c>
      <c r="O443" s="227">
        <v>1.6732</v>
      </c>
      <c r="P443" s="227">
        <f t="shared" si="36"/>
        <v>1425.0024849999998</v>
      </c>
      <c r="Q443" s="227">
        <f t="shared" si="37"/>
        <v>377.73291788856312</v>
      </c>
      <c r="R443" s="227">
        <f t="shared" si="38"/>
        <v>1.7043238095238098</v>
      </c>
    </row>
    <row r="444" spans="11:18">
      <c r="K444">
        <v>41171</v>
      </c>
      <c r="L444" s="227">
        <v>1461.05</v>
      </c>
      <c r="M444" s="227">
        <v>2464.7399999999998</v>
      </c>
      <c r="N444" s="227">
        <v>6.3536999999999999</v>
      </c>
      <c r="O444" s="227">
        <v>1.7427999999999999</v>
      </c>
      <c r="P444" s="227">
        <f t="shared" si="36"/>
        <v>1427.3964849999998</v>
      </c>
      <c r="Q444" s="227">
        <f t="shared" si="37"/>
        <v>378.68304472764163</v>
      </c>
      <c r="R444" s="227">
        <f t="shared" si="38"/>
        <v>1.7074047619047623</v>
      </c>
    </row>
    <row r="445" spans="11:18">
      <c r="K445">
        <v>41172</v>
      </c>
      <c r="L445" s="227">
        <v>1460.26</v>
      </c>
      <c r="M445" s="227">
        <v>2455.81</v>
      </c>
      <c r="N445" s="227">
        <v>6.3391000000000002</v>
      </c>
      <c r="O445" s="227">
        <v>1.7132000000000001</v>
      </c>
      <c r="P445" s="227">
        <f t="shared" si="36"/>
        <v>1429.7349849999998</v>
      </c>
      <c r="Q445" s="227">
        <f t="shared" si="37"/>
        <v>379.59458843491899</v>
      </c>
      <c r="R445" s="227">
        <f t="shared" si="38"/>
        <v>1.7095666666666667</v>
      </c>
    </row>
    <row r="446" spans="11:18">
      <c r="K446">
        <v>41173</v>
      </c>
      <c r="L446" s="227">
        <v>1460.15</v>
      </c>
      <c r="M446" s="227">
        <v>2469.42</v>
      </c>
      <c r="N446" s="227">
        <v>6.2976000000000001</v>
      </c>
      <c r="O446" s="227">
        <v>1.6741999999999999</v>
      </c>
      <c r="P446" s="227">
        <f t="shared" si="36"/>
        <v>1432.6384849999999</v>
      </c>
      <c r="Q446" s="227">
        <f t="shared" si="37"/>
        <v>381.03310083481404</v>
      </c>
      <c r="R446" s="227">
        <f t="shared" si="38"/>
        <v>1.7105238095238098</v>
      </c>
    </row>
    <row r="447" spans="11:18">
      <c r="K447">
        <v>41176</v>
      </c>
      <c r="L447" s="227">
        <v>1456.89</v>
      </c>
      <c r="M447" s="227">
        <v>2485.7600000000002</v>
      </c>
      <c r="N447" s="227">
        <v>6.0998000000000001</v>
      </c>
      <c r="O447" s="227">
        <v>1.6698999999999999</v>
      </c>
      <c r="P447" s="227">
        <f t="shared" si="36"/>
        <v>1434.926485</v>
      </c>
      <c r="Q447" s="227">
        <f t="shared" si="37"/>
        <v>383.2102820357922</v>
      </c>
      <c r="R447" s="227">
        <f t="shared" si="38"/>
        <v>1.7090666666666667</v>
      </c>
    </row>
    <row r="448" spans="11:18">
      <c r="K448">
        <v>41177</v>
      </c>
      <c r="L448" s="227">
        <v>1441.59</v>
      </c>
      <c r="M448" s="227">
        <v>2435.14</v>
      </c>
      <c r="N448" s="227">
        <v>6.3175999999999997</v>
      </c>
      <c r="O448" s="227">
        <v>1.6559999999999999</v>
      </c>
      <c r="P448" s="227">
        <f t="shared" si="36"/>
        <v>1436.4839900000002</v>
      </c>
      <c r="Q448" s="227">
        <f t="shared" si="37"/>
        <v>384.19770886152844</v>
      </c>
      <c r="R448" s="227">
        <f t="shared" si="38"/>
        <v>1.7042285714285714</v>
      </c>
    </row>
    <row r="449" spans="11:18">
      <c r="K449">
        <v>41178</v>
      </c>
      <c r="L449" s="227">
        <v>1433.3199</v>
      </c>
      <c r="M449" s="227">
        <v>2387.81</v>
      </c>
      <c r="N449" s="227">
        <v>6.2983000000000002</v>
      </c>
      <c r="O449" s="227">
        <v>1.663</v>
      </c>
      <c r="P449" s="227">
        <f t="shared" si="36"/>
        <v>1437.6849849999999</v>
      </c>
      <c r="Q449" s="227">
        <f t="shared" si="37"/>
        <v>384.94978982910942</v>
      </c>
      <c r="R449" s="227">
        <f t="shared" si="38"/>
        <v>1.7013714285714285</v>
      </c>
    </row>
    <row r="450" spans="11:18">
      <c r="K450">
        <v>41179</v>
      </c>
      <c r="L450" s="227">
        <v>1447.15</v>
      </c>
      <c r="M450" s="227">
        <v>2417.62</v>
      </c>
      <c r="N450" s="227">
        <v>6.3167</v>
      </c>
      <c r="O450" s="227">
        <v>1.7185999999999999</v>
      </c>
      <c r="P450" s="227">
        <f t="shared" si="36"/>
        <v>1439.517985</v>
      </c>
      <c r="Q450" s="227">
        <f t="shared" si="37"/>
        <v>385.87990323985895</v>
      </c>
      <c r="R450" s="227">
        <f t="shared" si="38"/>
        <v>1.6943523809523811</v>
      </c>
    </row>
    <row r="451" spans="11:18">
      <c r="K451">
        <v>41180</v>
      </c>
      <c r="L451" s="227">
        <v>1440.67</v>
      </c>
      <c r="M451" s="227">
        <v>2400.13</v>
      </c>
      <c r="N451" s="227">
        <v>6.2976999999999999</v>
      </c>
      <c r="O451" s="227">
        <v>1.8185</v>
      </c>
      <c r="P451" s="227">
        <f t="shared" si="36"/>
        <v>1441.5774849999998</v>
      </c>
      <c r="Q451" s="227">
        <f t="shared" si="37"/>
        <v>386.59629176089214</v>
      </c>
      <c r="R451" s="227">
        <f t="shared" si="38"/>
        <v>1.6932571428571428</v>
      </c>
    </row>
    <row r="452" spans="11:18">
      <c r="K452">
        <v>41183</v>
      </c>
      <c r="L452" s="227">
        <v>1444.49</v>
      </c>
      <c r="M452" s="227">
        <v>2405.08</v>
      </c>
      <c r="N452" s="227">
        <v>6.2893999999999997</v>
      </c>
      <c r="O452" s="227">
        <v>1.8344</v>
      </c>
      <c r="P452" s="227">
        <f t="shared" si="36"/>
        <v>1443.4729850000001</v>
      </c>
      <c r="Q452" s="227">
        <f t="shared" si="37"/>
        <v>387.12061562757253</v>
      </c>
      <c r="R452" s="227">
        <f t="shared" si="38"/>
        <v>1.6944999999999999</v>
      </c>
    </row>
    <row r="453" spans="11:18">
      <c r="K453">
        <v>41184</v>
      </c>
      <c r="L453" s="227">
        <v>1445.75</v>
      </c>
      <c r="M453" s="227">
        <v>2427.33</v>
      </c>
      <c r="N453" s="227">
        <v>6.2804000000000002</v>
      </c>
      <c r="O453" s="227">
        <v>1.7633000000000001</v>
      </c>
      <c r="P453" s="227">
        <f t="shared" si="36"/>
        <v>1443.5814142857143</v>
      </c>
      <c r="Q453" s="227">
        <f t="shared" si="37"/>
        <v>387.18568094176482</v>
      </c>
      <c r="R453" s="227">
        <f t="shared" si="38"/>
        <v>1.6940952380952381</v>
      </c>
    </row>
    <row r="454" spans="11:18">
      <c r="K454">
        <v>41185</v>
      </c>
      <c r="L454" s="227">
        <v>1450.99</v>
      </c>
      <c r="M454" s="227">
        <v>2471.54</v>
      </c>
      <c r="N454" s="227">
        <v>6.3181000000000003</v>
      </c>
      <c r="O454" s="227">
        <v>1.8133999999999999</v>
      </c>
      <c r="P454" s="227">
        <f t="shared" si="36"/>
        <v>1445.7742761904765</v>
      </c>
      <c r="Q454" s="227">
        <f t="shared" si="37"/>
        <v>387.36901475124228</v>
      </c>
      <c r="R454" s="227">
        <f t="shared" si="38"/>
        <v>1.696447619047619</v>
      </c>
    </row>
    <row r="455" spans="11:18">
      <c r="K455">
        <v>41186</v>
      </c>
      <c r="L455" s="227">
        <v>1461.4</v>
      </c>
      <c r="M455" s="227">
        <v>2455.9299999999998</v>
      </c>
      <c r="N455" s="227">
        <v>6.2735000000000003</v>
      </c>
      <c r="O455" s="227">
        <v>1.7572000000000001</v>
      </c>
      <c r="P455" s="227">
        <f t="shared" si="36"/>
        <v>1448.5347476190477</v>
      </c>
      <c r="Q455" s="227">
        <f t="shared" si="37"/>
        <v>388.10780129916543</v>
      </c>
      <c r="R455" s="227">
        <f t="shared" si="38"/>
        <v>1.6966571428571424</v>
      </c>
    </row>
    <row r="456" spans="11:18">
      <c r="K456">
        <v>41187</v>
      </c>
      <c r="L456" s="227">
        <v>1460.9301</v>
      </c>
      <c r="M456" s="227">
        <v>2428.0500000000002</v>
      </c>
      <c r="N456" s="227">
        <v>6.3128000000000002</v>
      </c>
      <c r="O456" s="227">
        <v>1.7888999999999999</v>
      </c>
      <c r="P456" s="227">
        <f t="shared" si="36"/>
        <v>1449.9066571428573</v>
      </c>
      <c r="Q456" s="227">
        <f t="shared" si="37"/>
        <v>388.05147307517132</v>
      </c>
      <c r="R456" s="227">
        <f t="shared" si="38"/>
        <v>1.7004428571428567</v>
      </c>
    </row>
    <row r="457" spans="11:18">
      <c r="K457">
        <v>41190</v>
      </c>
      <c r="L457" s="227">
        <v>1455.88</v>
      </c>
      <c r="M457" s="227">
        <v>2457.16</v>
      </c>
      <c r="N457" s="227">
        <v>6.4397000000000002</v>
      </c>
      <c r="O457" s="227">
        <v>1.8232999999999999</v>
      </c>
      <c r="P457" s="227">
        <f t="shared" si="36"/>
        <v>1450.7618952380956</v>
      </c>
      <c r="Q457" s="227">
        <f t="shared" si="37"/>
        <v>387.71014205230762</v>
      </c>
      <c r="R457" s="227">
        <f t="shared" si="38"/>
        <v>1.7079238095238094</v>
      </c>
    </row>
    <row r="458" spans="11:18">
      <c r="K458">
        <v>41191</v>
      </c>
      <c r="L458" s="227">
        <v>1441.48</v>
      </c>
      <c r="M458" s="227">
        <v>2368.96</v>
      </c>
      <c r="N458" s="227">
        <v>6.4100999999999999</v>
      </c>
      <c r="O458" s="227">
        <v>1.7451000000000001</v>
      </c>
      <c r="P458" s="227">
        <f t="shared" si="36"/>
        <v>1451.3523714285716</v>
      </c>
      <c r="Q458" s="227">
        <f t="shared" si="37"/>
        <v>386.82644047870502</v>
      </c>
      <c r="R458" s="227">
        <f t="shared" si="38"/>
        <v>1.7143809523809526</v>
      </c>
    </row>
    <row r="459" spans="11:18">
      <c r="K459">
        <v>41192</v>
      </c>
      <c r="L459" s="227">
        <v>1432.5600999999999</v>
      </c>
      <c r="M459" s="227">
        <v>2377.79</v>
      </c>
      <c r="N459" s="227">
        <v>6.3808999999999996</v>
      </c>
      <c r="O459" s="227">
        <v>1.7189000000000001</v>
      </c>
      <c r="P459" s="227">
        <f t="shared" si="36"/>
        <v>1451.3042857142859</v>
      </c>
      <c r="Q459" s="227">
        <f t="shared" si="37"/>
        <v>385.85244719325379</v>
      </c>
      <c r="R459" s="227">
        <f t="shared" si="38"/>
        <v>1.7174619047619051</v>
      </c>
    </row>
    <row r="460" spans="11:18">
      <c r="K460">
        <v>41193</v>
      </c>
      <c r="L460" s="227">
        <v>1432.84</v>
      </c>
      <c r="M460" s="227">
        <v>2376.4899999999998</v>
      </c>
      <c r="N460" s="227">
        <v>6.3833000000000002</v>
      </c>
      <c r="O460" s="227">
        <v>1.7189000000000001</v>
      </c>
      <c r="P460" s="227">
        <f t="shared" si="36"/>
        <v>1451.1271380952383</v>
      </c>
      <c r="Q460" s="227">
        <f t="shared" si="37"/>
        <v>384.78743467470696</v>
      </c>
      <c r="R460" s="227">
        <f t="shared" si="38"/>
        <v>1.7215285714285713</v>
      </c>
    </row>
    <row r="461" spans="11:18">
      <c r="K461">
        <v>41194</v>
      </c>
      <c r="L461" s="227">
        <v>1428.59</v>
      </c>
      <c r="M461" s="227">
        <v>2380.33</v>
      </c>
      <c r="N461" s="227">
        <v>6.3868999999999998</v>
      </c>
      <c r="O461" s="227">
        <v>1.6900999999999999</v>
      </c>
      <c r="P461" s="227">
        <f t="shared" si="36"/>
        <v>1449.6319000000003</v>
      </c>
      <c r="Q461" s="227">
        <f t="shared" si="37"/>
        <v>384.2010234435067</v>
      </c>
      <c r="R461" s="227">
        <f t="shared" si="38"/>
        <v>1.7246333333333335</v>
      </c>
    </row>
    <row r="462" spans="11:18">
      <c r="K462">
        <v>41197</v>
      </c>
      <c r="L462" s="227">
        <v>1440.13</v>
      </c>
      <c r="M462" s="227">
        <v>2332.8000000000002</v>
      </c>
      <c r="N462" s="227">
        <v>6.3608000000000002</v>
      </c>
      <c r="O462" s="227">
        <v>1.7242</v>
      </c>
      <c r="P462" s="227">
        <f t="shared" si="36"/>
        <v>1448.4109476190479</v>
      </c>
      <c r="Q462" s="227">
        <f t="shared" si="37"/>
        <v>382.99299512419731</v>
      </c>
      <c r="R462" s="227">
        <f t="shared" si="38"/>
        <v>1.7296047619047623</v>
      </c>
    </row>
    <row r="463" spans="11:18">
      <c r="K463">
        <v>41198</v>
      </c>
      <c r="L463" s="227">
        <v>1454.92</v>
      </c>
      <c r="M463" s="227">
        <v>2320.5700000000002</v>
      </c>
      <c r="N463" s="227">
        <v>6.3132000000000001</v>
      </c>
      <c r="O463" s="227">
        <v>1.7146999999999999</v>
      </c>
      <c r="P463" s="227">
        <f t="shared" si="36"/>
        <v>1448.112380952381</v>
      </c>
      <c r="Q463" s="227">
        <f t="shared" si="37"/>
        <v>382.25903346889129</v>
      </c>
      <c r="R463" s="227">
        <f t="shared" si="38"/>
        <v>1.7343714285714291</v>
      </c>
    </row>
    <row r="464" spans="11:18">
      <c r="K464">
        <v>41199</v>
      </c>
      <c r="L464" s="227">
        <v>1460.91</v>
      </c>
      <c r="M464" s="227">
        <v>2323.39</v>
      </c>
      <c r="N464" s="227">
        <v>6.3562000000000003</v>
      </c>
      <c r="O464" s="227">
        <v>1.6840999999999999</v>
      </c>
      <c r="P464" s="227">
        <f t="shared" si="36"/>
        <v>1448.1881000000003</v>
      </c>
      <c r="Q464" s="227">
        <f t="shared" si="37"/>
        <v>381.26516083471739</v>
      </c>
      <c r="R464" s="227">
        <f t="shared" si="38"/>
        <v>1.7348904761904766</v>
      </c>
    </row>
    <row r="465" spans="11:18">
      <c r="K465">
        <v>41200</v>
      </c>
      <c r="L465" s="227">
        <v>1457.34</v>
      </c>
      <c r="M465" s="227">
        <v>2350.33</v>
      </c>
      <c r="N465" s="227">
        <v>6.4217000000000004</v>
      </c>
      <c r="O465" s="227">
        <v>1.7506999999999999</v>
      </c>
      <c r="P465" s="227">
        <f t="shared" si="36"/>
        <v>1448.0114333333336</v>
      </c>
      <c r="Q465" s="227">
        <f t="shared" si="37"/>
        <v>380.20915949427291</v>
      </c>
      <c r="R465" s="227">
        <f t="shared" si="38"/>
        <v>1.7352666666666672</v>
      </c>
    </row>
    <row r="466" spans="11:18">
      <c r="K466">
        <v>41201</v>
      </c>
      <c r="L466" s="227">
        <v>1433.1899000000001</v>
      </c>
      <c r="M466" s="227">
        <v>2395.13</v>
      </c>
      <c r="N466" s="227">
        <v>6.4583000000000004</v>
      </c>
      <c r="O466" s="227">
        <v>1.6466000000000001</v>
      </c>
      <c r="P466" s="227">
        <f t="shared" si="36"/>
        <v>1446.7223809523809</v>
      </c>
      <c r="Q466" s="227">
        <f t="shared" si="37"/>
        <v>379.41223790155851</v>
      </c>
      <c r="R466" s="227">
        <f t="shared" si="38"/>
        <v>1.7320952380952386</v>
      </c>
    </row>
    <row r="467" spans="11:18">
      <c r="K467">
        <v>41204</v>
      </c>
      <c r="L467" s="227">
        <v>1433.8199</v>
      </c>
      <c r="M467" s="227">
        <v>2394.85</v>
      </c>
      <c r="N467" s="227">
        <v>6.4572000000000003</v>
      </c>
      <c r="O467" s="227">
        <v>1.6148</v>
      </c>
      <c r="P467" s="227">
        <f t="shared" si="36"/>
        <v>1445.4685666666667</v>
      </c>
      <c r="Q467" s="227">
        <f t="shared" si="37"/>
        <v>378.39758328665209</v>
      </c>
      <c r="R467" s="227">
        <f t="shared" si="38"/>
        <v>1.729266666666667</v>
      </c>
    </row>
    <row r="468" spans="11:18">
      <c r="K468">
        <v>41205</v>
      </c>
      <c r="L468" s="227">
        <v>1413.11</v>
      </c>
      <c r="M468" s="227">
        <v>2370.19</v>
      </c>
      <c r="N468" s="227">
        <v>6.4489999999999998</v>
      </c>
      <c r="O468" s="227">
        <v>1.6063000000000001</v>
      </c>
      <c r="P468" s="227">
        <f t="shared" si="36"/>
        <v>1443.3838047619047</v>
      </c>
      <c r="Q468" s="227">
        <f t="shared" si="37"/>
        <v>376.54240730727122</v>
      </c>
      <c r="R468" s="227">
        <f t="shared" si="38"/>
        <v>1.7262380952380956</v>
      </c>
    </row>
    <row r="469" spans="11:18">
      <c r="K469">
        <v>41206</v>
      </c>
      <c r="L469" s="227">
        <v>1408.75</v>
      </c>
      <c r="M469" s="227">
        <v>2401.84</v>
      </c>
      <c r="N469" s="227">
        <v>6.4984999999999999</v>
      </c>
      <c r="O469" s="227">
        <v>1.5945</v>
      </c>
      <c r="P469" s="227">
        <f t="shared" ref="P469:P532" si="39">+AVERAGE(L449:L469)</f>
        <v>1441.8199952380951</v>
      </c>
      <c r="Q469" s="227">
        <f t="shared" si="37"/>
        <v>375.78388469342809</v>
      </c>
      <c r="R469" s="227">
        <f t="shared" si="38"/>
        <v>1.7233095238095235</v>
      </c>
    </row>
    <row r="470" spans="11:18">
      <c r="K470">
        <v>41207</v>
      </c>
      <c r="L470" s="227">
        <v>1412.97</v>
      </c>
      <c r="M470" s="227">
        <v>2390.0500000000002</v>
      </c>
      <c r="N470" s="227">
        <v>6.4482999999999997</v>
      </c>
      <c r="O470" s="227">
        <v>1.5911</v>
      </c>
      <c r="P470" s="227">
        <f t="shared" si="39"/>
        <v>1440.8509523809525</v>
      </c>
      <c r="Q470" s="227">
        <f t="shared" ref="Q470:Q533" si="40">+AVERAGE(M450:M470)/AVERAGE(N450:N470)</f>
        <v>375.37950299097457</v>
      </c>
      <c r="R470" s="227">
        <f t="shared" ref="R470:R533" si="41">AVERAGE(O450:O470)</f>
        <v>1.719885714285714</v>
      </c>
    </row>
    <row r="471" spans="11:18">
      <c r="K471">
        <v>41208</v>
      </c>
      <c r="L471" s="227">
        <v>1411.9399000000001</v>
      </c>
      <c r="M471" s="227">
        <v>2394.5100000000002</v>
      </c>
      <c r="N471" s="227">
        <v>6.5494000000000003</v>
      </c>
      <c r="O471" s="227">
        <v>1.5928</v>
      </c>
      <c r="P471" s="227">
        <f t="shared" si="39"/>
        <v>1439.174280952381</v>
      </c>
      <c r="Q471" s="227">
        <f t="shared" si="40"/>
        <v>374.55569361019178</v>
      </c>
      <c r="R471" s="227">
        <f t="shared" si="41"/>
        <v>1.7138952380952379</v>
      </c>
    </row>
    <row r="472" spans="11:18">
      <c r="K472">
        <v>41211</v>
      </c>
      <c r="M472" s="227">
        <v>2354.0500000000002</v>
      </c>
      <c r="N472" s="227">
        <v>6.4316000000000004</v>
      </c>
      <c r="O472" s="227">
        <v>1.58</v>
      </c>
      <c r="P472" s="227">
        <f t="shared" si="39"/>
        <v>1439.0994950000002</v>
      </c>
      <c r="Q472" s="227">
        <f t="shared" si="40"/>
        <v>373.83871023019793</v>
      </c>
      <c r="R472" s="227">
        <f t="shared" si="41"/>
        <v>1.7025380952380951</v>
      </c>
    </row>
    <row r="473" spans="11:18">
      <c r="K473">
        <v>41212</v>
      </c>
      <c r="M473" s="227">
        <v>2320.69</v>
      </c>
      <c r="N473" s="227">
        <v>6.3886000000000003</v>
      </c>
      <c r="O473" s="227">
        <v>1.6131</v>
      </c>
      <c r="P473" s="227">
        <f t="shared" si="39"/>
        <v>1438.8157842105265</v>
      </c>
      <c r="Q473" s="227">
        <f t="shared" si="40"/>
        <v>372.93433145843653</v>
      </c>
      <c r="R473" s="227">
        <f t="shared" si="41"/>
        <v>1.6919999999999997</v>
      </c>
    </row>
    <row r="474" spans="11:18">
      <c r="K474">
        <v>41213</v>
      </c>
      <c r="L474" s="227">
        <v>1412.16</v>
      </c>
      <c r="M474" s="227">
        <v>2322.27</v>
      </c>
      <c r="N474" s="227">
        <v>6.6173999999999999</v>
      </c>
      <c r="O474" s="227">
        <v>1.6658999999999999</v>
      </c>
      <c r="P474" s="227">
        <f t="shared" si="39"/>
        <v>1437.0478894736843</v>
      </c>
      <c r="Q474" s="227">
        <f t="shared" si="40"/>
        <v>371.22078192127327</v>
      </c>
      <c r="R474" s="227">
        <f t="shared" si="41"/>
        <v>1.6873619047619048</v>
      </c>
    </row>
    <row r="475" spans="11:18">
      <c r="K475">
        <v>41214</v>
      </c>
      <c r="L475" s="227">
        <v>1427.59</v>
      </c>
      <c r="M475" s="227">
        <v>2283.09</v>
      </c>
      <c r="N475" s="227">
        <v>6.6558999999999999</v>
      </c>
      <c r="O475" s="227">
        <v>1.6796</v>
      </c>
      <c r="P475" s="227">
        <f t="shared" si="39"/>
        <v>1435.8163105263159</v>
      </c>
      <c r="Q475" s="227">
        <f t="shared" si="40"/>
        <v>368.89586372064389</v>
      </c>
      <c r="R475" s="227">
        <f t="shared" si="41"/>
        <v>1.6809904761904759</v>
      </c>
    </row>
    <row r="476" spans="11:18">
      <c r="K476">
        <v>41215</v>
      </c>
      <c r="L476" s="227">
        <v>1414.2</v>
      </c>
      <c r="M476" s="227">
        <v>2295.33</v>
      </c>
      <c r="N476" s="227">
        <v>6.8044000000000002</v>
      </c>
      <c r="O476" s="227">
        <v>1.6899</v>
      </c>
      <c r="P476" s="227">
        <f t="shared" si="39"/>
        <v>1433.3321000000001</v>
      </c>
      <c r="Q476" s="227">
        <f t="shared" si="40"/>
        <v>366.26572966304172</v>
      </c>
      <c r="R476" s="227">
        <f t="shared" si="41"/>
        <v>1.6777857142857142</v>
      </c>
    </row>
    <row r="477" spans="11:18">
      <c r="K477">
        <v>41218</v>
      </c>
      <c r="L477" s="227">
        <v>1417.26</v>
      </c>
      <c r="M477" s="227">
        <v>2295.59</v>
      </c>
      <c r="N477" s="227">
        <v>6.8639999999999999</v>
      </c>
      <c r="O477" s="227">
        <v>1.6625000000000001</v>
      </c>
      <c r="P477" s="227">
        <f t="shared" si="39"/>
        <v>1431.0336736842105</v>
      </c>
      <c r="Q477" s="227">
        <f t="shared" si="40"/>
        <v>363.8086678415055</v>
      </c>
      <c r="R477" s="227">
        <f t="shared" si="41"/>
        <v>1.6717666666666668</v>
      </c>
    </row>
    <row r="478" spans="11:18">
      <c r="K478">
        <v>41219</v>
      </c>
      <c r="L478" s="227">
        <v>1428.39</v>
      </c>
      <c r="M478" s="227">
        <v>2319.6999999999998</v>
      </c>
      <c r="N478" s="227">
        <v>6.8158000000000003</v>
      </c>
      <c r="O478" s="227">
        <v>1.6369</v>
      </c>
      <c r="P478" s="227">
        <f t="shared" si="39"/>
        <v>1429.5868315789476</v>
      </c>
      <c r="Q478" s="227">
        <f t="shared" si="40"/>
        <v>361.79851449049659</v>
      </c>
      <c r="R478" s="227">
        <f t="shared" si="41"/>
        <v>1.6628904761904764</v>
      </c>
    </row>
    <row r="479" spans="11:18">
      <c r="K479">
        <v>41220</v>
      </c>
      <c r="L479" s="227">
        <v>1394.53</v>
      </c>
      <c r="M479" s="227">
        <v>2242.4</v>
      </c>
      <c r="N479" s="227">
        <v>6.9132999999999996</v>
      </c>
      <c r="O479" s="227">
        <v>1.6284000000000001</v>
      </c>
      <c r="P479" s="227">
        <f t="shared" si="39"/>
        <v>1427.1157789473684</v>
      </c>
      <c r="Q479" s="227">
        <f t="shared" si="40"/>
        <v>359.54509045691736</v>
      </c>
      <c r="R479" s="227">
        <f t="shared" si="41"/>
        <v>1.6573333333333338</v>
      </c>
    </row>
    <row r="480" spans="11:18">
      <c r="K480">
        <v>41221</v>
      </c>
      <c r="L480" s="227">
        <v>1377.51</v>
      </c>
      <c r="M480" s="227">
        <v>2339.92</v>
      </c>
      <c r="N480" s="227">
        <v>7.0506000000000002</v>
      </c>
      <c r="O480" s="227">
        <v>1.6147</v>
      </c>
      <c r="P480" s="227">
        <f t="shared" si="39"/>
        <v>1424.2184052631576</v>
      </c>
      <c r="Q480" s="227">
        <f t="shared" si="40"/>
        <v>357.52032343101922</v>
      </c>
      <c r="R480" s="227">
        <f t="shared" si="41"/>
        <v>1.6523714285714288</v>
      </c>
    </row>
    <row r="481" spans="11:18">
      <c r="K481">
        <v>41222</v>
      </c>
      <c r="L481" s="227">
        <v>1379.85</v>
      </c>
      <c r="M481" s="227">
        <v>2328.88</v>
      </c>
      <c r="N481" s="227">
        <v>6.9912999999999998</v>
      </c>
      <c r="O481" s="227">
        <v>1.6155999999999999</v>
      </c>
      <c r="P481" s="227">
        <f t="shared" si="39"/>
        <v>1421.4294578947367</v>
      </c>
      <c r="Q481" s="227">
        <f t="shared" si="40"/>
        <v>355.60338965394499</v>
      </c>
      <c r="R481" s="227">
        <f t="shared" si="41"/>
        <v>1.6474523809523813</v>
      </c>
    </row>
    <row r="482" spans="11:18">
      <c r="K482">
        <v>41225</v>
      </c>
      <c r="L482" s="227">
        <v>1380.03</v>
      </c>
      <c r="M482" s="227">
        <v>2327.5</v>
      </c>
      <c r="N482" s="227">
        <v>7.0423</v>
      </c>
      <c r="O482" s="227">
        <v>1.6207</v>
      </c>
      <c r="P482" s="227">
        <f t="shared" si="39"/>
        <v>1418.8736684210521</v>
      </c>
      <c r="Q482" s="227">
        <f t="shared" si="40"/>
        <v>353.54494779239064</v>
      </c>
      <c r="R482" s="227">
        <f t="shared" si="41"/>
        <v>1.6441476190476192</v>
      </c>
    </row>
    <row r="483" spans="11:18">
      <c r="K483">
        <v>41226</v>
      </c>
      <c r="L483" s="227">
        <v>1374.53</v>
      </c>
      <c r="M483" s="227">
        <v>2408.17</v>
      </c>
      <c r="N483" s="227">
        <v>7.07</v>
      </c>
      <c r="O483" s="227">
        <v>1.6028</v>
      </c>
      <c r="P483" s="227">
        <f t="shared" si="39"/>
        <v>1415.4210368421047</v>
      </c>
      <c r="Q483" s="227">
        <f t="shared" si="40"/>
        <v>352.28873113319048</v>
      </c>
      <c r="R483" s="227">
        <f t="shared" si="41"/>
        <v>1.6383666666666667</v>
      </c>
    </row>
    <row r="484" spans="11:18">
      <c r="K484">
        <v>41227</v>
      </c>
      <c r="L484" s="227">
        <v>1355.49</v>
      </c>
      <c r="M484" s="227">
        <v>2419.3000000000002</v>
      </c>
      <c r="N484" s="227">
        <v>7.0163000000000002</v>
      </c>
      <c r="O484" s="227">
        <v>1.5874999999999999</v>
      </c>
      <c r="P484" s="227">
        <f t="shared" si="39"/>
        <v>1410.1878789473681</v>
      </c>
      <c r="Q484" s="227">
        <f t="shared" si="40"/>
        <v>351.22697702995214</v>
      </c>
      <c r="R484" s="227">
        <f t="shared" si="41"/>
        <v>1.6323095238095238</v>
      </c>
    </row>
    <row r="485" spans="11:18">
      <c r="K485">
        <v>41228</v>
      </c>
      <c r="L485" s="227">
        <v>1353.33</v>
      </c>
      <c r="M485" s="227">
        <v>2419.6799999999998</v>
      </c>
      <c r="N485" s="227">
        <v>7.0057</v>
      </c>
      <c r="O485" s="227">
        <v>1.5857000000000001</v>
      </c>
      <c r="P485" s="227">
        <f t="shared" si="39"/>
        <v>1404.5257736842104</v>
      </c>
      <c r="Q485" s="227">
        <f t="shared" si="40"/>
        <v>350.29166453824627</v>
      </c>
      <c r="R485" s="227">
        <f t="shared" si="41"/>
        <v>1.6276238095238096</v>
      </c>
    </row>
    <row r="486" spans="11:18">
      <c r="K486">
        <v>41229</v>
      </c>
      <c r="L486" s="227">
        <v>1359.88</v>
      </c>
      <c r="M486" s="227">
        <v>2458.9499999999998</v>
      </c>
      <c r="N486" s="227">
        <v>6.9160000000000004</v>
      </c>
      <c r="O486" s="227">
        <v>1.6214999999999999</v>
      </c>
      <c r="P486" s="227">
        <f t="shared" si="39"/>
        <v>1399.3962999999997</v>
      </c>
      <c r="Q486" s="227">
        <f t="shared" si="40"/>
        <v>349.83544712780116</v>
      </c>
      <c r="R486" s="227">
        <f t="shared" si="41"/>
        <v>1.6214714285714285</v>
      </c>
    </row>
    <row r="487" spans="11:18">
      <c r="K487">
        <v>41232</v>
      </c>
      <c r="L487" s="227">
        <v>1386.89</v>
      </c>
      <c r="M487" s="227">
        <v>2470.04</v>
      </c>
      <c r="N487" s="227">
        <v>6.798</v>
      </c>
      <c r="O487" s="227">
        <v>1.6164000000000001</v>
      </c>
      <c r="P487" s="227">
        <f t="shared" si="39"/>
        <v>1396.9594631578946</v>
      </c>
      <c r="Q487" s="227">
        <f t="shared" si="40"/>
        <v>349.52561509229554</v>
      </c>
      <c r="R487" s="227">
        <f t="shared" si="41"/>
        <v>1.6200333333333332</v>
      </c>
    </row>
    <row r="488" spans="11:18">
      <c r="K488">
        <v>41233</v>
      </c>
      <c r="L488" s="227">
        <v>1387.8100999999999</v>
      </c>
      <c r="M488" s="227">
        <v>2450.0300000000002</v>
      </c>
      <c r="N488" s="227">
        <v>6.8368000000000002</v>
      </c>
      <c r="O488" s="227">
        <v>1.6540999999999999</v>
      </c>
      <c r="P488" s="227">
        <f t="shared" si="39"/>
        <v>1394.5378947368422</v>
      </c>
      <c r="Q488" s="227">
        <f t="shared" si="40"/>
        <v>348.98046751902018</v>
      </c>
      <c r="R488" s="227">
        <f t="shared" si="41"/>
        <v>1.6219047619047617</v>
      </c>
    </row>
    <row r="489" spans="11:18">
      <c r="K489">
        <v>41234</v>
      </c>
      <c r="L489" s="227">
        <v>1391.03</v>
      </c>
      <c r="M489" s="227">
        <v>2480.0300000000002</v>
      </c>
      <c r="N489" s="227">
        <v>6.8459000000000003</v>
      </c>
      <c r="O489" s="227">
        <v>1.698</v>
      </c>
      <c r="P489" s="227">
        <f t="shared" si="39"/>
        <v>1393.3757894736841</v>
      </c>
      <c r="Q489" s="227">
        <f t="shared" si="40"/>
        <v>348.77935691683723</v>
      </c>
      <c r="R489" s="227">
        <f t="shared" si="41"/>
        <v>1.6262714285714286</v>
      </c>
    </row>
    <row r="490" spans="11:18">
      <c r="K490">
        <v>41235</v>
      </c>
      <c r="M490" s="227">
        <v>2520.2800000000002</v>
      </c>
      <c r="N490" s="227">
        <v>6.5141999999999998</v>
      </c>
      <c r="O490" s="227">
        <v>1.7299</v>
      </c>
      <c r="P490" s="227">
        <f t="shared" si="39"/>
        <v>1392.5216666666665</v>
      </c>
      <c r="Q490" s="227">
        <f t="shared" si="40"/>
        <v>349.57166643988677</v>
      </c>
      <c r="R490" s="227">
        <f t="shared" si="41"/>
        <v>1.6327190476190474</v>
      </c>
    </row>
    <row r="491" spans="11:18">
      <c r="K491">
        <v>41236</v>
      </c>
      <c r="L491" s="227">
        <v>1409.15</v>
      </c>
      <c r="M491" s="227">
        <v>2558.7600000000002</v>
      </c>
      <c r="N491" s="227">
        <v>6.8335999999999997</v>
      </c>
      <c r="O491" s="227">
        <v>1.7015</v>
      </c>
      <c r="P491" s="227">
        <f t="shared" si="39"/>
        <v>1392.3094444444444</v>
      </c>
      <c r="Q491" s="227">
        <f t="shared" si="40"/>
        <v>349.80963352968047</v>
      </c>
      <c r="R491" s="227">
        <f t="shared" si="41"/>
        <v>1.6379761904761903</v>
      </c>
    </row>
    <row r="492" spans="11:18">
      <c r="K492">
        <v>41239</v>
      </c>
      <c r="L492" s="227">
        <v>1406.29</v>
      </c>
      <c r="M492" s="227">
        <v>2610.9</v>
      </c>
      <c r="N492" s="227">
        <v>6.7031000000000001</v>
      </c>
      <c r="O492" s="227">
        <v>1.7717000000000001</v>
      </c>
      <c r="P492" s="227">
        <f t="shared" si="39"/>
        <v>1391.9955611111113</v>
      </c>
      <c r="Q492" s="227">
        <f t="shared" si="40"/>
        <v>350.94595387758648</v>
      </c>
      <c r="R492" s="227">
        <f t="shared" si="41"/>
        <v>1.646495238095238</v>
      </c>
    </row>
    <row r="493" spans="11:18">
      <c r="K493">
        <v>41240</v>
      </c>
      <c r="L493" s="227">
        <v>1398.9399000000001</v>
      </c>
      <c r="M493" s="227">
        <v>2610.0300000000002</v>
      </c>
      <c r="N493" s="227">
        <v>6.8402000000000003</v>
      </c>
      <c r="O493" s="227">
        <v>1.8169999999999999</v>
      </c>
      <c r="P493" s="227">
        <f t="shared" si="39"/>
        <v>1392.3610526315792</v>
      </c>
      <c r="Q493" s="227">
        <f t="shared" si="40"/>
        <v>351.73037985443477</v>
      </c>
      <c r="R493" s="227">
        <f t="shared" si="41"/>
        <v>1.6577809523809521</v>
      </c>
    </row>
    <row r="494" spans="11:18">
      <c r="K494">
        <v>41241</v>
      </c>
      <c r="L494" s="227">
        <v>1409.9301</v>
      </c>
      <c r="M494" s="227">
        <v>2696.98</v>
      </c>
      <c r="N494" s="227">
        <v>6.6833999999999998</v>
      </c>
      <c r="O494" s="227">
        <v>1.8013999999999999</v>
      </c>
      <c r="P494" s="227">
        <f t="shared" si="39"/>
        <v>1393.2395050000002</v>
      </c>
      <c r="Q494" s="227">
        <f t="shared" si="40"/>
        <v>353.62582760735421</v>
      </c>
      <c r="R494" s="227">
        <f t="shared" si="41"/>
        <v>1.6667476190476187</v>
      </c>
    </row>
    <row r="495" spans="11:18">
      <c r="K495">
        <v>41242</v>
      </c>
      <c r="L495" s="227">
        <v>1415.95</v>
      </c>
      <c r="M495" s="227">
        <v>2759.19</v>
      </c>
      <c r="N495" s="227">
        <v>6.6531000000000002</v>
      </c>
      <c r="O495" s="227">
        <v>1.7962</v>
      </c>
      <c r="P495" s="227">
        <f t="shared" si="39"/>
        <v>1393.4290050000002</v>
      </c>
      <c r="Q495" s="227">
        <f t="shared" si="40"/>
        <v>356.57531704041395</v>
      </c>
      <c r="R495" s="227">
        <f t="shared" si="41"/>
        <v>1.6729523809523807</v>
      </c>
    </row>
    <row r="496" spans="11:18">
      <c r="K496">
        <v>41243</v>
      </c>
      <c r="L496" s="227">
        <v>1416.1801</v>
      </c>
      <c r="M496" s="227">
        <v>2871.32</v>
      </c>
      <c r="N496" s="227">
        <v>6.7058999999999997</v>
      </c>
      <c r="O496" s="227">
        <v>1.7623</v>
      </c>
      <c r="P496" s="227">
        <f t="shared" si="39"/>
        <v>1392.8585100000003</v>
      </c>
      <c r="Q496" s="227">
        <f t="shared" si="40"/>
        <v>360.53908198457441</v>
      </c>
      <c r="R496" s="227">
        <f t="shared" si="41"/>
        <v>1.6768904761904766</v>
      </c>
    </row>
    <row r="497" spans="11:18">
      <c r="K497">
        <v>41246</v>
      </c>
      <c r="L497" s="227">
        <v>1409.46</v>
      </c>
      <c r="M497" s="227">
        <v>2843.96</v>
      </c>
      <c r="N497" s="227">
        <v>6.7492000000000001</v>
      </c>
      <c r="O497" s="227">
        <v>1.7737000000000001</v>
      </c>
      <c r="P497" s="227">
        <f t="shared" si="39"/>
        <v>1392.6215100000004</v>
      </c>
      <c r="Q497" s="227">
        <f t="shared" si="40"/>
        <v>364.49137183721501</v>
      </c>
      <c r="R497" s="227">
        <f t="shared" si="41"/>
        <v>1.6808809523809523</v>
      </c>
    </row>
    <row r="498" spans="11:18">
      <c r="K498">
        <v>41247</v>
      </c>
      <c r="L498" s="227">
        <v>1407.05</v>
      </c>
      <c r="M498" s="227">
        <v>2860.08</v>
      </c>
      <c r="N498" s="227">
        <v>6.6971999999999996</v>
      </c>
      <c r="O498" s="227">
        <v>1.7511000000000001</v>
      </c>
      <c r="P498" s="227">
        <f t="shared" si="39"/>
        <v>1392.1110100000003</v>
      </c>
      <c r="Q498" s="227">
        <f t="shared" si="40"/>
        <v>368.84325722307409</v>
      </c>
      <c r="R498" s="227">
        <f t="shared" si="41"/>
        <v>1.6850999999999998</v>
      </c>
    </row>
    <row r="499" spans="11:18">
      <c r="K499">
        <v>41248</v>
      </c>
      <c r="L499" s="227">
        <v>1409.28</v>
      </c>
      <c r="M499" s="227">
        <v>2786.4</v>
      </c>
      <c r="N499" s="227">
        <v>6.6921999999999997</v>
      </c>
      <c r="O499" s="227">
        <v>1.7363999999999999</v>
      </c>
      <c r="P499" s="227">
        <f t="shared" si="39"/>
        <v>1391.15551</v>
      </c>
      <c r="Q499" s="227">
        <f t="shared" si="40"/>
        <v>372.41176581221703</v>
      </c>
      <c r="R499" s="227">
        <f t="shared" si="41"/>
        <v>1.6898380952380954</v>
      </c>
    </row>
    <row r="500" spans="11:18">
      <c r="K500">
        <v>41249</v>
      </c>
      <c r="L500" s="227">
        <v>1413.9399000000001</v>
      </c>
      <c r="M500" s="227">
        <v>2827.96</v>
      </c>
      <c r="N500" s="227">
        <v>6.6540999999999997</v>
      </c>
      <c r="O500" s="227">
        <v>1.7009000000000001</v>
      </c>
      <c r="P500" s="227">
        <f t="shared" si="39"/>
        <v>1392.1260050000001</v>
      </c>
      <c r="Q500" s="227">
        <f t="shared" si="40"/>
        <v>377.17166402301206</v>
      </c>
      <c r="R500" s="227">
        <f t="shared" si="41"/>
        <v>1.6932904761904761</v>
      </c>
    </row>
    <row r="501" spans="11:18">
      <c r="K501">
        <v>41250</v>
      </c>
      <c r="L501" s="227">
        <v>1418.0699</v>
      </c>
      <c r="M501" s="227">
        <v>2839.14</v>
      </c>
      <c r="N501" s="227">
        <v>6.6463000000000001</v>
      </c>
      <c r="O501" s="227">
        <v>1.7574000000000001</v>
      </c>
      <c r="P501" s="227">
        <f t="shared" si="39"/>
        <v>1394.154</v>
      </c>
      <c r="Q501" s="227">
        <f t="shared" si="40"/>
        <v>381.732435330047</v>
      </c>
      <c r="R501" s="227">
        <f t="shared" si="41"/>
        <v>1.7000857142857142</v>
      </c>
    </row>
    <row r="502" spans="11:18">
      <c r="K502">
        <v>41253</v>
      </c>
      <c r="L502" s="227">
        <v>1418.55</v>
      </c>
      <c r="M502" s="227">
        <v>2854.29</v>
      </c>
      <c r="N502" s="227">
        <v>6.3735999999999997</v>
      </c>
      <c r="O502" s="227">
        <v>1.8371</v>
      </c>
      <c r="P502" s="227">
        <f t="shared" si="39"/>
        <v>1396.0889999999999</v>
      </c>
      <c r="Q502" s="227">
        <f t="shared" si="40"/>
        <v>387.08260148681683</v>
      </c>
      <c r="R502" s="227">
        <f t="shared" si="41"/>
        <v>1.7106333333333332</v>
      </c>
    </row>
    <row r="503" spans="11:18">
      <c r="K503">
        <v>41254</v>
      </c>
      <c r="L503" s="227">
        <v>1427.84</v>
      </c>
      <c r="M503" s="227">
        <v>2952.87</v>
      </c>
      <c r="N503" s="227">
        <v>6.5290999999999997</v>
      </c>
      <c r="O503" s="227">
        <v>1.9120999999999999</v>
      </c>
      <c r="P503" s="227">
        <f t="shared" si="39"/>
        <v>1398.4794999999999</v>
      </c>
      <c r="Q503" s="227">
        <f t="shared" si="40"/>
        <v>392.89522932142808</v>
      </c>
      <c r="R503" s="227">
        <f t="shared" si="41"/>
        <v>1.7245095238095238</v>
      </c>
    </row>
    <row r="504" spans="11:18">
      <c r="K504">
        <v>41255</v>
      </c>
      <c r="L504" s="227">
        <v>1428.48</v>
      </c>
      <c r="M504" s="227">
        <v>2975.24</v>
      </c>
      <c r="N504" s="227">
        <v>6.5308000000000002</v>
      </c>
      <c r="O504" s="227">
        <v>1.8991</v>
      </c>
      <c r="P504" s="227">
        <f t="shared" si="39"/>
        <v>1401.1769999999999</v>
      </c>
      <c r="Q504" s="227">
        <f t="shared" si="40"/>
        <v>398.41068878177828</v>
      </c>
      <c r="R504" s="227">
        <f t="shared" si="41"/>
        <v>1.7386190476190477</v>
      </c>
    </row>
    <row r="505" spans="11:18">
      <c r="K505">
        <v>41256</v>
      </c>
      <c r="L505" s="227">
        <v>1419.45</v>
      </c>
      <c r="M505" s="227">
        <v>2996.28</v>
      </c>
      <c r="N505" s="227">
        <v>6.61</v>
      </c>
      <c r="O505" s="227">
        <v>1.8974</v>
      </c>
      <c r="P505" s="227">
        <f t="shared" si="39"/>
        <v>1404.3749999999998</v>
      </c>
      <c r="Q505" s="227">
        <f t="shared" si="40"/>
        <v>403.65754759321231</v>
      </c>
      <c r="R505" s="227">
        <f t="shared" si="41"/>
        <v>1.7533761904761906</v>
      </c>
    </row>
    <row r="506" spans="11:18">
      <c r="K506">
        <v>41257</v>
      </c>
      <c r="L506" s="227">
        <v>1413.58</v>
      </c>
      <c r="M506" s="227">
        <v>2993.23</v>
      </c>
      <c r="N506" s="227">
        <v>6.5744999999999996</v>
      </c>
      <c r="O506" s="227">
        <v>1.8683000000000001</v>
      </c>
      <c r="P506" s="227">
        <f t="shared" si="39"/>
        <v>1407.3875</v>
      </c>
      <c r="Q506" s="227">
        <f t="shared" si="40"/>
        <v>408.98287023318363</v>
      </c>
      <c r="R506" s="227">
        <f t="shared" si="41"/>
        <v>1.7668333333333333</v>
      </c>
    </row>
    <row r="507" spans="11:18">
      <c r="K507">
        <v>41260</v>
      </c>
      <c r="L507" s="227">
        <v>1430.36</v>
      </c>
      <c r="M507" s="227">
        <v>3018</v>
      </c>
      <c r="N507" s="227">
        <v>6.7214</v>
      </c>
      <c r="O507" s="227">
        <v>1.8568</v>
      </c>
      <c r="P507" s="227">
        <f t="shared" si="39"/>
        <v>1410.9114999999997</v>
      </c>
      <c r="Q507" s="227">
        <f t="shared" si="40"/>
        <v>413.53830373357806</v>
      </c>
      <c r="R507" s="227">
        <f t="shared" si="41"/>
        <v>1.7780380952380952</v>
      </c>
    </row>
    <row r="508" spans="11:18">
      <c r="K508">
        <v>41261</v>
      </c>
      <c r="L508" s="227">
        <v>1446.79</v>
      </c>
      <c r="M508" s="227">
        <v>3071.83</v>
      </c>
      <c r="N508" s="227">
        <v>6.7076000000000002</v>
      </c>
      <c r="O508" s="227">
        <v>1.8957999999999999</v>
      </c>
      <c r="P508" s="227">
        <f t="shared" si="39"/>
        <v>1413.9064999999998</v>
      </c>
      <c r="Q508" s="227">
        <f t="shared" si="40"/>
        <v>418.10050092004263</v>
      </c>
      <c r="R508" s="227">
        <f t="shared" si="41"/>
        <v>1.7913428571428571</v>
      </c>
    </row>
    <row r="509" spans="11:18">
      <c r="K509">
        <v>41262</v>
      </c>
      <c r="L509" s="227">
        <v>1435.8100999999999</v>
      </c>
      <c r="M509" s="227">
        <v>3114.2</v>
      </c>
      <c r="N509" s="227">
        <v>6.6711999999999998</v>
      </c>
      <c r="O509" s="227">
        <v>1.8676999999999999</v>
      </c>
      <c r="P509" s="227">
        <f t="shared" si="39"/>
        <v>1416.3065000000001</v>
      </c>
      <c r="Q509" s="227">
        <f t="shared" si="40"/>
        <v>423.34149893594673</v>
      </c>
      <c r="R509" s="227">
        <f t="shared" si="41"/>
        <v>1.8015142857142858</v>
      </c>
    </row>
    <row r="510" spans="11:18">
      <c r="K510">
        <v>41263</v>
      </c>
      <c r="L510" s="227">
        <v>1443.6899000000001</v>
      </c>
      <c r="M510" s="227">
        <v>3107.66</v>
      </c>
      <c r="N510" s="227">
        <v>6.7289000000000003</v>
      </c>
      <c r="O510" s="227">
        <v>1.8448</v>
      </c>
      <c r="P510" s="227">
        <f t="shared" si="39"/>
        <v>1418.9394950000001</v>
      </c>
      <c r="Q510" s="227">
        <f t="shared" si="40"/>
        <v>428.1846035891964</v>
      </c>
      <c r="R510" s="227">
        <f t="shared" si="41"/>
        <v>1.8085047619047623</v>
      </c>
    </row>
    <row r="511" spans="11:18">
      <c r="K511">
        <v>41264</v>
      </c>
      <c r="L511" s="227">
        <v>1430.15</v>
      </c>
      <c r="M511" s="227">
        <v>3095.4</v>
      </c>
      <c r="N511" s="227">
        <v>6.8502000000000001</v>
      </c>
      <c r="O511" s="227">
        <v>1.8360000000000001</v>
      </c>
      <c r="P511" s="227">
        <f t="shared" si="39"/>
        <v>1419.4733285714287</v>
      </c>
      <c r="Q511" s="227">
        <f t="shared" si="40"/>
        <v>431.26154074471526</v>
      </c>
      <c r="R511" s="227">
        <f t="shared" si="41"/>
        <v>1.8135571428571429</v>
      </c>
    </row>
    <row r="512" spans="11:18">
      <c r="K512">
        <v>41267</v>
      </c>
      <c r="L512" s="227">
        <v>1426.66</v>
      </c>
      <c r="M512" s="227">
        <v>3082.4</v>
      </c>
      <c r="N512" s="227">
        <v>6.7214999999999998</v>
      </c>
      <c r="O512" s="227">
        <v>1.8185</v>
      </c>
      <c r="P512" s="227">
        <f t="shared" si="39"/>
        <v>1420.3071380952383</v>
      </c>
      <c r="Q512" s="227">
        <f t="shared" si="40"/>
        <v>435.34587467465468</v>
      </c>
      <c r="R512" s="227">
        <f t="shared" si="41"/>
        <v>1.8191285714285717</v>
      </c>
    </row>
    <row r="513" spans="11:18">
      <c r="K513">
        <v>41269</v>
      </c>
      <c r="L513" s="227">
        <v>1419.83</v>
      </c>
      <c r="M513" s="227">
        <v>3134</v>
      </c>
      <c r="N513" s="227">
        <v>6.7645</v>
      </c>
      <c r="O513" s="227">
        <v>1.8794</v>
      </c>
      <c r="P513" s="227">
        <f t="shared" si="39"/>
        <v>1420.9519</v>
      </c>
      <c r="Q513" s="227">
        <f t="shared" si="40"/>
        <v>438.88871838172696</v>
      </c>
      <c r="R513" s="227">
        <f t="shared" si="41"/>
        <v>1.8242571428571428</v>
      </c>
    </row>
    <row r="514" spans="11:18">
      <c r="K514">
        <v>41270</v>
      </c>
      <c r="L514" s="227">
        <v>1418.1</v>
      </c>
      <c r="M514" s="227">
        <v>3168.54</v>
      </c>
      <c r="N514" s="227">
        <v>6.7313999999999998</v>
      </c>
      <c r="O514" s="227">
        <v>1.8415999999999999</v>
      </c>
      <c r="P514" s="227">
        <f t="shared" si="39"/>
        <v>1421.8642857142859</v>
      </c>
      <c r="Q514" s="227">
        <f t="shared" si="40"/>
        <v>443.21927539410029</v>
      </c>
      <c r="R514" s="227">
        <f t="shared" si="41"/>
        <v>1.8254285714285712</v>
      </c>
    </row>
    <row r="515" spans="11:18">
      <c r="K515">
        <v>41271</v>
      </c>
      <c r="L515" s="227">
        <v>1402.4301</v>
      </c>
      <c r="M515" s="227">
        <v>3197.35</v>
      </c>
      <c r="N515" s="227">
        <v>6.9222999999999999</v>
      </c>
      <c r="O515" s="227">
        <v>1.8416999999999999</v>
      </c>
      <c r="P515" s="227">
        <f t="shared" si="39"/>
        <v>1421.5071428571432</v>
      </c>
      <c r="Q515" s="227">
        <f t="shared" si="40"/>
        <v>446.03230292009835</v>
      </c>
      <c r="R515" s="227">
        <f t="shared" si="41"/>
        <v>1.827347619047619</v>
      </c>
    </row>
    <row r="516" spans="11:18">
      <c r="K516">
        <v>41274</v>
      </c>
      <c r="L516" s="227">
        <v>1426.1899000000001</v>
      </c>
      <c r="M516" s="227">
        <v>3250.39</v>
      </c>
      <c r="N516" s="227">
        <v>6.8430999999999997</v>
      </c>
      <c r="O516" s="227">
        <v>1.8241000000000001</v>
      </c>
      <c r="P516" s="227">
        <f t="shared" si="39"/>
        <v>1421.9947571428572</v>
      </c>
      <c r="Q516" s="227">
        <f t="shared" si="40"/>
        <v>448.92675805590181</v>
      </c>
      <c r="R516" s="227">
        <f t="shared" si="41"/>
        <v>1.8286761904761908</v>
      </c>
    </row>
    <row r="517" spans="11:18">
      <c r="K517">
        <v>41276</v>
      </c>
      <c r="L517" s="227">
        <v>1462.42</v>
      </c>
      <c r="M517" s="227">
        <v>3306.2</v>
      </c>
      <c r="N517" s="227">
        <v>6.7790999999999997</v>
      </c>
      <c r="O517" s="227">
        <v>1.8498000000000001</v>
      </c>
      <c r="P517" s="227">
        <f t="shared" si="39"/>
        <v>1424.1966571428572</v>
      </c>
      <c r="Q517" s="227">
        <f t="shared" si="40"/>
        <v>451.78813678751754</v>
      </c>
      <c r="R517" s="227">
        <f t="shared" si="41"/>
        <v>1.8328428571428574</v>
      </c>
    </row>
    <row r="518" spans="11:18">
      <c r="K518">
        <v>41277</v>
      </c>
      <c r="L518" s="227">
        <v>1459.37</v>
      </c>
      <c r="M518" s="227">
        <v>3300.86</v>
      </c>
      <c r="N518" s="227">
        <v>6.8230000000000004</v>
      </c>
      <c r="O518" s="227">
        <v>1.9487000000000001</v>
      </c>
      <c r="P518" s="227">
        <f t="shared" si="39"/>
        <v>1426.573323809524</v>
      </c>
      <c r="Q518" s="227">
        <f t="shared" si="40"/>
        <v>454.80124064536312</v>
      </c>
      <c r="R518" s="227">
        <f t="shared" si="41"/>
        <v>1.8411761904761907</v>
      </c>
    </row>
    <row r="519" spans="11:18">
      <c r="K519">
        <v>41278</v>
      </c>
      <c r="L519" s="227">
        <v>1466.47</v>
      </c>
      <c r="M519" s="227">
        <v>3316.25</v>
      </c>
      <c r="N519" s="227">
        <v>6.8930999999999996</v>
      </c>
      <c r="O519" s="227">
        <v>1.9613</v>
      </c>
      <c r="P519" s="227">
        <f t="shared" si="39"/>
        <v>1429.4028476190476</v>
      </c>
      <c r="Q519" s="227">
        <f t="shared" si="40"/>
        <v>457.40889790925343</v>
      </c>
      <c r="R519" s="227">
        <f t="shared" si="41"/>
        <v>1.8511857142857144</v>
      </c>
    </row>
    <row r="520" spans="11:18">
      <c r="K520">
        <v>41281</v>
      </c>
      <c r="L520" s="227">
        <v>1461.89</v>
      </c>
      <c r="M520" s="227">
        <v>3339.77</v>
      </c>
      <c r="N520" s="227">
        <v>6.8883999999999999</v>
      </c>
      <c r="O520" s="227">
        <v>1.9991000000000001</v>
      </c>
      <c r="P520" s="227">
        <f t="shared" si="39"/>
        <v>1431.9080857142858</v>
      </c>
      <c r="Q520" s="227">
        <f t="shared" si="40"/>
        <v>460.69786562678013</v>
      </c>
      <c r="R520" s="227">
        <f t="shared" si="41"/>
        <v>1.8636952380952381</v>
      </c>
    </row>
    <row r="521" spans="11:18">
      <c r="K521">
        <v>41282</v>
      </c>
      <c r="L521" s="227">
        <v>1457.15</v>
      </c>
      <c r="M521" s="227">
        <v>3342.1</v>
      </c>
      <c r="N521" s="227">
        <v>7.0349000000000004</v>
      </c>
      <c r="O521" s="227">
        <v>1.992</v>
      </c>
      <c r="P521" s="227">
        <f t="shared" si="39"/>
        <v>1433.9657095238097</v>
      </c>
      <c r="Q521" s="227">
        <f t="shared" si="40"/>
        <v>463.09417601908518</v>
      </c>
      <c r="R521" s="227">
        <f t="shared" si="41"/>
        <v>1.8775571428571429</v>
      </c>
    </row>
    <row r="522" spans="11:18">
      <c r="K522">
        <v>41283</v>
      </c>
      <c r="L522" s="227">
        <v>1461.02</v>
      </c>
      <c r="M522" s="227">
        <v>3470.15</v>
      </c>
      <c r="N522" s="227">
        <v>7.0891000000000002</v>
      </c>
      <c r="O522" s="227">
        <v>1.9849000000000001</v>
      </c>
      <c r="P522" s="227">
        <f t="shared" si="39"/>
        <v>1436.0109523809526</v>
      </c>
      <c r="Q522" s="227">
        <f t="shared" si="40"/>
        <v>466.09832869846957</v>
      </c>
      <c r="R522" s="227">
        <f t="shared" si="41"/>
        <v>1.8883904761904757</v>
      </c>
    </row>
    <row r="523" spans="11:18">
      <c r="K523">
        <v>41284</v>
      </c>
      <c r="L523" s="227">
        <v>1472.12</v>
      </c>
      <c r="M523" s="227">
        <v>3462.42</v>
      </c>
      <c r="N523" s="227">
        <v>7.1108000000000002</v>
      </c>
      <c r="O523" s="227">
        <v>2.0148999999999999</v>
      </c>
      <c r="P523" s="227">
        <f t="shared" si="39"/>
        <v>1438.5619047619048</v>
      </c>
      <c r="Q523" s="227">
        <f t="shared" si="40"/>
        <v>467.95430131857648</v>
      </c>
      <c r="R523" s="227">
        <f t="shared" si="41"/>
        <v>1.8968571428571426</v>
      </c>
    </row>
    <row r="524" spans="11:18">
      <c r="K524">
        <v>41285</v>
      </c>
      <c r="L524" s="227">
        <v>1472.05</v>
      </c>
      <c r="M524" s="227">
        <v>3531.46</v>
      </c>
      <c r="N524" s="227">
        <v>7.1597</v>
      </c>
      <c r="O524" s="227">
        <v>1.9548000000000001</v>
      </c>
      <c r="P524" s="227">
        <f t="shared" si="39"/>
        <v>1440.6671428571431</v>
      </c>
      <c r="Q524" s="227">
        <f t="shared" si="40"/>
        <v>469.9346514803832</v>
      </c>
      <c r="R524" s="227">
        <f t="shared" si="41"/>
        <v>1.8988904761904761</v>
      </c>
    </row>
    <row r="525" spans="11:18">
      <c r="K525">
        <v>41288</v>
      </c>
      <c r="L525" s="227">
        <v>1470.6801</v>
      </c>
      <c r="M525" s="227">
        <v>3428.69</v>
      </c>
      <c r="N525" s="227">
        <v>7.2274000000000003</v>
      </c>
      <c r="O525" s="227">
        <v>1.998</v>
      </c>
      <c r="P525" s="227">
        <f t="shared" si="39"/>
        <v>1442.6766714285714</v>
      </c>
      <c r="Q525" s="227">
        <f t="shared" si="40"/>
        <v>470.81120122681551</v>
      </c>
      <c r="R525" s="227">
        <f t="shared" si="41"/>
        <v>1.9035999999999997</v>
      </c>
    </row>
    <row r="526" spans="11:18">
      <c r="K526">
        <v>41289</v>
      </c>
      <c r="L526" s="227">
        <v>1472.34</v>
      </c>
      <c r="M526" s="227">
        <v>3357.9</v>
      </c>
      <c r="N526" s="227">
        <v>7.2931999999999997</v>
      </c>
      <c r="O526" s="227">
        <v>1.9602999999999999</v>
      </c>
      <c r="P526" s="227">
        <f t="shared" si="39"/>
        <v>1445.1952428571428</v>
      </c>
      <c r="Q526" s="227">
        <f t="shared" si="40"/>
        <v>471.087685845603</v>
      </c>
      <c r="R526" s="227">
        <f t="shared" si="41"/>
        <v>1.906595238095238</v>
      </c>
    </row>
    <row r="527" spans="11:18">
      <c r="K527">
        <v>41290</v>
      </c>
      <c r="L527" s="227">
        <v>1472.63</v>
      </c>
      <c r="M527" s="227">
        <v>3290.01</v>
      </c>
      <c r="N527" s="227">
        <v>7.2956000000000003</v>
      </c>
      <c r="O527" s="227">
        <v>1.9568000000000001</v>
      </c>
      <c r="P527" s="227">
        <f t="shared" si="39"/>
        <v>1448.0071476190478</v>
      </c>
      <c r="Q527" s="227">
        <f t="shared" si="40"/>
        <v>470.79219917332375</v>
      </c>
      <c r="R527" s="227">
        <f t="shared" si="41"/>
        <v>1.9108095238095235</v>
      </c>
    </row>
    <row r="528" spans="11:18">
      <c r="K528">
        <v>41291</v>
      </c>
      <c r="L528" s="227">
        <v>1480.9399000000001</v>
      </c>
      <c r="M528" s="227">
        <v>3302.97</v>
      </c>
      <c r="N528" s="227">
        <v>7.3303000000000003</v>
      </c>
      <c r="O528" s="227">
        <v>1.9499</v>
      </c>
      <c r="P528" s="227">
        <f t="shared" si="39"/>
        <v>1450.4157142857143</v>
      </c>
      <c r="Q528" s="227">
        <f t="shared" si="40"/>
        <v>470.78057632624058</v>
      </c>
      <c r="R528" s="227">
        <f t="shared" si="41"/>
        <v>1.9152428571428568</v>
      </c>
    </row>
    <row r="529" spans="11:18">
      <c r="K529">
        <v>41292</v>
      </c>
      <c r="L529" s="227">
        <v>1485.98</v>
      </c>
      <c r="M529" s="227">
        <v>3279.96</v>
      </c>
      <c r="N529" s="227">
        <v>7.3532000000000002</v>
      </c>
      <c r="O529" s="227">
        <v>1.9635</v>
      </c>
      <c r="P529" s="227">
        <f t="shared" si="39"/>
        <v>1452.2819047619048</v>
      </c>
      <c r="Q529" s="227">
        <f t="shared" si="40"/>
        <v>470.12665951816558</v>
      </c>
      <c r="R529" s="227">
        <f t="shared" si="41"/>
        <v>1.9184666666666665</v>
      </c>
    </row>
    <row r="530" spans="11:18">
      <c r="K530">
        <v>41295</v>
      </c>
      <c r="M530" s="227">
        <v>3307.8</v>
      </c>
      <c r="N530" s="227">
        <v>7.4757999999999996</v>
      </c>
      <c r="O530" s="227">
        <v>1.9770000000000001</v>
      </c>
      <c r="P530" s="227">
        <f t="shared" si="39"/>
        <v>1453.105495</v>
      </c>
      <c r="Q530" s="227">
        <f t="shared" si="40"/>
        <v>468.87313283395173</v>
      </c>
      <c r="R530" s="227">
        <f t="shared" si="41"/>
        <v>1.9236714285714287</v>
      </c>
    </row>
    <row r="531" spans="11:18">
      <c r="K531">
        <v>41296</v>
      </c>
      <c r="L531" s="227">
        <v>1492.5600999999999</v>
      </c>
      <c r="M531" s="227">
        <v>3303.79</v>
      </c>
      <c r="N531" s="227">
        <v>7.4668000000000001</v>
      </c>
      <c r="O531" s="227">
        <v>2.0276999999999998</v>
      </c>
      <c r="P531" s="227">
        <f t="shared" si="39"/>
        <v>1455.5490049999999</v>
      </c>
      <c r="Q531" s="227">
        <f t="shared" si="40"/>
        <v>467.86098799487218</v>
      </c>
      <c r="R531" s="227">
        <f t="shared" si="41"/>
        <v>1.9323809523809525</v>
      </c>
    </row>
    <row r="532" spans="11:18">
      <c r="K532">
        <v>41297</v>
      </c>
      <c r="L532" s="227">
        <v>1494.8100999999999</v>
      </c>
      <c r="M532" s="227">
        <v>3295.42</v>
      </c>
      <c r="N532" s="227">
        <v>7.4993999999999996</v>
      </c>
      <c r="O532" s="227">
        <v>1.9974000000000001</v>
      </c>
      <c r="P532" s="227">
        <f t="shared" si="39"/>
        <v>1458.7820099999999</v>
      </c>
      <c r="Q532" s="227">
        <f t="shared" si="40"/>
        <v>467.16351966946098</v>
      </c>
      <c r="R532" s="227">
        <f t="shared" si="41"/>
        <v>1.9400666666666671</v>
      </c>
    </row>
    <row r="533" spans="11:18">
      <c r="K533">
        <v>41298</v>
      </c>
      <c r="L533" s="227">
        <v>1494.8199</v>
      </c>
      <c r="M533" s="227">
        <v>3264</v>
      </c>
      <c r="N533" s="227">
        <v>7.5221999999999998</v>
      </c>
      <c r="O533" s="227">
        <v>2.0017</v>
      </c>
      <c r="P533" s="227">
        <f t="shared" ref="P533:P587" si="42">+AVERAGE(L513:L533)</f>
        <v>1462.1900049999999</v>
      </c>
      <c r="Q533" s="227">
        <f t="shared" si="40"/>
        <v>465.87620473929348</v>
      </c>
      <c r="R533" s="227">
        <f t="shared" si="41"/>
        <v>1.9487904761904762</v>
      </c>
    </row>
    <row r="534" spans="11:18">
      <c r="K534">
        <v>41299</v>
      </c>
      <c r="L534" s="227">
        <v>1502.96</v>
      </c>
      <c r="M534" s="227">
        <v>3268.77</v>
      </c>
      <c r="N534" s="227">
        <v>7.5266000000000002</v>
      </c>
      <c r="O534" s="227">
        <v>2.0278</v>
      </c>
      <c r="P534" s="227">
        <f t="shared" si="42"/>
        <v>1466.346505</v>
      </c>
      <c r="Q534" s="227">
        <f t="shared" ref="Q534:Q597" si="43">+AVERAGE(M514:M534)/AVERAGE(N514:N534)</f>
        <v>464.41030336990411</v>
      </c>
      <c r="R534" s="227">
        <f t="shared" ref="R534:R597" si="44">AVERAGE(O514:O534)</f>
        <v>1.955857142857143</v>
      </c>
    </row>
    <row r="535" spans="11:18">
      <c r="K535">
        <v>41302</v>
      </c>
      <c r="L535" s="227">
        <v>1500.1801</v>
      </c>
      <c r="M535" s="227">
        <v>3124.37</v>
      </c>
      <c r="N535" s="227">
        <v>7.5388000000000002</v>
      </c>
      <c r="O535" s="227">
        <v>2.0087000000000002</v>
      </c>
      <c r="P535" s="227">
        <f t="shared" si="42"/>
        <v>1470.4505099999999</v>
      </c>
      <c r="Q535" s="227">
        <f t="shared" si="43"/>
        <v>461.63591328154371</v>
      </c>
      <c r="R535" s="227">
        <f t="shared" si="44"/>
        <v>1.9638142857142857</v>
      </c>
    </row>
    <row r="536" spans="11:18">
      <c r="K536">
        <v>41303</v>
      </c>
      <c r="L536" s="227">
        <v>1507.84</v>
      </c>
      <c r="M536" s="227">
        <v>3140.38</v>
      </c>
      <c r="N536" s="227">
        <v>7.5949999999999998</v>
      </c>
      <c r="O536" s="227">
        <v>1.9765999999999999</v>
      </c>
      <c r="P536" s="227">
        <f t="shared" si="42"/>
        <v>1475.7210049999999</v>
      </c>
      <c r="Q536" s="227">
        <f t="shared" si="43"/>
        <v>459.21401293613314</v>
      </c>
      <c r="R536" s="227">
        <f t="shared" si="44"/>
        <v>1.9702380952380949</v>
      </c>
    </row>
    <row r="537" spans="11:18">
      <c r="K537">
        <v>41304</v>
      </c>
      <c r="L537" s="227">
        <v>1501.96</v>
      </c>
      <c r="M537" s="227">
        <v>3124.64</v>
      </c>
      <c r="N537" s="227">
        <v>7.6948999999999996</v>
      </c>
      <c r="O537" s="227">
        <v>1.9619</v>
      </c>
      <c r="P537" s="227">
        <f t="shared" si="42"/>
        <v>1479.5095099999999</v>
      </c>
      <c r="Q537" s="227">
        <f t="shared" si="43"/>
        <v>455.82661030044449</v>
      </c>
      <c r="R537" s="227">
        <f t="shared" si="44"/>
        <v>1.9767999999999999</v>
      </c>
    </row>
    <row r="538" spans="11:18">
      <c r="K538">
        <v>41305</v>
      </c>
      <c r="L538" s="227">
        <v>1498.11</v>
      </c>
      <c r="M538" s="227">
        <v>3119.61</v>
      </c>
      <c r="N538" s="227">
        <v>7.6532</v>
      </c>
      <c r="O538" s="227">
        <v>1.8636999999999999</v>
      </c>
      <c r="P538" s="227">
        <f t="shared" si="42"/>
        <v>1481.2940099999998</v>
      </c>
      <c r="Q538" s="227">
        <f t="shared" si="43"/>
        <v>452.01464246758684</v>
      </c>
      <c r="R538" s="227">
        <f t="shared" si="44"/>
        <v>1.9774619047619046</v>
      </c>
    </row>
    <row r="539" spans="11:18">
      <c r="K539">
        <v>41306</v>
      </c>
      <c r="L539" s="227">
        <v>1513.17</v>
      </c>
      <c r="M539" s="227">
        <v>3158.92</v>
      </c>
      <c r="N539" s="227">
        <v>7.7842000000000002</v>
      </c>
      <c r="O539" s="227">
        <v>1.8808</v>
      </c>
      <c r="P539" s="227">
        <f t="shared" si="42"/>
        <v>1483.9840099999997</v>
      </c>
      <c r="Q539" s="227">
        <f t="shared" si="43"/>
        <v>448.28216322201399</v>
      </c>
      <c r="R539" s="227">
        <f t="shared" si="44"/>
        <v>1.9742285714285712</v>
      </c>
    </row>
    <row r="540" spans="11:18">
      <c r="K540">
        <v>41309</v>
      </c>
      <c r="L540" s="227">
        <v>1495.71</v>
      </c>
      <c r="M540" s="227">
        <v>3048.55</v>
      </c>
      <c r="N540" s="227">
        <v>7.8719000000000001</v>
      </c>
      <c r="O540" s="227">
        <v>1.9014</v>
      </c>
      <c r="P540" s="227">
        <f t="shared" si="42"/>
        <v>1485.4460099999997</v>
      </c>
      <c r="Q540" s="227">
        <f t="shared" si="43"/>
        <v>443.7363024848886</v>
      </c>
      <c r="R540" s="227">
        <f t="shared" si="44"/>
        <v>1.9713761904761906</v>
      </c>
    </row>
    <row r="541" spans="11:18">
      <c r="K541">
        <v>41310</v>
      </c>
      <c r="L541" s="227">
        <v>1511.29</v>
      </c>
      <c r="M541" s="227">
        <v>3099.71</v>
      </c>
      <c r="N541" s="227">
        <v>7.7005999999999997</v>
      </c>
      <c r="O541" s="227">
        <v>1.8755999999999999</v>
      </c>
      <c r="P541" s="227">
        <f t="shared" si="42"/>
        <v>1487.9160100000001</v>
      </c>
      <c r="Q541" s="227">
        <f t="shared" si="43"/>
        <v>439.89269226928576</v>
      </c>
      <c r="R541" s="227">
        <f t="shared" si="44"/>
        <v>1.9654952380952384</v>
      </c>
    </row>
    <row r="542" spans="11:18">
      <c r="K542">
        <v>41311</v>
      </c>
      <c r="L542" s="227">
        <v>1512.12</v>
      </c>
      <c r="M542" s="227">
        <v>3140.3</v>
      </c>
      <c r="N542" s="227">
        <v>7.5681000000000003</v>
      </c>
      <c r="O542" s="227">
        <v>1.8411999999999999</v>
      </c>
      <c r="P542" s="227">
        <f t="shared" si="42"/>
        <v>1490.6645100000001</v>
      </c>
      <c r="Q542" s="227">
        <f t="shared" si="43"/>
        <v>437.10907596990995</v>
      </c>
      <c r="R542" s="227">
        <f t="shared" si="44"/>
        <v>1.9583142857142857</v>
      </c>
    </row>
    <row r="543" spans="11:18">
      <c r="K543">
        <v>41312</v>
      </c>
      <c r="L543" s="227">
        <v>1509.39</v>
      </c>
      <c r="M543" s="227">
        <v>3193.15</v>
      </c>
      <c r="N543" s="227">
        <v>7.7344999999999997</v>
      </c>
      <c r="O543" s="227">
        <v>1.8754999999999999</v>
      </c>
      <c r="P543" s="227">
        <f t="shared" si="42"/>
        <v>1493.0830100000001</v>
      </c>
      <c r="Q543" s="227">
        <f t="shared" si="43"/>
        <v>433.55696426098234</v>
      </c>
      <c r="R543" s="227">
        <f t="shared" si="44"/>
        <v>1.9531047619047623</v>
      </c>
    </row>
    <row r="544" spans="11:18">
      <c r="K544">
        <v>41313</v>
      </c>
      <c r="L544" s="227">
        <v>1517.9301</v>
      </c>
      <c r="M544" s="227">
        <v>3233.53</v>
      </c>
      <c r="N544" s="227">
        <v>7.7065000000000001</v>
      </c>
      <c r="O544" s="227">
        <v>1.8977999999999999</v>
      </c>
      <c r="P544" s="227">
        <f t="shared" si="42"/>
        <v>1495.373515</v>
      </c>
      <c r="Q544" s="227">
        <f t="shared" si="43"/>
        <v>430.4736328773991</v>
      </c>
      <c r="R544" s="227">
        <f t="shared" si="44"/>
        <v>1.9475285714285715</v>
      </c>
    </row>
    <row r="545" spans="11:18">
      <c r="K545">
        <v>41316</v>
      </c>
      <c r="L545" s="227">
        <v>1517.01</v>
      </c>
      <c r="M545" s="227">
        <v>3328.19</v>
      </c>
      <c r="N545" s="227">
        <v>7.7244000000000002</v>
      </c>
      <c r="O545" s="227">
        <v>1.9375</v>
      </c>
      <c r="P545" s="227">
        <f t="shared" si="42"/>
        <v>1497.6215150000003</v>
      </c>
      <c r="Q545" s="227">
        <f t="shared" si="43"/>
        <v>427.65860297447193</v>
      </c>
      <c r="R545" s="227">
        <f t="shared" si="44"/>
        <v>1.9467047619047619</v>
      </c>
    </row>
    <row r="546" spans="11:18">
      <c r="K546">
        <v>41317</v>
      </c>
      <c r="L546" s="227">
        <v>1519.4301</v>
      </c>
      <c r="M546" s="227">
        <v>3324.89</v>
      </c>
      <c r="N546" s="227">
        <v>7.7336</v>
      </c>
      <c r="O546" s="227">
        <v>1.9964999999999999</v>
      </c>
      <c r="P546" s="227">
        <f t="shared" si="42"/>
        <v>1500.059015</v>
      </c>
      <c r="Q546" s="227">
        <f t="shared" si="43"/>
        <v>425.64512965458977</v>
      </c>
      <c r="R546" s="227">
        <f t="shared" si="44"/>
        <v>1.946633333333333</v>
      </c>
    </row>
    <row r="547" spans="11:18">
      <c r="K547">
        <v>41318</v>
      </c>
      <c r="L547" s="227">
        <v>1520.33</v>
      </c>
      <c r="M547" s="227">
        <v>3359.79</v>
      </c>
      <c r="N547" s="227">
        <v>7.7628000000000004</v>
      </c>
      <c r="O547" s="227">
        <v>2.0427</v>
      </c>
      <c r="P547" s="227">
        <f t="shared" si="42"/>
        <v>1502.4585150000003</v>
      </c>
      <c r="Q547" s="227">
        <f t="shared" si="43"/>
        <v>424.40409330919704</v>
      </c>
      <c r="R547" s="227">
        <f t="shared" si="44"/>
        <v>1.9505571428571424</v>
      </c>
    </row>
    <row r="548" spans="11:18">
      <c r="K548">
        <v>41319</v>
      </c>
      <c r="L548" s="227">
        <v>1521.38</v>
      </c>
      <c r="M548" s="227">
        <v>3386.49</v>
      </c>
      <c r="N548" s="227">
        <v>7.7629999999999999</v>
      </c>
      <c r="O548" s="227">
        <v>2.0575999999999999</v>
      </c>
      <c r="P548" s="227">
        <f t="shared" si="42"/>
        <v>1504.896015</v>
      </c>
      <c r="Q548" s="227">
        <f t="shared" si="43"/>
        <v>423.76732593443495</v>
      </c>
      <c r="R548" s="227">
        <f t="shared" si="44"/>
        <v>1.9553571428571426</v>
      </c>
    </row>
    <row r="549" spans="11:18">
      <c r="K549">
        <v>41320</v>
      </c>
      <c r="L549" s="227">
        <v>1519.79</v>
      </c>
      <c r="M549" s="227">
        <v>3461.19</v>
      </c>
      <c r="N549" s="227">
        <v>7.7904999999999998</v>
      </c>
      <c r="O549" s="227">
        <v>2.0156000000000001</v>
      </c>
      <c r="P549" s="227">
        <f t="shared" si="42"/>
        <v>1506.8385200000002</v>
      </c>
      <c r="Q549" s="227">
        <f t="shared" si="43"/>
        <v>423.53800805154992</v>
      </c>
      <c r="R549" s="227">
        <f t="shared" si="44"/>
        <v>1.9584857142857139</v>
      </c>
    </row>
    <row r="550" spans="11:18">
      <c r="K550">
        <v>41323</v>
      </c>
      <c r="M550" s="227">
        <v>3499.25</v>
      </c>
      <c r="N550" s="227">
        <v>7.6028000000000002</v>
      </c>
      <c r="O550" s="227">
        <v>2.0209000000000001</v>
      </c>
      <c r="P550" s="227">
        <f t="shared" si="42"/>
        <v>1507.9363368421054</v>
      </c>
      <c r="Q550" s="227">
        <f t="shared" si="43"/>
        <v>424.2446906211967</v>
      </c>
      <c r="R550" s="227">
        <f t="shared" si="44"/>
        <v>1.9612190476190474</v>
      </c>
    </row>
    <row r="551" spans="11:18">
      <c r="K551">
        <v>41324</v>
      </c>
      <c r="L551" s="227">
        <v>1530.9399000000001</v>
      </c>
      <c r="M551" s="227">
        <v>3488.76</v>
      </c>
      <c r="N551" s="227">
        <v>7.7329999999999997</v>
      </c>
      <c r="O551" s="227">
        <v>2.0295999999999998</v>
      </c>
      <c r="P551" s="227">
        <f t="shared" si="42"/>
        <v>1509.0865150000002</v>
      </c>
      <c r="Q551" s="227">
        <f t="shared" si="43"/>
        <v>424.69100369751914</v>
      </c>
      <c r="R551" s="227">
        <f t="shared" si="44"/>
        <v>1.9637238095238094</v>
      </c>
    </row>
    <row r="552" spans="11:18">
      <c r="K552">
        <v>41325</v>
      </c>
      <c r="L552" s="227">
        <v>1511.95</v>
      </c>
      <c r="M552" s="227">
        <v>3446.55</v>
      </c>
      <c r="N552" s="227">
        <v>7.8764000000000003</v>
      </c>
      <c r="O552" s="227">
        <v>1.9895</v>
      </c>
      <c r="P552" s="227">
        <f t="shared" si="42"/>
        <v>1510.0560100000005</v>
      </c>
      <c r="Q552" s="227">
        <f t="shared" si="43"/>
        <v>424.49771474460664</v>
      </c>
      <c r="R552" s="227">
        <f t="shared" si="44"/>
        <v>1.9619047619047616</v>
      </c>
    </row>
    <row r="553" spans="11:18">
      <c r="K553">
        <v>41326</v>
      </c>
      <c r="L553" s="227">
        <v>1502.42</v>
      </c>
      <c r="M553" s="227">
        <v>3419.26</v>
      </c>
      <c r="N553" s="227">
        <v>7.8563000000000001</v>
      </c>
      <c r="O553" s="227">
        <v>1.9545999999999999</v>
      </c>
      <c r="P553" s="227">
        <f t="shared" si="42"/>
        <v>1510.4365050000004</v>
      </c>
      <c r="Q553" s="227">
        <f t="shared" si="43"/>
        <v>424.32667879729917</v>
      </c>
      <c r="R553" s="227">
        <f t="shared" si="44"/>
        <v>1.9598666666666669</v>
      </c>
    </row>
    <row r="554" spans="11:18">
      <c r="K554">
        <v>41327</v>
      </c>
      <c r="L554" s="227">
        <v>1515.6</v>
      </c>
      <c r="M554" s="227">
        <v>3485.13</v>
      </c>
      <c r="N554" s="227">
        <v>7.7298999999999998</v>
      </c>
      <c r="O554" s="227">
        <v>1.9016999999999999</v>
      </c>
      <c r="P554" s="227">
        <f t="shared" si="42"/>
        <v>1511.4755100000002</v>
      </c>
      <c r="Q554" s="227">
        <f t="shared" si="43"/>
        <v>425.14791876354622</v>
      </c>
      <c r="R554" s="227">
        <f t="shared" si="44"/>
        <v>1.9551047619047619</v>
      </c>
    </row>
    <row r="555" spans="11:18">
      <c r="K555">
        <v>41330</v>
      </c>
      <c r="L555" s="227">
        <v>1487.85</v>
      </c>
      <c r="M555" s="227">
        <v>3489.99</v>
      </c>
      <c r="N555" s="227">
        <v>7.8625999999999996</v>
      </c>
      <c r="O555" s="227">
        <v>1.9581</v>
      </c>
      <c r="P555" s="227">
        <f t="shared" si="42"/>
        <v>1510.7200100000002</v>
      </c>
      <c r="Q555" s="227">
        <f t="shared" si="43"/>
        <v>425.6308424172588</v>
      </c>
      <c r="R555" s="227">
        <f t="shared" si="44"/>
        <v>1.9517857142857145</v>
      </c>
    </row>
    <row r="556" spans="11:18">
      <c r="K556">
        <v>41331</v>
      </c>
      <c r="L556" s="227">
        <v>1496.9399000000001</v>
      </c>
      <c r="M556" s="227">
        <v>3430.17</v>
      </c>
      <c r="N556" s="227">
        <v>7.8548999999999998</v>
      </c>
      <c r="O556" s="227">
        <v>1.9112</v>
      </c>
      <c r="P556" s="227">
        <f t="shared" si="42"/>
        <v>1510.5580000000004</v>
      </c>
      <c r="Q556" s="227">
        <f t="shared" si="43"/>
        <v>426.68409603743208</v>
      </c>
      <c r="R556" s="227">
        <f t="shared" si="44"/>
        <v>1.9471428571428571</v>
      </c>
    </row>
    <row r="557" spans="11:18">
      <c r="K557">
        <v>41332</v>
      </c>
      <c r="L557" s="227">
        <v>1515.99</v>
      </c>
      <c r="M557" s="227">
        <v>3404.9</v>
      </c>
      <c r="N557" s="227">
        <v>7.7919</v>
      </c>
      <c r="O557" s="227">
        <v>1.925</v>
      </c>
      <c r="P557" s="227">
        <f t="shared" si="42"/>
        <v>1510.9655000000002</v>
      </c>
      <c r="Q557" s="227">
        <f t="shared" si="43"/>
        <v>427.79288188899</v>
      </c>
      <c r="R557" s="227">
        <f t="shared" si="44"/>
        <v>1.9446857142857144</v>
      </c>
    </row>
    <row r="558" spans="11:18">
      <c r="K558">
        <v>41333</v>
      </c>
      <c r="L558" s="227">
        <v>1514.6801</v>
      </c>
      <c r="M558" s="227">
        <v>3417.32</v>
      </c>
      <c r="N558" s="227">
        <v>8.1475000000000009</v>
      </c>
      <c r="O558" s="227">
        <v>1.9198</v>
      </c>
      <c r="P558" s="227">
        <f t="shared" si="42"/>
        <v>1511.6015050000001</v>
      </c>
      <c r="Q558" s="227">
        <f t="shared" si="43"/>
        <v>428.39969224850944</v>
      </c>
      <c r="R558" s="227">
        <f t="shared" si="44"/>
        <v>1.9426809523809525</v>
      </c>
    </row>
    <row r="559" spans="11:18">
      <c r="K559">
        <v>41334</v>
      </c>
      <c r="L559" s="227">
        <v>1518.2</v>
      </c>
      <c r="M559" s="227">
        <v>3380.78</v>
      </c>
      <c r="N559" s="227">
        <v>8.1062999999999992</v>
      </c>
      <c r="O559" s="227">
        <v>1.9094</v>
      </c>
      <c r="P559" s="227">
        <f t="shared" si="42"/>
        <v>1512.6060050000003</v>
      </c>
      <c r="Q559" s="227">
        <f t="shared" si="43"/>
        <v>428.80935262126172</v>
      </c>
      <c r="R559" s="227">
        <f t="shared" si="44"/>
        <v>1.9448571428571428</v>
      </c>
    </row>
    <row r="560" spans="11:18">
      <c r="K560">
        <v>41337</v>
      </c>
      <c r="L560" s="227">
        <v>1525.2</v>
      </c>
      <c r="M560" s="227">
        <v>3305.97</v>
      </c>
      <c r="N560" s="227">
        <v>8.0154999999999994</v>
      </c>
      <c r="O560" s="227">
        <v>1.8453999999999999</v>
      </c>
      <c r="P560" s="227">
        <f t="shared" si="42"/>
        <v>1513.2075050000001</v>
      </c>
      <c r="Q560" s="227">
        <f t="shared" si="43"/>
        <v>429.10134018165951</v>
      </c>
      <c r="R560" s="227">
        <f t="shared" si="44"/>
        <v>1.9431714285714283</v>
      </c>
    </row>
    <row r="561" spans="11:18">
      <c r="K561">
        <v>41338</v>
      </c>
      <c r="L561" s="227">
        <v>1539.79</v>
      </c>
      <c r="M561" s="227">
        <v>3297.13</v>
      </c>
      <c r="N561" s="227">
        <v>8.0162999999999993</v>
      </c>
      <c r="O561" s="227">
        <v>1.8487</v>
      </c>
      <c r="P561" s="227">
        <f t="shared" si="42"/>
        <v>1515.4115050000003</v>
      </c>
      <c r="Q561" s="227">
        <f t="shared" si="43"/>
        <v>430.23871660569949</v>
      </c>
      <c r="R561" s="227">
        <f t="shared" si="44"/>
        <v>1.9406619047619045</v>
      </c>
    </row>
    <row r="562" spans="11:18">
      <c r="K562">
        <v>41339</v>
      </c>
      <c r="L562" s="227">
        <v>1541.46</v>
      </c>
      <c r="M562" s="227">
        <v>3312.8</v>
      </c>
      <c r="N562" s="227">
        <v>7.9729999999999999</v>
      </c>
      <c r="O562" s="227">
        <v>1.8313999999999999</v>
      </c>
      <c r="P562" s="227">
        <f t="shared" si="42"/>
        <v>1516.9200050000002</v>
      </c>
      <c r="Q562" s="227">
        <f t="shared" si="43"/>
        <v>430.82218536317043</v>
      </c>
      <c r="R562" s="227">
        <f t="shared" si="44"/>
        <v>1.9385571428571429</v>
      </c>
    </row>
    <row r="563" spans="11:18">
      <c r="K563">
        <v>41340</v>
      </c>
      <c r="L563" s="227">
        <v>1544.26</v>
      </c>
      <c r="M563" s="227">
        <v>3379.39</v>
      </c>
      <c r="N563" s="227">
        <v>8.1412999999999993</v>
      </c>
      <c r="O563" s="227">
        <v>1.859</v>
      </c>
      <c r="P563" s="227">
        <f t="shared" si="42"/>
        <v>1518.5270050000001</v>
      </c>
      <c r="Q563" s="227">
        <f t="shared" si="43"/>
        <v>430.77454327170847</v>
      </c>
      <c r="R563" s="227">
        <f t="shared" si="44"/>
        <v>1.9394047619047619</v>
      </c>
    </row>
    <row r="564" spans="11:18">
      <c r="K564">
        <v>41341</v>
      </c>
      <c r="L564" s="227">
        <v>1551.1801</v>
      </c>
      <c r="M564" s="227">
        <v>3474.78</v>
      </c>
      <c r="N564" s="227">
        <v>8.1318000000000001</v>
      </c>
      <c r="O564" s="227">
        <v>1.8106</v>
      </c>
      <c r="P564" s="227">
        <f t="shared" si="42"/>
        <v>1520.6165100000003</v>
      </c>
      <c r="Q564" s="227">
        <f t="shared" si="43"/>
        <v>431.44284156271175</v>
      </c>
      <c r="R564" s="227">
        <f t="shared" si="44"/>
        <v>1.9363142857142863</v>
      </c>
    </row>
    <row r="565" spans="11:18">
      <c r="K565">
        <v>41344</v>
      </c>
      <c r="L565" s="227">
        <v>1556.22</v>
      </c>
      <c r="M565" s="227">
        <v>3462.73</v>
      </c>
      <c r="N565" s="227">
        <v>8.2301000000000002</v>
      </c>
      <c r="O565" s="227">
        <v>1.7625</v>
      </c>
      <c r="P565" s="227">
        <f t="shared" si="42"/>
        <v>1522.5310050000003</v>
      </c>
      <c r="Q565" s="227">
        <f t="shared" si="43"/>
        <v>431.4627188579139</v>
      </c>
      <c r="R565" s="227">
        <f t="shared" si="44"/>
        <v>1.9298714285714293</v>
      </c>
    </row>
    <row r="566" spans="11:18">
      <c r="K566">
        <v>41345</v>
      </c>
      <c r="L566" s="227">
        <v>1552.48</v>
      </c>
      <c r="M566" s="227">
        <v>3487.72</v>
      </c>
      <c r="N566" s="227">
        <v>8.1906999999999996</v>
      </c>
      <c r="O566" s="227">
        <v>1.7128000000000001</v>
      </c>
      <c r="P566" s="227">
        <f t="shared" si="42"/>
        <v>1524.3045050000003</v>
      </c>
      <c r="Q566" s="227">
        <f t="shared" si="43"/>
        <v>431.21221668905451</v>
      </c>
      <c r="R566" s="227">
        <f t="shared" si="44"/>
        <v>1.9191714285714294</v>
      </c>
    </row>
    <row r="567" spans="11:18">
      <c r="K567">
        <v>41346</v>
      </c>
      <c r="L567" s="227">
        <v>1554.52</v>
      </c>
      <c r="M567" s="227">
        <v>3463.49</v>
      </c>
      <c r="N567" s="227">
        <v>8.3986999999999998</v>
      </c>
      <c r="O567" s="227">
        <v>1.746</v>
      </c>
      <c r="P567" s="227">
        <f t="shared" si="42"/>
        <v>1526.0590000000002</v>
      </c>
      <c r="Q567" s="227">
        <f t="shared" si="43"/>
        <v>430.32466478574992</v>
      </c>
      <c r="R567" s="227">
        <f t="shared" si="44"/>
        <v>1.9072428571428577</v>
      </c>
    </row>
    <row r="568" spans="11:18">
      <c r="K568">
        <v>41347</v>
      </c>
      <c r="L568" s="227">
        <v>1563.23</v>
      </c>
      <c r="M568" s="227">
        <v>3403.12</v>
      </c>
      <c r="N568" s="227">
        <v>8.4074000000000009</v>
      </c>
      <c r="O568" s="227">
        <v>1.7502</v>
      </c>
      <c r="P568" s="227">
        <f t="shared" si="42"/>
        <v>1528.2040000000002</v>
      </c>
      <c r="Q568" s="227">
        <f t="shared" si="43"/>
        <v>428.92830743843655</v>
      </c>
      <c r="R568" s="227">
        <f t="shared" si="44"/>
        <v>1.8933142857142859</v>
      </c>
    </row>
    <row r="569" spans="11:18">
      <c r="K569">
        <v>41348</v>
      </c>
      <c r="L569" s="227">
        <v>1560.7</v>
      </c>
      <c r="M569" s="227">
        <v>3473.4</v>
      </c>
      <c r="N569" s="227">
        <v>8.3107000000000006</v>
      </c>
      <c r="O569" s="227">
        <v>1.8033999999999999</v>
      </c>
      <c r="P569" s="227">
        <f t="shared" si="42"/>
        <v>1530.17</v>
      </c>
      <c r="Q569" s="227">
        <f t="shared" si="43"/>
        <v>428.04814958410537</v>
      </c>
      <c r="R569" s="227">
        <f t="shared" si="44"/>
        <v>1.8812095238095243</v>
      </c>
    </row>
    <row r="570" spans="11:18">
      <c r="K570">
        <v>41351</v>
      </c>
      <c r="L570" s="227">
        <v>1552.1</v>
      </c>
      <c r="M570" s="227">
        <v>3425.03</v>
      </c>
      <c r="N570" s="227">
        <v>8.2871000000000006</v>
      </c>
      <c r="O570" s="227">
        <v>1.7887</v>
      </c>
      <c r="P570" s="227">
        <f t="shared" si="42"/>
        <v>1531.7855</v>
      </c>
      <c r="Q570" s="227">
        <f t="shared" si="43"/>
        <v>426.57345186471105</v>
      </c>
      <c r="R570" s="227">
        <f t="shared" si="44"/>
        <v>1.8704047619047619</v>
      </c>
    </row>
    <row r="571" spans="11:18">
      <c r="K571">
        <v>41352</v>
      </c>
      <c r="L571" s="227">
        <v>1548.34</v>
      </c>
      <c r="M571" s="227">
        <v>3413.86</v>
      </c>
      <c r="N571" s="227">
        <v>8.3280999999999992</v>
      </c>
      <c r="O571" s="227">
        <v>1.7208000000000001</v>
      </c>
      <c r="P571" s="227">
        <f t="shared" si="42"/>
        <v>1532.5738095238096</v>
      </c>
      <c r="Q571" s="227">
        <f t="shared" si="43"/>
        <v>424.24282496848986</v>
      </c>
      <c r="R571" s="227">
        <f t="shared" si="44"/>
        <v>1.8561142857142858</v>
      </c>
    </row>
    <row r="572" spans="11:18">
      <c r="K572">
        <v>41353</v>
      </c>
      <c r="L572" s="227">
        <v>1558.71</v>
      </c>
      <c r="M572" s="227">
        <v>3444.49</v>
      </c>
      <c r="N572" s="227">
        <v>8.5021000000000004</v>
      </c>
      <c r="O572" s="227">
        <v>1.6798</v>
      </c>
      <c r="P572" s="227">
        <f t="shared" si="42"/>
        <v>1533.8961952380953</v>
      </c>
      <c r="Q572" s="227">
        <f t="shared" si="43"/>
        <v>422.06512042294662</v>
      </c>
      <c r="R572" s="227">
        <f t="shared" si="44"/>
        <v>1.8394571428571429</v>
      </c>
    </row>
    <row r="573" spans="11:18">
      <c r="K573">
        <v>41354</v>
      </c>
      <c r="L573" s="227">
        <v>1545.8</v>
      </c>
      <c r="M573" s="227">
        <v>3530.4</v>
      </c>
      <c r="N573" s="227">
        <v>8.5146999999999995</v>
      </c>
      <c r="O573" s="227">
        <v>1.7223999999999999</v>
      </c>
      <c r="P573" s="227">
        <f t="shared" si="42"/>
        <v>1535.5081</v>
      </c>
      <c r="Q573" s="227">
        <f t="shared" si="43"/>
        <v>420.97871799780899</v>
      </c>
      <c r="R573" s="227">
        <f t="shared" si="44"/>
        <v>1.8267380952380952</v>
      </c>
    </row>
    <row r="574" spans="11:18">
      <c r="K574">
        <v>41355</v>
      </c>
      <c r="L574" s="227">
        <v>1556.89</v>
      </c>
      <c r="M574" s="227">
        <v>3569.25</v>
      </c>
      <c r="N574" s="227">
        <v>8.3552999999999997</v>
      </c>
      <c r="O574" s="227">
        <v>1.6950000000000001</v>
      </c>
      <c r="P574" s="227">
        <f t="shared" si="42"/>
        <v>1538.1019095238094</v>
      </c>
      <c r="Q574" s="227">
        <f t="shared" si="43"/>
        <v>420.62798934475364</v>
      </c>
      <c r="R574" s="227">
        <f t="shared" si="44"/>
        <v>1.8143761904761906</v>
      </c>
    </row>
    <row r="575" spans="11:18">
      <c r="K575">
        <v>41358</v>
      </c>
      <c r="L575" s="227">
        <v>1551.6899000000001</v>
      </c>
      <c r="M575" s="227">
        <v>3603.42</v>
      </c>
      <c r="N575" s="227">
        <v>8.3526000000000007</v>
      </c>
      <c r="O575" s="227">
        <v>1.6847000000000001</v>
      </c>
      <c r="P575" s="227">
        <f t="shared" si="42"/>
        <v>1539.820476190476</v>
      </c>
      <c r="Q575" s="227">
        <f t="shared" si="43"/>
        <v>419.79250645363555</v>
      </c>
      <c r="R575" s="227">
        <f t="shared" si="44"/>
        <v>1.8040428571428568</v>
      </c>
    </row>
    <row r="576" spans="11:18">
      <c r="K576">
        <v>41359</v>
      </c>
      <c r="L576" s="227">
        <v>1563.77</v>
      </c>
      <c r="M576" s="227">
        <v>3685.62</v>
      </c>
      <c r="N576" s="227">
        <v>8.5643999999999991</v>
      </c>
      <c r="O576" s="227">
        <v>1.7049000000000001</v>
      </c>
      <c r="P576" s="227">
        <f t="shared" si="42"/>
        <v>1543.4357142857141</v>
      </c>
      <c r="Q576" s="227">
        <f t="shared" si="43"/>
        <v>419.21910735926917</v>
      </c>
      <c r="R576" s="227">
        <f t="shared" si="44"/>
        <v>1.7919857142857143</v>
      </c>
    </row>
    <row r="577" spans="11:18">
      <c r="K577">
        <v>41360</v>
      </c>
      <c r="L577" s="227">
        <v>1562.85</v>
      </c>
      <c r="M577" s="227">
        <v>3734.24</v>
      </c>
      <c r="N577" s="227">
        <v>8.4425000000000008</v>
      </c>
      <c r="O577" s="227">
        <v>1.6929000000000001</v>
      </c>
      <c r="P577" s="227">
        <f t="shared" si="42"/>
        <v>1546.5742904761903</v>
      </c>
      <c r="Q577" s="227">
        <f t="shared" si="43"/>
        <v>419.55244561452128</v>
      </c>
      <c r="R577" s="227">
        <f t="shared" si="44"/>
        <v>1.7815904761904764</v>
      </c>
    </row>
    <row r="578" spans="11:18">
      <c r="K578">
        <v>41361</v>
      </c>
      <c r="L578" s="227">
        <v>1569.1899000000001</v>
      </c>
      <c r="M578" s="227">
        <v>3814.72</v>
      </c>
      <c r="N578" s="227">
        <v>8.4648000000000003</v>
      </c>
      <c r="O578" s="227">
        <v>1.7064999999999999</v>
      </c>
      <c r="P578" s="227">
        <f t="shared" si="42"/>
        <v>1549.107619047619</v>
      </c>
      <c r="Q578" s="227">
        <f t="shared" si="43"/>
        <v>420.2857243089955</v>
      </c>
      <c r="R578" s="227">
        <f t="shared" si="44"/>
        <v>1.7711857142857146</v>
      </c>
    </row>
    <row r="579" spans="11:18">
      <c r="K579">
        <v>41365</v>
      </c>
      <c r="L579" s="227">
        <v>1562.17</v>
      </c>
      <c r="M579" s="227">
        <v>3845.94</v>
      </c>
      <c r="N579" s="227">
        <v>8.6268999999999991</v>
      </c>
      <c r="O579" s="227">
        <v>1.7047000000000001</v>
      </c>
      <c r="P579" s="227">
        <f t="shared" si="42"/>
        <v>1551.3690428571426</v>
      </c>
      <c r="Q579" s="227">
        <f t="shared" si="43"/>
        <v>421.58840057054272</v>
      </c>
      <c r="R579" s="227">
        <f t="shared" si="44"/>
        <v>1.7609428571428569</v>
      </c>
    </row>
    <row r="580" spans="11:18">
      <c r="K580">
        <v>41366</v>
      </c>
      <c r="L580" s="227">
        <v>1570.25</v>
      </c>
      <c r="M580" s="227">
        <v>3843.16</v>
      </c>
      <c r="N580" s="227">
        <v>8.6806999999999999</v>
      </c>
      <c r="O580" s="227">
        <v>1.708</v>
      </c>
      <c r="P580" s="227">
        <f t="shared" si="42"/>
        <v>1553.8476142857141</v>
      </c>
      <c r="Q580" s="227">
        <f t="shared" si="43"/>
        <v>422.84726815205903</v>
      </c>
      <c r="R580" s="227">
        <f t="shared" si="44"/>
        <v>1.7513523809523808</v>
      </c>
    </row>
    <row r="581" spans="11:18">
      <c r="K581">
        <v>41367</v>
      </c>
      <c r="L581" s="227">
        <v>1553.6899000000001</v>
      </c>
      <c r="M581" s="227">
        <v>3888.1</v>
      </c>
      <c r="N581" s="227">
        <v>8.4418000000000006</v>
      </c>
      <c r="O581" s="227">
        <v>1.6633</v>
      </c>
      <c r="P581" s="227">
        <f t="shared" si="42"/>
        <v>1555.2042761904763</v>
      </c>
      <c r="Q581" s="227">
        <f t="shared" si="43"/>
        <v>425.13894195402634</v>
      </c>
      <c r="R581" s="227">
        <f t="shared" si="44"/>
        <v>1.7426809523809523</v>
      </c>
    </row>
    <row r="582" spans="11:18">
      <c r="K582">
        <v>41368</v>
      </c>
      <c r="L582" s="227">
        <v>1559.98</v>
      </c>
      <c r="M582" s="227">
        <v>3948.4</v>
      </c>
      <c r="N582" s="227">
        <v>8.4642999999999997</v>
      </c>
      <c r="O582" s="227">
        <v>1.6700999999999999</v>
      </c>
      <c r="P582" s="227">
        <f t="shared" si="42"/>
        <v>1556.1657047619049</v>
      </c>
      <c r="Q582" s="227">
        <f t="shared" si="43"/>
        <v>427.76001228606043</v>
      </c>
      <c r="R582" s="227">
        <f t="shared" si="44"/>
        <v>1.7341761904761903</v>
      </c>
    </row>
    <row r="583" spans="11:18">
      <c r="K583">
        <v>41369</v>
      </c>
      <c r="L583" s="227">
        <v>1553.28</v>
      </c>
      <c r="M583" s="227">
        <v>4066.48</v>
      </c>
      <c r="N583" s="227">
        <v>8.4558</v>
      </c>
      <c r="O583" s="227">
        <v>1.6717</v>
      </c>
      <c r="P583" s="227">
        <f t="shared" si="42"/>
        <v>1556.728561904762</v>
      </c>
      <c r="Q583" s="227">
        <f t="shared" si="43"/>
        <v>430.86371572585909</v>
      </c>
      <c r="R583" s="227">
        <f t="shared" si="44"/>
        <v>1.7265714285714284</v>
      </c>
    </row>
    <row r="584" spans="11:18">
      <c r="K584">
        <v>41372</v>
      </c>
      <c r="L584" s="227">
        <v>1563.0699</v>
      </c>
      <c r="M584" s="227">
        <v>4038.23</v>
      </c>
      <c r="N584" s="227">
        <v>8.4514999999999993</v>
      </c>
      <c r="O584" s="227">
        <v>1.629</v>
      </c>
      <c r="P584" s="227">
        <f t="shared" si="42"/>
        <v>1557.6242714285713</v>
      </c>
      <c r="Q584" s="227">
        <f t="shared" si="43"/>
        <v>433.83755563357147</v>
      </c>
      <c r="R584" s="227">
        <f t="shared" si="44"/>
        <v>1.7156190476190472</v>
      </c>
    </row>
    <row r="585" spans="11:18">
      <c r="K585">
        <v>41373</v>
      </c>
      <c r="L585" s="227">
        <v>1568.61</v>
      </c>
      <c r="M585" s="227">
        <v>3863.19</v>
      </c>
      <c r="N585" s="227">
        <v>8.4705999999999992</v>
      </c>
      <c r="O585" s="227">
        <v>1.6254999999999999</v>
      </c>
      <c r="P585" s="227">
        <f t="shared" si="42"/>
        <v>1558.4542666666666</v>
      </c>
      <c r="Q585" s="227">
        <f t="shared" si="43"/>
        <v>435.20199976489306</v>
      </c>
      <c r="R585" s="227">
        <f t="shared" si="44"/>
        <v>1.7068047619047615</v>
      </c>
    </row>
    <row r="586" spans="11:18">
      <c r="K586">
        <v>41374</v>
      </c>
      <c r="L586" s="227">
        <v>1587.73</v>
      </c>
      <c r="M586" s="227">
        <v>3712.51</v>
      </c>
      <c r="N586" s="227">
        <v>8.4878</v>
      </c>
      <c r="O586" s="227">
        <v>1.7382</v>
      </c>
      <c r="P586" s="227">
        <f t="shared" si="42"/>
        <v>1559.9547428571425</v>
      </c>
      <c r="Q586" s="227">
        <f t="shared" si="43"/>
        <v>435.97869056453624</v>
      </c>
      <c r="R586" s="227">
        <f t="shared" si="44"/>
        <v>1.7056476190476193</v>
      </c>
    </row>
    <row r="587" spans="11:18">
      <c r="K587">
        <v>41375</v>
      </c>
      <c r="L587" s="227">
        <v>1593.37</v>
      </c>
      <c r="M587" s="227">
        <v>3581.78</v>
      </c>
      <c r="N587" s="227">
        <v>8.6504999999999992</v>
      </c>
      <c r="O587" s="227">
        <v>1.7587999999999999</v>
      </c>
      <c r="P587" s="227">
        <f t="shared" si="42"/>
        <v>1561.9018857142855</v>
      </c>
      <c r="Q587" s="227">
        <f t="shared" si="43"/>
        <v>435.37977116746026</v>
      </c>
      <c r="R587" s="227">
        <f t="shared" si="44"/>
        <v>1.7078380952380954</v>
      </c>
    </row>
    <row r="588" spans="11:18">
      <c r="K588">
        <v>41376</v>
      </c>
      <c r="L588" s="227">
        <v>1588.85</v>
      </c>
      <c r="M588" s="227">
        <v>3510.11</v>
      </c>
      <c r="N588" s="227">
        <v>8.6866000000000003</v>
      </c>
      <c r="O588" s="227">
        <v>1.7778</v>
      </c>
      <c r="P588" s="227">
        <f t="shared" ref="P588:P603" si="45">+AVERAGE(L568:L588)</f>
        <v>1563.5366476190477</v>
      </c>
      <c r="Q588" s="227">
        <f t="shared" si="43"/>
        <v>434.93735747096605</v>
      </c>
      <c r="R588" s="227">
        <f t="shared" si="44"/>
        <v>1.709352380952381</v>
      </c>
    </row>
    <row r="589" spans="11:18">
      <c r="K589">
        <v>41379</v>
      </c>
      <c r="L589" s="227">
        <v>1552.36</v>
      </c>
      <c r="M589" s="227">
        <v>3720.91</v>
      </c>
      <c r="N589" s="227">
        <v>8.7507999999999999</v>
      </c>
      <c r="O589" s="227">
        <v>1.7665</v>
      </c>
      <c r="P589" s="227">
        <f t="shared" si="45"/>
        <v>1563.0190285714284</v>
      </c>
      <c r="Q589" s="227">
        <f t="shared" si="43"/>
        <v>435.88207051897592</v>
      </c>
      <c r="R589" s="227">
        <f t="shared" si="44"/>
        <v>1.7101285714285712</v>
      </c>
    </row>
    <row r="590" spans="11:18">
      <c r="K590">
        <v>41380</v>
      </c>
      <c r="L590" s="227">
        <v>1574.5699</v>
      </c>
      <c r="M590" s="227">
        <v>3706.71</v>
      </c>
      <c r="N590" s="227">
        <v>8.9612999999999996</v>
      </c>
      <c r="O590" s="227">
        <v>1.8109</v>
      </c>
      <c r="P590" s="227">
        <f t="shared" si="45"/>
        <v>1563.6794999999997</v>
      </c>
      <c r="Q590" s="227">
        <f t="shared" si="43"/>
        <v>435.60111143275816</v>
      </c>
      <c r="R590" s="227">
        <f t="shared" si="44"/>
        <v>1.7104857142857144</v>
      </c>
    </row>
    <row r="591" spans="11:18">
      <c r="K591">
        <v>41381</v>
      </c>
      <c r="L591" s="227">
        <v>1552.01</v>
      </c>
      <c r="M591" s="227">
        <v>3694.74</v>
      </c>
      <c r="N591" s="227">
        <v>9.0261999999999993</v>
      </c>
      <c r="O591" s="227">
        <v>1.8973</v>
      </c>
      <c r="P591" s="227">
        <f t="shared" si="45"/>
        <v>1563.6752142857142</v>
      </c>
      <c r="Q591" s="227">
        <f t="shared" si="43"/>
        <v>435.31035572823384</v>
      </c>
      <c r="R591" s="227">
        <f t="shared" si="44"/>
        <v>1.7156571428571428</v>
      </c>
    </row>
    <row r="592" spans="11:18">
      <c r="K592">
        <v>41382</v>
      </c>
      <c r="L592" s="227">
        <v>1541.61</v>
      </c>
      <c r="M592" s="227">
        <v>3674.86</v>
      </c>
      <c r="N592" s="227">
        <v>9.0313999999999997</v>
      </c>
      <c r="O592" s="227">
        <v>1.9198999999999999</v>
      </c>
      <c r="P592" s="227">
        <f t="shared" si="45"/>
        <v>1563.354738095238</v>
      </c>
      <c r="Q592" s="227">
        <f t="shared" si="43"/>
        <v>435.060033506558</v>
      </c>
      <c r="R592" s="227">
        <f t="shared" si="44"/>
        <v>1.7251380952380955</v>
      </c>
    </row>
    <row r="593" spans="11:18">
      <c r="K593">
        <v>41383</v>
      </c>
      <c r="L593" s="227">
        <v>1555.25</v>
      </c>
      <c r="M593" s="227">
        <v>3637.76</v>
      </c>
      <c r="N593" s="227">
        <v>9.0045999999999999</v>
      </c>
      <c r="O593" s="227">
        <v>1.974</v>
      </c>
      <c r="P593" s="227">
        <f t="shared" si="45"/>
        <v>1563.189976190476</v>
      </c>
      <c r="Q593" s="227">
        <f t="shared" si="43"/>
        <v>434.91990219205462</v>
      </c>
      <c r="R593" s="227">
        <f t="shared" si="44"/>
        <v>1.7391476190476187</v>
      </c>
    </row>
    <row r="594" spans="11:18">
      <c r="K594">
        <v>41386</v>
      </c>
      <c r="L594" s="227">
        <v>1562.5</v>
      </c>
      <c r="M594" s="227">
        <v>3547.74</v>
      </c>
      <c r="N594" s="227">
        <v>9.0448000000000004</v>
      </c>
      <c r="O594" s="227">
        <v>1.9347000000000001</v>
      </c>
      <c r="P594" s="227">
        <f t="shared" si="45"/>
        <v>1563.9852142857139</v>
      </c>
      <c r="Q594" s="227">
        <f t="shared" si="43"/>
        <v>433.74463661258829</v>
      </c>
      <c r="R594" s="227">
        <f t="shared" si="44"/>
        <v>1.7492571428571428</v>
      </c>
    </row>
    <row r="595" spans="11:18">
      <c r="K595">
        <v>41387</v>
      </c>
      <c r="L595" s="227">
        <v>1578.78</v>
      </c>
      <c r="M595" s="227">
        <v>3557.55</v>
      </c>
      <c r="N595" s="227">
        <v>8.9709000000000003</v>
      </c>
      <c r="O595" s="227">
        <v>1.8809</v>
      </c>
      <c r="P595" s="227">
        <f t="shared" si="45"/>
        <v>1565.0275952380948</v>
      </c>
      <c r="Q595" s="227">
        <f t="shared" si="43"/>
        <v>432.21350452780524</v>
      </c>
      <c r="R595" s="227">
        <f t="shared" si="44"/>
        <v>1.7581095238095235</v>
      </c>
    </row>
    <row r="596" spans="11:18">
      <c r="K596">
        <v>41388</v>
      </c>
      <c r="L596" s="227">
        <v>1578.79</v>
      </c>
      <c r="M596" s="227">
        <v>3509.72</v>
      </c>
      <c r="N596" s="227">
        <v>8.8672000000000004</v>
      </c>
      <c r="O596" s="227">
        <v>1.9505999999999999</v>
      </c>
      <c r="P596" s="227">
        <f t="shared" si="45"/>
        <v>1566.3180761904759</v>
      </c>
      <c r="Q596" s="227">
        <f t="shared" si="43"/>
        <v>430.48178699654989</v>
      </c>
      <c r="R596" s="227">
        <f t="shared" si="44"/>
        <v>1.7707714285714284</v>
      </c>
    </row>
    <row r="597" spans="11:18">
      <c r="K597">
        <v>41389</v>
      </c>
      <c r="L597" s="227">
        <v>1585.16</v>
      </c>
      <c r="M597" s="227">
        <v>3530.91</v>
      </c>
      <c r="N597" s="227">
        <v>9.0737000000000005</v>
      </c>
      <c r="O597" s="227">
        <v>1.9646999999999999</v>
      </c>
      <c r="P597" s="227">
        <f t="shared" si="45"/>
        <v>1567.3366476190477</v>
      </c>
      <c r="Q597" s="227">
        <f t="shared" si="43"/>
        <v>428.43893109545945</v>
      </c>
      <c r="R597" s="227">
        <f t="shared" si="44"/>
        <v>1.7831428571428571</v>
      </c>
    </row>
    <row r="598" spans="11:18">
      <c r="K598">
        <v>41390</v>
      </c>
      <c r="L598" s="227">
        <v>1582.24</v>
      </c>
      <c r="M598" s="227">
        <v>3421.56</v>
      </c>
      <c r="N598" s="227">
        <v>9.3004999999999995</v>
      </c>
      <c r="O598" s="227">
        <v>1.9262999999999999</v>
      </c>
      <c r="P598" s="227">
        <f t="shared" si="45"/>
        <v>1568.2599809523806</v>
      </c>
      <c r="Q598" s="227">
        <f t="shared" ref="Q598:Q661" si="46">+AVERAGE(M578:M598)/AVERAGE(N578:N598)</f>
        <v>424.73999892340225</v>
      </c>
      <c r="R598" s="227">
        <f t="shared" ref="R598:R661" si="47">AVERAGE(O578:O598)</f>
        <v>1.794257142857143</v>
      </c>
    </row>
    <row r="599" spans="11:18">
      <c r="K599">
        <v>41393</v>
      </c>
      <c r="L599" s="227">
        <v>1593.61</v>
      </c>
      <c r="M599" s="227">
        <v>3474.06</v>
      </c>
      <c r="N599" s="227">
        <v>9.2014999999999993</v>
      </c>
      <c r="O599" s="227">
        <v>2.0394999999999999</v>
      </c>
      <c r="P599" s="227">
        <f t="shared" si="45"/>
        <v>1569.4228428571428</v>
      </c>
      <c r="Q599" s="227">
        <f t="shared" si="46"/>
        <v>421.20050214081385</v>
      </c>
      <c r="R599" s="227">
        <f t="shared" si="47"/>
        <v>1.8101142857142853</v>
      </c>
    </row>
    <row r="600" spans="11:18">
      <c r="K600">
        <v>41394</v>
      </c>
      <c r="L600" s="227">
        <v>1597.5699</v>
      </c>
      <c r="M600" s="227">
        <v>3514.6</v>
      </c>
      <c r="N600" s="227">
        <v>9.1349</v>
      </c>
      <c r="O600" s="227">
        <v>2.0156999999999998</v>
      </c>
      <c r="P600" s="227">
        <f t="shared" si="45"/>
        <v>1571.1085523809525</v>
      </c>
      <c r="Q600" s="227">
        <f t="shared" si="46"/>
        <v>418.25538703827124</v>
      </c>
      <c r="R600" s="227">
        <f t="shared" si="47"/>
        <v>1.8249238095238094</v>
      </c>
    </row>
    <row r="601" spans="11:18">
      <c r="K601">
        <v>41395</v>
      </c>
      <c r="L601" s="227">
        <v>1582.7</v>
      </c>
      <c r="M601" s="227">
        <v>3489.43</v>
      </c>
      <c r="N601" s="227">
        <v>9.2210000000000001</v>
      </c>
      <c r="O601" s="227">
        <v>2.0081000000000002</v>
      </c>
      <c r="P601" s="227">
        <f t="shared" si="45"/>
        <v>1571.7014095238094</v>
      </c>
      <c r="Q601" s="227">
        <f t="shared" si="46"/>
        <v>415.13357462154886</v>
      </c>
      <c r="R601" s="227">
        <f t="shared" si="47"/>
        <v>1.8392142857142857</v>
      </c>
    </row>
    <row r="602" spans="11:18">
      <c r="K602">
        <v>41396</v>
      </c>
      <c r="L602" s="227">
        <v>1597.59</v>
      </c>
      <c r="M602" s="227">
        <v>3485.97</v>
      </c>
      <c r="N602" s="227">
        <v>9.2691999999999997</v>
      </c>
      <c r="O602" s="227">
        <v>2.1652</v>
      </c>
      <c r="P602" s="227">
        <f t="shared" si="45"/>
        <v>1573.7918904761905</v>
      </c>
      <c r="Q602" s="227">
        <f t="shared" si="46"/>
        <v>411.13619561120726</v>
      </c>
      <c r="R602" s="227">
        <f t="shared" si="47"/>
        <v>1.8631142857142857</v>
      </c>
    </row>
    <row r="603" spans="11:18">
      <c r="K603">
        <v>41397</v>
      </c>
      <c r="L603" s="227">
        <v>1614.42</v>
      </c>
      <c r="M603" s="227">
        <v>3442.47</v>
      </c>
      <c r="N603" s="227">
        <v>9.4587000000000003</v>
      </c>
      <c r="O603" s="227">
        <v>2.1153</v>
      </c>
      <c r="P603" s="227">
        <f t="shared" si="45"/>
        <v>1576.3842714285715</v>
      </c>
      <c r="Q603" s="227">
        <f t="shared" si="46"/>
        <v>406.2579625052328</v>
      </c>
      <c r="R603" s="227">
        <f t="shared" si="47"/>
        <v>1.8843142857142856</v>
      </c>
    </row>
    <row r="604" spans="11:18">
      <c r="K604">
        <v>41400</v>
      </c>
      <c r="L604" s="227">
        <v>1617.5</v>
      </c>
      <c r="M604" s="227">
        <v>3423.19</v>
      </c>
      <c r="N604" s="227">
        <v>9.5105000000000004</v>
      </c>
      <c r="O604" s="227">
        <v>2.1110000000000002</v>
      </c>
      <c r="P604" s="227">
        <f t="shared" ref="P604:P667" si="48">+AVERAGE(L584:L604)</f>
        <v>1579.4423666666667</v>
      </c>
      <c r="Q604" s="227">
        <f t="shared" si="46"/>
        <v>400.57441580025267</v>
      </c>
      <c r="R604" s="227">
        <f t="shared" si="47"/>
        <v>1.9052333333333331</v>
      </c>
    </row>
    <row r="605" spans="11:18">
      <c r="K605">
        <v>41401</v>
      </c>
      <c r="L605" s="227">
        <v>1625.96</v>
      </c>
      <c r="M605" s="227">
        <v>3450.8</v>
      </c>
      <c r="N605" s="227">
        <v>9.6158000000000001</v>
      </c>
      <c r="O605" s="227">
        <v>2.1282000000000001</v>
      </c>
      <c r="P605" s="227">
        <f t="shared" si="48"/>
        <v>1582.4371333333333</v>
      </c>
      <c r="Q605" s="227">
        <f t="shared" si="46"/>
        <v>395.02035696498081</v>
      </c>
      <c r="R605" s="227">
        <f t="shared" si="47"/>
        <v>1.9290047619047617</v>
      </c>
    </row>
    <row r="606" spans="11:18">
      <c r="K606">
        <v>41402</v>
      </c>
      <c r="L606" s="227">
        <v>1632.6899000000001</v>
      </c>
      <c r="M606" s="227">
        <v>3449.68</v>
      </c>
      <c r="N606" s="227">
        <v>9.5925999999999991</v>
      </c>
      <c r="O606" s="227">
        <v>2.1193</v>
      </c>
      <c r="P606" s="227">
        <f t="shared" si="48"/>
        <v>1585.4885571428572</v>
      </c>
      <c r="Q606" s="227">
        <f t="shared" si="46"/>
        <v>390.53161864293554</v>
      </c>
      <c r="R606" s="227">
        <f t="shared" si="47"/>
        <v>1.9525190476190475</v>
      </c>
    </row>
    <row r="607" spans="11:18">
      <c r="K607">
        <v>41403</v>
      </c>
      <c r="L607" s="227">
        <v>1626.67</v>
      </c>
      <c r="M607" s="227">
        <v>3413.77</v>
      </c>
      <c r="N607" s="227">
        <v>9.3444000000000003</v>
      </c>
      <c r="O607" s="227">
        <v>2.1461999999999999</v>
      </c>
      <c r="P607" s="227">
        <f t="shared" si="48"/>
        <v>1587.3428428571431</v>
      </c>
      <c r="Q607" s="227">
        <f t="shared" si="46"/>
        <v>387.22847362076726</v>
      </c>
      <c r="R607" s="227">
        <f t="shared" si="47"/>
        <v>1.9719476190476191</v>
      </c>
    </row>
    <row r="608" spans="11:18">
      <c r="K608">
        <v>41404</v>
      </c>
      <c r="L608" s="227">
        <v>1633.7</v>
      </c>
      <c r="M608" s="227">
        <v>3342.63</v>
      </c>
      <c r="N608" s="227">
        <v>9.0981000000000005</v>
      </c>
      <c r="O608" s="227">
        <v>2.0891999999999999</v>
      </c>
      <c r="P608" s="227">
        <f t="shared" si="48"/>
        <v>1589.263319047619</v>
      </c>
      <c r="Q608" s="227">
        <f t="shared" si="46"/>
        <v>385.08201558350726</v>
      </c>
      <c r="R608" s="227">
        <f t="shared" si="47"/>
        <v>1.9876809523809524</v>
      </c>
    </row>
    <row r="609" spans="11:18">
      <c r="K609">
        <v>41407</v>
      </c>
      <c r="L609" s="227">
        <v>1633.77</v>
      </c>
      <c r="M609" s="227">
        <v>3237.06</v>
      </c>
      <c r="N609" s="227">
        <v>8.7143999999999995</v>
      </c>
      <c r="O609" s="227">
        <v>2.0769000000000002</v>
      </c>
      <c r="P609" s="227">
        <f t="shared" si="48"/>
        <v>1591.4023666666669</v>
      </c>
      <c r="Q609" s="227">
        <f t="shared" si="46"/>
        <v>383.60560375665023</v>
      </c>
      <c r="R609" s="227">
        <f t="shared" si="47"/>
        <v>2.0019238095238099</v>
      </c>
    </row>
    <row r="610" spans="11:18">
      <c r="K610">
        <v>41408</v>
      </c>
      <c r="L610" s="227">
        <v>1650.34</v>
      </c>
      <c r="M610" s="227">
        <v>3244.04</v>
      </c>
      <c r="N610" s="227">
        <v>8.6371000000000002</v>
      </c>
      <c r="O610" s="227">
        <v>2.1718000000000002</v>
      </c>
      <c r="P610" s="227">
        <f t="shared" si="48"/>
        <v>1596.068080952381</v>
      </c>
      <c r="Q610" s="227">
        <f t="shared" si="46"/>
        <v>381.34999802164521</v>
      </c>
      <c r="R610" s="227">
        <f t="shared" si="47"/>
        <v>2.0212238095238093</v>
      </c>
    </row>
    <row r="611" spans="11:18">
      <c r="K611">
        <v>41409</v>
      </c>
      <c r="L611" s="227">
        <v>1658.78</v>
      </c>
      <c r="M611" s="227">
        <v>3199.92</v>
      </c>
      <c r="N611" s="227">
        <v>8.9972999999999992</v>
      </c>
      <c r="O611" s="227">
        <v>2.2097000000000002</v>
      </c>
      <c r="P611" s="227">
        <f t="shared" si="48"/>
        <v>1600.0780857142859</v>
      </c>
      <c r="Q611" s="227">
        <f t="shared" si="46"/>
        <v>378.64058365102534</v>
      </c>
      <c r="R611" s="227">
        <f t="shared" si="47"/>
        <v>2.0402142857142858</v>
      </c>
    </row>
    <row r="612" spans="11:18">
      <c r="K612">
        <v>41410</v>
      </c>
      <c r="L612" s="227">
        <v>1650.47</v>
      </c>
      <c r="M612" s="227">
        <v>3100.35</v>
      </c>
      <c r="N612" s="227">
        <v>9.1044</v>
      </c>
      <c r="O612" s="227">
        <v>2.1846000000000001</v>
      </c>
      <c r="P612" s="227">
        <f t="shared" si="48"/>
        <v>1604.7666571428574</v>
      </c>
      <c r="Q612" s="227">
        <f t="shared" si="46"/>
        <v>375.3938488914788</v>
      </c>
      <c r="R612" s="227">
        <f t="shared" si="47"/>
        <v>2.053895238095238</v>
      </c>
    </row>
    <row r="613" spans="11:18">
      <c r="K613">
        <v>41411</v>
      </c>
      <c r="L613" s="227">
        <v>1667.47</v>
      </c>
      <c r="M613" s="227">
        <v>3047.99</v>
      </c>
      <c r="N613" s="227">
        <v>8.9977999999999998</v>
      </c>
      <c r="O613" s="227">
        <v>2.2280000000000002</v>
      </c>
      <c r="P613" s="227">
        <f t="shared" si="48"/>
        <v>1610.7599904761908</v>
      </c>
      <c r="Q613" s="227">
        <f t="shared" si="46"/>
        <v>372.19724874245031</v>
      </c>
      <c r="R613" s="227">
        <f t="shared" si="47"/>
        <v>2.0685666666666669</v>
      </c>
    </row>
    <row r="614" spans="11:18">
      <c r="K614">
        <v>41414</v>
      </c>
      <c r="L614" s="227">
        <v>1666.29</v>
      </c>
      <c r="M614" s="227">
        <v>3070.86</v>
      </c>
      <c r="N614" s="227">
        <v>8.9282000000000004</v>
      </c>
      <c r="O614" s="227">
        <v>2.1488999999999998</v>
      </c>
      <c r="P614" s="227">
        <f t="shared" si="48"/>
        <v>1616.0476095238098</v>
      </c>
      <c r="Q614" s="227">
        <f t="shared" si="46"/>
        <v>369.39395990275028</v>
      </c>
      <c r="R614" s="227">
        <f t="shared" si="47"/>
        <v>2.0768952380952381</v>
      </c>
    </row>
    <row r="615" spans="11:18">
      <c r="K615">
        <v>41415</v>
      </c>
      <c r="L615" s="227">
        <v>1669.16</v>
      </c>
      <c r="M615" s="227">
        <v>3021.16</v>
      </c>
      <c r="N615" s="227">
        <v>8.7371999999999996</v>
      </c>
      <c r="O615" s="227">
        <v>2.1295000000000002</v>
      </c>
      <c r="P615" s="227">
        <f t="shared" si="48"/>
        <v>1621.1266571428573</v>
      </c>
      <c r="Q615" s="227">
        <f t="shared" si="46"/>
        <v>367.2406367031432</v>
      </c>
      <c r="R615" s="227">
        <f t="shared" si="47"/>
        <v>2.0861714285714288</v>
      </c>
    </row>
    <row r="616" spans="11:18">
      <c r="K616">
        <v>41416</v>
      </c>
      <c r="L616" s="227">
        <v>1655.35</v>
      </c>
      <c r="M616" s="227">
        <v>3013.15</v>
      </c>
      <c r="N616" s="227">
        <v>8.6468000000000007</v>
      </c>
      <c r="O616" s="227">
        <v>2.1817000000000002</v>
      </c>
      <c r="P616" s="227">
        <f t="shared" si="48"/>
        <v>1624.7728476190478</v>
      </c>
      <c r="Q616" s="227">
        <f t="shared" si="46"/>
        <v>365.01878023288407</v>
      </c>
      <c r="R616" s="227">
        <f t="shared" si="47"/>
        <v>2.1004952380952382</v>
      </c>
    </row>
    <row r="617" spans="11:18">
      <c r="K617">
        <v>41417</v>
      </c>
      <c r="L617" s="227">
        <v>1650.51</v>
      </c>
      <c r="M617" s="227">
        <v>2966.51</v>
      </c>
      <c r="N617" s="227">
        <v>8.6677999999999997</v>
      </c>
      <c r="O617" s="227">
        <v>2.1854</v>
      </c>
      <c r="P617" s="227">
        <f t="shared" si="48"/>
        <v>1628.1880857142858</v>
      </c>
      <c r="Q617" s="227">
        <f t="shared" si="46"/>
        <v>362.55906477268951</v>
      </c>
      <c r="R617" s="227">
        <f t="shared" si="47"/>
        <v>2.1116761904761909</v>
      </c>
    </row>
    <row r="618" spans="11:18">
      <c r="K618">
        <v>41418</v>
      </c>
      <c r="L618" s="227">
        <v>1649.6</v>
      </c>
      <c r="M618" s="227">
        <v>2941.08</v>
      </c>
      <c r="N618" s="227">
        <v>8.5363000000000007</v>
      </c>
      <c r="O618" s="227">
        <v>2.3527</v>
      </c>
      <c r="P618" s="227">
        <f t="shared" si="48"/>
        <v>1631.256657142857</v>
      </c>
      <c r="Q618" s="227">
        <f t="shared" si="46"/>
        <v>360.48795450791624</v>
      </c>
      <c r="R618" s="227">
        <f t="shared" si="47"/>
        <v>2.1301523809523806</v>
      </c>
    </row>
    <row r="619" spans="11:18">
      <c r="K619">
        <v>41421</v>
      </c>
      <c r="M619" s="227">
        <v>2976.27</v>
      </c>
      <c r="N619" s="227">
        <v>8.6125000000000007</v>
      </c>
      <c r="O619" s="227">
        <v>2.4144000000000001</v>
      </c>
      <c r="P619" s="227">
        <f t="shared" si="48"/>
        <v>1633.70749</v>
      </c>
      <c r="Q619" s="227">
        <f t="shared" si="46"/>
        <v>359.44981357863236</v>
      </c>
      <c r="R619" s="227">
        <f t="shared" si="47"/>
        <v>2.1533952380952384</v>
      </c>
    </row>
    <row r="620" spans="11:18">
      <c r="K620">
        <v>41422</v>
      </c>
      <c r="L620" s="227">
        <v>1660.0600999999999</v>
      </c>
      <c r="M620" s="227">
        <v>3019.82</v>
      </c>
      <c r="N620" s="227">
        <v>8.3597999999999999</v>
      </c>
      <c r="O620" s="227">
        <v>2.5310000000000001</v>
      </c>
      <c r="P620" s="227">
        <f t="shared" si="48"/>
        <v>1637.0299949999999</v>
      </c>
      <c r="Q620" s="227">
        <f t="shared" si="46"/>
        <v>358.64799920501002</v>
      </c>
      <c r="R620" s="227">
        <f t="shared" si="47"/>
        <v>2.1768000000000005</v>
      </c>
    </row>
    <row r="621" spans="11:18">
      <c r="K621">
        <v>41423</v>
      </c>
      <c r="L621" s="227">
        <v>1648.36</v>
      </c>
      <c r="M621" s="227">
        <v>2994.08</v>
      </c>
      <c r="N621" s="227">
        <v>8.4380000000000006</v>
      </c>
      <c r="O621" s="227">
        <v>2.5367999999999999</v>
      </c>
      <c r="P621" s="227">
        <f t="shared" si="48"/>
        <v>1639.5695000000001</v>
      </c>
      <c r="Q621" s="227">
        <f t="shared" si="46"/>
        <v>357.21247889121793</v>
      </c>
      <c r="R621" s="227">
        <f t="shared" si="47"/>
        <v>2.2016142857142862</v>
      </c>
    </row>
    <row r="622" spans="11:18">
      <c r="K622">
        <v>41424</v>
      </c>
      <c r="L622" s="227">
        <v>1654.41</v>
      </c>
      <c r="M622" s="227">
        <v>3023.05</v>
      </c>
      <c r="N622" s="227">
        <v>8.5304000000000002</v>
      </c>
      <c r="O622" s="227">
        <v>2.6082000000000001</v>
      </c>
      <c r="P622" s="227">
        <f t="shared" si="48"/>
        <v>1643.155</v>
      </c>
      <c r="Q622" s="227">
        <f t="shared" si="46"/>
        <v>356.04265876026977</v>
      </c>
      <c r="R622" s="227">
        <f t="shared" si="47"/>
        <v>2.2301904761904763</v>
      </c>
    </row>
    <row r="623" spans="11:18">
      <c r="K623">
        <v>41425</v>
      </c>
      <c r="L623" s="227">
        <v>1630.74</v>
      </c>
      <c r="M623" s="227">
        <v>3096.11</v>
      </c>
      <c r="N623" s="227">
        <v>8.6213999999999995</v>
      </c>
      <c r="O623" s="227">
        <v>2.5352999999999999</v>
      </c>
      <c r="P623" s="227">
        <f t="shared" si="48"/>
        <v>1644.8125</v>
      </c>
      <c r="Q623" s="227">
        <f t="shared" si="46"/>
        <v>355.19191876013554</v>
      </c>
      <c r="R623" s="227">
        <f t="shared" si="47"/>
        <v>2.247814285714286</v>
      </c>
    </row>
    <row r="624" spans="11:18">
      <c r="K624">
        <v>41428</v>
      </c>
      <c r="L624" s="227">
        <v>1640.42</v>
      </c>
      <c r="M624" s="227">
        <v>3063.69</v>
      </c>
      <c r="N624" s="227">
        <v>8.4922000000000004</v>
      </c>
      <c r="O624" s="227">
        <v>2.4721000000000002</v>
      </c>
      <c r="P624" s="227">
        <f t="shared" si="48"/>
        <v>1646.1125</v>
      </c>
      <c r="Q624" s="227">
        <f t="shared" si="46"/>
        <v>355.00131590961581</v>
      </c>
      <c r="R624" s="227">
        <f t="shared" si="47"/>
        <v>2.2648047619047618</v>
      </c>
    </row>
    <row r="625" spans="11:18">
      <c r="K625">
        <v>41429</v>
      </c>
      <c r="L625" s="227">
        <v>1631.38</v>
      </c>
      <c r="M625" s="227">
        <v>3127.66</v>
      </c>
      <c r="N625" s="227">
        <v>8.3694000000000006</v>
      </c>
      <c r="O625" s="227">
        <v>2.4857</v>
      </c>
      <c r="P625" s="227">
        <f t="shared" si="48"/>
        <v>1646.8064999999995</v>
      </c>
      <c r="Q625" s="227">
        <f t="shared" si="46"/>
        <v>355.59340884415917</v>
      </c>
      <c r="R625" s="227">
        <f t="shared" si="47"/>
        <v>2.2826476190476188</v>
      </c>
    </row>
    <row r="626" spans="11:18">
      <c r="K626">
        <v>41430</v>
      </c>
      <c r="L626" s="227">
        <v>1608.9</v>
      </c>
      <c r="M626" s="227">
        <v>3127.22</v>
      </c>
      <c r="N626" s="227">
        <v>8.3367000000000004</v>
      </c>
      <c r="O626" s="227">
        <v>2.4765000000000001</v>
      </c>
      <c r="P626" s="227">
        <f t="shared" si="48"/>
        <v>1645.9534999999996</v>
      </c>
      <c r="Q626" s="227">
        <f t="shared" si="46"/>
        <v>356.30769666113065</v>
      </c>
      <c r="R626" s="227">
        <f t="shared" si="47"/>
        <v>2.2992333333333335</v>
      </c>
    </row>
    <row r="627" spans="11:18">
      <c r="K627">
        <v>41431</v>
      </c>
      <c r="L627" s="227">
        <v>1622.5600999999999</v>
      </c>
      <c r="M627" s="227">
        <v>3232.07</v>
      </c>
      <c r="N627" s="227">
        <v>8.4555000000000007</v>
      </c>
      <c r="O627" s="227">
        <v>2.4693000000000001</v>
      </c>
      <c r="P627" s="227">
        <f t="shared" si="48"/>
        <v>1645.4470099999999</v>
      </c>
      <c r="Q627" s="227">
        <f t="shared" si="46"/>
        <v>357.33464676658326</v>
      </c>
      <c r="R627" s="227">
        <f t="shared" si="47"/>
        <v>2.3159000000000001</v>
      </c>
    </row>
    <row r="628" spans="11:18">
      <c r="K628">
        <v>41432</v>
      </c>
      <c r="L628" s="227">
        <v>1643.38</v>
      </c>
      <c r="M628" s="227">
        <v>3226.38</v>
      </c>
      <c r="N628" s="227">
        <v>8.3409999999999993</v>
      </c>
      <c r="O628" s="227">
        <v>2.5032000000000001</v>
      </c>
      <c r="P628" s="227">
        <f t="shared" si="48"/>
        <v>1646.2825099999998</v>
      </c>
      <c r="Q628" s="227">
        <f t="shared" si="46"/>
        <v>358.27703976879491</v>
      </c>
      <c r="R628" s="227">
        <f t="shared" si="47"/>
        <v>2.3329</v>
      </c>
    </row>
    <row r="629" spans="11:18">
      <c r="K629">
        <v>41435</v>
      </c>
      <c r="L629" s="227">
        <v>1642.8100999999999</v>
      </c>
      <c r="M629" s="227">
        <v>3348.98</v>
      </c>
      <c r="N629" s="227">
        <v>8.2309000000000001</v>
      </c>
      <c r="O629" s="227">
        <v>2.7391000000000001</v>
      </c>
      <c r="P629" s="227">
        <f t="shared" si="48"/>
        <v>1646.7380150000001</v>
      </c>
      <c r="Q629" s="227">
        <f t="shared" si="46"/>
        <v>360.03105859806999</v>
      </c>
      <c r="R629" s="227">
        <f t="shared" si="47"/>
        <v>2.3638476190476192</v>
      </c>
    </row>
    <row r="630" spans="11:18">
      <c r="K630">
        <v>41436</v>
      </c>
      <c r="L630" s="227">
        <v>1626.13</v>
      </c>
      <c r="M630" s="227">
        <v>3394.28</v>
      </c>
      <c r="N630" s="227">
        <v>8.2562999999999995</v>
      </c>
      <c r="O630" s="227">
        <v>2.6356000000000002</v>
      </c>
      <c r="P630" s="227">
        <f t="shared" si="48"/>
        <v>1646.3560150000001</v>
      </c>
      <c r="Q630" s="227">
        <f t="shared" si="46"/>
        <v>361.81783390738616</v>
      </c>
      <c r="R630" s="227">
        <f t="shared" si="47"/>
        <v>2.390452380952381</v>
      </c>
    </row>
    <row r="631" spans="11:18">
      <c r="K631">
        <v>41437</v>
      </c>
      <c r="L631" s="227">
        <v>1612.52</v>
      </c>
      <c r="M631" s="227">
        <v>3475.7</v>
      </c>
      <c r="N631" s="227">
        <v>8.1578999999999997</v>
      </c>
      <c r="O631" s="227">
        <v>2.6339999999999999</v>
      </c>
      <c r="P631" s="227">
        <f t="shared" si="48"/>
        <v>1644.4650150000002</v>
      </c>
      <c r="Q631" s="227">
        <f t="shared" si="46"/>
        <v>364.07035343553309</v>
      </c>
      <c r="R631" s="227">
        <f t="shared" si="47"/>
        <v>2.4124619047619045</v>
      </c>
    </row>
    <row r="632" spans="11:18">
      <c r="K632">
        <v>41438</v>
      </c>
      <c r="L632" s="227">
        <v>1636.36</v>
      </c>
      <c r="M632" s="227">
        <v>3376.89</v>
      </c>
      <c r="N632" s="227">
        <v>8.1021999999999998</v>
      </c>
      <c r="O632" s="227">
        <v>2.6238000000000001</v>
      </c>
      <c r="P632" s="227">
        <f t="shared" si="48"/>
        <v>1643.3440150000001</v>
      </c>
      <c r="Q632" s="227">
        <f t="shared" si="46"/>
        <v>366.88078147714066</v>
      </c>
      <c r="R632" s="227">
        <f t="shared" si="47"/>
        <v>2.4321809523809526</v>
      </c>
    </row>
    <row r="633" spans="11:18">
      <c r="K633">
        <v>41439</v>
      </c>
      <c r="L633" s="227">
        <v>1626.73</v>
      </c>
      <c r="M633" s="227">
        <v>3410.14</v>
      </c>
      <c r="N633" s="227">
        <v>8.1318000000000001</v>
      </c>
      <c r="O633" s="227">
        <v>2.5720999999999998</v>
      </c>
      <c r="P633" s="227">
        <f t="shared" si="48"/>
        <v>1642.1570150000002</v>
      </c>
      <c r="Q633" s="227">
        <f t="shared" si="46"/>
        <v>370.6268779843337</v>
      </c>
      <c r="R633" s="227">
        <f t="shared" si="47"/>
        <v>2.4506333333333332</v>
      </c>
    </row>
    <row r="634" spans="11:18">
      <c r="K634">
        <v>41442</v>
      </c>
      <c r="L634" s="227">
        <v>1639.04</v>
      </c>
      <c r="M634" s="227">
        <v>3450.45</v>
      </c>
      <c r="N634" s="227">
        <v>7.8807999999999998</v>
      </c>
      <c r="O634" s="227">
        <v>2.5821000000000001</v>
      </c>
      <c r="P634" s="227">
        <f t="shared" si="48"/>
        <v>1640.7355149999999</v>
      </c>
      <c r="Q634" s="227">
        <f t="shared" si="46"/>
        <v>375.24394471397045</v>
      </c>
      <c r="R634" s="227">
        <f t="shared" si="47"/>
        <v>2.4674952380952382</v>
      </c>
    </row>
    <row r="635" spans="11:18">
      <c r="K635">
        <v>41443</v>
      </c>
      <c r="L635" s="227">
        <v>1651.8100999999999</v>
      </c>
      <c r="M635" s="227">
        <v>3462.06</v>
      </c>
      <c r="N635" s="227">
        <v>7.8064999999999998</v>
      </c>
      <c r="O635" s="227">
        <v>2.5371999999999999</v>
      </c>
      <c r="P635" s="227">
        <f t="shared" si="48"/>
        <v>1640.0115200000005</v>
      </c>
      <c r="Q635" s="227">
        <f t="shared" si="46"/>
        <v>379.86579129185697</v>
      </c>
      <c r="R635" s="227">
        <f t="shared" si="47"/>
        <v>2.4859857142857145</v>
      </c>
    </row>
    <row r="636" spans="11:18">
      <c r="K636">
        <v>41444</v>
      </c>
      <c r="L636" s="227">
        <v>1628.9301</v>
      </c>
      <c r="M636" s="227">
        <v>3463.48</v>
      </c>
      <c r="N636" s="227">
        <v>8.0251000000000001</v>
      </c>
      <c r="O636" s="227">
        <v>2.5316999999999998</v>
      </c>
      <c r="P636" s="227">
        <f t="shared" si="48"/>
        <v>1638.0000250000001</v>
      </c>
      <c r="Q636" s="227">
        <f t="shared" si="46"/>
        <v>383.9390786134573</v>
      </c>
      <c r="R636" s="227">
        <f t="shared" si="47"/>
        <v>2.5051380952380957</v>
      </c>
    </row>
    <row r="637" spans="11:18">
      <c r="K637">
        <v>41445</v>
      </c>
      <c r="L637" s="227">
        <v>1588.1899000000001</v>
      </c>
      <c r="M637" s="227">
        <v>3426.44</v>
      </c>
      <c r="N637" s="227">
        <v>8.2181999999999995</v>
      </c>
      <c r="O637" s="227">
        <v>2.4887999999999999</v>
      </c>
      <c r="P637" s="227">
        <f t="shared" si="48"/>
        <v>1634.6420200000002</v>
      </c>
      <c r="Q637" s="227">
        <f t="shared" si="46"/>
        <v>387.24917755385064</v>
      </c>
      <c r="R637" s="227">
        <f t="shared" si="47"/>
        <v>2.5197619047619049</v>
      </c>
    </row>
    <row r="638" spans="11:18">
      <c r="K638">
        <v>41446</v>
      </c>
      <c r="L638" s="227">
        <v>1592.4301</v>
      </c>
      <c r="M638" s="227">
        <v>3423.19</v>
      </c>
      <c r="N638" s="227">
        <v>8.3148999999999997</v>
      </c>
      <c r="O638" s="227">
        <v>2.5284</v>
      </c>
      <c r="P638" s="227">
        <f t="shared" si="48"/>
        <v>1631.7380250000001</v>
      </c>
      <c r="Q638" s="227">
        <f t="shared" si="46"/>
        <v>390.65491585819581</v>
      </c>
      <c r="R638" s="227">
        <f t="shared" si="47"/>
        <v>2.5360952380952377</v>
      </c>
    </row>
    <row r="639" spans="11:18">
      <c r="K639">
        <v>41449</v>
      </c>
      <c r="L639" s="227">
        <v>1573.09</v>
      </c>
      <c r="M639" s="227">
        <v>3384.17</v>
      </c>
      <c r="N639" s="227">
        <v>8.1638999999999999</v>
      </c>
      <c r="O639" s="227">
        <v>2.4839000000000002</v>
      </c>
      <c r="P639" s="227">
        <f t="shared" si="48"/>
        <v>1627.9125250000002</v>
      </c>
      <c r="Q639" s="227">
        <f t="shared" si="46"/>
        <v>394.04050955619192</v>
      </c>
      <c r="R639" s="227">
        <f t="shared" si="47"/>
        <v>2.5423428571428568</v>
      </c>
    </row>
    <row r="640" spans="11:18">
      <c r="K640">
        <v>41450</v>
      </c>
      <c r="L640" s="227">
        <v>1588.03</v>
      </c>
      <c r="M640" s="227">
        <v>3336.74</v>
      </c>
      <c r="N640" s="227">
        <v>8.1694999999999993</v>
      </c>
      <c r="O640" s="227">
        <v>2.4803999999999999</v>
      </c>
      <c r="P640" s="227">
        <f t="shared" si="48"/>
        <v>1626.0133571428576</v>
      </c>
      <c r="Q640" s="227">
        <f t="shared" si="46"/>
        <v>397.12599133576015</v>
      </c>
      <c r="R640" s="227">
        <f t="shared" si="47"/>
        <v>2.5454857142857139</v>
      </c>
    </row>
    <row r="641" spans="11:18">
      <c r="K641">
        <v>41451</v>
      </c>
      <c r="L641" s="227">
        <v>1603.26</v>
      </c>
      <c r="M641" s="227">
        <v>3357.86</v>
      </c>
      <c r="N641" s="227">
        <v>7.9509999999999996</v>
      </c>
      <c r="O641" s="227">
        <v>2.5049000000000001</v>
      </c>
      <c r="P641" s="227">
        <f t="shared" si="48"/>
        <v>1623.3085904761908</v>
      </c>
      <c r="Q641" s="227">
        <f t="shared" si="46"/>
        <v>400.01849779413806</v>
      </c>
      <c r="R641" s="227">
        <f t="shared" si="47"/>
        <v>2.5442428571428568</v>
      </c>
    </row>
    <row r="642" spans="11:18">
      <c r="K642">
        <v>41452</v>
      </c>
      <c r="L642" s="227">
        <v>1613.2</v>
      </c>
      <c r="M642" s="227">
        <v>3431.79</v>
      </c>
      <c r="N642" s="227">
        <v>7.7601000000000004</v>
      </c>
      <c r="O642" s="227">
        <v>2.5880000000000001</v>
      </c>
      <c r="P642" s="227">
        <f t="shared" si="48"/>
        <v>1621.634304761905</v>
      </c>
      <c r="Q642" s="227">
        <f t="shared" si="46"/>
        <v>404.13235706322757</v>
      </c>
      <c r="R642" s="227">
        <f t="shared" si="47"/>
        <v>2.5466809523809522</v>
      </c>
    </row>
    <row r="643" spans="11:18">
      <c r="K643">
        <v>41453</v>
      </c>
      <c r="L643" s="227">
        <v>1606.28</v>
      </c>
      <c r="M643" s="227">
        <v>3458.79</v>
      </c>
      <c r="N643" s="227">
        <v>7.7965</v>
      </c>
      <c r="O643" s="227">
        <v>2.5712000000000002</v>
      </c>
      <c r="P643" s="227">
        <f t="shared" si="48"/>
        <v>1619.3424000000002</v>
      </c>
      <c r="Q643" s="227">
        <f t="shared" si="46"/>
        <v>408.40048303491386</v>
      </c>
      <c r="R643" s="227">
        <f t="shared" si="47"/>
        <v>2.5449190476190475</v>
      </c>
    </row>
    <row r="644" spans="11:18">
      <c r="K644">
        <v>41456</v>
      </c>
      <c r="L644" s="227">
        <v>1614.96</v>
      </c>
      <c r="M644" s="227">
        <v>3453.13</v>
      </c>
      <c r="N644" s="227">
        <v>7.8563999999999998</v>
      </c>
      <c r="O644" s="227">
        <v>2.5623999999999998</v>
      </c>
      <c r="P644" s="227">
        <f t="shared" si="48"/>
        <v>1618.5909714285715</v>
      </c>
      <c r="Q644" s="227">
        <f t="shared" si="46"/>
        <v>412.31957278206829</v>
      </c>
      <c r="R644" s="227">
        <f t="shared" si="47"/>
        <v>2.5462095238095235</v>
      </c>
    </row>
    <row r="645" spans="11:18">
      <c r="K645">
        <v>41457</v>
      </c>
      <c r="L645" s="227">
        <v>1614.08</v>
      </c>
      <c r="M645" s="227">
        <v>3469.23</v>
      </c>
      <c r="N645" s="227">
        <v>7.7058</v>
      </c>
      <c r="O645" s="227">
        <v>2.6023000000000001</v>
      </c>
      <c r="P645" s="227">
        <f t="shared" si="48"/>
        <v>1617.3366857142855</v>
      </c>
      <c r="Q645" s="227">
        <f t="shared" si="46"/>
        <v>416.61167650020229</v>
      </c>
      <c r="R645" s="227">
        <f t="shared" si="47"/>
        <v>2.5524095238095237</v>
      </c>
    </row>
    <row r="646" spans="11:18">
      <c r="K646">
        <v>41458</v>
      </c>
      <c r="L646" s="227">
        <v>1615.41</v>
      </c>
      <c r="M646" s="227">
        <v>3546.29</v>
      </c>
      <c r="N646" s="227">
        <v>7.7666000000000004</v>
      </c>
      <c r="O646" s="227">
        <v>2.6101000000000001</v>
      </c>
      <c r="P646" s="227">
        <f t="shared" si="48"/>
        <v>1616.5762095238097</v>
      </c>
      <c r="Q646" s="227">
        <f t="shared" si="46"/>
        <v>420.56477220948648</v>
      </c>
      <c r="R646" s="227">
        <f t="shared" si="47"/>
        <v>2.5583333333333336</v>
      </c>
    </row>
    <row r="647" spans="11:18">
      <c r="K647">
        <v>41459</v>
      </c>
      <c r="M647" s="227">
        <v>3582.23</v>
      </c>
      <c r="N647" s="227">
        <v>7.9276</v>
      </c>
      <c r="O647" s="227">
        <v>2.5762</v>
      </c>
      <c r="P647" s="227">
        <f t="shared" si="48"/>
        <v>1616.96002</v>
      </c>
      <c r="Q647" s="227">
        <f t="shared" si="46"/>
        <v>424.27479832089381</v>
      </c>
      <c r="R647" s="227">
        <f t="shared" si="47"/>
        <v>2.5630809523809526</v>
      </c>
    </row>
    <row r="648" spans="11:18">
      <c r="K648">
        <v>41460</v>
      </c>
      <c r="L648" s="227">
        <v>1631.89</v>
      </c>
      <c r="M648" s="227">
        <v>3615.11</v>
      </c>
      <c r="N648" s="227">
        <v>7.9630999999999998</v>
      </c>
      <c r="O648" s="227">
        <v>2.706</v>
      </c>
      <c r="P648" s="227">
        <f t="shared" si="48"/>
        <v>1617.4265149999997</v>
      </c>
      <c r="Q648" s="227">
        <f t="shared" si="46"/>
        <v>427.78732789757788</v>
      </c>
      <c r="R648" s="227">
        <f t="shared" si="47"/>
        <v>2.5743523809523814</v>
      </c>
    </row>
    <row r="649" spans="11:18">
      <c r="K649">
        <v>41463</v>
      </c>
      <c r="L649" s="227">
        <v>1640.46</v>
      </c>
      <c r="M649" s="227">
        <v>3668.83</v>
      </c>
      <c r="N649" s="227">
        <v>8.07</v>
      </c>
      <c r="O649" s="227">
        <v>2.5960000000000001</v>
      </c>
      <c r="P649" s="227">
        <f t="shared" si="48"/>
        <v>1617.2805149999999</v>
      </c>
      <c r="Q649" s="227">
        <f t="shared" si="46"/>
        <v>431.10598133429534</v>
      </c>
      <c r="R649" s="227">
        <f t="shared" si="47"/>
        <v>2.5787714285714287</v>
      </c>
    </row>
    <row r="650" spans="11:18">
      <c r="K650">
        <v>41464</v>
      </c>
      <c r="L650" s="227">
        <v>1652.3199</v>
      </c>
      <c r="M650" s="227">
        <v>3764.31</v>
      </c>
      <c r="N650" s="227">
        <v>8.0906000000000002</v>
      </c>
      <c r="O650" s="227">
        <v>2.6333000000000002</v>
      </c>
      <c r="P650" s="227">
        <f t="shared" si="48"/>
        <v>1617.7560049999997</v>
      </c>
      <c r="Q650" s="227">
        <f t="shared" si="46"/>
        <v>433.93627449814068</v>
      </c>
      <c r="R650" s="227">
        <f t="shared" si="47"/>
        <v>2.5737333333333332</v>
      </c>
    </row>
    <row r="651" spans="11:18">
      <c r="K651">
        <v>41465</v>
      </c>
      <c r="L651" s="227">
        <v>1652.62</v>
      </c>
      <c r="M651" s="227">
        <v>3883.24</v>
      </c>
      <c r="N651" s="227">
        <v>8.0924999999999994</v>
      </c>
      <c r="O651" s="227">
        <v>2.6421000000000001</v>
      </c>
      <c r="P651" s="227">
        <f t="shared" si="48"/>
        <v>1619.0805049999997</v>
      </c>
      <c r="Q651" s="227">
        <f t="shared" si="46"/>
        <v>437.27081112943671</v>
      </c>
      <c r="R651" s="227">
        <f t="shared" si="47"/>
        <v>2.5740428571428571</v>
      </c>
    </row>
    <row r="652" spans="11:18">
      <c r="K652">
        <v>41466</v>
      </c>
      <c r="L652" s="227">
        <v>1675.02</v>
      </c>
      <c r="M652" s="227">
        <v>3865.11</v>
      </c>
      <c r="N652" s="227">
        <v>8.2309999999999999</v>
      </c>
      <c r="O652" s="227">
        <v>2.5985999999999998</v>
      </c>
      <c r="P652" s="227">
        <f t="shared" si="48"/>
        <v>1622.2055049999994</v>
      </c>
      <c r="Q652" s="227">
        <f t="shared" si="46"/>
        <v>439.39815776427321</v>
      </c>
      <c r="R652" s="227">
        <f t="shared" si="47"/>
        <v>2.5723571428571423</v>
      </c>
    </row>
    <row r="653" spans="11:18">
      <c r="K653">
        <v>41467</v>
      </c>
      <c r="L653" s="227">
        <v>1680.1899000000001</v>
      </c>
      <c r="M653" s="227">
        <v>3815.29</v>
      </c>
      <c r="N653" s="227">
        <v>8.3415999999999997</v>
      </c>
      <c r="O653" s="227">
        <v>2.5891999999999999</v>
      </c>
      <c r="P653" s="227">
        <f t="shared" si="48"/>
        <v>1624.3969999999999</v>
      </c>
      <c r="Q653" s="227">
        <f t="shared" si="46"/>
        <v>441.37843323121183</v>
      </c>
      <c r="R653" s="227">
        <f t="shared" si="47"/>
        <v>2.5707095238095241</v>
      </c>
    </row>
    <row r="654" spans="11:18">
      <c r="K654">
        <v>41470</v>
      </c>
      <c r="L654" s="227">
        <v>1682.5</v>
      </c>
      <c r="M654" s="227">
        <v>3850.73</v>
      </c>
      <c r="N654" s="227">
        <v>8.4784000000000006</v>
      </c>
      <c r="O654" s="227">
        <v>2.5783999999999998</v>
      </c>
      <c r="P654" s="227">
        <f t="shared" si="48"/>
        <v>1627.1855</v>
      </c>
      <c r="Q654" s="227">
        <f t="shared" si="46"/>
        <v>443.08419246533867</v>
      </c>
      <c r="R654" s="227">
        <f t="shared" si="47"/>
        <v>2.5710095238095239</v>
      </c>
    </row>
    <row r="655" spans="11:18">
      <c r="K655">
        <v>41471</v>
      </c>
      <c r="L655" s="227">
        <v>1676.26</v>
      </c>
      <c r="M655" s="227">
        <v>3852.43</v>
      </c>
      <c r="N655" s="227">
        <v>8.4772999999999996</v>
      </c>
      <c r="O655" s="227">
        <v>2.6206</v>
      </c>
      <c r="P655" s="227">
        <f t="shared" si="48"/>
        <v>1629.0464999999999</v>
      </c>
      <c r="Q655" s="227">
        <f t="shared" si="46"/>
        <v>443.89787395999923</v>
      </c>
      <c r="R655" s="227">
        <f t="shared" si="47"/>
        <v>2.5728428571428572</v>
      </c>
    </row>
    <row r="656" spans="11:18">
      <c r="K656">
        <v>41472</v>
      </c>
      <c r="L656" s="227">
        <v>1680.91</v>
      </c>
      <c r="M656" s="227">
        <v>3943.48</v>
      </c>
      <c r="N656" s="227">
        <v>8.5284999999999993</v>
      </c>
      <c r="O656" s="227">
        <v>2.7189999999999999</v>
      </c>
      <c r="P656" s="227">
        <f t="shared" si="48"/>
        <v>1630.501495</v>
      </c>
      <c r="Q656" s="227">
        <f t="shared" si="46"/>
        <v>444.8448936788746</v>
      </c>
      <c r="R656" s="227">
        <f t="shared" si="47"/>
        <v>2.5815000000000006</v>
      </c>
    </row>
    <row r="657" spans="11:18">
      <c r="K657">
        <v>41473</v>
      </c>
      <c r="L657" s="227">
        <v>1689.37</v>
      </c>
      <c r="M657" s="227">
        <v>3903.21</v>
      </c>
      <c r="N657" s="227">
        <v>8.2177000000000007</v>
      </c>
      <c r="O657" s="227">
        <v>2.7136</v>
      </c>
      <c r="P657" s="227">
        <f t="shared" si="48"/>
        <v>1633.52349</v>
      </c>
      <c r="Q657" s="227">
        <f t="shared" si="46"/>
        <v>446.92607388144467</v>
      </c>
      <c r="R657" s="227">
        <f t="shared" si="47"/>
        <v>2.5901619047619047</v>
      </c>
    </row>
    <row r="658" spans="11:18">
      <c r="K658">
        <v>41474</v>
      </c>
      <c r="L658" s="227">
        <v>1692.09</v>
      </c>
      <c r="M658" s="227">
        <v>3897.4</v>
      </c>
      <c r="N658" s="227">
        <v>8.3018999999999998</v>
      </c>
      <c r="O658" s="227">
        <v>2.7664</v>
      </c>
      <c r="P658" s="227">
        <f t="shared" si="48"/>
        <v>1638.7184949999998</v>
      </c>
      <c r="Q658" s="227">
        <f t="shared" si="46"/>
        <v>449.47331128539793</v>
      </c>
      <c r="R658" s="227">
        <f t="shared" si="47"/>
        <v>2.6033809523809524</v>
      </c>
    </row>
    <row r="659" spans="11:18">
      <c r="K659">
        <v>41477</v>
      </c>
      <c r="L659" s="227">
        <v>1695.53</v>
      </c>
      <c r="M659" s="227">
        <v>3848.02</v>
      </c>
      <c r="N659" s="227">
        <v>8.3209999999999997</v>
      </c>
      <c r="O659" s="227">
        <v>2.8250999999999999</v>
      </c>
      <c r="P659" s="227">
        <f t="shared" si="48"/>
        <v>1643.8734899999999</v>
      </c>
      <c r="Q659" s="227">
        <f t="shared" si="46"/>
        <v>451.95310526346731</v>
      </c>
      <c r="R659" s="227">
        <f t="shared" si="47"/>
        <v>2.6175095238095234</v>
      </c>
    </row>
    <row r="660" spans="11:18">
      <c r="K660">
        <v>41478</v>
      </c>
      <c r="L660" s="227">
        <v>1692.39</v>
      </c>
      <c r="M660" s="227">
        <v>3925.31</v>
      </c>
      <c r="N660" s="227">
        <v>8.3201000000000001</v>
      </c>
      <c r="O660" s="227">
        <v>2.8803999999999998</v>
      </c>
      <c r="P660" s="227">
        <f t="shared" si="48"/>
        <v>1649.8384900000001</v>
      </c>
      <c r="Q660" s="227">
        <f t="shared" si="46"/>
        <v>454.71505078442334</v>
      </c>
      <c r="R660" s="227">
        <f t="shared" si="47"/>
        <v>2.636390476190476</v>
      </c>
    </row>
    <row r="661" spans="11:18">
      <c r="K661">
        <v>41479</v>
      </c>
      <c r="L661" s="227">
        <v>1685.9399000000001</v>
      </c>
      <c r="M661" s="227">
        <v>3922.35</v>
      </c>
      <c r="N661" s="227">
        <v>8.4242000000000008</v>
      </c>
      <c r="O661" s="227">
        <v>2.8142</v>
      </c>
      <c r="P661" s="227">
        <f t="shared" si="48"/>
        <v>1654.7339850000001</v>
      </c>
      <c r="Q661" s="227">
        <f t="shared" si="46"/>
        <v>457.46847268726953</v>
      </c>
      <c r="R661" s="227">
        <f t="shared" si="47"/>
        <v>2.6522857142857146</v>
      </c>
    </row>
    <row r="662" spans="11:18">
      <c r="K662">
        <v>41480</v>
      </c>
      <c r="L662" s="227">
        <v>1690.25</v>
      </c>
      <c r="M662" s="227">
        <v>3935.89</v>
      </c>
      <c r="N662" s="227">
        <v>8.3964999999999996</v>
      </c>
      <c r="O662" s="227">
        <v>2.8935</v>
      </c>
      <c r="P662" s="227">
        <f t="shared" si="48"/>
        <v>1659.0834849999999</v>
      </c>
      <c r="Q662" s="227">
        <f t="shared" ref="Q662:Q725" si="49">+AVERAGE(M642:M662)/AVERAGE(N642:N662)</f>
        <v>459.65607707839143</v>
      </c>
      <c r="R662" s="227">
        <f t="shared" ref="R662:R725" si="50">AVERAGE(O642:O662)</f>
        <v>2.6707904761904766</v>
      </c>
    </row>
    <row r="663" spans="11:18">
      <c r="K663">
        <v>41481</v>
      </c>
      <c r="L663" s="227">
        <v>1691.65</v>
      </c>
      <c r="M663" s="227">
        <v>3974.53</v>
      </c>
      <c r="N663" s="227">
        <v>8.3987999999999996</v>
      </c>
      <c r="O663" s="227">
        <v>2.8843999999999999</v>
      </c>
      <c r="P663" s="227">
        <f t="shared" si="48"/>
        <v>1663.0059849999998</v>
      </c>
      <c r="Q663" s="227">
        <f t="shared" si="49"/>
        <v>461.10714762026521</v>
      </c>
      <c r="R663" s="227">
        <f t="shared" si="50"/>
        <v>2.6849047619047619</v>
      </c>
    </row>
    <row r="664" spans="11:18">
      <c r="K664">
        <v>41484</v>
      </c>
      <c r="L664" s="227">
        <v>1685.33</v>
      </c>
      <c r="M664" s="227">
        <v>4056.35</v>
      </c>
      <c r="N664" s="227">
        <v>8.3879000000000001</v>
      </c>
      <c r="O664" s="227">
        <v>2.8146</v>
      </c>
      <c r="P664" s="227">
        <f t="shared" si="48"/>
        <v>1666.9584849999999</v>
      </c>
      <c r="Q664" s="227">
        <f t="shared" si="49"/>
        <v>462.99261451849276</v>
      </c>
      <c r="R664" s="227">
        <f t="shared" si="50"/>
        <v>2.6964952380952378</v>
      </c>
    </row>
    <row r="665" spans="11:18">
      <c r="K665">
        <v>41485</v>
      </c>
      <c r="L665" s="227">
        <v>1685.96</v>
      </c>
      <c r="M665" s="227">
        <v>4094.92</v>
      </c>
      <c r="N665" s="227">
        <v>8.3473000000000006</v>
      </c>
      <c r="O665" s="227">
        <v>2.7852999999999999</v>
      </c>
      <c r="P665" s="227">
        <f t="shared" si="48"/>
        <v>1670.5084849999998</v>
      </c>
      <c r="Q665" s="227">
        <f t="shared" si="49"/>
        <v>465.39154248780591</v>
      </c>
      <c r="R665" s="227">
        <f t="shared" si="50"/>
        <v>2.7071095238095237</v>
      </c>
    </row>
    <row r="666" spans="11:18">
      <c r="K666">
        <v>41486</v>
      </c>
      <c r="L666" s="227">
        <v>1685.73</v>
      </c>
      <c r="M666" s="227">
        <v>4175.82</v>
      </c>
      <c r="N666" s="227">
        <v>8.2462</v>
      </c>
      <c r="O666" s="227">
        <v>2.7086999999999999</v>
      </c>
      <c r="P666" s="227">
        <f t="shared" si="48"/>
        <v>1674.090985</v>
      </c>
      <c r="Q666" s="227">
        <f t="shared" si="49"/>
        <v>468.01714429454319</v>
      </c>
      <c r="R666" s="227">
        <f t="shared" si="50"/>
        <v>2.7121761904761903</v>
      </c>
    </row>
    <row r="667" spans="11:18">
      <c r="K667">
        <v>41487</v>
      </c>
      <c r="L667" s="227">
        <v>1706.87</v>
      </c>
      <c r="M667" s="227">
        <v>4181.58</v>
      </c>
      <c r="N667" s="227">
        <v>8.2956000000000003</v>
      </c>
      <c r="O667" s="227">
        <v>2.7652999999999999</v>
      </c>
      <c r="P667" s="227">
        <f t="shared" si="48"/>
        <v>1678.6639849999999</v>
      </c>
      <c r="Q667" s="227">
        <f t="shared" si="49"/>
        <v>470.24717901641469</v>
      </c>
      <c r="R667" s="227">
        <f t="shared" si="50"/>
        <v>2.7195666666666667</v>
      </c>
    </row>
    <row r="668" spans="11:18">
      <c r="K668">
        <v>41488</v>
      </c>
      <c r="L668" s="227">
        <v>1709.67</v>
      </c>
      <c r="M668" s="227">
        <v>4368.3599999999997</v>
      </c>
      <c r="N668" s="227">
        <v>8.3244000000000007</v>
      </c>
      <c r="O668" s="227">
        <v>2.7616999999999998</v>
      </c>
      <c r="P668" s="227">
        <f t="shared" ref="P668:P731" si="51">+AVERAGE(L648:L668)</f>
        <v>1680.1404619047619</v>
      </c>
      <c r="Q668" s="227">
        <f t="shared" si="49"/>
        <v>473.68775343663805</v>
      </c>
      <c r="R668" s="227">
        <f t="shared" si="50"/>
        <v>2.7283999999999997</v>
      </c>
    </row>
    <row r="669" spans="11:18">
      <c r="K669">
        <v>41491</v>
      </c>
      <c r="L669" s="227">
        <v>1707.14</v>
      </c>
      <c r="M669" s="227">
        <v>4502.04</v>
      </c>
      <c r="N669" s="227">
        <v>8.3956</v>
      </c>
      <c r="O669" s="227">
        <v>2.7839</v>
      </c>
      <c r="P669" s="227">
        <f t="shared" si="51"/>
        <v>1683.7237952380951</v>
      </c>
      <c r="Q669" s="227">
        <f t="shared" si="49"/>
        <v>477.59222060472695</v>
      </c>
      <c r="R669" s="227">
        <f t="shared" si="50"/>
        <v>2.7321095238095237</v>
      </c>
    </row>
    <row r="670" spans="11:18">
      <c r="K670">
        <v>41492</v>
      </c>
      <c r="L670" s="227">
        <v>1697.37</v>
      </c>
      <c r="M670" s="227">
        <v>4516.7299999999996</v>
      </c>
      <c r="N670" s="227">
        <v>8.4835999999999991</v>
      </c>
      <c r="O670" s="227">
        <v>2.8576000000000001</v>
      </c>
      <c r="P670" s="227">
        <f t="shared" si="51"/>
        <v>1686.4337952380952</v>
      </c>
      <c r="Q670" s="227">
        <f t="shared" si="49"/>
        <v>481.30647107635764</v>
      </c>
      <c r="R670" s="227">
        <f t="shared" si="50"/>
        <v>2.7445666666666662</v>
      </c>
    </row>
    <row r="671" spans="11:18">
      <c r="K671">
        <v>41493</v>
      </c>
      <c r="L671" s="227">
        <v>1690.91</v>
      </c>
      <c r="M671" s="227">
        <v>4394.75</v>
      </c>
      <c r="N671" s="227">
        <v>8.6013000000000002</v>
      </c>
      <c r="O671" s="227">
        <v>2.8965999999999998</v>
      </c>
      <c r="P671" s="227">
        <f t="shared" si="51"/>
        <v>1688.2714190476192</v>
      </c>
      <c r="Q671" s="227">
        <f t="shared" si="49"/>
        <v>483.49674337770767</v>
      </c>
      <c r="R671" s="227">
        <f t="shared" si="50"/>
        <v>2.7571047619047619</v>
      </c>
    </row>
    <row r="672" spans="11:18">
      <c r="K672">
        <v>41494</v>
      </c>
      <c r="L672" s="227">
        <v>1697.48</v>
      </c>
      <c r="M672" s="227">
        <v>4494.93</v>
      </c>
      <c r="N672" s="227">
        <v>8.5210000000000008</v>
      </c>
      <c r="O672" s="227">
        <v>2.9937</v>
      </c>
      <c r="P672" s="227">
        <f t="shared" si="51"/>
        <v>1690.4076095238092</v>
      </c>
      <c r="Q672" s="227">
        <f t="shared" si="49"/>
        <v>485.79458406872527</v>
      </c>
      <c r="R672" s="227">
        <f t="shared" si="50"/>
        <v>2.7738476190476189</v>
      </c>
    </row>
    <row r="673" spans="11:18">
      <c r="K673">
        <v>41495</v>
      </c>
      <c r="L673" s="227">
        <v>1691.42</v>
      </c>
      <c r="M673" s="227">
        <v>4647.45</v>
      </c>
      <c r="N673" s="227">
        <v>8.5495999999999999</v>
      </c>
      <c r="O673" s="227">
        <v>2.9342000000000001</v>
      </c>
      <c r="P673" s="227">
        <f t="shared" si="51"/>
        <v>1691.1885619047619</v>
      </c>
      <c r="Q673" s="227">
        <f t="shared" si="49"/>
        <v>489.35305074606543</v>
      </c>
      <c r="R673" s="227">
        <f t="shared" si="50"/>
        <v>2.7898285714285711</v>
      </c>
    </row>
    <row r="674" spans="11:18">
      <c r="K674">
        <v>41498</v>
      </c>
      <c r="L674" s="227">
        <v>1689.47</v>
      </c>
      <c r="M674" s="227">
        <v>4631.8500000000004</v>
      </c>
      <c r="N674" s="227">
        <v>8.5412999999999997</v>
      </c>
      <c r="O674" s="227">
        <v>2.9119999999999999</v>
      </c>
      <c r="P674" s="227">
        <f t="shared" si="51"/>
        <v>1691.6304714285711</v>
      </c>
      <c r="Q674" s="227">
        <f t="shared" si="49"/>
        <v>493.42443454906072</v>
      </c>
      <c r="R674" s="227">
        <f t="shared" si="50"/>
        <v>2.8051999999999992</v>
      </c>
    </row>
    <row r="675" spans="11:18">
      <c r="K675">
        <v>41499</v>
      </c>
      <c r="L675" s="227">
        <v>1694.16</v>
      </c>
      <c r="M675" s="227">
        <v>4732.12</v>
      </c>
      <c r="N675" s="227">
        <v>8.5509000000000004</v>
      </c>
      <c r="O675" s="227">
        <v>2.9643000000000002</v>
      </c>
      <c r="P675" s="227">
        <f t="shared" si="51"/>
        <v>1692.1857095238095</v>
      </c>
      <c r="Q675" s="227">
        <f t="shared" si="49"/>
        <v>498.21191899256473</v>
      </c>
      <c r="R675" s="227">
        <f t="shared" si="50"/>
        <v>2.8235761904761896</v>
      </c>
    </row>
    <row r="676" spans="11:18">
      <c r="K676">
        <v>41500</v>
      </c>
      <c r="L676" s="227">
        <v>1685.39</v>
      </c>
      <c r="M676" s="227">
        <v>4768.71</v>
      </c>
      <c r="N676" s="227">
        <v>8.5929000000000002</v>
      </c>
      <c r="O676" s="227">
        <v>2.9121999999999999</v>
      </c>
      <c r="P676" s="227">
        <f t="shared" si="51"/>
        <v>1692.6204714285716</v>
      </c>
      <c r="Q676" s="227">
        <f t="shared" si="49"/>
        <v>503.07021985750197</v>
      </c>
      <c r="R676" s="227">
        <f t="shared" si="50"/>
        <v>2.8374619047619043</v>
      </c>
    </row>
    <row r="677" spans="11:18">
      <c r="K677">
        <v>41501</v>
      </c>
      <c r="L677" s="227">
        <v>1661.3199</v>
      </c>
      <c r="M677" s="227">
        <v>4754.93</v>
      </c>
      <c r="N677" s="227">
        <v>8.5144000000000002</v>
      </c>
      <c r="O677" s="227">
        <v>2.9095</v>
      </c>
      <c r="P677" s="227">
        <f t="shared" si="51"/>
        <v>1691.6876095238099</v>
      </c>
      <c r="Q677" s="227">
        <f t="shared" si="49"/>
        <v>507.70176572237551</v>
      </c>
      <c r="R677" s="227">
        <f t="shared" si="50"/>
        <v>2.8465333333333329</v>
      </c>
    </row>
    <row r="678" spans="11:18">
      <c r="K678">
        <v>41502</v>
      </c>
      <c r="L678" s="227">
        <v>1655.83</v>
      </c>
      <c r="M678" s="227">
        <v>4892.6499999999996</v>
      </c>
      <c r="N678" s="227">
        <v>8.5205000000000002</v>
      </c>
      <c r="O678" s="227">
        <v>2.8845999999999998</v>
      </c>
      <c r="P678" s="227">
        <f t="shared" si="51"/>
        <v>1690.0904666666665</v>
      </c>
      <c r="Q678" s="227">
        <f t="shared" si="49"/>
        <v>512.42234586381221</v>
      </c>
      <c r="R678" s="227">
        <f t="shared" si="50"/>
        <v>2.8546761904761899</v>
      </c>
    </row>
    <row r="679" spans="11:18">
      <c r="K679">
        <v>41505</v>
      </c>
      <c r="L679" s="227">
        <v>1646.0600999999999</v>
      </c>
      <c r="M679" s="227">
        <v>4815.58</v>
      </c>
      <c r="N679" s="227">
        <v>8.5074000000000005</v>
      </c>
      <c r="O679" s="227">
        <v>2.8643000000000001</v>
      </c>
      <c r="P679" s="227">
        <f t="shared" si="51"/>
        <v>1687.898566666667</v>
      </c>
      <c r="Q679" s="227">
        <f t="shared" si="49"/>
        <v>517.00864080162262</v>
      </c>
      <c r="R679" s="227">
        <f t="shared" si="50"/>
        <v>2.8593380952380949</v>
      </c>
    </row>
    <row r="680" spans="11:18">
      <c r="K680">
        <v>41506</v>
      </c>
      <c r="L680" s="227">
        <v>1652.35</v>
      </c>
      <c r="M680" s="227">
        <v>4798.45</v>
      </c>
      <c r="N680" s="227">
        <v>8.5963999999999992</v>
      </c>
      <c r="O680" s="227">
        <v>2.8468</v>
      </c>
      <c r="P680" s="227">
        <f t="shared" si="51"/>
        <v>1685.842376190476</v>
      </c>
      <c r="Q680" s="227">
        <f t="shared" si="49"/>
        <v>521.56060386703393</v>
      </c>
      <c r="R680" s="227">
        <f t="shared" si="50"/>
        <v>2.8603714285714283</v>
      </c>
    </row>
    <row r="681" spans="11:18">
      <c r="K681">
        <v>41507</v>
      </c>
      <c r="L681" s="227">
        <v>1642.8</v>
      </c>
      <c r="M681" s="227">
        <v>4838.54</v>
      </c>
      <c r="N681" s="227">
        <v>8.6434999999999995</v>
      </c>
      <c r="O681" s="227">
        <v>2.6878000000000002</v>
      </c>
      <c r="P681" s="227">
        <f t="shared" si="51"/>
        <v>1683.4809476190476</v>
      </c>
      <c r="Q681" s="227">
        <f t="shared" si="49"/>
        <v>525.74728982851377</v>
      </c>
      <c r="R681" s="227">
        <f t="shared" si="50"/>
        <v>2.8512</v>
      </c>
    </row>
    <row r="682" spans="11:18">
      <c r="K682">
        <v>41508</v>
      </c>
      <c r="L682" s="227">
        <v>1656.96</v>
      </c>
      <c r="M682" s="227">
        <v>4730.1400000000003</v>
      </c>
      <c r="N682" s="227">
        <v>8.5359999999999996</v>
      </c>
      <c r="O682" s="227">
        <v>2.7519</v>
      </c>
      <c r="P682" s="227">
        <f t="shared" si="51"/>
        <v>1682.1009523809521</v>
      </c>
      <c r="Q682" s="227">
        <f t="shared" si="49"/>
        <v>529.95637565600873</v>
      </c>
      <c r="R682" s="227">
        <f t="shared" si="50"/>
        <v>2.8482333333333334</v>
      </c>
    </row>
    <row r="683" spans="11:18">
      <c r="K683">
        <v>41509</v>
      </c>
      <c r="L683" s="227">
        <v>1663.5</v>
      </c>
      <c r="M683" s="227">
        <v>4783.7700000000004</v>
      </c>
      <c r="N683" s="227">
        <v>8.5261999999999993</v>
      </c>
      <c r="O683" s="227">
        <v>2.7336999999999998</v>
      </c>
      <c r="P683" s="227">
        <f t="shared" si="51"/>
        <v>1680.8271428571427</v>
      </c>
      <c r="Q683" s="227">
        <f t="shared" si="49"/>
        <v>534.33160677624994</v>
      </c>
      <c r="R683" s="227">
        <f t="shared" si="50"/>
        <v>2.8406238095238097</v>
      </c>
    </row>
    <row r="684" spans="11:18">
      <c r="K684">
        <v>41512</v>
      </c>
      <c r="L684" s="227">
        <v>1656.78</v>
      </c>
      <c r="M684" s="227">
        <v>4906.5200000000004</v>
      </c>
      <c r="N684" s="227">
        <v>8.6049000000000007</v>
      </c>
      <c r="O684" s="227">
        <v>2.6999</v>
      </c>
      <c r="P684" s="227">
        <f t="shared" si="51"/>
        <v>1679.1666666666663</v>
      </c>
      <c r="Q684" s="227">
        <f t="shared" si="49"/>
        <v>538.94139165580884</v>
      </c>
      <c r="R684" s="227">
        <f t="shared" si="50"/>
        <v>2.8318380952380955</v>
      </c>
    </row>
    <row r="685" spans="11:18">
      <c r="K685">
        <v>41513</v>
      </c>
      <c r="L685" s="227">
        <v>1630.48</v>
      </c>
      <c r="M685" s="227">
        <v>4869.8</v>
      </c>
      <c r="N685" s="227">
        <v>8.6867000000000001</v>
      </c>
      <c r="O685" s="227">
        <v>2.6551999999999998</v>
      </c>
      <c r="P685" s="227">
        <f t="shared" si="51"/>
        <v>1676.5547619047616</v>
      </c>
      <c r="Q685" s="227">
        <f t="shared" si="49"/>
        <v>542.59461983798258</v>
      </c>
      <c r="R685" s="227">
        <f t="shared" si="50"/>
        <v>2.8242476190476191</v>
      </c>
    </row>
    <row r="686" spans="11:18">
      <c r="K686">
        <v>41514</v>
      </c>
      <c r="L686" s="227">
        <v>1634.96</v>
      </c>
      <c r="M686" s="227">
        <v>4866.55</v>
      </c>
      <c r="N686" s="227">
        <v>8.8482000000000003</v>
      </c>
      <c r="O686" s="227">
        <v>2.6280000000000001</v>
      </c>
      <c r="P686" s="227">
        <f t="shared" si="51"/>
        <v>1674.1261904761902</v>
      </c>
      <c r="Q686" s="227">
        <f t="shared" si="49"/>
        <v>545.38569608223077</v>
      </c>
      <c r="R686" s="227">
        <f t="shared" si="50"/>
        <v>2.816757142857143</v>
      </c>
    </row>
    <row r="687" spans="11:18">
      <c r="K687">
        <v>41515</v>
      </c>
      <c r="L687" s="227">
        <v>1638.17</v>
      </c>
      <c r="M687" s="227">
        <v>4855.47</v>
      </c>
      <c r="N687" s="227">
        <v>8.7980999999999998</v>
      </c>
      <c r="O687" s="227">
        <v>2.6497999999999999</v>
      </c>
      <c r="P687" s="227">
        <f t="shared" si="51"/>
        <v>1671.8614285714284</v>
      </c>
      <c r="Q687" s="227">
        <f t="shared" si="49"/>
        <v>547.49354954533692</v>
      </c>
      <c r="R687" s="227">
        <f t="shared" si="50"/>
        <v>2.8139523809523812</v>
      </c>
    </row>
    <row r="688" spans="11:18">
      <c r="K688">
        <v>41516</v>
      </c>
      <c r="L688" s="227">
        <v>1632.97</v>
      </c>
      <c r="M688" s="227">
        <v>4923.96</v>
      </c>
      <c r="N688" s="227">
        <v>8.8673999999999999</v>
      </c>
      <c r="O688" s="227">
        <v>2.6244999999999998</v>
      </c>
      <c r="P688" s="227">
        <f t="shared" si="51"/>
        <v>1668.3423809523806</v>
      </c>
      <c r="Q688" s="227">
        <f t="shared" si="49"/>
        <v>549.87589499601313</v>
      </c>
      <c r="R688" s="227">
        <f t="shared" si="50"/>
        <v>2.8072476190476188</v>
      </c>
    </row>
    <row r="689" spans="11:18">
      <c r="K689">
        <v>41519</v>
      </c>
      <c r="M689" s="227">
        <v>4925.6899999999996</v>
      </c>
      <c r="N689" s="227">
        <v>8.9148999999999994</v>
      </c>
      <c r="O689" s="227">
        <v>2.61</v>
      </c>
      <c r="P689" s="227">
        <f t="shared" si="51"/>
        <v>1666.2759999999998</v>
      </c>
      <c r="Q689" s="227">
        <f t="shared" si="49"/>
        <v>551.16255016570733</v>
      </c>
      <c r="R689" s="227">
        <f t="shared" si="50"/>
        <v>2.8000238095238097</v>
      </c>
    </row>
    <row r="690" spans="11:18">
      <c r="K690">
        <v>41520</v>
      </c>
      <c r="L690" s="227">
        <v>1639.77</v>
      </c>
      <c r="M690" s="227">
        <v>4946.42</v>
      </c>
      <c r="N690" s="227">
        <v>8.9276</v>
      </c>
      <c r="O690" s="227">
        <v>2.65</v>
      </c>
      <c r="P690" s="227">
        <f t="shared" si="51"/>
        <v>1662.9074999999998</v>
      </c>
      <c r="Q690" s="227">
        <f t="shared" si="49"/>
        <v>551.99616395930593</v>
      </c>
      <c r="R690" s="227">
        <f t="shared" si="50"/>
        <v>2.7936476190476189</v>
      </c>
    </row>
    <row r="691" spans="11:18">
      <c r="K691">
        <v>41521</v>
      </c>
      <c r="L691" s="227">
        <v>1653.08</v>
      </c>
      <c r="M691" s="227">
        <v>5165.46</v>
      </c>
      <c r="N691" s="227">
        <v>8.9760000000000009</v>
      </c>
      <c r="O691" s="227">
        <v>2.6173000000000002</v>
      </c>
      <c r="P691" s="227">
        <f t="shared" si="51"/>
        <v>1660.6929999999998</v>
      </c>
      <c r="Q691" s="227">
        <f t="shared" si="49"/>
        <v>554.0691829295389</v>
      </c>
      <c r="R691" s="227">
        <f t="shared" si="50"/>
        <v>2.7822047619047616</v>
      </c>
    </row>
    <row r="692" spans="11:18">
      <c r="K692">
        <v>41522</v>
      </c>
      <c r="L692" s="227">
        <v>1655.08</v>
      </c>
      <c r="M692" s="227">
        <v>5241.88</v>
      </c>
      <c r="N692" s="227">
        <v>9.0147999999999993</v>
      </c>
      <c r="O692" s="227">
        <v>2.6046</v>
      </c>
      <c r="P692" s="227">
        <f t="shared" si="51"/>
        <v>1658.9014999999999</v>
      </c>
      <c r="Q692" s="227">
        <f t="shared" si="49"/>
        <v>557.4604625691469</v>
      </c>
      <c r="R692" s="227">
        <f t="shared" si="50"/>
        <v>2.7683</v>
      </c>
    </row>
    <row r="693" spans="11:18">
      <c r="K693">
        <v>41523</v>
      </c>
      <c r="L693" s="227">
        <v>1655.17</v>
      </c>
      <c r="M693" s="227">
        <v>5285.28</v>
      </c>
      <c r="N693" s="227">
        <v>8.9186999999999994</v>
      </c>
      <c r="O693" s="227">
        <v>2.6446999999999998</v>
      </c>
      <c r="P693" s="227">
        <f t="shared" si="51"/>
        <v>1656.7860000000001</v>
      </c>
      <c r="Q693" s="227">
        <f t="shared" si="49"/>
        <v>560.57401481851377</v>
      </c>
      <c r="R693" s="227">
        <f t="shared" si="50"/>
        <v>2.7516809523809522</v>
      </c>
    </row>
    <row r="694" spans="11:18">
      <c r="K694">
        <v>41526</v>
      </c>
      <c r="L694" s="227">
        <v>1671.71</v>
      </c>
      <c r="M694" s="227">
        <v>5256.79</v>
      </c>
      <c r="N694" s="227">
        <v>8.8916000000000004</v>
      </c>
      <c r="O694" s="227">
        <v>2.6265000000000001</v>
      </c>
      <c r="P694" s="227">
        <f t="shared" si="51"/>
        <v>1655.8004999999998</v>
      </c>
      <c r="Q694" s="227">
        <f t="shared" si="49"/>
        <v>562.85638086244057</v>
      </c>
      <c r="R694" s="227">
        <f t="shared" si="50"/>
        <v>2.7370285714285707</v>
      </c>
    </row>
    <row r="695" spans="11:18">
      <c r="K695">
        <v>41527</v>
      </c>
      <c r="L695" s="227">
        <v>1683.99</v>
      </c>
      <c r="M695" s="227">
        <v>5386.17</v>
      </c>
      <c r="N695" s="227">
        <v>9.0297999999999998</v>
      </c>
      <c r="O695" s="227">
        <v>2.6320000000000001</v>
      </c>
      <c r="P695" s="227">
        <f t="shared" si="51"/>
        <v>1655.5264999999995</v>
      </c>
      <c r="Q695" s="227">
        <f t="shared" si="49"/>
        <v>565.46919362566223</v>
      </c>
      <c r="R695" s="227">
        <f t="shared" si="50"/>
        <v>2.7236952380952379</v>
      </c>
    </row>
    <row r="696" spans="11:18">
      <c r="K696">
        <v>41528</v>
      </c>
      <c r="L696" s="227">
        <v>1689.13</v>
      </c>
      <c r="M696" s="227">
        <v>5465.85</v>
      </c>
      <c r="N696" s="227">
        <v>9.0177999999999994</v>
      </c>
      <c r="O696" s="227">
        <v>2.6631</v>
      </c>
      <c r="P696" s="227">
        <f t="shared" si="51"/>
        <v>1655.2750000000001</v>
      </c>
      <c r="Q696" s="227">
        <f t="shared" si="49"/>
        <v>568.02289736850969</v>
      </c>
      <c r="R696" s="227">
        <f t="shared" si="50"/>
        <v>2.7093523809523807</v>
      </c>
    </row>
    <row r="697" spans="11:18">
      <c r="K697">
        <v>41529</v>
      </c>
      <c r="L697" s="227">
        <v>1683.42</v>
      </c>
      <c r="M697" s="227">
        <v>5662.26</v>
      </c>
      <c r="N697" s="227">
        <v>9.1394000000000002</v>
      </c>
      <c r="O697" s="227">
        <v>2.6814</v>
      </c>
      <c r="P697" s="227">
        <f t="shared" si="51"/>
        <v>1655.1765</v>
      </c>
      <c r="Q697" s="227">
        <f t="shared" si="49"/>
        <v>571.18380661783397</v>
      </c>
      <c r="R697" s="227">
        <f t="shared" si="50"/>
        <v>2.6983619047619047</v>
      </c>
    </row>
    <row r="698" spans="11:18">
      <c r="K698">
        <v>41530</v>
      </c>
      <c r="L698" s="227">
        <v>1687.99</v>
      </c>
      <c r="M698" s="227">
        <v>5616.31</v>
      </c>
      <c r="N698" s="227">
        <v>9.2364999999999995</v>
      </c>
      <c r="O698" s="227">
        <v>2.6871</v>
      </c>
      <c r="P698" s="227">
        <f t="shared" si="51"/>
        <v>1656.5100049999996</v>
      </c>
      <c r="Q698" s="227">
        <f t="shared" si="49"/>
        <v>573.60779341952377</v>
      </c>
      <c r="R698" s="227">
        <f t="shared" si="50"/>
        <v>2.6877714285714283</v>
      </c>
    </row>
    <row r="699" spans="11:18">
      <c r="K699">
        <v>41533</v>
      </c>
      <c r="L699" s="227">
        <v>1697.6</v>
      </c>
      <c r="M699" s="227">
        <v>5363.47</v>
      </c>
      <c r="N699" s="227">
        <v>9.4701000000000004</v>
      </c>
      <c r="O699" s="227">
        <v>2.7275999999999998</v>
      </c>
      <c r="P699" s="227">
        <f t="shared" si="51"/>
        <v>1658.5985050000004</v>
      </c>
      <c r="Q699" s="227">
        <f t="shared" si="49"/>
        <v>573.21092440586176</v>
      </c>
      <c r="R699" s="227">
        <f t="shared" si="50"/>
        <v>2.6802952380952383</v>
      </c>
    </row>
    <row r="700" spans="11:18">
      <c r="K700">
        <v>41534</v>
      </c>
      <c r="L700" s="227">
        <v>1704.76</v>
      </c>
      <c r="M700" s="227">
        <v>5641.57</v>
      </c>
      <c r="N700" s="227">
        <v>9.3421000000000003</v>
      </c>
      <c r="O700" s="227">
        <v>2.6633</v>
      </c>
      <c r="P700" s="227">
        <f t="shared" si="51"/>
        <v>1661.5335</v>
      </c>
      <c r="Q700" s="227">
        <f t="shared" si="49"/>
        <v>575.06951029137372</v>
      </c>
      <c r="R700" s="227">
        <f t="shared" si="50"/>
        <v>2.6707238095238095</v>
      </c>
    </row>
    <row r="701" spans="11:18">
      <c r="K701">
        <v>41535</v>
      </c>
      <c r="L701" s="227">
        <v>1725.52</v>
      </c>
      <c r="M701" s="227">
        <v>5526.29</v>
      </c>
      <c r="N701" s="227">
        <v>9.3414999999999999</v>
      </c>
      <c r="O701" s="227">
        <v>2.5893999999999999</v>
      </c>
      <c r="P701" s="227">
        <f t="shared" si="51"/>
        <v>1665.1919999999998</v>
      </c>
      <c r="Q701" s="227">
        <f t="shared" si="49"/>
        <v>576.66410272527082</v>
      </c>
      <c r="R701" s="227">
        <f t="shared" si="50"/>
        <v>2.6584666666666665</v>
      </c>
    </row>
    <row r="702" spans="11:18">
      <c r="K702">
        <v>41536</v>
      </c>
      <c r="L702" s="227">
        <v>1722.34</v>
      </c>
      <c r="M702" s="227">
        <v>5470.71</v>
      </c>
      <c r="N702" s="227">
        <v>9.3544</v>
      </c>
      <c r="O702" s="227">
        <v>2.5777000000000001</v>
      </c>
      <c r="P702" s="227">
        <f t="shared" si="51"/>
        <v>1669.1689999999999</v>
      </c>
      <c r="Q702" s="227">
        <f t="shared" si="49"/>
        <v>577.84334442246904</v>
      </c>
      <c r="R702" s="227">
        <f t="shared" si="50"/>
        <v>2.6532238095238094</v>
      </c>
    </row>
    <row r="703" spans="11:18">
      <c r="K703">
        <v>41537</v>
      </c>
      <c r="L703" s="227">
        <v>1709.91</v>
      </c>
      <c r="M703" s="227">
        <v>5218.3599999999997</v>
      </c>
      <c r="N703" s="227">
        <v>9.2527000000000008</v>
      </c>
      <c r="O703" s="227">
        <v>2.6013999999999999</v>
      </c>
      <c r="P703" s="227">
        <f t="shared" si="51"/>
        <v>1671.8165000000001</v>
      </c>
      <c r="Q703" s="227">
        <f t="shared" si="49"/>
        <v>578.23497008343236</v>
      </c>
      <c r="R703" s="227">
        <f t="shared" si="50"/>
        <v>2.6460571428571424</v>
      </c>
    </row>
    <row r="704" spans="11:18">
      <c r="K704">
        <v>41540</v>
      </c>
      <c r="L704" s="227">
        <v>1701.84</v>
      </c>
      <c r="M704" s="227">
        <v>5226.53</v>
      </c>
      <c r="N704" s="227">
        <v>9.3041999999999998</v>
      </c>
      <c r="O704" s="227">
        <v>2.5124</v>
      </c>
      <c r="P704" s="227">
        <f t="shared" si="51"/>
        <v>1673.7335000000003</v>
      </c>
      <c r="Q704" s="227">
        <f t="shared" si="49"/>
        <v>578.19755350973537</v>
      </c>
      <c r="R704" s="227">
        <f t="shared" si="50"/>
        <v>2.6355190476190473</v>
      </c>
    </row>
    <row r="705" spans="11:18">
      <c r="K705">
        <v>41541</v>
      </c>
      <c r="L705" s="227">
        <v>1697.42</v>
      </c>
      <c r="M705" s="227">
        <v>5165.09</v>
      </c>
      <c r="N705" s="227">
        <v>9.0864999999999991</v>
      </c>
      <c r="O705" s="227">
        <v>2.5015999999999998</v>
      </c>
      <c r="P705" s="227">
        <f t="shared" si="51"/>
        <v>1675.7655</v>
      </c>
      <c r="Q705" s="227">
        <f t="shared" si="49"/>
        <v>578.09309995326089</v>
      </c>
      <c r="R705" s="227">
        <f t="shared" si="50"/>
        <v>2.6260761904761902</v>
      </c>
    </row>
    <row r="706" spans="11:18">
      <c r="K706">
        <v>41542</v>
      </c>
      <c r="L706" s="227">
        <v>1692.77</v>
      </c>
      <c r="M706" s="227">
        <v>5094.67</v>
      </c>
      <c r="N706" s="227">
        <v>9.1245999999999992</v>
      </c>
      <c r="O706" s="227">
        <v>2.5196999999999998</v>
      </c>
      <c r="P706" s="227">
        <f t="shared" si="51"/>
        <v>1678.8799999999997</v>
      </c>
      <c r="Q706" s="227">
        <f t="shared" si="49"/>
        <v>577.94494199580947</v>
      </c>
      <c r="R706" s="227">
        <f t="shared" si="50"/>
        <v>2.6196238095238096</v>
      </c>
    </row>
    <row r="707" spans="11:18">
      <c r="K707">
        <v>41543</v>
      </c>
      <c r="L707" s="227">
        <v>1698.67</v>
      </c>
      <c r="M707" s="227">
        <v>5223.41</v>
      </c>
      <c r="N707" s="227">
        <v>9.1007999999999996</v>
      </c>
      <c r="O707" s="227">
        <v>2.5087999999999999</v>
      </c>
      <c r="P707" s="227">
        <f t="shared" si="51"/>
        <v>1682.0654999999999</v>
      </c>
      <c r="Q707" s="227">
        <f t="shared" si="49"/>
        <v>579.0483466285034</v>
      </c>
      <c r="R707" s="227">
        <f t="shared" si="50"/>
        <v>2.6139476190476194</v>
      </c>
    </row>
    <row r="708" spans="11:18">
      <c r="K708">
        <v>41544</v>
      </c>
      <c r="L708" s="227">
        <v>1691.75</v>
      </c>
      <c r="M708" s="227">
        <v>5505.47</v>
      </c>
      <c r="N708" s="227">
        <v>8.9937000000000005</v>
      </c>
      <c r="O708" s="227">
        <v>2.5232999999999999</v>
      </c>
      <c r="P708" s="227">
        <f t="shared" si="51"/>
        <v>1684.7445</v>
      </c>
      <c r="Q708" s="227">
        <f t="shared" si="49"/>
        <v>581.85401225581541</v>
      </c>
      <c r="R708" s="227">
        <f t="shared" si="50"/>
        <v>2.6079238095238098</v>
      </c>
    </row>
    <row r="709" spans="11:18">
      <c r="K709">
        <v>41547</v>
      </c>
      <c r="L709" s="227">
        <v>1681.55</v>
      </c>
      <c r="M709" s="227">
        <v>5304.12</v>
      </c>
      <c r="N709" s="227">
        <v>9.0742999999999991</v>
      </c>
      <c r="O709" s="227">
        <v>2.5034000000000001</v>
      </c>
      <c r="P709" s="227">
        <f t="shared" si="51"/>
        <v>1687.1735000000001</v>
      </c>
      <c r="Q709" s="227">
        <f t="shared" si="49"/>
        <v>583.210451564393</v>
      </c>
      <c r="R709" s="227">
        <f t="shared" si="50"/>
        <v>2.6021571428571426</v>
      </c>
    </row>
    <row r="710" spans="11:18">
      <c r="K710">
        <v>41548</v>
      </c>
      <c r="L710" s="227">
        <v>1695</v>
      </c>
      <c r="M710" s="227">
        <v>5294.18</v>
      </c>
      <c r="N710" s="227">
        <v>9.1224000000000007</v>
      </c>
      <c r="O710" s="227">
        <v>2.5377999999999998</v>
      </c>
      <c r="P710" s="227">
        <f t="shared" si="51"/>
        <v>1687.5461904761905</v>
      </c>
      <c r="Q710" s="227">
        <f t="shared" si="49"/>
        <v>584.50126356473925</v>
      </c>
      <c r="R710" s="227">
        <f t="shared" si="50"/>
        <v>2.5987190476190469</v>
      </c>
    </row>
    <row r="711" spans="11:18">
      <c r="K711">
        <v>41549</v>
      </c>
      <c r="L711" s="227">
        <v>1693.87</v>
      </c>
      <c r="M711" s="227">
        <v>5401.45</v>
      </c>
      <c r="N711" s="227">
        <v>9.1270000000000007</v>
      </c>
      <c r="O711" s="227">
        <v>2.5541999999999998</v>
      </c>
      <c r="P711" s="227">
        <f t="shared" si="51"/>
        <v>1690.122380952381</v>
      </c>
      <c r="Q711" s="227">
        <f t="shared" si="49"/>
        <v>586.26492752928459</v>
      </c>
      <c r="R711" s="227">
        <f t="shared" si="50"/>
        <v>2.5941571428571431</v>
      </c>
    </row>
    <row r="712" spans="11:18">
      <c r="K712">
        <v>41550</v>
      </c>
      <c r="L712" s="227">
        <v>1678.66</v>
      </c>
      <c r="M712" s="227">
        <v>5272.22</v>
      </c>
      <c r="N712" s="227">
        <v>9.1640999999999995</v>
      </c>
      <c r="O712" s="227">
        <v>2.6217999999999999</v>
      </c>
      <c r="P712" s="227">
        <f t="shared" si="51"/>
        <v>1691.3404761904762</v>
      </c>
      <c r="Q712" s="227">
        <f t="shared" si="49"/>
        <v>586.24662297573764</v>
      </c>
      <c r="R712" s="227">
        <f t="shared" si="50"/>
        <v>2.5943714285714288</v>
      </c>
    </row>
    <row r="713" spans="11:18">
      <c r="K713">
        <v>41551</v>
      </c>
      <c r="L713" s="227">
        <v>1690.5</v>
      </c>
      <c r="M713" s="227">
        <v>5244.11</v>
      </c>
      <c r="N713" s="227">
        <v>9.1659000000000006</v>
      </c>
      <c r="O713" s="227">
        <v>2.6034999999999999</v>
      </c>
      <c r="P713" s="227">
        <f t="shared" si="51"/>
        <v>1693.0271428571432</v>
      </c>
      <c r="Q713" s="227">
        <f t="shared" si="49"/>
        <v>585.79747745348584</v>
      </c>
      <c r="R713" s="227">
        <f t="shared" si="50"/>
        <v>2.5943190476190474</v>
      </c>
    </row>
    <row r="714" spans="11:18">
      <c r="K714">
        <v>41554</v>
      </c>
      <c r="L714" s="227">
        <v>1676.12</v>
      </c>
      <c r="M714" s="227">
        <v>5467.65</v>
      </c>
      <c r="N714" s="227">
        <v>9.1648999999999994</v>
      </c>
      <c r="O714" s="227">
        <v>2.6696</v>
      </c>
      <c r="P714" s="227">
        <f t="shared" si="51"/>
        <v>1694.0247619047625</v>
      </c>
      <c r="Q714" s="227">
        <f t="shared" si="49"/>
        <v>585.9956375000454</v>
      </c>
      <c r="R714" s="227">
        <f t="shared" si="50"/>
        <v>2.5955047619047615</v>
      </c>
    </row>
    <row r="715" spans="11:18">
      <c r="K715">
        <v>41555</v>
      </c>
      <c r="L715" s="227">
        <v>1655.45</v>
      </c>
      <c r="M715" s="227">
        <v>5572.33</v>
      </c>
      <c r="N715" s="227">
        <v>9.1936</v>
      </c>
      <c r="O715" s="227">
        <v>2.6421000000000001</v>
      </c>
      <c r="P715" s="227">
        <f t="shared" si="51"/>
        <v>1693.2504761904759</v>
      </c>
      <c r="Q715" s="227">
        <f t="shared" si="49"/>
        <v>586.71433454197302</v>
      </c>
      <c r="R715" s="227">
        <f t="shared" si="50"/>
        <v>2.5962476190476189</v>
      </c>
    </row>
    <row r="716" spans="11:18">
      <c r="K716">
        <v>41556</v>
      </c>
      <c r="L716" s="227">
        <v>1656.4</v>
      </c>
      <c r="M716" s="227">
        <v>5552.17</v>
      </c>
      <c r="N716" s="227">
        <v>9.1728000000000005</v>
      </c>
      <c r="O716" s="227">
        <v>2.5998999999999999</v>
      </c>
      <c r="P716" s="227">
        <f t="shared" si="51"/>
        <v>1691.9366666666665</v>
      </c>
      <c r="Q716" s="227">
        <f t="shared" si="49"/>
        <v>587.13983414295888</v>
      </c>
      <c r="R716" s="227">
        <f t="shared" si="50"/>
        <v>2.5947190476190478</v>
      </c>
    </row>
    <row r="717" spans="11:18">
      <c r="K717">
        <v>41557</v>
      </c>
      <c r="L717" s="227">
        <v>1692.5600999999999</v>
      </c>
      <c r="M717" s="227">
        <v>5188.28</v>
      </c>
      <c r="N717" s="227">
        <v>9.2081</v>
      </c>
      <c r="O717" s="227">
        <v>2.7477</v>
      </c>
      <c r="P717" s="227">
        <f t="shared" si="51"/>
        <v>1692.1000047619045</v>
      </c>
      <c r="Q717" s="227">
        <f t="shared" si="49"/>
        <v>585.12417960894606</v>
      </c>
      <c r="R717" s="227">
        <f t="shared" si="50"/>
        <v>2.5987476190476189</v>
      </c>
    </row>
    <row r="718" spans="11:18">
      <c r="K718">
        <v>41558</v>
      </c>
      <c r="L718" s="227">
        <v>1703.2</v>
      </c>
      <c r="M718" s="227">
        <v>5362</v>
      </c>
      <c r="N718" s="227">
        <v>9.2180999999999997</v>
      </c>
      <c r="O718" s="227">
        <v>2.7728000000000002</v>
      </c>
      <c r="P718" s="227">
        <f t="shared" si="51"/>
        <v>1693.0419095238092</v>
      </c>
      <c r="Q718" s="227">
        <f t="shared" si="49"/>
        <v>583.33185831776814</v>
      </c>
      <c r="R718" s="227">
        <f t="shared" si="50"/>
        <v>2.6031</v>
      </c>
    </row>
    <row r="719" spans="11:18">
      <c r="K719">
        <v>41561</v>
      </c>
      <c r="L719" s="227">
        <v>1710.14</v>
      </c>
      <c r="M719" s="227">
        <v>5395.07</v>
      </c>
      <c r="N719" s="227">
        <v>8.8581000000000003</v>
      </c>
      <c r="O719" s="227">
        <v>2.6995</v>
      </c>
      <c r="P719" s="227">
        <f t="shared" si="51"/>
        <v>1694.0966714285712</v>
      </c>
      <c r="Q719" s="227">
        <f t="shared" si="49"/>
        <v>583.32922802801716</v>
      </c>
      <c r="R719" s="227">
        <f t="shared" si="50"/>
        <v>2.6036904761904758</v>
      </c>
    </row>
    <row r="720" spans="11:18">
      <c r="K720">
        <v>41562</v>
      </c>
      <c r="L720" s="227">
        <v>1698.0600999999999</v>
      </c>
      <c r="M720" s="227">
        <v>5529.54</v>
      </c>
      <c r="N720" s="227">
        <v>9.0915999999999997</v>
      </c>
      <c r="O720" s="227">
        <v>2.69</v>
      </c>
      <c r="P720" s="227">
        <f t="shared" si="51"/>
        <v>1694.1185809523809</v>
      </c>
      <c r="Q720" s="227">
        <f t="shared" si="49"/>
        <v>585.33929400908426</v>
      </c>
      <c r="R720" s="227">
        <f t="shared" si="50"/>
        <v>2.6018999999999997</v>
      </c>
    </row>
    <row r="721" spans="11:18">
      <c r="K721">
        <v>41563</v>
      </c>
      <c r="L721" s="227">
        <v>1721.54</v>
      </c>
      <c r="M721" s="227">
        <v>5696.21</v>
      </c>
      <c r="N721" s="227">
        <v>9.1298999999999992</v>
      </c>
      <c r="O721" s="227">
        <v>2.7033</v>
      </c>
      <c r="P721" s="227">
        <f t="shared" si="51"/>
        <v>1694.9176285714286</v>
      </c>
      <c r="Q721" s="227">
        <f t="shared" si="49"/>
        <v>586.26959175902937</v>
      </c>
      <c r="R721" s="227">
        <f t="shared" si="50"/>
        <v>2.6038047619047613</v>
      </c>
    </row>
    <row r="722" spans="11:18">
      <c r="K722">
        <v>41564</v>
      </c>
      <c r="L722" s="227">
        <v>1733.15</v>
      </c>
      <c r="M722" s="227">
        <v>5601.17</v>
      </c>
      <c r="N722" s="227">
        <v>9.3167000000000009</v>
      </c>
      <c r="O722" s="227">
        <v>2.6657999999999999</v>
      </c>
      <c r="P722" s="227">
        <f t="shared" si="51"/>
        <v>1695.2809619047616</v>
      </c>
      <c r="Q722" s="227">
        <f t="shared" si="49"/>
        <v>586.73477456555997</v>
      </c>
      <c r="R722" s="227">
        <f t="shared" si="50"/>
        <v>2.6074428571428565</v>
      </c>
    </row>
    <row r="723" spans="11:18">
      <c r="K723">
        <v>41565</v>
      </c>
      <c r="L723" s="227">
        <v>1744.5</v>
      </c>
      <c r="M723" s="227">
        <v>5734.2</v>
      </c>
      <c r="N723" s="227">
        <v>9.3026999999999997</v>
      </c>
      <c r="O723" s="227">
        <v>2.7069000000000001</v>
      </c>
      <c r="P723" s="227">
        <f t="shared" si="51"/>
        <v>1696.3362</v>
      </c>
      <c r="Q723" s="227">
        <f t="shared" si="49"/>
        <v>588.26373361044523</v>
      </c>
      <c r="R723" s="227">
        <f t="shared" si="50"/>
        <v>2.6135952380952379</v>
      </c>
    </row>
    <row r="724" spans="11:18">
      <c r="K724">
        <v>41568</v>
      </c>
      <c r="L724" s="227">
        <v>1744.66</v>
      </c>
      <c r="M724" s="227">
        <v>5718.68</v>
      </c>
      <c r="N724" s="227">
        <v>9.3436000000000003</v>
      </c>
      <c r="O724" s="227">
        <v>2.7987000000000002</v>
      </c>
      <c r="P724" s="227">
        <f t="shared" si="51"/>
        <v>1697.9909619047623</v>
      </c>
      <c r="Q724" s="227">
        <f t="shared" si="49"/>
        <v>590.5878699868307</v>
      </c>
      <c r="R724" s="227">
        <f t="shared" si="50"/>
        <v>2.6229904761904757</v>
      </c>
    </row>
    <row r="725" spans="11:18">
      <c r="K725">
        <v>41569</v>
      </c>
      <c r="L725" s="227">
        <v>1754.67</v>
      </c>
      <c r="M725" s="227">
        <v>5530.88</v>
      </c>
      <c r="N725" s="227">
        <v>9.3823000000000008</v>
      </c>
      <c r="O725" s="227">
        <v>2.7841999999999998</v>
      </c>
      <c r="P725" s="227">
        <f t="shared" si="51"/>
        <v>1700.5066761904764</v>
      </c>
      <c r="Q725" s="227">
        <f t="shared" si="49"/>
        <v>591.93040302752866</v>
      </c>
      <c r="R725" s="227">
        <f t="shared" si="50"/>
        <v>2.635933333333333</v>
      </c>
    </row>
    <row r="726" spans="11:18">
      <c r="K726">
        <v>41570</v>
      </c>
      <c r="L726" s="227">
        <v>1746.38</v>
      </c>
      <c r="M726" s="227">
        <v>5291.01</v>
      </c>
      <c r="N726" s="227">
        <v>9.3515999999999995</v>
      </c>
      <c r="O726" s="227">
        <v>2.7427000000000001</v>
      </c>
      <c r="P726" s="227">
        <f t="shared" si="51"/>
        <v>1702.8381047619048</v>
      </c>
      <c r="Q726" s="227">
        <f t="shared" ref="Q726:Q789" si="52">+AVERAGE(M706:M726)/AVERAGE(N706:N726)</f>
        <v>591.76944946907383</v>
      </c>
      <c r="R726" s="227">
        <f t="shared" ref="R726:R789" si="53">AVERAGE(O706:O726)</f>
        <v>2.6474142857142846</v>
      </c>
    </row>
    <row r="727" spans="11:18">
      <c r="K727">
        <v>41571</v>
      </c>
      <c r="L727" s="227">
        <v>1752.0699</v>
      </c>
      <c r="M727" s="227">
        <v>5310.55</v>
      </c>
      <c r="N727" s="227">
        <v>9.4207999999999998</v>
      </c>
      <c r="O727" s="227">
        <v>2.7282999999999999</v>
      </c>
      <c r="P727" s="227">
        <f t="shared" si="51"/>
        <v>1705.6619095238095</v>
      </c>
      <c r="Q727" s="227">
        <f t="shared" si="52"/>
        <v>591.979906999891</v>
      </c>
      <c r="R727" s="227">
        <f t="shared" si="53"/>
        <v>2.6573476190476177</v>
      </c>
    </row>
    <row r="728" spans="11:18">
      <c r="K728">
        <v>41572</v>
      </c>
      <c r="L728" s="227">
        <v>1759.77</v>
      </c>
      <c r="M728" s="227">
        <v>5324.36</v>
      </c>
      <c r="N728" s="227">
        <v>9.4215999999999998</v>
      </c>
      <c r="O728" s="227">
        <v>2.7077</v>
      </c>
      <c r="P728" s="227">
        <f t="shared" si="51"/>
        <v>1708.5714333333333</v>
      </c>
      <c r="Q728" s="227">
        <f t="shared" si="52"/>
        <v>591.51952295731689</v>
      </c>
      <c r="R728" s="227">
        <f t="shared" si="53"/>
        <v>2.6668190476190476</v>
      </c>
    </row>
    <row r="729" spans="11:18">
      <c r="K729">
        <v>41575</v>
      </c>
      <c r="L729" s="227">
        <v>1762.11</v>
      </c>
      <c r="M729" s="227">
        <v>5331.28</v>
      </c>
      <c r="N729" s="227">
        <v>9.3089999999999993</v>
      </c>
      <c r="O729" s="227">
        <v>2.7372999999999998</v>
      </c>
      <c r="P729" s="227">
        <f t="shared" si="51"/>
        <v>1711.9219095238095</v>
      </c>
      <c r="Q729" s="227">
        <f t="shared" si="52"/>
        <v>589.65583698591149</v>
      </c>
      <c r="R729" s="227">
        <f t="shared" si="53"/>
        <v>2.6770095238095233</v>
      </c>
    </row>
    <row r="730" spans="11:18">
      <c r="K730">
        <v>41576</v>
      </c>
      <c r="L730" s="227">
        <v>1771.95</v>
      </c>
      <c r="M730" s="227">
        <v>5334.17</v>
      </c>
      <c r="N730" s="227">
        <v>9.2129999999999992</v>
      </c>
      <c r="O730" s="227">
        <v>2.7444999999999999</v>
      </c>
      <c r="P730" s="227">
        <f t="shared" si="51"/>
        <v>1716.2266714285713</v>
      </c>
      <c r="Q730" s="227">
        <f t="shared" si="52"/>
        <v>589.38871672437426</v>
      </c>
      <c r="R730" s="227">
        <f t="shared" si="53"/>
        <v>2.6884904761904758</v>
      </c>
    </row>
    <row r="731" spans="11:18">
      <c r="K731">
        <v>41577</v>
      </c>
      <c r="L731" s="227">
        <v>1763.3100999999999</v>
      </c>
      <c r="M731" s="227">
        <v>5224.24</v>
      </c>
      <c r="N731" s="227">
        <v>9.2773000000000003</v>
      </c>
      <c r="O731" s="227">
        <v>2.7951000000000001</v>
      </c>
      <c r="P731" s="227">
        <f t="shared" si="51"/>
        <v>1719.4795333333338</v>
      </c>
      <c r="Q731" s="227">
        <f t="shared" si="52"/>
        <v>588.55688436471235</v>
      </c>
      <c r="R731" s="227">
        <f t="shared" si="53"/>
        <v>2.7007428571428571</v>
      </c>
    </row>
    <row r="732" spans="11:18">
      <c r="K732">
        <v>41578</v>
      </c>
      <c r="L732" s="227">
        <v>1756.54</v>
      </c>
      <c r="M732" s="227">
        <v>5186.32</v>
      </c>
      <c r="N732" s="227">
        <v>9.2052999999999994</v>
      </c>
      <c r="O732" s="227">
        <v>2.7825000000000002</v>
      </c>
      <c r="P732" s="227">
        <f t="shared" ref="P732:P795" si="54">+AVERAGE(L712:L732)</f>
        <v>1722.4638190476194</v>
      </c>
      <c r="Q732" s="227">
        <f t="shared" si="52"/>
        <v>587.2098024351377</v>
      </c>
      <c r="R732" s="227">
        <f t="shared" si="53"/>
        <v>2.7116142857142855</v>
      </c>
    </row>
    <row r="733" spans="11:18">
      <c r="K733">
        <v>41579</v>
      </c>
      <c r="L733" s="227">
        <v>1761.64</v>
      </c>
      <c r="M733" s="227">
        <v>5223.3100000000004</v>
      </c>
      <c r="N733" s="227">
        <v>9.2159999999999993</v>
      </c>
      <c r="O733" s="227">
        <v>2.8342000000000001</v>
      </c>
      <c r="P733" s="227">
        <f t="shared" si="54"/>
        <v>1726.4152476190475</v>
      </c>
      <c r="Q733" s="227">
        <f t="shared" si="52"/>
        <v>586.80051700608726</v>
      </c>
      <c r="R733" s="227">
        <f t="shared" si="53"/>
        <v>2.7217285714285717</v>
      </c>
    </row>
    <row r="734" spans="11:18">
      <c r="K734">
        <v>41582</v>
      </c>
      <c r="L734" s="227">
        <v>1767.9301</v>
      </c>
      <c r="M734" s="227">
        <v>5258.27</v>
      </c>
      <c r="N734" s="227">
        <v>9.3617000000000008</v>
      </c>
      <c r="O734" s="227">
        <v>2.8717000000000001</v>
      </c>
      <c r="P734" s="227">
        <f t="shared" si="54"/>
        <v>1730.1023952380949</v>
      </c>
      <c r="Q734" s="227">
        <f t="shared" si="52"/>
        <v>586.28168606402892</v>
      </c>
      <c r="R734" s="227">
        <f t="shared" si="53"/>
        <v>2.7344999999999997</v>
      </c>
    </row>
    <row r="735" spans="11:18">
      <c r="K735">
        <v>41583</v>
      </c>
      <c r="L735" s="227">
        <v>1762.97</v>
      </c>
      <c r="M735" s="227">
        <v>5380.89</v>
      </c>
      <c r="N735" s="227">
        <v>9.4604999999999997</v>
      </c>
      <c r="O735" s="227">
        <v>2.8553000000000002</v>
      </c>
      <c r="P735" s="227">
        <f t="shared" si="54"/>
        <v>1734.23810952381</v>
      </c>
      <c r="Q735" s="227">
        <f t="shared" si="52"/>
        <v>584.94427739576838</v>
      </c>
      <c r="R735" s="227">
        <f t="shared" si="53"/>
        <v>2.7433428571428573</v>
      </c>
    </row>
    <row r="736" spans="11:18">
      <c r="K736">
        <v>41584</v>
      </c>
      <c r="L736" s="227">
        <v>1770.49</v>
      </c>
      <c r="M736" s="227">
        <v>5422.83</v>
      </c>
      <c r="N736" s="227">
        <v>9.6822999999999997</v>
      </c>
      <c r="O736" s="227">
        <v>2.8389000000000002</v>
      </c>
      <c r="P736" s="227">
        <f t="shared" si="54"/>
        <v>1739.7162047619047</v>
      </c>
      <c r="Q736" s="227">
        <f t="shared" si="52"/>
        <v>582.71099757364971</v>
      </c>
      <c r="R736" s="227">
        <f t="shared" si="53"/>
        <v>2.7527142857142857</v>
      </c>
    </row>
    <row r="737" spans="11:18">
      <c r="K737">
        <v>41585</v>
      </c>
      <c r="L737" s="227">
        <v>1747.15</v>
      </c>
      <c r="M737" s="227">
        <v>5411.19</v>
      </c>
      <c r="N737" s="227">
        <v>9.4377999999999993</v>
      </c>
      <c r="O737" s="227">
        <v>2.8006000000000002</v>
      </c>
      <c r="P737" s="227">
        <f t="shared" si="54"/>
        <v>1744.0376333333334</v>
      </c>
      <c r="Q737" s="227">
        <f t="shared" si="52"/>
        <v>581.19774804311282</v>
      </c>
      <c r="R737" s="227">
        <f t="shared" si="53"/>
        <v>2.7622714285714287</v>
      </c>
    </row>
    <row r="738" spans="11:18">
      <c r="K738">
        <v>41586</v>
      </c>
      <c r="L738" s="227">
        <v>1770.61</v>
      </c>
      <c r="M738" s="227">
        <v>5356.94</v>
      </c>
      <c r="N738" s="227">
        <v>9.3475000000000001</v>
      </c>
      <c r="O738" s="227">
        <v>2.8534999999999999</v>
      </c>
      <c r="P738" s="227">
        <f t="shared" si="54"/>
        <v>1747.7542952380954</v>
      </c>
      <c r="Q738" s="227">
        <f t="shared" si="52"/>
        <v>581.64638996986901</v>
      </c>
      <c r="R738" s="227">
        <f t="shared" si="53"/>
        <v>2.7673095238095238</v>
      </c>
    </row>
    <row r="739" spans="11:18">
      <c r="K739">
        <v>41589</v>
      </c>
      <c r="L739" s="227">
        <v>1771.89</v>
      </c>
      <c r="M739" s="227">
        <v>5264.78</v>
      </c>
      <c r="N739" s="227">
        <v>9.4274000000000004</v>
      </c>
      <c r="O739" s="227">
        <v>2.8773</v>
      </c>
      <c r="P739" s="227">
        <f t="shared" si="54"/>
        <v>1751.0252476190476</v>
      </c>
      <c r="Q739" s="227">
        <f t="shared" si="52"/>
        <v>580.52672191747956</v>
      </c>
      <c r="R739" s="227">
        <f t="shared" si="53"/>
        <v>2.7722857142857142</v>
      </c>
    </row>
    <row r="740" spans="11:18">
      <c r="K740">
        <v>41590</v>
      </c>
      <c r="L740" s="227">
        <v>1767.6899000000001</v>
      </c>
      <c r="M740" s="227">
        <v>5351.29</v>
      </c>
      <c r="N740" s="227">
        <v>9.3221000000000007</v>
      </c>
      <c r="O740" s="227">
        <v>2.8645999999999998</v>
      </c>
      <c r="P740" s="227">
        <f t="shared" si="54"/>
        <v>1753.7657190476191</v>
      </c>
      <c r="Q740" s="227">
        <f t="shared" si="52"/>
        <v>578.92921512881048</v>
      </c>
      <c r="R740" s="227">
        <f t="shared" si="53"/>
        <v>2.7801476190476189</v>
      </c>
    </row>
    <row r="741" spans="11:18">
      <c r="K741">
        <v>41591</v>
      </c>
      <c r="L741" s="227">
        <v>1782</v>
      </c>
      <c r="M741" s="227">
        <v>5279.56</v>
      </c>
      <c r="N741" s="227">
        <v>9.2239000000000004</v>
      </c>
      <c r="O741" s="227">
        <v>2.8784000000000001</v>
      </c>
      <c r="P741" s="227">
        <f t="shared" si="54"/>
        <v>1757.7628571428572</v>
      </c>
      <c r="Q741" s="227">
        <f t="shared" si="52"/>
        <v>577.26432937553841</v>
      </c>
      <c r="R741" s="227">
        <f t="shared" si="53"/>
        <v>2.7891190476190482</v>
      </c>
    </row>
    <row r="742" spans="11:18">
      <c r="K742">
        <v>41592</v>
      </c>
      <c r="L742" s="227">
        <v>1790.62</v>
      </c>
      <c r="M742" s="227">
        <v>5400.16</v>
      </c>
      <c r="N742" s="227">
        <v>9.3703000000000003</v>
      </c>
      <c r="O742" s="227">
        <v>2.8353999999999999</v>
      </c>
      <c r="P742" s="227">
        <f t="shared" si="54"/>
        <v>1761.0523809523816</v>
      </c>
      <c r="Q742" s="227">
        <f t="shared" si="52"/>
        <v>575.05028173044514</v>
      </c>
      <c r="R742" s="227">
        <f t="shared" si="53"/>
        <v>2.795409523809524</v>
      </c>
    </row>
    <row r="743" spans="11:18">
      <c r="K743">
        <v>41593</v>
      </c>
      <c r="L743" s="227">
        <v>1798.1801</v>
      </c>
      <c r="M743" s="227">
        <v>5391.03</v>
      </c>
      <c r="N743" s="227">
        <v>9.2783999999999995</v>
      </c>
      <c r="O743" s="227">
        <v>2.8931</v>
      </c>
      <c r="P743" s="227">
        <f t="shared" si="54"/>
        <v>1764.1490523809528</v>
      </c>
      <c r="Q743" s="227">
        <f t="shared" si="52"/>
        <v>574.09224410264869</v>
      </c>
      <c r="R743" s="227">
        <f t="shared" si="53"/>
        <v>2.8062333333333331</v>
      </c>
    </row>
    <row r="744" spans="11:18">
      <c r="K744">
        <v>41596</v>
      </c>
      <c r="L744" s="227">
        <v>1791.53</v>
      </c>
      <c r="M744" s="227">
        <v>5320.65</v>
      </c>
      <c r="N744" s="227">
        <v>9.2986000000000004</v>
      </c>
      <c r="O744" s="227">
        <v>2.9291</v>
      </c>
      <c r="P744" s="227">
        <f t="shared" si="54"/>
        <v>1766.3885761904767</v>
      </c>
      <c r="Q744" s="227">
        <f t="shared" si="52"/>
        <v>571.99805450443341</v>
      </c>
      <c r="R744" s="227">
        <f t="shared" si="53"/>
        <v>2.8168142857142859</v>
      </c>
    </row>
    <row r="745" spans="11:18">
      <c r="K745">
        <v>41597</v>
      </c>
      <c r="L745" s="227">
        <v>1787.87</v>
      </c>
      <c r="M745" s="227">
        <v>5382.05</v>
      </c>
      <c r="N745" s="227">
        <v>9.0472999999999999</v>
      </c>
      <c r="O745" s="227">
        <v>2.8885999999999998</v>
      </c>
      <c r="P745" s="227">
        <f t="shared" si="54"/>
        <v>1768.4461952380957</v>
      </c>
      <c r="Q745" s="227">
        <f t="shared" si="52"/>
        <v>571.1455017400757</v>
      </c>
      <c r="R745" s="227">
        <f t="shared" si="53"/>
        <v>2.8210952380952374</v>
      </c>
    </row>
    <row r="746" spans="11:18">
      <c r="K746">
        <v>41598</v>
      </c>
      <c r="L746" s="227">
        <v>1781.37</v>
      </c>
      <c r="M746" s="227">
        <v>5283.03</v>
      </c>
      <c r="N746" s="227">
        <v>9.0347000000000008</v>
      </c>
      <c r="O746" s="227">
        <v>2.9274</v>
      </c>
      <c r="P746" s="227">
        <f t="shared" si="54"/>
        <v>1769.7176238095244</v>
      </c>
      <c r="Q746" s="227">
        <f t="shared" si="52"/>
        <v>570.89349338884495</v>
      </c>
      <c r="R746" s="227">
        <f t="shared" si="53"/>
        <v>2.8279142857142849</v>
      </c>
    </row>
    <row r="747" spans="11:18">
      <c r="K747">
        <v>41599</v>
      </c>
      <c r="L747" s="227">
        <v>1795.85</v>
      </c>
      <c r="M747" s="227">
        <v>5353.97</v>
      </c>
      <c r="N747" s="227">
        <v>8.9519000000000002</v>
      </c>
      <c r="O747" s="227">
        <v>2.9775</v>
      </c>
      <c r="P747" s="227">
        <f t="shared" si="54"/>
        <v>1772.0733380952383</v>
      </c>
      <c r="Q747" s="227">
        <f t="shared" si="52"/>
        <v>572.38420049624347</v>
      </c>
      <c r="R747" s="227">
        <f t="shared" si="53"/>
        <v>2.8390952380952377</v>
      </c>
    </row>
    <row r="748" spans="11:18">
      <c r="K748">
        <v>41600</v>
      </c>
      <c r="L748" s="227">
        <v>1804.76</v>
      </c>
      <c r="M748" s="227">
        <v>5388.9</v>
      </c>
      <c r="N748" s="227">
        <v>8.9194999999999993</v>
      </c>
      <c r="O748" s="227">
        <v>2.9904999999999999</v>
      </c>
      <c r="P748" s="227">
        <f t="shared" si="54"/>
        <v>1774.5823904761903</v>
      </c>
      <c r="Q748" s="227">
        <f t="shared" si="52"/>
        <v>574.25932760832438</v>
      </c>
      <c r="R748" s="227">
        <f t="shared" si="53"/>
        <v>2.8515809523809517</v>
      </c>
    </row>
    <row r="749" spans="11:18">
      <c r="K749">
        <v>41603</v>
      </c>
      <c r="L749" s="227">
        <v>1802.48</v>
      </c>
      <c r="M749" s="227">
        <v>5375.09</v>
      </c>
      <c r="N749" s="227">
        <v>8.8351000000000006</v>
      </c>
      <c r="O749" s="227">
        <v>3</v>
      </c>
      <c r="P749" s="227">
        <f t="shared" si="54"/>
        <v>1776.6162000000002</v>
      </c>
      <c r="Q749" s="227">
        <f t="shared" si="52"/>
        <v>576.25466224830041</v>
      </c>
      <c r="R749" s="227">
        <f t="shared" si="53"/>
        <v>2.8654999999999995</v>
      </c>
    </row>
    <row r="750" spans="11:18">
      <c r="K750">
        <v>41604</v>
      </c>
      <c r="L750" s="227">
        <v>1802.75</v>
      </c>
      <c r="M750" s="227">
        <v>5490.88</v>
      </c>
      <c r="N750" s="227">
        <v>8.7909000000000006</v>
      </c>
      <c r="O750" s="227">
        <v>2.9702999999999999</v>
      </c>
      <c r="P750" s="227">
        <f t="shared" si="54"/>
        <v>1778.5514380952384</v>
      </c>
      <c r="Q750" s="227">
        <f t="shared" si="52"/>
        <v>578.61993841038907</v>
      </c>
      <c r="R750" s="227">
        <f t="shared" si="53"/>
        <v>2.8765952380952378</v>
      </c>
    </row>
    <row r="751" spans="11:18">
      <c r="K751">
        <v>41605</v>
      </c>
      <c r="L751" s="227">
        <v>1807.23</v>
      </c>
      <c r="M751" s="227">
        <v>5570.99</v>
      </c>
      <c r="N751" s="227">
        <v>8.3809000000000005</v>
      </c>
      <c r="O751" s="227">
        <v>3.0282</v>
      </c>
      <c r="P751" s="227">
        <f t="shared" si="54"/>
        <v>1780.231438095238</v>
      </c>
      <c r="Q751" s="227">
        <f t="shared" si="52"/>
        <v>582.34416657074678</v>
      </c>
      <c r="R751" s="227">
        <f t="shared" si="53"/>
        <v>2.8901047619047611</v>
      </c>
    </row>
    <row r="752" spans="11:18">
      <c r="K752">
        <v>41606</v>
      </c>
      <c r="M752" s="227">
        <v>5560.08</v>
      </c>
      <c r="N752" s="227">
        <v>8.6313999999999993</v>
      </c>
      <c r="O752" s="227">
        <v>2.9889999999999999</v>
      </c>
      <c r="P752" s="227">
        <f t="shared" si="54"/>
        <v>1781.077505</v>
      </c>
      <c r="Q752" s="227">
        <f t="shared" si="52"/>
        <v>586.04806384235019</v>
      </c>
      <c r="R752" s="227">
        <f t="shared" si="53"/>
        <v>2.8993380952380945</v>
      </c>
    </row>
    <row r="753" spans="11:18">
      <c r="K753">
        <v>41607</v>
      </c>
      <c r="L753" s="227">
        <v>1805.8100999999999</v>
      </c>
      <c r="M753" s="227">
        <v>5687.39</v>
      </c>
      <c r="N753" s="227">
        <v>8.5587999999999997</v>
      </c>
      <c r="O753" s="227">
        <v>2.9948000000000001</v>
      </c>
      <c r="P753" s="227">
        <f t="shared" si="54"/>
        <v>1783.5410099999997</v>
      </c>
      <c r="Q753" s="227">
        <f t="shared" si="52"/>
        <v>590.6412565182668</v>
      </c>
      <c r="R753" s="227">
        <f t="shared" si="53"/>
        <v>2.9094476190476182</v>
      </c>
    </row>
    <row r="754" spans="11:18">
      <c r="K754">
        <v>41610</v>
      </c>
      <c r="L754" s="227">
        <v>1800.9</v>
      </c>
      <c r="M754" s="227">
        <v>5833.21</v>
      </c>
      <c r="N754" s="227">
        <v>8.5033999999999992</v>
      </c>
      <c r="O754" s="227">
        <v>2.9575999999999998</v>
      </c>
      <c r="P754" s="227">
        <f t="shared" si="54"/>
        <v>1785.5040099999999</v>
      </c>
      <c r="Q754" s="227">
        <f t="shared" si="52"/>
        <v>596.04190199953473</v>
      </c>
      <c r="R754" s="227">
        <f t="shared" si="53"/>
        <v>2.9153238095238088</v>
      </c>
    </row>
    <row r="755" spans="11:18">
      <c r="K755">
        <v>41611</v>
      </c>
      <c r="L755" s="227">
        <v>1795.15</v>
      </c>
      <c r="M755" s="227">
        <v>5858.77</v>
      </c>
      <c r="N755" s="227">
        <v>8.4629999999999992</v>
      </c>
      <c r="O755" s="227">
        <v>2.9390999999999998</v>
      </c>
      <c r="P755" s="227">
        <f t="shared" si="54"/>
        <v>1786.8650049999997</v>
      </c>
      <c r="Q755" s="227">
        <f t="shared" si="52"/>
        <v>602.0227862187752</v>
      </c>
      <c r="R755" s="227">
        <f t="shared" si="53"/>
        <v>2.918533333333333</v>
      </c>
    </row>
    <row r="756" spans="11:18">
      <c r="K756">
        <v>41612</v>
      </c>
      <c r="L756" s="227">
        <v>1792.8100999999999</v>
      </c>
      <c r="M756" s="227">
        <v>5919.39</v>
      </c>
      <c r="N756" s="227">
        <v>8.5060000000000002</v>
      </c>
      <c r="O756" s="227">
        <v>2.9893999999999998</v>
      </c>
      <c r="P756" s="227">
        <f t="shared" si="54"/>
        <v>1788.3570099999997</v>
      </c>
      <c r="Q756" s="227">
        <f t="shared" si="52"/>
        <v>607.91201791216611</v>
      </c>
      <c r="R756" s="227">
        <f t="shared" si="53"/>
        <v>2.9249190476190474</v>
      </c>
    </row>
    <row r="757" spans="11:18">
      <c r="K757">
        <v>41613</v>
      </c>
      <c r="L757" s="227">
        <v>1785.03</v>
      </c>
      <c r="M757" s="227">
        <v>5840.17</v>
      </c>
      <c r="N757" s="227">
        <v>8.6710999999999991</v>
      </c>
      <c r="O757" s="227">
        <v>2.9651999999999998</v>
      </c>
      <c r="P757" s="227">
        <f t="shared" si="54"/>
        <v>1789.0840099999998</v>
      </c>
      <c r="Q757" s="227">
        <f t="shared" si="52"/>
        <v>613.40170212765997</v>
      </c>
      <c r="R757" s="227">
        <f t="shared" si="53"/>
        <v>2.9309333333333334</v>
      </c>
    </row>
    <row r="758" spans="11:18">
      <c r="K758">
        <v>41614</v>
      </c>
      <c r="L758" s="227">
        <v>1805.09</v>
      </c>
      <c r="M758" s="227">
        <v>5896.67</v>
      </c>
      <c r="N758" s="227">
        <v>8.5726999999999993</v>
      </c>
      <c r="O758" s="227">
        <v>2.8578999999999999</v>
      </c>
      <c r="P758" s="227">
        <f t="shared" si="54"/>
        <v>1791.9810099999995</v>
      </c>
      <c r="Q758" s="227">
        <f t="shared" si="52"/>
        <v>618.83165566658079</v>
      </c>
      <c r="R758" s="227">
        <f t="shared" si="53"/>
        <v>2.9336619047619048</v>
      </c>
    </row>
    <row r="759" spans="11:18">
      <c r="K759">
        <v>41617</v>
      </c>
      <c r="L759" s="227">
        <v>1808.37</v>
      </c>
      <c r="M759" s="227">
        <v>5771.76</v>
      </c>
      <c r="N759" s="227">
        <v>8.4600000000000009</v>
      </c>
      <c r="O759" s="227">
        <v>2.8256999999999999</v>
      </c>
      <c r="P759" s="227">
        <f t="shared" si="54"/>
        <v>1793.8690099999999</v>
      </c>
      <c r="Q759" s="227">
        <f t="shared" si="52"/>
        <v>624.007744537642</v>
      </c>
      <c r="R759" s="227">
        <f t="shared" si="53"/>
        <v>2.9323380952380953</v>
      </c>
    </row>
    <row r="760" spans="11:18">
      <c r="K760">
        <v>41618</v>
      </c>
      <c r="L760" s="227">
        <v>1802.62</v>
      </c>
      <c r="M760" s="227">
        <v>5545.21</v>
      </c>
      <c r="N760" s="227">
        <v>8.3661999999999992</v>
      </c>
      <c r="O760" s="227">
        <v>2.8708999999999998</v>
      </c>
      <c r="P760" s="227">
        <f t="shared" si="54"/>
        <v>1795.40551</v>
      </c>
      <c r="Q760" s="227">
        <f t="shared" si="52"/>
        <v>629.09790254349411</v>
      </c>
      <c r="R760" s="227">
        <f t="shared" si="53"/>
        <v>2.932033333333333</v>
      </c>
    </row>
    <row r="761" spans="11:18">
      <c r="K761">
        <v>41619</v>
      </c>
      <c r="L761" s="227">
        <v>1782.22</v>
      </c>
      <c r="M761" s="227">
        <v>5605.35</v>
      </c>
      <c r="N761" s="227">
        <v>8.5094999999999992</v>
      </c>
      <c r="O761" s="227">
        <v>2.8912</v>
      </c>
      <c r="P761" s="227">
        <f t="shared" si="54"/>
        <v>1796.1320149999999</v>
      </c>
      <c r="Q761" s="227">
        <f t="shared" si="52"/>
        <v>633.24852364980677</v>
      </c>
      <c r="R761" s="227">
        <f t="shared" si="53"/>
        <v>2.9333</v>
      </c>
    </row>
    <row r="762" spans="11:18">
      <c r="K762">
        <v>41620</v>
      </c>
      <c r="L762" s="227">
        <v>1775.5</v>
      </c>
      <c r="M762" s="227">
        <v>5660.97</v>
      </c>
      <c r="N762" s="227">
        <v>8.5580999999999996</v>
      </c>
      <c r="O762" s="227">
        <v>2.8414000000000001</v>
      </c>
      <c r="P762" s="227">
        <f t="shared" si="54"/>
        <v>1795.8070149999999</v>
      </c>
      <c r="Q762" s="227">
        <f t="shared" si="52"/>
        <v>637.6197417855966</v>
      </c>
      <c r="R762" s="227">
        <f t="shared" si="53"/>
        <v>2.9315380952380954</v>
      </c>
    </row>
    <row r="763" spans="11:18">
      <c r="K763">
        <v>41621</v>
      </c>
      <c r="L763" s="227">
        <v>1775.3199</v>
      </c>
      <c r="M763" s="227">
        <v>5659.41</v>
      </c>
      <c r="N763" s="227">
        <v>8.6532999999999998</v>
      </c>
      <c r="O763" s="227">
        <v>2.8193999999999999</v>
      </c>
      <c r="P763" s="227">
        <f t="shared" si="54"/>
        <v>1795.0420100000003</v>
      </c>
      <c r="Q763" s="227">
        <f t="shared" si="52"/>
        <v>641.53482032976535</v>
      </c>
      <c r="R763" s="227">
        <f t="shared" si="53"/>
        <v>2.9307761904761911</v>
      </c>
    </row>
    <row r="764" spans="11:18">
      <c r="K764">
        <v>41624</v>
      </c>
      <c r="L764" s="227">
        <v>1786.54</v>
      </c>
      <c r="M764" s="227">
        <v>5857.86</v>
      </c>
      <c r="N764" s="227">
        <v>8.6493000000000002</v>
      </c>
      <c r="O764" s="227">
        <v>2.8285999999999998</v>
      </c>
      <c r="P764" s="227">
        <f t="shared" si="54"/>
        <v>1794.4600050000001</v>
      </c>
      <c r="Q764" s="227">
        <f t="shared" si="52"/>
        <v>646.30785959990499</v>
      </c>
      <c r="R764" s="227">
        <f t="shared" si="53"/>
        <v>2.9277047619047623</v>
      </c>
    </row>
    <row r="765" spans="11:18">
      <c r="K765">
        <v>41625</v>
      </c>
      <c r="L765" s="227">
        <v>1781</v>
      </c>
      <c r="M765" s="227">
        <v>6018.65</v>
      </c>
      <c r="N765" s="227">
        <v>8.6044</v>
      </c>
      <c r="O765" s="227">
        <v>2.8656000000000001</v>
      </c>
      <c r="P765" s="227">
        <f t="shared" si="54"/>
        <v>1793.9335049999997</v>
      </c>
      <c r="Q765" s="227">
        <f t="shared" si="52"/>
        <v>652.61975862496047</v>
      </c>
      <c r="R765" s="227">
        <f t="shared" si="53"/>
        <v>2.9246809523809523</v>
      </c>
    </row>
    <row r="766" spans="11:18">
      <c r="K766">
        <v>41626</v>
      </c>
      <c r="L766" s="227">
        <v>1810.65</v>
      </c>
      <c r="M766" s="227">
        <v>6086.74</v>
      </c>
      <c r="N766" s="227">
        <v>8.4547000000000008</v>
      </c>
      <c r="O766" s="227">
        <v>2.7772000000000001</v>
      </c>
      <c r="P766" s="227">
        <f t="shared" si="54"/>
        <v>1795.0725049999996</v>
      </c>
      <c r="Q766" s="227">
        <f t="shared" si="52"/>
        <v>658.64727800484775</v>
      </c>
      <c r="R766" s="227">
        <f t="shared" si="53"/>
        <v>2.9193761904761906</v>
      </c>
    </row>
    <row r="767" spans="11:18">
      <c r="K767">
        <v>41627</v>
      </c>
      <c r="L767" s="227">
        <v>1809.6</v>
      </c>
      <c r="M767" s="227">
        <v>6138.2</v>
      </c>
      <c r="N767" s="227">
        <v>8.52</v>
      </c>
      <c r="O767" s="227">
        <v>2.7149999999999999</v>
      </c>
      <c r="P767" s="227">
        <f t="shared" si="54"/>
        <v>1796.4840049999998</v>
      </c>
      <c r="Q767" s="227">
        <f t="shared" si="52"/>
        <v>665.26100436308775</v>
      </c>
      <c r="R767" s="227">
        <f t="shared" si="53"/>
        <v>2.9092619047619044</v>
      </c>
    </row>
    <row r="768" spans="11:18">
      <c r="K768">
        <v>41628</v>
      </c>
      <c r="L768" s="227">
        <v>1818.3199</v>
      </c>
      <c r="M768" s="227">
        <v>5924.08</v>
      </c>
      <c r="N768" s="227">
        <v>8.5236000000000001</v>
      </c>
      <c r="O768" s="227">
        <v>2.7479</v>
      </c>
      <c r="P768" s="227">
        <f t="shared" si="54"/>
        <v>1797.6075000000001</v>
      </c>
      <c r="Q768" s="227">
        <f t="shared" si="52"/>
        <v>670.00775542810572</v>
      </c>
      <c r="R768" s="227">
        <f t="shared" si="53"/>
        <v>2.8983285714285709</v>
      </c>
    </row>
    <row r="769" spans="11:18">
      <c r="K769">
        <v>41631</v>
      </c>
      <c r="L769" s="227">
        <v>1827.99</v>
      </c>
      <c r="M769" s="227">
        <v>5881.68</v>
      </c>
      <c r="N769" s="227">
        <v>8.4966000000000008</v>
      </c>
      <c r="O769" s="227">
        <v>2.7488000000000001</v>
      </c>
      <c r="P769" s="227">
        <f t="shared" si="54"/>
        <v>1798.7689999999998</v>
      </c>
      <c r="Q769" s="227">
        <f t="shared" si="52"/>
        <v>674.32655014495663</v>
      </c>
      <c r="R769" s="227">
        <f t="shared" si="53"/>
        <v>2.8868190476190483</v>
      </c>
    </row>
    <row r="770" spans="11:18">
      <c r="K770">
        <v>41632</v>
      </c>
      <c r="L770" s="227">
        <v>1833.3199</v>
      </c>
      <c r="M770" s="227">
        <v>5585</v>
      </c>
      <c r="N770" s="227">
        <v>8.6895000000000007</v>
      </c>
      <c r="O770" s="227">
        <v>2.6766999999999999</v>
      </c>
      <c r="P770" s="227">
        <f t="shared" si="54"/>
        <v>1800.3109950000003</v>
      </c>
      <c r="Q770" s="227">
        <f t="shared" si="52"/>
        <v>676.04233379408049</v>
      </c>
      <c r="R770" s="227">
        <f t="shared" si="53"/>
        <v>2.8714238095238098</v>
      </c>
    </row>
    <row r="771" spans="11:18">
      <c r="K771">
        <v>41634</v>
      </c>
      <c r="L771" s="227">
        <v>1842.02</v>
      </c>
      <c r="M771" s="227">
        <v>5407.4</v>
      </c>
      <c r="N771" s="227">
        <v>8.5904000000000007</v>
      </c>
      <c r="O771" s="227">
        <v>2.6949000000000001</v>
      </c>
      <c r="P771" s="227">
        <f t="shared" si="54"/>
        <v>1802.2744950000001</v>
      </c>
      <c r="Q771" s="227">
        <f t="shared" si="52"/>
        <v>676.33261951050076</v>
      </c>
      <c r="R771" s="227">
        <f t="shared" si="53"/>
        <v>2.8583095238095235</v>
      </c>
    </row>
    <row r="772" spans="11:18">
      <c r="K772">
        <v>41635</v>
      </c>
      <c r="L772" s="227">
        <v>1841.4</v>
      </c>
      <c r="M772" s="227">
        <v>5636.27</v>
      </c>
      <c r="N772" s="227">
        <v>8.7502999999999993</v>
      </c>
      <c r="O772" s="227">
        <v>2.6440000000000001</v>
      </c>
      <c r="P772" s="227">
        <f t="shared" si="54"/>
        <v>1803.9829949999996</v>
      </c>
      <c r="Q772" s="227">
        <f t="shared" si="52"/>
        <v>675.30577419862766</v>
      </c>
      <c r="R772" s="227">
        <f t="shared" si="53"/>
        <v>2.840014285714286</v>
      </c>
    </row>
    <row r="773" spans="11:18">
      <c r="K773">
        <v>41638</v>
      </c>
      <c r="L773" s="227">
        <v>1841.0699</v>
      </c>
      <c r="M773" s="227">
        <v>5884.21</v>
      </c>
      <c r="N773" s="227">
        <v>8.9042999999999992</v>
      </c>
      <c r="O773" s="227">
        <v>2.5760999999999998</v>
      </c>
      <c r="P773" s="227">
        <f t="shared" si="54"/>
        <v>1805.7490380952379</v>
      </c>
      <c r="Q773" s="227">
        <f t="shared" si="52"/>
        <v>676.08263539053326</v>
      </c>
      <c r="R773" s="227">
        <f t="shared" si="53"/>
        <v>2.8203523809523809</v>
      </c>
    </row>
    <row r="774" spans="11:18">
      <c r="K774">
        <v>41639</v>
      </c>
      <c r="L774" s="227">
        <v>1848.36</v>
      </c>
      <c r="M774" s="227">
        <v>5937.38</v>
      </c>
      <c r="N774" s="227">
        <v>8.8988999999999994</v>
      </c>
      <c r="O774" s="227">
        <v>2.6294</v>
      </c>
      <c r="P774" s="227">
        <f t="shared" si="54"/>
        <v>1807.7752238095238</v>
      </c>
      <c r="Q774" s="227">
        <f t="shared" si="52"/>
        <v>676.19383482685714</v>
      </c>
      <c r="R774" s="227">
        <f t="shared" si="53"/>
        <v>2.8029523809523802</v>
      </c>
    </row>
    <row r="775" spans="11:18">
      <c r="K775">
        <v>41641</v>
      </c>
      <c r="L775" s="227">
        <v>1831.98</v>
      </c>
      <c r="M775" s="227">
        <v>6070.6</v>
      </c>
      <c r="N775" s="227">
        <v>9.0213999999999999</v>
      </c>
      <c r="O775" s="227">
        <v>2.6675</v>
      </c>
      <c r="P775" s="227">
        <f t="shared" si="54"/>
        <v>1809.2552238095243</v>
      </c>
      <c r="Q775" s="227">
        <f t="shared" si="52"/>
        <v>675.56972586478298</v>
      </c>
      <c r="R775" s="227">
        <f t="shared" si="53"/>
        <v>2.7891380952380946</v>
      </c>
    </row>
    <row r="776" spans="11:18">
      <c r="K776">
        <v>41642</v>
      </c>
      <c r="L776" s="227">
        <v>1831.37</v>
      </c>
      <c r="M776" s="227">
        <v>6151.74</v>
      </c>
      <c r="N776" s="227">
        <v>9.0205000000000002</v>
      </c>
      <c r="O776" s="227">
        <v>2.7002999999999999</v>
      </c>
      <c r="P776" s="227">
        <f t="shared" si="54"/>
        <v>1810.9799857142857</v>
      </c>
      <c r="Q776" s="227">
        <f t="shared" si="52"/>
        <v>675.10858732846532</v>
      </c>
      <c r="R776" s="227">
        <f t="shared" si="53"/>
        <v>2.7777666666666661</v>
      </c>
    </row>
    <row r="777" spans="11:18">
      <c r="K777">
        <v>41645</v>
      </c>
      <c r="L777" s="227">
        <v>1826.77</v>
      </c>
      <c r="M777" s="227">
        <v>6092.96</v>
      </c>
      <c r="N777" s="227">
        <v>9.0871999999999993</v>
      </c>
      <c r="O777" s="227">
        <v>2.6829000000000001</v>
      </c>
      <c r="P777" s="227">
        <f t="shared" si="54"/>
        <v>1812.597123809524</v>
      </c>
      <c r="Q777" s="227">
        <f t="shared" si="52"/>
        <v>673.90638564411404</v>
      </c>
      <c r="R777" s="227">
        <f t="shared" si="53"/>
        <v>2.7631714285714279</v>
      </c>
    </row>
    <row r="778" spans="11:18">
      <c r="K778">
        <v>41646</v>
      </c>
      <c r="L778" s="227">
        <v>1837.88</v>
      </c>
      <c r="M778" s="227">
        <v>5956.59</v>
      </c>
      <c r="N778" s="227">
        <v>9.2367000000000008</v>
      </c>
      <c r="O778" s="227">
        <v>2.6674000000000002</v>
      </c>
      <c r="P778" s="227">
        <f t="shared" si="54"/>
        <v>1815.1137904761902</v>
      </c>
      <c r="Q778" s="227">
        <f t="shared" si="52"/>
        <v>672.45628468578218</v>
      </c>
      <c r="R778" s="227">
        <f t="shared" si="53"/>
        <v>2.7489904761904751</v>
      </c>
    </row>
    <row r="779" spans="11:18">
      <c r="K779">
        <v>41647</v>
      </c>
      <c r="L779" s="227">
        <v>1837.49</v>
      </c>
      <c r="M779" s="227">
        <v>5976.19</v>
      </c>
      <c r="N779" s="227">
        <v>9.3808000000000007</v>
      </c>
      <c r="O779" s="227">
        <v>2.7250000000000001</v>
      </c>
      <c r="P779" s="227">
        <f t="shared" si="54"/>
        <v>1816.6566476190471</v>
      </c>
      <c r="Q779" s="227">
        <f t="shared" si="52"/>
        <v>669.9265497009693</v>
      </c>
      <c r="R779" s="227">
        <f t="shared" si="53"/>
        <v>2.7426619047619036</v>
      </c>
    </row>
    <row r="780" spans="11:18">
      <c r="K780">
        <v>41648</v>
      </c>
      <c r="L780" s="227">
        <v>1838.13</v>
      </c>
      <c r="M780" s="227">
        <v>5914.82</v>
      </c>
      <c r="N780" s="227">
        <v>9.2109000000000005</v>
      </c>
      <c r="O780" s="227">
        <v>2.7608000000000001</v>
      </c>
      <c r="P780" s="227">
        <f t="shared" si="54"/>
        <v>1818.07379047619</v>
      </c>
      <c r="Q780" s="227">
        <f t="shared" si="52"/>
        <v>667.97143921627855</v>
      </c>
      <c r="R780" s="227">
        <f t="shared" si="53"/>
        <v>2.7395714285714283</v>
      </c>
    </row>
    <row r="781" spans="11:18">
      <c r="K781">
        <v>41649</v>
      </c>
      <c r="L781" s="227">
        <v>1842.37</v>
      </c>
      <c r="M781" s="227">
        <v>5982.48</v>
      </c>
      <c r="N781" s="227">
        <v>9.3815000000000008</v>
      </c>
      <c r="O781" s="227">
        <v>2.7320000000000002</v>
      </c>
      <c r="P781" s="227">
        <f t="shared" si="54"/>
        <v>1819.9666476190475</v>
      </c>
      <c r="Q781" s="227">
        <f t="shared" si="52"/>
        <v>666.67015948307778</v>
      </c>
      <c r="R781" s="227">
        <f t="shared" si="53"/>
        <v>2.7329571428571424</v>
      </c>
    </row>
    <row r="782" spans="11:18">
      <c r="K782">
        <v>41652</v>
      </c>
      <c r="L782" s="227">
        <v>1819.2</v>
      </c>
      <c r="M782" s="227">
        <v>5852.45</v>
      </c>
      <c r="N782" s="227">
        <v>9.7466000000000008</v>
      </c>
      <c r="O782" s="227">
        <v>2.7427999999999999</v>
      </c>
      <c r="P782" s="227">
        <f t="shared" si="54"/>
        <v>1821.7276000000002</v>
      </c>
      <c r="Q782" s="227">
        <f t="shared" si="52"/>
        <v>663.5708958627315</v>
      </c>
      <c r="R782" s="227">
        <f t="shared" si="53"/>
        <v>2.7258904761904761</v>
      </c>
    </row>
    <row r="783" spans="11:18">
      <c r="K783">
        <v>41653</v>
      </c>
      <c r="L783" s="227">
        <v>1838.88</v>
      </c>
      <c r="M783" s="227">
        <v>5826.58</v>
      </c>
      <c r="N783" s="227">
        <v>9.6776</v>
      </c>
      <c r="O783" s="227">
        <v>2.7069000000000001</v>
      </c>
      <c r="P783" s="227">
        <f t="shared" si="54"/>
        <v>1824.7456952380951</v>
      </c>
      <c r="Q783" s="227">
        <f t="shared" si="52"/>
        <v>660.49216393731149</v>
      </c>
      <c r="R783" s="227">
        <f t="shared" si="53"/>
        <v>2.7194857142857143</v>
      </c>
    </row>
    <row r="784" spans="11:18">
      <c r="K784">
        <v>41654</v>
      </c>
      <c r="L784" s="227">
        <v>1848.38</v>
      </c>
      <c r="M784" s="227">
        <v>5771.72</v>
      </c>
      <c r="N784" s="227">
        <v>9.8530999999999995</v>
      </c>
      <c r="O784" s="227">
        <v>2.7391999999999999</v>
      </c>
      <c r="P784" s="227">
        <f t="shared" si="54"/>
        <v>1828.2247476190473</v>
      </c>
      <c r="Q784" s="227">
        <f t="shared" si="52"/>
        <v>656.8877409070459</v>
      </c>
      <c r="R784" s="227">
        <f t="shared" si="53"/>
        <v>2.7156666666666665</v>
      </c>
    </row>
    <row r="785" spans="11:18">
      <c r="K785">
        <v>41655</v>
      </c>
      <c r="L785" s="227">
        <v>1845.89</v>
      </c>
      <c r="M785" s="227">
        <v>5784.39</v>
      </c>
      <c r="N785" s="227">
        <v>10.2256</v>
      </c>
      <c r="O785" s="227">
        <v>2.7509000000000001</v>
      </c>
      <c r="P785" s="227">
        <f t="shared" si="54"/>
        <v>1831.0509380952378</v>
      </c>
      <c r="Q785" s="227">
        <f t="shared" si="52"/>
        <v>651.05973156690379</v>
      </c>
      <c r="R785" s="227">
        <f t="shared" si="53"/>
        <v>2.7119666666666666</v>
      </c>
    </row>
    <row r="786" spans="11:18">
      <c r="K786">
        <v>41656</v>
      </c>
      <c r="L786" s="227">
        <v>1838.7</v>
      </c>
      <c r="M786" s="227">
        <v>5749.77</v>
      </c>
      <c r="N786" s="227">
        <v>10.3713</v>
      </c>
      <c r="O786" s="227">
        <v>2.7309999999999999</v>
      </c>
      <c r="P786" s="227">
        <f t="shared" si="54"/>
        <v>1833.7985571428569</v>
      </c>
      <c r="Q786" s="227">
        <f t="shared" si="52"/>
        <v>643.66946727660411</v>
      </c>
      <c r="R786" s="227">
        <f t="shared" si="53"/>
        <v>2.7055571428571432</v>
      </c>
    </row>
    <row r="787" spans="11:18">
      <c r="K787">
        <v>41659</v>
      </c>
      <c r="M787" s="227">
        <v>5909</v>
      </c>
      <c r="N787" s="227">
        <v>10.5403</v>
      </c>
      <c r="O787" s="227">
        <v>2.7382</v>
      </c>
      <c r="P787" s="227">
        <f t="shared" si="54"/>
        <v>1834.9559850000001</v>
      </c>
      <c r="Q787" s="227">
        <f t="shared" si="52"/>
        <v>635.83863355502649</v>
      </c>
      <c r="R787" s="227">
        <f t="shared" si="53"/>
        <v>2.7037</v>
      </c>
    </row>
    <row r="788" spans="11:18">
      <c r="K788">
        <v>41660</v>
      </c>
      <c r="L788" s="227">
        <v>1843.8</v>
      </c>
      <c r="M788" s="227">
        <v>5880.84</v>
      </c>
      <c r="N788" s="227">
        <v>10.211600000000001</v>
      </c>
      <c r="O788" s="227">
        <v>2.7023000000000001</v>
      </c>
      <c r="P788" s="227">
        <f t="shared" si="54"/>
        <v>1836.6659850000003</v>
      </c>
      <c r="Q788" s="227">
        <f t="shared" si="52"/>
        <v>629.03159912715171</v>
      </c>
      <c r="R788" s="227">
        <f t="shared" si="53"/>
        <v>2.703095238095238</v>
      </c>
    </row>
    <row r="789" spans="11:18">
      <c r="K789">
        <v>41661</v>
      </c>
      <c r="L789" s="227">
        <v>1844.86</v>
      </c>
      <c r="M789" s="227">
        <v>5789.98</v>
      </c>
      <c r="N789" s="227">
        <v>10.5884</v>
      </c>
      <c r="O789" s="227">
        <v>2.6655000000000002</v>
      </c>
      <c r="P789" s="227">
        <f t="shared" si="54"/>
        <v>1837.9929900000002</v>
      </c>
      <c r="Q789" s="227">
        <f t="shared" si="52"/>
        <v>621.79034634014442</v>
      </c>
      <c r="R789" s="227">
        <f t="shared" si="53"/>
        <v>2.6991714285714288</v>
      </c>
    </row>
    <row r="790" spans="11:18">
      <c r="K790">
        <v>41662</v>
      </c>
      <c r="L790" s="227">
        <v>1828.46</v>
      </c>
      <c r="M790" s="227">
        <v>5754.38</v>
      </c>
      <c r="N790" s="227">
        <v>11.1913</v>
      </c>
      <c r="O790" s="227">
        <v>2.6387</v>
      </c>
      <c r="P790" s="227">
        <f t="shared" si="54"/>
        <v>1838.0164900000004</v>
      </c>
      <c r="Q790" s="227">
        <f t="shared" ref="Q790:Q853" si="55">+AVERAGE(M770:M790)/AVERAGE(N770:N790)</f>
        <v>612.80213901610432</v>
      </c>
      <c r="R790" s="227">
        <f t="shared" ref="R790:R853" si="56">AVERAGE(O770:O790)</f>
        <v>2.6939285714285717</v>
      </c>
    </row>
    <row r="791" spans="11:18">
      <c r="K791">
        <v>41663</v>
      </c>
      <c r="L791" s="227">
        <v>1790.29</v>
      </c>
      <c r="M791" s="227">
        <v>5713.3</v>
      </c>
      <c r="N791" s="227">
        <v>10.9933</v>
      </c>
      <c r="O791" s="227">
        <v>2.6476000000000002</v>
      </c>
      <c r="P791" s="227">
        <f t="shared" si="54"/>
        <v>1835.8649950000004</v>
      </c>
      <c r="Q791" s="227">
        <f t="shared" si="55"/>
        <v>606.47593182243872</v>
      </c>
      <c r="R791" s="227">
        <f t="shared" si="56"/>
        <v>2.6925428571428571</v>
      </c>
    </row>
    <row r="792" spans="11:18">
      <c r="K792">
        <v>41666</v>
      </c>
      <c r="L792" s="227">
        <v>1781.5600999999999</v>
      </c>
      <c r="M792" s="227">
        <v>5658.04</v>
      </c>
      <c r="N792" s="227">
        <v>10.8445</v>
      </c>
      <c r="O792" s="227">
        <v>2.6012</v>
      </c>
      <c r="P792" s="227">
        <f t="shared" si="54"/>
        <v>1832.8420000000001</v>
      </c>
      <c r="Q792" s="227">
        <f t="shared" si="55"/>
        <v>601.03360646907106</v>
      </c>
      <c r="R792" s="227">
        <f t="shared" si="56"/>
        <v>2.6880809523809526</v>
      </c>
    </row>
    <row r="793" spans="11:18">
      <c r="K793">
        <v>41667</v>
      </c>
      <c r="L793" s="227">
        <v>1792.5</v>
      </c>
      <c r="M793" s="227">
        <v>5747.12</v>
      </c>
      <c r="N793" s="227">
        <v>10.9719</v>
      </c>
      <c r="O793" s="227">
        <v>2.6977000000000002</v>
      </c>
      <c r="P793" s="227">
        <f t="shared" si="54"/>
        <v>1830.3970000000002</v>
      </c>
      <c r="Q793" s="227">
        <f t="shared" si="55"/>
        <v>595.12880399425705</v>
      </c>
      <c r="R793" s="227">
        <f t="shared" si="56"/>
        <v>2.6906380952380951</v>
      </c>
    </row>
    <row r="794" spans="11:18">
      <c r="K794">
        <v>41668</v>
      </c>
      <c r="L794" s="227">
        <v>1774.2</v>
      </c>
      <c r="M794" s="227">
        <v>5762.69</v>
      </c>
      <c r="N794" s="227">
        <v>11.304600000000001</v>
      </c>
      <c r="O794" s="227">
        <v>2.7048000000000001</v>
      </c>
      <c r="P794" s="227">
        <f t="shared" si="54"/>
        <v>1827.0535049999999</v>
      </c>
      <c r="Q794" s="227">
        <f t="shared" si="55"/>
        <v>587.73929957379448</v>
      </c>
      <c r="R794" s="227">
        <f t="shared" si="56"/>
        <v>2.6967666666666665</v>
      </c>
    </row>
    <row r="795" spans="11:18">
      <c r="K795">
        <v>41669</v>
      </c>
      <c r="L795" s="227">
        <v>1794.1899000000001</v>
      </c>
      <c r="M795" s="227">
        <v>5883.48</v>
      </c>
      <c r="N795" s="227">
        <v>11.6272</v>
      </c>
      <c r="O795" s="227">
        <v>2.7372999999999998</v>
      </c>
      <c r="P795" s="227">
        <f t="shared" si="54"/>
        <v>1824.3449999999998</v>
      </c>
      <c r="Q795" s="227">
        <f t="shared" si="55"/>
        <v>579.93913019333468</v>
      </c>
      <c r="R795" s="227">
        <f t="shared" si="56"/>
        <v>2.7019047619047618</v>
      </c>
    </row>
    <row r="796" spans="11:18">
      <c r="K796">
        <v>41670</v>
      </c>
      <c r="L796" s="227">
        <v>1782.59</v>
      </c>
      <c r="M796" s="227">
        <v>5866.99</v>
      </c>
      <c r="N796" s="227">
        <v>12.270200000000001</v>
      </c>
      <c r="O796" s="227">
        <v>2.7879</v>
      </c>
      <c r="P796" s="227">
        <f t="shared" ref="P796:P859" si="57">+AVERAGE(L776:L796)</f>
        <v>1821.8754999999996</v>
      </c>
      <c r="Q796" s="227">
        <f t="shared" si="55"/>
        <v>570.26190916545329</v>
      </c>
      <c r="R796" s="227">
        <f t="shared" si="56"/>
        <v>2.707638095238095</v>
      </c>
    </row>
    <row r="797" spans="11:18">
      <c r="K797">
        <v>41673</v>
      </c>
      <c r="L797" s="227">
        <v>1741.89</v>
      </c>
      <c r="M797" s="227">
        <v>5965.11</v>
      </c>
      <c r="N797" s="227">
        <v>12.6166</v>
      </c>
      <c r="O797" s="227">
        <v>2.7770000000000001</v>
      </c>
      <c r="P797" s="227">
        <f t="shared" si="57"/>
        <v>1817.4014999999999</v>
      </c>
      <c r="Q797" s="227">
        <f t="shared" si="55"/>
        <v>560.06113129367816</v>
      </c>
      <c r="R797" s="227">
        <f t="shared" si="56"/>
        <v>2.7112904761904759</v>
      </c>
    </row>
    <row r="798" spans="11:18">
      <c r="K798">
        <v>41674</v>
      </c>
      <c r="L798" s="227">
        <v>1755.2</v>
      </c>
      <c r="M798" s="227">
        <v>6086.82</v>
      </c>
      <c r="N798" s="227">
        <v>12.631600000000001</v>
      </c>
      <c r="O798" s="227">
        <v>2.7679999999999998</v>
      </c>
      <c r="P798" s="227">
        <f t="shared" si="57"/>
        <v>1813.8229999999999</v>
      </c>
      <c r="Q798" s="227">
        <f t="shared" si="55"/>
        <v>551.12690666901176</v>
      </c>
      <c r="R798" s="227">
        <f t="shared" si="56"/>
        <v>2.7153428571428568</v>
      </c>
    </row>
    <row r="799" spans="11:18">
      <c r="K799">
        <v>41675</v>
      </c>
      <c r="L799" s="227">
        <v>1751.64</v>
      </c>
      <c r="M799" s="227">
        <v>6194.41</v>
      </c>
      <c r="N799" s="227">
        <v>12.2499</v>
      </c>
      <c r="O799" s="227">
        <v>2.73</v>
      </c>
      <c r="P799" s="227">
        <f t="shared" si="57"/>
        <v>1809.511</v>
      </c>
      <c r="Q799" s="227">
        <f t="shared" si="55"/>
        <v>544.82807469870136</v>
      </c>
      <c r="R799" s="227">
        <f t="shared" si="56"/>
        <v>2.7183238095238091</v>
      </c>
    </row>
    <row r="800" spans="11:18">
      <c r="K800">
        <v>41676</v>
      </c>
      <c r="L800" s="227">
        <v>1773.4301</v>
      </c>
      <c r="M800" s="227">
        <v>6134.95</v>
      </c>
      <c r="N800" s="227">
        <v>11.8522</v>
      </c>
      <c r="O800" s="227">
        <v>2.6446000000000001</v>
      </c>
      <c r="P800" s="227">
        <f t="shared" si="57"/>
        <v>1806.3080050000001</v>
      </c>
      <c r="Q800" s="227">
        <f t="shared" si="55"/>
        <v>539.62695776234216</v>
      </c>
      <c r="R800" s="227">
        <f t="shared" si="56"/>
        <v>2.7144952380952376</v>
      </c>
    </row>
    <row r="801" spans="11:18">
      <c r="K801">
        <v>41677</v>
      </c>
      <c r="L801" s="227">
        <v>1797.02</v>
      </c>
      <c r="M801" s="227">
        <v>6191.84</v>
      </c>
      <c r="N801" s="227">
        <v>10.9451</v>
      </c>
      <c r="O801" s="227">
        <v>2.6543000000000001</v>
      </c>
      <c r="P801" s="227">
        <f t="shared" si="57"/>
        <v>1804.2525049999999</v>
      </c>
      <c r="Q801" s="227">
        <f t="shared" si="55"/>
        <v>536.76378043098839</v>
      </c>
      <c r="R801" s="227">
        <f t="shared" si="56"/>
        <v>2.709423809523809</v>
      </c>
    </row>
    <row r="802" spans="11:18">
      <c r="K802">
        <v>41680</v>
      </c>
      <c r="L802" s="227">
        <v>1799.84</v>
      </c>
      <c r="M802" s="227">
        <v>6198.58</v>
      </c>
      <c r="N802" s="227">
        <v>10.851800000000001</v>
      </c>
      <c r="O802" s="227">
        <v>2.6920999999999999</v>
      </c>
      <c r="P802" s="227">
        <f t="shared" si="57"/>
        <v>1802.1260050000001</v>
      </c>
      <c r="Q802" s="227">
        <f t="shared" si="55"/>
        <v>534.28886181702148</v>
      </c>
      <c r="R802" s="227">
        <f t="shared" si="56"/>
        <v>2.707523809523809</v>
      </c>
    </row>
    <row r="803" spans="11:18">
      <c r="K803">
        <v>41681</v>
      </c>
      <c r="L803" s="227">
        <v>1819.75</v>
      </c>
      <c r="M803" s="227">
        <v>6373.82</v>
      </c>
      <c r="N803" s="227">
        <v>11.0875</v>
      </c>
      <c r="O803" s="227">
        <v>2.6722000000000001</v>
      </c>
      <c r="P803" s="227">
        <f t="shared" si="57"/>
        <v>1802.1535050000002</v>
      </c>
      <c r="Q803" s="227">
        <f t="shared" si="55"/>
        <v>533.45136398609566</v>
      </c>
      <c r="R803" s="227">
        <f t="shared" si="56"/>
        <v>2.704161904761905</v>
      </c>
    </row>
    <row r="804" spans="11:18">
      <c r="K804">
        <v>41682</v>
      </c>
      <c r="L804" s="227">
        <v>1819.26</v>
      </c>
      <c r="M804" s="227">
        <v>6440.65</v>
      </c>
      <c r="N804" s="227">
        <v>10.981199999999999</v>
      </c>
      <c r="O804" s="227">
        <v>2.7725</v>
      </c>
      <c r="P804" s="227">
        <f t="shared" si="57"/>
        <v>1801.1725050000005</v>
      </c>
      <c r="Q804" s="227">
        <f t="shared" si="55"/>
        <v>533.1040796006306</v>
      </c>
      <c r="R804" s="227">
        <f t="shared" si="56"/>
        <v>2.7072857142857143</v>
      </c>
    </row>
    <row r="805" spans="11:18">
      <c r="K805">
        <v>41683</v>
      </c>
      <c r="L805" s="227">
        <v>1829.83</v>
      </c>
      <c r="M805" s="227">
        <v>6498.24</v>
      </c>
      <c r="N805" s="227">
        <v>10.9071</v>
      </c>
      <c r="O805" s="227">
        <v>2.7715999999999998</v>
      </c>
      <c r="P805" s="227">
        <f t="shared" si="57"/>
        <v>1800.2450050000002</v>
      </c>
      <c r="Q805" s="227">
        <f t="shared" si="55"/>
        <v>533.80384182481589</v>
      </c>
      <c r="R805" s="227">
        <f t="shared" si="56"/>
        <v>2.7088285714285711</v>
      </c>
    </row>
    <row r="806" spans="11:18">
      <c r="K806">
        <v>41684</v>
      </c>
      <c r="L806" s="227">
        <v>1838.63</v>
      </c>
      <c r="M806" s="227">
        <v>6386.85</v>
      </c>
      <c r="N806" s="227">
        <v>10.5344</v>
      </c>
      <c r="O806" s="227">
        <v>2.7425999999999999</v>
      </c>
      <c r="P806" s="227">
        <f t="shared" si="57"/>
        <v>1799.8820049999999</v>
      </c>
      <c r="Q806" s="227">
        <f t="shared" si="55"/>
        <v>535.66153872276846</v>
      </c>
      <c r="R806" s="227">
        <f t="shared" si="56"/>
        <v>2.7084333333333337</v>
      </c>
    </row>
    <row r="807" spans="11:18">
      <c r="K807">
        <v>41687</v>
      </c>
      <c r="M807" s="227">
        <v>6444.3</v>
      </c>
      <c r="N807" s="227">
        <v>10.648400000000001</v>
      </c>
      <c r="O807" s="227">
        <v>2.7281</v>
      </c>
      <c r="P807" s="227">
        <f t="shared" si="57"/>
        <v>1797.8389526315789</v>
      </c>
      <c r="Q807" s="227">
        <f t="shared" si="55"/>
        <v>537.97699461223294</v>
      </c>
      <c r="R807" s="227">
        <f t="shared" si="56"/>
        <v>2.7082952380952379</v>
      </c>
    </row>
    <row r="808" spans="11:18">
      <c r="K808">
        <v>41688</v>
      </c>
      <c r="L808" s="227">
        <v>1840.76</v>
      </c>
      <c r="M808" s="227">
        <v>6487.31</v>
      </c>
      <c r="N808" s="227">
        <v>10.5611</v>
      </c>
      <c r="O808" s="227">
        <v>2.7480000000000002</v>
      </c>
      <c r="P808" s="227">
        <f t="shared" si="57"/>
        <v>1799.985005</v>
      </c>
      <c r="Q808" s="227">
        <f t="shared" si="55"/>
        <v>540.3813712559338</v>
      </c>
      <c r="R808" s="227">
        <f t="shared" si="56"/>
        <v>2.7087619047619049</v>
      </c>
    </row>
    <row r="809" spans="11:18">
      <c r="K809">
        <v>41689</v>
      </c>
      <c r="L809" s="227">
        <v>1828.75</v>
      </c>
      <c r="M809" s="227">
        <v>6475.99</v>
      </c>
      <c r="N809" s="227">
        <v>10.748200000000001</v>
      </c>
      <c r="O809" s="227">
        <v>2.6919</v>
      </c>
      <c r="P809" s="227">
        <f t="shared" si="57"/>
        <v>1799.2325049999999</v>
      </c>
      <c r="Q809" s="227">
        <f t="shared" si="55"/>
        <v>541.6722890445061</v>
      </c>
      <c r="R809" s="227">
        <f t="shared" si="56"/>
        <v>2.7082666666666668</v>
      </c>
    </row>
    <row r="810" spans="11:18">
      <c r="K810">
        <v>41690</v>
      </c>
      <c r="L810" s="227">
        <v>1839.78</v>
      </c>
      <c r="M810" s="227">
        <v>6498.35</v>
      </c>
      <c r="N810" s="227">
        <v>10.613099999999999</v>
      </c>
      <c r="O810" s="227">
        <v>2.681</v>
      </c>
      <c r="P810" s="227">
        <f t="shared" si="57"/>
        <v>1798.9785049999998</v>
      </c>
      <c r="Q810" s="227">
        <f t="shared" si="55"/>
        <v>544.61179404410245</v>
      </c>
      <c r="R810" s="227">
        <f t="shared" si="56"/>
        <v>2.7090047619047621</v>
      </c>
    </row>
    <row r="811" spans="11:18">
      <c r="K811">
        <v>41691</v>
      </c>
      <c r="L811" s="227">
        <v>1836.25</v>
      </c>
      <c r="M811" s="227">
        <v>6468.57</v>
      </c>
      <c r="N811" s="227">
        <v>10.527200000000001</v>
      </c>
      <c r="O811" s="227">
        <v>2.7208000000000001</v>
      </c>
      <c r="P811" s="227">
        <f t="shared" si="57"/>
        <v>1799.3680049999998</v>
      </c>
      <c r="Q811" s="227">
        <f t="shared" si="55"/>
        <v>549.17505453475053</v>
      </c>
      <c r="R811" s="227">
        <f t="shared" si="56"/>
        <v>2.7129142857142852</v>
      </c>
    </row>
    <row r="812" spans="11:18">
      <c r="K812">
        <v>41694</v>
      </c>
      <c r="L812" s="227">
        <v>1847.61</v>
      </c>
      <c r="M812" s="227">
        <v>6398.31</v>
      </c>
      <c r="N812" s="227">
        <v>10.395099999999999</v>
      </c>
      <c r="O812" s="227">
        <v>2.718</v>
      </c>
      <c r="P812" s="227">
        <f t="shared" si="57"/>
        <v>1802.2340049999998</v>
      </c>
      <c r="Q812" s="227">
        <f t="shared" si="55"/>
        <v>553.48483579248773</v>
      </c>
      <c r="R812" s="227">
        <f t="shared" si="56"/>
        <v>2.7162666666666659</v>
      </c>
    </row>
    <row r="813" spans="11:18">
      <c r="K813">
        <v>41695</v>
      </c>
      <c r="L813" s="227">
        <v>1845.12</v>
      </c>
      <c r="M813" s="227">
        <v>6316.44</v>
      </c>
      <c r="N813" s="227">
        <v>10.4703</v>
      </c>
      <c r="O813" s="227">
        <v>2.7524999999999999</v>
      </c>
      <c r="P813" s="227">
        <f t="shared" si="57"/>
        <v>1805.4119999999998</v>
      </c>
      <c r="Q813" s="227">
        <f t="shared" si="55"/>
        <v>557.17109457751815</v>
      </c>
      <c r="R813" s="227">
        <f t="shared" si="56"/>
        <v>2.7234714285714277</v>
      </c>
    </row>
    <row r="814" spans="11:18">
      <c r="K814">
        <v>41696</v>
      </c>
      <c r="L814" s="227">
        <v>1845.16</v>
      </c>
      <c r="M814" s="227">
        <v>6449.87</v>
      </c>
      <c r="N814" s="227">
        <v>10.581799999999999</v>
      </c>
      <c r="O814" s="227">
        <v>2.8045</v>
      </c>
      <c r="P814" s="227">
        <f t="shared" si="57"/>
        <v>1808.0450000000001</v>
      </c>
      <c r="Q814" s="227">
        <f t="shared" si="55"/>
        <v>561.09636926920371</v>
      </c>
      <c r="R814" s="227">
        <f t="shared" si="56"/>
        <v>2.7285571428571425</v>
      </c>
    </row>
    <row r="815" spans="11:18">
      <c r="K815">
        <v>41697</v>
      </c>
      <c r="L815" s="227">
        <v>1854.29</v>
      </c>
      <c r="M815" s="227">
        <v>6452.99</v>
      </c>
      <c r="N815" s="227">
        <v>10.428599999999999</v>
      </c>
      <c r="O815" s="227">
        <v>2.7972000000000001</v>
      </c>
      <c r="P815" s="227">
        <f t="shared" si="57"/>
        <v>1812.0494999999999</v>
      </c>
      <c r="Q815" s="227">
        <f t="shared" si="55"/>
        <v>566.15707883317066</v>
      </c>
      <c r="R815" s="227">
        <f t="shared" si="56"/>
        <v>2.732957142857142</v>
      </c>
    </row>
    <row r="816" spans="11:18">
      <c r="K816">
        <v>41698</v>
      </c>
      <c r="L816" s="227">
        <v>1859.45</v>
      </c>
      <c r="M816" s="227">
        <v>6609.57</v>
      </c>
      <c r="N816" s="227">
        <v>10.212</v>
      </c>
      <c r="O816" s="227">
        <v>2.7206999999999999</v>
      </c>
      <c r="P816" s="227">
        <f t="shared" si="57"/>
        <v>1815.3125049999999</v>
      </c>
      <c r="Q816" s="227">
        <f t="shared" si="55"/>
        <v>572.73711901165552</v>
      </c>
      <c r="R816" s="227">
        <f t="shared" si="56"/>
        <v>2.7321666666666657</v>
      </c>
    </row>
    <row r="817" spans="11:18">
      <c r="K817">
        <v>41701</v>
      </c>
      <c r="L817" s="227">
        <v>1845.73</v>
      </c>
      <c r="M817" s="227">
        <v>6704.3</v>
      </c>
      <c r="N817" s="227">
        <v>10.454599999999999</v>
      </c>
      <c r="O817" s="227">
        <v>2.6998000000000002</v>
      </c>
      <c r="P817" s="227">
        <f t="shared" si="57"/>
        <v>1818.4695050000003</v>
      </c>
      <c r="Q817" s="227">
        <f t="shared" si="55"/>
        <v>580.88818043420292</v>
      </c>
      <c r="R817" s="227">
        <f t="shared" si="56"/>
        <v>2.7279714285714283</v>
      </c>
    </row>
    <row r="818" spans="11:18">
      <c r="K818">
        <v>41702</v>
      </c>
      <c r="L818" s="227">
        <v>1873.91</v>
      </c>
      <c r="M818" s="227">
        <v>6728.15</v>
      </c>
      <c r="N818" s="227">
        <v>10.287599999999999</v>
      </c>
      <c r="O818" s="227">
        <v>2.6808000000000001</v>
      </c>
      <c r="P818" s="227">
        <f t="shared" si="57"/>
        <v>1825.0705050000001</v>
      </c>
      <c r="Q818" s="227">
        <f t="shared" si="55"/>
        <v>590.16983903060441</v>
      </c>
      <c r="R818" s="227">
        <f t="shared" si="56"/>
        <v>2.7233904761904757</v>
      </c>
    </row>
    <row r="819" spans="11:18">
      <c r="K819">
        <v>41703</v>
      </c>
      <c r="L819" s="227">
        <v>1873.8100999999999</v>
      </c>
      <c r="M819" s="227">
        <v>6557.29</v>
      </c>
      <c r="N819" s="227">
        <v>10.184900000000001</v>
      </c>
      <c r="O819" s="227">
        <v>2.6898</v>
      </c>
      <c r="P819" s="227">
        <f t="shared" si="57"/>
        <v>1831.0010100000004</v>
      </c>
      <c r="Q819" s="227">
        <f t="shared" si="55"/>
        <v>598.65875672495088</v>
      </c>
      <c r="R819" s="227">
        <f t="shared" si="56"/>
        <v>2.719666666666666</v>
      </c>
    </row>
    <row r="820" spans="11:18">
      <c r="K820">
        <v>41704</v>
      </c>
      <c r="L820" s="227">
        <v>1877.03</v>
      </c>
      <c r="M820" s="227">
        <v>6790.62</v>
      </c>
      <c r="N820" s="227">
        <v>10.197699999999999</v>
      </c>
      <c r="O820" s="227">
        <v>2.6474000000000002</v>
      </c>
      <c r="P820" s="227">
        <f t="shared" si="57"/>
        <v>1837.2705100000003</v>
      </c>
      <c r="Q820" s="227">
        <f t="shared" si="55"/>
        <v>606.82440901436848</v>
      </c>
      <c r="R820" s="227">
        <f t="shared" si="56"/>
        <v>2.7157333333333331</v>
      </c>
    </row>
    <row r="821" spans="11:18">
      <c r="K821">
        <v>41705</v>
      </c>
      <c r="L821" s="227">
        <v>1878.04</v>
      </c>
      <c r="M821" s="227">
        <v>6827.58</v>
      </c>
      <c r="N821" s="227">
        <v>10.2897</v>
      </c>
      <c r="O821" s="227">
        <v>2.6246999999999998</v>
      </c>
      <c r="P821" s="227">
        <f t="shared" si="57"/>
        <v>1842.5010050000001</v>
      </c>
      <c r="Q821" s="227">
        <f t="shared" si="55"/>
        <v>614.21845328276561</v>
      </c>
      <c r="R821" s="227">
        <f t="shared" si="56"/>
        <v>2.7147857142857141</v>
      </c>
    </row>
    <row r="822" spans="11:18">
      <c r="K822">
        <v>41708</v>
      </c>
      <c r="L822" s="227">
        <v>1877.17</v>
      </c>
      <c r="M822" s="227">
        <v>6782.01</v>
      </c>
      <c r="N822" s="227">
        <v>10.303000000000001</v>
      </c>
      <c r="O822" s="227">
        <v>2.6472000000000002</v>
      </c>
      <c r="P822" s="227">
        <f t="shared" si="57"/>
        <v>1846.5085050000002</v>
      </c>
      <c r="Q822" s="227">
        <f t="shared" si="55"/>
        <v>618.66813277997051</v>
      </c>
      <c r="R822" s="227">
        <f t="shared" si="56"/>
        <v>2.7144476190476192</v>
      </c>
    </row>
    <row r="823" spans="11:18">
      <c r="K823">
        <v>41709</v>
      </c>
      <c r="L823" s="227">
        <v>1867.63</v>
      </c>
      <c r="M823" s="227">
        <v>6888.35</v>
      </c>
      <c r="N823" s="227">
        <v>10.3369</v>
      </c>
      <c r="O823" s="227">
        <v>2.6282999999999999</v>
      </c>
      <c r="P823" s="227">
        <f t="shared" si="57"/>
        <v>1849.8980049999996</v>
      </c>
      <c r="Q823" s="227">
        <f t="shared" si="55"/>
        <v>623.23583558625478</v>
      </c>
      <c r="R823" s="227">
        <f t="shared" si="56"/>
        <v>2.7114095238095235</v>
      </c>
    </row>
    <row r="824" spans="11:18">
      <c r="K824">
        <v>41710</v>
      </c>
      <c r="L824" s="227">
        <v>1868.2</v>
      </c>
      <c r="M824" s="227">
        <v>6813.48</v>
      </c>
      <c r="N824" s="227">
        <v>10.305300000000001</v>
      </c>
      <c r="O824" s="227">
        <v>2.6282000000000001</v>
      </c>
      <c r="P824" s="227">
        <f t="shared" si="57"/>
        <v>1852.3205049999997</v>
      </c>
      <c r="Q824" s="227">
        <f t="shared" si="55"/>
        <v>627.45078606816821</v>
      </c>
      <c r="R824" s="227">
        <f t="shared" si="56"/>
        <v>2.709314285714286</v>
      </c>
    </row>
    <row r="825" spans="11:18">
      <c r="K825">
        <v>41711</v>
      </c>
      <c r="L825" s="227">
        <v>1846.34</v>
      </c>
      <c r="M825" s="227">
        <v>6921.64</v>
      </c>
      <c r="N825" s="227">
        <v>10.291</v>
      </c>
      <c r="O825" s="227">
        <v>2.7214999999999998</v>
      </c>
      <c r="P825" s="227">
        <f t="shared" si="57"/>
        <v>1853.6745049999995</v>
      </c>
      <c r="Q825" s="227">
        <f t="shared" si="55"/>
        <v>631.61926869088563</v>
      </c>
      <c r="R825" s="227">
        <f t="shared" si="56"/>
        <v>2.7068857142857143</v>
      </c>
    </row>
    <row r="826" spans="11:18">
      <c r="K826">
        <v>41712</v>
      </c>
      <c r="L826" s="227">
        <v>1841.13</v>
      </c>
      <c r="M826" s="227">
        <v>6814.54</v>
      </c>
      <c r="N826" s="227">
        <v>10.4339</v>
      </c>
      <c r="O826" s="227">
        <v>2.7151000000000001</v>
      </c>
      <c r="P826" s="227">
        <f t="shared" si="57"/>
        <v>1854.239505</v>
      </c>
      <c r="Q826" s="227">
        <f t="shared" si="55"/>
        <v>634.43082601478579</v>
      </c>
      <c r="R826" s="227">
        <f t="shared" si="56"/>
        <v>2.7041952380952377</v>
      </c>
    </row>
    <row r="827" spans="11:18">
      <c r="K827">
        <v>41715</v>
      </c>
      <c r="L827" s="227">
        <v>1858.83</v>
      </c>
      <c r="M827" s="227">
        <v>6846.69</v>
      </c>
      <c r="N827" s="227">
        <v>10.186</v>
      </c>
      <c r="O827" s="227">
        <v>2.7105000000000001</v>
      </c>
      <c r="P827" s="227">
        <f t="shared" si="57"/>
        <v>1855.2495049999998</v>
      </c>
      <c r="Q827" s="227">
        <f t="shared" si="55"/>
        <v>637.54758386570484</v>
      </c>
      <c r="R827" s="227">
        <f t="shared" si="56"/>
        <v>2.7026666666666666</v>
      </c>
    </row>
    <row r="828" spans="11:18">
      <c r="K828">
        <v>41716</v>
      </c>
      <c r="L828" s="227">
        <v>1872.25</v>
      </c>
      <c r="M828" s="227">
        <v>6843.32</v>
      </c>
      <c r="N828" s="227">
        <v>10.230499999999999</v>
      </c>
      <c r="O828" s="227">
        <v>2.6987000000000001</v>
      </c>
      <c r="P828" s="227">
        <f t="shared" si="57"/>
        <v>1856.0590523809522</v>
      </c>
      <c r="Q828" s="227">
        <f t="shared" si="55"/>
        <v>640.59957301118834</v>
      </c>
      <c r="R828" s="227">
        <f t="shared" si="56"/>
        <v>2.7012666666666667</v>
      </c>
    </row>
    <row r="829" spans="11:18">
      <c r="K829">
        <v>41717</v>
      </c>
      <c r="L829" s="227">
        <v>1860.77</v>
      </c>
      <c r="M829" s="227">
        <v>6866.93</v>
      </c>
      <c r="N829" s="227">
        <v>10.2575</v>
      </c>
      <c r="O829" s="227">
        <v>2.6804999999999999</v>
      </c>
      <c r="P829" s="227">
        <f t="shared" si="57"/>
        <v>1857.0119095238094</v>
      </c>
      <c r="Q829" s="227">
        <f t="shared" si="55"/>
        <v>643.23629330897336</v>
      </c>
      <c r="R829" s="227">
        <f t="shared" si="56"/>
        <v>2.6980523809523809</v>
      </c>
    </row>
    <row r="830" spans="11:18">
      <c r="K830">
        <v>41718</v>
      </c>
      <c r="L830" s="227">
        <v>1872.01</v>
      </c>
      <c r="M830" s="227">
        <v>6900.49</v>
      </c>
      <c r="N830" s="227">
        <v>10.3057</v>
      </c>
      <c r="O830" s="227">
        <v>2.6623000000000001</v>
      </c>
      <c r="P830" s="227">
        <f t="shared" si="57"/>
        <v>1859.0719095238096</v>
      </c>
      <c r="Q830" s="227">
        <f t="shared" si="55"/>
        <v>646.49978554243046</v>
      </c>
      <c r="R830" s="227">
        <f t="shared" si="56"/>
        <v>2.6966428571428578</v>
      </c>
    </row>
    <row r="831" spans="11:18">
      <c r="K831">
        <v>41719</v>
      </c>
      <c r="L831" s="227">
        <v>1866.52</v>
      </c>
      <c r="M831" s="227">
        <v>6784.4</v>
      </c>
      <c r="N831" s="227">
        <v>10.3996</v>
      </c>
      <c r="O831" s="227">
        <v>2.7004000000000001</v>
      </c>
      <c r="P831" s="227">
        <f t="shared" si="57"/>
        <v>1860.3452428571427</v>
      </c>
      <c r="Q831" s="227">
        <f t="shared" si="55"/>
        <v>648.45335037168502</v>
      </c>
      <c r="R831" s="227">
        <f t="shared" si="56"/>
        <v>2.6975666666666673</v>
      </c>
    </row>
    <row r="832" spans="11:18">
      <c r="K832">
        <v>41722</v>
      </c>
      <c r="L832" s="227">
        <v>1857.4399000000001</v>
      </c>
      <c r="M832" s="227">
        <v>6878.73</v>
      </c>
      <c r="N832" s="227">
        <v>10.419600000000001</v>
      </c>
      <c r="O832" s="227">
        <v>2.6913</v>
      </c>
      <c r="P832" s="227">
        <f t="shared" si="57"/>
        <v>1861.3542857142854</v>
      </c>
      <c r="Q832" s="227">
        <f t="shared" si="55"/>
        <v>650.66531840847165</v>
      </c>
      <c r="R832" s="227">
        <f t="shared" si="56"/>
        <v>2.6961619047619054</v>
      </c>
    </row>
    <row r="833" spans="11:18">
      <c r="K833">
        <v>41723</v>
      </c>
      <c r="L833" s="227">
        <v>1865.62</v>
      </c>
      <c r="M833" s="227">
        <v>7156.31</v>
      </c>
      <c r="N833" s="227">
        <v>10.2364</v>
      </c>
      <c r="O833" s="227">
        <v>2.6459000000000001</v>
      </c>
      <c r="P833" s="227">
        <f t="shared" si="57"/>
        <v>1862.2119047619049</v>
      </c>
      <c r="Q833" s="227">
        <f t="shared" si="55"/>
        <v>654.63769172086847</v>
      </c>
      <c r="R833" s="227">
        <f t="shared" si="56"/>
        <v>2.6927285714285718</v>
      </c>
    </row>
    <row r="834" spans="11:18">
      <c r="K834">
        <v>41724</v>
      </c>
      <c r="L834" s="227">
        <v>1852.5600999999999</v>
      </c>
      <c r="M834" s="227">
        <v>7218.46</v>
      </c>
      <c r="N834" s="227">
        <v>10.366400000000001</v>
      </c>
      <c r="O834" s="227">
        <v>2.6133000000000002</v>
      </c>
      <c r="P834" s="227">
        <f t="shared" si="57"/>
        <v>1862.5661952380954</v>
      </c>
      <c r="Q834" s="227">
        <f t="shared" si="55"/>
        <v>659.11391651558051</v>
      </c>
      <c r="R834" s="227">
        <f t="shared" si="56"/>
        <v>2.6861000000000006</v>
      </c>
    </row>
    <row r="835" spans="11:18">
      <c r="K835">
        <v>41725</v>
      </c>
      <c r="L835" s="227">
        <v>1849.04</v>
      </c>
      <c r="M835" s="227">
        <v>7261.07</v>
      </c>
      <c r="N835" s="227">
        <v>10.006</v>
      </c>
      <c r="O835" s="227">
        <v>2.5842999999999998</v>
      </c>
      <c r="P835" s="227">
        <f t="shared" si="57"/>
        <v>1862.7509571428575</v>
      </c>
      <c r="Q835" s="227">
        <f t="shared" si="55"/>
        <v>664.62310920734421</v>
      </c>
      <c r="R835" s="227">
        <f t="shared" si="56"/>
        <v>2.6756142857142864</v>
      </c>
    </row>
    <row r="836" spans="11:18">
      <c r="K836">
        <v>41726</v>
      </c>
      <c r="L836" s="227">
        <v>1857.62</v>
      </c>
      <c r="M836" s="227">
        <v>7374.81</v>
      </c>
      <c r="N836" s="227">
        <v>9.9114000000000004</v>
      </c>
      <c r="O836" s="227">
        <v>2.6067999999999998</v>
      </c>
      <c r="P836" s="227">
        <f t="shared" si="57"/>
        <v>1862.9095285714291</v>
      </c>
      <c r="Q836" s="227">
        <f t="shared" si="55"/>
        <v>670.49264037822843</v>
      </c>
      <c r="R836" s="227">
        <f t="shared" si="56"/>
        <v>2.6665476190476194</v>
      </c>
    </row>
    <row r="837" spans="11:18">
      <c r="K837">
        <v>41729</v>
      </c>
      <c r="L837" s="227">
        <v>1872.34</v>
      </c>
      <c r="M837" s="227">
        <v>7446.85</v>
      </c>
      <c r="N837" s="227">
        <v>9.9077000000000002</v>
      </c>
      <c r="O837" s="227">
        <v>2.5914000000000001</v>
      </c>
      <c r="P837" s="227">
        <f t="shared" si="57"/>
        <v>1863.5233380952382</v>
      </c>
      <c r="Q837" s="227">
        <f t="shared" si="55"/>
        <v>675.32894217398621</v>
      </c>
      <c r="R837" s="227">
        <f t="shared" si="56"/>
        <v>2.6603904761904764</v>
      </c>
    </row>
    <row r="838" spans="11:18">
      <c r="K838">
        <v>41730</v>
      </c>
      <c r="L838" s="227">
        <v>1885.52</v>
      </c>
      <c r="M838" s="227">
        <v>7533.36</v>
      </c>
      <c r="N838" s="227">
        <v>9.9966000000000008</v>
      </c>
      <c r="O838" s="227">
        <v>2.5878000000000001</v>
      </c>
      <c r="P838" s="227">
        <f t="shared" si="57"/>
        <v>1865.4180999999999</v>
      </c>
      <c r="Q838" s="227">
        <f t="shared" si="55"/>
        <v>680.62725560777699</v>
      </c>
      <c r="R838" s="227">
        <f t="shared" si="56"/>
        <v>2.6550571428571428</v>
      </c>
    </row>
    <row r="839" spans="11:18">
      <c r="K839">
        <v>41731</v>
      </c>
      <c r="L839" s="227">
        <v>1890.9</v>
      </c>
      <c r="M839" s="227">
        <v>7571.62</v>
      </c>
      <c r="N839" s="227">
        <v>9.6867000000000001</v>
      </c>
      <c r="O839" s="227">
        <v>2.6160999999999999</v>
      </c>
      <c r="P839" s="227">
        <f t="shared" si="57"/>
        <v>1866.2271476190476</v>
      </c>
      <c r="Q839" s="227">
        <f t="shared" si="55"/>
        <v>686.47296997701301</v>
      </c>
      <c r="R839" s="227">
        <f t="shared" si="56"/>
        <v>2.6519761904761903</v>
      </c>
    </row>
    <row r="840" spans="11:18">
      <c r="K840">
        <v>41732</v>
      </c>
      <c r="L840" s="227">
        <v>1888.77</v>
      </c>
      <c r="M840" s="227">
        <v>7665.43</v>
      </c>
      <c r="N840" s="227">
        <v>9.9720999999999993</v>
      </c>
      <c r="O840" s="227">
        <v>2.6233</v>
      </c>
      <c r="P840" s="227">
        <f t="shared" si="57"/>
        <v>1866.9395238095235</v>
      </c>
      <c r="Q840" s="227">
        <f t="shared" si="55"/>
        <v>692.33273079713695</v>
      </c>
      <c r="R840" s="227">
        <f t="shared" si="56"/>
        <v>2.6488095238095237</v>
      </c>
    </row>
    <row r="841" spans="11:18">
      <c r="K841">
        <v>41733</v>
      </c>
      <c r="L841" s="227">
        <v>1865.09</v>
      </c>
      <c r="M841" s="227">
        <v>7815.59</v>
      </c>
      <c r="N841" s="227">
        <v>9.7864000000000004</v>
      </c>
      <c r="O841" s="227">
        <v>2.6610999999999998</v>
      </c>
      <c r="P841" s="227">
        <f t="shared" si="57"/>
        <v>1866.3709523809516</v>
      </c>
      <c r="Q841" s="227">
        <f t="shared" si="55"/>
        <v>698.4635937918365</v>
      </c>
      <c r="R841" s="227">
        <f t="shared" si="56"/>
        <v>2.6494619047619046</v>
      </c>
    </row>
    <row r="842" spans="11:18">
      <c r="K842">
        <v>41736</v>
      </c>
      <c r="L842" s="227">
        <v>1845.04</v>
      </c>
      <c r="M842" s="227">
        <v>7712.23</v>
      </c>
      <c r="N842" s="227">
        <v>9.7306000000000008</v>
      </c>
      <c r="O842" s="227">
        <v>2.6089000000000002</v>
      </c>
      <c r="P842" s="227">
        <f t="shared" si="57"/>
        <v>1864.7995238095234</v>
      </c>
      <c r="Q842" s="227">
        <f t="shared" si="55"/>
        <v>704.44831798856046</v>
      </c>
      <c r="R842" s="227">
        <f t="shared" si="56"/>
        <v>2.6487095238095235</v>
      </c>
    </row>
    <row r="843" spans="11:18">
      <c r="K843">
        <v>41737</v>
      </c>
      <c r="L843" s="227">
        <v>1851.96</v>
      </c>
      <c r="M843" s="227">
        <v>7678.23</v>
      </c>
      <c r="N843" s="227">
        <v>9.6731999999999996</v>
      </c>
      <c r="O843" s="227">
        <v>2.5427</v>
      </c>
      <c r="P843" s="227">
        <f t="shared" si="57"/>
        <v>1863.5990476190473</v>
      </c>
      <c r="Q843" s="227">
        <f t="shared" si="55"/>
        <v>710.75543860722701</v>
      </c>
      <c r="R843" s="227">
        <f t="shared" si="56"/>
        <v>2.6437333333333335</v>
      </c>
    </row>
    <row r="844" spans="11:18">
      <c r="K844">
        <v>41738</v>
      </c>
      <c r="L844" s="227">
        <v>1872.1801</v>
      </c>
      <c r="M844" s="227">
        <v>7708.8</v>
      </c>
      <c r="N844" s="227">
        <v>9.6313999999999993</v>
      </c>
      <c r="O844" s="227">
        <v>2.4893000000000001</v>
      </c>
      <c r="P844" s="227">
        <f t="shared" si="57"/>
        <v>1863.8157190476188</v>
      </c>
      <c r="Q844" s="227">
        <f t="shared" si="55"/>
        <v>716.99859257370076</v>
      </c>
      <c r="R844" s="227">
        <f t="shared" si="56"/>
        <v>2.637114285714286</v>
      </c>
    </row>
    <row r="845" spans="11:18">
      <c r="K845">
        <v>41739</v>
      </c>
      <c r="L845" s="227">
        <v>1833.08</v>
      </c>
      <c r="M845" s="227">
        <v>7695.48</v>
      </c>
      <c r="N845" s="227">
        <v>9.7043999999999997</v>
      </c>
      <c r="O845" s="227">
        <v>2.5230999999999999</v>
      </c>
      <c r="P845" s="227">
        <f t="shared" si="57"/>
        <v>1862.1433380952381</v>
      </c>
      <c r="Q845" s="227">
        <f t="shared" si="55"/>
        <v>723.21668179930077</v>
      </c>
      <c r="R845" s="227">
        <f t="shared" si="56"/>
        <v>2.6321095238095236</v>
      </c>
    </row>
    <row r="846" spans="11:18">
      <c r="K846">
        <v>41740</v>
      </c>
      <c r="L846" s="227">
        <v>1815.6899000000001</v>
      </c>
      <c r="M846" s="227">
        <v>7835.18</v>
      </c>
      <c r="N846" s="227">
        <v>9.7162000000000006</v>
      </c>
      <c r="O846" s="227">
        <v>2.5445000000000002</v>
      </c>
      <c r="P846" s="227">
        <f t="shared" si="57"/>
        <v>1860.6838095238095</v>
      </c>
      <c r="Q846" s="227">
        <f t="shared" si="55"/>
        <v>729.52963621001868</v>
      </c>
      <c r="R846" s="227">
        <f t="shared" si="56"/>
        <v>2.6236809523809526</v>
      </c>
    </row>
    <row r="847" spans="11:18">
      <c r="K847">
        <v>41743</v>
      </c>
      <c r="L847" s="227">
        <v>1830.61</v>
      </c>
      <c r="M847" s="227">
        <v>7913.87</v>
      </c>
      <c r="N847" s="227">
        <v>9.5680999999999994</v>
      </c>
      <c r="O847" s="227">
        <v>2.5106000000000002</v>
      </c>
      <c r="P847" s="227">
        <f t="shared" si="57"/>
        <v>1860.1828571428573</v>
      </c>
      <c r="Q847" s="227">
        <f t="shared" si="55"/>
        <v>737.78437473920121</v>
      </c>
      <c r="R847" s="227">
        <f t="shared" si="56"/>
        <v>2.6139428571428569</v>
      </c>
    </row>
    <row r="848" spans="11:18">
      <c r="K848">
        <v>41744</v>
      </c>
      <c r="L848" s="227">
        <v>1842.98</v>
      </c>
      <c r="M848" s="227">
        <v>8291.81</v>
      </c>
      <c r="N848" s="227">
        <v>9.6387999999999998</v>
      </c>
      <c r="O848" s="227">
        <v>2.532</v>
      </c>
      <c r="P848" s="227">
        <f t="shared" si="57"/>
        <v>1859.4280952380955</v>
      </c>
      <c r="Q848" s="227">
        <f t="shared" si="55"/>
        <v>746.62433246169041</v>
      </c>
      <c r="R848" s="227">
        <f t="shared" si="56"/>
        <v>2.6054428571428563</v>
      </c>
    </row>
    <row r="849" spans="11:18">
      <c r="K849">
        <v>41745</v>
      </c>
      <c r="L849" s="227">
        <v>1862.3100999999999</v>
      </c>
      <c r="M849" s="227">
        <v>8157.96</v>
      </c>
      <c r="N849" s="227">
        <v>9.7608999999999995</v>
      </c>
      <c r="O849" s="227">
        <v>2.5499000000000001</v>
      </c>
      <c r="P849" s="227">
        <f t="shared" si="57"/>
        <v>1858.954766666667</v>
      </c>
      <c r="Q849" s="227">
        <f t="shared" si="55"/>
        <v>754.60444124543483</v>
      </c>
      <c r="R849" s="227">
        <f t="shared" si="56"/>
        <v>2.5983571428571426</v>
      </c>
    </row>
    <row r="850" spans="11:18">
      <c r="K850">
        <v>41746</v>
      </c>
      <c r="L850" s="227">
        <v>1864.85</v>
      </c>
      <c r="M850" s="227">
        <v>8077.65</v>
      </c>
      <c r="N850" s="227">
        <v>9.7670999999999992</v>
      </c>
      <c r="O850" s="227">
        <v>2.532</v>
      </c>
      <c r="P850" s="227">
        <f t="shared" si="57"/>
        <v>1859.1490523809525</v>
      </c>
      <c r="Q850" s="227">
        <f t="shared" si="55"/>
        <v>762.19757110612511</v>
      </c>
      <c r="R850" s="227">
        <f t="shared" si="56"/>
        <v>2.5912857142857142</v>
      </c>
    </row>
    <row r="851" spans="11:18">
      <c r="K851">
        <v>41750</v>
      </c>
      <c r="L851" s="227">
        <v>1871.89</v>
      </c>
      <c r="M851" s="227">
        <v>8066.51</v>
      </c>
      <c r="N851" s="227">
        <v>9.8033999999999999</v>
      </c>
      <c r="O851" s="227">
        <v>2.5142000000000002</v>
      </c>
      <c r="P851" s="227">
        <f t="shared" si="57"/>
        <v>1859.1433380952385</v>
      </c>
      <c r="Q851" s="227">
        <f t="shared" si="55"/>
        <v>769.65543641029831</v>
      </c>
      <c r="R851" s="227">
        <f t="shared" si="56"/>
        <v>2.5842333333333336</v>
      </c>
    </row>
    <row r="852" spans="11:18">
      <c r="K852">
        <v>41751</v>
      </c>
      <c r="L852" s="227">
        <v>1879.55</v>
      </c>
      <c r="M852" s="227">
        <v>8047.37</v>
      </c>
      <c r="N852" s="227">
        <v>9.7911999999999999</v>
      </c>
      <c r="O852" s="227">
        <v>2.4430999999999998</v>
      </c>
      <c r="P852" s="227">
        <f t="shared" si="57"/>
        <v>1859.7638142857145</v>
      </c>
      <c r="Q852" s="227">
        <f t="shared" si="55"/>
        <v>778.01584549722645</v>
      </c>
      <c r="R852" s="227">
        <f t="shared" si="56"/>
        <v>2.5719809523809523</v>
      </c>
    </row>
    <row r="853" spans="11:18">
      <c r="K853">
        <v>41752</v>
      </c>
      <c r="L853" s="227">
        <v>1875.39</v>
      </c>
      <c r="M853" s="227">
        <v>7235.11</v>
      </c>
      <c r="N853" s="227">
        <v>9.8756000000000004</v>
      </c>
      <c r="O853" s="227">
        <v>2.4643999999999999</v>
      </c>
      <c r="P853" s="227">
        <f t="shared" si="57"/>
        <v>1860.6185809523813</v>
      </c>
      <c r="Q853" s="227">
        <f t="shared" si="55"/>
        <v>781.79068864371686</v>
      </c>
      <c r="R853" s="227">
        <f t="shared" si="56"/>
        <v>2.5611761904761905</v>
      </c>
    </row>
    <row r="854" spans="11:18">
      <c r="K854">
        <v>41753</v>
      </c>
      <c r="L854" s="227">
        <v>1878.61</v>
      </c>
      <c r="M854" s="227">
        <v>7507.1</v>
      </c>
      <c r="N854" s="227">
        <v>9.7446999999999999</v>
      </c>
      <c r="O854" s="227">
        <v>2.4759000000000002</v>
      </c>
      <c r="P854" s="227">
        <f t="shared" si="57"/>
        <v>1861.2371523809527</v>
      </c>
      <c r="Q854" s="227">
        <f t="shared" ref="Q854:Q917" si="58">+AVERAGE(M834:M854)/AVERAGE(N834:N854)</f>
        <v>785.35892979432526</v>
      </c>
      <c r="R854" s="227">
        <f t="shared" ref="R854:R917" si="59">AVERAGE(O834:O854)</f>
        <v>2.5530809523809528</v>
      </c>
    </row>
    <row r="855" spans="11:18">
      <c r="K855">
        <v>41754</v>
      </c>
      <c r="L855" s="227">
        <v>1863.4</v>
      </c>
      <c r="M855" s="227">
        <v>7727.67</v>
      </c>
      <c r="N855" s="227">
        <v>9.8066999999999993</v>
      </c>
      <c r="O855" s="227">
        <v>2.5266999999999999</v>
      </c>
      <c r="P855" s="227">
        <f t="shared" si="57"/>
        <v>1861.753338095238</v>
      </c>
      <c r="Q855" s="227">
        <f t="shared" si="58"/>
        <v>789.97630903760569</v>
      </c>
      <c r="R855" s="227">
        <f t="shared" si="59"/>
        <v>2.5489571428571431</v>
      </c>
    </row>
    <row r="856" spans="11:18">
      <c r="K856">
        <v>41757</v>
      </c>
      <c r="L856" s="227">
        <v>1869.4301</v>
      </c>
      <c r="M856" s="227">
        <v>7347.64</v>
      </c>
      <c r="N856" s="227">
        <v>10.0383</v>
      </c>
      <c r="O856" s="227">
        <v>2.5985</v>
      </c>
      <c r="P856" s="227">
        <f t="shared" si="57"/>
        <v>1862.724295238095</v>
      </c>
      <c r="Q856" s="227">
        <f t="shared" si="58"/>
        <v>790.27339102677956</v>
      </c>
      <c r="R856" s="227">
        <f t="shared" si="59"/>
        <v>2.5496333333333339</v>
      </c>
    </row>
    <row r="857" spans="11:18">
      <c r="K857">
        <v>41758</v>
      </c>
      <c r="L857" s="227">
        <v>1878.33</v>
      </c>
      <c r="M857" s="227">
        <v>7985.11</v>
      </c>
      <c r="N857" s="227">
        <v>10.002700000000001</v>
      </c>
      <c r="O857" s="227">
        <v>2.6021000000000001</v>
      </c>
      <c r="P857" s="227">
        <f t="shared" si="57"/>
        <v>1863.7104857142854</v>
      </c>
      <c r="Q857" s="227">
        <f t="shared" si="58"/>
        <v>792.89080693453582</v>
      </c>
      <c r="R857" s="227">
        <f t="shared" si="59"/>
        <v>2.549409523809524</v>
      </c>
    </row>
    <row r="858" spans="11:18">
      <c r="K858">
        <v>41759</v>
      </c>
      <c r="L858" s="227">
        <v>1883.95</v>
      </c>
      <c r="M858" s="227">
        <v>7912.54</v>
      </c>
      <c r="N858" s="227">
        <v>9.8966999999999992</v>
      </c>
      <c r="O858" s="227">
        <v>2.5823999999999998</v>
      </c>
      <c r="P858" s="227">
        <f t="shared" si="57"/>
        <v>1864.2633428571426</v>
      </c>
      <c r="Q858" s="227">
        <f t="shared" si="58"/>
        <v>795.19834935050903</v>
      </c>
      <c r="R858" s="227">
        <f t="shared" si="59"/>
        <v>2.5489809523809521</v>
      </c>
    </row>
    <row r="859" spans="11:18">
      <c r="K859">
        <v>41760</v>
      </c>
      <c r="L859" s="227">
        <v>1883.6801</v>
      </c>
      <c r="M859" s="227">
        <v>7982.72</v>
      </c>
      <c r="N859" s="227">
        <v>9.8869000000000007</v>
      </c>
      <c r="O859" s="227">
        <v>2.5869</v>
      </c>
      <c r="P859" s="227">
        <f t="shared" si="57"/>
        <v>1864.1757285714284</v>
      </c>
      <c r="Q859" s="227">
        <f t="shared" si="58"/>
        <v>797.80973622519934</v>
      </c>
      <c r="R859" s="227">
        <f t="shared" si="59"/>
        <v>2.5489380952380953</v>
      </c>
    </row>
    <row r="860" spans="11:18">
      <c r="K860">
        <v>41761</v>
      </c>
      <c r="L860" s="227">
        <v>1881.14</v>
      </c>
      <c r="M860" s="227">
        <v>7820.5</v>
      </c>
      <c r="N860" s="227">
        <v>9.7927999999999997</v>
      </c>
      <c r="O860" s="227">
        <v>2.6032000000000002</v>
      </c>
      <c r="P860" s="227">
        <f t="shared" ref="P860:P923" si="60">+AVERAGE(L840:L860)</f>
        <v>1863.7109666666663</v>
      </c>
      <c r="Q860" s="227">
        <f t="shared" si="58"/>
        <v>798.60857772965551</v>
      </c>
      <c r="R860" s="227">
        <f t="shared" si="59"/>
        <v>2.5483238095238097</v>
      </c>
    </row>
    <row r="861" spans="11:18">
      <c r="K861">
        <v>41764</v>
      </c>
      <c r="L861" s="227">
        <v>1884.66</v>
      </c>
      <c r="M861" s="227">
        <v>7905.1</v>
      </c>
      <c r="N861" s="227">
        <v>9.8087999999999997</v>
      </c>
      <c r="O861" s="227">
        <v>2.6438999999999999</v>
      </c>
      <c r="P861" s="227">
        <f t="shared" si="60"/>
        <v>1863.5152523809525</v>
      </c>
      <c r="Q861" s="227">
        <f t="shared" si="58"/>
        <v>800.4101255495317</v>
      </c>
      <c r="R861" s="227">
        <f t="shared" si="59"/>
        <v>2.5493047619047622</v>
      </c>
    </row>
    <row r="862" spans="11:18">
      <c r="K862">
        <v>41765</v>
      </c>
      <c r="L862" s="227">
        <v>1867.72</v>
      </c>
      <c r="M862" s="227">
        <v>7887.33</v>
      </c>
      <c r="N862" s="227">
        <v>9.7992000000000008</v>
      </c>
      <c r="O862" s="227">
        <v>2.6394000000000002</v>
      </c>
      <c r="P862" s="227">
        <f t="shared" si="60"/>
        <v>1863.6404904761907</v>
      </c>
      <c r="Q862" s="227">
        <f t="shared" si="58"/>
        <v>800.70946082437627</v>
      </c>
      <c r="R862" s="227">
        <f t="shared" si="59"/>
        <v>2.5482714285714287</v>
      </c>
    </row>
    <row r="863" spans="11:18">
      <c r="K863">
        <v>41766</v>
      </c>
      <c r="L863" s="227">
        <v>1878.21</v>
      </c>
      <c r="M863" s="227">
        <v>8060.01</v>
      </c>
      <c r="N863" s="227">
        <v>9.6567000000000007</v>
      </c>
      <c r="O863" s="227">
        <v>2.5951</v>
      </c>
      <c r="P863" s="227">
        <f t="shared" si="60"/>
        <v>1865.2200142857148</v>
      </c>
      <c r="Q863" s="227">
        <f t="shared" si="58"/>
        <v>802.69107797966319</v>
      </c>
      <c r="R863" s="227">
        <f t="shared" si="59"/>
        <v>2.5476142857142863</v>
      </c>
    </row>
    <row r="864" spans="11:18">
      <c r="K864">
        <v>41767</v>
      </c>
      <c r="L864" s="227">
        <v>1875.63</v>
      </c>
      <c r="M864" s="227">
        <v>8155.23</v>
      </c>
      <c r="N864" s="227">
        <v>9.6524999999999999</v>
      </c>
      <c r="O864" s="227">
        <v>2.6032999999999999</v>
      </c>
      <c r="P864" s="227">
        <f t="shared" si="60"/>
        <v>1866.3471571428574</v>
      </c>
      <c r="Q864" s="227">
        <f t="shared" si="58"/>
        <v>805.09493623111769</v>
      </c>
      <c r="R864" s="227">
        <f t="shared" si="59"/>
        <v>2.5505000000000004</v>
      </c>
    </row>
    <row r="865" spans="11:18">
      <c r="K865">
        <v>41768</v>
      </c>
      <c r="L865" s="227">
        <v>1878.48</v>
      </c>
      <c r="M865" s="227">
        <v>8146.09</v>
      </c>
      <c r="N865" s="227">
        <v>9.7459000000000007</v>
      </c>
      <c r="O865" s="227">
        <v>2.597</v>
      </c>
      <c r="P865" s="227">
        <f t="shared" si="60"/>
        <v>1866.6471523809523</v>
      </c>
      <c r="Q865" s="227">
        <f t="shared" si="58"/>
        <v>806.77463379305505</v>
      </c>
      <c r="R865" s="227">
        <f t="shared" si="59"/>
        <v>2.5556285714285716</v>
      </c>
    </row>
    <row r="866" spans="11:18">
      <c r="K866">
        <v>41771</v>
      </c>
      <c r="L866" s="227">
        <v>1896.65</v>
      </c>
      <c r="M866" s="227">
        <v>8141.7</v>
      </c>
      <c r="N866" s="227">
        <v>9.782</v>
      </c>
      <c r="O866" s="227">
        <v>2.6522999999999999</v>
      </c>
      <c r="P866" s="227">
        <f t="shared" si="60"/>
        <v>1869.6742952380955</v>
      </c>
      <c r="Q866" s="227">
        <f t="shared" si="58"/>
        <v>808.64105029211555</v>
      </c>
      <c r="R866" s="227">
        <f t="shared" si="59"/>
        <v>2.5617809523809525</v>
      </c>
    </row>
    <row r="867" spans="11:18">
      <c r="K867">
        <v>41772</v>
      </c>
      <c r="L867" s="227">
        <v>1897.45</v>
      </c>
      <c r="M867" s="227">
        <v>8151.95</v>
      </c>
      <c r="N867" s="227">
        <v>9.8903999999999996</v>
      </c>
      <c r="O867" s="227">
        <v>2.5844</v>
      </c>
      <c r="P867" s="227">
        <f t="shared" si="60"/>
        <v>1873.5676333333336</v>
      </c>
      <c r="Q867" s="227">
        <f t="shared" si="58"/>
        <v>809.49616303387211</v>
      </c>
      <c r="R867" s="227">
        <f t="shared" si="59"/>
        <v>2.5636809523809525</v>
      </c>
    </row>
    <row r="868" spans="11:18">
      <c r="K868">
        <v>41773</v>
      </c>
      <c r="L868" s="227">
        <v>1888.53</v>
      </c>
      <c r="M868" s="227">
        <v>8321.0400000000009</v>
      </c>
      <c r="N868" s="227">
        <v>10.0756</v>
      </c>
      <c r="O868" s="227">
        <v>2.6206</v>
      </c>
      <c r="P868" s="227">
        <f t="shared" si="60"/>
        <v>1876.3257285714287</v>
      </c>
      <c r="Q868" s="227">
        <f t="shared" si="58"/>
        <v>809.47846660482242</v>
      </c>
      <c r="R868" s="227">
        <f t="shared" si="59"/>
        <v>2.568919047619048</v>
      </c>
    </row>
    <row r="869" spans="11:18">
      <c r="K869">
        <v>41774</v>
      </c>
      <c r="L869" s="227">
        <v>1870.85</v>
      </c>
      <c r="M869" s="227">
        <v>8699.73</v>
      </c>
      <c r="N869" s="227">
        <v>10.190899999999999</v>
      </c>
      <c r="O869" s="227">
        <v>2.6052</v>
      </c>
      <c r="P869" s="227">
        <f t="shared" si="60"/>
        <v>1877.6528714285714</v>
      </c>
      <c r="Q869" s="227">
        <f t="shared" si="58"/>
        <v>809.28988388007872</v>
      </c>
      <c r="R869" s="227">
        <f t="shared" si="59"/>
        <v>2.5724047619047625</v>
      </c>
    </row>
    <row r="870" spans="11:18">
      <c r="K870">
        <v>41775</v>
      </c>
      <c r="L870" s="227">
        <v>1877.86</v>
      </c>
      <c r="M870" s="227">
        <v>8822.08</v>
      </c>
      <c r="N870" s="227">
        <v>10.320399999999999</v>
      </c>
      <c r="O870" s="227">
        <v>2.6261000000000001</v>
      </c>
      <c r="P870" s="227">
        <f t="shared" si="60"/>
        <v>1878.3933428571427</v>
      </c>
      <c r="Q870" s="227">
        <f t="shared" si="58"/>
        <v>810.30914707818738</v>
      </c>
      <c r="R870" s="227">
        <f t="shared" si="59"/>
        <v>2.5760333333333336</v>
      </c>
    </row>
    <row r="871" spans="11:18">
      <c r="K871">
        <v>41778</v>
      </c>
      <c r="L871" s="227">
        <v>1885.08</v>
      </c>
      <c r="M871" s="227">
        <v>8840.2099999999991</v>
      </c>
      <c r="N871" s="227">
        <v>10.7713</v>
      </c>
      <c r="O871" s="227">
        <v>2.5781000000000001</v>
      </c>
      <c r="P871" s="227">
        <f t="shared" si="60"/>
        <v>1879.3566761904765</v>
      </c>
      <c r="Q871" s="227">
        <f t="shared" si="58"/>
        <v>810.06361459338825</v>
      </c>
      <c r="R871" s="227">
        <f t="shared" si="59"/>
        <v>2.5782285714285718</v>
      </c>
    </row>
    <row r="872" spans="11:18">
      <c r="K872">
        <v>41779</v>
      </c>
      <c r="L872" s="227">
        <v>1872.83</v>
      </c>
      <c r="M872" s="227">
        <v>8625.2800000000007</v>
      </c>
      <c r="N872" s="227">
        <v>10.900600000000001</v>
      </c>
      <c r="O872" s="227">
        <v>2.5592000000000001</v>
      </c>
      <c r="P872" s="227">
        <f t="shared" si="60"/>
        <v>1879.4014380952385</v>
      </c>
      <c r="Q872" s="227">
        <f t="shared" si="58"/>
        <v>808.48775652378174</v>
      </c>
      <c r="R872" s="227">
        <f t="shared" si="59"/>
        <v>2.5803714285714285</v>
      </c>
    </row>
    <row r="873" spans="11:18">
      <c r="K873">
        <v>41780</v>
      </c>
      <c r="L873" s="227">
        <v>1888.03</v>
      </c>
      <c r="M873" s="227">
        <v>8548.4699999999993</v>
      </c>
      <c r="N873" s="227">
        <v>10.9252</v>
      </c>
      <c r="O873" s="227">
        <v>2.5286</v>
      </c>
      <c r="P873" s="227">
        <f t="shared" si="60"/>
        <v>1879.8052476190476</v>
      </c>
      <c r="Q873" s="227">
        <f t="shared" si="58"/>
        <v>806.51341469264185</v>
      </c>
      <c r="R873" s="227">
        <f t="shared" si="59"/>
        <v>2.5844428571428573</v>
      </c>
    </row>
    <row r="874" spans="11:18">
      <c r="K874">
        <v>41781</v>
      </c>
      <c r="L874" s="227">
        <v>1892.49</v>
      </c>
      <c r="M874" s="227">
        <v>8341.7900000000009</v>
      </c>
      <c r="N874" s="227">
        <v>10.9223</v>
      </c>
      <c r="O874" s="227">
        <v>2.5339999999999998</v>
      </c>
      <c r="P874" s="227">
        <f t="shared" si="60"/>
        <v>1880.6195333333333</v>
      </c>
      <c r="Q874" s="227">
        <f t="shared" si="58"/>
        <v>807.75391213861667</v>
      </c>
      <c r="R874" s="227">
        <f t="shared" si="59"/>
        <v>2.5877571428571429</v>
      </c>
    </row>
    <row r="875" spans="11:18">
      <c r="K875">
        <v>41782</v>
      </c>
      <c r="L875" s="227">
        <v>1900.53</v>
      </c>
      <c r="M875" s="227">
        <v>8661.75</v>
      </c>
      <c r="N875" s="227">
        <v>11.039300000000001</v>
      </c>
      <c r="O875" s="227">
        <v>2.5304000000000002</v>
      </c>
      <c r="P875" s="227">
        <f t="shared" si="60"/>
        <v>1881.6633428571427</v>
      </c>
      <c r="Q875" s="227">
        <f t="shared" si="58"/>
        <v>808.2655566890802</v>
      </c>
      <c r="R875" s="227">
        <f t="shared" si="59"/>
        <v>2.5903523809523805</v>
      </c>
    </row>
    <row r="876" spans="11:18">
      <c r="K876">
        <v>41785</v>
      </c>
      <c r="M876" s="227">
        <v>8423.66</v>
      </c>
      <c r="N876" s="227">
        <v>11.1107</v>
      </c>
      <c r="O876" s="227">
        <v>2.5647000000000002</v>
      </c>
      <c r="P876" s="227">
        <f t="shared" si="60"/>
        <v>1882.5765099999996</v>
      </c>
      <c r="Q876" s="227">
        <f t="shared" si="58"/>
        <v>806.59434795517654</v>
      </c>
      <c r="R876" s="227">
        <f t="shared" si="59"/>
        <v>2.5921619047619049</v>
      </c>
    </row>
    <row r="877" spans="11:18">
      <c r="K877">
        <v>41786</v>
      </c>
      <c r="L877" s="227">
        <v>1911.91</v>
      </c>
      <c r="M877" s="227">
        <v>8332.2900000000009</v>
      </c>
      <c r="N877" s="227">
        <v>11.3155</v>
      </c>
      <c r="O877" s="227">
        <v>2.6263999999999998</v>
      </c>
      <c r="P877" s="227">
        <f t="shared" si="60"/>
        <v>1884.700505</v>
      </c>
      <c r="Q877" s="227">
        <f t="shared" si="58"/>
        <v>806.38304783967806</v>
      </c>
      <c r="R877" s="227">
        <f t="shared" si="59"/>
        <v>2.593490476190476</v>
      </c>
    </row>
    <row r="878" spans="11:18">
      <c r="K878">
        <v>41787</v>
      </c>
      <c r="L878" s="227">
        <v>1909.78</v>
      </c>
      <c r="M878" s="227">
        <v>8138.37</v>
      </c>
      <c r="N878" s="227">
        <v>11.4581</v>
      </c>
      <c r="O878" s="227">
        <v>2.6383000000000001</v>
      </c>
      <c r="P878" s="227">
        <f t="shared" si="60"/>
        <v>1886.2730050000005</v>
      </c>
      <c r="Q878" s="227">
        <f t="shared" si="58"/>
        <v>801.6797131765295</v>
      </c>
      <c r="R878" s="227">
        <f t="shared" si="59"/>
        <v>2.5952142857142855</v>
      </c>
    </row>
    <row r="879" spans="11:18">
      <c r="K879">
        <v>41788</v>
      </c>
      <c r="L879" s="227">
        <v>1920.03</v>
      </c>
      <c r="M879" s="227">
        <v>8232.6299999999992</v>
      </c>
      <c r="N879" s="227">
        <v>11.1455</v>
      </c>
      <c r="O879" s="227">
        <v>2.6110000000000002</v>
      </c>
      <c r="P879" s="227">
        <f t="shared" si="60"/>
        <v>1888.0770049999999</v>
      </c>
      <c r="Q879" s="227">
        <f t="shared" si="58"/>
        <v>798.55837052558638</v>
      </c>
      <c r="R879" s="227">
        <f t="shared" si="59"/>
        <v>2.5965761904761901</v>
      </c>
    </row>
    <row r="880" spans="11:18">
      <c r="K880">
        <v>41789</v>
      </c>
      <c r="L880" s="227">
        <v>1923.5699</v>
      </c>
      <c r="M880" s="227">
        <v>7922.92</v>
      </c>
      <c r="N880" s="227">
        <v>10.940200000000001</v>
      </c>
      <c r="O880" s="227">
        <v>2.5556999999999999</v>
      </c>
      <c r="P880" s="227">
        <f t="shared" si="60"/>
        <v>1890.0714950000001</v>
      </c>
      <c r="Q880" s="227">
        <f t="shared" si="58"/>
        <v>794.44915001055915</v>
      </c>
      <c r="R880" s="227">
        <f t="shared" si="59"/>
        <v>2.5950904761904758</v>
      </c>
    </row>
    <row r="881" spans="11:18">
      <c r="K881">
        <v>41792</v>
      </c>
      <c r="L881" s="227">
        <v>1924.97</v>
      </c>
      <c r="M881" s="227">
        <v>7844.56</v>
      </c>
      <c r="N881" s="227">
        <v>10.819100000000001</v>
      </c>
      <c r="O881" s="227">
        <v>2.5503</v>
      </c>
      <c r="P881" s="227">
        <f t="shared" si="60"/>
        <v>1892.2629950000003</v>
      </c>
      <c r="Q881" s="227">
        <f t="shared" si="58"/>
        <v>790.85682039604126</v>
      </c>
      <c r="R881" s="227">
        <f t="shared" si="59"/>
        <v>2.5925714285714285</v>
      </c>
    </row>
    <row r="882" spans="11:18">
      <c r="K882">
        <v>41793</v>
      </c>
      <c r="L882" s="227">
        <v>1924.24</v>
      </c>
      <c r="M882" s="227">
        <v>8356.9500000000007</v>
      </c>
      <c r="N882" s="227">
        <v>10.747400000000001</v>
      </c>
      <c r="O882" s="227">
        <v>2.5358999999999998</v>
      </c>
      <c r="P882" s="227">
        <f t="shared" si="60"/>
        <v>1894.2419949999999</v>
      </c>
      <c r="Q882" s="227">
        <f t="shared" si="58"/>
        <v>789.54381561673881</v>
      </c>
      <c r="R882" s="227">
        <f t="shared" si="59"/>
        <v>2.5874285714285712</v>
      </c>
    </row>
    <row r="883" spans="11:18">
      <c r="K883">
        <v>41794</v>
      </c>
      <c r="L883" s="227">
        <v>1927.88</v>
      </c>
      <c r="M883" s="227">
        <v>8937.6200000000008</v>
      </c>
      <c r="N883" s="227">
        <v>10.622</v>
      </c>
      <c r="O883" s="227">
        <v>2.516</v>
      </c>
      <c r="P883" s="227">
        <f t="shared" si="60"/>
        <v>1897.2499949999994</v>
      </c>
      <c r="Q883" s="227">
        <f t="shared" si="58"/>
        <v>791.34830357480666</v>
      </c>
      <c r="R883" s="227">
        <f t="shared" si="59"/>
        <v>2.5815523809523806</v>
      </c>
    </row>
    <row r="884" spans="11:18">
      <c r="K884">
        <v>41795</v>
      </c>
      <c r="L884" s="227">
        <v>1940.46</v>
      </c>
      <c r="M884" s="227">
        <v>8187.99</v>
      </c>
      <c r="N884" s="227">
        <v>10.6692</v>
      </c>
      <c r="O884" s="227">
        <v>2.5468000000000002</v>
      </c>
      <c r="P884" s="227">
        <f t="shared" si="60"/>
        <v>1900.3624949999999</v>
      </c>
      <c r="Q884" s="227">
        <f t="shared" si="58"/>
        <v>788.32979666352981</v>
      </c>
      <c r="R884" s="227">
        <f t="shared" si="59"/>
        <v>2.5792523809523806</v>
      </c>
    </row>
    <row r="885" spans="11:18">
      <c r="K885">
        <v>41796</v>
      </c>
      <c r="L885" s="227">
        <v>1949.4399000000001</v>
      </c>
      <c r="M885" s="227">
        <v>8326.92</v>
      </c>
      <c r="N885" s="227">
        <v>10.5877</v>
      </c>
      <c r="O885" s="227">
        <v>2.5468000000000002</v>
      </c>
      <c r="P885" s="227">
        <f t="shared" si="60"/>
        <v>1904.0529899999997</v>
      </c>
      <c r="Q885" s="227">
        <f t="shared" si="58"/>
        <v>785.80475963627009</v>
      </c>
      <c r="R885" s="227">
        <f t="shared" si="59"/>
        <v>2.5765619047619044</v>
      </c>
    </row>
    <row r="886" spans="11:18">
      <c r="K886">
        <v>41799</v>
      </c>
      <c r="L886" s="227">
        <v>1951.27</v>
      </c>
      <c r="M886" s="227">
        <v>8321.41</v>
      </c>
      <c r="N886" s="227">
        <v>10.7105</v>
      </c>
      <c r="O886" s="227">
        <v>2.5259999999999998</v>
      </c>
      <c r="P886" s="227">
        <f t="shared" si="60"/>
        <v>1907.6924899999999</v>
      </c>
      <c r="Q886" s="227">
        <f t="shared" si="58"/>
        <v>783.21448147738181</v>
      </c>
      <c r="R886" s="227">
        <f t="shared" si="59"/>
        <v>2.5731809523809517</v>
      </c>
    </row>
    <row r="887" spans="11:18">
      <c r="K887">
        <v>41800</v>
      </c>
      <c r="L887" s="227">
        <v>1950.79</v>
      </c>
      <c r="M887" s="227">
        <v>8063.39</v>
      </c>
      <c r="N887" s="227">
        <v>10.596</v>
      </c>
      <c r="O887" s="227">
        <v>2.4458000000000002</v>
      </c>
      <c r="P887" s="227">
        <f t="shared" si="60"/>
        <v>1910.3994899999998</v>
      </c>
      <c r="Q887" s="227">
        <f t="shared" si="58"/>
        <v>780.04362195077113</v>
      </c>
      <c r="R887" s="227">
        <f t="shared" si="59"/>
        <v>2.5633476190476183</v>
      </c>
    </row>
    <row r="888" spans="11:18">
      <c r="K888">
        <v>41801</v>
      </c>
      <c r="L888" s="227">
        <v>1943.89</v>
      </c>
      <c r="M888" s="227">
        <v>8132.19</v>
      </c>
      <c r="N888" s="227">
        <v>10.646000000000001</v>
      </c>
      <c r="O888" s="227">
        <v>2.4809000000000001</v>
      </c>
      <c r="P888" s="227">
        <f t="shared" si="60"/>
        <v>1912.7214899999999</v>
      </c>
      <c r="Q888" s="227">
        <f t="shared" si="58"/>
        <v>777.35432987437832</v>
      </c>
      <c r="R888" s="227">
        <f t="shared" si="59"/>
        <v>2.5584190476190476</v>
      </c>
    </row>
    <row r="889" spans="11:18">
      <c r="K889">
        <v>41802</v>
      </c>
      <c r="L889" s="227">
        <v>1930.11</v>
      </c>
      <c r="M889" s="227">
        <v>8241.75</v>
      </c>
      <c r="N889" s="227">
        <v>10.6823</v>
      </c>
      <c r="O889" s="227">
        <v>2.4674</v>
      </c>
      <c r="P889" s="227">
        <f t="shared" si="60"/>
        <v>1914.8004900000001</v>
      </c>
      <c r="Q889" s="227">
        <f t="shared" si="58"/>
        <v>774.92869414521488</v>
      </c>
      <c r="R889" s="227">
        <f t="shared" si="59"/>
        <v>2.5511238095238089</v>
      </c>
    </row>
    <row r="890" spans="11:18">
      <c r="K890">
        <v>41803</v>
      </c>
      <c r="L890" s="227">
        <v>1936.16</v>
      </c>
      <c r="M890" s="227">
        <v>8227.8700000000008</v>
      </c>
      <c r="N890" s="227">
        <v>10.5435</v>
      </c>
      <c r="O890" s="227">
        <v>2.4601000000000002</v>
      </c>
      <c r="P890" s="227">
        <f t="shared" si="60"/>
        <v>1918.0659900000005</v>
      </c>
      <c r="Q890" s="227">
        <f t="shared" si="58"/>
        <v>771.65313830928358</v>
      </c>
      <c r="R890" s="227">
        <f t="shared" si="59"/>
        <v>2.5442142857142849</v>
      </c>
    </row>
    <row r="891" spans="11:18">
      <c r="K891">
        <v>41806</v>
      </c>
      <c r="L891" s="227">
        <v>1937.78</v>
      </c>
      <c r="M891" s="227">
        <v>8212.56</v>
      </c>
      <c r="N891" s="227">
        <v>10.276300000000001</v>
      </c>
      <c r="O891" s="227">
        <v>2.4655</v>
      </c>
      <c r="P891" s="227">
        <f t="shared" si="60"/>
        <v>1921.0619900000002</v>
      </c>
      <c r="Q891" s="227">
        <f t="shared" si="58"/>
        <v>769.12271846077476</v>
      </c>
      <c r="R891" s="227">
        <f t="shared" si="59"/>
        <v>2.5365666666666655</v>
      </c>
    </row>
    <row r="892" spans="11:18">
      <c r="K892">
        <v>41807</v>
      </c>
      <c r="L892" s="227">
        <v>1941.99</v>
      </c>
      <c r="M892" s="227">
        <v>8455.7999999999993</v>
      </c>
      <c r="N892" s="227">
        <v>10.587199999999999</v>
      </c>
      <c r="O892" s="227">
        <v>2.5024999999999999</v>
      </c>
      <c r="P892" s="227">
        <f t="shared" si="60"/>
        <v>1923.9074900000003</v>
      </c>
      <c r="Q892" s="227">
        <f t="shared" si="58"/>
        <v>768.05420238808745</v>
      </c>
      <c r="R892" s="227">
        <f t="shared" si="59"/>
        <v>2.5329666666666659</v>
      </c>
    </row>
    <row r="893" spans="11:18">
      <c r="K893">
        <v>41808</v>
      </c>
      <c r="L893" s="227">
        <v>1956.98</v>
      </c>
      <c r="M893" s="227">
        <v>8525.49</v>
      </c>
      <c r="N893" s="227">
        <v>10.496499999999999</v>
      </c>
      <c r="O893" s="227">
        <v>2.4655</v>
      </c>
      <c r="P893" s="227">
        <f t="shared" si="60"/>
        <v>1928.1149900000005</v>
      </c>
      <c r="Q893" s="227">
        <f t="shared" si="58"/>
        <v>768.98252296216947</v>
      </c>
      <c r="R893" s="227">
        <f t="shared" si="59"/>
        <v>2.5285047619047614</v>
      </c>
    </row>
    <row r="894" spans="11:18">
      <c r="K894">
        <v>41809</v>
      </c>
      <c r="L894" s="227">
        <v>1959.48</v>
      </c>
      <c r="M894" s="227">
        <v>8373.82</v>
      </c>
      <c r="N894" s="227">
        <v>10.291399999999999</v>
      </c>
      <c r="O894" s="227">
        <v>2.4853000000000001</v>
      </c>
      <c r="P894" s="227">
        <f t="shared" si="60"/>
        <v>1931.6874900000003</v>
      </c>
      <c r="Q894" s="227">
        <f t="shared" si="58"/>
        <v>770.36502455497555</v>
      </c>
      <c r="R894" s="227">
        <f t="shared" si="59"/>
        <v>2.5264428571428561</v>
      </c>
    </row>
    <row r="895" spans="11:18">
      <c r="K895">
        <v>41810</v>
      </c>
      <c r="L895" s="227">
        <v>1962.87</v>
      </c>
      <c r="M895" s="227">
        <v>8670.14</v>
      </c>
      <c r="N895" s="227">
        <v>9.4579000000000004</v>
      </c>
      <c r="O895" s="227">
        <v>2.4601000000000002</v>
      </c>
      <c r="P895" s="227">
        <f t="shared" si="60"/>
        <v>1935.2064900000005</v>
      </c>
      <c r="Q895" s="227">
        <f t="shared" si="58"/>
        <v>776.84565833846136</v>
      </c>
      <c r="R895" s="227">
        <f t="shared" si="59"/>
        <v>2.5229238095238089</v>
      </c>
    </row>
    <row r="896" spans="11:18">
      <c r="K896">
        <v>41813</v>
      </c>
      <c r="L896" s="227">
        <v>1962.61</v>
      </c>
      <c r="M896" s="227">
        <v>8843.7800000000007</v>
      </c>
      <c r="N896" s="227">
        <v>10.0548</v>
      </c>
      <c r="O896" s="227">
        <v>2.5569000000000002</v>
      </c>
      <c r="P896" s="227">
        <f t="shared" si="60"/>
        <v>1938.3104900000005</v>
      </c>
      <c r="Q896" s="227">
        <f t="shared" si="58"/>
        <v>781.07717362255073</v>
      </c>
      <c r="R896" s="227">
        <f t="shared" si="59"/>
        <v>2.5241857142857138</v>
      </c>
    </row>
    <row r="897" spans="11:18">
      <c r="K897">
        <v>41814</v>
      </c>
      <c r="L897" s="227">
        <v>1949.98</v>
      </c>
      <c r="M897" s="227">
        <v>8929.57</v>
      </c>
      <c r="N897" s="227">
        <v>10.3009</v>
      </c>
      <c r="O897" s="227">
        <v>2.5577999999999999</v>
      </c>
      <c r="P897" s="227">
        <f t="shared" si="60"/>
        <v>1938.8661809523817</v>
      </c>
      <c r="Q897" s="227">
        <f t="shared" si="58"/>
        <v>786.1834149667186</v>
      </c>
      <c r="R897" s="227">
        <f t="shared" si="59"/>
        <v>2.5238571428571426</v>
      </c>
    </row>
    <row r="898" spans="11:18">
      <c r="K898">
        <v>41815</v>
      </c>
      <c r="L898" s="227">
        <v>1959.53</v>
      </c>
      <c r="M898" s="227">
        <v>9013.0300000000007</v>
      </c>
      <c r="N898" s="227">
        <v>10.102</v>
      </c>
      <c r="O898" s="227">
        <v>2.4925000000000002</v>
      </c>
      <c r="P898" s="227">
        <f t="shared" si="60"/>
        <v>1941.1338000000001</v>
      </c>
      <c r="Q898" s="227">
        <f t="shared" si="58"/>
        <v>793.55607720043565</v>
      </c>
      <c r="R898" s="227">
        <f t="shared" si="59"/>
        <v>2.5174809523809523</v>
      </c>
    </row>
    <row r="899" spans="11:18">
      <c r="K899">
        <v>41816</v>
      </c>
      <c r="L899" s="227">
        <v>1957.22</v>
      </c>
      <c r="M899" s="227">
        <v>9171.1200000000008</v>
      </c>
      <c r="N899" s="227">
        <v>10.1983</v>
      </c>
      <c r="O899" s="227">
        <v>2.4817</v>
      </c>
      <c r="P899" s="227">
        <f t="shared" si="60"/>
        <v>1943.3928476190479</v>
      </c>
      <c r="Q899" s="227">
        <f t="shared" si="58"/>
        <v>802.77469478357386</v>
      </c>
      <c r="R899" s="227">
        <f t="shared" si="59"/>
        <v>2.5100238095238092</v>
      </c>
    </row>
    <row r="900" spans="11:18">
      <c r="K900">
        <v>41817</v>
      </c>
      <c r="L900" s="227">
        <v>1960.96</v>
      </c>
      <c r="M900" s="227">
        <v>9382.2199999999993</v>
      </c>
      <c r="N900" s="227">
        <v>10.276300000000001</v>
      </c>
      <c r="O900" s="227">
        <v>2.4843999999999999</v>
      </c>
      <c r="P900" s="227">
        <f t="shared" si="60"/>
        <v>1945.341895238095</v>
      </c>
      <c r="Q900" s="227">
        <f t="shared" si="58"/>
        <v>811.18687828856741</v>
      </c>
      <c r="R900" s="227">
        <f t="shared" si="59"/>
        <v>2.5039952380952379</v>
      </c>
    </row>
    <row r="901" spans="11:18">
      <c r="K901">
        <v>41820</v>
      </c>
      <c r="L901" s="227">
        <v>1960.23</v>
      </c>
      <c r="M901" s="227">
        <v>9522.41</v>
      </c>
      <c r="N901" s="227">
        <v>10.151300000000001</v>
      </c>
      <c r="O901" s="227">
        <v>2.4708000000000001</v>
      </c>
      <c r="P901" s="227">
        <f t="shared" si="60"/>
        <v>1947.0876142857146</v>
      </c>
      <c r="Q901" s="227">
        <f t="shared" si="58"/>
        <v>821.42118102557117</v>
      </c>
      <c r="R901" s="227">
        <f t="shared" si="59"/>
        <v>2.4999523809523811</v>
      </c>
    </row>
    <row r="902" spans="11:18">
      <c r="K902">
        <v>41821</v>
      </c>
      <c r="L902" s="227">
        <v>1973.3199</v>
      </c>
      <c r="M902" s="227">
        <v>9811.9699999999993</v>
      </c>
      <c r="N902" s="227">
        <v>10.1976</v>
      </c>
      <c r="O902" s="227">
        <v>2.4114</v>
      </c>
      <c r="P902" s="227">
        <f t="shared" si="60"/>
        <v>1949.3899904761909</v>
      </c>
      <c r="Q902" s="227">
        <f t="shared" si="58"/>
        <v>832.77763799462059</v>
      </c>
      <c r="R902" s="227">
        <f t="shared" si="59"/>
        <v>2.4933380952380952</v>
      </c>
    </row>
    <row r="903" spans="11:18">
      <c r="K903">
        <v>41822</v>
      </c>
      <c r="L903" s="227">
        <v>1974.62</v>
      </c>
      <c r="M903" s="227">
        <v>9834.7900000000009</v>
      </c>
      <c r="N903" s="227">
        <v>10.141999999999999</v>
      </c>
      <c r="O903" s="227">
        <v>2.4203000000000001</v>
      </c>
      <c r="P903" s="227">
        <f t="shared" si="60"/>
        <v>1951.7890380952383</v>
      </c>
      <c r="Q903" s="227">
        <f t="shared" si="58"/>
        <v>841.88654150449224</v>
      </c>
      <c r="R903" s="227">
        <f t="shared" si="59"/>
        <v>2.4878333333333331</v>
      </c>
    </row>
    <row r="904" spans="11:18">
      <c r="K904">
        <v>41823</v>
      </c>
      <c r="L904" s="227">
        <v>1985.4399000000001</v>
      </c>
      <c r="M904" s="227">
        <v>9817.2999999999993</v>
      </c>
      <c r="N904" s="227">
        <v>9.9817</v>
      </c>
      <c r="O904" s="227">
        <v>2.4275000000000002</v>
      </c>
      <c r="P904" s="227">
        <f t="shared" si="60"/>
        <v>1954.5299857142859</v>
      </c>
      <c r="Q904" s="227">
        <f t="shared" si="58"/>
        <v>848.42603851405011</v>
      </c>
      <c r="R904" s="227">
        <f t="shared" si="59"/>
        <v>2.4836190476190474</v>
      </c>
    </row>
    <row r="905" spans="11:18">
      <c r="K905">
        <v>41824</v>
      </c>
      <c r="M905" s="227">
        <v>9946.19</v>
      </c>
      <c r="N905" s="227">
        <v>9.9619999999999997</v>
      </c>
      <c r="O905" s="227">
        <v>2.4491000000000001</v>
      </c>
      <c r="P905" s="227">
        <f t="shared" si="60"/>
        <v>1955.2334850000002</v>
      </c>
      <c r="Q905" s="227">
        <f t="shared" si="58"/>
        <v>859.33143484481786</v>
      </c>
      <c r="R905" s="227">
        <f t="shared" si="59"/>
        <v>2.478966666666667</v>
      </c>
    </row>
    <row r="906" spans="11:18">
      <c r="K906">
        <v>41827</v>
      </c>
      <c r="L906" s="227">
        <v>1977.65</v>
      </c>
      <c r="M906" s="227">
        <v>10116.44</v>
      </c>
      <c r="N906" s="227">
        <v>10.0517</v>
      </c>
      <c r="O906" s="227">
        <v>2.4165999999999999</v>
      </c>
      <c r="P906" s="227">
        <f t="shared" si="60"/>
        <v>1956.64399</v>
      </c>
      <c r="Q906" s="227">
        <f t="shared" si="58"/>
        <v>869.76285336258331</v>
      </c>
      <c r="R906" s="227">
        <f t="shared" si="59"/>
        <v>2.4727666666666668</v>
      </c>
    </row>
    <row r="907" spans="11:18">
      <c r="K907">
        <v>41828</v>
      </c>
      <c r="L907" s="227">
        <v>1963.71</v>
      </c>
      <c r="M907" s="227">
        <v>10437.89</v>
      </c>
      <c r="N907" s="227">
        <v>10.116199999999999</v>
      </c>
      <c r="O907" s="227">
        <v>2.4015</v>
      </c>
      <c r="P907" s="227">
        <f t="shared" si="60"/>
        <v>1957.2659899999999</v>
      </c>
      <c r="Q907" s="227">
        <f t="shared" si="58"/>
        <v>882.00476124286956</v>
      </c>
      <c r="R907" s="227">
        <f t="shared" si="59"/>
        <v>2.4668380952380953</v>
      </c>
    </row>
    <row r="908" spans="11:18">
      <c r="K908">
        <v>41829</v>
      </c>
      <c r="L908" s="227">
        <v>1972.83</v>
      </c>
      <c r="M908" s="227">
        <v>10063.43</v>
      </c>
      <c r="N908" s="227">
        <v>9.5723000000000003</v>
      </c>
      <c r="O908" s="227">
        <v>2.3397000000000001</v>
      </c>
      <c r="P908" s="227">
        <f t="shared" si="60"/>
        <v>1958.36799</v>
      </c>
      <c r="Q908" s="227">
        <f t="shared" si="58"/>
        <v>895.56435151493656</v>
      </c>
      <c r="R908" s="227">
        <f t="shared" si="59"/>
        <v>2.461785714285714</v>
      </c>
    </row>
    <row r="909" spans="11:18">
      <c r="K909">
        <v>41830</v>
      </c>
      <c r="L909" s="227">
        <v>1964.6801</v>
      </c>
      <c r="M909" s="227">
        <v>10414.67</v>
      </c>
      <c r="N909" s="227">
        <v>9.9070999999999998</v>
      </c>
      <c r="O909" s="227">
        <v>2.3927</v>
      </c>
      <c r="P909" s="227">
        <f t="shared" si="60"/>
        <v>1959.4074949999999</v>
      </c>
      <c r="Q909" s="227">
        <f t="shared" si="58"/>
        <v>909.36431476456698</v>
      </c>
      <c r="R909" s="227">
        <f t="shared" si="59"/>
        <v>2.457585714285714</v>
      </c>
    </row>
    <row r="910" spans="11:18">
      <c r="K910">
        <v>41831</v>
      </c>
      <c r="L910" s="227">
        <v>1967.5699</v>
      </c>
      <c r="M910" s="227">
        <v>10653.09</v>
      </c>
      <c r="N910" s="227">
        <v>9.9597999999999995</v>
      </c>
      <c r="O910" s="227">
        <v>2.3997000000000002</v>
      </c>
      <c r="P910" s="227">
        <f t="shared" si="60"/>
        <v>1961.2804899999999</v>
      </c>
      <c r="Q910" s="227">
        <f t="shared" si="58"/>
        <v>923.79502489808431</v>
      </c>
      <c r="R910" s="227">
        <f t="shared" si="59"/>
        <v>2.454361904761905</v>
      </c>
    </row>
    <row r="911" spans="11:18">
      <c r="K911">
        <v>41834</v>
      </c>
      <c r="L911" s="227">
        <v>1977.1</v>
      </c>
      <c r="M911" s="227">
        <v>10687.72</v>
      </c>
      <c r="N911" s="227">
        <v>10.098800000000001</v>
      </c>
      <c r="O911" s="227">
        <v>2.4264000000000001</v>
      </c>
      <c r="P911" s="227">
        <f t="shared" si="60"/>
        <v>1963.3274899999997</v>
      </c>
      <c r="Q911" s="227">
        <f t="shared" si="58"/>
        <v>937.32426062330421</v>
      </c>
      <c r="R911" s="227">
        <f t="shared" si="59"/>
        <v>2.4527571428571431</v>
      </c>
    </row>
    <row r="912" spans="11:18">
      <c r="K912">
        <v>41835</v>
      </c>
      <c r="L912" s="227">
        <v>1973.28</v>
      </c>
      <c r="M912" s="227">
        <v>10767.42</v>
      </c>
      <c r="N912" s="227">
        <v>10.1539</v>
      </c>
      <c r="O912" s="227">
        <v>2.4068000000000001</v>
      </c>
      <c r="P912" s="227">
        <f t="shared" si="60"/>
        <v>1965.1024899999998</v>
      </c>
      <c r="Q912" s="227">
        <f t="shared" si="58"/>
        <v>949.91311409004186</v>
      </c>
      <c r="R912" s="227">
        <f t="shared" si="59"/>
        <v>2.449961904761905</v>
      </c>
    </row>
    <row r="913" spans="11:18">
      <c r="K913">
        <v>41836</v>
      </c>
      <c r="L913" s="227">
        <v>1981.5699</v>
      </c>
      <c r="M913" s="227">
        <v>10966.52</v>
      </c>
      <c r="N913" s="227">
        <v>10.0776</v>
      </c>
      <c r="O913" s="227">
        <v>2.4024000000000001</v>
      </c>
      <c r="P913" s="227">
        <f t="shared" si="60"/>
        <v>1967.0814849999999</v>
      </c>
      <c r="Q913" s="227">
        <f t="shared" si="58"/>
        <v>964.06955137340969</v>
      </c>
      <c r="R913" s="227">
        <f t="shared" si="59"/>
        <v>2.4451952380952386</v>
      </c>
    </row>
    <row r="914" spans="11:18">
      <c r="K914">
        <v>41837</v>
      </c>
      <c r="L914" s="227">
        <v>1958.12</v>
      </c>
      <c r="M914" s="227">
        <v>11054.09</v>
      </c>
      <c r="N914" s="227">
        <v>10.0108</v>
      </c>
      <c r="O914" s="227">
        <v>2.3820000000000001</v>
      </c>
      <c r="P914" s="227">
        <f t="shared" si="60"/>
        <v>1967.1384850000002</v>
      </c>
      <c r="Q914" s="227">
        <f t="shared" si="58"/>
        <v>978.26829157356713</v>
      </c>
      <c r="R914" s="227">
        <f t="shared" si="59"/>
        <v>2.4412190476190476</v>
      </c>
    </row>
    <row r="915" spans="11:18">
      <c r="K915">
        <v>41838</v>
      </c>
      <c r="L915" s="227">
        <v>1978.22</v>
      </c>
      <c r="M915" s="227">
        <v>10962.32</v>
      </c>
      <c r="N915" s="227">
        <v>9.9360999999999997</v>
      </c>
      <c r="O915" s="227">
        <v>2.3961999999999999</v>
      </c>
      <c r="P915" s="227">
        <f t="shared" si="60"/>
        <v>1968.0754850000001</v>
      </c>
      <c r="Q915" s="227">
        <f t="shared" si="58"/>
        <v>992.20256742589663</v>
      </c>
      <c r="R915" s="227">
        <f t="shared" si="59"/>
        <v>2.4369761904761909</v>
      </c>
    </row>
    <row r="916" spans="11:18">
      <c r="K916">
        <v>41841</v>
      </c>
      <c r="L916" s="227">
        <v>1973.63</v>
      </c>
      <c r="M916" s="227">
        <v>11448.63</v>
      </c>
      <c r="N916" s="227">
        <v>9.9649000000000001</v>
      </c>
      <c r="O916" s="227">
        <v>2.3573</v>
      </c>
      <c r="P916" s="227">
        <f t="shared" si="60"/>
        <v>1968.6134850000003</v>
      </c>
      <c r="Q916" s="227">
        <f t="shared" si="58"/>
        <v>1002.9756254376443</v>
      </c>
      <c r="R916" s="227">
        <f t="shared" si="59"/>
        <v>2.4320809523809523</v>
      </c>
    </row>
    <row r="917" spans="11:18">
      <c r="K917">
        <v>41842</v>
      </c>
      <c r="L917" s="227">
        <v>1983.53</v>
      </c>
      <c r="M917" s="227">
        <v>11511.27</v>
      </c>
      <c r="N917" s="227">
        <v>9.9290000000000003</v>
      </c>
      <c r="O917" s="227">
        <v>2.3361000000000001</v>
      </c>
      <c r="P917" s="227">
        <f t="shared" si="60"/>
        <v>1969.6594849999994</v>
      </c>
      <c r="Q917" s="227">
        <f t="shared" si="58"/>
        <v>1016.210076919688</v>
      </c>
      <c r="R917" s="227">
        <f t="shared" si="59"/>
        <v>2.4215666666666671</v>
      </c>
    </row>
    <row r="918" spans="11:18">
      <c r="K918">
        <v>41843</v>
      </c>
      <c r="L918" s="227">
        <v>1987.01</v>
      </c>
      <c r="M918" s="227">
        <v>11536.29</v>
      </c>
      <c r="N918" s="227">
        <v>9.9421999999999997</v>
      </c>
      <c r="O918" s="227">
        <v>2.3431000000000002</v>
      </c>
      <c r="P918" s="227">
        <f t="shared" si="60"/>
        <v>1971.5109849999997</v>
      </c>
      <c r="Q918" s="227">
        <f t="shared" ref="Q918:Q981" si="61">+AVERAGE(M898:M918)/AVERAGE(N898:N918)</f>
        <v>1030.3096925188249</v>
      </c>
      <c r="R918" s="227">
        <f t="shared" ref="R918:R981" si="62">AVERAGE(O898:O918)</f>
        <v>2.411342857142857</v>
      </c>
    </row>
    <row r="919" spans="11:18">
      <c r="K919">
        <v>41844</v>
      </c>
      <c r="L919" s="227">
        <v>1987.98</v>
      </c>
      <c r="M919" s="227">
        <v>11580.91</v>
      </c>
      <c r="N919" s="227">
        <v>9.8191000000000006</v>
      </c>
      <c r="O919" s="227">
        <v>2.4211</v>
      </c>
      <c r="P919" s="227">
        <f t="shared" si="60"/>
        <v>1972.933485</v>
      </c>
      <c r="Q919" s="227">
        <f t="shared" si="61"/>
        <v>1043.8966360923114</v>
      </c>
      <c r="R919" s="227">
        <f t="shared" si="62"/>
        <v>2.4079428571428574</v>
      </c>
    </row>
    <row r="920" spans="11:18">
      <c r="K920">
        <v>41845</v>
      </c>
      <c r="L920" s="227">
        <v>1978.34</v>
      </c>
      <c r="M920" s="227">
        <v>12118.87</v>
      </c>
      <c r="N920" s="227">
        <v>9.7242999999999995</v>
      </c>
      <c r="O920" s="227">
        <v>2.3961999999999999</v>
      </c>
      <c r="P920" s="227">
        <f t="shared" si="60"/>
        <v>1973.9894849999996</v>
      </c>
      <c r="Q920" s="227">
        <f t="shared" si="61"/>
        <v>1060.2917399096175</v>
      </c>
      <c r="R920" s="227">
        <f t="shared" si="62"/>
        <v>2.4038714285714287</v>
      </c>
    </row>
    <row r="921" spans="11:18">
      <c r="K921">
        <v>41848</v>
      </c>
      <c r="L921" s="227">
        <v>1978.91</v>
      </c>
      <c r="M921" s="227">
        <v>12058.02</v>
      </c>
      <c r="N921" s="227">
        <v>10.028</v>
      </c>
      <c r="O921" s="227">
        <v>2.4497</v>
      </c>
      <c r="P921" s="227">
        <f t="shared" si="60"/>
        <v>1974.8869849999999</v>
      </c>
      <c r="Q921" s="227">
        <f t="shared" si="61"/>
        <v>1074.3055714492789</v>
      </c>
      <c r="R921" s="227">
        <f t="shared" si="62"/>
        <v>2.4022190476190479</v>
      </c>
    </row>
    <row r="922" spans="11:18">
      <c r="K922">
        <v>41849</v>
      </c>
      <c r="L922" s="227">
        <v>1969.95</v>
      </c>
      <c r="M922" s="227">
        <v>12257.08</v>
      </c>
      <c r="N922" s="227">
        <v>10.382</v>
      </c>
      <c r="O922" s="227">
        <v>2.4586999999999999</v>
      </c>
      <c r="P922" s="227">
        <f t="shared" si="60"/>
        <v>1975.3729849999995</v>
      </c>
      <c r="Q922" s="227">
        <f t="shared" si="61"/>
        <v>1086.1500277913915</v>
      </c>
      <c r="R922" s="227">
        <f t="shared" si="62"/>
        <v>2.4016428571428574</v>
      </c>
    </row>
    <row r="923" spans="11:18">
      <c r="K923">
        <v>41850</v>
      </c>
      <c r="L923" s="227">
        <v>1970.0699</v>
      </c>
      <c r="M923" s="227">
        <v>12155.21</v>
      </c>
      <c r="N923" s="227">
        <v>10.180099999999999</v>
      </c>
      <c r="O923" s="227">
        <v>2.4712000000000001</v>
      </c>
      <c r="P923" s="227">
        <f t="shared" si="60"/>
        <v>1975.2104850000001</v>
      </c>
      <c r="Q923" s="227">
        <f t="shared" si="61"/>
        <v>1097.4020623074443</v>
      </c>
      <c r="R923" s="227">
        <f t="shared" si="62"/>
        <v>2.4044904761904768</v>
      </c>
    </row>
    <row r="924" spans="11:18">
      <c r="K924">
        <v>41851</v>
      </c>
      <c r="L924" s="227">
        <v>1930.67</v>
      </c>
      <c r="M924" s="227">
        <v>12535.53</v>
      </c>
      <c r="N924" s="227">
        <v>10.043200000000001</v>
      </c>
      <c r="O924" s="227">
        <v>2.5036</v>
      </c>
      <c r="P924" s="227">
        <f t="shared" ref="P924:P987" si="63">+AVERAGE(L904:L924)</f>
        <v>1973.0129849999998</v>
      </c>
      <c r="Q924" s="227">
        <f t="shared" si="61"/>
        <v>1110.7891792253936</v>
      </c>
      <c r="R924" s="227">
        <f t="shared" si="62"/>
        <v>2.4084571428571429</v>
      </c>
    </row>
    <row r="925" spans="11:18">
      <c r="K925">
        <v>41852</v>
      </c>
      <c r="L925" s="227">
        <v>1925.15</v>
      </c>
      <c r="M925" s="227">
        <v>12593.07</v>
      </c>
      <c r="N925" s="227">
        <v>10.2882</v>
      </c>
      <c r="O925" s="227">
        <v>2.5413999999999999</v>
      </c>
      <c r="P925" s="227">
        <f t="shared" si="63"/>
        <v>1969.9984899999999</v>
      </c>
      <c r="Q925" s="227">
        <f t="shared" si="61"/>
        <v>1122.377779776376</v>
      </c>
      <c r="R925" s="227">
        <f t="shared" si="62"/>
        <v>2.413880952380953</v>
      </c>
    </row>
    <row r="926" spans="11:18">
      <c r="K926">
        <v>41855</v>
      </c>
      <c r="L926" s="227">
        <v>1938.99</v>
      </c>
      <c r="M926" s="227">
        <v>12548.99</v>
      </c>
      <c r="N926" s="227">
        <v>10.2456</v>
      </c>
      <c r="O926" s="227">
        <v>2.5495999999999999</v>
      </c>
      <c r="P926" s="227">
        <f t="shared" si="63"/>
        <v>1968.5218952380951</v>
      </c>
      <c r="Q926" s="227">
        <f t="shared" si="61"/>
        <v>1133.2340450000449</v>
      </c>
      <c r="R926" s="227">
        <f t="shared" si="62"/>
        <v>2.4186666666666672</v>
      </c>
    </row>
    <row r="927" spans="11:18">
      <c r="K927">
        <v>41856</v>
      </c>
      <c r="L927" s="227">
        <v>1920.21</v>
      </c>
      <c r="M927" s="227">
        <v>11516.28</v>
      </c>
      <c r="N927" s="227">
        <v>10.398999999999999</v>
      </c>
      <c r="O927" s="227">
        <v>2.6105</v>
      </c>
      <c r="P927" s="227">
        <f t="shared" si="63"/>
        <v>1965.7866571428572</v>
      </c>
      <c r="Q927" s="227">
        <f t="shared" si="61"/>
        <v>1138.0081052025303</v>
      </c>
      <c r="R927" s="227">
        <f t="shared" si="62"/>
        <v>2.4279000000000002</v>
      </c>
    </row>
    <row r="928" spans="11:18">
      <c r="K928">
        <v>41857</v>
      </c>
      <c r="L928" s="227">
        <v>1920.24</v>
      </c>
      <c r="M928" s="227">
        <v>10703.32</v>
      </c>
      <c r="N928" s="227">
        <v>10.4102</v>
      </c>
      <c r="O928" s="227">
        <v>2.5886999999999998</v>
      </c>
      <c r="P928" s="227">
        <f t="shared" si="63"/>
        <v>1963.7166571428568</v>
      </c>
      <c r="Q928" s="227">
        <f t="shared" si="61"/>
        <v>1137.6805187987804</v>
      </c>
      <c r="R928" s="227">
        <f t="shared" si="62"/>
        <v>2.436814285714286</v>
      </c>
    </row>
    <row r="929" spans="11:18">
      <c r="K929">
        <v>41858</v>
      </c>
      <c r="L929" s="227">
        <v>1909.5699</v>
      </c>
      <c r="M929" s="227">
        <v>11419.41</v>
      </c>
      <c r="N929" s="227">
        <v>10.479200000000001</v>
      </c>
      <c r="O929" s="227">
        <v>2.5924</v>
      </c>
      <c r="P929" s="227">
        <f t="shared" si="63"/>
        <v>1960.7042714285712</v>
      </c>
      <c r="Q929" s="227">
        <f t="shared" si="61"/>
        <v>1139.2099975893848</v>
      </c>
      <c r="R929" s="227">
        <f t="shared" si="62"/>
        <v>2.4488476190476192</v>
      </c>
    </row>
    <row r="930" spans="11:18">
      <c r="K930">
        <v>41859</v>
      </c>
      <c r="L930" s="227">
        <v>1931.59</v>
      </c>
      <c r="M930" s="227">
        <v>10925.52</v>
      </c>
      <c r="N930" s="227">
        <v>10.5128</v>
      </c>
      <c r="O930" s="227">
        <v>2.6198000000000001</v>
      </c>
      <c r="P930" s="227">
        <f t="shared" si="63"/>
        <v>1959.128552380952</v>
      </c>
      <c r="Q930" s="227">
        <f t="shared" si="61"/>
        <v>1138.3671833545952</v>
      </c>
      <c r="R930" s="227">
        <f t="shared" si="62"/>
        <v>2.459661904761905</v>
      </c>
    </row>
    <row r="931" spans="11:18">
      <c r="K931">
        <v>41862</v>
      </c>
      <c r="L931" s="227">
        <v>1936.92</v>
      </c>
      <c r="M931" s="227">
        <v>10914.61</v>
      </c>
      <c r="N931" s="227">
        <v>10.751899999999999</v>
      </c>
      <c r="O931" s="227">
        <v>2.6143999999999998</v>
      </c>
      <c r="P931" s="227">
        <f t="shared" si="63"/>
        <v>1957.6690333333336</v>
      </c>
      <c r="Q931" s="227">
        <f t="shared" si="61"/>
        <v>1135.3669492808267</v>
      </c>
      <c r="R931" s="227">
        <f t="shared" si="62"/>
        <v>2.4698857142857142</v>
      </c>
    </row>
    <row r="932" spans="11:18">
      <c r="K932">
        <v>41863</v>
      </c>
      <c r="L932" s="227">
        <v>1933.75</v>
      </c>
      <c r="M932" s="227">
        <v>10773.6</v>
      </c>
      <c r="N932" s="227">
        <v>11.248699999999999</v>
      </c>
      <c r="O932" s="227">
        <v>2.5745</v>
      </c>
      <c r="P932" s="227">
        <f t="shared" si="63"/>
        <v>1955.6047476190474</v>
      </c>
      <c r="Q932" s="227">
        <f t="shared" si="61"/>
        <v>1129.6815129857901</v>
      </c>
      <c r="R932" s="227">
        <f t="shared" si="62"/>
        <v>2.4769380952380948</v>
      </c>
    </row>
    <row r="933" spans="11:18">
      <c r="K933">
        <v>41864</v>
      </c>
      <c r="L933" s="227">
        <v>1946.72</v>
      </c>
      <c r="M933" s="227">
        <v>10203.9</v>
      </c>
      <c r="N933" s="227">
        <v>11.4186</v>
      </c>
      <c r="O933" s="227">
        <v>2.5636000000000001</v>
      </c>
      <c r="P933" s="227">
        <f t="shared" si="63"/>
        <v>1954.3399857142856</v>
      </c>
      <c r="Q933" s="227">
        <f t="shared" si="61"/>
        <v>1120.4493226100194</v>
      </c>
      <c r="R933" s="227">
        <f t="shared" si="62"/>
        <v>2.484404761904762</v>
      </c>
    </row>
    <row r="934" spans="11:18">
      <c r="K934">
        <v>41865</v>
      </c>
      <c r="L934" s="227">
        <v>1955.1801</v>
      </c>
      <c r="M934" s="227">
        <v>10040.24</v>
      </c>
      <c r="N934" s="227">
        <v>11.504099999999999</v>
      </c>
      <c r="O934" s="227">
        <v>2.5274999999999999</v>
      </c>
      <c r="P934" s="227">
        <f t="shared" si="63"/>
        <v>1953.0833285714284</v>
      </c>
      <c r="Q934" s="227">
        <f t="shared" si="61"/>
        <v>1108.8268927989393</v>
      </c>
      <c r="R934" s="227">
        <f t="shared" si="62"/>
        <v>2.490361904761905</v>
      </c>
    </row>
    <row r="935" spans="11:18">
      <c r="K935">
        <v>41866</v>
      </c>
      <c r="L935" s="227">
        <v>1955.0600999999999</v>
      </c>
      <c r="M935" s="227">
        <v>9894.32</v>
      </c>
      <c r="N935" s="227">
        <v>11.7493</v>
      </c>
      <c r="O935" s="227">
        <v>2.5636999999999999</v>
      </c>
      <c r="P935" s="227">
        <f t="shared" si="63"/>
        <v>1952.9376190476191</v>
      </c>
      <c r="Q935" s="227">
        <f t="shared" si="61"/>
        <v>1094.7260757273707</v>
      </c>
      <c r="R935" s="227">
        <f t="shared" si="62"/>
        <v>2.4990142857142854</v>
      </c>
    </row>
    <row r="936" spans="11:18">
      <c r="K936">
        <v>41869</v>
      </c>
      <c r="L936" s="227">
        <v>1971.74</v>
      </c>
      <c r="M936" s="227">
        <v>9653.11</v>
      </c>
      <c r="N936" s="227">
        <v>11.582599999999999</v>
      </c>
      <c r="O936" s="227">
        <v>2.5022000000000002</v>
      </c>
      <c r="P936" s="227">
        <f t="shared" si="63"/>
        <v>1952.6290476190475</v>
      </c>
      <c r="Q936" s="227">
        <f t="shared" si="61"/>
        <v>1080.6207531175917</v>
      </c>
      <c r="R936" s="227">
        <f t="shared" si="62"/>
        <v>2.5040619047619042</v>
      </c>
    </row>
    <row r="937" spans="11:18">
      <c r="K937">
        <v>41870</v>
      </c>
      <c r="L937" s="227">
        <v>1981.6</v>
      </c>
      <c r="M937" s="227">
        <v>9978.7900000000009</v>
      </c>
      <c r="N937" s="227">
        <v>11.823700000000001</v>
      </c>
      <c r="O937" s="227">
        <v>2.5276000000000001</v>
      </c>
      <c r="P937" s="227">
        <f t="shared" si="63"/>
        <v>1953.0085714285715</v>
      </c>
      <c r="Q937" s="227">
        <f t="shared" si="61"/>
        <v>1064.9843703503254</v>
      </c>
      <c r="R937" s="227">
        <f t="shared" si="62"/>
        <v>2.5121714285714285</v>
      </c>
    </row>
    <row r="938" spans="11:18">
      <c r="K938">
        <v>41871</v>
      </c>
      <c r="L938" s="227">
        <v>1986.51</v>
      </c>
      <c r="M938" s="227">
        <v>10542.6</v>
      </c>
      <c r="N938" s="227">
        <v>12.149100000000001</v>
      </c>
      <c r="O938" s="227">
        <v>2.4771000000000001</v>
      </c>
      <c r="P938" s="227">
        <f t="shared" si="63"/>
        <v>1953.1504761904764</v>
      </c>
      <c r="Q938" s="227">
        <f t="shared" si="61"/>
        <v>1050.1498785616466</v>
      </c>
      <c r="R938" s="227">
        <f t="shared" si="62"/>
        <v>2.5188857142857137</v>
      </c>
    </row>
    <row r="939" spans="11:18">
      <c r="K939">
        <v>41872</v>
      </c>
      <c r="L939" s="227">
        <v>1992.37</v>
      </c>
      <c r="M939" s="227">
        <v>11092.63</v>
      </c>
      <c r="N939" s="227">
        <v>12.2888</v>
      </c>
      <c r="O939" s="227">
        <v>2.4887999999999999</v>
      </c>
      <c r="P939" s="227">
        <f t="shared" si="63"/>
        <v>1953.4057142857146</v>
      </c>
      <c r="Q939" s="227">
        <f t="shared" si="61"/>
        <v>1037.3411708221656</v>
      </c>
      <c r="R939" s="227">
        <f t="shared" si="62"/>
        <v>2.5258238095238092</v>
      </c>
    </row>
    <row r="940" spans="11:18">
      <c r="K940">
        <v>41873</v>
      </c>
      <c r="L940" s="227">
        <v>1988.4</v>
      </c>
      <c r="M940" s="227">
        <v>10872.15</v>
      </c>
      <c r="N940" s="227">
        <v>12.3302</v>
      </c>
      <c r="O940" s="227">
        <v>2.3856000000000002</v>
      </c>
      <c r="P940" s="227">
        <f t="shared" si="63"/>
        <v>1953.4257142857143</v>
      </c>
      <c r="Q940" s="227">
        <f t="shared" si="61"/>
        <v>1022.9051980573288</v>
      </c>
      <c r="R940" s="227">
        <f t="shared" si="62"/>
        <v>2.5241333333333333</v>
      </c>
    </row>
    <row r="941" spans="11:18">
      <c r="K941">
        <v>41876</v>
      </c>
      <c r="L941" s="227">
        <v>1997.92</v>
      </c>
      <c r="M941" s="227">
        <v>10548.23</v>
      </c>
      <c r="N941" s="227">
        <v>12.511900000000001</v>
      </c>
      <c r="O941" s="227">
        <v>2.4249999999999998</v>
      </c>
      <c r="P941" s="227">
        <f t="shared" si="63"/>
        <v>1954.3580952380958</v>
      </c>
      <c r="Q941" s="227">
        <f t="shared" si="61"/>
        <v>1003.8713073630639</v>
      </c>
      <c r="R941" s="227">
        <f t="shared" si="62"/>
        <v>2.5255047619047613</v>
      </c>
    </row>
    <row r="942" spans="11:18">
      <c r="K942">
        <v>41877</v>
      </c>
      <c r="L942" s="227">
        <v>2000.02</v>
      </c>
      <c r="M942" s="227">
        <v>10268.01</v>
      </c>
      <c r="N942" s="227">
        <v>12.7338</v>
      </c>
      <c r="O942" s="227">
        <v>2.4340000000000002</v>
      </c>
      <c r="P942" s="227">
        <f t="shared" si="63"/>
        <v>1955.3633333333332</v>
      </c>
      <c r="Q942" s="227">
        <f t="shared" si="61"/>
        <v>984.69831895946527</v>
      </c>
      <c r="R942" s="227">
        <f t="shared" si="62"/>
        <v>2.5247571428571427</v>
      </c>
    </row>
    <row r="943" spans="11:18">
      <c r="K943">
        <v>41878</v>
      </c>
      <c r="L943" s="227">
        <v>2000.12</v>
      </c>
      <c r="M943" s="227">
        <v>10555.87</v>
      </c>
      <c r="N943" s="227">
        <v>13.0039</v>
      </c>
      <c r="O943" s="227">
        <v>2.4196</v>
      </c>
      <c r="P943" s="227">
        <f t="shared" si="63"/>
        <v>1956.8000000000002</v>
      </c>
      <c r="Q943" s="227">
        <f t="shared" si="61"/>
        <v>966.67642872080501</v>
      </c>
      <c r="R943" s="227">
        <f t="shared" si="62"/>
        <v>2.5228952380952383</v>
      </c>
    </row>
    <row r="944" spans="11:18">
      <c r="K944">
        <v>41879</v>
      </c>
      <c r="L944" s="227">
        <v>1996.74</v>
      </c>
      <c r="M944" s="227">
        <v>10295.56</v>
      </c>
      <c r="N944" s="227">
        <v>13.0487</v>
      </c>
      <c r="O944" s="227">
        <v>2.3391000000000002</v>
      </c>
      <c r="P944" s="227">
        <f t="shared" si="63"/>
        <v>1958.0700047619043</v>
      </c>
      <c r="Q944" s="227">
        <f t="shared" si="61"/>
        <v>947.41569950545386</v>
      </c>
      <c r="R944" s="227">
        <f t="shared" si="62"/>
        <v>2.5166047619047616</v>
      </c>
    </row>
    <row r="945" spans="11:18">
      <c r="K945">
        <v>41880</v>
      </c>
      <c r="L945" s="227">
        <v>2003.37</v>
      </c>
      <c r="M945" s="227">
        <v>10446.719999999999</v>
      </c>
      <c r="N945" s="227">
        <v>12.944900000000001</v>
      </c>
      <c r="O945" s="227">
        <v>2.3212999999999999</v>
      </c>
      <c r="P945" s="227">
        <f t="shared" si="63"/>
        <v>1961.5319095238096</v>
      </c>
      <c r="Q945" s="227">
        <f t="shared" si="61"/>
        <v>927.54131453933303</v>
      </c>
      <c r="R945" s="227">
        <f t="shared" si="62"/>
        <v>2.5079238095238097</v>
      </c>
    </row>
    <row r="946" spans="11:18">
      <c r="K946">
        <v>41883</v>
      </c>
      <c r="M946" s="227">
        <v>10226.459999999999</v>
      </c>
      <c r="N946" s="227">
        <v>12.9221</v>
      </c>
      <c r="O946" s="227">
        <v>2.3132999999999999</v>
      </c>
      <c r="P946" s="227">
        <f t="shared" si="63"/>
        <v>1963.3510049999998</v>
      </c>
      <c r="Q946" s="227">
        <f t="shared" si="61"/>
        <v>907.9945427744799</v>
      </c>
      <c r="R946" s="227">
        <f t="shared" si="62"/>
        <v>2.4970619047619045</v>
      </c>
    </row>
    <row r="947" spans="11:18">
      <c r="K947">
        <v>41884</v>
      </c>
      <c r="L947" s="227">
        <v>2002.28</v>
      </c>
      <c r="M947" s="227">
        <v>10539.44</v>
      </c>
      <c r="N947" s="227">
        <v>13.0489</v>
      </c>
      <c r="O947" s="227">
        <v>2.2804000000000002</v>
      </c>
      <c r="P947" s="227">
        <f t="shared" si="63"/>
        <v>1966.5155049999998</v>
      </c>
      <c r="Q947" s="227">
        <f t="shared" si="61"/>
        <v>889.69153234880002</v>
      </c>
      <c r="R947" s="227">
        <f t="shared" si="62"/>
        <v>2.4842428571428568</v>
      </c>
    </row>
    <row r="948" spans="11:18">
      <c r="K948">
        <v>41885</v>
      </c>
      <c r="L948" s="227">
        <v>2000.72</v>
      </c>
      <c r="M948" s="227">
        <v>11019.43</v>
      </c>
      <c r="N948" s="227">
        <v>12.950200000000001</v>
      </c>
      <c r="O948" s="227">
        <v>2.1972999999999998</v>
      </c>
      <c r="P948" s="227">
        <f t="shared" si="63"/>
        <v>1970.5410049999998</v>
      </c>
      <c r="Q948" s="227">
        <f t="shared" si="61"/>
        <v>878.68723092147786</v>
      </c>
      <c r="R948" s="227">
        <f t="shared" si="62"/>
        <v>2.4645666666666664</v>
      </c>
    </row>
    <row r="949" spans="11:18">
      <c r="K949">
        <v>41886</v>
      </c>
      <c r="L949" s="227">
        <v>1997.65</v>
      </c>
      <c r="M949" s="227">
        <v>11374.38</v>
      </c>
      <c r="N949" s="227">
        <v>12.795500000000001</v>
      </c>
      <c r="O949" s="227">
        <v>2.1358000000000001</v>
      </c>
      <c r="P949" s="227">
        <f t="shared" si="63"/>
        <v>1974.411505</v>
      </c>
      <c r="Q949" s="227">
        <f t="shared" si="61"/>
        <v>873.07305114403584</v>
      </c>
      <c r="R949" s="227">
        <f t="shared" si="62"/>
        <v>2.4430000000000001</v>
      </c>
    </row>
    <row r="950" spans="11:18">
      <c r="K950">
        <v>41887</v>
      </c>
      <c r="L950" s="227">
        <v>2007.71</v>
      </c>
      <c r="M950" s="227">
        <v>11024.28</v>
      </c>
      <c r="N950" s="227">
        <v>13.000400000000001</v>
      </c>
      <c r="O950" s="227">
        <v>2.1558999999999999</v>
      </c>
      <c r="P950" s="227">
        <f t="shared" si="63"/>
        <v>1979.3185100000003</v>
      </c>
      <c r="Q950" s="227">
        <f t="shared" si="61"/>
        <v>862.94383468171236</v>
      </c>
      <c r="R950" s="227">
        <f t="shared" si="62"/>
        <v>2.4222142857142863</v>
      </c>
    </row>
    <row r="951" spans="11:18">
      <c r="K951">
        <v>41890</v>
      </c>
      <c r="L951" s="227">
        <v>2001.54</v>
      </c>
      <c r="M951" s="227">
        <v>10885.63</v>
      </c>
      <c r="N951" s="227">
        <v>13.5251</v>
      </c>
      <c r="O951" s="227">
        <v>2.1936</v>
      </c>
      <c r="P951" s="227">
        <f t="shared" si="63"/>
        <v>1982.81601</v>
      </c>
      <c r="Q951" s="227">
        <f t="shared" si="61"/>
        <v>852.7664109845125</v>
      </c>
      <c r="R951" s="227">
        <f t="shared" si="62"/>
        <v>2.4019190476190482</v>
      </c>
    </row>
    <row r="952" spans="11:18">
      <c r="K952">
        <v>41891</v>
      </c>
      <c r="L952" s="227">
        <v>1988.4399000000001</v>
      </c>
      <c r="M952" s="227">
        <v>10588.61</v>
      </c>
      <c r="N952" s="227">
        <v>13.420400000000001</v>
      </c>
      <c r="O952" s="227">
        <v>2.1909000000000001</v>
      </c>
      <c r="P952" s="227">
        <f t="shared" si="63"/>
        <v>1985.3920050000002</v>
      </c>
      <c r="Q952" s="227">
        <f t="shared" si="61"/>
        <v>842.83664674434306</v>
      </c>
      <c r="R952" s="227">
        <f t="shared" si="62"/>
        <v>2.3817523809523813</v>
      </c>
    </row>
    <row r="953" spans="11:18">
      <c r="K953">
        <v>41892</v>
      </c>
      <c r="L953" s="227">
        <v>1995.6899000000001</v>
      </c>
      <c r="M953" s="227">
        <v>10393.370000000001</v>
      </c>
      <c r="N953" s="227">
        <v>13.388199999999999</v>
      </c>
      <c r="O953" s="227">
        <v>2.2216999999999998</v>
      </c>
      <c r="P953" s="227">
        <f t="shared" si="63"/>
        <v>1988.489</v>
      </c>
      <c r="Q953" s="227">
        <f t="shared" si="61"/>
        <v>834.57028913411193</v>
      </c>
      <c r="R953" s="227">
        <f t="shared" si="62"/>
        <v>2.3649523809523809</v>
      </c>
    </row>
    <row r="954" spans="11:18">
      <c r="K954">
        <v>41893</v>
      </c>
      <c r="L954" s="227">
        <v>1997.45</v>
      </c>
      <c r="M954" s="227">
        <v>10271.57</v>
      </c>
      <c r="N954" s="227">
        <v>13.5025</v>
      </c>
      <c r="O954" s="227">
        <v>2.2164000000000001</v>
      </c>
      <c r="P954" s="227">
        <f t="shared" si="63"/>
        <v>1991.0254999999997</v>
      </c>
      <c r="Q954" s="227">
        <f t="shared" si="61"/>
        <v>828.29178253074542</v>
      </c>
      <c r="R954" s="227">
        <f t="shared" si="62"/>
        <v>2.3484190476190481</v>
      </c>
    </row>
    <row r="955" spans="11:18">
      <c r="K955">
        <v>41894</v>
      </c>
      <c r="L955" s="227">
        <v>1985.54</v>
      </c>
      <c r="M955" s="227">
        <v>10072.01</v>
      </c>
      <c r="N955" s="227">
        <v>13.366199999999999</v>
      </c>
      <c r="O955" s="227">
        <v>2.2711999999999999</v>
      </c>
      <c r="P955" s="227">
        <f t="shared" si="63"/>
        <v>1992.5434949999999</v>
      </c>
      <c r="Q955" s="227">
        <f t="shared" si="61"/>
        <v>822.65706130560886</v>
      </c>
      <c r="R955" s="227">
        <f t="shared" si="62"/>
        <v>2.336214285714286</v>
      </c>
    </row>
    <row r="956" spans="11:18">
      <c r="K956">
        <v>41897</v>
      </c>
      <c r="L956" s="227">
        <v>1984.13</v>
      </c>
      <c r="M956" s="227">
        <v>9919.51</v>
      </c>
      <c r="N956" s="227">
        <v>13.465199999999999</v>
      </c>
      <c r="O956" s="227">
        <v>2.2685</v>
      </c>
      <c r="P956" s="227">
        <f t="shared" si="63"/>
        <v>1993.9969900000001</v>
      </c>
      <c r="Q956" s="227">
        <f t="shared" si="61"/>
        <v>817.51845703316815</v>
      </c>
      <c r="R956" s="227">
        <f t="shared" si="62"/>
        <v>2.3221571428571433</v>
      </c>
    </row>
    <row r="957" spans="11:18">
      <c r="K957">
        <v>41898</v>
      </c>
      <c r="L957" s="227">
        <v>1998.98</v>
      </c>
      <c r="M957" s="227">
        <v>9749.7000000000007</v>
      </c>
      <c r="N957" s="227">
        <v>13.3826</v>
      </c>
      <c r="O957" s="227">
        <v>2.2605</v>
      </c>
      <c r="P957" s="227">
        <f t="shared" si="63"/>
        <v>1995.3589900000002</v>
      </c>
      <c r="Q957" s="227">
        <f t="shared" si="61"/>
        <v>812.45611690328076</v>
      </c>
      <c r="R957" s="227">
        <f t="shared" si="62"/>
        <v>2.3106476190476188</v>
      </c>
    </row>
    <row r="958" spans="11:18">
      <c r="K958">
        <v>41899</v>
      </c>
      <c r="L958" s="227">
        <v>2001.5699</v>
      </c>
      <c r="M958" s="227">
        <v>9676.74</v>
      </c>
      <c r="N958" s="227">
        <v>13.7578</v>
      </c>
      <c r="O958" s="227">
        <v>2.2959999999999998</v>
      </c>
      <c r="P958" s="227">
        <f t="shared" si="63"/>
        <v>1996.3574850000005</v>
      </c>
      <c r="Q958" s="227">
        <f t="shared" si="61"/>
        <v>805.60722448639376</v>
      </c>
      <c r="R958" s="227">
        <f t="shared" si="62"/>
        <v>2.2996190476190477</v>
      </c>
    </row>
    <row r="959" spans="11:18">
      <c r="K959">
        <v>41900</v>
      </c>
      <c r="L959" s="227">
        <v>2011.36</v>
      </c>
      <c r="M959" s="227">
        <v>9795.0400000000009</v>
      </c>
      <c r="N959" s="227">
        <v>13.855499999999999</v>
      </c>
      <c r="O959" s="227">
        <v>2.3174000000000001</v>
      </c>
      <c r="P959" s="227">
        <f t="shared" si="63"/>
        <v>1997.5999850000007</v>
      </c>
      <c r="Q959" s="227">
        <f t="shared" si="61"/>
        <v>797.89676605527939</v>
      </c>
      <c r="R959" s="227">
        <f t="shared" si="62"/>
        <v>2.2920142857142856</v>
      </c>
    </row>
    <row r="960" spans="11:18">
      <c r="K960">
        <v>41901</v>
      </c>
      <c r="L960" s="227">
        <v>2010.4</v>
      </c>
      <c r="M960" s="227">
        <v>9584.31</v>
      </c>
      <c r="N960" s="227">
        <v>14.0199</v>
      </c>
      <c r="O960" s="227">
        <v>2.3058000000000001</v>
      </c>
      <c r="P960" s="227">
        <f t="shared" si="63"/>
        <v>1998.5014850000007</v>
      </c>
      <c r="Q960" s="227">
        <f t="shared" si="61"/>
        <v>787.46416178564129</v>
      </c>
      <c r="R960" s="227">
        <f t="shared" si="62"/>
        <v>2.2833000000000001</v>
      </c>
    </row>
    <row r="961" spans="11:18">
      <c r="K961">
        <v>41904</v>
      </c>
      <c r="L961" s="227">
        <v>1994.29</v>
      </c>
      <c r="M961" s="227">
        <v>9672.41</v>
      </c>
      <c r="N961" s="227">
        <v>14.585000000000001</v>
      </c>
      <c r="O961" s="227">
        <v>2.3353000000000002</v>
      </c>
      <c r="P961" s="227">
        <f t="shared" si="63"/>
        <v>1998.7959850000002</v>
      </c>
      <c r="Q961" s="227">
        <f t="shared" si="61"/>
        <v>776.80868764564696</v>
      </c>
      <c r="R961" s="227">
        <f t="shared" si="62"/>
        <v>2.2809047619047611</v>
      </c>
    </row>
    <row r="962" spans="11:18">
      <c r="K962">
        <v>41905</v>
      </c>
      <c r="L962" s="227">
        <v>1982.77</v>
      </c>
      <c r="M962" s="227">
        <v>9976.67</v>
      </c>
      <c r="N962" s="227">
        <v>14.5852</v>
      </c>
      <c r="O962" s="227">
        <v>2.3424999999999998</v>
      </c>
      <c r="P962" s="227">
        <f t="shared" si="63"/>
        <v>1998.0384850000003</v>
      </c>
      <c r="Q962" s="227">
        <f t="shared" si="61"/>
        <v>769.05148203709905</v>
      </c>
      <c r="R962" s="227">
        <f t="shared" si="62"/>
        <v>2.2769761904761898</v>
      </c>
    </row>
    <row r="963" spans="11:18">
      <c r="K963">
        <v>41906</v>
      </c>
      <c r="L963" s="227">
        <v>1998.3</v>
      </c>
      <c r="M963" s="227">
        <v>9937.1299999999992</v>
      </c>
      <c r="N963" s="227">
        <v>14.589700000000001</v>
      </c>
      <c r="O963" s="227">
        <v>2.3334999999999999</v>
      </c>
      <c r="P963" s="227">
        <f t="shared" si="63"/>
        <v>1997.9524850000003</v>
      </c>
      <c r="Q963" s="227">
        <f t="shared" si="61"/>
        <v>762.84235756798591</v>
      </c>
      <c r="R963" s="227">
        <f t="shared" si="62"/>
        <v>2.2721904761904761</v>
      </c>
    </row>
    <row r="964" spans="11:18">
      <c r="K964">
        <v>41907</v>
      </c>
      <c r="L964" s="227">
        <v>1965.99</v>
      </c>
      <c r="M964" s="227">
        <v>10124.58</v>
      </c>
      <c r="N964" s="227">
        <v>14.9092</v>
      </c>
      <c r="O964" s="227">
        <v>2.3424</v>
      </c>
      <c r="P964" s="227">
        <f t="shared" si="63"/>
        <v>1996.245985</v>
      </c>
      <c r="Q964" s="227">
        <f t="shared" si="61"/>
        <v>756.23072357287799</v>
      </c>
      <c r="R964" s="227">
        <f t="shared" si="62"/>
        <v>2.2685142857142857</v>
      </c>
    </row>
    <row r="965" spans="11:18">
      <c r="K965">
        <v>41908</v>
      </c>
      <c r="L965" s="227">
        <v>1982.85</v>
      </c>
      <c r="M965" s="227">
        <v>10122.92</v>
      </c>
      <c r="N965" s="227">
        <v>14.8674</v>
      </c>
      <c r="O965" s="227">
        <v>2.3856000000000002</v>
      </c>
      <c r="P965" s="227">
        <f t="shared" si="63"/>
        <v>1995.551485</v>
      </c>
      <c r="Q965" s="227">
        <f t="shared" si="61"/>
        <v>750.83478602170442</v>
      </c>
      <c r="R965" s="227">
        <f t="shared" si="62"/>
        <v>2.2707285714285712</v>
      </c>
    </row>
    <row r="966" spans="11:18">
      <c r="K966">
        <v>41911</v>
      </c>
      <c r="L966" s="227">
        <v>1977.8</v>
      </c>
      <c r="M966" s="227">
        <v>9808.6</v>
      </c>
      <c r="N966" s="227">
        <v>15.1496</v>
      </c>
      <c r="O966" s="227">
        <v>2.2976000000000001</v>
      </c>
      <c r="P966" s="227">
        <f t="shared" si="63"/>
        <v>1994.2729850000001</v>
      </c>
      <c r="Q966" s="227">
        <f t="shared" si="61"/>
        <v>742.90122752144168</v>
      </c>
      <c r="R966" s="227">
        <f t="shared" si="62"/>
        <v>2.2695999999999996</v>
      </c>
    </row>
    <row r="967" spans="11:18">
      <c r="K967">
        <v>41912</v>
      </c>
      <c r="L967" s="227">
        <v>1972.29</v>
      </c>
      <c r="M967" s="227">
        <v>9366.56</v>
      </c>
      <c r="N967" s="227">
        <v>14.9095</v>
      </c>
      <c r="O967" s="227">
        <v>2.3603999999999998</v>
      </c>
      <c r="P967" s="227">
        <f t="shared" si="63"/>
        <v>1993.2261761904763</v>
      </c>
      <c r="Q967" s="227">
        <f t="shared" si="61"/>
        <v>734.87460233480147</v>
      </c>
      <c r="R967" s="227">
        <f t="shared" si="62"/>
        <v>2.2718428571428566</v>
      </c>
    </row>
    <row r="968" spans="11:18">
      <c r="K968">
        <v>41913</v>
      </c>
      <c r="L968" s="227">
        <v>1946.16</v>
      </c>
      <c r="M968" s="227">
        <v>9378.26</v>
      </c>
      <c r="N968" s="227">
        <v>14.5114</v>
      </c>
      <c r="O968" s="227">
        <v>2.3712</v>
      </c>
      <c r="P968" s="227">
        <f t="shared" si="63"/>
        <v>1990.5537952380955</v>
      </c>
      <c r="Q968" s="227">
        <f t="shared" si="61"/>
        <v>727.23133694427884</v>
      </c>
      <c r="R968" s="227">
        <f t="shared" si="62"/>
        <v>2.2761666666666662</v>
      </c>
    </row>
    <row r="969" spans="11:18">
      <c r="K969">
        <v>41914</v>
      </c>
      <c r="L969" s="227">
        <v>1946.17</v>
      </c>
      <c r="M969" s="227">
        <v>9666.25</v>
      </c>
      <c r="N969" s="227">
        <v>14.122999999999999</v>
      </c>
      <c r="O969" s="227">
        <v>2.3399000000000001</v>
      </c>
      <c r="P969" s="227">
        <f t="shared" si="63"/>
        <v>1987.9561761904765</v>
      </c>
      <c r="Q969" s="227">
        <f t="shared" si="61"/>
        <v>719.72024719680337</v>
      </c>
      <c r="R969" s="227">
        <f t="shared" si="62"/>
        <v>2.2829571428571436</v>
      </c>
    </row>
    <row r="970" spans="11:18">
      <c r="K970">
        <v>41915</v>
      </c>
      <c r="L970" s="227">
        <v>1967.9</v>
      </c>
      <c r="M970" s="227">
        <v>9558.7800000000007</v>
      </c>
      <c r="N970" s="227">
        <v>14.907400000000001</v>
      </c>
      <c r="O970" s="227">
        <v>2.3203999999999998</v>
      </c>
      <c r="P970" s="227">
        <f t="shared" si="63"/>
        <v>1986.53950952381</v>
      </c>
      <c r="Q970" s="227">
        <f t="shared" si="61"/>
        <v>708.44459423462558</v>
      </c>
      <c r="R970" s="227">
        <f t="shared" si="62"/>
        <v>2.2917476190476194</v>
      </c>
    </row>
    <row r="971" spans="11:18">
      <c r="K971">
        <v>41918</v>
      </c>
      <c r="L971" s="227">
        <v>1964.8199</v>
      </c>
      <c r="M971" s="227">
        <v>9580.5499999999993</v>
      </c>
      <c r="N971" s="227">
        <v>14.1379</v>
      </c>
      <c r="O971" s="227">
        <v>2.3399000000000001</v>
      </c>
      <c r="P971" s="227">
        <f t="shared" si="63"/>
        <v>1984.4971238095241</v>
      </c>
      <c r="Q971" s="227">
        <f t="shared" si="61"/>
        <v>700.86917810456475</v>
      </c>
      <c r="R971" s="227">
        <f t="shared" si="62"/>
        <v>2.3005095238095241</v>
      </c>
    </row>
    <row r="972" spans="11:18">
      <c r="K972">
        <v>41919</v>
      </c>
      <c r="L972" s="227">
        <v>1935.1</v>
      </c>
      <c r="M972" s="227">
        <v>8888.49</v>
      </c>
      <c r="N972" s="227">
        <v>14.306699999999999</v>
      </c>
      <c r="O972" s="227">
        <v>2.3151000000000002</v>
      </c>
      <c r="P972" s="227">
        <f t="shared" si="63"/>
        <v>1981.3333142857143</v>
      </c>
      <c r="Q972" s="227">
        <f t="shared" si="61"/>
        <v>692.32166421542547</v>
      </c>
      <c r="R972" s="227">
        <f t="shared" si="62"/>
        <v>2.3062952380952386</v>
      </c>
    </row>
    <row r="973" spans="11:18">
      <c r="K973">
        <v>41920</v>
      </c>
      <c r="L973" s="227">
        <v>1968.89</v>
      </c>
      <c r="M973" s="227">
        <v>8279.0400000000009</v>
      </c>
      <c r="N973" s="227">
        <v>13.9109</v>
      </c>
      <c r="O973" s="227">
        <v>2.3593999999999999</v>
      </c>
      <c r="P973" s="227">
        <f t="shared" si="63"/>
        <v>1980.4023666666669</v>
      </c>
      <c r="Q973" s="227">
        <f t="shared" si="61"/>
        <v>683.43876621730556</v>
      </c>
      <c r="R973" s="227">
        <f t="shared" si="62"/>
        <v>2.3143190476190481</v>
      </c>
    </row>
    <row r="974" spans="11:18">
      <c r="K974">
        <v>41921</v>
      </c>
      <c r="L974" s="227">
        <v>1928.21</v>
      </c>
      <c r="M974" s="227">
        <v>8650.73</v>
      </c>
      <c r="N974" s="227">
        <v>13.548400000000001</v>
      </c>
      <c r="O974" s="227">
        <v>2.3372999999999999</v>
      </c>
      <c r="P974" s="227">
        <f t="shared" si="63"/>
        <v>1977.1890380952379</v>
      </c>
      <c r="Q974" s="227">
        <f t="shared" si="61"/>
        <v>677.23171945534557</v>
      </c>
      <c r="R974" s="227">
        <f t="shared" si="62"/>
        <v>2.3198238095238097</v>
      </c>
    </row>
    <row r="975" spans="11:18">
      <c r="K975">
        <v>41922</v>
      </c>
      <c r="L975" s="227">
        <v>1906.13</v>
      </c>
      <c r="M975" s="227">
        <v>8266.8799999999992</v>
      </c>
      <c r="N975" s="227">
        <v>13.469200000000001</v>
      </c>
      <c r="O975" s="227">
        <v>2.3098999999999998</v>
      </c>
      <c r="P975" s="227">
        <f t="shared" si="63"/>
        <v>1972.8404666666665</v>
      </c>
      <c r="Q975" s="227">
        <f t="shared" si="61"/>
        <v>670.5882234646532</v>
      </c>
      <c r="R975" s="227">
        <f t="shared" si="62"/>
        <v>2.3242761904761902</v>
      </c>
    </row>
    <row r="976" spans="11:18">
      <c r="K976">
        <v>41925</v>
      </c>
      <c r="L976" s="227">
        <v>1874.74</v>
      </c>
      <c r="M976" s="227">
        <v>7581.72</v>
      </c>
      <c r="N976" s="227">
        <v>13.732699999999999</v>
      </c>
      <c r="O976" s="227">
        <v>2.3064</v>
      </c>
      <c r="P976" s="227">
        <f t="shared" si="63"/>
        <v>1967.564276190476</v>
      </c>
      <c r="Q976" s="227">
        <f t="shared" si="61"/>
        <v>661.4290706946407</v>
      </c>
      <c r="R976" s="227">
        <f t="shared" si="62"/>
        <v>2.3259523809523808</v>
      </c>
    </row>
    <row r="977" spans="11:18">
      <c r="K977">
        <v>41926</v>
      </c>
      <c r="L977" s="227">
        <v>1877.7</v>
      </c>
      <c r="M977" s="227">
        <v>7670.29</v>
      </c>
      <c r="N977" s="227">
        <v>13.2919</v>
      </c>
      <c r="O977" s="227">
        <v>2.2570000000000001</v>
      </c>
      <c r="P977" s="227">
        <f t="shared" si="63"/>
        <v>1962.4961809523807</v>
      </c>
      <c r="Q977" s="227">
        <f t="shared" si="61"/>
        <v>654.27922005929315</v>
      </c>
      <c r="R977" s="227">
        <f t="shared" si="62"/>
        <v>2.3254047619047618</v>
      </c>
    </row>
    <row r="978" spans="11:18">
      <c r="K978">
        <v>41927</v>
      </c>
      <c r="L978" s="227">
        <v>1862.49</v>
      </c>
      <c r="M978" s="227">
        <v>7975.57</v>
      </c>
      <c r="N978" s="227">
        <v>13.3162</v>
      </c>
      <c r="O978" s="227">
        <v>2.2446999999999999</v>
      </c>
      <c r="P978" s="227">
        <f t="shared" si="63"/>
        <v>1955.9966571428567</v>
      </c>
      <c r="Q978" s="227">
        <f t="shared" si="61"/>
        <v>648.48097639910952</v>
      </c>
      <c r="R978" s="227">
        <f t="shared" si="62"/>
        <v>2.3246523809523811</v>
      </c>
    </row>
    <row r="979" spans="11:18">
      <c r="K979">
        <v>41928</v>
      </c>
      <c r="L979" s="227">
        <v>1862.76</v>
      </c>
      <c r="M979" s="227">
        <v>7888.85</v>
      </c>
      <c r="N979" s="227">
        <v>13.7111</v>
      </c>
      <c r="O979" s="227">
        <v>2.1640000000000001</v>
      </c>
      <c r="P979" s="227">
        <f t="shared" si="63"/>
        <v>1949.3866619047615</v>
      </c>
      <c r="Q979" s="227">
        <f t="shared" si="61"/>
        <v>642.59162210685122</v>
      </c>
      <c r="R979" s="227">
        <f t="shared" si="62"/>
        <v>2.3183666666666665</v>
      </c>
    </row>
    <row r="980" spans="11:18">
      <c r="K980">
        <v>41929</v>
      </c>
      <c r="L980" s="227">
        <v>1886.76</v>
      </c>
      <c r="M980" s="227">
        <v>8022.15</v>
      </c>
      <c r="N980" s="227">
        <v>13.9968</v>
      </c>
      <c r="O980" s="227">
        <v>2.2349999999999999</v>
      </c>
      <c r="P980" s="227">
        <f t="shared" si="63"/>
        <v>1943.4533285714283</v>
      </c>
      <c r="Q980" s="227">
        <f t="shared" si="61"/>
        <v>636.34976460174209</v>
      </c>
      <c r="R980" s="227">
        <f t="shared" si="62"/>
        <v>2.3144428571428572</v>
      </c>
    </row>
    <row r="981" spans="11:18">
      <c r="K981">
        <v>41932</v>
      </c>
      <c r="L981" s="227">
        <v>1904.01</v>
      </c>
      <c r="M981" s="227">
        <v>8154.01</v>
      </c>
      <c r="N981" s="227">
        <v>14.1517</v>
      </c>
      <c r="O981" s="227">
        <v>2.2923</v>
      </c>
      <c r="P981" s="227">
        <f t="shared" si="63"/>
        <v>1938.387138095238</v>
      </c>
      <c r="Q981" s="227">
        <f t="shared" si="61"/>
        <v>631.28074670191154</v>
      </c>
      <c r="R981" s="227">
        <f t="shared" si="62"/>
        <v>2.3137999999999996</v>
      </c>
    </row>
    <row r="982" spans="11:18">
      <c r="K982">
        <v>41933</v>
      </c>
      <c r="L982" s="227">
        <v>1941.28</v>
      </c>
      <c r="M982" s="227">
        <v>8373.74</v>
      </c>
      <c r="N982" s="227">
        <v>13.6944</v>
      </c>
      <c r="O982" s="227">
        <v>2.2799</v>
      </c>
      <c r="P982" s="227">
        <f t="shared" si="63"/>
        <v>1935.8628523809525</v>
      </c>
      <c r="Q982" s="227">
        <f t="shared" ref="Q982:Q1045" si="64">+AVERAGE(M962:M982)/AVERAGE(N962:N982)</f>
        <v>628.80794223899443</v>
      </c>
      <c r="R982" s="227">
        <f t="shared" ref="R982:R1045" si="65">AVERAGE(O962:O982)</f>
        <v>2.3111619047619043</v>
      </c>
    </row>
    <row r="983" spans="11:18">
      <c r="K983">
        <v>41934</v>
      </c>
      <c r="L983" s="227">
        <v>1927.11</v>
      </c>
      <c r="M983" s="227">
        <v>8443.31</v>
      </c>
      <c r="N983" s="227">
        <v>13.492900000000001</v>
      </c>
      <c r="O983" s="227">
        <v>2.2341000000000002</v>
      </c>
      <c r="P983" s="227">
        <f t="shared" si="63"/>
        <v>1933.2123761904763</v>
      </c>
      <c r="Q983" s="227">
        <f t="shared" si="64"/>
        <v>625.95511714432064</v>
      </c>
      <c r="R983" s="227">
        <f t="shared" si="65"/>
        <v>2.3059999999999996</v>
      </c>
    </row>
    <row r="984" spans="11:18">
      <c r="K984">
        <v>41935</v>
      </c>
      <c r="L984" s="227">
        <v>1950.8199</v>
      </c>
      <c r="M984" s="227">
        <v>8579.02</v>
      </c>
      <c r="N984" s="227">
        <v>12.92</v>
      </c>
      <c r="O984" s="227">
        <v>2.3065000000000002</v>
      </c>
      <c r="P984" s="227">
        <f t="shared" si="63"/>
        <v>1930.9514190476195</v>
      </c>
      <c r="Q984" s="227">
        <f t="shared" si="64"/>
        <v>624.8944700081305</v>
      </c>
      <c r="R984" s="227">
        <f t="shared" si="65"/>
        <v>2.3047142857142853</v>
      </c>
    </row>
    <row r="985" spans="11:18">
      <c r="K985">
        <v>41936</v>
      </c>
      <c r="L985" s="227">
        <v>1964.58</v>
      </c>
      <c r="M985" s="227">
        <v>8666.4500000000007</v>
      </c>
      <c r="N985" s="227">
        <v>13.317299999999999</v>
      </c>
      <c r="O985" s="227">
        <v>2.2570000000000001</v>
      </c>
      <c r="P985" s="227">
        <f t="shared" si="63"/>
        <v>1930.8842761904764</v>
      </c>
      <c r="Q985" s="227">
        <f t="shared" si="64"/>
        <v>623.31554821948964</v>
      </c>
      <c r="R985" s="227">
        <f t="shared" si="65"/>
        <v>2.3006476190476186</v>
      </c>
    </row>
    <row r="986" spans="11:18">
      <c r="K986">
        <v>41939</v>
      </c>
      <c r="L986" s="227">
        <v>1961.63</v>
      </c>
      <c r="M986" s="227">
        <v>8123.7</v>
      </c>
      <c r="N986" s="227">
        <v>13.2514</v>
      </c>
      <c r="O986" s="227">
        <v>2.2128999999999999</v>
      </c>
      <c r="P986" s="227">
        <f t="shared" si="63"/>
        <v>1929.8737999999998</v>
      </c>
      <c r="Q986" s="227">
        <f t="shared" si="64"/>
        <v>619.91674501731029</v>
      </c>
      <c r="R986" s="227">
        <f t="shared" si="65"/>
        <v>2.2924238095238088</v>
      </c>
    </row>
    <row r="987" spans="11:18">
      <c r="K987">
        <v>41940</v>
      </c>
      <c r="L987" s="227">
        <v>1985.05</v>
      </c>
      <c r="M987" s="227">
        <v>8057.87</v>
      </c>
      <c r="N987" s="227">
        <v>13.2476</v>
      </c>
      <c r="O987" s="227">
        <v>2.1638000000000002</v>
      </c>
      <c r="P987" s="227">
        <f t="shared" si="63"/>
        <v>1930.2190380952384</v>
      </c>
      <c r="Q987" s="227">
        <f t="shared" si="64"/>
        <v>617.94519300675574</v>
      </c>
      <c r="R987" s="227">
        <f t="shared" si="65"/>
        <v>2.2860523809523805</v>
      </c>
    </row>
    <row r="988" spans="11:18">
      <c r="K988">
        <v>41941</v>
      </c>
      <c r="L988" s="227">
        <v>1982.3</v>
      </c>
      <c r="M988" s="227">
        <v>8246.15</v>
      </c>
      <c r="N988" s="227">
        <v>13.213699999999999</v>
      </c>
      <c r="O988" s="227">
        <v>2.1619999999999999</v>
      </c>
      <c r="P988" s="227">
        <f t="shared" ref="P988:P1051" si="66">+AVERAGE(L968:L988)</f>
        <v>1930.6957047619046</v>
      </c>
      <c r="Q988" s="227">
        <f t="shared" si="64"/>
        <v>617.69368255481481</v>
      </c>
      <c r="R988" s="227">
        <f t="shared" si="65"/>
        <v>2.2766047619047614</v>
      </c>
    </row>
    <row r="989" spans="11:18">
      <c r="K989">
        <v>41942</v>
      </c>
      <c r="L989" s="227">
        <v>1994.65</v>
      </c>
      <c r="M989" s="227">
        <v>8395.0499999999993</v>
      </c>
      <c r="N989" s="227">
        <v>13.1418</v>
      </c>
      <c r="O989" s="227">
        <v>2.0817000000000001</v>
      </c>
      <c r="P989" s="227">
        <f t="shared" si="66"/>
        <v>1933.0047523809521</v>
      </c>
      <c r="Q989" s="227">
        <f t="shared" si="64"/>
        <v>617.21538048612149</v>
      </c>
      <c r="R989" s="227">
        <f t="shared" si="65"/>
        <v>2.2628190476190477</v>
      </c>
    </row>
    <row r="990" spans="11:18">
      <c r="K990">
        <v>41943</v>
      </c>
      <c r="L990" s="227">
        <v>2018.05</v>
      </c>
      <c r="M990" s="227">
        <v>8459.65</v>
      </c>
      <c r="N990" s="227">
        <v>13.3407</v>
      </c>
      <c r="O990" s="227">
        <v>2.1181999999999999</v>
      </c>
      <c r="P990" s="227">
        <f t="shared" si="66"/>
        <v>1936.4276095238097</v>
      </c>
      <c r="Q990" s="227">
        <f t="shared" si="64"/>
        <v>614.68566836781588</v>
      </c>
      <c r="R990" s="227">
        <f t="shared" si="65"/>
        <v>2.2522619047619052</v>
      </c>
    </row>
    <row r="991" spans="11:18">
      <c r="K991">
        <v>41946</v>
      </c>
      <c r="L991" s="227">
        <v>2017.8100999999999</v>
      </c>
      <c r="M991" s="227">
        <v>8201.68</v>
      </c>
      <c r="N991" s="227">
        <v>13.553699999999999</v>
      </c>
      <c r="O991" s="227">
        <v>2.0590999999999999</v>
      </c>
      <c r="P991" s="227">
        <f t="shared" si="66"/>
        <v>1938.8042809523811</v>
      </c>
      <c r="Q991" s="227">
        <f t="shared" si="64"/>
        <v>612.84192634162957</v>
      </c>
      <c r="R991" s="227">
        <f t="shared" si="65"/>
        <v>2.239819047619048</v>
      </c>
    </row>
    <row r="992" spans="11:18">
      <c r="K992">
        <v>41947</v>
      </c>
      <c r="L992" s="227">
        <v>2012.1</v>
      </c>
      <c r="M992" s="227">
        <v>8226.5400000000009</v>
      </c>
      <c r="N992" s="227">
        <v>13.474</v>
      </c>
      <c r="O992" s="227">
        <v>2.1356000000000002</v>
      </c>
      <c r="P992" s="227">
        <f t="shared" si="66"/>
        <v>1941.0557142857142</v>
      </c>
      <c r="Q992" s="227">
        <f t="shared" si="64"/>
        <v>609.50788695279664</v>
      </c>
      <c r="R992" s="227">
        <f t="shared" si="65"/>
        <v>2.2300904761904765</v>
      </c>
    </row>
    <row r="993" spans="11:18">
      <c r="K993">
        <v>41948</v>
      </c>
      <c r="L993" s="227">
        <v>2023.5699</v>
      </c>
      <c r="M993" s="227">
        <v>8425.19</v>
      </c>
      <c r="N993" s="227">
        <v>13.104699999999999</v>
      </c>
      <c r="O993" s="227">
        <v>2.2075</v>
      </c>
      <c r="P993" s="227">
        <f t="shared" si="66"/>
        <v>1945.2685666666669</v>
      </c>
      <c r="Q993" s="227">
        <f t="shared" si="64"/>
        <v>610.45997770794884</v>
      </c>
      <c r="R993" s="227">
        <f t="shared" si="65"/>
        <v>2.224966666666667</v>
      </c>
    </row>
    <row r="994" spans="11:18">
      <c r="K994">
        <v>41949</v>
      </c>
      <c r="L994" s="227">
        <v>2031.21</v>
      </c>
      <c r="M994" s="227">
        <v>8473.2099999999991</v>
      </c>
      <c r="N994" s="227">
        <v>13.0153</v>
      </c>
      <c r="O994" s="227">
        <v>2.1617999999999999</v>
      </c>
      <c r="P994" s="227">
        <f t="shared" si="66"/>
        <v>1948.2361857142857</v>
      </c>
      <c r="Q994" s="227">
        <f t="shared" si="64"/>
        <v>613.08741052288156</v>
      </c>
      <c r="R994" s="227">
        <f t="shared" si="65"/>
        <v>2.2155571428571434</v>
      </c>
    </row>
    <row r="995" spans="11:18">
      <c r="K995">
        <v>41950</v>
      </c>
      <c r="L995" s="227">
        <v>2031.92</v>
      </c>
      <c r="M995" s="227">
        <v>8658.9599999999991</v>
      </c>
      <c r="N995" s="227">
        <v>12.828099999999999</v>
      </c>
      <c r="O995" s="227">
        <v>2.1583000000000001</v>
      </c>
      <c r="P995" s="227">
        <f t="shared" si="66"/>
        <v>1953.1747571428573</v>
      </c>
      <c r="Q995" s="227">
        <f t="shared" si="64"/>
        <v>614.68674404085539</v>
      </c>
      <c r="R995" s="227">
        <f t="shared" si="65"/>
        <v>2.2070333333333338</v>
      </c>
    </row>
    <row r="996" spans="11:18">
      <c r="K996">
        <v>41953</v>
      </c>
      <c r="L996" s="227">
        <v>2038.26</v>
      </c>
      <c r="M996" s="227">
        <v>8624.2800000000007</v>
      </c>
      <c r="N996" s="227">
        <v>12.7431</v>
      </c>
      <c r="O996" s="227">
        <v>2.2614000000000001</v>
      </c>
      <c r="P996" s="227">
        <f t="shared" si="66"/>
        <v>1959.4666619047621</v>
      </c>
      <c r="Q996" s="227">
        <f t="shared" si="64"/>
        <v>617.55167105048815</v>
      </c>
      <c r="R996" s="227">
        <f t="shared" si="65"/>
        <v>2.2047238095238093</v>
      </c>
    </row>
    <row r="997" spans="11:18">
      <c r="K997">
        <v>41954</v>
      </c>
      <c r="L997" s="227">
        <v>2039.6801</v>
      </c>
      <c r="M997" s="227">
        <v>8583.24</v>
      </c>
      <c r="N997" s="227">
        <v>12.602399999999999</v>
      </c>
      <c r="O997" s="227">
        <v>2.2631999999999999</v>
      </c>
      <c r="P997" s="227">
        <f t="shared" si="66"/>
        <v>1967.3209523809523</v>
      </c>
      <c r="Q997" s="227">
        <f t="shared" si="64"/>
        <v>623.63429498283517</v>
      </c>
      <c r="R997" s="227">
        <f t="shared" si="65"/>
        <v>2.2026666666666666</v>
      </c>
    </row>
    <row r="998" spans="11:18">
      <c r="K998">
        <v>41955</v>
      </c>
      <c r="L998" s="227">
        <v>2038.25</v>
      </c>
      <c r="M998" s="227">
        <v>8673.82</v>
      </c>
      <c r="N998" s="227">
        <v>12.4092</v>
      </c>
      <c r="O998" s="227">
        <v>2.2498999999999998</v>
      </c>
      <c r="P998" s="227">
        <f t="shared" si="66"/>
        <v>1974.9661904761901</v>
      </c>
      <c r="Q998" s="227">
        <f t="shared" si="64"/>
        <v>629.21370744070293</v>
      </c>
      <c r="R998" s="227">
        <f t="shared" si="65"/>
        <v>2.2023285714285712</v>
      </c>
    </row>
    <row r="999" spans="11:18">
      <c r="K999">
        <v>41956</v>
      </c>
      <c r="L999" s="227">
        <v>2039.33</v>
      </c>
      <c r="M999" s="227">
        <v>8774.66</v>
      </c>
      <c r="N999" s="227">
        <v>12.247400000000001</v>
      </c>
      <c r="O999" s="227">
        <v>2.2021000000000002</v>
      </c>
      <c r="P999" s="227">
        <f t="shared" si="66"/>
        <v>1983.3871428571426</v>
      </c>
      <c r="Q999" s="227">
        <f t="shared" si="64"/>
        <v>634.51756360348043</v>
      </c>
      <c r="R999" s="227">
        <f t="shared" si="65"/>
        <v>2.2002999999999995</v>
      </c>
    </row>
    <row r="1000" spans="11:18">
      <c r="K1000">
        <v>41957</v>
      </c>
      <c r="L1000" s="227">
        <v>2039.8199</v>
      </c>
      <c r="M1000" s="227">
        <v>8737.59</v>
      </c>
      <c r="N1000" s="227">
        <v>12.1538</v>
      </c>
      <c r="O1000" s="227">
        <v>2.1871</v>
      </c>
      <c r="P1000" s="227">
        <f t="shared" si="66"/>
        <v>1991.8185666666666</v>
      </c>
      <c r="Q1000" s="227">
        <f t="shared" si="64"/>
        <v>641.17531714389258</v>
      </c>
      <c r="R1000" s="227">
        <f t="shared" si="65"/>
        <v>2.2013999999999996</v>
      </c>
    </row>
    <row r="1001" spans="11:18">
      <c r="K1001">
        <v>41960</v>
      </c>
      <c r="L1001" s="227">
        <v>2041.3199</v>
      </c>
      <c r="M1001" s="227">
        <v>8808.77</v>
      </c>
      <c r="N1001" s="227">
        <v>12.1389</v>
      </c>
      <c r="O1001" s="227">
        <v>2.1711999999999998</v>
      </c>
      <c r="P1001" s="227">
        <f t="shared" si="66"/>
        <v>1999.1785619047619</v>
      </c>
      <c r="Q1001" s="227">
        <f t="shared" si="64"/>
        <v>648.39267397235676</v>
      </c>
      <c r="R1001" s="227">
        <f t="shared" si="65"/>
        <v>2.1983619047619047</v>
      </c>
    </row>
    <row r="1002" spans="11:18">
      <c r="K1002">
        <v>41961</v>
      </c>
      <c r="L1002" s="227">
        <v>2051.8000000000002</v>
      </c>
      <c r="M1002" s="227">
        <v>9014.51</v>
      </c>
      <c r="N1002" s="227">
        <v>12.158099999999999</v>
      </c>
      <c r="O1002" s="227">
        <v>2.1105</v>
      </c>
      <c r="P1002" s="227">
        <f t="shared" si="66"/>
        <v>2006.2161809523811</v>
      </c>
      <c r="Q1002" s="227">
        <f t="shared" si="64"/>
        <v>656.30720257601126</v>
      </c>
      <c r="R1002" s="227">
        <f t="shared" si="65"/>
        <v>2.1897047619047618</v>
      </c>
    </row>
    <row r="1003" spans="11:18">
      <c r="K1003">
        <v>41962</v>
      </c>
      <c r="L1003" s="227">
        <v>2048.7199999999998</v>
      </c>
      <c r="M1003" s="227">
        <v>8772.52</v>
      </c>
      <c r="N1003" s="227">
        <v>11.760899999999999</v>
      </c>
      <c r="O1003" s="227">
        <v>2.032</v>
      </c>
      <c r="P1003" s="227">
        <f t="shared" si="66"/>
        <v>2011.3323714285714</v>
      </c>
      <c r="Q1003" s="227">
        <f t="shared" si="64"/>
        <v>662.48142457842016</v>
      </c>
      <c r="R1003" s="227">
        <f t="shared" si="65"/>
        <v>2.1779000000000002</v>
      </c>
    </row>
    <row r="1004" spans="11:18">
      <c r="K1004">
        <v>41963</v>
      </c>
      <c r="L1004" s="227">
        <v>2052.75</v>
      </c>
      <c r="M1004" s="227">
        <v>8485.2800000000007</v>
      </c>
      <c r="N1004" s="227">
        <v>11.903600000000001</v>
      </c>
      <c r="O1004" s="227">
        <v>1.9401999999999999</v>
      </c>
      <c r="P1004" s="227">
        <f t="shared" si="66"/>
        <v>2017.3152285714289</v>
      </c>
      <c r="Q1004" s="227">
        <f t="shared" si="64"/>
        <v>666.55869438195305</v>
      </c>
      <c r="R1004" s="227">
        <f t="shared" si="65"/>
        <v>2.163904761904762</v>
      </c>
    </row>
    <row r="1005" spans="11:18">
      <c r="K1005">
        <v>41964</v>
      </c>
      <c r="L1005" s="227">
        <v>2063.5</v>
      </c>
      <c r="M1005" s="227">
        <v>8490.4599999999991</v>
      </c>
      <c r="N1005" s="227">
        <v>11.998100000000001</v>
      </c>
      <c r="O1005" s="227">
        <v>1.9677</v>
      </c>
      <c r="P1005" s="227">
        <f t="shared" si="66"/>
        <v>2022.6809476190479</v>
      </c>
      <c r="Q1005" s="227">
        <f t="shared" si="64"/>
        <v>668.52406430700898</v>
      </c>
      <c r="R1005" s="227">
        <f t="shared" si="65"/>
        <v>2.1477714285714287</v>
      </c>
    </row>
    <row r="1006" spans="11:18">
      <c r="K1006">
        <v>41967</v>
      </c>
      <c r="L1006" s="227">
        <v>2069.4099000000001</v>
      </c>
      <c r="M1006" s="227">
        <v>8627.94</v>
      </c>
      <c r="N1006" s="227">
        <v>11.920999999999999</v>
      </c>
      <c r="O1006" s="227">
        <v>2.0179</v>
      </c>
      <c r="P1006" s="227">
        <f t="shared" si="66"/>
        <v>2027.6728476190478</v>
      </c>
      <c r="Q1006" s="227">
        <f t="shared" si="64"/>
        <v>671.88591606171883</v>
      </c>
      <c r="R1006" s="227">
        <f t="shared" si="65"/>
        <v>2.1363857142857139</v>
      </c>
    </row>
    <row r="1007" spans="11:18">
      <c r="K1007">
        <v>41968</v>
      </c>
      <c r="L1007" s="227">
        <v>2067.0300000000002</v>
      </c>
      <c r="M1007" s="227">
        <v>9022.32</v>
      </c>
      <c r="N1007" s="227">
        <v>11.8649</v>
      </c>
      <c r="O1007" s="227">
        <v>1.9449000000000001</v>
      </c>
      <c r="P1007" s="227">
        <f t="shared" si="66"/>
        <v>2032.6918952380952</v>
      </c>
      <c r="Q1007" s="227">
        <f t="shared" si="64"/>
        <v>678.79696096608643</v>
      </c>
      <c r="R1007" s="227">
        <f t="shared" si="65"/>
        <v>2.1236238095238096</v>
      </c>
    </row>
    <row r="1008" spans="11:18">
      <c r="K1008">
        <v>41969</v>
      </c>
      <c r="L1008" s="227">
        <v>2072.8301000000001</v>
      </c>
      <c r="M1008" s="227">
        <v>8957.69</v>
      </c>
      <c r="N1008" s="227">
        <v>11.9086</v>
      </c>
      <c r="O1008" s="227">
        <v>1.907</v>
      </c>
      <c r="P1008" s="227">
        <f t="shared" si="66"/>
        <v>2036.8719000000001</v>
      </c>
      <c r="Q1008" s="227">
        <f t="shared" si="64"/>
        <v>685.66167707851014</v>
      </c>
      <c r="R1008" s="227">
        <f t="shared" si="65"/>
        <v>2.1113952380952377</v>
      </c>
    </row>
    <row r="1009" spans="11:18">
      <c r="K1009">
        <v>41970</v>
      </c>
      <c r="M1009" s="227">
        <v>9101.76</v>
      </c>
      <c r="N1009" s="227">
        <v>11.864100000000001</v>
      </c>
      <c r="O1009" s="227">
        <v>1.9</v>
      </c>
      <c r="P1009" s="227">
        <f t="shared" si="66"/>
        <v>2039.6004949999999</v>
      </c>
      <c r="Q1009" s="227">
        <f t="shared" si="64"/>
        <v>692.45587344410706</v>
      </c>
      <c r="R1009" s="227">
        <f t="shared" si="65"/>
        <v>2.0989190476190478</v>
      </c>
    </row>
    <row r="1010" spans="11:18">
      <c r="K1010">
        <v>41971</v>
      </c>
      <c r="L1010" s="227">
        <v>2067.5601000000001</v>
      </c>
      <c r="M1010" s="227">
        <v>9008.58</v>
      </c>
      <c r="N1010" s="227">
        <v>11.937900000000001</v>
      </c>
      <c r="O1010" s="227">
        <v>1.8552999999999999</v>
      </c>
      <c r="P1010" s="227">
        <f t="shared" si="66"/>
        <v>2043.2460000000003</v>
      </c>
      <c r="Q1010" s="227">
        <f t="shared" si="64"/>
        <v>698.00213468440597</v>
      </c>
      <c r="R1010" s="227">
        <f t="shared" si="65"/>
        <v>2.0881380952380955</v>
      </c>
    </row>
    <row r="1011" spans="11:18">
      <c r="K1011">
        <v>41974</v>
      </c>
      <c r="L1011" s="227">
        <v>2053.4398999999999</v>
      </c>
      <c r="M1011" s="227">
        <v>9119.9500000000007</v>
      </c>
      <c r="N1011" s="227">
        <v>11.875999999999999</v>
      </c>
      <c r="O1011" s="227">
        <v>1.7149000000000001</v>
      </c>
      <c r="P1011" s="227">
        <f t="shared" si="66"/>
        <v>2045.0154950000001</v>
      </c>
      <c r="Q1011" s="227">
        <f t="shared" si="64"/>
        <v>704.48729263966686</v>
      </c>
      <c r="R1011" s="227">
        <f t="shared" si="65"/>
        <v>2.0689333333333333</v>
      </c>
    </row>
    <row r="1012" spans="11:18">
      <c r="K1012">
        <v>41975</v>
      </c>
      <c r="L1012" s="227">
        <v>2066.5500000000002</v>
      </c>
      <c r="M1012" s="227">
        <v>9017.02</v>
      </c>
      <c r="N1012" s="227">
        <v>11.906000000000001</v>
      </c>
      <c r="O1012" s="227">
        <v>1.8368</v>
      </c>
      <c r="P1012" s="227">
        <f t="shared" si="66"/>
        <v>2047.4524900000001</v>
      </c>
      <c r="Q1012" s="227">
        <f t="shared" si="64"/>
        <v>712.15215031179207</v>
      </c>
      <c r="R1012" s="227">
        <f t="shared" si="65"/>
        <v>2.0583476190476189</v>
      </c>
    </row>
    <row r="1013" spans="11:18">
      <c r="K1013">
        <v>41976</v>
      </c>
      <c r="L1013" s="227">
        <v>2074.3301000000001</v>
      </c>
      <c r="M1013" s="227">
        <v>9118.4500000000007</v>
      </c>
      <c r="N1013" s="227">
        <v>12.088800000000001</v>
      </c>
      <c r="O1013" s="227">
        <v>1.788</v>
      </c>
      <c r="P1013" s="227">
        <f t="shared" si="66"/>
        <v>2050.5639949999995</v>
      </c>
      <c r="Q1013" s="227">
        <f t="shared" si="64"/>
        <v>719.47725488620904</v>
      </c>
      <c r="R1013" s="227">
        <f t="shared" si="65"/>
        <v>2.0417952380952378</v>
      </c>
    </row>
    <row r="1014" spans="11:18">
      <c r="K1014">
        <v>41977</v>
      </c>
      <c r="L1014" s="227">
        <v>2071.9198999999999</v>
      </c>
      <c r="M1014" s="227">
        <v>9322.5400000000009</v>
      </c>
      <c r="N1014" s="227">
        <v>11.879200000000001</v>
      </c>
      <c r="O1014" s="227">
        <v>1.8716999999999999</v>
      </c>
      <c r="P1014" s="227">
        <f t="shared" si="66"/>
        <v>2052.981495</v>
      </c>
      <c r="Q1014" s="227">
        <f t="shared" si="64"/>
        <v>726.44838236181522</v>
      </c>
      <c r="R1014" s="227">
        <f t="shared" si="65"/>
        <v>2.0258047619047614</v>
      </c>
    </row>
    <row r="1015" spans="11:18">
      <c r="K1015">
        <v>41978</v>
      </c>
      <c r="L1015" s="227">
        <v>2075.3701000000001</v>
      </c>
      <c r="M1015" s="227">
        <v>9562.23</v>
      </c>
      <c r="N1015" s="227">
        <v>11.8904</v>
      </c>
      <c r="O1015" s="227">
        <v>1.8631</v>
      </c>
      <c r="P1015" s="227">
        <f t="shared" si="66"/>
        <v>2055.1895</v>
      </c>
      <c r="Q1015" s="227">
        <f t="shared" si="64"/>
        <v>733.95073608561086</v>
      </c>
      <c r="R1015" s="227">
        <f t="shared" si="65"/>
        <v>2.0115809523809522</v>
      </c>
    </row>
    <row r="1016" spans="11:18">
      <c r="K1016">
        <v>41981</v>
      </c>
      <c r="L1016" s="227">
        <v>2060.3101000000001</v>
      </c>
      <c r="M1016" s="227">
        <v>9513.16</v>
      </c>
      <c r="N1016" s="227">
        <v>12.185</v>
      </c>
      <c r="O1016" s="227">
        <v>1.7968</v>
      </c>
      <c r="P1016" s="227">
        <f t="shared" si="66"/>
        <v>2056.6090050000003</v>
      </c>
      <c r="Q1016" s="227">
        <f t="shared" si="64"/>
        <v>739.18360115752455</v>
      </c>
      <c r="R1016" s="227">
        <f t="shared" si="65"/>
        <v>1.9943666666666662</v>
      </c>
    </row>
    <row r="1017" spans="11:18">
      <c r="K1017">
        <v>41982</v>
      </c>
      <c r="L1017" s="227">
        <v>2059.8200999999999</v>
      </c>
      <c r="M1017" s="227">
        <v>9388.58</v>
      </c>
      <c r="N1017" s="227">
        <v>11.684699999999999</v>
      </c>
      <c r="O1017" s="227">
        <v>1.8241000000000001</v>
      </c>
      <c r="P1017" s="227">
        <f t="shared" si="66"/>
        <v>2057.6870100000001</v>
      </c>
      <c r="Q1017" s="227">
        <f t="shared" si="64"/>
        <v>745.31189203539134</v>
      </c>
      <c r="R1017" s="227">
        <f t="shared" si="65"/>
        <v>1.9735428571428568</v>
      </c>
    </row>
    <row r="1018" spans="11:18">
      <c r="K1018">
        <v>41983</v>
      </c>
      <c r="L1018" s="227">
        <v>2026.14</v>
      </c>
      <c r="M1018" s="227">
        <v>9436.74</v>
      </c>
      <c r="N1018" s="227">
        <v>11.2803</v>
      </c>
      <c r="O1018" s="227">
        <v>1.8230999999999999</v>
      </c>
      <c r="P1018" s="227">
        <f t="shared" si="66"/>
        <v>2057.0100049999996</v>
      </c>
      <c r="Q1018" s="227">
        <f t="shared" si="64"/>
        <v>752.63643421073061</v>
      </c>
      <c r="R1018" s="227">
        <f t="shared" si="65"/>
        <v>1.9525857142857144</v>
      </c>
    </row>
    <row r="1019" spans="11:18">
      <c r="K1019">
        <v>41984</v>
      </c>
      <c r="L1019" s="227">
        <v>2035.33</v>
      </c>
      <c r="M1019" s="227">
        <v>9509.57</v>
      </c>
      <c r="N1019" s="227">
        <v>11.7438</v>
      </c>
      <c r="O1019" s="227">
        <v>1.7206999999999999</v>
      </c>
      <c r="P1019" s="227">
        <f t="shared" si="66"/>
        <v>2056.8640049999999</v>
      </c>
      <c r="Q1019" s="227">
        <f t="shared" si="64"/>
        <v>757.97429225832343</v>
      </c>
      <c r="R1019" s="227">
        <f t="shared" si="65"/>
        <v>1.9273857142857143</v>
      </c>
    </row>
    <row r="1020" spans="11:18">
      <c r="K1020">
        <v>41985</v>
      </c>
      <c r="L1020" s="227">
        <v>2002.33</v>
      </c>
      <c r="M1020" s="227">
        <v>9644.26</v>
      </c>
      <c r="N1020" s="227">
        <v>11.809200000000001</v>
      </c>
      <c r="O1020" s="227">
        <v>1.7512000000000001</v>
      </c>
      <c r="P1020" s="227">
        <f t="shared" si="66"/>
        <v>2055.014005</v>
      </c>
      <c r="Q1020" s="227">
        <f t="shared" si="64"/>
        <v>762.782167708928</v>
      </c>
      <c r="R1020" s="227">
        <f t="shared" si="65"/>
        <v>1.9059142857142854</v>
      </c>
    </row>
    <row r="1021" spans="11:18">
      <c r="K1021">
        <v>41988</v>
      </c>
      <c r="L1021" s="227">
        <v>1989.63</v>
      </c>
      <c r="M1021" s="227">
        <v>9564.33</v>
      </c>
      <c r="N1021" s="227">
        <v>11.4475</v>
      </c>
      <c r="O1021" s="227">
        <v>1.6407</v>
      </c>
      <c r="P1021" s="227">
        <f t="shared" si="66"/>
        <v>2052.5045099999998</v>
      </c>
      <c r="Q1021" s="227">
        <f t="shared" si="64"/>
        <v>768.26064105084515</v>
      </c>
      <c r="R1021" s="227">
        <f t="shared" si="65"/>
        <v>1.8798952380952378</v>
      </c>
    </row>
    <row r="1022" spans="11:18">
      <c r="K1022">
        <v>41989</v>
      </c>
      <c r="L1022" s="227">
        <v>1972.74</v>
      </c>
      <c r="M1022" s="227">
        <v>9334.77</v>
      </c>
      <c r="N1022" s="227">
        <v>11.448499999999999</v>
      </c>
      <c r="O1022" s="227">
        <v>1.6641999999999999</v>
      </c>
      <c r="P1022" s="227">
        <f t="shared" si="66"/>
        <v>2049.075515</v>
      </c>
      <c r="Q1022" s="227">
        <f t="shared" si="64"/>
        <v>772.51080840339762</v>
      </c>
      <c r="R1022" s="227">
        <f t="shared" si="65"/>
        <v>1.855752380952381</v>
      </c>
    </row>
    <row r="1023" spans="11:18">
      <c r="K1023">
        <v>41990</v>
      </c>
      <c r="L1023" s="227">
        <v>2012.89</v>
      </c>
      <c r="M1023" s="227">
        <v>9601.61</v>
      </c>
      <c r="N1023" s="227">
        <v>11.6427</v>
      </c>
      <c r="O1023" s="227">
        <v>1.7915000000000001</v>
      </c>
      <c r="P1023" s="227">
        <f t="shared" si="66"/>
        <v>2047.130015</v>
      </c>
      <c r="Q1023" s="227">
        <f t="shared" si="64"/>
        <v>776.4829391246293</v>
      </c>
      <c r="R1023" s="227">
        <f t="shared" si="65"/>
        <v>1.8405619047619048</v>
      </c>
    </row>
    <row r="1024" spans="11:18">
      <c r="K1024">
        <v>41991</v>
      </c>
      <c r="L1024" s="227">
        <v>2061.23</v>
      </c>
      <c r="M1024" s="227">
        <v>9575.35</v>
      </c>
      <c r="N1024" s="227">
        <v>11.398099999999999</v>
      </c>
      <c r="O1024" s="227">
        <v>1.7513000000000001</v>
      </c>
      <c r="P1024" s="227">
        <f t="shared" si="66"/>
        <v>2047.7555150000001</v>
      </c>
      <c r="Q1024" s="227">
        <f t="shared" si="64"/>
        <v>780.86175459789797</v>
      </c>
      <c r="R1024" s="227">
        <f t="shared" si="65"/>
        <v>1.8271952380952383</v>
      </c>
    </row>
    <row r="1025" spans="11:18">
      <c r="K1025">
        <v>41992</v>
      </c>
      <c r="L1025" s="227">
        <v>2070.6498999999999</v>
      </c>
      <c r="M1025" s="227">
        <v>9682.11</v>
      </c>
      <c r="N1025" s="227">
        <v>11.3773</v>
      </c>
      <c r="O1025" s="227">
        <v>1.8204</v>
      </c>
      <c r="P1025" s="227">
        <f t="shared" si="66"/>
        <v>2048.6505099999999</v>
      </c>
      <c r="Q1025" s="227">
        <f t="shared" si="64"/>
        <v>787.36705049238935</v>
      </c>
      <c r="R1025" s="227">
        <f t="shared" si="65"/>
        <v>1.8214904761904762</v>
      </c>
    </row>
    <row r="1026" spans="11:18">
      <c r="K1026">
        <v>41995</v>
      </c>
      <c r="L1026" s="227">
        <v>2078.54</v>
      </c>
      <c r="M1026" s="227">
        <v>9668.3700000000008</v>
      </c>
      <c r="N1026" s="227">
        <v>11.376899999999999</v>
      </c>
      <c r="O1026" s="227">
        <v>1.9567000000000001</v>
      </c>
      <c r="P1026" s="227">
        <f t="shared" si="66"/>
        <v>2049.4025100000003</v>
      </c>
      <c r="Q1026" s="227">
        <f t="shared" si="64"/>
        <v>794.12897125674738</v>
      </c>
      <c r="R1026" s="227">
        <f t="shared" si="65"/>
        <v>1.8209666666666668</v>
      </c>
    </row>
    <row r="1027" spans="11:18">
      <c r="K1027">
        <v>41996</v>
      </c>
      <c r="L1027" s="227">
        <v>2082.1698999999999</v>
      </c>
      <c r="M1027" s="227">
        <v>9939.44</v>
      </c>
      <c r="N1027" s="227">
        <v>11.213200000000001</v>
      </c>
      <c r="O1027" s="227">
        <v>1.9775</v>
      </c>
      <c r="P1027" s="227">
        <f t="shared" si="66"/>
        <v>2050.0405100000003</v>
      </c>
      <c r="Q1027" s="227">
        <f t="shared" si="64"/>
        <v>801.75064914566622</v>
      </c>
      <c r="R1027" s="227">
        <f t="shared" si="65"/>
        <v>1.8190428571428572</v>
      </c>
    </row>
    <row r="1028" spans="11:18">
      <c r="K1028">
        <v>41997</v>
      </c>
      <c r="L1028" s="227">
        <v>2081.8798999999999</v>
      </c>
      <c r="M1028" s="227">
        <v>9928.73</v>
      </c>
      <c r="N1028" s="227">
        <v>11.2928</v>
      </c>
      <c r="O1028" s="227">
        <v>1.9966999999999999</v>
      </c>
      <c r="P1028" s="227">
        <f t="shared" si="66"/>
        <v>2050.7830050000002</v>
      </c>
      <c r="Q1028" s="227">
        <f t="shared" si="64"/>
        <v>807.31674896330708</v>
      </c>
      <c r="R1028" s="227">
        <f t="shared" si="65"/>
        <v>1.8215095238095238</v>
      </c>
    </row>
    <row r="1029" spans="11:18">
      <c r="K1029">
        <v>41999</v>
      </c>
      <c r="L1029" s="227">
        <v>2088.77</v>
      </c>
      <c r="M1029" s="227">
        <v>10051.719999999999</v>
      </c>
      <c r="N1029" s="227">
        <v>11.345499999999999</v>
      </c>
      <c r="O1029" s="227">
        <v>2.0175999999999998</v>
      </c>
      <c r="P1029" s="227">
        <f t="shared" si="66"/>
        <v>2051.58</v>
      </c>
      <c r="Q1029" s="227">
        <f t="shared" si="64"/>
        <v>813.64575036199199</v>
      </c>
      <c r="R1029" s="227">
        <f t="shared" si="65"/>
        <v>1.8267761904761903</v>
      </c>
    </row>
    <row r="1030" spans="11:18">
      <c r="K1030">
        <v>42002</v>
      </c>
      <c r="L1030" s="227">
        <v>2090.5700999999999</v>
      </c>
      <c r="M1030" s="227">
        <v>9832.51</v>
      </c>
      <c r="N1030" s="227">
        <v>11.2354</v>
      </c>
      <c r="O1030" s="227">
        <v>1.9843999999999999</v>
      </c>
      <c r="P1030" s="227">
        <f t="shared" si="66"/>
        <v>2053.4366714285711</v>
      </c>
      <c r="Q1030" s="227">
        <f t="shared" si="64"/>
        <v>818.7358640854352</v>
      </c>
      <c r="R1030" s="227">
        <f t="shared" si="65"/>
        <v>1.8307952380952381</v>
      </c>
    </row>
    <row r="1031" spans="11:18">
      <c r="K1031">
        <v>42003</v>
      </c>
      <c r="L1031" s="227">
        <v>2080.3501000000001</v>
      </c>
      <c r="M1031" s="227">
        <v>10131.91</v>
      </c>
      <c r="N1031" s="227">
        <v>11.785299999999999</v>
      </c>
      <c r="O1031" s="227">
        <v>2.0503999999999998</v>
      </c>
      <c r="P1031" s="227">
        <f t="shared" si="66"/>
        <v>2054.0457190476191</v>
      </c>
      <c r="Q1031" s="227">
        <f t="shared" si="64"/>
        <v>823.85368005621865</v>
      </c>
      <c r="R1031" s="227">
        <f t="shared" si="65"/>
        <v>1.8400857142857145</v>
      </c>
    </row>
    <row r="1032" spans="11:18">
      <c r="K1032">
        <v>42004</v>
      </c>
      <c r="L1032" s="227">
        <v>2058.8998999999999</v>
      </c>
      <c r="M1032" s="227">
        <v>10098.42</v>
      </c>
      <c r="N1032" s="227">
        <v>11.72</v>
      </c>
      <c r="O1032" s="227">
        <v>2.1379000000000001</v>
      </c>
      <c r="P1032" s="227">
        <f t="shared" si="66"/>
        <v>2054.3057190476188</v>
      </c>
      <c r="Q1032" s="227">
        <f t="shared" si="64"/>
        <v>828.39517112983549</v>
      </c>
      <c r="R1032" s="227">
        <f t="shared" si="65"/>
        <v>1.8602285714285718</v>
      </c>
    </row>
    <row r="1033" spans="11:18">
      <c r="K1033">
        <v>42006</v>
      </c>
      <c r="L1033" s="227">
        <v>2058.1999999999998</v>
      </c>
      <c r="M1033" s="227">
        <v>10245.33</v>
      </c>
      <c r="N1033" s="227">
        <v>12.270200000000001</v>
      </c>
      <c r="O1033" s="227">
        <v>2.08</v>
      </c>
      <c r="P1033" s="227">
        <f t="shared" si="66"/>
        <v>2053.9080999999996</v>
      </c>
      <c r="Q1033" s="227">
        <f t="shared" si="64"/>
        <v>832.1909609740992</v>
      </c>
      <c r="R1033" s="227">
        <f t="shared" si="65"/>
        <v>1.871809523809524</v>
      </c>
    </row>
    <row r="1034" spans="11:18">
      <c r="K1034">
        <v>42009</v>
      </c>
      <c r="L1034" s="227">
        <v>2020.58</v>
      </c>
      <c r="M1034" s="227">
        <v>10746.7</v>
      </c>
      <c r="N1034" s="227">
        <v>12.011699999999999</v>
      </c>
      <c r="O1034" s="227">
        <v>2.1141999999999999</v>
      </c>
      <c r="P1034" s="227">
        <f t="shared" si="66"/>
        <v>2051.3485714285716</v>
      </c>
      <c r="Q1034" s="227">
        <f t="shared" si="64"/>
        <v>839.1260038920218</v>
      </c>
      <c r="R1034" s="227">
        <f t="shared" si="65"/>
        <v>1.8873428571428568</v>
      </c>
    </row>
    <row r="1035" spans="11:18">
      <c r="K1035">
        <v>42010</v>
      </c>
      <c r="L1035" s="227">
        <v>2002.61</v>
      </c>
      <c r="M1035" s="227">
        <v>10987.33</v>
      </c>
      <c r="N1035" s="227">
        <v>11.8752</v>
      </c>
      <c r="O1035" s="227">
        <v>2.1116999999999999</v>
      </c>
      <c r="P1035" s="227">
        <f t="shared" si="66"/>
        <v>2048.0481</v>
      </c>
      <c r="Q1035" s="227">
        <f t="shared" si="64"/>
        <v>845.96172577803816</v>
      </c>
      <c r="R1035" s="227">
        <f t="shared" si="65"/>
        <v>1.8987714285714283</v>
      </c>
    </row>
    <row r="1036" spans="11:18">
      <c r="K1036">
        <v>42011</v>
      </c>
      <c r="L1036" s="227">
        <v>2025.9</v>
      </c>
      <c r="M1036" s="227">
        <v>11275.34</v>
      </c>
      <c r="N1036" s="227">
        <v>12.0062</v>
      </c>
      <c r="O1036" s="227">
        <v>2.0573999999999999</v>
      </c>
      <c r="P1036" s="227">
        <f t="shared" si="66"/>
        <v>2045.692380952381</v>
      </c>
      <c r="Q1036" s="227">
        <f t="shared" si="64"/>
        <v>852.57712999617036</v>
      </c>
      <c r="R1036" s="227">
        <f t="shared" si="65"/>
        <v>1.9080238095238091</v>
      </c>
    </row>
    <row r="1037" spans="11:18">
      <c r="K1037">
        <v>42012</v>
      </c>
      <c r="L1037" s="227">
        <v>2062.1399000000001</v>
      </c>
      <c r="M1037" s="227">
        <v>11148.53</v>
      </c>
      <c r="N1037" s="227">
        <v>11.931900000000001</v>
      </c>
      <c r="O1037" s="227">
        <v>1.98</v>
      </c>
      <c r="P1037" s="227">
        <f t="shared" si="66"/>
        <v>2045.7795142857144</v>
      </c>
      <c r="Q1037" s="227">
        <f t="shared" si="64"/>
        <v>860.16706273647333</v>
      </c>
      <c r="R1037" s="227">
        <f t="shared" si="65"/>
        <v>1.9167476190476187</v>
      </c>
    </row>
    <row r="1038" spans="11:18">
      <c r="K1038">
        <v>42013</v>
      </c>
      <c r="L1038" s="227">
        <v>2044.8100999999999</v>
      </c>
      <c r="M1038" s="227">
        <v>11385.38</v>
      </c>
      <c r="N1038" s="227">
        <v>11.911</v>
      </c>
      <c r="O1038" s="227">
        <v>1.9688000000000001</v>
      </c>
      <c r="P1038" s="227">
        <f t="shared" si="66"/>
        <v>2045.0647523809525</v>
      </c>
      <c r="Q1038" s="227">
        <f t="shared" si="64"/>
        <v>867.5491873553749</v>
      </c>
      <c r="R1038" s="227">
        <f t="shared" si="65"/>
        <v>1.9236380952380949</v>
      </c>
    </row>
    <row r="1039" spans="11:18">
      <c r="K1039">
        <v>42016</v>
      </c>
      <c r="L1039" s="227">
        <v>2028.26</v>
      </c>
      <c r="M1039" s="227">
        <v>11166.17</v>
      </c>
      <c r="N1039" s="227">
        <v>11.9389</v>
      </c>
      <c r="O1039" s="227">
        <v>2.0295000000000001</v>
      </c>
      <c r="P1039" s="227">
        <f t="shared" si="66"/>
        <v>2045.1657047619051</v>
      </c>
      <c r="Q1039" s="227">
        <f t="shared" si="64"/>
        <v>872.28019460636915</v>
      </c>
      <c r="R1039" s="227">
        <f t="shared" si="65"/>
        <v>1.9334666666666667</v>
      </c>
    </row>
    <row r="1040" spans="11:18">
      <c r="K1040">
        <v>42017</v>
      </c>
      <c r="L1040" s="227">
        <v>2023.03</v>
      </c>
      <c r="M1040" s="227">
        <v>10530.17</v>
      </c>
      <c r="N1040" s="227">
        <v>11.892799999999999</v>
      </c>
      <c r="O1040" s="227">
        <v>1.9930000000000001</v>
      </c>
      <c r="P1040" s="227">
        <f t="shared" si="66"/>
        <v>2044.5799904761911</v>
      </c>
      <c r="Q1040" s="227">
        <f t="shared" si="64"/>
        <v>875.91645459953315</v>
      </c>
      <c r="R1040" s="227">
        <f t="shared" si="65"/>
        <v>1.9464333333333332</v>
      </c>
    </row>
    <row r="1041" spans="11:18">
      <c r="K1041">
        <v>42018</v>
      </c>
      <c r="L1041" s="227">
        <v>2011.27</v>
      </c>
      <c r="M1041" s="227">
        <v>10663.47</v>
      </c>
      <c r="N1041" s="227">
        <v>12.3095</v>
      </c>
      <c r="O1041" s="227">
        <v>2.0819999999999999</v>
      </c>
      <c r="P1041" s="227">
        <f t="shared" si="66"/>
        <v>2045.0057047619052</v>
      </c>
      <c r="Q1041" s="227">
        <f t="shared" si="64"/>
        <v>878.28367774841456</v>
      </c>
      <c r="R1041" s="227">
        <f t="shared" si="65"/>
        <v>1.9621857142857142</v>
      </c>
    </row>
    <row r="1042" spans="11:18">
      <c r="K1042">
        <v>42019</v>
      </c>
      <c r="L1042" s="227">
        <v>1992.67</v>
      </c>
      <c r="M1042" s="227">
        <v>10955.73</v>
      </c>
      <c r="N1042" s="227">
        <v>12.404400000000001</v>
      </c>
      <c r="O1042" s="227">
        <v>2.1189</v>
      </c>
      <c r="P1042" s="227">
        <f t="shared" si="66"/>
        <v>2045.1504666666672</v>
      </c>
      <c r="Q1042" s="227">
        <f t="shared" si="64"/>
        <v>880.51987215260533</v>
      </c>
      <c r="R1042" s="227">
        <f t="shared" si="65"/>
        <v>1.9849571428571429</v>
      </c>
    </row>
    <row r="1043" spans="11:18">
      <c r="K1043">
        <v>42020</v>
      </c>
      <c r="L1043" s="227">
        <v>2019.42</v>
      </c>
      <c r="M1043" s="227">
        <v>10837.23</v>
      </c>
      <c r="N1043" s="227">
        <v>12.5091</v>
      </c>
      <c r="O1043" s="227">
        <v>2.1172</v>
      </c>
      <c r="P1043" s="227">
        <f t="shared" si="66"/>
        <v>2047.373323809524</v>
      </c>
      <c r="Q1043" s="227">
        <f t="shared" si="64"/>
        <v>882.81764943840767</v>
      </c>
      <c r="R1043" s="227">
        <f t="shared" si="65"/>
        <v>2.0065285714285714</v>
      </c>
    </row>
    <row r="1044" spans="11:18">
      <c r="K1044">
        <v>42023</v>
      </c>
      <c r="M1044" s="227">
        <v>11071.68</v>
      </c>
      <c r="N1044" s="227">
        <v>12.3903</v>
      </c>
      <c r="O1044" s="227">
        <v>2.1154000000000002</v>
      </c>
      <c r="P1044" s="227">
        <f t="shared" si="66"/>
        <v>2049.0974899999997</v>
      </c>
      <c r="Q1044" s="227">
        <f t="shared" si="64"/>
        <v>886.08150745560886</v>
      </c>
      <c r="R1044" s="227">
        <f t="shared" si="65"/>
        <v>2.0219523809523814</v>
      </c>
    </row>
    <row r="1045" spans="11:18">
      <c r="K1045">
        <v>42024</v>
      </c>
      <c r="L1045" s="227">
        <v>2022.55</v>
      </c>
      <c r="M1045" s="227">
        <v>11439.04</v>
      </c>
      <c r="N1045" s="227">
        <v>12.4124</v>
      </c>
      <c r="O1045" s="227">
        <v>2.2414000000000001</v>
      </c>
      <c r="P1045" s="227">
        <f t="shared" si="66"/>
        <v>2047.1634899999997</v>
      </c>
      <c r="Q1045" s="227">
        <f t="shared" si="64"/>
        <v>889.95349303800026</v>
      </c>
      <c r="R1045" s="227">
        <f t="shared" si="65"/>
        <v>2.0452904761904764</v>
      </c>
    </row>
    <row r="1046" spans="11:18">
      <c r="K1046">
        <v>42025</v>
      </c>
      <c r="L1046" s="227">
        <v>2032.12</v>
      </c>
      <c r="M1046" s="227">
        <v>11410.06</v>
      </c>
      <c r="N1046" s="227">
        <v>12.2784</v>
      </c>
      <c r="O1046" s="227">
        <v>2.1907000000000001</v>
      </c>
      <c r="P1046" s="227">
        <f t="shared" si="66"/>
        <v>2045.236995</v>
      </c>
      <c r="Q1046" s="227">
        <f t="shared" ref="Q1046:Q1109" si="67">+AVERAGE(M1026:M1046)/AVERAGE(N1026:N1046)</f>
        <v>893.65589931834302</v>
      </c>
      <c r="R1046" s="227">
        <f t="shared" ref="R1046:R1109" si="68">AVERAGE(O1026:O1046)</f>
        <v>2.0629238095238094</v>
      </c>
    </row>
    <row r="1047" spans="11:18">
      <c r="K1047">
        <v>42026</v>
      </c>
      <c r="L1047" s="227">
        <v>2063.1498999999999</v>
      </c>
      <c r="M1047" s="227">
        <v>11275.01</v>
      </c>
      <c r="N1047" s="227">
        <v>12.210699999999999</v>
      </c>
      <c r="O1047" s="227">
        <v>2.1297000000000001</v>
      </c>
      <c r="P1047" s="227">
        <f t="shared" si="66"/>
        <v>2044.4674900000002</v>
      </c>
      <c r="Q1047" s="227">
        <f t="shared" si="67"/>
        <v>897.08896255711932</v>
      </c>
      <c r="R1047" s="227">
        <f t="shared" si="68"/>
        <v>2.0711619047619045</v>
      </c>
    </row>
    <row r="1048" spans="11:18">
      <c r="K1048">
        <v>42027</v>
      </c>
      <c r="L1048" s="227">
        <v>2051.8200999999999</v>
      </c>
      <c r="M1048" s="227">
        <v>11509.51</v>
      </c>
      <c r="N1048" s="227">
        <v>12.258100000000001</v>
      </c>
      <c r="O1048" s="227">
        <v>2.1086</v>
      </c>
      <c r="P1048" s="227">
        <f t="shared" si="66"/>
        <v>2042.95</v>
      </c>
      <c r="Q1048" s="227">
        <f t="shared" si="67"/>
        <v>899.59978538813891</v>
      </c>
      <c r="R1048" s="227">
        <f t="shared" si="68"/>
        <v>2.077404761904762</v>
      </c>
    </row>
    <row r="1049" spans="11:18">
      <c r="K1049">
        <v>42030</v>
      </c>
      <c r="L1049" s="227">
        <v>2057.0900999999999</v>
      </c>
      <c r="M1049" s="227">
        <v>11686.61</v>
      </c>
      <c r="N1049" s="227">
        <v>12.266400000000001</v>
      </c>
      <c r="O1049" s="227">
        <v>2.1156000000000001</v>
      </c>
      <c r="P1049" s="227">
        <f t="shared" si="66"/>
        <v>2041.7105099999994</v>
      </c>
      <c r="Q1049" s="227">
        <f t="shared" si="67"/>
        <v>903.08657299830725</v>
      </c>
      <c r="R1049" s="227">
        <f t="shared" si="68"/>
        <v>2.0830666666666668</v>
      </c>
    </row>
    <row r="1050" spans="11:18">
      <c r="K1050">
        <v>42031</v>
      </c>
      <c r="L1050" s="227">
        <v>2029.55</v>
      </c>
      <c r="M1050" s="227">
        <v>11678.47</v>
      </c>
      <c r="N1050" s="227">
        <v>12.332100000000001</v>
      </c>
      <c r="O1050" s="227">
        <v>2.1139999999999999</v>
      </c>
      <c r="P1050" s="227">
        <f t="shared" si="66"/>
        <v>2038.7495099999996</v>
      </c>
      <c r="Q1050" s="227">
        <f t="shared" si="67"/>
        <v>905.98385508958461</v>
      </c>
      <c r="R1050" s="227">
        <f t="shared" si="68"/>
        <v>2.0876571428571431</v>
      </c>
    </row>
    <row r="1051" spans="11:18">
      <c r="K1051">
        <v>42032</v>
      </c>
      <c r="L1051" s="227">
        <v>2002.16</v>
      </c>
      <c r="M1051" s="227">
        <v>11914.14</v>
      </c>
      <c r="N1051" s="227">
        <v>12.7544</v>
      </c>
      <c r="O1051" s="227">
        <v>2.0716999999999999</v>
      </c>
      <c r="P1051" s="227">
        <f t="shared" si="66"/>
        <v>2034.3290050000003</v>
      </c>
      <c r="Q1051" s="227">
        <f t="shared" si="67"/>
        <v>908.74520979062027</v>
      </c>
      <c r="R1051" s="227">
        <f t="shared" si="68"/>
        <v>2.0918142857142858</v>
      </c>
    </row>
    <row r="1052" spans="11:18">
      <c r="K1052">
        <v>42033</v>
      </c>
      <c r="L1052" s="227">
        <v>2021.25</v>
      </c>
      <c r="M1052" s="227">
        <v>12129.13</v>
      </c>
      <c r="N1052" s="227">
        <v>12.489800000000001</v>
      </c>
      <c r="O1052" s="227">
        <v>2.0507</v>
      </c>
      <c r="P1052" s="227">
        <f t="shared" ref="P1052:P1115" si="69">+AVERAGE(L1032:L1052)</f>
        <v>2031.3740000000003</v>
      </c>
      <c r="Q1052" s="227">
        <f t="shared" si="67"/>
        <v>914.04243608335764</v>
      </c>
      <c r="R1052" s="227">
        <f t="shared" si="68"/>
        <v>2.0918285714285711</v>
      </c>
    </row>
    <row r="1053" spans="11:18">
      <c r="K1053">
        <v>42034</v>
      </c>
      <c r="L1053" s="227">
        <v>1994.99</v>
      </c>
      <c r="M1053" s="227">
        <v>12065.87</v>
      </c>
      <c r="N1053" s="227">
        <v>12.5129</v>
      </c>
      <c r="O1053" s="227">
        <v>1.9198999999999999</v>
      </c>
      <c r="P1053" s="227">
        <f t="shared" si="69"/>
        <v>2028.1785050000003</v>
      </c>
      <c r="Q1053" s="227">
        <f t="shared" si="67"/>
        <v>918.87849929017978</v>
      </c>
      <c r="R1053" s="227">
        <f t="shared" si="68"/>
        <v>2.0814476190476192</v>
      </c>
    </row>
    <row r="1054" spans="11:18">
      <c r="K1054">
        <v>42037</v>
      </c>
      <c r="L1054" s="227">
        <v>2020.85</v>
      </c>
      <c r="M1054" s="227">
        <v>11920.08</v>
      </c>
      <c r="N1054" s="227">
        <v>12.271000000000001</v>
      </c>
      <c r="O1054" s="227">
        <v>1.9684999999999999</v>
      </c>
      <c r="P1054" s="227">
        <f t="shared" si="69"/>
        <v>2026.311005</v>
      </c>
      <c r="Q1054" s="227">
        <f t="shared" si="67"/>
        <v>925.39300735658105</v>
      </c>
      <c r="R1054" s="227">
        <f t="shared" si="68"/>
        <v>2.076138095238095</v>
      </c>
    </row>
    <row r="1055" spans="11:18">
      <c r="K1055">
        <v>42038</v>
      </c>
      <c r="L1055" s="227">
        <v>2050.0300000000002</v>
      </c>
      <c r="M1055" s="227">
        <v>11659.87</v>
      </c>
      <c r="N1055" s="227">
        <v>12.318099999999999</v>
      </c>
      <c r="O1055" s="227">
        <v>1.9302999999999999</v>
      </c>
      <c r="P1055" s="227">
        <f t="shared" si="69"/>
        <v>2027.7835049999999</v>
      </c>
      <c r="Q1055" s="227">
        <f t="shared" si="67"/>
        <v>927.84032252046052</v>
      </c>
      <c r="R1055" s="227">
        <f t="shared" si="68"/>
        <v>2.0673809523809523</v>
      </c>
    </row>
    <row r="1056" spans="11:18">
      <c r="K1056">
        <v>42039</v>
      </c>
      <c r="L1056" s="227">
        <v>2041.51</v>
      </c>
      <c r="M1056" s="227">
        <v>11296.14</v>
      </c>
      <c r="N1056" s="227">
        <v>12.1578</v>
      </c>
      <c r="O1056" s="227">
        <v>1.9119999999999999</v>
      </c>
      <c r="P1056" s="227">
        <f t="shared" si="69"/>
        <v>2029.7285050000003</v>
      </c>
      <c r="Q1056" s="227">
        <f t="shared" si="67"/>
        <v>928.02126293212882</v>
      </c>
      <c r="R1056" s="227">
        <f t="shared" si="68"/>
        <v>2.0578714285714286</v>
      </c>
    </row>
    <row r="1057" spans="11:18">
      <c r="K1057">
        <v>42040</v>
      </c>
      <c r="L1057" s="227">
        <v>2062.52</v>
      </c>
      <c r="M1057" s="227">
        <v>11687.57</v>
      </c>
      <c r="N1057" s="227">
        <v>12.242100000000001</v>
      </c>
      <c r="O1057" s="227">
        <v>1.8731</v>
      </c>
      <c r="P1057" s="227">
        <f t="shared" si="69"/>
        <v>2031.5595049999999</v>
      </c>
      <c r="Q1057" s="227">
        <f t="shared" si="67"/>
        <v>928.77112991437627</v>
      </c>
      <c r="R1057" s="227">
        <f t="shared" si="68"/>
        <v>2.0490952380952381</v>
      </c>
    </row>
    <row r="1058" spans="11:18">
      <c r="K1058">
        <v>42041</v>
      </c>
      <c r="L1058" s="227">
        <v>2055.4699999999998</v>
      </c>
      <c r="M1058" s="227">
        <v>12205.28</v>
      </c>
      <c r="N1058" s="227">
        <v>12.265499999999999</v>
      </c>
      <c r="O1058" s="227">
        <v>1.925</v>
      </c>
      <c r="P1058" s="227">
        <f t="shared" si="69"/>
        <v>2031.2260099999999</v>
      </c>
      <c r="Q1058" s="227">
        <f t="shared" si="67"/>
        <v>931.66472768887388</v>
      </c>
      <c r="R1058" s="227">
        <f t="shared" si="68"/>
        <v>2.0464761904761906</v>
      </c>
    </row>
    <row r="1059" spans="11:18">
      <c r="K1059">
        <v>42044</v>
      </c>
      <c r="L1059" s="227">
        <v>2046.74</v>
      </c>
      <c r="M1059" s="227">
        <v>12409.39</v>
      </c>
      <c r="N1059" s="227">
        <v>12.246700000000001</v>
      </c>
      <c r="O1059" s="227">
        <v>1.9894000000000001</v>
      </c>
      <c r="P1059" s="227">
        <f t="shared" si="69"/>
        <v>2031.3225049999996</v>
      </c>
      <c r="Q1059" s="227">
        <f t="shared" si="67"/>
        <v>934.41658986603022</v>
      </c>
      <c r="R1059" s="227">
        <f t="shared" si="68"/>
        <v>2.0474571428571431</v>
      </c>
    </row>
    <row r="1060" spans="11:18">
      <c r="K1060">
        <v>42045</v>
      </c>
      <c r="L1060" s="227">
        <v>2068.5900999999999</v>
      </c>
      <c r="M1060" s="227">
        <v>12052.7</v>
      </c>
      <c r="N1060" s="227">
        <v>12.1808</v>
      </c>
      <c r="O1060" s="227">
        <v>1.9615</v>
      </c>
      <c r="P1060" s="227">
        <f t="shared" si="69"/>
        <v>2033.3390100000001</v>
      </c>
      <c r="Q1060" s="227">
        <f t="shared" si="67"/>
        <v>936.96968689614687</v>
      </c>
      <c r="R1060" s="227">
        <f t="shared" si="68"/>
        <v>2.0442190476190478</v>
      </c>
    </row>
    <row r="1061" spans="11:18">
      <c r="K1061">
        <v>42046</v>
      </c>
      <c r="L1061" s="227">
        <v>2068.5300000000002</v>
      </c>
      <c r="M1061" s="227">
        <v>12137.85</v>
      </c>
      <c r="N1061" s="227">
        <v>12.2684</v>
      </c>
      <c r="O1061" s="227">
        <v>1.9475</v>
      </c>
      <c r="P1061" s="227">
        <f t="shared" si="69"/>
        <v>2035.6140099999998</v>
      </c>
      <c r="Q1061" s="227">
        <f t="shared" si="67"/>
        <v>941.81668209954569</v>
      </c>
      <c r="R1061" s="227">
        <f t="shared" si="68"/>
        <v>2.0420523809523807</v>
      </c>
    </row>
    <row r="1062" spans="11:18">
      <c r="K1062">
        <v>42047</v>
      </c>
      <c r="L1062" s="227">
        <v>2088.48</v>
      </c>
      <c r="M1062" s="227">
        <v>12184.56</v>
      </c>
      <c r="N1062" s="227">
        <v>12.2346</v>
      </c>
      <c r="O1062" s="227">
        <v>1.9231</v>
      </c>
      <c r="P1062" s="227">
        <f t="shared" si="69"/>
        <v>2039.47451</v>
      </c>
      <c r="Q1062" s="227">
        <f t="shared" si="67"/>
        <v>947.96188475853683</v>
      </c>
      <c r="R1062" s="227">
        <f t="shared" si="68"/>
        <v>2.0344857142857138</v>
      </c>
    </row>
    <row r="1063" spans="11:18">
      <c r="K1063">
        <v>42048</v>
      </c>
      <c r="L1063" s="227">
        <v>2096.9899999999998</v>
      </c>
      <c r="M1063" s="227">
        <v>12050.19</v>
      </c>
      <c r="N1063" s="227">
        <v>12.286799999999999</v>
      </c>
      <c r="O1063" s="227">
        <v>1.8573</v>
      </c>
      <c r="P1063" s="227">
        <f t="shared" si="69"/>
        <v>2044.6905099999999</v>
      </c>
      <c r="Q1063" s="227">
        <f t="shared" si="67"/>
        <v>952.62006810709249</v>
      </c>
      <c r="R1063" s="227">
        <f t="shared" si="68"/>
        <v>2.0220285714285713</v>
      </c>
    </row>
    <row r="1064" spans="11:18">
      <c r="K1064">
        <v>42052</v>
      </c>
      <c r="L1064" s="227">
        <v>2100.3400999999999</v>
      </c>
      <c r="M1064" s="227">
        <v>12347.17</v>
      </c>
      <c r="N1064" s="227">
        <v>12.0214</v>
      </c>
      <c r="O1064" s="227">
        <v>1.9117</v>
      </c>
      <c r="P1064" s="227">
        <f t="shared" si="69"/>
        <v>2048.7365150000001</v>
      </c>
      <c r="Q1064" s="227">
        <f t="shared" si="67"/>
        <v>960.26148738364395</v>
      </c>
      <c r="R1064" s="227">
        <f t="shared" si="68"/>
        <v>2.0122428571428572</v>
      </c>
    </row>
    <row r="1065" spans="11:18">
      <c r="K1065">
        <v>42053</v>
      </c>
      <c r="L1065" s="227">
        <v>2099.6799000000001</v>
      </c>
      <c r="M1065" s="227">
        <v>12421.68</v>
      </c>
      <c r="N1065" s="227">
        <v>12.0776</v>
      </c>
      <c r="O1065" s="227">
        <v>1.8952</v>
      </c>
      <c r="P1065" s="227">
        <f t="shared" si="69"/>
        <v>2051.1623904761909</v>
      </c>
      <c r="Q1065" s="227">
        <f t="shared" si="67"/>
        <v>966.65576590748822</v>
      </c>
      <c r="R1065" s="227">
        <f t="shared" si="68"/>
        <v>2.001757142857143</v>
      </c>
    </row>
    <row r="1066" spans="11:18">
      <c r="K1066">
        <v>42054</v>
      </c>
      <c r="L1066" s="227">
        <v>2097.4499999999998</v>
      </c>
      <c r="M1066" s="227">
        <v>12135.28</v>
      </c>
      <c r="N1066" s="227">
        <v>12.090199999999999</v>
      </c>
      <c r="O1066" s="227">
        <v>1.8848</v>
      </c>
      <c r="P1066" s="227">
        <f t="shared" si="69"/>
        <v>2054.7290571428571</v>
      </c>
      <c r="Q1066" s="227">
        <f t="shared" si="67"/>
        <v>970.56514529968922</v>
      </c>
      <c r="R1066" s="227">
        <f t="shared" si="68"/>
        <v>1.9847761904761907</v>
      </c>
    </row>
    <row r="1067" spans="11:18">
      <c r="K1067">
        <v>42055</v>
      </c>
      <c r="L1067" s="227">
        <v>2110.3000000000002</v>
      </c>
      <c r="M1067" s="227">
        <v>12124.62</v>
      </c>
      <c r="N1067" s="227">
        <v>11.9641</v>
      </c>
      <c r="O1067" s="227">
        <v>1.9047000000000001</v>
      </c>
      <c r="P1067" s="227">
        <f t="shared" si="69"/>
        <v>2058.4519142857143</v>
      </c>
      <c r="Q1067" s="227">
        <f t="shared" si="67"/>
        <v>974.52556715006267</v>
      </c>
      <c r="R1067" s="227">
        <f t="shared" si="68"/>
        <v>1.9711571428571433</v>
      </c>
    </row>
    <row r="1068" spans="11:18">
      <c r="K1068">
        <v>42058</v>
      </c>
      <c r="L1068" s="227">
        <v>2109.6599000000001</v>
      </c>
      <c r="M1068" s="227">
        <v>12205.09</v>
      </c>
      <c r="N1068" s="227">
        <v>11.954000000000001</v>
      </c>
      <c r="O1068" s="227">
        <v>1.9596</v>
      </c>
      <c r="P1068" s="227">
        <f t="shared" si="69"/>
        <v>2060.6666761904767</v>
      </c>
      <c r="Q1068" s="227">
        <f t="shared" si="67"/>
        <v>979.11450087249739</v>
      </c>
      <c r="R1068" s="227">
        <f t="shared" si="68"/>
        <v>1.9630571428571431</v>
      </c>
    </row>
    <row r="1069" spans="11:18">
      <c r="K1069">
        <v>42059</v>
      </c>
      <c r="L1069" s="227">
        <v>2115.48</v>
      </c>
      <c r="M1069" s="227">
        <v>12105.76</v>
      </c>
      <c r="N1069" s="227">
        <v>11.8065</v>
      </c>
      <c r="O1069" s="227">
        <v>1.9473</v>
      </c>
      <c r="P1069" s="227">
        <f t="shared" si="69"/>
        <v>2063.6981000000005</v>
      </c>
      <c r="Q1069" s="227">
        <f t="shared" si="67"/>
        <v>983.15911119835835</v>
      </c>
      <c r="R1069" s="227">
        <f t="shared" si="68"/>
        <v>1.9553761904761904</v>
      </c>
    </row>
    <row r="1070" spans="11:18">
      <c r="K1070">
        <v>42060</v>
      </c>
      <c r="L1070" s="227">
        <v>2113.8600999999999</v>
      </c>
      <c r="M1070" s="227">
        <v>12237.66</v>
      </c>
      <c r="N1070" s="227">
        <v>11.8498</v>
      </c>
      <c r="O1070" s="227">
        <v>1.9272</v>
      </c>
      <c r="P1070" s="227">
        <f t="shared" si="69"/>
        <v>2066.4014333333334</v>
      </c>
      <c r="Q1070" s="227">
        <f t="shared" si="67"/>
        <v>986.90683609766677</v>
      </c>
      <c r="R1070" s="227">
        <f t="shared" si="68"/>
        <v>1.9464047619047617</v>
      </c>
    </row>
    <row r="1071" spans="11:18">
      <c r="K1071">
        <v>42061</v>
      </c>
      <c r="L1071" s="227">
        <v>2110.7399999999998</v>
      </c>
      <c r="M1071" s="227">
        <v>12192.15</v>
      </c>
      <c r="N1071" s="227">
        <v>11.792199999999999</v>
      </c>
      <c r="O1071" s="227">
        <v>1.8985000000000001</v>
      </c>
      <c r="P1071" s="227">
        <f t="shared" si="69"/>
        <v>2070.2676238095237</v>
      </c>
      <c r="Q1071" s="227">
        <f t="shared" si="67"/>
        <v>990.99821060446538</v>
      </c>
      <c r="R1071" s="227">
        <f t="shared" si="68"/>
        <v>1.9361428571428572</v>
      </c>
    </row>
    <row r="1072" spans="11:18">
      <c r="K1072">
        <v>42062</v>
      </c>
      <c r="L1072" s="227">
        <v>2104.5</v>
      </c>
      <c r="M1072" s="227">
        <v>12344.72</v>
      </c>
      <c r="N1072" s="227">
        <v>12.083299999999999</v>
      </c>
      <c r="O1072" s="227">
        <v>1.8879999999999999</v>
      </c>
      <c r="P1072" s="227">
        <f t="shared" si="69"/>
        <v>2075.1409571428571</v>
      </c>
      <c r="Q1072" s="227">
        <f t="shared" si="67"/>
        <v>995.29292048718685</v>
      </c>
      <c r="R1072" s="227">
        <f t="shared" si="68"/>
        <v>1.9273952380952379</v>
      </c>
    </row>
    <row r="1073" spans="11:18">
      <c r="K1073">
        <v>42065</v>
      </c>
      <c r="L1073" s="227">
        <v>2117.3899000000001</v>
      </c>
      <c r="M1073" s="227">
        <v>12375.82</v>
      </c>
      <c r="N1073" s="227">
        <v>11.855700000000001</v>
      </c>
      <c r="O1073" s="227">
        <v>1.8896999999999999</v>
      </c>
      <c r="P1073" s="227">
        <f t="shared" si="69"/>
        <v>2079.7190476190481</v>
      </c>
      <c r="Q1073" s="227">
        <f t="shared" si="67"/>
        <v>998.74233484426043</v>
      </c>
      <c r="R1073" s="227">
        <f t="shared" si="68"/>
        <v>1.9197285714285712</v>
      </c>
    </row>
    <row r="1074" spans="11:18">
      <c r="K1074">
        <v>42066</v>
      </c>
      <c r="L1074" s="227">
        <v>2107.7800000000002</v>
      </c>
      <c r="M1074" s="227">
        <v>12097.38</v>
      </c>
      <c r="N1074" s="227">
        <v>11.865600000000001</v>
      </c>
      <c r="O1074" s="227">
        <v>1.8653</v>
      </c>
      <c r="P1074" s="227">
        <f t="shared" si="69"/>
        <v>2085.0899999999997</v>
      </c>
      <c r="Q1074" s="227">
        <f t="shared" si="67"/>
        <v>1001.4133746624738</v>
      </c>
      <c r="R1074" s="227">
        <f t="shared" si="68"/>
        <v>1.9171285714285708</v>
      </c>
    </row>
    <row r="1075" spans="11:18">
      <c r="K1075">
        <v>42067</v>
      </c>
      <c r="L1075" s="227">
        <v>2098.5300000000002</v>
      </c>
      <c r="M1075" s="227">
        <v>11663.36</v>
      </c>
      <c r="N1075" s="227">
        <v>12.0014</v>
      </c>
      <c r="O1075" s="227">
        <v>1.8895999999999999</v>
      </c>
      <c r="P1075" s="227">
        <f t="shared" si="69"/>
        <v>2088.7890476190473</v>
      </c>
      <c r="Q1075" s="227">
        <f t="shared" si="67"/>
        <v>1001.4656735654232</v>
      </c>
      <c r="R1075" s="227">
        <f t="shared" si="68"/>
        <v>1.9133714285714281</v>
      </c>
    </row>
    <row r="1076" spans="11:18">
      <c r="K1076">
        <v>42068</v>
      </c>
      <c r="L1076" s="227">
        <v>2101.04</v>
      </c>
      <c r="M1076" s="227">
        <v>11728.17</v>
      </c>
      <c r="N1076" s="227">
        <v>11.862</v>
      </c>
      <c r="O1076" s="227">
        <v>1.9087000000000001</v>
      </c>
      <c r="P1076" s="227">
        <f t="shared" si="69"/>
        <v>2091.218095238095</v>
      </c>
      <c r="Q1076" s="227">
        <f t="shared" si="67"/>
        <v>1003.5401698494506</v>
      </c>
      <c r="R1076" s="227">
        <f t="shared" si="68"/>
        <v>1.9123428571428567</v>
      </c>
    </row>
    <row r="1077" spans="11:18">
      <c r="K1077">
        <v>42069</v>
      </c>
      <c r="L1077" s="227">
        <v>2071.2600000000002</v>
      </c>
      <c r="M1077" s="227">
        <v>11700.65</v>
      </c>
      <c r="N1077" s="227">
        <v>11.889200000000001</v>
      </c>
      <c r="O1077" s="227">
        <v>1.9787999999999999</v>
      </c>
      <c r="P1077" s="227">
        <f t="shared" si="69"/>
        <v>2092.6347619047615</v>
      </c>
      <c r="Q1077" s="227">
        <f t="shared" si="67"/>
        <v>1006.2061502646559</v>
      </c>
      <c r="R1077" s="227">
        <f t="shared" si="68"/>
        <v>1.9155238095238092</v>
      </c>
    </row>
    <row r="1078" spans="11:18">
      <c r="K1078">
        <v>42072</v>
      </c>
      <c r="L1078" s="227">
        <v>2079.4299000000001</v>
      </c>
      <c r="M1078" s="227">
        <v>11459.53</v>
      </c>
      <c r="N1078" s="227">
        <v>11.8467</v>
      </c>
      <c r="O1078" s="227">
        <v>1.9577</v>
      </c>
      <c r="P1078" s="227">
        <f t="shared" si="69"/>
        <v>2093.4399952380954</v>
      </c>
      <c r="Q1078" s="227">
        <f t="shared" si="67"/>
        <v>1006.8788337938341</v>
      </c>
      <c r="R1078" s="227">
        <f t="shared" si="68"/>
        <v>1.9195523809523809</v>
      </c>
    </row>
    <row r="1079" spans="11:18">
      <c r="K1079">
        <v>42073</v>
      </c>
      <c r="L1079" s="227">
        <v>2044.16</v>
      </c>
      <c r="M1079" s="227">
        <v>10838.14</v>
      </c>
      <c r="N1079" s="227">
        <v>11.875299999999999</v>
      </c>
      <c r="O1079" s="227">
        <v>1.9086000000000001</v>
      </c>
      <c r="P1079" s="227">
        <f t="shared" si="69"/>
        <v>2092.9014238095237</v>
      </c>
      <c r="Q1079" s="227">
        <f t="shared" si="67"/>
        <v>1003.0135412372749</v>
      </c>
      <c r="R1079" s="227">
        <f t="shared" si="68"/>
        <v>1.9187714285714288</v>
      </c>
    </row>
    <row r="1080" spans="11:18">
      <c r="K1080">
        <v>42074</v>
      </c>
      <c r="L1080" s="227">
        <v>2040.24</v>
      </c>
      <c r="M1080" s="227">
        <v>10924.84</v>
      </c>
      <c r="N1080" s="227">
        <v>11.9247</v>
      </c>
      <c r="O1080" s="227">
        <v>1.9208000000000001</v>
      </c>
      <c r="P1080" s="227">
        <f t="shared" si="69"/>
        <v>2092.5919000000004</v>
      </c>
      <c r="Q1080" s="227">
        <f t="shared" si="67"/>
        <v>998.39915973563768</v>
      </c>
      <c r="R1080" s="227">
        <f t="shared" si="68"/>
        <v>1.9155047619047618</v>
      </c>
    </row>
    <row r="1081" spans="11:18">
      <c r="K1081">
        <v>42075</v>
      </c>
      <c r="L1081" s="227">
        <v>2065.9499999999998</v>
      </c>
      <c r="M1081" s="227">
        <v>10971.83</v>
      </c>
      <c r="N1081" s="227">
        <v>11.803000000000001</v>
      </c>
      <c r="O1081" s="227">
        <v>2.0034000000000001</v>
      </c>
      <c r="P1081" s="227">
        <f t="shared" si="69"/>
        <v>2092.4661809523809</v>
      </c>
      <c r="Q1081" s="227">
        <f t="shared" si="67"/>
        <v>995.59960613083206</v>
      </c>
      <c r="R1081" s="227">
        <f t="shared" si="68"/>
        <v>1.9175000000000002</v>
      </c>
    </row>
    <row r="1082" spans="11:18">
      <c r="K1082">
        <v>42076</v>
      </c>
      <c r="L1082" s="227">
        <v>2053.3998999999999</v>
      </c>
      <c r="M1082" s="227">
        <v>10800.86</v>
      </c>
      <c r="N1082" s="227">
        <v>12.0274</v>
      </c>
      <c r="O1082" s="227">
        <v>2.0388000000000002</v>
      </c>
      <c r="P1082" s="227">
        <f t="shared" si="69"/>
        <v>2091.7456999999999</v>
      </c>
      <c r="Q1082" s="227">
        <f t="shared" si="67"/>
        <v>991.23082773986823</v>
      </c>
      <c r="R1082" s="227">
        <f t="shared" si="68"/>
        <v>1.9218476190476192</v>
      </c>
    </row>
    <row r="1083" spans="11:18">
      <c r="K1083">
        <v>42079</v>
      </c>
      <c r="L1083" s="227">
        <v>2081.1898999999999</v>
      </c>
      <c r="M1083" s="227">
        <v>10758.37</v>
      </c>
      <c r="N1083" s="227">
        <v>12.093400000000001</v>
      </c>
      <c r="O1083" s="227">
        <v>2.0316999999999998</v>
      </c>
      <c r="P1083" s="227">
        <f t="shared" si="69"/>
        <v>2091.3985523809524</v>
      </c>
      <c r="Q1083" s="227">
        <f t="shared" si="67"/>
        <v>986.10580614518915</v>
      </c>
      <c r="R1083" s="227">
        <f t="shared" si="68"/>
        <v>1.9270190476190479</v>
      </c>
    </row>
    <row r="1084" spans="11:18">
      <c r="K1084">
        <v>42080</v>
      </c>
      <c r="L1084" s="227">
        <v>2074.2800000000002</v>
      </c>
      <c r="M1084" s="227">
        <v>11484.65</v>
      </c>
      <c r="N1084" s="227">
        <v>11.9749</v>
      </c>
      <c r="O1084" s="227">
        <v>2.1135000000000002</v>
      </c>
      <c r="P1084" s="227">
        <f t="shared" si="69"/>
        <v>2090.3171238095233</v>
      </c>
      <c r="Q1084" s="227">
        <f t="shared" si="67"/>
        <v>985.07662220775364</v>
      </c>
      <c r="R1084" s="227">
        <f t="shared" si="68"/>
        <v>1.9392190476190483</v>
      </c>
    </row>
    <row r="1085" spans="11:18">
      <c r="K1085">
        <v>42081</v>
      </c>
      <c r="L1085" s="227">
        <v>2099.5</v>
      </c>
      <c r="M1085" s="227">
        <v>11200.32</v>
      </c>
      <c r="N1085" s="227">
        <v>12.0222</v>
      </c>
      <c r="O1085" s="227">
        <v>2.1440000000000001</v>
      </c>
      <c r="P1085" s="227">
        <f t="shared" si="69"/>
        <v>2090.2771190476187</v>
      </c>
      <c r="Q1085" s="227">
        <f t="shared" si="67"/>
        <v>980.49814249786175</v>
      </c>
      <c r="R1085" s="227">
        <f t="shared" si="68"/>
        <v>1.9502809523809528</v>
      </c>
    </row>
    <row r="1086" spans="11:18">
      <c r="K1086">
        <v>42082</v>
      </c>
      <c r="L1086" s="227">
        <v>2089.27</v>
      </c>
      <c r="M1086" s="227">
        <v>11245.93</v>
      </c>
      <c r="N1086" s="227">
        <v>12.0336</v>
      </c>
      <c r="O1086" s="227">
        <v>2.1852999999999998</v>
      </c>
      <c r="P1086" s="227">
        <f t="shared" si="69"/>
        <v>2089.7814095238091</v>
      </c>
      <c r="Q1086" s="227">
        <f t="shared" si="67"/>
        <v>975.97883129195668</v>
      </c>
      <c r="R1086" s="227">
        <f t="shared" si="68"/>
        <v>1.9640952380952379</v>
      </c>
    </row>
    <row r="1087" spans="11:18">
      <c r="K1087">
        <v>42083</v>
      </c>
      <c r="L1087" s="227">
        <v>2108.1001000000001</v>
      </c>
      <c r="M1087" s="227">
        <v>11215.76</v>
      </c>
      <c r="N1087" s="227">
        <v>12.032299999999999</v>
      </c>
      <c r="O1087" s="227">
        <v>2.2431000000000001</v>
      </c>
      <c r="P1087" s="227">
        <f t="shared" si="69"/>
        <v>2090.2885571428569</v>
      </c>
      <c r="Q1087" s="227">
        <f t="shared" si="67"/>
        <v>972.53446616801796</v>
      </c>
      <c r="R1087" s="227">
        <f t="shared" si="68"/>
        <v>1.9811571428571426</v>
      </c>
    </row>
    <row r="1088" spans="11:18">
      <c r="K1088">
        <v>42086</v>
      </c>
      <c r="L1088" s="227">
        <v>2104.4198999999999</v>
      </c>
      <c r="M1088" s="227">
        <v>11200.76</v>
      </c>
      <c r="N1088" s="227">
        <v>12.4148</v>
      </c>
      <c r="O1088" s="227">
        <v>2.1800000000000002</v>
      </c>
      <c r="P1088" s="227">
        <f t="shared" si="69"/>
        <v>2090.0085523809526</v>
      </c>
      <c r="Q1088" s="227">
        <f t="shared" si="67"/>
        <v>967.10762206782226</v>
      </c>
      <c r="R1088" s="227">
        <f t="shared" si="68"/>
        <v>1.9942666666666664</v>
      </c>
    </row>
    <row r="1089" spans="11:18">
      <c r="K1089">
        <v>42087</v>
      </c>
      <c r="L1089" s="227">
        <v>2091.5</v>
      </c>
      <c r="M1089" s="227">
        <v>11382.01</v>
      </c>
      <c r="N1089" s="227">
        <v>12.603999999999999</v>
      </c>
      <c r="O1089" s="227">
        <v>2.1478000000000002</v>
      </c>
      <c r="P1089" s="227">
        <f t="shared" si="69"/>
        <v>2089.1437952380957</v>
      </c>
      <c r="Q1089" s="227">
        <f t="shared" si="67"/>
        <v>961.33907922656965</v>
      </c>
      <c r="R1089" s="227">
        <f t="shared" si="68"/>
        <v>2.0032285714285711</v>
      </c>
    </row>
    <row r="1090" spans="11:18">
      <c r="K1090">
        <v>42088</v>
      </c>
      <c r="L1090" s="227">
        <v>2061.0500000000002</v>
      </c>
      <c r="M1090" s="227">
        <v>11364.77</v>
      </c>
      <c r="N1090" s="227">
        <v>12.0624</v>
      </c>
      <c r="O1090" s="227">
        <v>2.2797000000000001</v>
      </c>
      <c r="P1090" s="227">
        <f t="shared" si="69"/>
        <v>2086.5518904761907</v>
      </c>
      <c r="Q1090" s="227">
        <f t="shared" si="67"/>
        <v>957.42108712540289</v>
      </c>
      <c r="R1090" s="227">
        <f t="shared" si="68"/>
        <v>2.0190571428571422</v>
      </c>
    </row>
    <row r="1091" spans="11:18">
      <c r="K1091">
        <v>42089</v>
      </c>
      <c r="L1091" s="227">
        <v>2056.1498999999999</v>
      </c>
      <c r="M1091" s="227">
        <v>11363.86</v>
      </c>
      <c r="N1091" s="227">
        <v>11.8406</v>
      </c>
      <c r="O1091" s="227">
        <v>2.2488999999999999</v>
      </c>
      <c r="P1091" s="227">
        <f t="shared" si="69"/>
        <v>2083.8037857142863</v>
      </c>
      <c r="Q1091" s="227">
        <f t="shared" si="67"/>
        <v>953.98728169819799</v>
      </c>
      <c r="R1091" s="227">
        <f t="shared" si="68"/>
        <v>2.0343761904761899</v>
      </c>
    </row>
    <row r="1092" spans="11:18">
      <c r="K1092">
        <v>42090</v>
      </c>
      <c r="L1092" s="227">
        <v>2061.02</v>
      </c>
      <c r="M1092" s="227">
        <v>11364.05</v>
      </c>
      <c r="N1092" s="227">
        <v>11.942399999999999</v>
      </c>
      <c r="O1092" s="227">
        <v>2.2926000000000002</v>
      </c>
      <c r="P1092" s="227">
        <f t="shared" si="69"/>
        <v>2081.4361666666668</v>
      </c>
      <c r="Q1092" s="227">
        <f t="shared" si="67"/>
        <v>950.13340347678241</v>
      </c>
      <c r="R1092" s="227">
        <f t="shared" si="68"/>
        <v>2.0531428571428569</v>
      </c>
    </row>
    <row r="1093" spans="11:18">
      <c r="K1093">
        <v>42093</v>
      </c>
      <c r="L1093" s="227">
        <v>2086.2399999999998</v>
      </c>
      <c r="M1093" s="227">
        <v>11221.58</v>
      </c>
      <c r="N1093" s="227">
        <v>11.9445</v>
      </c>
      <c r="O1093" s="227">
        <v>2.2301000000000002</v>
      </c>
      <c r="P1093" s="227">
        <f t="shared" si="69"/>
        <v>2080.5666428571431</v>
      </c>
      <c r="Q1093" s="227">
        <f t="shared" si="67"/>
        <v>946.19851609325497</v>
      </c>
      <c r="R1093" s="227">
        <f t="shared" si="68"/>
        <v>2.0694333333333326</v>
      </c>
    </row>
    <row r="1094" spans="11:18">
      <c r="K1094">
        <v>42094</v>
      </c>
      <c r="L1094" s="227">
        <v>2067.8899000000001</v>
      </c>
      <c r="M1094" s="227">
        <v>11343.79</v>
      </c>
      <c r="N1094" s="227">
        <v>12.073600000000001</v>
      </c>
      <c r="O1094" s="227">
        <v>2.1423999999999999</v>
      </c>
      <c r="P1094" s="227">
        <f t="shared" si="69"/>
        <v>2078.2094999999999</v>
      </c>
      <c r="Q1094" s="227">
        <f t="shared" si="67"/>
        <v>941.28760896983351</v>
      </c>
      <c r="R1094" s="227">
        <f t="shared" si="68"/>
        <v>2.0814666666666666</v>
      </c>
    </row>
    <row r="1095" spans="11:18">
      <c r="K1095">
        <v>42095</v>
      </c>
      <c r="L1095" s="227">
        <v>2059.6898999999999</v>
      </c>
      <c r="M1095" s="227">
        <v>11151.46</v>
      </c>
      <c r="N1095" s="227">
        <v>12.1525</v>
      </c>
      <c r="O1095" s="227">
        <v>2.2336999999999998</v>
      </c>
      <c r="P1095" s="227">
        <f t="shared" si="69"/>
        <v>2075.9194952380949</v>
      </c>
      <c r="Q1095" s="227">
        <f t="shared" si="67"/>
        <v>936.47035566389309</v>
      </c>
      <c r="R1095" s="227">
        <f t="shared" si="68"/>
        <v>2.0990095238095234</v>
      </c>
    </row>
    <row r="1096" spans="11:18">
      <c r="K1096">
        <v>42096</v>
      </c>
      <c r="L1096" s="227">
        <v>2066.96</v>
      </c>
      <c r="M1096" s="227">
        <v>11263.73</v>
      </c>
      <c r="N1096" s="227">
        <v>12.0832</v>
      </c>
      <c r="O1096" s="227">
        <v>2.2886000000000002</v>
      </c>
      <c r="P1096" s="227">
        <f t="shared" si="69"/>
        <v>2074.4161619047613</v>
      </c>
      <c r="Q1096" s="227">
        <f t="shared" si="67"/>
        <v>934.58430345497288</v>
      </c>
      <c r="R1096" s="227">
        <f t="shared" si="68"/>
        <v>2.118009523809524</v>
      </c>
    </row>
    <row r="1097" spans="11:18">
      <c r="K1097">
        <v>42100</v>
      </c>
      <c r="L1097" s="227">
        <v>2080.6201000000001</v>
      </c>
      <c r="M1097" s="227">
        <v>11221.67</v>
      </c>
      <c r="N1097" s="227">
        <v>12.1111</v>
      </c>
      <c r="O1097" s="227">
        <v>2.2479</v>
      </c>
      <c r="P1097" s="227">
        <f t="shared" si="69"/>
        <v>2073.4437857142857</v>
      </c>
      <c r="Q1097" s="227">
        <f t="shared" si="67"/>
        <v>931.65927997347592</v>
      </c>
      <c r="R1097" s="227">
        <f t="shared" si="68"/>
        <v>2.1341619047619051</v>
      </c>
    </row>
    <row r="1098" spans="11:18">
      <c r="K1098">
        <v>42101</v>
      </c>
      <c r="L1098" s="227">
        <v>2076.3301000000001</v>
      </c>
      <c r="M1098" s="227">
        <v>11582.65</v>
      </c>
      <c r="N1098" s="227">
        <v>11.975</v>
      </c>
      <c r="O1098" s="227">
        <v>2.1898</v>
      </c>
      <c r="P1098" s="227">
        <f t="shared" si="69"/>
        <v>2073.6852190476193</v>
      </c>
      <c r="Q1098" s="227">
        <f t="shared" si="67"/>
        <v>930.87642027926222</v>
      </c>
      <c r="R1098" s="227">
        <f t="shared" si="68"/>
        <v>2.1442095238095242</v>
      </c>
    </row>
    <row r="1099" spans="11:18">
      <c r="K1099">
        <v>42102</v>
      </c>
      <c r="L1099" s="227">
        <v>2081.8998999999999</v>
      </c>
      <c r="M1099" s="227">
        <v>11527.73</v>
      </c>
      <c r="N1099" s="227">
        <v>11.9064</v>
      </c>
      <c r="O1099" s="227">
        <v>2.2092000000000001</v>
      </c>
      <c r="P1099" s="227">
        <f t="shared" si="69"/>
        <v>2073.8028380952378</v>
      </c>
      <c r="Q1099" s="227">
        <f t="shared" si="67"/>
        <v>930.92634836354512</v>
      </c>
      <c r="R1099" s="227">
        <f t="shared" si="68"/>
        <v>2.1561857142857144</v>
      </c>
    </row>
    <row r="1100" spans="11:18">
      <c r="K1100">
        <v>42103</v>
      </c>
      <c r="L1100" s="227">
        <v>2091.1799000000001</v>
      </c>
      <c r="M1100" s="227">
        <v>11553.4</v>
      </c>
      <c r="N1100" s="227">
        <v>11.882400000000001</v>
      </c>
      <c r="O1100" s="227">
        <v>2.1389999999999998</v>
      </c>
      <c r="P1100" s="227">
        <f t="shared" si="69"/>
        <v>2076.0418809523808</v>
      </c>
      <c r="Q1100" s="227">
        <f t="shared" si="67"/>
        <v>933.72839697529969</v>
      </c>
      <c r="R1100" s="227">
        <f t="shared" si="68"/>
        <v>2.1671571428571434</v>
      </c>
    </row>
    <row r="1101" spans="11:18">
      <c r="K1101">
        <v>42104</v>
      </c>
      <c r="L1101" s="227">
        <v>2102.0601000000001</v>
      </c>
      <c r="M1101" s="227">
        <v>11453.26</v>
      </c>
      <c r="N1101" s="227">
        <v>11.873699999999999</v>
      </c>
      <c r="O1101" s="227">
        <v>2.1284999999999998</v>
      </c>
      <c r="P1101" s="227">
        <f t="shared" si="69"/>
        <v>2078.9856952380956</v>
      </c>
      <c r="Q1101" s="227">
        <f t="shared" si="67"/>
        <v>936.00655557726338</v>
      </c>
      <c r="R1101" s="227">
        <f t="shared" si="68"/>
        <v>2.1770476190476193</v>
      </c>
    </row>
    <row r="1102" spans="11:18">
      <c r="K1102">
        <v>42107</v>
      </c>
      <c r="L1102" s="227">
        <v>2092.4299000000001</v>
      </c>
      <c r="M1102" s="227">
        <v>11684.42</v>
      </c>
      <c r="N1102" s="227">
        <v>11.888999999999999</v>
      </c>
      <c r="O1102" s="227">
        <v>2.1355</v>
      </c>
      <c r="P1102" s="227">
        <f t="shared" si="69"/>
        <v>2080.2466428571433</v>
      </c>
      <c r="Q1102" s="227">
        <f t="shared" si="67"/>
        <v>938.50554717849445</v>
      </c>
      <c r="R1102" s="227">
        <f t="shared" si="68"/>
        <v>2.1833380952380956</v>
      </c>
    </row>
    <row r="1103" spans="11:18">
      <c r="K1103">
        <v>42108</v>
      </c>
      <c r="L1103" s="227">
        <v>2095.8400999999999</v>
      </c>
      <c r="M1103" s="227">
        <v>11305.52</v>
      </c>
      <c r="N1103" s="227">
        <v>12.048999999999999</v>
      </c>
      <c r="O1103" s="227">
        <v>2.1214</v>
      </c>
      <c r="P1103" s="227">
        <f t="shared" si="69"/>
        <v>2082.2676047619052</v>
      </c>
      <c r="Q1103" s="227">
        <f t="shared" si="67"/>
        <v>940.42042053913474</v>
      </c>
      <c r="R1103" s="227">
        <f t="shared" si="68"/>
        <v>2.187271428571429</v>
      </c>
    </row>
    <row r="1104" spans="11:18">
      <c r="K1104">
        <v>42109</v>
      </c>
      <c r="L1104" s="227">
        <v>2106.6298999999999</v>
      </c>
      <c r="M1104" s="227">
        <v>11656.81</v>
      </c>
      <c r="N1104" s="227">
        <v>12.0945</v>
      </c>
      <c r="O1104" s="227">
        <v>2.1793999999999998</v>
      </c>
      <c r="P1104" s="227">
        <f t="shared" si="69"/>
        <v>2083.479033333334</v>
      </c>
      <c r="Q1104" s="227">
        <f t="shared" si="67"/>
        <v>943.96800943698702</v>
      </c>
      <c r="R1104" s="227">
        <f t="shared" si="68"/>
        <v>2.1943047619047626</v>
      </c>
    </row>
    <row r="1105" spans="11:18">
      <c r="K1105">
        <v>42110</v>
      </c>
      <c r="L1105" s="227">
        <v>2104.9899999999998</v>
      </c>
      <c r="M1105" s="227">
        <v>11670.91</v>
      </c>
      <c r="N1105" s="227">
        <v>12.168100000000001</v>
      </c>
      <c r="O1105" s="227">
        <v>2.2624</v>
      </c>
      <c r="P1105" s="227">
        <f t="shared" si="69"/>
        <v>2084.9414142857149</v>
      </c>
      <c r="Q1105" s="227">
        <f t="shared" si="67"/>
        <v>943.98335725145819</v>
      </c>
      <c r="R1105" s="227">
        <f t="shared" si="68"/>
        <v>2.2013952380952384</v>
      </c>
    </row>
    <row r="1106" spans="11:18">
      <c r="K1106">
        <v>42111</v>
      </c>
      <c r="L1106" s="227">
        <v>2081.1799000000001</v>
      </c>
      <c r="M1106" s="227">
        <v>11809.2</v>
      </c>
      <c r="N1106" s="227">
        <v>12.167</v>
      </c>
      <c r="O1106" s="227">
        <v>2.3641999999999999</v>
      </c>
      <c r="P1106" s="227">
        <f t="shared" si="69"/>
        <v>2084.069028571429</v>
      </c>
      <c r="Q1106" s="227">
        <f t="shared" si="67"/>
        <v>945.84751446999041</v>
      </c>
      <c r="R1106" s="227">
        <f t="shared" si="68"/>
        <v>2.2118809523809526</v>
      </c>
    </row>
    <row r="1107" spans="11:18">
      <c r="K1107">
        <v>42114</v>
      </c>
      <c r="L1107" s="227">
        <v>2100.3998999999999</v>
      </c>
      <c r="M1107" s="227">
        <v>11766.12</v>
      </c>
      <c r="N1107" s="227">
        <v>11.937200000000001</v>
      </c>
      <c r="O1107" s="227">
        <v>2.3069999999999999</v>
      </c>
      <c r="P1107" s="227">
        <f t="shared" si="69"/>
        <v>2084.5990238095237</v>
      </c>
      <c r="Q1107" s="227">
        <f t="shared" si="67"/>
        <v>948.26205146291306</v>
      </c>
      <c r="R1107" s="227">
        <f t="shared" si="68"/>
        <v>2.2176761904761904</v>
      </c>
    </row>
    <row r="1108" spans="11:18">
      <c r="K1108">
        <v>42115</v>
      </c>
      <c r="L1108" s="227">
        <v>2097.29</v>
      </c>
      <c r="M1108" s="227">
        <v>11789.22</v>
      </c>
      <c r="N1108" s="227">
        <v>11.8156</v>
      </c>
      <c r="O1108" s="227">
        <v>2.4076</v>
      </c>
      <c r="P1108" s="227">
        <f t="shared" si="69"/>
        <v>2084.084257142857</v>
      </c>
      <c r="Q1108" s="227">
        <f t="shared" si="67"/>
        <v>951.34105705036222</v>
      </c>
      <c r="R1108" s="227">
        <f t="shared" si="68"/>
        <v>2.2255095238095239</v>
      </c>
    </row>
    <row r="1109" spans="11:18">
      <c r="K1109">
        <v>42116</v>
      </c>
      <c r="L1109" s="227">
        <v>2107.96</v>
      </c>
      <c r="M1109" s="227">
        <v>11842.55</v>
      </c>
      <c r="N1109" s="227">
        <v>11.834</v>
      </c>
      <c r="O1109" s="227">
        <v>2.3824000000000001</v>
      </c>
      <c r="P1109" s="227">
        <f t="shared" si="69"/>
        <v>2084.252833333333</v>
      </c>
      <c r="Q1109" s="227">
        <f t="shared" si="67"/>
        <v>956.07283022366323</v>
      </c>
      <c r="R1109" s="227">
        <f t="shared" si="68"/>
        <v>2.2351476190476189</v>
      </c>
    </row>
    <row r="1110" spans="11:18">
      <c r="K1110">
        <v>42117</v>
      </c>
      <c r="L1110" s="227">
        <v>2112.9299000000001</v>
      </c>
      <c r="M1110" s="227">
        <v>11511.3</v>
      </c>
      <c r="N1110" s="227">
        <v>11.9628</v>
      </c>
      <c r="O1110" s="227">
        <v>2.4384000000000001</v>
      </c>
      <c r="P1110" s="227">
        <f t="shared" si="69"/>
        <v>2085.2733047619049</v>
      </c>
      <c r="Q1110" s="227">
        <f t="shared" ref="Q1110:Q1173" si="70">+AVERAGE(M1090:M1110)/AVERAGE(N1090:N1110)</f>
        <v>959.02130955454459</v>
      </c>
      <c r="R1110" s="227">
        <f t="shared" ref="R1110:R1173" si="71">AVERAGE(O1090:O1110)</f>
        <v>2.2489857142857139</v>
      </c>
    </row>
    <row r="1111" spans="11:18">
      <c r="K1111">
        <v>42118</v>
      </c>
      <c r="L1111" s="227">
        <v>2117.6898999999999</v>
      </c>
      <c r="M1111" s="227">
        <v>11690.01</v>
      </c>
      <c r="N1111" s="227">
        <v>11.9557</v>
      </c>
      <c r="O1111" s="227">
        <v>2.4838</v>
      </c>
      <c r="P1111" s="227">
        <f t="shared" si="69"/>
        <v>2087.9704428571431</v>
      </c>
      <c r="Q1111" s="227">
        <f t="shared" si="70"/>
        <v>960.72031003944619</v>
      </c>
      <c r="R1111" s="227">
        <f t="shared" si="71"/>
        <v>2.2587047619047622</v>
      </c>
    </row>
    <row r="1112" spans="11:18">
      <c r="K1112">
        <v>42121</v>
      </c>
      <c r="L1112" s="227">
        <v>2108.9198999999999</v>
      </c>
      <c r="M1112" s="227">
        <v>11949.14</v>
      </c>
      <c r="N1112" s="227">
        <v>11.905799999999999</v>
      </c>
      <c r="O1112" s="227">
        <v>2.3772000000000002</v>
      </c>
      <c r="P1112" s="227">
        <f t="shared" si="69"/>
        <v>2090.4832999999999</v>
      </c>
      <c r="Q1112" s="227">
        <f t="shared" si="70"/>
        <v>962.79656051183133</v>
      </c>
      <c r="R1112" s="227">
        <f t="shared" si="71"/>
        <v>2.2648142857142863</v>
      </c>
    </row>
    <row r="1113" spans="11:18">
      <c r="K1113">
        <v>42122</v>
      </c>
      <c r="L1113" s="227">
        <v>2114.7600000000002</v>
      </c>
      <c r="M1113" s="227">
        <v>12263.15</v>
      </c>
      <c r="N1113" s="227">
        <v>11.984</v>
      </c>
      <c r="O1113" s="227">
        <v>2.3917999999999999</v>
      </c>
      <c r="P1113" s="227">
        <f t="shared" si="69"/>
        <v>2093.0423476190476</v>
      </c>
      <c r="Q1113" s="227">
        <f t="shared" si="70"/>
        <v>966.208660374293</v>
      </c>
      <c r="R1113" s="227">
        <f t="shared" si="71"/>
        <v>2.2695380952380955</v>
      </c>
    </row>
    <row r="1114" spans="11:18">
      <c r="K1114">
        <v>42123</v>
      </c>
      <c r="L1114" s="227">
        <v>2106.8501000000001</v>
      </c>
      <c r="M1114" s="227">
        <v>12301.86</v>
      </c>
      <c r="N1114" s="227">
        <v>12.003</v>
      </c>
      <c r="O1114" s="227">
        <v>2.3559000000000001</v>
      </c>
      <c r="P1114" s="227">
        <f t="shared" si="69"/>
        <v>2094.023780952381</v>
      </c>
      <c r="Q1114" s="227">
        <f t="shared" si="70"/>
        <v>970.27403309300621</v>
      </c>
      <c r="R1114" s="227">
        <f t="shared" si="71"/>
        <v>2.2755285714285711</v>
      </c>
    </row>
    <row r="1115" spans="11:18">
      <c r="K1115">
        <v>42124</v>
      </c>
      <c r="L1115" s="227">
        <v>2085.5100000000002</v>
      </c>
      <c r="M1115" s="227">
        <v>12438.32</v>
      </c>
      <c r="N1115" s="227">
        <v>12.000999999999999</v>
      </c>
      <c r="O1115" s="227">
        <v>2.3092999999999999</v>
      </c>
      <c r="P1115" s="227">
        <f t="shared" si="69"/>
        <v>2094.8628333333336</v>
      </c>
      <c r="Q1115" s="227">
        <f t="shared" si="70"/>
        <v>974.90150982518423</v>
      </c>
      <c r="R1115" s="227">
        <f t="shared" si="71"/>
        <v>2.2834761904761907</v>
      </c>
    </row>
    <row r="1116" spans="11:18">
      <c r="K1116">
        <v>42125</v>
      </c>
      <c r="L1116" s="227">
        <v>2108.29</v>
      </c>
      <c r="M1116" s="227">
        <v>12377.74</v>
      </c>
      <c r="N1116" s="227">
        <v>11.8927</v>
      </c>
      <c r="O1116" s="227">
        <v>2.3165</v>
      </c>
      <c r="P1116" s="227">
        <f t="shared" ref="P1116:P1179" si="72">+AVERAGE(L1096:L1116)</f>
        <v>2097.1771238095243</v>
      </c>
      <c r="Q1116" s="227">
        <f t="shared" si="70"/>
        <v>980.78465568576576</v>
      </c>
      <c r="R1116" s="227">
        <f t="shared" si="71"/>
        <v>2.2874190476190477</v>
      </c>
    </row>
    <row r="1117" spans="11:18">
      <c r="K1117">
        <v>42128</v>
      </c>
      <c r="L1117" s="227">
        <v>2114.4899999999998</v>
      </c>
      <c r="M1117" s="227">
        <v>11981.57</v>
      </c>
      <c r="N1117" s="227">
        <v>11.950799999999999</v>
      </c>
      <c r="O1117" s="227">
        <v>2.3344999999999998</v>
      </c>
      <c r="P1117" s="227">
        <f t="shared" si="72"/>
        <v>2099.4404571428572</v>
      </c>
      <c r="Q1117" s="227">
        <f t="shared" si="70"/>
        <v>984.15710927964324</v>
      </c>
      <c r="R1117" s="227">
        <f t="shared" si="71"/>
        <v>2.2896047619047617</v>
      </c>
    </row>
    <row r="1118" spans="11:18">
      <c r="K1118">
        <v>42129</v>
      </c>
      <c r="L1118" s="227">
        <v>2089.46</v>
      </c>
      <c r="M1118" s="227">
        <v>12146.86</v>
      </c>
      <c r="N1118" s="227">
        <v>11.952299999999999</v>
      </c>
      <c r="O1118" s="227">
        <v>2.2576999999999998</v>
      </c>
      <c r="P1118" s="227">
        <f t="shared" si="72"/>
        <v>2099.8614047619049</v>
      </c>
      <c r="Q1118" s="227">
        <f t="shared" si="70"/>
        <v>988.4623407643312</v>
      </c>
      <c r="R1118" s="227">
        <f t="shared" si="71"/>
        <v>2.2900714285714283</v>
      </c>
    </row>
    <row r="1119" spans="11:18">
      <c r="K1119">
        <v>42130</v>
      </c>
      <c r="L1119" s="227">
        <v>2080.1498999999999</v>
      </c>
      <c r="M1119" s="227">
        <v>11682.3</v>
      </c>
      <c r="N1119" s="227">
        <v>11.9338</v>
      </c>
      <c r="O1119" s="227">
        <v>2.3725000000000001</v>
      </c>
      <c r="P1119" s="227">
        <f t="shared" si="72"/>
        <v>2100.0432999999998</v>
      </c>
      <c r="Q1119" s="227">
        <f t="shared" si="70"/>
        <v>989.02124870798889</v>
      </c>
      <c r="R1119" s="227">
        <f t="shared" si="71"/>
        <v>2.2987714285714285</v>
      </c>
    </row>
    <row r="1120" spans="11:18">
      <c r="K1120">
        <v>42131</v>
      </c>
      <c r="L1120" s="227">
        <v>2088</v>
      </c>
      <c r="M1120" s="227">
        <v>11625.23</v>
      </c>
      <c r="N1120" s="227">
        <v>11.9931</v>
      </c>
      <c r="O1120" s="227">
        <v>2.4087000000000001</v>
      </c>
      <c r="P1120" s="227">
        <f t="shared" si="72"/>
        <v>2100.3337809523809</v>
      </c>
      <c r="Q1120" s="227">
        <f t="shared" si="70"/>
        <v>989.06802310887144</v>
      </c>
      <c r="R1120" s="227">
        <f t="shared" si="71"/>
        <v>2.3082714285714285</v>
      </c>
    </row>
    <row r="1121" spans="11:18">
      <c r="K1121">
        <v>42132</v>
      </c>
      <c r="L1121" s="227">
        <v>2116.1001000000001</v>
      </c>
      <c r="M1121" s="227">
        <v>10904.07</v>
      </c>
      <c r="N1121" s="227">
        <v>12.1221</v>
      </c>
      <c r="O1121" s="227">
        <v>2.3672</v>
      </c>
      <c r="P1121" s="227">
        <f t="shared" si="72"/>
        <v>2101.5204571428571</v>
      </c>
      <c r="Q1121" s="227">
        <f t="shared" si="70"/>
        <v>985.54332421947686</v>
      </c>
      <c r="R1121" s="227">
        <f t="shared" si="71"/>
        <v>2.3191380952380953</v>
      </c>
    </row>
    <row r="1122" spans="11:18">
      <c r="K1122">
        <v>42135</v>
      </c>
      <c r="L1122" s="227">
        <v>2105.3301000000001</v>
      </c>
      <c r="M1122" s="227">
        <v>10588.06</v>
      </c>
      <c r="N1122" s="227">
        <v>12.0206</v>
      </c>
      <c r="O1122" s="227">
        <v>2.4087999999999998</v>
      </c>
      <c r="P1122" s="227">
        <f t="shared" si="72"/>
        <v>2101.6761714285713</v>
      </c>
      <c r="Q1122" s="227">
        <f t="shared" si="70"/>
        <v>981.52962201563309</v>
      </c>
      <c r="R1122" s="227">
        <f t="shared" si="71"/>
        <v>2.3324857142857143</v>
      </c>
    </row>
    <row r="1123" spans="11:18">
      <c r="K1123">
        <v>42136</v>
      </c>
      <c r="L1123" s="227">
        <v>2099.1201000000001</v>
      </c>
      <c r="M1123" s="227">
        <v>10939.53</v>
      </c>
      <c r="N1123" s="227">
        <v>12.033099999999999</v>
      </c>
      <c r="O1123" s="227">
        <v>2.4725999999999999</v>
      </c>
      <c r="P1123" s="227">
        <f t="shared" si="72"/>
        <v>2101.9947523809524</v>
      </c>
      <c r="Q1123" s="227">
        <f t="shared" si="70"/>
        <v>978.00931938761471</v>
      </c>
      <c r="R1123" s="227">
        <f t="shared" si="71"/>
        <v>2.3485380952380952</v>
      </c>
    </row>
    <row r="1124" spans="11:18">
      <c r="K1124">
        <v>42137</v>
      </c>
      <c r="L1124" s="227">
        <v>2098.48</v>
      </c>
      <c r="M1124" s="227">
        <v>11313.7</v>
      </c>
      <c r="N1124" s="227">
        <v>11.980399999999999</v>
      </c>
      <c r="O1124" s="227">
        <v>2.3241999999999998</v>
      </c>
      <c r="P1124" s="227">
        <f t="shared" si="72"/>
        <v>2102.1204619047617</v>
      </c>
      <c r="Q1124" s="227">
        <f t="shared" si="70"/>
        <v>978.30836256036787</v>
      </c>
      <c r="R1124" s="227">
        <f t="shared" si="71"/>
        <v>2.358195238095238</v>
      </c>
    </row>
    <row r="1125" spans="11:18">
      <c r="K1125">
        <v>42138</v>
      </c>
      <c r="L1125" s="227">
        <v>2121.1001000000001</v>
      </c>
      <c r="M1125" s="227">
        <v>11224.56</v>
      </c>
      <c r="N1125" s="227">
        <v>12.045999999999999</v>
      </c>
      <c r="O1125" s="227">
        <v>2.3531</v>
      </c>
      <c r="P1125" s="227">
        <f t="shared" si="72"/>
        <v>2102.8095190476188</v>
      </c>
      <c r="Q1125" s="227">
        <f t="shared" si="70"/>
        <v>976.77930184126103</v>
      </c>
      <c r="R1125" s="227">
        <f t="shared" si="71"/>
        <v>2.3664666666666667</v>
      </c>
    </row>
    <row r="1126" spans="11:18">
      <c r="K1126">
        <v>42139</v>
      </c>
      <c r="L1126" s="227">
        <v>2122.73</v>
      </c>
      <c r="M1126" s="227">
        <v>11101.02</v>
      </c>
      <c r="N1126" s="227">
        <v>11.995699999999999</v>
      </c>
      <c r="O1126" s="227">
        <v>2.4218999999999999</v>
      </c>
      <c r="P1126" s="227">
        <f t="shared" si="72"/>
        <v>2103.6542809523808</v>
      </c>
      <c r="Q1126" s="227">
        <f t="shared" si="70"/>
        <v>975.18282278943582</v>
      </c>
      <c r="R1126" s="227">
        <f t="shared" si="71"/>
        <v>2.3740619047619043</v>
      </c>
    </row>
    <row r="1127" spans="11:18">
      <c r="K1127">
        <v>42142</v>
      </c>
      <c r="L1127" s="227">
        <v>2129.1999999999998</v>
      </c>
      <c r="M1127" s="227">
        <v>10899.44</v>
      </c>
      <c r="N1127" s="227">
        <v>11.923500000000001</v>
      </c>
      <c r="O1127" s="227">
        <v>2.3822999999999999</v>
      </c>
      <c r="P1127" s="227">
        <f t="shared" si="72"/>
        <v>2105.9409523809527</v>
      </c>
      <c r="Q1127" s="227">
        <f t="shared" si="70"/>
        <v>972.50691760015798</v>
      </c>
      <c r="R1127" s="227">
        <f t="shared" si="71"/>
        <v>2.3749238095238092</v>
      </c>
    </row>
    <row r="1128" spans="11:18">
      <c r="K1128">
        <v>42143</v>
      </c>
      <c r="L1128" s="227">
        <v>2127.8301000000001</v>
      </c>
      <c r="M1128" s="227">
        <v>10808.51</v>
      </c>
      <c r="N1128" s="227">
        <v>11.826000000000001</v>
      </c>
      <c r="O1128" s="227">
        <v>2.2850000000000001</v>
      </c>
      <c r="P1128" s="227">
        <f t="shared" si="72"/>
        <v>2107.2471523809527</v>
      </c>
      <c r="Q1128" s="227">
        <f t="shared" si="70"/>
        <v>969.12436487584228</v>
      </c>
      <c r="R1128" s="227">
        <f t="shared" si="71"/>
        <v>2.3738761904761905</v>
      </c>
    </row>
    <row r="1129" spans="11:18">
      <c r="K1129">
        <v>42144</v>
      </c>
      <c r="L1129" s="227">
        <v>2125.8501000000001</v>
      </c>
      <c r="M1129" s="227">
        <v>10911.66</v>
      </c>
      <c r="N1129" s="227">
        <v>11.9003</v>
      </c>
      <c r="O1129" s="227">
        <v>2.2582</v>
      </c>
      <c r="P1129" s="227">
        <f t="shared" si="72"/>
        <v>2108.6071571428574</v>
      </c>
      <c r="Q1129" s="227">
        <f t="shared" si="70"/>
        <v>965.30437665967304</v>
      </c>
      <c r="R1129" s="227">
        <f t="shared" si="71"/>
        <v>2.3667619047619048</v>
      </c>
    </row>
    <row r="1130" spans="11:18">
      <c r="K1130">
        <v>42145</v>
      </c>
      <c r="L1130" s="227">
        <v>2130.8200999999999</v>
      </c>
      <c r="M1130" s="227">
        <v>11259.07</v>
      </c>
      <c r="N1130" s="227">
        <v>11.827</v>
      </c>
      <c r="O1130" s="227">
        <v>2.1922000000000001</v>
      </c>
      <c r="P1130" s="227">
        <f t="shared" si="72"/>
        <v>2109.695733333333</v>
      </c>
      <c r="Q1130" s="227">
        <f t="shared" si="70"/>
        <v>963.00859401527919</v>
      </c>
      <c r="R1130" s="227">
        <f t="shared" si="71"/>
        <v>2.3577047619047615</v>
      </c>
    </row>
    <row r="1131" spans="11:18">
      <c r="K1131">
        <v>42146</v>
      </c>
      <c r="L1131" s="227">
        <v>2126.0601000000001</v>
      </c>
      <c r="M1131" s="227">
        <v>11167.45</v>
      </c>
      <c r="N1131" s="227">
        <v>11.776199999999999</v>
      </c>
      <c r="O1131" s="227">
        <v>2.3210999999999999</v>
      </c>
      <c r="P1131" s="227">
        <f t="shared" si="72"/>
        <v>2110.320980952381</v>
      </c>
      <c r="Q1131" s="227">
        <f t="shared" si="70"/>
        <v>962.3546597902747</v>
      </c>
      <c r="R1131" s="227">
        <f t="shared" si="71"/>
        <v>2.3521190476190474</v>
      </c>
    </row>
    <row r="1132" spans="11:18">
      <c r="K1132">
        <v>42150</v>
      </c>
      <c r="L1132" s="227">
        <v>2104.1999999999998</v>
      </c>
      <c r="M1132" s="227">
        <v>11830.19</v>
      </c>
      <c r="N1132" s="227">
        <v>11.7265</v>
      </c>
      <c r="O1132" s="227">
        <v>2.3972000000000002</v>
      </c>
      <c r="P1132" s="227">
        <f t="shared" si="72"/>
        <v>2109.6786047619048</v>
      </c>
      <c r="Q1132" s="227">
        <f t="shared" si="70"/>
        <v>963.793098635972</v>
      </c>
      <c r="R1132" s="227">
        <f t="shared" si="71"/>
        <v>2.3479952380952382</v>
      </c>
    </row>
    <row r="1133" spans="11:18">
      <c r="K1133">
        <v>42151</v>
      </c>
      <c r="L1133" s="227">
        <v>2123.48</v>
      </c>
      <c r="M1133" s="227">
        <v>11598.43</v>
      </c>
      <c r="N1133" s="227">
        <v>11.7178</v>
      </c>
      <c r="O1133" s="227">
        <v>2.4538000000000002</v>
      </c>
      <c r="P1133" s="227">
        <f t="shared" si="72"/>
        <v>2110.371942857143</v>
      </c>
      <c r="Q1133" s="227">
        <f t="shared" si="70"/>
        <v>963.11667043752777</v>
      </c>
      <c r="R1133" s="227">
        <f t="shared" si="71"/>
        <v>2.3516428571428571</v>
      </c>
    </row>
    <row r="1134" spans="11:18">
      <c r="K1134">
        <v>42152</v>
      </c>
      <c r="L1134" s="227">
        <v>2120.79</v>
      </c>
      <c r="M1134" s="227">
        <v>11635.79</v>
      </c>
      <c r="N1134" s="227">
        <v>11.7988</v>
      </c>
      <c r="O1134" s="227">
        <v>2.4009999999999998</v>
      </c>
      <c r="P1134" s="227">
        <f t="shared" si="72"/>
        <v>2110.6590857142855</v>
      </c>
      <c r="Q1134" s="227">
        <f t="shared" si="70"/>
        <v>961.32372443651855</v>
      </c>
      <c r="R1134" s="227">
        <f t="shared" si="71"/>
        <v>2.3520809523809523</v>
      </c>
    </row>
    <row r="1135" spans="11:18">
      <c r="K1135">
        <v>42153</v>
      </c>
      <c r="L1135" s="227">
        <v>2107.3899000000001</v>
      </c>
      <c r="M1135" s="227">
        <v>11674.88</v>
      </c>
      <c r="N1135" s="227">
        <v>11.827</v>
      </c>
      <c r="O1135" s="227">
        <v>2.3521000000000001</v>
      </c>
      <c r="P1135" s="227">
        <f t="shared" si="72"/>
        <v>2110.6847904761908</v>
      </c>
      <c r="Q1135" s="227">
        <f t="shared" si="70"/>
        <v>959.4943669136652</v>
      </c>
      <c r="R1135" s="227">
        <f t="shared" si="71"/>
        <v>2.3519000000000001</v>
      </c>
    </row>
    <row r="1136" spans="11:18">
      <c r="K1136">
        <v>42156</v>
      </c>
      <c r="L1136" s="227">
        <v>2111.73</v>
      </c>
      <c r="M1136" s="227">
        <v>11452.99</v>
      </c>
      <c r="N1136" s="227">
        <v>11.6899</v>
      </c>
      <c r="O1136" s="227">
        <v>2.3502999999999998</v>
      </c>
      <c r="P1136" s="227">
        <f t="shared" si="72"/>
        <v>2111.933361904762</v>
      </c>
      <c r="Q1136" s="227">
        <f t="shared" si="70"/>
        <v>956.74631182041969</v>
      </c>
      <c r="R1136" s="227">
        <f t="shared" si="71"/>
        <v>2.3538523809523815</v>
      </c>
    </row>
    <row r="1137" spans="11:18">
      <c r="K1137">
        <v>42157</v>
      </c>
      <c r="L1137" s="227">
        <v>2109.6001000000001</v>
      </c>
      <c r="M1137" s="227">
        <v>11226.3</v>
      </c>
      <c r="N1137" s="227">
        <v>11.835599999999999</v>
      </c>
      <c r="O1137" s="227">
        <v>2.3469000000000002</v>
      </c>
      <c r="P1137" s="227">
        <f t="shared" si="72"/>
        <v>2111.995747619048</v>
      </c>
      <c r="Q1137" s="227">
        <f t="shared" si="70"/>
        <v>952.35690431072965</v>
      </c>
      <c r="R1137" s="227">
        <f t="shared" si="71"/>
        <v>2.3553000000000002</v>
      </c>
    </row>
    <row r="1138" spans="11:18">
      <c r="K1138">
        <v>42158</v>
      </c>
      <c r="L1138" s="227">
        <v>2114.0700999999999</v>
      </c>
      <c r="M1138" s="227">
        <v>10954.22</v>
      </c>
      <c r="N1138" s="227">
        <v>11.7514</v>
      </c>
      <c r="O1138" s="227">
        <v>2.3723000000000001</v>
      </c>
      <c r="P1138" s="227">
        <f t="shared" si="72"/>
        <v>2111.9757523809526</v>
      </c>
      <c r="Q1138" s="227">
        <f t="shared" si="70"/>
        <v>949.00277198029005</v>
      </c>
      <c r="R1138" s="227">
        <f t="shared" si="71"/>
        <v>2.3571</v>
      </c>
    </row>
    <row r="1139" spans="11:18">
      <c r="K1139">
        <v>42159</v>
      </c>
      <c r="L1139" s="227">
        <v>2095.8400999999999</v>
      </c>
      <c r="M1139" s="227">
        <v>10862.92</v>
      </c>
      <c r="N1139" s="227">
        <v>11.691599999999999</v>
      </c>
      <c r="O1139" s="227">
        <v>2.3252999999999999</v>
      </c>
      <c r="P1139" s="227">
        <f t="shared" si="72"/>
        <v>2112.2795666666666</v>
      </c>
      <c r="Q1139" s="227">
        <f t="shared" si="70"/>
        <v>944.84693067496778</v>
      </c>
      <c r="R1139" s="227">
        <f t="shared" si="71"/>
        <v>2.3603190476190474</v>
      </c>
    </row>
    <row r="1140" spans="11:18">
      <c r="K1140">
        <v>42160</v>
      </c>
      <c r="L1140" s="227">
        <v>2092.8301000000001</v>
      </c>
      <c r="M1140" s="227">
        <v>10495.44</v>
      </c>
      <c r="N1140" s="227">
        <v>11.762700000000001</v>
      </c>
      <c r="O1140" s="227">
        <v>2.3235000000000001</v>
      </c>
      <c r="P1140" s="227">
        <f t="shared" si="72"/>
        <v>2112.8833857142859</v>
      </c>
      <c r="Q1140" s="227">
        <f t="shared" si="70"/>
        <v>940.73372697499235</v>
      </c>
      <c r="R1140" s="227">
        <f t="shared" si="71"/>
        <v>2.3579857142857144</v>
      </c>
    </row>
    <row r="1141" spans="11:18">
      <c r="K1141">
        <v>42163</v>
      </c>
      <c r="L1141" s="227">
        <v>2079.2800000000002</v>
      </c>
      <c r="M1141" s="227">
        <v>9833.2000000000007</v>
      </c>
      <c r="N1141" s="227">
        <v>11.7332</v>
      </c>
      <c r="O1141" s="227">
        <v>2.2677</v>
      </c>
      <c r="P1141" s="227">
        <f t="shared" si="72"/>
        <v>2112.4681476190476</v>
      </c>
      <c r="Q1141" s="227">
        <f t="shared" si="70"/>
        <v>934.5183693501707</v>
      </c>
      <c r="R1141" s="227">
        <f t="shared" si="71"/>
        <v>2.3512714285714287</v>
      </c>
    </row>
    <row r="1142" spans="11:18">
      <c r="K1142">
        <v>42164</v>
      </c>
      <c r="L1142" s="227">
        <v>2080.1498999999999</v>
      </c>
      <c r="M1142" s="227">
        <v>9777.73</v>
      </c>
      <c r="N1142" s="227">
        <v>11.7531</v>
      </c>
      <c r="O1142" s="227">
        <v>2.2624</v>
      </c>
      <c r="P1142" s="227">
        <f t="shared" si="72"/>
        <v>2110.7562333333326</v>
      </c>
      <c r="Q1142" s="227">
        <f t="shared" si="70"/>
        <v>931.37496158740953</v>
      </c>
      <c r="R1142" s="227">
        <f t="shared" si="71"/>
        <v>2.346280952380952</v>
      </c>
    </row>
    <row r="1143" spans="11:18">
      <c r="K1143">
        <v>42165</v>
      </c>
      <c r="L1143" s="227">
        <v>2105.1999999999998</v>
      </c>
      <c r="M1143" s="227">
        <v>10290.17</v>
      </c>
      <c r="N1143" s="227">
        <v>11.727499999999999</v>
      </c>
      <c r="O1143" s="227">
        <v>2.2174999999999998</v>
      </c>
      <c r="P1143" s="227">
        <f t="shared" si="72"/>
        <v>2110.7500380952374</v>
      </c>
      <c r="Q1143" s="227">
        <f t="shared" si="70"/>
        <v>931.27467297672058</v>
      </c>
      <c r="R1143" s="227">
        <f t="shared" si="71"/>
        <v>2.3371714285714287</v>
      </c>
    </row>
    <row r="1144" spans="11:18">
      <c r="K1144">
        <v>42166</v>
      </c>
      <c r="L1144" s="227">
        <v>2108.8600999999999</v>
      </c>
      <c r="M1144" s="227">
        <v>10922.85</v>
      </c>
      <c r="N1144" s="227">
        <v>11.798299999999999</v>
      </c>
      <c r="O1144" s="227">
        <v>2.2498999999999998</v>
      </c>
      <c r="P1144" s="227">
        <f t="shared" si="72"/>
        <v>2111.2138476190471</v>
      </c>
      <c r="Q1144" s="227">
        <f t="shared" si="70"/>
        <v>932.08883120338135</v>
      </c>
      <c r="R1144" s="227">
        <f t="shared" si="71"/>
        <v>2.3265666666666669</v>
      </c>
    </row>
    <row r="1145" spans="11:18">
      <c r="K1145">
        <v>42167</v>
      </c>
      <c r="L1145" s="227">
        <v>2094.1100999999999</v>
      </c>
      <c r="M1145" s="227">
        <v>10961.5</v>
      </c>
      <c r="N1145" s="227">
        <v>11.9679</v>
      </c>
      <c r="O1145" s="227">
        <v>2.2858999999999998</v>
      </c>
      <c r="P1145" s="227">
        <f t="shared" si="72"/>
        <v>2111.005757142857</v>
      </c>
      <c r="Q1145" s="227">
        <f t="shared" si="70"/>
        <v>930.71607088150449</v>
      </c>
      <c r="R1145" s="227">
        <f t="shared" si="71"/>
        <v>2.3247428571428572</v>
      </c>
    </row>
    <row r="1146" spans="11:18">
      <c r="K1146">
        <v>42170</v>
      </c>
      <c r="L1146" s="227">
        <v>2084.4299000000001</v>
      </c>
      <c r="M1146" s="227">
        <v>11032.87</v>
      </c>
      <c r="N1146" s="227">
        <v>11.969799999999999</v>
      </c>
      <c r="O1146" s="227">
        <v>2.2589000000000001</v>
      </c>
      <c r="P1146" s="227">
        <f t="shared" si="72"/>
        <v>2109.2595571428569</v>
      </c>
      <c r="Q1146" s="227">
        <f t="shared" si="70"/>
        <v>930.22909695894964</v>
      </c>
      <c r="R1146" s="227">
        <f t="shared" si="71"/>
        <v>2.3202571428571424</v>
      </c>
    </row>
    <row r="1147" spans="11:18">
      <c r="K1147">
        <v>42171</v>
      </c>
      <c r="L1147" s="227">
        <v>2096.29</v>
      </c>
      <c r="M1147" s="227">
        <v>10736.51</v>
      </c>
      <c r="N1147" s="227">
        <v>12.081799999999999</v>
      </c>
      <c r="O1147" s="227">
        <v>2.1800999999999999</v>
      </c>
      <c r="P1147" s="227">
        <f t="shared" si="72"/>
        <v>2108.0005095238093</v>
      </c>
      <c r="Q1147" s="227">
        <f t="shared" si="70"/>
        <v>928.43696477712001</v>
      </c>
      <c r="R1147" s="227">
        <f t="shared" si="71"/>
        <v>2.3087428571428568</v>
      </c>
    </row>
    <row r="1148" spans="11:18">
      <c r="K1148">
        <v>42172</v>
      </c>
      <c r="L1148" s="227">
        <v>2100.4398999999999</v>
      </c>
      <c r="M1148" s="227">
        <v>10800.18</v>
      </c>
      <c r="N1148" s="227">
        <v>12.265499999999999</v>
      </c>
      <c r="O1148" s="227">
        <v>2.1480000000000001</v>
      </c>
      <c r="P1148" s="227">
        <f t="shared" si="72"/>
        <v>2106.6309809523805</v>
      </c>
      <c r="Q1148" s="227">
        <f t="shared" si="70"/>
        <v>926.75927301241154</v>
      </c>
      <c r="R1148" s="227">
        <f t="shared" si="71"/>
        <v>2.2975857142857143</v>
      </c>
    </row>
    <row r="1149" spans="11:18">
      <c r="K1149">
        <v>42173</v>
      </c>
      <c r="L1149" s="227">
        <v>2121.2399999999998</v>
      </c>
      <c r="M1149" s="227">
        <v>10990.43</v>
      </c>
      <c r="N1149" s="227">
        <v>12.311299999999999</v>
      </c>
      <c r="O1149" s="227">
        <v>2.2212999999999998</v>
      </c>
      <c r="P1149" s="227">
        <f t="shared" si="72"/>
        <v>2106.3171666666667</v>
      </c>
      <c r="Q1149" s="227">
        <f t="shared" si="70"/>
        <v>925.68325022537988</v>
      </c>
      <c r="R1149" s="227">
        <f t="shared" si="71"/>
        <v>2.2945523809523811</v>
      </c>
    </row>
    <row r="1150" spans="11:18">
      <c r="K1150">
        <v>42174</v>
      </c>
      <c r="L1150" s="227">
        <v>2109.9899999999998</v>
      </c>
      <c r="M1150" s="227">
        <v>10928.62</v>
      </c>
      <c r="N1150" s="227">
        <v>12.430099999999999</v>
      </c>
      <c r="O1150" s="227">
        <v>2.2698999999999998</v>
      </c>
      <c r="P1150" s="227">
        <f t="shared" si="72"/>
        <v>2105.5619238095237</v>
      </c>
      <c r="Q1150" s="227">
        <f t="shared" si="70"/>
        <v>923.78515332160066</v>
      </c>
      <c r="R1150" s="227">
        <f t="shared" si="71"/>
        <v>2.2951095238095238</v>
      </c>
    </row>
    <row r="1151" spans="11:18">
      <c r="K1151">
        <v>42177</v>
      </c>
      <c r="L1151" s="227">
        <v>2122.8501000000001</v>
      </c>
      <c r="M1151" s="227">
        <v>10928.46</v>
      </c>
      <c r="N1151" s="227">
        <v>12.4137</v>
      </c>
      <c r="O1151" s="227">
        <v>2.2214</v>
      </c>
      <c r="P1151" s="227">
        <f t="shared" si="72"/>
        <v>2105.1824000000001</v>
      </c>
      <c r="Q1151" s="227">
        <f t="shared" si="70"/>
        <v>920.295188931555</v>
      </c>
      <c r="R1151" s="227">
        <f t="shared" si="71"/>
        <v>2.2965</v>
      </c>
    </row>
    <row r="1152" spans="11:18">
      <c r="K1152">
        <v>42178</v>
      </c>
      <c r="L1152" s="227">
        <v>2124.1999999999998</v>
      </c>
      <c r="M1152" s="227">
        <v>11177.36</v>
      </c>
      <c r="N1152" s="227">
        <v>12.3865</v>
      </c>
      <c r="O1152" s="227">
        <v>2.1623000000000001</v>
      </c>
      <c r="P1152" s="227">
        <f t="shared" si="72"/>
        <v>2105.0938238095232</v>
      </c>
      <c r="Q1152" s="227">
        <f t="shared" si="70"/>
        <v>918.09383977018831</v>
      </c>
      <c r="R1152" s="227">
        <f t="shared" si="71"/>
        <v>2.2889380952380955</v>
      </c>
    </row>
    <row r="1153" spans="11:18">
      <c r="K1153">
        <v>42179</v>
      </c>
      <c r="L1153" s="227">
        <v>2108.5801000000001</v>
      </c>
      <c r="M1153" s="227">
        <v>11158.65</v>
      </c>
      <c r="N1153" s="227">
        <v>12.4109</v>
      </c>
      <c r="O1153" s="227">
        <v>2.2269000000000001</v>
      </c>
      <c r="P1153" s="227">
        <f t="shared" si="72"/>
        <v>2105.3023999999996</v>
      </c>
      <c r="Q1153" s="227">
        <f t="shared" si="70"/>
        <v>912.92170597045094</v>
      </c>
      <c r="R1153" s="227">
        <f t="shared" si="71"/>
        <v>2.2808285714285716</v>
      </c>
    </row>
    <row r="1154" spans="11:18">
      <c r="K1154">
        <v>42180</v>
      </c>
      <c r="L1154" s="227">
        <v>2102.3101000000001</v>
      </c>
      <c r="M1154" s="227">
        <v>11069.48</v>
      </c>
      <c r="N1154" s="227">
        <v>12.5976</v>
      </c>
      <c r="O1154" s="227">
        <v>2.1408999999999998</v>
      </c>
      <c r="P1154" s="227">
        <f t="shared" si="72"/>
        <v>2104.2943095238093</v>
      </c>
      <c r="Q1154" s="227">
        <f t="shared" si="70"/>
        <v>907.63972209820463</v>
      </c>
      <c r="R1154" s="227">
        <f t="shared" si="71"/>
        <v>2.2659285714285722</v>
      </c>
    </row>
    <row r="1155" spans="11:18">
      <c r="K1155">
        <v>42181</v>
      </c>
      <c r="L1155" s="227">
        <v>2101.4899999999998</v>
      </c>
      <c r="M1155" s="227">
        <v>10887.94</v>
      </c>
      <c r="N1155" s="227">
        <v>12.7536</v>
      </c>
      <c r="O1155" s="227">
        <v>2.1480000000000001</v>
      </c>
      <c r="P1155" s="227">
        <f t="shared" si="72"/>
        <v>2103.3752619047614</v>
      </c>
      <c r="Q1155" s="227">
        <f t="shared" si="70"/>
        <v>901.2624477107272</v>
      </c>
      <c r="R1155" s="227">
        <f t="shared" si="71"/>
        <v>2.2538809523809533</v>
      </c>
    </row>
    <row r="1156" spans="11:18">
      <c r="K1156">
        <v>42184</v>
      </c>
      <c r="L1156" s="227">
        <v>2057.6399000000001</v>
      </c>
      <c r="M1156" s="227">
        <v>10701.36</v>
      </c>
      <c r="N1156" s="227">
        <v>12.6684</v>
      </c>
      <c r="O1156" s="227">
        <v>2.1854</v>
      </c>
      <c r="P1156" s="227">
        <f t="shared" si="72"/>
        <v>2101.0062142857141</v>
      </c>
      <c r="Q1156" s="227">
        <f t="shared" si="70"/>
        <v>894.44418197766618</v>
      </c>
      <c r="R1156" s="227">
        <f t="shared" si="71"/>
        <v>2.2459428571428575</v>
      </c>
    </row>
    <row r="1157" spans="11:18">
      <c r="K1157">
        <v>42185</v>
      </c>
      <c r="L1157" s="227">
        <v>2063.1100999999999</v>
      </c>
      <c r="M1157" s="227">
        <v>10660.73</v>
      </c>
      <c r="N1157" s="227">
        <v>12.9877</v>
      </c>
      <c r="O1157" s="227">
        <v>2.1977000000000002</v>
      </c>
      <c r="P1157" s="227">
        <f t="shared" si="72"/>
        <v>2098.6909809523809</v>
      </c>
      <c r="Q1157" s="227">
        <f t="shared" si="70"/>
        <v>886.7940314502805</v>
      </c>
      <c r="R1157" s="227">
        <f t="shared" si="71"/>
        <v>2.2386761904761907</v>
      </c>
    </row>
    <row r="1158" spans="11:18">
      <c r="K1158">
        <v>42186</v>
      </c>
      <c r="L1158" s="227">
        <v>2077.4198999999999</v>
      </c>
      <c r="M1158" s="227">
        <v>10701.96</v>
      </c>
      <c r="N1158" s="227">
        <v>13.2524</v>
      </c>
      <c r="O1158" s="227">
        <v>2.1678000000000002</v>
      </c>
      <c r="P1158" s="227">
        <f t="shared" si="72"/>
        <v>2097.1585904761905</v>
      </c>
      <c r="Q1158" s="227">
        <f t="shared" si="70"/>
        <v>879.85735153769747</v>
      </c>
      <c r="R1158" s="227">
        <f t="shared" si="71"/>
        <v>2.230147619047619</v>
      </c>
    </row>
    <row r="1159" spans="11:18">
      <c r="K1159">
        <v>42187</v>
      </c>
      <c r="L1159" s="227">
        <v>2076.7800000000002</v>
      </c>
      <c r="M1159" s="227">
        <v>10800.27</v>
      </c>
      <c r="N1159" s="227">
        <v>13.277799999999999</v>
      </c>
      <c r="O1159" s="227">
        <v>2.1924999999999999</v>
      </c>
      <c r="P1159" s="227">
        <f t="shared" si="72"/>
        <v>2095.3828714285714</v>
      </c>
      <c r="Q1159" s="227">
        <f t="shared" si="70"/>
        <v>874.06058827128402</v>
      </c>
      <c r="R1159" s="227">
        <f t="shared" si="71"/>
        <v>2.2215857142857143</v>
      </c>
    </row>
    <row r="1160" spans="11:18">
      <c r="K1160">
        <v>42188</v>
      </c>
      <c r="M1160" s="227">
        <v>10555.28</v>
      </c>
      <c r="N1160" s="227">
        <v>13.255100000000001</v>
      </c>
      <c r="O1160" s="227">
        <v>2.1255999999999999</v>
      </c>
      <c r="P1160" s="227">
        <f t="shared" si="72"/>
        <v>2095.3600099999999</v>
      </c>
      <c r="Q1160" s="227">
        <f t="shared" si="70"/>
        <v>867.61639214656805</v>
      </c>
      <c r="R1160" s="227">
        <f t="shared" si="71"/>
        <v>2.2120761904761905</v>
      </c>
    </row>
    <row r="1161" spans="11:18">
      <c r="K1161">
        <v>42191</v>
      </c>
      <c r="L1161" s="227">
        <v>2068.7600000000002</v>
      </c>
      <c r="M1161" s="227">
        <v>10276.799999999999</v>
      </c>
      <c r="N1161" s="227">
        <v>13.360300000000001</v>
      </c>
      <c r="O1161" s="227">
        <v>2.0678999999999998</v>
      </c>
      <c r="P1161" s="227">
        <f t="shared" si="72"/>
        <v>2094.1565049999999</v>
      </c>
      <c r="Q1161" s="227">
        <f t="shared" si="70"/>
        <v>861.47741509740706</v>
      </c>
      <c r="R1161" s="227">
        <f t="shared" si="71"/>
        <v>2.199904761904762</v>
      </c>
    </row>
    <row r="1162" spans="11:18">
      <c r="K1162">
        <v>42192</v>
      </c>
      <c r="L1162" s="227">
        <v>2081.3400999999999</v>
      </c>
      <c r="M1162" s="227">
        <v>9654.08</v>
      </c>
      <c r="N1162" s="227">
        <v>13.376899999999999</v>
      </c>
      <c r="O1162" s="227">
        <v>2.0365000000000002</v>
      </c>
      <c r="P1162" s="227">
        <f t="shared" si="72"/>
        <v>2094.2595100000003</v>
      </c>
      <c r="Q1162" s="227">
        <f t="shared" si="70"/>
        <v>855.41334564042336</v>
      </c>
      <c r="R1162" s="227">
        <f t="shared" si="71"/>
        <v>2.1888952380952378</v>
      </c>
    </row>
    <row r="1163" spans="11:18">
      <c r="K1163">
        <v>42193</v>
      </c>
      <c r="L1163" s="227">
        <v>2046.6801</v>
      </c>
      <c r="M1163" s="227">
        <v>9521.27</v>
      </c>
      <c r="N1163" s="227">
        <v>13.433999999999999</v>
      </c>
      <c r="O1163" s="227">
        <v>2.0034000000000001</v>
      </c>
      <c r="P1163" s="227">
        <f t="shared" si="72"/>
        <v>2092.5860199999997</v>
      </c>
      <c r="Q1163" s="227">
        <f t="shared" si="70"/>
        <v>849.01307799617018</v>
      </c>
      <c r="R1163" s="227">
        <f t="shared" si="71"/>
        <v>2.1765619047619045</v>
      </c>
    </row>
    <row r="1164" spans="11:18">
      <c r="K1164">
        <v>42194</v>
      </c>
      <c r="L1164" s="227">
        <v>2051.3101000000001</v>
      </c>
      <c r="M1164" s="227">
        <v>9288.41</v>
      </c>
      <c r="N1164" s="227">
        <v>13.296799999999999</v>
      </c>
      <c r="O1164" s="227">
        <v>2.0714000000000001</v>
      </c>
      <c r="P1164" s="227">
        <f t="shared" si="72"/>
        <v>2089.891525</v>
      </c>
      <c r="Q1164" s="227">
        <f t="shared" si="70"/>
        <v>840.24797180885662</v>
      </c>
      <c r="R1164" s="227">
        <f t="shared" si="71"/>
        <v>2.169604761904762</v>
      </c>
    </row>
    <row r="1165" spans="11:18">
      <c r="K1165">
        <v>42195</v>
      </c>
      <c r="L1165" s="227">
        <v>2076.6201000000001</v>
      </c>
      <c r="M1165" s="227">
        <v>9799.31</v>
      </c>
      <c r="N1165" s="227">
        <v>13.160399999999999</v>
      </c>
      <c r="O1165" s="227">
        <v>2.1751999999999998</v>
      </c>
      <c r="P1165" s="227">
        <f t="shared" si="72"/>
        <v>2088.2795249999999</v>
      </c>
      <c r="Q1165" s="227">
        <f t="shared" si="70"/>
        <v>831.7743318444958</v>
      </c>
      <c r="R1165" s="227">
        <f t="shared" si="71"/>
        <v>2.1660476190476183</v>
      </c>
    </row>
    <row r="1166" spans="11:18">
      <c r="K1166">
        <v>42198</v>
      </c>
      <c r="L1166" s="227">
        <v>2099.6001000000001</v>
      </c>
      <c r="M1166" s="227">
        <v>9411.3700000000008</v>
      </c>
      <c r="N1166" s="227">
        <v>13.326599999999999</v>
      </c>
      <c r="O1166" s="227">
        <v>2.1840999999999999</v>
      </c>
      <c r="P1166" s="227">
        <f t="shared" si="72"/>
        <v>2088.5540250000004</v>
      </c>
      <c r="Q1166" s="227">
        <f t="shared" si="70"/>
        <v>821.81117043817255</v>
      </c>
      <c r="R1166" s="227">
        <f t="shared" si="71"/>
        <v>2.1611999999999996</v>
      </c>
    </row>
    <row r="1167" spans="11:18">
      <c r="K1167">
        <v>42199</v>
      </c>
      <c r="L1167" s="227">
        <v>2108.9499999999998</v>
      </c>
      <c r="M1167" s="227">
        <v>9659.57</v>
      </c>
      <c r="N1167" s="227">
        <v>13.3437</v>
      </c>
      <c r="O1167" s="227">
        <v>2.1806000000000001</v>
      </c>
      <c r="P1167" s="227">
        <f t="shared" si="72"/>
        <v>2089.7800299999999</v>
      </c>
      <c r="Q1167" s="227">
        <f t="shared" si="70"/>
        <v>812.55647837521258</v>
      </c>
      <c r="R1167" s="227">
        <f t="shared" si="71"/>
        <v>2.1574714285714283</v>
      </c>
    </row>
    <row r="1168" spans="11:18">
      <c r="K1168">
        <v>42200</v>
      </c>
      <c r="L1168" s="227">
        <v>2107.3998999999999</v>
      </c>
      <c r="M1168" s="227">
        <v>9814.6200000000008</v>
      </c>
      <c r="N1168" s="227">
        <v>13.345700000000001</v>
      </c>
      <c r="O1168" s="227">
        <v>2.2179000000000002</v>
      </c>
      <c r="P1168" s="227">
        <f t="shared" si="72"/>
        <v>2090.3355249999995</v>
      </c>
      <c r="Q1168" s="227">
        <f t="shared" si="70"/>
        <v>805.38237838434736</v>
      </c>
      <c r="R1168" s="227">
        <f t="shared" si="71"/>
        <v>2.1592714285714285</v>
      </c>
    </row>
    <row r="1169" spans="11:18">
      <c r="K1169">
        <v>42201</v>
      </c>
      <c r="L1169" s="227">
        <v>2124.29</v>
      </c>
      <c r="M1169" s="227">
        <v>9600.9699999999993</v>
      </c>
      <c r="N1169" s="227">
        <v>13.370100000000001</v>
      </c>
      <c r="O1169" s="227">
        <v>2.1524000000000001</v>
      </c>
      <c r="P1169" s="227">
        <f t="shared" si="72"/>
        <v>2091.5280299999999</v>
      </c>
      <c r="Q1169" s="227">
        <f t="shared" si="70"/>
        <v>797.72422308875639</v>
      </c>
      <c r="R1169" s="227">
        <f t="shared" si="71"/>
        <v>2.1594809523809522</v>
      </c>
    </row>
    <row r="1170" spans="11:18">
      <c r="K1170">
        <v>42202</v>
      </c>
      <c r="L1170" s="227">
        <v>2126.6399000000001</v>
      </c>
      <c r="M1170" s="227">
        <v>10189.5</v>
      </c>
      <c r="N1170" s="227">
        <v>13.360099999999999</v>
      </c>
      <c r="O1170" s="227">
        <v>2.1842999999999999</v>
      </c>
      <c r="P1170" s="227">
        <f t="shared" si="72"/>
        <v>2091.7980250000001</v>
      </c>
      <c r="Q1170" s="227">
        <f t="shared" si="70"/>
        <v>791.74346002533139</v>
      </c>
      <c r="R1170" s="227">
        <f t="shared" si="71"/>
        <v>2.1577190476190475</v>
      </c>
    </row>
    <row r="1171" spans="11:18">
      <c r="K1171">
        <v>42205</v>
      </c>
      <c r="L1171" s="227">
        <v>2128.2800000000002</v>
      </c>
      <c r="M1171" s="227">
        <v>10524.5</v>
      </c>
      <c r="N1171" s="227">
        <v>13.4953</v>
      </c>
      <c r="O1171" s="227">
        <v>2.1596000000000002</v>
      </c>
      <c r="P1171" s="227">
        <f t="shared" si="72"/>
        <v>2092.7125249999999</v>
      </c>
      <c r="Q1171" s="227">
        <f t="shared" si="70"/>
        <v>787.20506443689032</v>
      </c>
      <c r="R1171" s="227">
        <f t="shared" si="71"/>
        <v>2.1524666666666663</v>
      </c>
    </row>
    <row r="1172" spans="11:18">
      <c r="K1172">
        <v>42206</v>
      </c>
      <c r="L1172" s="227">
        <v>2119.21</v>
      </c>
      <c r="M1172" s="227">
        <v>10694.84</v>
      </c>
      <c r="N1172" s="227">
        <v>13.720800000000001</v>
      </c>
      <c r="O1172" s="227">
        <v>2.1244000000000001</v>
      </c>
      <c r="P1172" s="227">
        <f t="shared" si="72"/>
        <v>2092.5305199999998</v>
      </c>
      <c r="Q1172" s="227">
        <f t="shared" si="70"/>
        <v>782.63350769985016</v>
      </c>
      <c r="R1172" s="227">
        <f t="shared" si="71"/>
        <v>2.1478476190476186</v>
      </c>
    </row>
    <row r="1173" spans="11:18">
      <c r="K1173">
        <v>42207</v>
      </c>
      <c r="L1173" s="227">
        <v>2114.1498999999999</v>
      </c>
      <c r="M1173" s="227">
        <v>10919.38</v>
      </c>
      <c r="N1173" s="227">
        <v>13.5433</v>
      </c>
      <c r="O1173" s="227">
        <v>2.1827999999999999</v>
      </c>
      <c r="P1173" s="227">
        <f t="shared" si="72"/>
        <v>2092.0280149999999</v>
      </c>
      <c r="Q1173" s="227">
        <f t="shared" si="70"/>
        <v>778.43886960832924</v>
      </c>
      <c r="R1173" s="227">
        <f t="shared" si="71"/>
        <v>2.1488238095238095</v>
      </c>
    </row>
    <row r="1174" spans="11:18">
      <c r="K1174">
        <v>42208</v>
      </c>
      <c r="L1174" s="227">
        <v>2102.1498999999999</v>
      </c>
      <c r="M1174" s="227">
        <v>11278.27</v>
      </c>
      <c r="N1174" s="227">
        <v>13.590299999999999</v>
      </c>
      <c r="O1174" s="227">
        <v>2.2006000000000001</v>
      </c>
      <c r="P1174" s="227">
        <f t="shared" si="72"/>
        <v>2091.7065049999997</v>
      </c>
      <c r="Q1174" s="227">
        <f t="shared" ref="Q1174:Q1237" si="73">+AVERAGE(M1154:M1174)/AVERAGE(N1154:N1174)</f>
        <v>775.57200299156</v>
      </c>
      <c r="R1174" s="227">
        <f t="shared" ref="R1174:R1237" si="74">AVERAGE(O1154:O1174)</f>
        <v>2.1475714285714287</v>
      </c>
    </row>
    <row r="1175" spans="11:18">
      <c r="K1175">
        <v>42209</v>
      </c>
      <c r="L1175" s="227">
        <v>2079.6498999999999</v>
      </c>
      <c r="M1175" s="227">
        <v>11166.37</v>
      </c>
      <c r="N1175" s="227">
        <v>13.364100000000001</v>
      </c>
      <c r="O1175" s="227">
        <v>2.222</v>
      </c>
      <c r="P1175" s="227">
        <f t="shared" si="72"/>
        <v>2090.5734949999996</v>
      </c>
      <c r="Q1175" s="227">
        <f t="shared" si="73"/>
        <v>773.79035059011744</v>
      </c>
      <c r="R1175" s="227">
        <f t="shared" si="74"/>
        <v>2.1514333333333333</v>
      </c>
    </row>
    <row r="1176" spans="11:18">
      <c r="K1176">
        <v>42212</v>
      </c>
      <c r="L1176" s="227">
        <v>2067.6399000000001</v>
      </c>
      <c r="M1176" s="227">
        <v>10762.46</v>
      </c>
      <c r="N1176" s="227">
        <v>13.313499999999999</v>
      </c>
      <c r="O1176" s="227">
        <v>2.1882999999999999</v>
      </c>
      <c r="P1176" s="227">
        <f t="shared" si="72"/>
        <v>2088.8809899999997</v>
      </c>
      <c r="Q1176" s="227">
        <f t="shared" si="73"/>
        <v>771.79378602239194</v>
      </c>
      <c r="R1176" s="227">
        <f t="shared" si="74"/>
        <v>2.1533523809523811</v>
      </c>
    </row>
    <row r="1177" spans="11:18">
      <c r="K1177">
        <v>42213</v>
      </c>
      <c r="L1177" s="227">
        <v>2093.25</v>
      </c>
      <c r="M1177" s="227">
        <v>10873.27</v>
      </c>
      <c r="N1177" s="227">
        <v>13.341900000000001</v>
      </c>
      <c r="O1177" s="227">
        <v>2.1831</v>
      </c>
      <c r="P1177" s="227">
        <f t="shared" si="72"/>
        <v>2090.6614949999994</v>
      </c>
      <c r="Q1177" s="227">
        <f t="shared" si="73"/>
        <v>770.55359964180388</v>
      </c>
      <c r="R1177" s="227">
        <f t="shared" si="74"/>
        <v>2.1532428571428577</v>
      </c>
    </row>
    <row r="1178" spans="11:18">
      <c r="K1178">
        <v>42214</v>
      </c>
      <c r="L1178" s="227">
        <v>2108.5700999999999</v>
      </c>
      <c r="M1178" s="227">
        <v>11108.86</v>
      </c>
      <c r="N1178" s="227">
        <v>13.366899999999999</v>
      </c>
      <c r="O1178" s="227">
        <v>2.2867000000000002</v>
      </c>
      <c r="P1178" s="227">
        <f t="shared" si="72"/>
        <v>2092.934495</v>
      </c>
      <c r="Q1178" s="227">
        <f t="shared" si="73"/>
        <v>771.10873775347466</v>
      </c>
      <c r="R1178" s="227">
        <f t="shared" si="74"/>
        <v>2.1574809523809528</v>
      </c>
    </row>
    <row r="1179" spans="11:18">
      <c r="K1179">
        <v>42215</v>
      </c>
      <c r="L1179" s="227">
        <v>2108.6298999999999</v>
      </c>
      <c r="M1179" s="227">
        <v>11177.05</v>
      </c>
      <c r="N1179" s="227">
        <v>13.4397</v>
      </c>
      <c r="O1179" s="227">
        <v>2.294</v>
      </c>
      <c r="P1179" s="227">
        <f t="shared" si="72"/>
        <v>2094.494995</v>
      </c>
      <c r="Q1179" s="227">
        <f t="shared" si="73"/>
        <v>772.28511974919866</v>
      </c>
      <c r="R1179" s="227">
        <f t="shared" si="74"/>
        <v>2.1634904761904763</v>
      </c>
    </row>
    <row r="1180" spans="11:18">
      <c r="K1180">
        <v>42216</v>
      </c>
      <c r="L1180" s="227">
        <v>2103.8400999999999</v>
      </c>
      <c r="M1180" s="227">
        <v>11067.86</v>
      </c>
      <c r="N1180" s="227">
        <v>13.422000000000001</v>
      </c>
      <c r="O1180" s="227">
        <v>2.1903000000000001</v>
      </c>
      <c r="P1180" s="227">
        <f t="shared" ref="P1180:P1243" si="75">+AVERAGE(L1160:L1180)</f>
        <v>2095.848</v>
      </c>
      <c r="Q1180" s="227">
        <f t="shared" si="73"/>
        <v>772.84063613977969</v>
      </c>
      <c r="R1180" s="227">
        <f t="shared" si="74"/>
        <v>2.1633857142857145</v>
      </c>
    </row>
    <row r="1181" spans="11:18">
      <c r="K1181">
        <v>42219</v>
      </c>
      <c r="L1181" s="227">
        <v>2098.04</v>
      </c>
      <c r="M1181" s="227">
        <v>11068.54</v>
      </c>
      <c r="N1181" s="227">
        <v>13.374000000000001</v>
      </c>
      <c r="O1181" s="227">
        <v>2.1335999999999999</v>
      </c>
      <c r="P1181" s="227">
        <f t="shared" si="75"/>
        <v>2095.9523809523807</v>
      </c>
      <c r="Q1181" s="227">
        <f t="shared" si="73"/>
        <v>774.33832457070696</v>
      </c>
      <c r="R1181" s="227">
        <f t="shared" si="74"/>
        <v>2.1637666666666666</v>
      </c>
    </row>
    <row r="1182" spans="11:18">
      <c r="K1182">
        <v>42220</v>
      </c>
      <c r="L1182" s="227">
        <v>2093.3200999999999</v>
      </c>
      <c r="M1182" s="227">
        <v>10824.46</v>
      </c>
      <c r="N1182" s="227">
        <v>13.332100000000001</v>
      </c>
      <c r="O1182" s="227">
        <v>2.2012</v>
      </c>
      <c r="P1182" s="227">
        <f t="shared" si="75"/>
        <v>2097.1219095238093</v>
      </c>
      <c r="Q1182" s="227">
        <f t="shared" si="73"/>
        <v>776.36270955807333</v>
      </c>
      <c r="R1182" s="227">
        <f t="shared" si="74"/>
        <v>2.1701142857142863</v>
      </c>
    </row>
    <row r="1183" spans="11:18">
      <c r="K1183">
        <v>42221</v>
      </c>
      <c r="L1183" s="227">
        <v>2099.8400999999999</v>
      </c>
      <c r="M1183" s="227">
        <v>11132.07</v>
      </c>
      <c r="N1183" s="227">
        <v>13.3424</v>
      </c>
      <c r="O1183" s="227">
        <v>2.1337000000000002</v>
      </c>
      <c r="P1183" s="227">
        <f t="shared" si="75"/>
        <v>2098.0028619047616</v>
      </c>
      <c r="Q1183" s="227">
        <f t="shared" si="73"/>
        <v>781.71237793018202</v>
      </c>
      <c r="R1183" s="227">
        <f t="shared" si="74"/>
        <v>2.1747428571428578</v>
      </c>
    </row>
    <row r="1184" spans="11:18">
      <c r="K1184">
        <v>42222</v>
      </c>
      <c r="L1184" s="227">
        <v>2083.5601000000001</v>
      </c>
      <c r="M1184" s="227">
        <v>11329.28</v>
      </c>
      <c r="N1184" s="227">
        <v>13.478899999999999</v>
      </c>
      <c r="O1184" s="227">
        <v>2.1497000000000002</v>
      </c>
      <c r="P1184" s="227">
        <f t="shared" si="75"/>
        <v>2099.7590523809522</v>
      </c>
      <c r="Q1184" s="227">
        <f t="shared" si="73"/>
        <v>788.01430071453808</v>
      </c>
      <c r="R1184" s="227">
        <f t="shared" si="74"/>
        <v>2.1817095238095243</v>
      </c>
    </row>
    <row r="1185" spans="11:18">
      <c r="K1185">
        <v>42223</v>
      </c>
      <c r="L1185" s="227">
        <v>2077.5700999999999</v>
      </c>
      <c r="M1185" s="227">
        <v>11828.18</v>
      </c>
      <c r="N1185" s="227">
        <v>13.300800000000001</v>
      </c>
      <c r="O1185" s="227">
        <v>2.1265999999999998</v>
      </c>
      <c r="P1185" s="227">
        <f t="shared" si="75"/>
        <v>2101.0095285714283</v>
      </c>
      <c r="Q1185" s="227">
        <f t="shared" si="73"/>
        <v>797.03073870571689</v>
      </c>
      <c r="R1185" s="227">
        <f t="shared" si="74"/>
        <v>2.1843380952380951</v>
      </c>
    </row>
    <row r="1186" spans="11:18">
      <c r="K1186">
        <v>42226</v>
      </c>
      <c r="L1186" s="227">
        <v>2104.1799000000001</v>
      </c>
      <c r="M1186" s="227">
        <v>11693.81</v>
      </c>
      <c r="N1186" s="227">
        <v>13.377599999999999</v>
      </c>
      <c r="O1186" s="227">
        <v>2.1623000000000001</v>
      </c>
      <c r="P1186" s="227">
        <f t="shared" si="75"/>
        <v>2102.3219000000004</v>
      </c>
      <c r="Q1186" s="227">
        <f t="shared" si="73"/>
        <v>803.14470122159582</v>
      </c>
      <c r="R1186" s="227">
        <f t="shared" si="74"/>
        <v>2.1837238095238094</v>
      </c>
    </row>
    <row r="1187" spans="11:18">
      <c r="K1187">
        <v>42227</v>
      </c>
      <c r="L1187" s="227">
        <v>2084.0700999999999</v>
      </c>
      <c r="M1187" s="227">
        <v>12333.07</v>
      </c>
      <c r="N1187" s="227">
        <v>13.4983</v>
      </c>
      <c r="O1187" s="227">
        <v>2.0949</v>
      </c>
      <c r="P1187" s="227">
        <f t="shared" si="75"/>
        <v>2101.5823761904767</v>
      </c>
      <c r="Q1187" s="227">
        <f t="shared" si="73"/>
        <v>813.02609137037837</v>
      </c>
      <c r="R1187" s="227">
        <f t="shared" si="74"/>
        <v>2.1794761904761906</v>
      </c>
    </row>
    <row r="1188" spans="11:18">
      <c r="K1188">
        <v>42228</v>
      </c>
      <c r="L1188" s="227">
        <v>2086.0500000000002</v>
      </c>
      <c r="M1188" s="227">
        <v>12206.06</v>
      </c>
      <c r="N1188" s="227">
        <v>13.5701</v>
      </c>
      <c r="O1188" s="227">
        <v>2.0508000000000002</v>
      </c>
      <c r="P1188" s="227">
        <f t="shared" si="75"/>
        <v>2100.4919000000004</v>
      </c>
      <c r="Q1188" s="227">
        <f t="shared" si="73"/>
        <v>821.405018444897</v>
      </c>
      <c r="R1188" s="227">
        <f t="shared" si="74"/>
        <v>2.1732952380952382</v>
      </c>
    </row>
    <row r="1189" spans="11:18">
      <c r="K1189">
        <v>42229</v>
      </c>
      <c r="L1189" s="227">
        <v>2083.3899000000001</v>
      </c>
      <c r="M1189" s="227">
        <v>12461.25</v>
      </c>
      <c r="N1189" s="227">
        <v>13.413</v>
      </c>
      <c r="O1189" s="227">
        <v>2.0367999999999999</v>
      </c>
      <c r="P1189" s="227">
        <f t="shared" si="75"/>
        <v>2099.348566666667</v>
      </c>
      <c r="Q1189" s="227">
        <f t="shared" si="73"/>
        <v>830.59370558750027</v>
      </c>
      <c r="R1189" s="227">
        <f t="shared" si="74"/>
        <v>2.1646714285714292</v>
      </c>
    </row>
    <row r="1190" spans="11:18">
      <c r="K1190">
        <v>42230</v>
      </c>
      <c r="L1190" s="227">
        <v>2091.54</v>
      </c>
      <c r="M1190" s="227">
        <v>12511.28</v>
      </c>
      <c r="N1190" s="227">
        <v>13.3886</v>
      </c>
      <c r="O1190" s="227">
        <v>2.0367999999999999</v>
      </c>
      <c r="P1190" s="227">
        <f t="shared" si="75"/>
        <v>2097.7890428571432</v>
      </c>
      <c r="Q1190" s="227">
        <f t="shared" si="73"/>
        <v>840.85823786306389</v>
      </c>
      <c r="R1190" s="227">
        <f t="shared" si="74"/>
        <v>2.1591666666666676</v>
      </c>
    </row>
    <row r="1191" spans="11:18">
      <c r="K1191">
        <v>42233</v>
      </c>
      <c r="L1191" s="227">
        <v>2102.4398999999999</v>
      </c>
      <c r="M1191" s="227">
        <v>12813.35</v>
      </c>
      <c r="N1191" s="227">
        <v>13.3246</v>
      </c>
      <c r="O1191" s="227">
        <v>1.9928999999999999</v>
      </c>
      <c r="P1191" s="227">
        <f t="shared" si="75"/>
        <v>2096.6366619047621</v>
      </c>
      <c r="Q1191" s="227">
        <f t="shared" si="73"/>
        <v>850.26858327464515</v>
      </c>
      <c r="R1191" s="227">
        <f t="shared" si="74"/>
        <v>2.1500523809523813</v>
      </c>
    </row>
    <row r="1192" spans="11:18">
      <c r="K1192">
        <v>42234</v>
      </c>
      <c r="L1192" s="227">
        <v>2096.9198999999999</v>
      </c>
      <c r="M1192" s="227">
        <v>12799.1</v>
      </c>
      <c r="N1192" s="227">
        <v>13.3971</v>
      </c>
      <c r="O1192" s="227">
        <v>2.0562</v>
      </c>
      <c r="P1192" s="227">
        <f t="shared" si="75"/>
        <v>2095.1433238095242</v>
      </c>
      <c r="Q1192" s="227">
        <f t="shared" si="73"/>
        <v>858.63359347286269</v>
      </c>
      <c r="R1192" s="227">
        <f t="shared" si="74"/>
        <v>2.1451285714285713</v>
      </c>
    </row>
    <row r="1193" spans="11:18">
      <c r="K1193">
        <v>42235</v>
      </c>
      <c r="L1193" s="227">
        <v>2079.6100999999999</v>
      </c>
      <c r="M1193" s="227">
        <v>12899.46</v>
      </c>
      <c r="N1193" s="227">
        <v>13.502700000000001</v>
      </c>
      <c r="O1193" s="227">
        <v>2.0314999999999999</v>
      </c>
      <c r="P1193" s="227">
        <f t="shared" si="75"/>
        <v>2093.2576142857147</v>
      </c>
      <c r="Q1193" s="227">
        <f t="shared" si="73"/>
        <v>867.12504424316921</v>
      </c>
      <c r="R1193" s="227">
        <f t="shared" si="74"/>
        <v>2.1407047619047619</v>
      </c>
    </row>
    <row r="1194" spans="11:18">
      <c r="K1194">
        <v>42236</v>
      </c>
      <c r="L1194" s="227">
        <v>2035.73</v>
      </c>
      <c r="M1194" s="227">
        <v>12871.22</v>
      </c>
      <c r="N1194" s="227">
        <v>13.594900000000001</v>
      </c>
      <c r="O1194" s="227">
        <v>2.0668000000000002</v>
      </c>
      <c r="P1194" s="227">
        <f t="shared" si="75"/>
        <v>2089.5233333333331</v>
      </c>
      <c r="Q1194" s="227">
        <f t="shared" si="73"/>
        <v>873.89419433613682</v>
      </c>
      <c r="R1194" s="227">
        <f t="shared" si="74"/>
        <v>2.1351809523809524</v>
      </c>
    </row>
    <row r="1195" spans="11:18">
      <c r="K1195">
        <v>42237</v>
      </c>
      <c r="L1195" s="227">
        <v>1970.89</v>
      </c>
      <c r="M1195" s="227">
        <v>13053.58</v>
      </c>
      <c r="N1195" s="227">
        <v>13.7498</v>
      </c>
      <c r="O1195" s="227">
        <v>2.1040000000000001</v>
      </c>
      <c r="P1195" s="227">
        <f t="shared" si="75"/>
        <v>2083.2728619047621</v>
      </c>
      <c r="Q1195" s="227">
        <f t="shared" si="73"/>
        <v>879.6975448131027</v>
      </c>
      <c r="R1195" s="227">
        <f t="shared" si="74"/>
        <v>2.130580952380952</v>
      </c>
    </row>
    <row r="1196" spans="11:18">
      <c r="K1196">
        <v>42240</v>
      </c>
      <c r="L1196" s="227">
        <v>1893.21</v>
      </c>
      <c r="M1196" s="227">
        <v>13159.67</v>
      </c>
      <c r="N1196" s="227">
        <v>13.8254</v>
      </c>
      <c r="O1196" s="227">
        <v>2.0880999999999998</v>
      </c>
      <c r="P1196" s="227">
        <f t="shared" si="75"/>
        <v>2074.3947714285714</v>
      </c>
      <c r="Q1196" s="227">
        <f t="shared" si="73"/>
        <v>885.31989773132557</v>
      </c>
      <c r="R1196" s="227">
        <f t="shared" si="74"/>
        <v>2.1242047619047617</v>
      </c>
    </row>
    <row r="1197" spans="11:18">
      <c r="K1197">
        <v>42241</v>
      </c>
      <c r="L1197" s="227">
        <v>1867.61</v>
      </c>
      <c r="M1197" s="227">
        <v>13181.89</v>
      </c>
      <c r="N1197" s="227">
        <v>13.914199999999999</v>
      </c>
      <c r="O1197" s="227">
        <v>2.0438999999999998</v>
      </c>
      <c r="P1197" s="227">
        <f t="shared" si="75"/>
        <v>2064.8695380952381</v>
      </c>
      <c r="Q1197" s="227">
        <f t="shared" si="73"/>
        <v>891.99098796628471</v>
      </c>
      <c r="R1197" s="227">
        <f t="shared" si="74"/>
        <v>2.1173285714285708</v>
      </c>
    </row>
    <row r="1198" spans="11:18">
      <c r="K1198">
        <v>42242</v>
      </c>
      <c r="L1198" s="227">
        <v>1940.51</v>
      </c>
      <c r="M1198" s="227">
        <v>13182.72</v>
      </c>
      <c r="N1198" s="227">
        <v>13.961499999999999</v>
      </c>
      <c r="O1198" s="227">
        <v>1.9718</v>
      </c>
      <c r="P1198" s="227">
        <f t="shared" si="75"/>
        <v>2057.5962047619055</v>
      </c>
      <c r="Q1198" s="227">
        <f t="shared" si="73"/>
        <v>898.18608577778116</v>
      </c>
      <c r="R1198" s="227">
        <f t="shared" si="74"/>
        <v>2.1072666666666664</v>
      </c>
    </row>
    <row r="1199" spans="11:18">
      <c r="K1199">
        <v>42243</v>
      </c>
      <c r="L1199" s="227">
        <v>1987.66</v>
      </c>
      <c r="M1199" s="227">
        <v>13749.15</v>
      </c>
      <c r="N1199" s="227">
        <v>13.869899999999999</v>
      </c>
      <c r="O1199" s="227">
        <v>2.0175000000000001</v>
      </c>
      <c r="P1199" s="227">
        <f t="shared" si="75"/>
        <v>2051.8385809523816</v>
      </c>
      <c r="Q1199" s="227">
        <f t="shared" si="73"/>
        <v>905.88997513355514</v>
      </c>
      <c r="R1199" s="227">
        <f t="shared" si="74"/>
        <v>2.0944476190476187</v>
      </c>
    </row>
    <row r="1200" spans="11:18">
      <c r="K1200">
        <v>42244</v>
      </c>
      <c r="L1200" s="227">
        <v>1988.87</v>
      </c>
      <c r="M1200" s="227">
        <v>13746.01</v>
      </c>
      <c r="N1200" s="227">
        <v>13.885899999999999</v>
      </c>
      <c r="O1200" s="227">
        <v>2.0333999999999999</v>
      </c>
      <c r="P1200" s="227">
        <f t="shared" si="75"/>
        <v>2046.1357285714291</v>
      </c>
      <c r="Q1200" s="227">
        <f t="shared" si="73"/>
        <v>913.49830840161724</v>
      </c>
      <c r="R1200" s="227">
        <f t="shared" si="74"/>
        <v>2.082038095238095</v>
      </c>
    </row>
    <row r="1201" spans="11:18">
      <c r="K1201">
        <v>42247</v>
      </c>
      <c r="L1201" s="227">
        <v>1972.1801</v>
      </c>
      <c r="M1201" s="227">
        <v>13773.89</v>
      </c>
      <c r="N1201" s="227">
        <v>13.971500000000001</v>
      </c>
      <c r="O1201" s="227">
        <v>2.0228000000000002</v>
      </c>
      <c r="P1201" s="227">
        <f t="shared" si="75"/>
        <v>2039.8662047619052</v>
      </c>
      <c r="Q1201" s="227">
        <f t="shared" si="73"/>
        <v>921.22987315893863</v>
      </c>
      <c r="R1201" s="227">
        <f t="shared" si="74"/>
        <v>2.0740619047619049</v>
      </c>
    </row>
    <row r="1202" spans="11:18">
      <c r="K1202">
        <v>42248</v>
      </c>
      <c r="L1202" s="227">
        <v>1913.85</v>
      </c>
      <c r="M1202" s="227">
        <v>13776.68</v>
      </c>
      <c r="N1202" s="227">
        <v>13.9621</v>
      </c>
      <c r="O1202" s="227">
        <v>2.0670000000000002</v>
      </c>
      <c r="P1202" s="227">
        <f t="shared" si="75"/>
        <v>2031.0952523809526</v>
      </c>
      <c r="Q1202" s="227">
        <f t="shared" si="73"/>
        <v>928.8135533887322</v>
      </c>
      <c r="R1202" s="227">
        <f t="shared" si="74"/>
        <v>2.0708904761904763</v>
      </c>
    </row>
    <row r="1203" spans="11:18">
      <c r="K1203">
        <v>42249</v>
      </c>
      <c r="L1203" s="227">
        <v>1948.86</v>
      </c>
      <c r="M1203" s="227">
        <v>14173.87</v>
      </c>
      <c r="N1203" s="227">
        <v>14.035299999999999</v>
      </c>
      <c r="O1203" s="227">
        <v>2.0228000000000002</v>
      </c>
      <c r="P1203" s="227">
        <f t="shared" si="75"/>
        <v>2024.2162000000001</v>
      </c>
      <c r="Q1203" s="227">
        <f t="shared" si="73"/>
        <v>938.22906183236341</v>
      </c>
      <c r="R1203" s="227">
        <f t="shared" si="74"/>
        <v>2.0623952380952382</v>
      </c>
    </row>
    <row r="1204" spans="11:18">
      <c r="K1204">
        <v>42250</v>
      </c>
      <c r="L1204" s="227">
        <v>1951.13</v>
      </c>
      <c r="M1204" s="227">
        <v>13448.67</v>
      </c>
      <c r="N1204" s="227">
        <v>13.767300000000001</v>
      </c>
      <c r="O1204" s="227">
        <v>2.0263</v>
      </c>
      <c r="P1204" s="227">
        <f t="shared" si="75"/>
        <v>2017.1347666666663</v>
      </c>
      <c r="Q1204" s="227">
        <f t="shared" si="73"/>
        <v>944.91670720162358</v>
      </c>
      <c r="R1204" s="227">
        <f t="shared" si="74"/>
        <v>2.0572809523809519</v>
      </c>
    </row>
    <row r="1205" spans="11:18">
      <c r="K1205">
        <v>42251</v>
      </c>
      <c r="L1205" s="227">
        <v>1921.22</v>
      </c>
      <c r="M1205" s="227">
        <v>13393.58</v>
      </c>
      <c r="N1205" s="227">
        <v>13.9009</v>
      </c>
      <c r="O1205" s="227">
        <v>2.0865999999999998</v>
      </c>
      <c r="P1205" s="227">
        <f t="shared" si="75"/>
        <v>2009.4042857142854</v>
      </c>
      <c r="Q1205" s="227">
        <f t="shared" si="73"/>
        <v>950.71572691204938</v>
      </c>
      <c r="R1205" s="227">
        <f t="shared" si="74"/>
        <v>2.0542761904761901</v>
      </c>
    </row>
    <row r="1206" spans="11:18">
      <c r="K1206">
        <v>42254</v>
      </c>
      <c r="M1206" s="227">
        <v>12849.58</v>
      </c>
      <c r="N1206" s="227">
        <v>13.944699999999999</v>
      </c>
      <c r="O1206" s="227">
        <v>2.0564</v>
      </c>
      <c r="P1206" s="227">
        <f t="shared" si="75"/>
        <v>2005.995995</v>
      </c>
      <c r="Q1206" s="227">
        <f t="shared" si="73"/>
        <v>952.13739259364263</v>
      </c>
      <c r="R1206" s="227">
        <f t="shared" si="74"/>
        <v>2.0509333333333331</v>
      </c>
    </row>
    <row r="1207" spans="11:18">
      <c r="K1207">
        <v>42255</v>
      </c>
      <c r="L1207" s="227">
        <v>1969.41</v>
      </c>
      <c r="M1207" s="227">
        <v>13165.4</v>
      </c>
      <c r="N1207" s="227">
        <v>14.0825</v>
      </c>
      <c r="O1207" s="227">
        <v>2.0369999999999999</v>
      </c>
      <c r="P1207" s="227">
        <f t="shared" si="75"/>
        <v>1999.2574999999997</v>
      </c>
      <c r="Q1207" s="227">
        <f t="shared" si="73"/>
        <v>954.91126118180523</v>
      </c>
      <c r="R1207" s="227">
        <f t="shared" si="74"/>
        <v>2.0449666666666664</v>
      </c>
    </row>
    <row r="1208" spans="11:18">
      <c r="K1208">
        <v>42256</v>
      </c>
      <c r="L1208" s="227">
        <v>1942.04</v>
      </c>
      <c r="M1208" s="227">
        <v>12972.14</v>
      </c>
      <c r="N1208" s="227">
        <v>14.0547</v>
      </c>
      <c r="O1208" s="227">
        <v>2.1009000000000002</v>
      </c>
      <c r="P1208" s="227">
        <f t="shared" si="75"/>
        <v>1992.1559950000003</v>
      </c>
      <c r="Q1208" s="227">
        <f t="shared" si="73"/>
        <v>955.28397356499988</v>
      </c>
      <c r="R1208" s="227">
        <f t="shared" si="74"/>
        <v>2.0452523809523808</v>
      </c>
    </row>
    <row r="1209" spans="11:18">
      <c r="K1209">
        <v>42257</v>
      </c>
      <c r="L1209" s="227">
        <v>1952.29</v>
      </c>
      <c r="M1209" s="227">
        <v>12826.13</v>
      </c>
      <c r="N1209" s="227">
        <v>14.099600000000001</v>
      </c>
      <c r="O1209" s="227">
        <v>2.1724999999999999</v>
      </c>
      <c r="P1209" s="227">
        <f t="shared" si="75"/>
        <v>1985.4679950000002</v>
      </c>
      <c r="Q1209" s="227">
        <f t="shared" si="73"/>
        <v>955.67841041933218</v>
      </c>
      <c r="R1209" s="227">
        <f t="shared" si="74"/>
        <v>2.051047619047619</v>
      </c>
    </row>
    <row r="1210" spans="11:18">
      <c r="K1210">
        <v>42258</v>
      </c>
      <c r="L1210" s="227">
        <v>1961.05</v>
      </c>
      <c r="M1210" s="227">
        <v>12706.04</v>
      </c>
      <c r="N1210" s="227">
        <v>14.076700000000001</v>
      </c>
      <c r="O1210" s="227">
        <v>2.1421000000000001</v>
      </c>
      <c r="P1210" s="227">
        <f t="shared" si="75"/>
        <v>1979.3510000000001</v>
      </c>
      <c r="Q1210" s="227">
        <f t="shared" si="73"/>
        <v>954.33676219791312</v>
      </c>
      <c r="R1210" s="227">
        <f t="shared" si="74"/>
        <v>2.0560619047619051</v>
      </c>
    </row>
    <row r="1211" spans="11:18">
      <c r="K1211">
        <v>42261</v>
      </c>
      <c r="L1211" s="227">
        <v>1953.03</v>
      </c>
      <c r="M1211" s="227">
        <v>12919.56</v>
      </c>
      <c r="N1211" s="227">
        <v>14.1183</v>
      </c>
      <c r="O1211" s="227">
        <v>2.1709000000000001</v>
      </c>
      <c r="P1211" s="227">
        <f t="shared" si="75"/>
        <v>1972.4255000000001</v>
      </c>
      <c r="Q1211" s="227">
        <f t="shared" si="73"/>
        <v>953.34686413807572</v>
      </c>
      <c r="R1211" s="227">
        <f t="shared" si="74"/>
        <v>2.0624476190476195</v>
      </c>
    </row>
    <row r="1212" spans="11:18">
      <c r="K1212">
        <v>42262</v>
      </c>
      <c r="L1212" s="227">
        <v>1978.09</v>
      </c>
      <c r="M1212" s="227">
        <v>13070.63</v>
      </c>
      <c r="N1212" s="227">
        <v>14.023899999999999</v>
      </c>
      <c r="O1212" s="227">
        <v>2.2105000000000001</v>
      </c>
      <c r="P1212" s="227">
        <f t="shared" si="75"/>
        <v>1966.208005</v>
      </c>
      <c r="Q1212" s="227">
        <f t="shared" si="73"/>
        <v>951.94357008955592</v>
      </c>
      <c r="R1212" s="227">
        <f t="shared" si="74"/>
        <v>2.0728095238095241</v>
      </c>
    </row>
    <row r="1213" spans="11:18">
      <c r="K1213">
        <v>42263</v>
      </c>
      <c r="L1213" s="227">
        <v>1995.3100999999999</v>
      </c>
      <c r="M1213" s="227">
        <v>13302.89</v>
      </c>
      <c r="N1213" s="227">
        <v>13.985099999999999</v>
      </c>
      <c r="O1213" s="227">
        <v>2.2250000000000001</v>
      </c>
      <c r="P1213" s="227">
        <f t="shared" si="75"/>
        <v>1961.1275150000001</v>
      </c>
      <c r="Q1213" s="227">
        <f t="shared" si="73"/>
        <v>951.75216512746476</v>
      </c>
      <c r="R1213" s="227">
        <f t="shared" si="74"/>
        <v>2.0808476190476193</v>
      </c>
    </row>
    <row r="1214" spans="11:18">
      <c r="K1214">
        <v>42264</v>
      </c>
      <c r="L1214" s="227">
        <v>1990.2</v>
      </c>
      <c r="M1214" s="227">
        <v>13106.53</v>
      </c>
      <c r="N1214" s="227">
        <v>14.1591</v>
      </c>
      <c r="O1214" s="227">
        <v>2.2323</v>
      </c>
      <c r="P1214" s="227">
        <f t="shared" si="75"/>
        <v>1956.6570100000001</v>
      </c>
      <c r="Q1214" s="227">
        <f t="shared" si="73"/>
        <v>950.32662271194272</v>
      </c>
      <c r="R1214" s="227">
        <f t="shared" si="74"/>
        <v>2.0904095238095244</v>
      </c>
    </row>
    <row r="1215" spans="11:18">
      <c r="K1215">
        <v>42265</v>
      </c>
      <c r="L1215" s="227">
        <v>1958.03</v>
      </c>
      <c r="M1215" s="227">
        <v>12779.23</v>
      </c>
      <c r="N1215" s="227">
        <v>14.0716</v>
      </c>
      <c r="O1215" s="227">
        <v>2.3252000000000002</v>
      </c>
      <c r="P1215" s="227">
        <f t="shared" si="75"/>
        <v>1952.7720099999999</v>
      </c>
      <c r="Q1215" s="227">
        <f t="shared" si="73"/>
        <v>948.46943365364916</v>
      </c>
      <c r="R1215" s="227">
        <f t="shared" si="74"/>
        <v>2.1027142857142862</v>
      </c>
    </row>
    <row r="1216" spans="11:18">
      <c r="K1216">
        <v>42268</v>
      </c>
      <c r="L1216" s="227">
        <v>1966.97</v>
      </c>
      <c r="M1216" s="227">
        <v>12337.32</v>
      </c>
      <c r="N1216" s="227">
        <v>14.172000000000001</v>
      </c>
      <c r="O1216" s="227">
        <v>2.3435999999999999</v>
      </c>
      <c r="P1216" s="227">
        <f t="shared" si="75"/>
        <v>1952.57601</v>
      </c>
      <c r="Q1216" s="227">
        <f t="shared" si="73"/>
        <v>944.66959890731698</v>
      </c>
      <c r="R1216" s="227">
        <f t="shared" si="74"/>
        <v>2.11412380952381</v>
      </c>
    </row>
    <row r="1217" spans="11:18">
      <c r="K1217">
        <v>42269</v>
      </c>
      <c r="L1217" s="227">
        <v>1942.74</v>
      </c>
      <c r="M1217" s="227">
        <v>12307.13</v>
      </c>
      <c r="N1217" s="227">
        <v>13.71</v>
      </c>
      <c r="O1217" s="227">
        <v>2.3418999999999999</v>
      </c>
      <c r="P1217" s="227">
        <f t="shared" si="75"/>
        <v>1955.05251</v>
      </c>
      <c r="Q1217" s="227">
        <f t="shared" si="73"/>
        <v>942.13859428635203</v>
      </c>
      <c r="R1217" s="227">
        <f t="shared" si="74"/>
        <v>2.1262095238095244</v>
      </c>
    </row>
    <row r="1218" spans="11:18">
      <c r="K1218">
        <v>42270</v>
      </c>
      <c r="L1218" s="227">
        <v>1938.76</v>
      </c>
      <c r="M1218" s="227">
        <v>12036.13</v>
      </c>
      <c r="N1218" s="227">
        <v>13.5747</v>
      </c>
      <c r="O1218" s="227">
        <v>2.3115999999999999</v>
      </c>
      <c r="P1218" s="227">
        <f t="shared" si="75"/>
        <v>1958.6100100000003</v>
      </c>
      <c r="Q1218" s="227">
        <f t="shared" si="73"/>
        <v>939.32391430517907</v>
      </c>
      <c r="R1218" s="227">
        <f t="shared" si="74"/>
        <v>2.138957142857143</v>
      </c>
    </row>
    <row r="1219" spans="11:18">
      <c r="K1219">
        <v>42271</v>
      </c>
      <c r="L1219" s="227">
        <v>1932.24</v>
      </c>
      <c r="M1219" s="227">
        <v>11938.33</v>
      </c>
      <c r="N1219" s="227">
        <v>13.5265</v>
      </c>
      <c r="O1219" s="227">
        <v>2.2658</v>
      </c>
      <c r="P1219" s="227">
        <f t="shared" si="75"/>
        <v>1958.1965099999998</v>
      </c>
      <c r="Q1219" s="227">
        <f t="shared" si="73"/>
        <v>936.47133388829718</v>
      </c>
      <c r="R1219" s="227">
        <f t="shared" si="74"/>
        <v>2.1529571428571432</v>
      </c>
    </row>
    <row r="1220" spans="11:18">
      <c r="K1220">
        <v>42272</v>
      </c>
      <c r="L1220" s="227">
        <v>1931.34</v>
      </c>
      <c r="M1220" s="227">
        <v>11404.56</v>
      </c>
      <c r="N1220" s="227">
        <v>14.088200000000001</v>
      </c>
      <c r="O1220" s="227">
        <v>2.2675999999999998</v>
      </c>
      <c r="P1220" s="227">
        <f t="shared" si="75"/>
        <v>1955.3805099999997</v>
      </c>
      <c r="Q1220" s="227">
        <f t="shared" si="73"/>
        <v>927.7778497776003</v>
      </c>
      <c r="R1220" s="227">
        <f t="shared" si="74"/>
        <v>2.1648666666666667</v>
      </c>
    </row>
    <row r="1221" spans="11:18">
      <c r="K1221">
        <v>42275</v>
      </c>
      <c r="L1221" s="227">
        <v>1881.77</v>
      </c>
      <c r="M1221" s="227">
        <v>11112.85</v>
      </c>
      <c r="N1221" s="227">
        <v>13.9358</v>
      </c>
      <c r="O1221" s="227">
        <v>2.2658</v>
      </c>
      <c r="P1221" s="227">
        <f t="shared" si="75"/>
        <v>1950.0255099999995</v>
      </c>
      <c r="Q1221" s="227">
        <f t="shared" si="73"/>
        <v>918.64107167518307</v>
      </c>
      <c r="R1221" s="227">
        <f t="shared" si="74"/>
        <v>2.1759333333333331</v>
      </c>
    </row>
    <row r="1222" spans="11:18">
      <c r="K1222">
        <v>42276</v>
      </c>
      <c r="L1222" s="227">
        <v>1884.09</v>
      </c>
      <c r="M1222" s="227">
        <v>11439.48</v>
      </c>
      <c r="N1222" s="227">
        <v>14.132</v>
      </c>
      <c r="O1222" s="227">
        <v>2.2728000000000002</v>
      </c>
      <c r="P1222" s="227">
        <f t="shared" si="75"/>
        <v>1945.6210049999995</v>
      </c>
      <c r="Q1222" s="227">
        <f t="shared" si="73"/>
        <v>910.18274083995357</v>
      </c>
      <c r="R1222" s="227">
        <f t="shared" si="74"/>
        <v>2.1878380952380949</v>
      </c>
    </row>
    <row r="1223" spans="11:18">
      <c r="K1223">
        <v>42277</v>
      </c>
      <c r="L1223" s="227">
        <v>1920.03</v>
      </c>
      <c r="M1223" s="227">
        <v>12040.85</v>
      </c>
      <c r="N1223" s="227">
        <v>14.0055</v>
      </c>
      <c r="O1223" s="227">
        <v>2.2482000000000002</v>
      </c>
      <c r="P1223" s="227">
        <f t="shared" si="75"/>
        <v>1945.9300049999995</v>
      </c>
      <c r="Q1223" s="227">
        <f t="shared" si="73"/>
        <v>904.13317594911007</v>
      </c>
      <c r="R1223" s="227">
        <f t="shared" si="74"/>
        <v>2.1964666666666659</v>
      </c>
    </row>
    <row r="1224" spans="11:18">
      <c r="K1224">
        <v>42278</v>
      </c>
      <c r="L1224" s="227">
        <v>1923.8199</v>
      </c>
      <c r="M1224" s="227">
        <v>11713.78</v>
      </c>
      <c r="N1224" s="227">
        <v>13.7258</v>
      </c>
      <c r="O1224" s="227">
        <v>2.2623000000000002</v>
      </c>
      <c r="P1224" s="227">
        <f t="shared" si="75"/>
        <v>1944.6779999999999</v>
      </c>
      <c r="Q1224" s="227">
        <f t="shared" si="73"/>
        <v>896.69594470363666</v>
      </c>
      <c r="R1224" s="227">
        <f t="shared" si="74"/>
        <v>2.2078714285714285</v>
      </c>
    </row>
    <row r="1225" spans="11:18">
      <c r="K1225">
        <v>42279</v>
      </c>
      <c r="L1225" s="227">
        <v>1951.36</v>
      </c>
      <c r="M1225" s="227">
        <v>11698.43</v>
      </c>
      <c r="N1225" s="227">
        <v>13.981999999999999</v>
      </c>
      <c r="O1225" s="227">
        <v>2.2376999999999998</v>
      </c>
      <c r="P1225" s="227">
        <f t="shared" si="75"/>
        <v>1944.6895</v>
      </c>
      <c r="Q1225" s="227">
        <f t="shared" si="73"/>
        <v>890.07371588603587</v>
      </c>
      <c r="R1225" s="227">
        <f t="shared" si="74"/>
        <v>2.2179380952380945</v>
      </c>
    </row>
    <row r="1226" spans="11:18">
      <c r="K1226">
        <v>42282</v>
      </c>
      <c r="L1226" s="227">
        <v>1987.05</v>
      </c>
      <c r="M1226" s="227">
        <v>11675.18</v>
      </c>
      <c r="N1226" s="227">
        <v>14.0185</v>
      </c>
      <c r="O1226" s="227">
        <v>2.2376999999999998</v>
      </c>
      <c r="P1226" s="227">
        <f t="shared" si="75"/>
        <v>1947.9810000000004</v>
      </c>
      <c r="Q1226" s="227">
        <f t="shared" si="73"/>
        <v>883.86195377515594</v>
      </c>
      <c r="R1226" s="227">
        <f t="shared" si="74"/>
        <v>2.2251333333333325</v>
      </c>
    </row>
    <row r="1227" spans="11:18">
      <c r="K1227">
        <v>42283</v>
      </c>
      <c r="L1227" s="227">
        <v>1979.92</v>
      </c>
      <c r="M1227" s="227">
        <v>11517.62</v>
      </c>
      <c r="N1227" s="227">
        <v>13.860099999999999</v>
      </c>
      <c r="O1227" s="227">
        <v>2.2341000000000002</v>
      </c>
      <c r="P1227" s="227">
        <f t="shared" si="75"/>
        <v>1949.5019047619051</v>
      </c>
      <c r="Q1227" s="227">
        <f t="shared" si="73"/>
        <v>879.57710667867286</v>
      </c>
      <c r="R1227" s="227">
        <f t="shared" si="74"/>
        <v>2.2335952380952371</v>
      </c>
    </row>
    <row r="1228" spans="11:18">
      <c r="K1228">
        <v>42284</v>
      </c>
      <c r="L1228" s="227">
        <v>1995.83</v>
      </c>
      <c r="M1228" s="227">
        <v>11527.22</v>
      </c>
      <c r="N1228" s="227">
        <v>13.831799999999999</v>
      </c>
      <c r="O1228" s="227">
        <v>2.2201</v>
      </c>
      <c r="P1228" s="227">
        <f t="shared" si="75"/>
        <v>1950.7600000000002</v>
      </c>
      <c r="Q1228" s="227">
        <f t="shared" si="73"/>
        <v>874.74114955420714</v>
      </c>
      <c r="R1228" s="227">
        <f t="shared" si="74"/>
        <v>2.2423142857142855</v>
      </c>
    </row>
    <row r="1229" spans="11:18">
      <c r="K1229">
        <v>42285</v>
      </c>
      <c r="L1229" s="227">
        <v>2013.4301</v>
      </c>
      <c r="M1229" s="227">
        <v>11423.33</v>
      </c>
      <c r="N1229" s="227">
        <v>13.891</v>
      </c>
      <c r="O1229" s="227">
        <v>2.206</v>
      </c>
      <c r="P1229" s="227">
        <f t="shared" si="75"/>
        <v>1954.1595285714284</v>
      </c>
      <c r="Q1229" s="227">
        <f t="shared" si="73"/>
        <v>869.94363595530444</v>
      </c>
      <c r="R1229" s="227">
        <f t="shared" si="74"/>
        <v>2.2473190476190474</v>
      </c>
    </row>
    <row r="1230" spans="11:18">
      <c r="K1230">
        <v>42286</v>
      </c>
      <c r="L1230" s="227">
        <v>2014.89</v>
      </c>
      <c r="M1230" s="227">
        <v>11390.37</v>
      </c>
      <c r="N1230" s="227">
        <v>13.7401</v>
      </c>
      <c r="O1230" s="227">
        <v>2.1431</v>
      </c>
      <c r="P1230" s="227">
        <f t="shared" si="75"/>
        <v>1957.1404809523806</v>
      </c>
      <c r="Q1230" s="227">
        <f t="shared" si="73"/>
        <v>866.10595611435247</v>
      </c>
      <c r="R1230" s="227">
        <f t="shared" si="74"/>
        <v>2.2459190476190476</v>
      </c>
    </row>
    <row r="1231" spans="11:18">
      <c r="K1231">
        <v>42289</v>
      </c>
      <c r="L1231" s="227">
        <v>2017.46</v>
      </c>
      <c r="M1231" s="227">
        <v>11305.52</v>
      </c>
      <c r="N1231" s="227">
        <v>13.338100000000001</v>
      </c>
      <c r="O1231" s="227">
        <v>2.1797</v>
      </c>
      <c r="P1231" s="227">
        <f t="shared" si="75"/>
        <v>1959.8266714285714</v>
      </c>
      <c r="Q1231" s="227">
        <f t="shared" si="73"/>
        <v>863.49944722345833</v>
      </c>
      <c r="R1231" s="227">
        <f t="shared" si="74"/>
        <v>2.2477095238095237</v>
      </c>
    </row>
    <row r="1232" spans="11:18">
      <c r="K1232">
        <v>42290</v>
      </c>
      <c r="L1232" s="227">
        <v>2003.6899000000001</v>
      </c>
      <c r="M1232" s="227">
        <v>10955.95</v>
      </c>
      <c r="N1232" s="227">
        <v>13.7857</v>
      </c>
      <c r="O1232" s="227">
        <v>2.3136000000000001</v>
      </c>
      <c r="P1232" s="227">
        <f t="shared" si="75"/>
        <v>1962.2390476190471</v>
      </c>
      <c r="Q1232" s="227">
        <f t="shared" si="73"/>
        <v>857.74960342299539</v>
      </c>
      <c r="R1232" s="227">
        <f t="shared" si="74"/>
        <v>2.2545047619047613</v>
      </c>
    </row>
    <row r="1233" spans="11:18">
      <c r="K1233">
        <v>42291</v>
      </c>
      <c r="L1233" s="227">
        <v>1994.24</v>
      </c>
      <c r="M1233" s="227">
        <v>10656.59</v>
      </c>
      <c r="N1233" s="227">
        <v>13.7392</v>
      </c>
      <c r="O1233" s="227">
        <v>2.2692999999999999</v>
      </c>
      <c r="P1233" s="227">
        <f t="shared" si="75"/>
        <v>1963.0080952380947</v>
      </c>
      <c r="Q1233" s="227">
        <f t="shared" si="73"/>
        <v>850.30009667912668</v>
      </c>
      <c r="R1233" s="227">
        <f t="shared" si="74"/>
        <v>2.2573047619047619</v>
      </c>
    </row>
    <row r="1234" spans="11:18">
      <c r="K1234">
        <v>42292</v>
      </c>
      <c r="L1234" s="227">
        <v>2023.86</v>
      </c>
      <c r="M1234" s="227">
        <v>10305.92</v>
      </c>
      <c r="N1234" s="227">
        <v>13.786</v>
      </c>
      <c r="O1234" s="227">
        <v>2.2288000000000001</v>
      </c>
      <c r="P1234" s="227">
        <f t="shared" si="75"/>
        <v>1964.3676142857141</v>
      </c>
      <c r="Q1234" s="227">
        <f t="shared" si="73"/>
        <v>840.58545997113458</v>
      </c>
      <c r="R1234" s="227">
        <f t="shared" si="74"/>
        <v>2.2574857142857145</v>
      </c>
    </row>
    <row r="1235" spans="11:18">
      <c r="K1235">
        <v>42293</v>
      </c>
      <c r="L1235" s="227">
        <v>2033.11</v>
      </c>
      <c r="M1235" s="227">
        <v>10666.32</v>
      </c>
      <c r="N1235" s="227">
        <v>14.0426</v>
      </c>
      <c r="O1235" s="227">
        <v>2.2181999999999999</v>
      </c>
      <c r="P1235" s="227">
        <f t="shared" si="75"/>
        <v>1966.4109476190476</v>
      </c>
      <c r="Q1235" s="227">
        <f t="shared" si="73"/>
        <v>832.53519761669429</v>
      </c>
      <c r="R1235" s="227">
        <f t="shared" si="74"/>
        <v>2.2568142857142859</v>
      </c>
    </row>
    <row r="1236" spans="11:18">
      <c r="K1236">
        <v>42296</v>
      </c>
      <c r="L1236" s="227">
        <v>2033.66</v>
      </c>
      <c r="M1236" s="227">
        <v>10020.370000000001</v>
      </c>
      <c r="N1236" s="227">
        <v>14.1153</v>
      </c>
      <c r="O1236" s="227">
        <v>2.2164000000000001</v>
      </c>
      <c r="P1236" s="227">
        <f t="shared" si="75"/>
        <v>1970.0123761904765</v>
      </c>
      <c r="Q1236" s="227">
        <f t="shared" si="73"/>
        <v>822.92958544114481</v>
      </c>
      <c r="R1236" s="227">
        <f t="shared" si="74"/>
        <v>2.2516333333333334</v>
      </c>
    </row>
    <row r="1237" spans="11:18">
      <c r="K1237">
        <v>42297</v>
      </c>
      <c r="L1237" s="227">
        <v>2030.77</v>
      </c>
      <c r="M1237" s="227">
        <v>9757.1200000000008</v>
      </c>
      <c r="N1237" s="227">
        <v>14.0823</v>
      </c>
      <c r="O1237" s="227">
        <v>2.2305000000000001</v>
      </c>
      <c r="P1237" s="227">
        <f t="shared" si="75"/>
        <v>1973.0504714285714</v>
      </c>
      <c r="Q1237" s="227">
        <f t="shared" si="73"/>
        <v>814.31395559882208</v>
      </c>
      <c r="R1237" s="227">
        <f t="shared" si="74"/>
        <v>2.2462476190476193</v>
      </c>
    </row>
    <row r="1238" spans="11:18">
      <c r="K1238">
        <v>42298</v>
      </c>
      <c r="L1238" s="227">
        <v>2018.9399000000001</v>
      </c>
      <c r="M1238" s="227">
        <v>9801.27</v>
      </c>
      <c r="N1238" s="227">
        <v>14.171799999999999</v>
      </c>
      <c r="O1238" s="227">
        <v>2.1269999999999998</v>
      </c>
      <c r="P1238" s="227">
        <f t="shared" si="75"/>
        <v>1976.6790380952382</v>
      </c>
      <c r="Q1238" s="227">
        <f t="shared" ref="Q1238:Q1301" si="76">+AVERAGE(M1218:M1238)/AVERAGE(N1218:N1238)</f>
        <v>804.42316206374642</v>
      </c>
      <c r="R1238" s="227">
        <f t="shared" ref="R1238:R1301" si="77">AVERAGE(O1218:O1238)</f>
        <v>2.236014285714286</v>
      </c>
    </row>
    <row r="1239" spans="11:18">
      <c r="K1239">
        <v>42299</v>
      </c>
      <c r="L1239" s="227">
        <v>2052.5100000000002</v>
      </c>
      <c r="M1239" s="227">
        <v>9401.06</v>
      </c>
      <c r="N1239" s="227">
        <v>14.121499999999999</v>
      </c>
      <c r="O1239" s="227">
        <v>2.2216999999999998</v>
      </c>
      <c r="P1239" s="227">
        <f t="shared" si="75"/>
        <v>1982.0957047619047</v>
      </c>
      <c r="Q1239" s="227">
        <f t="shared" si="76"/>
        <v>793.88969162078081</v>
      </c>
      <c r="R1239" s="227">
        <f t="shared" si="77"/>
        <v>2.2317333333333336</v>
      </c>
    </row>
    <row r="1240" spans="11:18">
      <c r="K1240">
        <v>42300</v>
      </c>
      <c r="L1240" s="227">
        <v>2075.1498999999999</v>
      </c>
      <c r="M1240" s="227">
        <v>9819.61</v>
      </c>
      <c r="N1240" s="227">
        <v>14.125400000000001</v>
      </c>
      <c r="O1240" s="227">
        <v>2.2658</v>
      </c>
      <c r="P1240" s="227">
        <f t="shared" si="75"/>
        <v>1988.900938095238</v>
      </c>
      <c r="Q1240" s="227">
        <f t="shared" si="76"/>
        <v>785.02126530714099</v>
      </c>
      <c r="R1240" s="227">
        <f t="shared" si="77"/>
        <v>2.2317333333333336</v>
      </c>
    </row>
    <row r="1241" spans="11:18">
      <c r="K1241">
        <v>42303</v>
      </c>
      <c r="L1241" s="227">
        <v>2071.1799000000001</v>
      </c>
      <c r="M1241" s="227">
        <v>10329.9</v>
      </c>
      <c r="N1241" s="227">
        <v>13.839499999999999</v>
      </c>
      <c r="O1241" s="227">
        <v>2.2959999999999998</v>
      </c>
      <c r="P1241" s="227">
        <f t="shared" si="75"/>
        <v>1995.5599809523808</v>
      </c>
      <c r="Q1241" s="227">
        <f t="shared" si="76"/>
        <v>782.01231737776732</v>
      </c>
      <c r="R1241" s="227">
        <f t="shared" si="77"/>
        <v>2.2330857142857146</v>
      </c>
    </row>
    <row r="1242" spans="11:18">
      <c r="K1242">
        <v>42304</v>
      </c>
      <c r="L1242" s="227">
        <v>2065.8899000000001</v>
      </c>
      <c r="M1242" s="227">
        <v>10396.39</v>
      </c>
      <c r="N1242" s="227">
        <v>13.734500000000001</v>
      </c>
      <c r="O1242" s="227">
        <v>2.2233999999999998</v>
      </c>
      <c r="P1242" s="227">
        <f t="shared" si="75"/>
        <v>2004.3275952380955</v>
      </c>
      <c r="Q1242" s="227">
        <f t="shared" si="76"/>
        <v>780.09824400902937</v>
      </c>
      <c r="R1242" s="227">
        <f t="shared" si="77"/>
        <v>2.2310666666666665</v>
      </c>
    </row>
    <row r="1243" spans="11:18">
      <c r="K1243">
        <v>42305</v>
      </c>
      <c r="L1243" s="227">
        <v>2090.3501000000001</v>
      </c>
      <c r="M1243" s="227">
        <v>10493.32</v>
      </c>
      <c r="N1243" s="227">
        <v>13.6221</v>
      </c>
      <c r="O1243" s="227">
        <v>2.2040000000000002</v>
      </c>
      <c r="P1243" s="227">
        <f t="shared" si="75"/>
        <v>2014.1495047619053</v>
      </c>
      <c r="Q1243" s="227">
        <f t="shared" si="76"/>
        <v>778.21736130070497</v>
      </c>
      <c r="R1243" s="227">
        <f t="shared" si="77"/>
        <v>2.2277904761904761</v>
      </c>
    </row>
    <row r="1244" spans="11:18">
      <c r="K1244">
        <v>42306</v>
      </c>
      <c r="L1244" s="227">
        <v>2089.4099000000001</v>
      </c>
      <c r="M1244" s="227">
        <v>10786.58</v>
      </c>
      <c r="N1244" s="227">
        <v>13.493600000000001</v>
      </c>
      <c r="O1244" s="227">
        <v>2.1917</v>
      </c>
      <c r="P1244" s="227">
        <f t="shared" ref="P1244:P1307" si="78">+AVERAGE(L1224:L1244)</f>
        <v>2022.2152142857146</v>
      </c>
      <c r="Q1244" s="227">
        <f t="shared" si="76"/>
        <v>775.27659631488916</v>
      </c>
      <c r="R1244" s="227">
        <f t="shared" si="77"/>
        <v>2.2250999999999999</v>
      </c>
    </row>
    <row r="1245" spans="11:18">
      <c r="K1245">
        <v>42307</v>
      </c>
      <c r="L1245" s="227">
        <v>2079.3600999999999</v>
      </c>
      <c r="M1245" s="227">
        <v>10883.49</v>
      </c>
      <c r="N1245" s="227">
        <v>13.6233</v>
      </c>
      <c r="O1245" s="227">
        <v>2.2357</v>
      </c>
      <c r="P1245" s="227">
        <f t="shared" si="78"/>
        <v>2029.6218904761906</v>
      </c>
      <c r="Q1245" s="227">
        <f t="shared" si="76"/>
        <v>772.69595152888314</v>
      </c>
      <c r="R1245" s="227">
        <f t="shared" si="77"/>
        <v>2.2238333333333333</v>
      </c>
    </row>
    <row r="1246" spans="11:18">
      <c r="K1246">
        <v>42310</v>
      </c>
      <c r="L1246" s="227">
        <v>2104.0500000000002</v>
      </c>
      <c r="M1246" s="227">
        <v>11306.02</v>
      </c>
      <c r="N1246" s="227">
        <v>13.7037</v>
      </c>
      <c r="O1246" s="227">
        <v>2.2534000000000001</v>
      </c>
      <c r="P1246" s="227">
        <f t="shared" si="78"/>
        <v>2036.8928428571433</v>
      </c>
      <c r="Q1246" s="227">
        <f t="shared" si="76"/>
        <v>772.0857368643949</v>
      </c>
      <c r="R1246" s="227">
        <f t="shared" si="77"/>
        <v>2.2245809523809519</v>
      </c>
    </row>
    <row r="1247" spans="11:18">
      <c r="K1247">
        <v>42311</v>
      </c>
      <c r="L1247" s="227">
        <v>2109.79</v>
      </c>
      <c r="M1247" s="227">
        <v>11251.85</v>
      </c>
      <c r="N1247" s="227">
        <v>13.549899999999999</v>
      </c>
      <c r="O1247" s="227">
        <v>2.2410000000000001</v>
      </c>
      <c r="P1247" s="227">
        <f t="shared" si="78"/>
        <v>2042.737604761905</v>
      </c>
      <c r="Q1247" s="227">
        <f t="shared" si="76"/>
        <v>771.87370669974757</v>
      </c>
      <c r="R1247" s="227">
        <f t="shared" si="77"/>
        <v>2.2247380952380951</v>
      </c>
    </row>
    <row r="1248" spans="11:18">
      <c r="K1248">
        <v>42312</v>
      </c>
      <c r="L1248" s="227">
        <v>2102.3101000000001</v>
      </c>
      <c r="M1248" s="227">
        <v>11074.83</v>
      </c>
      <c r="N1248" s="227">
        <v>13.8672</v>
      </c>
      <c r="O1248" s="227">
        <v>2.2303999999999999</v>
      </c>
      <c r="P1248" s="227">
        <f t="shared" si="78"/>
        <v>2048.5657047619052</v>
      </c>
      <c r="Q1248" s="227">
        <f t="shared" si="76"/>
        <v>770.32903682436461</v>
      </c>
      <c r="R1248" s="227">
        <f t="shared" si="77"/>
        <v>2.2245619047619045</v>
      </c>
    </row>
    <row r="1249" spans="11:18">
      <c r="K1249">
        <v>42313</v>
      </c>
      <c r="L1249" s="227">
        <v>2099.9299000000001</v>
      </c>
      <c r="M1249" s="227">
        <v>11121.4</v>
      </c>
      <c r="N1249" s="227">
        <v>13.978999999999999</v>
      </c>
      <c r="O1249" s="227">
        <v>2.3050000000000002</v>
      </c>
      <c r="P1249" s="227">
        <f t="shared" si="78"/>
        <v>2053.5228428571436</v>
      </c>
      <c r="Q1249" s="227">
        <f t="shared" si="76"/>
        <v>768.54081841407549</v>
      </c>
      <c r="R1249" s="227">
        <f t="shared" si="77"/>
        <v>2.2286047619047618</v>
      </c>
    </row>
    <row r="1250" spans="11:18">
      <c r="K1250">
        <v>42314</v>
      </c>
      <c r="L1250" s="227">
        <v>2099.1999999999998</v>
      </c>
      <c r="M1250" s="227">
        <v>11421.99</v>
      </c>
      <c r="N1250" s="227">
        <v>14.0001</v>
      </c>
      <c r="O1250" s="227">
        <v>2.2942999999999998</v>
      </c>
      <c r="P1250" s="227">
        <f t="shared" si="78"/>
        <v>2057.6071238095242</v>
      </c>
      <c r="Q1250" s="227">
        <f t="shared" si="76"/>
        <v>768.24753348901675</v>
      </c>
      <c r="R1250" s="227">
        <f t="shared" si="77"/>
        <v>2.2328095238095238</v>
      </c>
    </row>
    <row r="1251" spans="11:18">
      <c r="K1251">
        <v>42317</v>
      </c>
      <c r="L1251" s="227">
        <v>2078.5801000000001</v>
      </c>
      <c r="M1251" s="227">
        <v>11400.34</v>
      </c>
      <c r="N1251" s="227">
        <v>14.2582</v>
      </c>
      <c r="O1251" s="227">
        <v>2.2694000000000001</v>
      </c>
      <c r="P1251" s="227">
        <f t="shared" si="78"/>
        <v>2060.639985714286</v>
      </c>
      <c r="Q1251" s="227">
        <f t="shared" si="76"/>
        <v>766.91390100316517</v>
      </c>
      <c r="R1251" s="227">
        <f t="shared" si="77"/>
        <v>2.2388238095238089</v>
      </c>
    </row>
    <row r="1252" spans="11:18">
      <c r="K1252">
        <v>42318</v>
      </c>
      <c r="L1252" s="227">
        <v>2081.7199999999998</v>
      </c>
      <c r="M1252" s="227">
        <v>11346.76</v>
      </c>
      <c r="N1252" s="227">
        <v>14.2965</v>
      </c>
      <c r="O1252" s="227">
        <v>2.2427999999999999</v>
      </c>
      <c r="P1252" s="227">
        <f t="shared" si="78"/>
        <v>2063.6999857142855</v>
      </c>
      <c r="Q1252" s="227">
        <f t="shared" si="76"/>
        <v>764.53746590878745</v>
      </c>
      <c r="R1252" s="227">
        <f t="shared" si="77"/>
        <v>2.2418285714285715</v>
      </c>
    </row>
    <row r="1253" spans="11:18">
      <c r="K1253">
        <v>42319</v>
      </c>
      <c r="L1253" s="227">
        <v>2075</v>
      </c>
      <c r="M1253" s="227">
        <v>11010.89</v>
      </c>
      <c r="N1253" s="227">
        <v>14.3908</v>
      </c>
      <c r="O1253" s="227">
        <v>2.2357</v>
      </c>
      <c r="P1253" s="227">
        <f t="shared" si="78"/>
        <v>2067.0957047619049</v>
      </c>
      <c r="Q1253" s="227">
        <f t="shared" si="76"/>
        <v>763.14388507652711</v>
      </c>
      <c r="R1253" s="227">
        <f t="shared" si="77"/>
        <v>2.238119047619048</v>
      </c>
    </row>
    <row r="1254" spans="11:18">
      <c r="K1254">
        <v>42320</v>
      </c>
      <c r="L1254" s="227">
        <v>2045.97</v>
      </c>
      <c r="M1254" s="227">
        <v>11276.39</v>
      </c>
      <c r="N1254" s="227">
        <v>14.440899999999999</v>
      </c>
      <c r="O1254" s="227">
        <v>2.1701999999999999</v>
      </c>
      <c r="P1254" s="227">
        <f t="shared" si="78"/>
        <v>2069.5590380952381</v>
      </c>
      <c r="Q1254" s="227">
        <f t="shared" si="76"/>
        <v>763.43136539443924</v>
      </c>
      <c r="R1254" s="227">
        <f t="shared" si="77"/>
        <v>2.2334000000000001</v>
      </c>
    </row>
    <row r="1255" spans="11:18">
      <c r="K1255">
        <v>42321</v>
      </c>
      <c r="L1255" s="227">
        <v>2023.04</v>
      </c>
      <c r="M1255" s="227">
        <v>11454.47</v>
      </c>
      <c r="N1255" s="227">
        <v>14.6296</v>
      </c>
      <c r="O1255" s="227">
        <v>2.1455000000000002</v>
      </c>
      <c r="P1255" s="227">
        <f t="shared" si="78"/>
        <v>2069.5199904761907</v>
      </c>
      <c r="Q1255" s="227">
        <f t="shared" si="76"/>
        <v>765.14690510793025</v>
      </c>
      <c r="R1255" s="227">
        <f t="shared" si="77"/>
        <v>2.2294333333333336</v>
      </c>
    </row>
    <row r="1256" spans="11:18">
      <c r="K1256">
        <v>42324</v>
      </c>
      <c r="L1256" s="227">
        <v>2053.1898999999999</v>
      </c>
      <c r="M1256" s="227">
        <v>11553.66</v>
      </c>
      <c r="N1256" s="227">
        <v>14.727399999999999</v>
      </c>
      <c r="O1256" s="227">
        <v>2.1156000000000001</v>
      </c>
      <c r="P1256" s="227">
        <f t="shared" si="78"/>
        <v>2070.4761761904761</v>
      </c>
      <c r="Q1256" s="227">
        <f t="shared" si="76"/>
        <v>766.37960923098001</v>
      </c>
      <c r="R1256" s="227">
        <f t="shared" si="77"/>
        <v>2.2245476190476188</v>
      </c>
    </row>
    <row r="1257" spans="11:18">
      <c r="K1257">
        <v>42325</v>
      </c>
      <c r="L1257" s="227">
        <v>2050.4398999999999</v>
      </c>
      <c r="M1257" s="227">
        <v>12058.95</v>
      </c>
      <c r="N1257" s="227">
        <v>14.953900000000001</v>
      </c>
      <c r="O1257" s="227">
        <v>2.1753999999999998</v>
      </c>
      <c r="P1257" s="227">
        <f t="shared" si="78"/>
        <v>2071.275219047619</v>
      </c>
      <c r="Q1257" s="227">
        <f t="shared" si="76"/>
        <v>771.10167003144693</v>
      </c>
      <c r="R1257" s="227">
        <f t="shared" si="77"/>
        <v>2.2225952380952387</v>
      </c>
    </row>
    <row r="1258" spans="11:18">
      <c r="K1258">
        <v>42326</v>
      </c>
      <c r="L1258" s="227">
        <v>2083.5801000000001</v>
      </c>
      <c r="M1258" s="227">
        <v>11991.07</v>
      </c>
      <c r="N1258" s="227">
        <v>14.823700000000001</v>
      </c>
      <c r="O1258" s="227">
        <v>2.1032000000000002</v>
      </c>
      <c r="P1258" s="227">
        <f t="shared" si="78"/>
        <v>2073.7899857142856</v>
      </c>
      <c r="Q1258" s="227">
        <f t="shared" si="76"/>
        <v>776.71071554627849</v>
      </c>
      <c r="R1258" s="227">
        <f t="shared" si="77"/>
        <v>2.2165333333333335</v>
      </c>
    </row>
    <row r="1259" spans="11:18">
      <c r="K1259">
        <v>42327</v>
      </c>
      <c r="L1259" s="227">
        <v>2081.2399999999998</v>
      </c>
      <c r="M1259" s="227">
        <v>11826.05</v>
      </c>
      <c r="N1259" s="227">
        <v>14.869199999999999</v>
      </c>
      <c r="O1259" s="227">
        <v>2.0926999999999998</v>
      </c>
      <c r="P1259" s="227">
        <f t="shared" si="78"/>
        <v>2076.7566571428565</v>
      </c>
      <c r="Q1259" s="227">
        <f t="shared" si="76"/>
        <v>781.70348426190913</v>
      </c>
      <c r="R1259" s="227">
        <f t="shared" si="77"/>
        <v>2.2148999999999996</v>
      </c>
    </row>
    <row r="1260" spans="11:18">
      <c r="K1260">
        <v>42328</v>
      </c>
      <c r="L1260" s="227">
        <v>2089.1698999999999</v>
      </c>
      <c r="M1260" s="227">
        <v>12525.49</v>
      </c>
      <c r="N1260" s="227">
        <v>14.8286</v>
      </c>
      <c r="O1260" s="227">
        <v>2.0874000000000001</v>
      </c>
      <c r="P1260" s="227">
        <f t="shared" si="78"/>
        <v>2078.5023666666666</v>
      </c>
      <c r="Q1260" s="227">
        <f t="shared" si="76"/>
        <v>790.34034788759038</v>
      </c>
      <c r="R1260" s="227">
        <f t="shared" si="77"/>
        <v>2.208504761904762</v>
      </c>
    </row>
    <row r="1261" spans="11:18">
      <c r="K1261">
        <v>42331</v>
      </c>
      <c r="L1261" s="227">
        <v>2086.5900999999999</v>
      </c>
      <c r="M1261" s="227">
        <v>12533.25</v>
      </c>
      <c r="N1261" s="227">
        <v>14.9984</v>
      </c>
      <c r="O1261" s="227">
        <v>2.0347</v>
      </c>
      <c r="P1261" s="227">
        <f t="shared" si="78"/>
        <v>2079.0471380952381</v>
      </c>
      <c r="Q1261" s="227">
        <f t="shared" si="76"/>
        <v>797.11686799153881</v>
      </c>
      <c r="R1261" s="227">
        <f t="shared" si="77"/>
        <v>2.1975000000000002</v>
      </c>
    </row>
    <row r="1262" spans="11:18">
      <c r="K1262">
        <v>42332</v>
      </c>
      <c r="L1262" s="227">
        <v>2089.1399000000001</v>
      </c>
      <c r="M1262" s="227">
        <v>12627.13</v>
      </c>
      <c r="N1262" s="227">
        <v>14.511100000000001</v>
      </c>
      <c r="O1262" s="227">
        <v>2.0556000000000001</v>
      </c>
      <c r="P1262" s="227">
        <f t="shared" si="78"/>
        <v>2079.9023761904764</v>
      </c>
      <c r="Q1262" s="227">
        <f t="shared" si="76"/>
        <v>803.00352453728124</v>
      </c>
      <c r="R1262" s="227">
        <f t="shared" si="77"/>
        <v>2.1860523809523813</v>
      </c>
    </row>
    <row r="1263" spans="11:18">
      <c r="K1263">
        <v>42333</v>
      </c>
      <c r="L1263" s="227">
        <v>2088.8701000000001</v>
      </c>
      <c r="M1263" s="227">
        <v>12935.94</v>
      </c>
      <c r="N1263" s="227">
        <v>14.4369</v>
      </c>
      <c r="O1263" s="227">
        <v>1.9823999999999999</v>
      </c>
      <c r="P1263" s="227">
        <f t="shared" si="78"/>
        <v>2080.996671428572</v>
      </c>
      <c r="Q1263" s="227">
        <f t="shared" si="76"/>
        <v>809.58850229046868</v>
      </c>
      <c r="R1263" s="227">
        <f t="shared" si="77"/>
        <v>2.1745761904761909</v>
      </c>
    </row>
    <row r="1264" spans="11:18">
      <c r="K1264">
        <v>42334</v>
      </c>
      <c r="M1264" s="227">
        <v>12929.23</v>
      </c>
      <c r="N1264" s="227">
        <v>15.0159</v>
      </c>
      <c r="O1264" s="227">
        <v>2.0310999999999999</v>
      </c>
      <c r="P1264" s="227">
        <f t="shared" si="78"/>
        <v>2080.5290000000005</v>
      </c>
      <c r="Q1264" s="227">
        <f t="shared" si="76"/>
        <v>813.9266398339206</v>
      </c>
      <c r="R1264" s="227">
        <f t="shared" si="77"/>
        <v>2.1663428571428573</v>
      </c>
    </row>
    <row r="1265" spans="11:18">
      <c r="K1265">
        <v>42335</v>
      </c>
      <c r="L1265" s="227">
        <v>2090.1100999999999</v>
      </c>
      <c r="M1265" s="227">
        <v>13115.95</v>
      </c>
      <c r="N1265" s="227">
        <v>15.0686</v>
      </c>
      <c r="O1265" s="227">
        <v>2.0518999999999998</v>
      </c>
      <c r="P1265" s="227">
        <f t="shared" si="78"/>
        <v>2080.5640100000005</v>
      </c>
      <c r="Q1265" s="227">
        <f t="shared" si="76"/>
        <v>817.38383201929969</v>
      </c>
      <c r="R1265" s="227">
        <f t="shared" si="77"/>
        <v>2.1596857142857147</v>
      </c>
    </row>
    <row r="1266" spans="11:18">
      <c r="K1266">
        <v>42338</v>
      </c>
      <c r="L1266" s="227">
        <v>2080.4099000000001</v>
      </c>
      <c r="M1266" s="227">
        <v>13222.64</v>
      </c>
      <c r="N1266" s="227">
        <v>14.8043</v>
      </c>
      <c r="O1266" s="227">
        <v>2.0011999999999999</v>
      </c>
      <c r="P1266" s="227">
        <f t="shared" si="78"/>
        <v>2080.6165000000001</v>
      </c>
      <c r="Q1266" s="227">
        <f t="shared" si="76"/>
        <v>821.90068909193667</v>
      </c>
      <c r="R1266" s="227">
        <f t="shared" si="77"/>
        <v>2.1485190476190477</v>
      </c>
    </row>
    <row r="1267" spans="11:18">
      <c r="K1267">
        <v>42339</v>
      </c>
      <c r="L1267" s="227">
        <v>2102.6298999999999</v>
      </c>
      <c r="M1267" s="227">
        <v>13221.04</v>
      </c>
      <c r="N1267" s="227">
        <v>14.7873</v>
      </c>
      <c r="O1267" s="227">
        <v>1.9942</v>
      </c>
      <c r="P1267" s="227">
        <f t="shared" si="78"/>
        <v>2080.5454949999998</v>
      </c>
      <c r="Q1267" s="227">
        <f t="shared" si="76"/>
        <v>825.2567918424179</v>
      </c>
      <c r="R1267" s="227">
        <f t="shared" si="77"/>
        <v>2.1361761904761902</v>
      </c>
    </row>
    <row r="1268" spans="11:18">
      <c r="K1268">
        <v>42340</v>
      </c>
      <c r="L1268" s="227">
        <v>2079.5100000000002</v>
      </c>
      <c r="M1268" s="227">
        <v>13327.87</v>
      </c>
      <c r="N1268" s="227">
        <v>14.811999999999999</v>
      </c>
      <c r="O1268" s="227">
        <v>1.9993000000000001</v>
      </c>
      <c r="P1268" s="227">
        <f t="shared" si="78"/>
        <v>2079.0314950000002</v>
      </c>
      <c r="Q1268" s="227">
        <f t="shared" si="76"/>
        <v>828.63188075938751</v>
      </c>
      <c r="R1268" s="227">
        <f t="shared" si="77"/>
        <v>2.1246666666666663</v>
      </c>
    </row>
    <row r="1269" spans="11:18">
      <c r="K1269">
        <v>42341</v>
      </c>
      <c r="L1269" s="227">
        <v>2049.6201000000001</v>
      </c>
      <c r="M1269" s="227">
        <v>13269.27</v>
      </c>
      <c r="N1269" s="227">
        <v>14.7958</v>
      </c>
      <c r="O1269" s="227">
        <v>1.9783999999999999</v>
      </c>
      <c r="P1269" s="227">
        <f t="shared" si="78"/>
        <v>2076.3969950000001</v>
      </c>
      <c r="Q1269" s="227">
        <f t="shared" si="76"/>
        <v>833.26701974639946</v>
      </c>
      <c r="R1269" s="227">
        <f t="shared" si="77"/>
        <v>2.1126666666666662</v>
      </c>
    </row>
    <row r="1270" spans="11:18">
      <c r="K1270">
        <v>42342</v>
      </c>
      <c r="L1270" s="227">
        <v>2091.6898999999999</v>
      </c>
      <c r="M1270" s="227">
        <v>13235.96</v>
      </c>
      <c r="N1270" s="227">
        <v>15.4292</v>
      </c>
      <c r="O1270" s="227">
        <v>1.9209000000000001</v>
      </c>
      <c r="P1270" s="227">
        <f t="shared" si="78"/>
        <v>2075.9849949999998</v>
      </c>
      <c r="Q1270" s="227">
        <f t="shared" si="76"/>
        <v>836.20071847044005</v>
      </c>
      <c r="R1270" s="227">
        <f t="shared" si="77"/>
        <v>2.0943761904761908</v>
      </c>
    </row>
    <row r="1271" spans="11:18">
      <c r="K1271">
        <v>42345</v>
      </c>
      <c r="L1271" s="227">
        <v>2077.0700999999999</v>
      </c>
      <c r="M1271" s="227">
        <v>13405.18</v>
      </c>
      <c r="N1271" s="227">
        <v>15.6351</v>
      </c>
      <c r="O1271" s="227">
        <v>1.9486000000000001</v>
      </c>
      <c r="P1271" s="227">
        <f t="shared" si="78"/>
        <v>2074.8784999999998</v>
      </c>
      <c r="Q1271" s="227">
        <f t="shared" si="76"/>
        <v>838.18453567543304</v>
      </c>
      <c r="R1271" s="227">
        <f t="shared" si="77"/>
        <v>2.0779142857142854</v>
      </c>
    </row>
    <row r="1272" spans="11:18">
      <c r="K1272">
        <v>42346</v>
      </c>
      <c r="L1272" s="227">
        <v>2063.5900999999999</v>
      </c>
      <c r="M1272" s="227">
        <v>13269.28</v>
      </c>
      <c r="N1272" s="227">
        <v>15.595499999999999</v>
      </c>
      <c r="O1272" s="227">
        <v>1.8448</v>
      </c>
      <c r="P1272" s="227">
        <f t="shared" si="78"/>
        <v>2074.1289999999999</v>
      </c>
      <c r="Q1272" s="227">
        <f t="shared" si="76"/>
        <v>840.58323422073454</v>
      </c>
      <c r="R1272" s="227">
        <f t="shared" si="77"/>
        <v>2.0576952380952385</v>
      </c>
    </row>
    <row r="1273" spans="11:18">
      <c r="K1273">
        <v>42347</v>
      </c>
      <c r="L1273" s="227">
        <v>2047.62</v>
      </c>
      <c r="M1273" s="227">
        <v>13172.64</v>
      </c>
      <c r="N1273" s="227">
        <v>15.3322</v>
      </c>
      <c r="O1273" s="227">
        <v>1.8861000000000001</v>
      </c>
      <c r="P1273" s="227">
        <f t="shared" si="78"/>
        <v>2072.424</v>
      </c>
      <c r="Q1273" s="227">
        <f t="shared" si="76"/>
        <v>843.63638048825385</v>
      </c>
      <c r="R1273" s="227">
        <f t="shared" si="77"/>
        <v>2.0407095238095239</v>
      </c>
    </row>
    <row r="1274" spans="11:18">
      <c r="K1274">
        <v>42348</v>
      </c>
      <c r="L1274" s="227">
        <v>2052.23</v>
      </c>
      <c r="M1274" s="227">
        <v>13051.54</v>
      </c>
      <c r="N1274" s="227">
        <v>15.1831</v>
      </c>
      <c r="O1274" s="227">
        <v>1.8394999999999999</v>
      </c>
      <c r="P1274" s="227">
        <f t="shared" si="78"/>
        <v>2071.2855</v>
      </c>
      <c r="Q1274" s="227">
        <f t="shared" si="76"/>
        <v>848.01103804625541</v>
      </c>
      <c r="R1274" s="227">
        <f t="shared" si="77"/>
        <v>2.0218428571428571</v>
      </c>
    </row>
    <row r="1275" spans="11:18">
      <c r="K1275">
        <v>42349</v>
      </c>
      <c r="L1275" s="227">
        <v>2012.37</v>
      </c>
      <c r="M1275" s="227">
        <v>12545.81</v>
      </c>
      <c r="N1275" s="227">
        <v>15.2781</v>
      </c>
      <c r="O1275" s="227">
        <v>1.8357000000000001</v>
      </c>
      <c r="P1275" s="227">
        <f t="shared" si="78"/>
        <v>2069.6055000000006</v>
      </c>
      <c r="Q1275" s="227">
        <f t="shared" si="76"/>
        <v>849.78985164184076</v>
      </c>
      <c r="R1275" s="227">
        <f t="shared" si="77"/>
        <v>2.0059142857142858</v>
      </c>
    </row>
    <row r="1276" spans="11:18">
      <c r="K1276">
        <v>42352</v>
      </c>
      <c r="L1276" s="227">
        <v>2021.9399000000001</v>
      </c>
      <c r="M1276" s="227">
        <v>12076.37</v>
      </c>
      <c r="N1276" s="227">
        <v>14.9923</v>
      </c>
      <c r="O1276" s="227">
        <v>1.7483</v>
      </c>
      <c r="P1276" s="227">
        <f t="shared" si="78"/>
        <v>2069.5504950000004</v>
      </c>
      <c r="Q1276" s="227">
        <f t="shared" si="76"/>
        <v>850.78604897252455</v>
      </c>
      <c r="R1276" s="227">
        <f t="shared" si="77"/>
        <v>1.9870000000000001</v>
      </c>
    </row>
    <row r="1277" spans="11:18">
      <c r="K1277">
        <v>42353</v>
      </c>
      <c r="L1277" s="227">
        <v>2043.41</v>
      </c>
      <c r="M1277" s="227">
        <v>12541.58</v>
      </c>
      <c r="N1277" s="227">
        <v>14.4192</v>
      </c>
      <c r="O1277" s="227">
        <v>1.726</v>
      </c>
      <c r="P1277" s="227">
        <f t="shared" si="78"/>
        <v>2069.0615000000007</v>
      </c>
      <c r="Q1277" s="227">
        <f t="shared" si="76"/>
        <v>854.76014272162922</v>
      </c>
      <c r="R1277" s="227">
        <f t="shared" si="77"/>
        <v>1.9684476190476192</v>
      </c>
    </row>
    <row r="1278" spans="11:18">
      <c r="K1278">
        <v>42354</v>
      </c>
      <c r="L1278" s="227">
        <v>2073.0700999999999</v>
      </c>
      <c r="M1278" s="227">
        <v>12972.54</v>
      </c>
      <c r="N1278" s="227">
        <v>14.0837</v>
      </c>
      <c r="O1278" s="227">
        <v>1.6680999999999999</v>
      </c>
      <c r="P1278" s="227">
        <f t="shared" si="78"/>
        <v>2070.19301</v>
      </c>
      <c r="Q1278" s="227">
        <f t="shared" si="76"/>
        <v>860.04353838473764</v>
      </c>
      <c r="R1278" s="227">
        <f t="shared" si="77"/>
        <v>1.9442904761904767</v>
      </c>
    </row>
    <row r="1279" spans="11:18">
      <c r="K1279">
        <v>42355</v>
      </c>
      <c r="L1279" s="227">
        <v>2041.89</v>
      </c>
      <c r="M1279" s="227">
        <v>12906.43</v>
      </c>
      <c r="N1279" s="227">
        <v>14.170299999999999</v>
      </c>
      <c r="O1279" s="227">
        <v>1.659</v>
      </c>
      <c r="P1279" s="227">
        <f t="shared" si="78"/>
        <v>2068.1085050000002</v>
      </c>
      <c r="Q1279" s="227">
        <f t="shared" si="76"/>
        <v>864.76268085155311</v>
      </c>
      <c r="R1279" s="227">
        <f t="shared" si="77"/>
        <v>1.9231380952380952</v>
      </c>
    </row>
    <row r="1280" spans="11:18">
      <c r="K1280">
        <v>42356</v>
      </c>
      <c r="L1280" s="227">
        <v>2005.55</v>
      </c>
      <c r="M1280" s="227">
        <v>12937.97</v>
      </c>
      <c r="N1280" s="227">
        <v>14.0657</v>
      </c>
      <c r="O1280" s="227">
        <v>1.7481</v>
      </c>
      <c r="P1280" s="227">
        <f t="shared" si="78"/>
        <v>2064.3240050000004</v>
      </c>
      <c r="Q1280" s="227">
        <f t="shared" si="76"/>
        <v>870.5490558164098</v>
      </c>
      <c r="R1280" s="227">
        <f t="shared" si="77"/>
        <v>1.9067285714285713</v>
      </c>
    </row>
    <row r="1281" spans="11:18">
      <c r="K1281">
        <v>42359</v>
      </c>
      <c r="L1281" s="227">
        <v>2021.15</v>
      </c>
      <c r="M1281" s="227">
        <v>12926.33</v>
      </c>
      <c r="N1281" s="227">
        <v>13.766299999999999</v>
      </c>
      <c r="O1281" s="227">
        <v>1.7723</v>
      </c>
      <c r="P1281" s="227">
        <f t="shared" si="78"/>
        <v>2060.9230100000004</v>
      </c>
      <c r="Q1281" s="227">
        <f t="shared" si="76"/>
        <v>874.80903397058319</v>
      </c>
      <c r="R1281" s="227">
        <f t="shared" si="77"/>
        <v>1.8917238095238098</v>
      </c>
    </row>
    <row r="1282" spans="11:18">
      <c r="K1282">
        <v>42360</v>
      </c>
      <c r="L1282" s="227">
        <v>2038.97</v>
      </c>
      <c r="M1282" s="227">
        <v>12499.17</v>
      </c>
      <c r="N1282" s="227">
        <v>13.9178</v>
      </c>
      <c r="O1282" s="227">
        <v>1.819</v>
      </c>
      <c r="P1282" s="227">
        <f t="shared" si="78"/>
        <v>2058.5420050000002</v>
      </c>
      <c r="Q1282" s="227">
        <f t="shared" si="76"/>
        <v>877.747561757418</v>
      </c>
      <c r="R1282" s="227">
        <f t="shared" si="77"/>
        <v>1.8814523809523809</v>
      </c>
    </row>
    <row r="1283" spans="11:18">
      <c r="K1283">
        <v>42361</v>
      </c>
      <c r="L1283" s="227">
        <v>2064.29</v>
      </c>
      <c r="M1283" s="227">
        <v>12875.62</v>
      </c>
      <c r="N1283" s="227">
        <v>14.3576</v>
      </c>
      <c r="O1283" s="227">
        <v>1.7396</v>
      </c>
      <c r="P1283" s="227">
        <f t="shared" si="78"/>
        <v>2057.2995100000003</v>
      </c>
      <c r="Q1283" s="227">
        <f t="shared" si="76"/>
        <v>878.98398080445395</v>
      </c>
      <c r="R1283" s="227">
        <f t="shared" si="77"/>
        <v>1.8664047619047621</v>
      </c>
    </row>
    <row r="1284" spans="11:18">
      <c r="K1284">
        <v>42362</v>
      </c>
      <c r="L1284" s="227">
        <v>2060.9899999999998</v>
      </c>
      <c r="M1284" s="227">
        <v>12929.57</v>
      </c>
      <c r="N1284" s="227">
        <v>14.3466</v>
      </c>
      <c r="O1284" s="227">
        <v>1.7448999999999999</v>
      </c>
      <c r="P1284" s="227">
        <f t="shared" si="78"/>
        <v>2055.9055050000002</v>
      </c>
      <c r="Q1284" s="227">
        <f t="shared" si="76"/>
        <v>879.21958092872649</v>
      </c>
      <c r="R1284" s="227">
        <f t="shared" si="77"/>
        <v>1.8550952380952386</v>
      </c>
    </row>
    <row r="1285" spans="11:18">
      <c r="K1285">
        <v>42366</v>
      </c>
      <c r="L1285" s="227">
        <v>2056.5</v>
      </c>
      <c r="M1285" s="227">
        <v>12872.9</v>
      </c>
      <c r="N1285" s="227">
        <v>13.9588</v>
      </c>
      <c r="O1285" s="227">
        <v>1.7518</v>
      </c>
      <c r="P1285" s="227">
        <f t="shared" si="78"/>
        <v>2055.9338142857146</v>
      </c>
      <c r="Q1285" s="227">
        <f t="shared" si="76"/>
        <v>882.0469592729263</v>
      </c>
      <c r="R1285" s="227">
        <f t="shared" si="77"/>
        <v>1.8417952380952385</v>
      </c>
    </row>
    <row r="1286" spans="11:18">
      <c r="K1286">
        <v>42367</v>
      </c>
      <c r="L1286" s="227">
        <v>2078.3600999999999</v>
      </c>
      <c r="M1286" s="227">
        <v>12992.43</v>
      </c>
      <c r="N1286" s="227">
        <v>13.9208</v>
      </c>
      <c r="O1286" s="227">
        <v>1.7224999999999999</v>
      </c>
      <c r="P1286" s="227">
        <f t="shared" si="78"/>
        <v>2055.3742904761903</v>
      </c>
      <c r="Q1286" s="227">
        <f t="shared" si="76"/>
        <v>884.93624446086267</v>
      </c>
      <c r="R1286" s="227">
        <f t="shared" si="77"/>
        <v>1.826109523809524</v>
      </c>
    </row>
    <row r="1287" spans="11:18">
      <c r="K1287">
        <v>42368</v>
      </c>
      <c r="L1287" s="227">
        <v>2063.3600999999999</v>
      </c>
      <c r="M1287" s="227">
        <v>13179.84</v>
      </c>
      <c r="N1287" s="227">
        <v>13.8452</v>
      </c>
      <c r="O1287" s="227">
        <v>1.7484</v>
      </c>
      <c r="P1287" s="227">
        <f t="shared" si="78"/>
        <v>2054.5623952380952</v>
      </c>
      <c r="Q1287" s="227">
        <f t="shared" si="76"/>
        <v>887.56409512326036</v>
      </c>
      <c r="R1287" s="227">
        <f t="shared" si="77"/>
        <v>1.8140714285714283</v>
      </c>
    </row>
    <row r="1288" spans="11:18">
      <c r="K1288">
        <v>42369</v>
      </c>
      <c r="L1288" s="227">
        <v>2043.9399000000001</v>
      </c>
      <c r="M1288" s="227">
        <v>12784.28</v>
      </c>
      <c r="N1288" s="227">
        <v>14.028600000000001</v>
      </c>
      <c r="O1288" s="227">
        <v>1.7157</v>
      </c>
      <c r="P1288" s="227">
        <f t="shared" si="78"/>
        <v>2051.7676333333329</v>
      </c>
      <c r="Q1288" s="227">
        <f t="shared" si="76"/>
        <v>888.33757880378755</v>
      </c>
      <c r="R1288" s="227">
        <f t="shared" si="77"/>
        <v>1.8008095238095234</v>
      </c>
    </row>
    <row r="1289" spans="11:18">
      <c r="K1289">
        <v>42373</v>
      </c>
      <c r="L1289" s="227">
        <v>2012.66</v>
      </c>
      <c r="M1289" s="227">
        <v>12472.91</v>
      </c>
      <c r="N1289" s="227">
        <v>13.8856</v>
      </c>
      <c r="O1289" s="227">
        <v>1.7623</v>
      </c>
      <c r="P1289" s="227">
        <f t="shared" si="78"/>
        <v>2048.5843</v>
      </c>
      <c r="Q1289" s="227">
        <f t="shared" si="76"/>
        <v>888.23265001680284</v>
      </c>
      <c r="R1289" s="227">
        <f t="shared" si="77"/>
        <v>1.7895238095238095</v>
      </c>
    </row>
    <row r="1290" spans="11:18">
      <c r="K1290">
        <v>42374</v>
      </c>
      <c r="L1290" s="227">
        <v>2016.71</v>
      </c>
      <c r="M1290" s="227">
        <v>12262.04</v>
      </c>
      <c r="N1290" s="227">
        <v>14.0412</v>
      </c>
      <c r="O1290" s="227">
        <v>1.7346999999999999</v>
      </c>
      <c r="P1290" s="227">
        <f t="shared" si="78"/>
        <v>2047.0171523809522</v>
      </c>
      <c r="Q1290" s="227">
        <f t="shared" si="76"/>
        <v>887.1251186102088</v>
      </c>
      <c r="R1290" s="227">
        <f t="shared" si="77"/>
        <v>1.7779190476190474</v>
      </c>
    </row>
    <row r="1291" spans="11:18">
      <c r="K1291">
        <v>42375</v>
      </c>
      <c r="L1291" s="227">
        <v>1990.26</v>
      </c>
      <c r="M1291" s="227">
        <v>11864.15</v>
      </c>
      <c r="N1291" s="227">
        <v>14.415100000000001</v>
      </c>
      <c r="O1291" s="227">
        <v>1.8249</v>
      </c>
      <c r="P1291" s="227">
        <f t="shared" si="78"/>
        <v>2042.1871571428571</v>
      </c>
      <c r="Q1291" s="227">
        <f t="shared" si="76"/>
        <v>885.56800778792172</v>
      </c>
      <c r="R1291" s="227">
        <f t="shared" si="77"/>
        <v>1.773347619047619</v>
      </c>
    </row>
    <row r="1292" spans="11:18">
      <c r="K1292">
        <v>42376</v>
      </c>
      <c r="L1292" s="227">
        <v>1943.09</v>
      </c>
      <c r="M1292" s="227">
        <v>12221.87</v>
      </c>
      <c r="N1292" s="227">
        <v>14.6142</v>
      </c>
      <c r="O1292" s="227">
        <v>1.8406</v>
      </c>
      <c r="P1292" s="227">
        <f t="shared" si="78"/>
        <v>2035.8071523809524</v>
      </c>
      <c r="Q1292" s="227">
        <f t="shared" si="76"/>
        <v>884.64405979923777</v>
      </c>
      <c r="R1292" s="227">
        <f t="shared" si="77"/>
        <v>1.7682047619047618</v>
      </c>
    </row>
    <row r="1293" spans="11:18">
      <c r="K1293">
        <v>42377</v>
      </c>
      <c r="L1293" s="227">
        <v>1922.03</v>
      </c>
      <c r="M1293" s="227">
        <v>12184.46</v>
      </c>
      <c r="N1293" s="227">
        <v>14.7904</v>
      </c>
      <c r="O1293" s="227">
        <v>1.8337000000000001</v>
      </c>
      <c r="P1293" s="227">
        <f t="shared" si="78"/>
        <v>2029.0661952380951</v>
      </c>
      <c r="Q1293" s="227">
        <f t="shared" si="76"/>
        <v>883.40790437566045</v>
      </c>
      <c r="R1293" s="227">
        <f t="shared" si="77"/>
        <v>1.7676761904761906</v>
      </c>
    </row>
    <row r="1294" spans="11:18">
      <c r="K1294">
        <v>42380</v>
      </c>
      <c r="L1294" s="227">
        <v>1923.67</v>
      </c>
      <c r="M1294" s="227">
        <v>12693.58</v>
      </c>
      <c r="N1294" s="227">
        <v>14.3527</v>
      </c>
      <c r="O1294" s="227">
        <v>1.8741000000000001</v>
      </c>
      <c r="P1294" s="227">
        <f t="shared" si="78"/>
        <v>2023.1638142857139</v>
      </c>
      <c r="Q1294" s="227">
        <f t="shared" si="76"/>
        <v>884.6935076770784</v>
      </c>
      <c r="R1294" s="227">
        <f t="shared" si="77"/>
        <v>1.767104761904762</v>
      </c>
    </row>
    <row r="1295" spans="11:18">
      <c r="K1295">
        <v>42381</v>
      </c>
      <c r="L1295" s="227">
        <v>1938.6801</v>
      </c>
      <c r="M1295" s="227">
        <v>13298.19</v>
      </c>
      <c r="N1295" s="227">
        <v>13.9354</v>
      </c>
      <c r="O1295" s="227">
        <v>1.9056999999999999</v>
      </c>
      <c r="P1295" s="227">
        <f t="shared" si="78"/>
        <v>2017.7566761904757</v>
      </c>
      <c r="Q1295" s="227">
        <f t="shared" si="76"/>
        <v>889.20736826906079</v>
      </c>
      <c r="R1295" s="227">
        <f t="shared" si="77"/>
        <v>1.7702571428571428</v>
      </c>
    </row>
    <row r="1296" spans="11:18">
      <c r="K1296">
        <v>42382</v>
      </c>
      <c r="L1296" s="227">
        <v>1890.28</v>
      </c>
      <c r="M1296" s="227">
        <v>13209.71</v>
      </c>
      <c r="N1296" s="227">
        <v>13.819000000000001</v>
      </c>
      <c r="O1296" s="227">
        <v>1.8287</v>
      </c>
      <c r="P1296" s="227">
        <f t="shared" si="78"/>
        <v>2011.9428666666663</v>
      </c>
      <c r="Q1296" s="227">
        <f t="shared" si="76"/>
        <v>895.79510053690171</v>
      </c>
      <c r="R1296" s="227">
        <f t="shared" si="77"/>
        <v>1.7699238095238095</v>
      </c>
    </row>
    <row r="1297" spans="11:18">
      <c r="K1297">
        <v>42383</v>
      </c>
      <c r="L1297" s="227">
        <v>1921.84</v>
      </c>
      <c r="M1297" s="227">
        <v>13237.87</v>
      </c>
      <c r="N1297" s="227">
        <v>14.067399999999999</v>
      </c>
      <c r="O1297" s="227">
        <v>1.8759999999999999</v>
      </c>
      <c r="P1297" s="227">
        <f t="shared" si="78"/>
        <v>2007.1762047619038</v>
      </c>
      <c r="Q1297" s="227">
        <f t="shared" si="76"/>
        <v>902.49998652298325</v>
      </c>
      <c r="R1297" s="227">
        <f t="shared" si="77"/>
        <v>1.7760047619047614</v>
      </c>
    </row>
    <row r="1298" spans="11:18">
      <c r="K1298">
        <v>42384</v>
      </c>
      <c r="L1298" s="227">
        <v>1880.33</v>
      </c>
      <c r="M1298" s="227">
        <v>13210.57</v>
      </c>
      <c r="N1298" s="227">
        <v>13.5997</v>
      </c>
      <c r="O1298" s="227">
        <v>1.9322999999999999</v>
      </c>
      <c r="P1298" s="227">
        <f t="shared" si="78"/>
        <v>1999.4104904761898</v>
      </c>
      <c r="Q1298" s="227">
        <f t="shared" si="76"/>
        <v>907.25902005560454</v>
      </c>
      <c r="R1298" s="227">
        <f t="shared" si="77"/>
        <v>1.7858285714285709</v>
      </c>
    </row>
    <row r="1299" spans="11:18">
      <c r="K1299">
        <v>42387</v>
      </c>
      <c r="M1299" s="227">
        <v>13864.49</v>
      </c>
      <c r="N1299" s="227">
        <v>13.307399999999999</v>
      </c>
      <c r="O1299" s="227">
        <v>1.9839</v>
      </c>
      <c r="P1299" s="227">
        <f t="shared" si="78"/>
        <v>1995.7275099999995</v>
      </c>
      <c r="Q1299" s="227">
        <f t="shared" si="76"/>
        <v>912.6662823020414</v>
      </c>
      <c r="R1299" s="227">
        <f t="shared" si="77"/>
        <v>1.8008666666666662</v>
      </c>
    </row>
    <row r="1300" spans="11:18">
      <c r="K1300">
        <v>42388</v>
      </c>
      <c r="L1300" s="227">
        <v>1881.33</v>
      </c>
      <c r="M1300" s="227">
        <v>13874.86</v>
      </c>
      <c r="N1300" s="227">
        <v>13.8302</v>
      </c>
      <c r="O1300" s="227">
        <v>1.9592000000000001</v>
      </c>
      <c r="P1300" s="227">
        <f t="shared" si="78"/>
        <v>1987.6995099999999</v>
      </c>
      <c r="Q1300" s="227">
        <f t="shared" si="76"/>
        <v>917.00326623272895</v>
      </c>
      <c r="R1300" s="227">
        <f t="shared" si="77"/>
        <v>1.8151619047619045</v>
      </c>
    </row>
    <row r="1301" spans="11:18">
      <c r="K1301">
        <v>42389</v>
      </c>
      <c r="L1301" s="227">
        <v>1859.33</v>
      </c>
      <c r="M1301" s="227">
        <v>13923.66</v>
      </c>
      <c r="N1301" s="227">
        <v>13.585000000000001</v>
      </c>
      <c r="O1301" s="227">
        <v>1.9699</v>
      </c>
      <c r="P1301" s="227">
        <f t="shared" si="78"/>
        <v>1980.38851</v>
      </c>
      <c r="Q1301" s="227">
        <f t="shared" si="76"/>
        <v>921.84893931416343</v>
      </c>
      <c r="R1301" s="227">
        <f t="shared" si="77"/>
        <v>1.8257238095238097</v>
      </c>
    </row>
    <row r="1302" spans="11:18">
      <c r="K1302">
        <v>42390</v>
      </c>
      <c r="L1302" s="227">
        <v>1868.99</v>
      </c>
      <c r="M1302" s="227">
        <v>13915.48</v>
      </c>
      <c r="N1302" s="227">
        <v>14.0618</v>
      </c>
      <c r="O1302" s="227">
        <v>1.9080999999999999</v>
      </c>
      <c r="P1302" s="227">
        <f t="shared" si="78"/>
        <v>1972.78051</v>
      </c>
      <c r="Q1302" s="227">
        <f t="shared" ref="Q1302:Q1365" si="79">+AVERAGE(M1282:M1302)/AVERAGE(N1282:N1302)</f>
        <v>924.28121304260026</v>
      </c>
      <c r="R1302" s="227">
        <f t="shared" ref="R1302:R1365" si="80">AVERAGE(O1282:O1302)</f>
        <v>1.8321904761904766</v>
      </c>
    </row>
    <row r="1303" spans="11:18">
      <c r="K1303">
        <v>42391</v>
      </c>
      <c r="L1303" s="227">
        <v>1906.9</v>
      </c>
      <c r="M1303" s="227">
        <v>13374.08</v>
      </c>
      <c r="N1303" s="227">
        <v>14.024100000000001</v>
      </c>
      <c r="O1303" s="227">
        <v>1.8957999999999999</v>
      </c>
      <c r="P1303" s="227">
        <f t="shared" si="78"/>
        <v>1966.1770100000001</v>
      </c>
      <c r="Q1303" s="227">
        <f t="shared" si="79"/>
        <v>926.91585919043871</v>
      </c>
      <c r="R1303" s="227">
        <f t="shared" si="80"/>
        <v>1.8358476190476192</v>
      </c>
    </row>
    <row r="1304" spans="11:18">
      <c r="K1304">
        <v>42394</v>
      </c>
      <c r="L1304" s="227">
        <v>1877.08</v>
      </c>
      <c r="M1304" s="227">
        <v>13621.81</v>
      </c>
      <c r="N1304" s="227">
        <v>14.4079</v>
      </c>
      <c r="O1304" s="227">
        <v>1.8732</v>
      </c>
      <c r="P1304" s="227">
        <f t="shared" si="78"/>
        <v>1956.8165100000001</v>
      </c>
      <c r="Q1304" s="227">
        <f t="shared" si="79"/>
        <v>929.28858003283881</v>
      </c>
      <c r="R1304" s="227">
        <f t="shared" si="80"/>
        <v>1.8422095238095235</v>
      </c>
    </row>
    <row r="1305" spans="11:18">
      <c r="K1305">
        <v>42395</v>
      </c>
      <c r="L1305" s="227">
        <v>1903.63</v>
      </c>
      <c r="M1305" s="227">
        <v>13742.16</v>
      </c>
      <c r="N1305" s="227">
        <v>14.179399999999999</v>
      </c>
      <c r="O1305" s="227">
        <v>1.9155</v>
      </c>
      <c r="P1305" s="227">
        <f t="shared" si="78"/>
        <v>1948.9485100000002</v>
      </c>
      <c r="Q1305" s="227">
        <f t="shared" si="79"/>
        <v>932.57350004191142</v>
      </c>
      <c r="R1305" s="227">
        <f t="shared" si="80"/>
        <v>1.8503333333333334</v>
      </c>
    </row>
    <row r="1306" spans="11:18">
      <c r="K1306">
        <v>42396</v>
      </c>
      <c r="L1306" s="227">
        <v>1882.95</v>
      </c>
      <c r="M1306" s="227">
        <v>13739.31</v>
      </c>
      <c r="N1306" s="227">
        <v>14.2578</v>
      </c>
      <c r="O1306" s="227">
        <v>1.9402999999999999</v>
      </c>
      <c r="P1306" s="227">
        <f t="shared" si="78"/>
        <v>1940.2710099999999</v>
      </c>
      <c r="Q1306" s="227">
        <f t="shared" si="79"/>
        <v>934.56547452968778</v>
      </c>
      <c r="R1306" s="227">
        <f t="shared" si="80"/>
        <v>1.8593095238095236</v>
      </c>
    </row>
    <row r="1307" spans="11:18">
      <c r="K1307">
        <v>42397</v>
      </c>
      <c r="L1307" s="227">
        <v>1893.36</v>
      </c>
      <c r="M1307" s="227">
        <v>13724.07</v>
      </c>
      <c r="N1307" s="227">
        <v>14.078099999999999</v>
      </c>
      <c r="O1307" s="227">
        <v>1.8786</v>
      </c>
      <c r="P1307" s="227">
        <f t="shared" si="78"/>
        <v>1931.0210050000001</v>
      </c>
      <c r="Q1307" s="227">
        <f t="shared" si="79"/>
        <v>936.54643335630681</v>
      </c>
      <c r="R1307" s="227">
        <f t="shared" si="80"/>
        <v>1.8667428571428575</v>
      </c>
    </row>
    <row r="1308" spans="11:18">
      <c r="K1308">
        <v>42398</v>
      </c>
      <c r="L1308" s="227">
        <v>1940.24</v>
      </c>
      <c r="M1308" s="227">
        <v>13549.01</v>
      </c>
      <c r="N1308" s="227">
        <v>14.008599999999999</v>
      </c>
      <c r="O1308" s="227">
        <v>1.9</v>
      </c>
      <c r="P1308" s="227">
        <f t="shared" ref="P1308:P1371" si="81">+AVERAGE(L1288:L1308)</f>
        <v>1924.8649999999998</v>
      </c>
      <c r="Q1308" s="227">
        <f t="shared" si="79"/>
        <v>937.27838704783358</v>
      </c>
      <c r="R1308" s="227">
        <f t="shared" si="80"/>
        <v>1.8739619047619047</v>
      </c>
    </row>
    <row r="1309" spans="11:18">
      <c r="K1309">
        <v>42401</v>
      </c>
      <c r="L1309" s="227">
        <v>1939.38</v>
      </c>
      <c r="M1309" s="227">
        <v>13166.2</v>
      </c>
      <c r="N1309" s="227">
        <v>14.222899999999999</v>
      </c>
      <c r="O1309" s="227">
        <v>1.8859999999999999</v>
      </c>
      <c r="P1309" s="227">
        <f t="shared" si="81"/>
        <v>1919.637005</v>
      </c>
      <c r="Q1309" s="227">
        <f t="shared" si="79"/>
        <v>937.95458906559725</v>
      </c>
      <c r="R1309" s="227">
        <f t="shared" si="80"/>
        <v>1.8820714285714284</v>
      </c>
    </row>
    <row r="1310" spans="11:18">
      <c r="K1310">
        <v>42402</v>
      </c>
      <c r="L1310" s="227">
        <v>1903.03</v>
      </c>
      <c r="M1310" s="227">
        <v>13220.12</v>
      </c>
      <c r="N1310" s="227">
        <v>14.523</v>
      </c>
      <c r="O1310" s="227">
        <v>1.8035000000000001</v>
      </c>
      <c r="P1310" s="227">
        <f t="shared" si="81"/>
        <v>1914.1555049999999</v>
      </c>
      <c r="Q1310" s="227">
        <f t="shared" si="79"/>
        <v>938.45896934803397</v>
      </c>
      <c r="R1310" s="227">
        <f t="shared" si="80"/>
        <v>1.8840333333333334</v>
      </c>
    </row>
    <row r="1311" spans="11:18">
      <c r="K1311">
        <v>42403</v>
      </c>
      <c r="L1311" s="227">
        <v>1912.53</v>
      </c>
      <c r="M1311" s="227">
        <v>13348.13</v>
      </c>
      <c r="N1311" s="227">
        <v>14.6081</v>
      </c>
      <c r="O1311" s="227">
        <v>1.8228</v>
      </c>
      <c r="P1311" s="227">
        <f t="shared" si="81"/>
        <v>1908.9465050000003</v>
      </c>
      <c r="Q1311" s="227">
        <f t="shared" si="79"/>
        <v>940.32651113188865</v>
      </c>
      <c r="R1311" s="227">
        <f t="shared" si="80"/>
        <v>1.8882285714285718</v>
      </c>
    </row>
    <row r="1312" spans="11:18">
      <c r="K1312">
        <v>42404</v>
      </c>
      <c r="L1312" s="227">
        <v>1915.45</v>
      </c>
      <c r="M1312" s="227">
        <v>13453.91</v>
      </c>
      <c r="N1312" s="227">
        <v>14.436500000000001</v>
      </c>
      <c r="O1312" s="227">
        <v>1.7686999999999999</v>
      </c>
      <c r="P1312" s="227">
        <f t="shared" si="81"/>
        <v>1905.206005</v>
      </c>
      <c r="Q1312" s="227">
        <f t="shared" si="79"/>
        <v>945.61665682539399</v>
      </c>
      <c r="R1312" s="227">
        <f t="shared" si="80"/>
        <v>1.8855523809523813</v>
      </c>
    </row>
    <row r="1313" spans="11:18">
      <c r="K1313">
        <v>42405</v>
      </c>
      <c r="L1313" s="227">
        <v>1880.05</v>
      </c>
      <c r="M1313" s="227">
        <v>13270.26</v>
      </c>
      <c r="N1313" s="227">
        <v>14.4695</v>
      </c>
      <c r="O1313" s="227">
        <v>1.7705</v>
      </c>
      <c r="P1313" s="227">
        <f t="shared" si="81"/>
        <v>1902.0540050000004</v>
      </c>
      <c r="Q1313" s="227">
        <f t="shared" si="79"/>
        <v>949.61315381557301</v>
      </c>
      <c r="R1313" s="227">
        <f t="shared" si="80"/>
        <v>1.8822142857142861</v>
      </c>
    </row>
    <row r="1314" spans="11:18">
      <c r="K1314">
        <v>42408</v>
      </c>
      <c r="L1314" s="227">
        <v>1853.4399000000001</v>
      </c>
      <c r="M1314" s="227">
        <v>13456.54</v>
      </c>
      <c r="N1314" s="227">
        <v>14.7479</v>
      </c>
      <c r="O1314" s="227">
        <v>1.7618</v>
      </c>
      <c r="P1314" s="227">
        <f t="shared" si="81"/>
        <v>1898.6244999999999</v>
      </c>
      <c r="Q1314" s="227">
        <f t="shared" si="79"/>
        <v>954.03925639344595</v>
      </c>
      <c r="R1314" s="227">
        <f t="shared" si="80"/>
        <v>1.8787904761904766</v>
      </c>
    </row>
    <row r="1315" spans="11:18">
      <c r="K1315">
        <v>42409</v>
      </c>
      <c r="L1315" s="227">
        <v>1852.21</v>
      </c>
      <c r="M1315" s="227">
        <v>13536.91</v>
      </c>
      <c r="N1315" s="227">
        <v>14.9049</v>
      </c>
      <c r="O1315" s="227">
        <v>1.7201</v>
      </c>
      <c r="P1315" s="227">
        <f t="shared" si="81"/>
        <v>1895.0515</v>
      </c>
      <c r="Q1315" s="227">
        <f t="shared" si="79"/>
        <v>955.10467741099365</v>
      </c>
      <c r="R1315" s="227">
        <f t="shared" si="80"/>
        <v>1.8714571428571429</v>
      </c>
    </row>
    <row r="1316" spans="11:18">
      <c r="K1316">
        <v>42410</v>
      </c>
      <c r="L1316" s="227">
        <v>1851.86</v>
      </c>
      <c r="M1316" s="227">
        <v>13370.64</v>
      </c>
      <c r="N1316" s="227">
        <v>14.8812</v>
      </c>
      <c r="O1316" s="227">
        <v>1.7548999999999999</v>
      </c>
      <c r="P1316" s="227">
        <f t="shared" si="81"/>
        <v>1890.710495</v>
      </c>
      <c r="Q1316" s="227">
        <f t="shared" si="79"/>
        <v>952.31665349083494</v>
      </c>
      <c r="R1316" s="227">
        <f t="shared" si="80"/>
        <v>1.8642761904761904</v>
      </c>
    </row>
    <row r="1317" spans="11:18">
      <c r="K1317">
        <v>42411</v>
      </c>
      <c r="L1317" s="227">
        <v>1829.08</v>
      </c>
      <c r="M1317" s="227">
        <v>13121.56</v>
      </c>
      <c r="N1317" s="227">
        <v>14.998200000000001</v>
      </c>
      <c r="O1317" s="227">
        <v>1.6889000000000001</v>
      </c>
      <c r="P1317" s="227">
        <f t="shared" si="81"/>
        <v>1887.6504950000003</v>
      </c>
      <c r="Q1317" s="227">
        <f t="shared" si="79"/>
        <v>948.26878110799635</v>
      </c>
      <c r="R1317" s="227">
        <f t="shared" si="80"/>
        <v>1.8576190476190475</v>
      </c>
    </row>
    <row r="1318" spans="11:18">
      <c r="K1318">
        <v>42412</v>
      </c>
      <c r="L1318" s="227">
        <v>1864.78</v>
      </c>
      <c r="M1318" s="227">
        <v>13202.58</v>
      </c>
      <c r="N1318" s="227">
        <v>14.893599999999999</v>
      </c>
      <c r="O1318" s="227">
        <v>1.7166999999999999</v>
      </c>
      <c r="P1318" s="227">
        <f t="shared" si="81"/>
        <v>1884.797495</v>
      </c>
      <c r="Q1318" s="227">
        <f t="shared" si="79"/>
        <v>945.53985023954613</v>
      </c>
      <c r="R1318" s="227">
        <f t="shared" si="80"/>
        <v>1.8500333333333332</v>
      </c>
    </row>
    <row r="1319" spans="11:18">
      <c r="K1319">
        <v>42415</v>
      </c>
      <c r="M1319" s="227">
        <v>13028.43</v>
      </c>
      <c r="N1319" s="227">
        <v>15.1503</v>
      </c>
      <c r="O1319" s="227">
        <v>1.7254</v>
      </c>
      <c r="P1319" s="227">
        <f t="shared" si="81"/>
        <v>1885.0326263157895</v>
      </c>
      <c r="Q1319" s="227">
        <f t="shared" si="79"/>
        <v>940.07425647364994</v>
      </c>
      <c r="R1319" s="227">
        <f t="shared" si="80"/>
        <v>1.8401809523809523</v>
      </c>
    </row>
    <row r="1320" spans="11:18">
      <c r="K1320">
        <v>42416</v>
      </c>
      <c r="L1320" s="227">
        <v>1895.58</v>
      </c>
      <c r="M1320" s="227">
        <v>12829.93</v>
      </c>
      <c r="N1320" s="227">
        <v>15.055300000000001</v>
      </c>
      <c r="O1320" s="227">
        <v>1.7761</v>
      </c>
      <c r="P1320" s="227">
        <f t="shared" si="81"/>
        <v>1885.5599950000001</v>
      </c>
      <c r="Q1320" s="227">
        <f t="shared" si="79"/>
        <v>931.24635909486983</v>
      </c>
      <c r="R1320" s="227">
        <f t="shared" si="80"/>
        <v>1.8302857142857143</v>
      </c>
    </row>
    <row r="1321" spans="11:18">
      <c r="K1321">
        <v>42417</v>
      </c>
      <c r="L1321" s="227">
        <v>1926.8199</v>
      </c>
      <c r="M1321" s="227">
        <v>12626.3</v>
      </c>
      <c r="N1321" s="227">
        <v>15.408899999999999</v>
      </c>
      <c r="O1321" s="227">
        <v>1.7639</v>
      </c>
      <c r="P1321" s="227">
        <f t="shared" si="81"/>
        <v>1887.83449</v>
      </c>
      <c r="Q1321" s="227">
        <f t="shared" si="79"/>
        <v>922.32969173802826</v>
      </c>
      <c r="R1321" s="227">
        <f t="shared" si="80"/>
        <v>1.8209857142857142</v>
      </c>
    </row>
    <row r="1322" spans="11:18">
      <c r="K1322">
        <v>42418</v>
      </c>
      <c r="L1322" s="227">
        <v>1917.83</v>
      </c>
      <c r="M1322" s="227">
        <v>12656.28</v>
      </c>
      <c r="N1322" s="227">
        <v>15.1959</v>
      </c>
      <c r="O1322" s="227">
        <v>1.7919</v>
      </c>
      <c r="P1322" s="227">
        <f t="shared" si="81"/>
        <v>1890.7594900000004</v>
      </c>
      <c r="Q1322" s="227">
        <f t="shared" si="79"/>
        <v>913.3475186606546</v>
      </c>
      <c r="R1322" s="227">
        <f t="shared" si="80"/>
        <v>1.8125095238095235</v>
      </c>
    </row>
    <row r="1323" spans="11:18">
      <c r="K1323">
        <v>42419</v>
      </c>
      <c r="L1323" s="227">
        <v>1917.78</v>
      </c>
      <c r="M1323" s="227">
        <v>12474.34</v>
      </c>
      <c r="N1323" s="227">
        <v>15.245100000000001</v>
      </c>
      <c r="O1323" s="227">
        <v>1.7518</v>
      </c>
      <c r="P1323" s="227">
        <f t="shared" si="81"/>
        <v>1893.1989900000003</v>
      </c>
      <c r="Q1323" s="227">
        <f t="shared" si="79"/>
        <v>905.15146059177675</v>
      </c>
      <c r="R1323" s="227">
        <f t="shared" si="80"/>
        <v>1.8050666666666666</v>
      </c>
    </row>
    <row r="1324" spans="11:18">
      <c r="K1324">
        <v>42422</v>
      </c>
      <c r="L1324" s="227">
        <v>1945.5</v>
      </c>
      <c r="M1324" s="227">
        <v>12381.5</v>
      </c>
      <c r="N1324" s="227">
        <v>15.429500000000001</v>
      </c>
      <c r="O1324" s="227">
        <v>1.7710999999999999</v>
      </c>
      <c r="P1324" s="227">
        <f t="shared" si="81"/>
        <v>1895.1289899999999</v>
      </c>
      <c r="Q1324" s="227">
        <f t="shared" si="79"/>
        <v>897.82483227252078</v>
      </c>
      <c r="R1324" s="227">
        <f t="shared" si="80"/>
        <v>1.7991285714285712</v>
      </c>
    </row>
    <row r="1325" spans="11:18">
      <c r="K1325">
        <v>42423</v>
      </c>
      <c r="L1325" s="227">
        <v>1921.27</v>
      </c>
      <c r="M1325" s="227">
        <v>12713.75</v>
      </c>
      <c r="N1325" s="227">
        <v>15.584199999999999</v>
      </c>
      <c r="O1325" s="227">
        <v>1.7850999999999999</v>
      </c>
      <c r="P1325" s="227">
        <f t="shared" si="81"/>
        <v>1897.3384899999996</v>
      </c>
      <c r="Q1325" s="227">
        <f t="shared" si="79"/>
        <v>891.49449092413306</v>
      </c>
      <c r="R1325" s="227">
        <f t="shared" si="80"/>
        <v>1.7949333333333333</v>
      </c>
    </row>
    <row r="1326" spans="11:18">
      <c r="K1326">
        <v>42424</v>
      </c>
      <c r="L1326" s="227">
        <v>1929.8</v>
      </c>
      <c r="M1326" s="227">
        <v>12727.46</v>
      </c>
      <c r="N1326" s="227">
        <v>15.593400000000001</v>
      </c>
      <c r="O1326" s="227">
        <v>1.845</v>
      </c>
      <c r="P1326" s="227">
        <f t="shared" si="81"/>
        <v>1898.64699</v>
      </c>
      <c r="Q1326" s="227">
        <f t="shared" si="79"/>
        <v>884.19476349958552</v>
      </c>
      <c r="R1326" s="227">
        <f t="shared" si="80"/>
        <v>1.7915761904761902</v>
      </c>
    </row>
    <row r="1327" spans="11:18">
      <c r="K1327">
        <v>42425</v>
      </c>
      <c r="L1327" s="227">
        <v>1951.7</v>
      </c>
      <c r="M1327" s="227">
        <v>12748.32</v>
      </c>
      <c r="N1327" s="227">
        <v>15.613899999999999</v>
      </c>
      <c r="O1327" s="227">
        <v>1.861</v>
      </c>
      <c r="P1327" s="227">
        <f t="shared" si="81"/>
        <v>1902.0844899999997</v>
      </c>
      <c r="Q1327" s="227">
        <f t="shared" si="79"/>
        <v>877.19890496375967</v>
      </c>
      <c r="R1327" s="227">
        <f t="shared" si="80"/>
        <v>1.7877999999999996</v>
      </c>
    </row>
    <row r="1328" spans="11:18">
      <c r="K1328">
        <v>42426</v>
      </c>
      <c r="L1328" s="227">
        <v>1948.05</v>
      </c>
      <c r="M1328" s="227">
        <v>12681.74</v>
      </c>
      <c r="N1328" s="227">
        <v>15.5586</v>
      </c>
      <c r="O1328" s="227">
        <v>1.8877999999999999</v>
      </c>
      <c r="P1328" s="227">
        <f t="shared" si="81"/>
        <v>1904.8189899999998</v>
      </c>
      <c r="Q1328" s="227">
        <f t="shared" si="79"/>
        <v>869.75596883599167</v>
      </c>
      <c r="R1328" s="227">
        <f t="shared" si="80"/>
        <v>1.7882380952380952</v>
      </c>
    </row>
    <row r="1329" spans="11:18">
      <c r="K1329">
        <v>42429</v>
      </c>
      <c r="L1329" s="227">
        <v>1932.23</v>
      </c>
      <c r="M1329" s="227">
        <v>12626.03</v>
      </c>
      <c r="N1329" s="227">
        <v>15.8537</v>
      </c>
      <c r="O1329" s="227">
        <v>1.9128000000000001</v>
      </c>
      <c r="P1329" s="227">
        <f t="shared" si="81"/>
        <v>1904.41849</v>
      </c>
      <c r="Q1329" s="227">
        <f t="shared" si="79"/>
        <v>861.76617844795373</v>
      </c>
      <c r="R1329" s="227">
        <f t="shared" si="80"/>
        <v>1.7888476190476186</v>
      </c>
    </row>
    <row r="1330" spans="11:18">
      <c r="K1330">
        <v>42430</v>
      </c>
      <c r="L1330" s="227">
        <v>1978.35</v>
      </c>
      <c r="M1330" s="227">
        <v>12717.9</v>
      </c>
      <c r="N1330" s="227">
        <v>15.938800000000001</v>
      </c>
      <c r="O1330" s="227">
        <v>1.9271</v>
      </c>
      <c r="P1330" s="227">
        <f t="shared" si="81"/>
        <v>1906.36699</v>
      </c>
      <c r="Q1330" s="227">
        <f t="shared" si="79"/>
        <v>855.70813966465528</v>
      </c>
      <c r="R1330" s="227">
        <f t="shared" si="80"/>
        <v>1.7908047619047618</v>
      </c>
    </row>
    <row r="1331" spans="11:18">
      <c r="K1331">
        <v>42431</v>
      </c>
      <c r="L1331" s="227">
        <v>1986.45</v>
      </c>
      <c r="M1331" s="227">
        <v>12791.08</v>
      </c>
      <c r="N1331" s="227">
        <v>15.690099999999999</v>
      </c>
      <c r="O1331" s="227">
        <v>1.8507</v>
      </c>
      <c r="P1331" s="227">
        <f t="shared" si="81"/>
        <v>1910.5379899999996</v>
      </c>
      <c r="Q1331" s="227">
        <f t="shared" si="79"/>
        <v>851.23608647061178</v>
      </c>
      <c r="R1331" s="227">
        <f t="shared" si="80"/>
        <v>1.7930523809523813</v>
      </c>
    </row>
    <row r="1332" spans="11:18">
      <c r="K1332">
        <v>42432</v>
      </c>
      <c r="L1332" s="227">
        <v>1993.4</v>
      </c>
      <c r="M1332" s="227">
        <v>12852.29</v>
      </c>
      <c r="N1332" s="227">
        <v>15.4704</v>
      </c>
      <c r="O1332" s="227">
        <v>1.8243</v>
      </c>
      <c r="P1332" s="227">
        <f t="shared" si="81"/>
        <v>1914.58149</v>
      </c>
      <c r="Q1332" s="227">
        <f t="shared" si="79"/>
        <v>847.39421073166648</v>
      </c>
      <c r="R1332" s="227">
        <f t="shared" si="80"/>
        <v>1.7931238095238098</v>
      </c>
    </row>
    <row r="1333" spans="11:18">
      <c r="K1333">
        <v>42433</v>
      </c>
      <c r="L1333" s="227">
        <v>1999.99</v>
      </c>
      <c r="M1333" s="227">
        <v>13269.05</v>
      </c>
      <c r="N1333" s="227">
        <v>15.252700000000001</v>
      </c>
      <c r="O1333" s="227">
        <v>1.8332999999999999</v>
      </c>
      <c r="P1333" s="227">
        <f t="shared" si="81"/>
        <v>1918.8084899999999</v>
      </c>
      <c r="Q1333" s="227">
        <f t="shared" si="79"/>
        <v>844.66312764441284</v>
      </c>
      <c r="R1333" s="227">
        <f t="shared" si="80"/>
        <v>1.7962000000000002</v>
      </c>
    </row>
    <row r="1334" spans="11:18">
      <c r="K1334">
        <v>42436</v>
      </c>
      <c r="L1334" s="227">
        <v>2001.76</v>
      </c>
      <c r="M1334" s="227">
        <v>13624.89</v>
      </c>
      <c r="N1334" s="227">
        <v>15.340400000000001</v>
      </c>
      <c r="O1334" s="227">
        <v>1.8723000000000001</v>
      </c>
      <c r="P1334" s="227">
        <f t="shared" si="81"/>
        <v>1924.8939899999998</v>
      </c>
      <c r="Q1334" s="227">
        <f t="shared" si="79"/>
        <v>843.47922823307113</v>
      </c>
      <c r="R1334" s="227">
        <f t="shared" si="80"/>
        <v>1.8010476190476192</v>
      </c>
    </row>
    <row r="1335" spans="11:18">
      <c r="K1335">
        <v>42437</v>
      </c>
      <c r="L1335" s="227">
        <v>1979.26</v>
      </c>
      <c r="M1335" s="227">
        <v>13528.37</v>
      </c>
      <c r="N1335" s="227">
        <v>15.454599999999999</v>
      </c>
      <c r="O1335" s="227">
        <v>1.7963</v>
      </c>
      <c r="P1335" s="227">
        <f t="shared" si="81"/>
        <v>1931.1849950000001</v>
      </c>
      <c r="Q1335" s="227">
        <f t="shared" si="79"/>
        <v>841.85369489730181</v>
      </c>
      <c r="R1335" s="227">
        <f t="shared" si="80"/>
        <v>1.8026904761904763</v>
      </c>
    </row>
    <row r="1336" spans="11:18">
      <c r="K1336">
        <v>42438</v>
      </c>
      <c r="L1336" s="227">
        <v>1989.26</v>
      </c>
      <c r="M1336" s="227">
        <v>13324.43</v>
      </c>
      <c r="N1336" s="227">
        <v>15.342599999999999</v>
      </c>
      <c r="O1336" s="227">
        <v>1.7751999999999999</v>
      </c>
      <c r="P1336" s="227">
        <f t="shared" si="81"/>
        <v>1938.037495</v>
      </c>
      <c r="Q1336" s="227">
        <f t="shared" si="79"/>
        <v>840.05478842946638</v>
      </c>
      <c r="R1336" s="227">
        <f t="shared" si="80"/>
        <v>1.8053142857142856</v>
      </c>
    </row>
    <row r="1337" spans="11:18">
      <c r="K1337">
        <v>42439</v>
      </c>
      <c r="L1337" s="227">
        <v>1989.5699</v>
      </c>
      <c r="M1337" s="227">
        <v>13174.17</v>
      </c>
      <c r="N1337" s="227">
        <v>15.3817</v>
      </c>
      <c r="O1337" s="227">
        <v>1.7453000000000001</v>
      </c>
      <c r="P1337" s="227">
        <f t="shared" si="81"/>
        <v>1944.9229900000005</v>
      </c>
      <c r="Q1337" s="227">
        <f t="shared" si="79"/>
        <v>838.14749581004128</v>
      </c>
      <c r="R1337" s="227">
        <f t="shared" si="80"/>
        <v>1.8048571428571429</v>
      </c>
    </row>
    <row r="1338" spans="11:18">
      <c r="K1338">
        <v>42440</v>
      </c>
      <c r="L1338" s="227">
        <v>2022.1899000000001</v>
      </c>
      <c r="M1338" s="227">
        <v>13038.32</v>
      </c>
      <c r="N1338" s="227">
        <v>14.730399999999999</v>
      </c>
      <c r="O1338" s="227">
        <v>1.7788999999999999</v>
      </c>
      <c r="P1338" s="227">
        <f t="shared" si="81"/>
        <v>1954.578485</v>
      </c>
      <c r="Q1338" s="227">
        <f t="shared" si="79"/>
        <v>838.58444768786569</v>
      </c>
      <c r="R1338" s="227">
        <f t="shared" si="80"/>
        <v>1.8091428571428569</v>
      </c>
    </row>
    <row r="1339" spans="11:18">
      <c r="K1339">
        <v>42443</v>
      </c>
      <c r="L1339" s="227">
        <v>2019.64</v>
      </c>
      <c r="M1339" s="227">
        <v>13116.16</v>
      </c>
      <c r="N1339" s="227">
        <v>14.679600000000001</v>
      </c>
      <c r="O1339" s="227">
        <v>1.7506999999999999</v>
      </c>
      <c r="P1339" s="227">
        <f t="shared" si="81"/>
        <v>1962.3214849999999</v>
      </c>
      <c r="Q1339" s="227">
        <f t="shared" si="79"/>
        <v>838.87251482412751</v>
      </c>
      <c r="R1339" s="227">
        <f t="shared" si="80"/>
        <v>1.810761904761905</v>
      </c>
    </row>
    <row r="1340" spans="11:18">
      <c r="K1340">
        <v>42444</v>
      </c>
      <c r="L1340" s="227">
        <v>2015.9301</v>
      </c>
      <c r="M1340" s="227">
        <v>13073.38</v>
      </c>
      <c r="N1340" s="227">
        <v>14.5929</v>
      </c>
      <c r="O1340" s="227">
        <v>1.7613000000000001</v>
      </c>
      <c r="P1340" s="227">
        <f t="shared" si="81"/>
        <v>1964.8742761904762</v>
      </c>
      <c r="Q1340" s="227">
        <f t="shared" si="79"/>
        <v>840.46220883978833</v>
      </c>
      <c r="R1340" s="227">
        <f t="shared" si="80"/>
        <v>1.8124714285714287</v>
      </c>
    </row>
    <row r="1341" spans="11:18">
      <c r="K1341">
        <v>42445</v>
      </c>
      <c r="L1341" s="227">
        <v>2027.22</v>
      </c>
      <c r="M1341" s="227">
        <v>13681.29</v>
      </c>
      <c r="N1341" s="227">
        <v>14.7376</v>
      </c>
      <c r="O1341" s="227">
        <v>1.7366999999999999</v>
      </c>
      <c r="P1341" s="227">
        <f t="shared" si="81"/>
        <v>1971.1428476190472</v>
      </c>
      <c r="Q1341" s="227">
        <f t="shared" si="79"/>
        <v>843.93439823654535</v>
      </c>
      <c r="R1341" s="227">
        <f t="shared" si="80"/>
        <v>1.8105952380952381</v>
      </c>
    </row>
    <row r="1342" spans="11:18">
      <c r="K1342">
        <v>42446</v>
      </c>
      <c r="L1342" s="227">
        <v>2040.59</v>
      </c>
      <c r="M1342" s="227">
        <v>13742.29</v>
      </c>
      <c r="N1342" s="227">
        <v>14.956799999999999</v>
      </c>
      <c r="O1342" s="227">
        <v>1.7516</v>
      </c>
      <c r="P1342" s="227">
        <f t="shared" si="81"/>
        <v>1976.560471428571</v>
      </c>
      <c r="Q1342" s="227">
        <f t="shared" si="79"/>
        <v>848.59028444277817</v>
      </c>
      <c r="R1342" s="227">
        <f t="shared" si="80"/>
        <v>1.810009523809524</v>
      </c>
    </row>
    <row r="1343" spans="11:18">
      <c r="K1343">
        <v>42447</v>
      </c>
      <c r="L1343" s="227">
        <v>2049.5801000000001</v>
      </c>
      <c r="M1343" s="227">
        <v>14242.85</v>
      </c>
      <c r="N1343" s="227">
        <v>14.774900000000001</v>
      </c>
      <c r="O1343" s="227">
        <v>1.7000999999999999</v>
      </c>
      <c r="P1343" s="227">
        <f t="shared" si="81"/>
        <v>1982.8342857142852</v>
      </c>
      <c r="Q1343" s="227">
        <f t="shared" si="79"/>
        <v>854.64163557964139</v>
      </c>
      <c r="R1343" s="227">
        <f t="shared" si="80"/>
        <v>1.8056380952380955</v>
      </c>
    </row>
    <row r="1344" spans="11:18">
      <c r="K1344">
        <v>42450</v>
      </c>
      <c r="L1344" s="227">
        <v>2051.6001000000001</v>
      </c>
      <c r="M1344" s="227">
        <v>13924.54</v>
      </c>
      <c r="N1344" s="227">
        <v>14.6648</v>
      </c>
      <c r="O1344" s="227">
        <v>1.7533000000000001</v>
      </c>
      <c r="P1344" s="227">
        <f t="shared" si="81"/>
        <v>1989.2066714285711</v>
      </c>
      <c r="Q1344" s="227">
        <f t="shared" si="79"/>
        <v>860.71118033343168</v>
      </c>
      <c r="R1344" s="227">
        <f t="shared" si="80"/>
        <v>1.805709523809524</v>
      </c>
    </row>
    <row r="1345" spans="11:18">
      <c r="K1345">
        <v>42451</v>
      </c>
      <c r="L1345" s="227">
        <v>2049.8000000000002</v>
      </c>
      <c r="M1345" s="227">
        <v>13773.94</v>
      </c>
      <c r="N1345" s="227">
        <v>14.6335</v>
      </c>
      <c r="O1345" s="227">
        <v>1.7723</v>
      </c>
      <c r="P1345" s="227">
        <f t="shared" si="81"/>
        <v>1994.173338095238</v>
      </c>
      <c r="Q1345" s="227">
        <f t="shared" si="79"/>
        <v>867.20670848684506</v>
      </c>
      <c r="R1345" s="227">
        <f t="shared" si="80"/>
        <v>1.8057666666666665</v>
      </c>
    </row>
    <row r="1346" spans="11:18">
      <c r="K1346">
        <v>42452</v>
      </c>
      <c r="L1346" s="227">
        <v>2036.71</v>
      </c>
      <c r="M1346" s="227">
        <v>14141.52</v>
      </c>
      <c r="N1346" s="227">
        <v>14.406700000000001</v>
      </c>
      <c r="O1346" s="227">
        <v>1.8537999999999999</v>
      </c>
      <c r="P1346" s="227">
        <f t="shared" si="81"/>
        <v>1999.670480952381</v>
      </c>
      <c r="Q1346" s="227">
        <f t="shared" si="79"/>
        <v>874.89152506950029</v>
      </c>
      <c r="R1346" s="227">
        <f t="shared" si="80"/>
        <v>1.8090380952380951</v>
      </c>
    </row>
    <row r="1347" spans="11:18">
      <c r="K1347">
        <v>42453</v>
      </c>
      <c r="L1347" s="227">
        <v>2035.9399000000001</v>
      </c>
      <c r="M1347" s="227">
        <v>14608.29</v>
      </c>
      <c r="N1347" s="227">
        <v>14.3748</v>
      </c>
      <c r="O1347" s="227">
        <v>1.8487</v>
      </c>
      <c r="P1347" s="227">
        <f t="shared" si="81"/>
        <v>2004.7247619047619</v>
      </c>
      <c r="Q1347" s="227">
        <f t="shared" si="79"/>
        <v>884.17480575650632</v>
      </c>
      <c r="R1347" s="227">
        <f t="shared" si="80"/>
        <v>1.8092142857142857</v>
      </c>
    </row>
    <row r="1348" spans="11:18">
      <c r="K1348">
        <v>42457</v>
      </c>
      <c r="L1348" s="227">
        <v>2037.05</v>
      </c>
      <c r="M1348" s="227">
        <v>14683.49</v>
      </c>
      <c r="N1348" s="227">
        <v>14.7608</v>
      </c>
      <c r="O1348" s="227">
        <v>1.8384</v>
      </c>
      <c r="P1348" s="227">
        <f t="shared" si="81"/>
        <v>2008.789047619048</v>
      </c>
      <c r="Q1348" s="227">
        <f t="shared" si="79"/>
        <v>892.66972081805091</v>
      </c>
      <c r="R1348" s="227">
        <f t="shared" si="80"/>
        <v>1.808138095238095</v>
      </c>
    </row>
    <row r="1349" spans="11:18">
      <c r="K1349">
        <v>42458</v>
      </c>
      <c r="L1349" s="227">
        <v>2055.0100000000002</v>
      </c>
      <c r="M1349" s="227">
        <v>15111.69</v>
      </c>
      <c r="N1349" s="227">
        <v>14.847</v>
      </c>
      <c r="O1349" s="227">
        <v>1.835</v>
      </c>
      <c r="P1349" s="227">
        <f t="shared" si="81"/>
        <v>2013.8823809523813</v>
      </c>
      <c r="Q1349" s="227">
        <f t="shared" si="79"/>
        <v>902.3731752841544</v>
      </c>
      <c r="R1349" s="227">
        <f t="shared" si="80"/>
        <v>1.8056238095238097</v>
      </c>
    </row>
    <row r="1350" spans="11:18">
      <c r="K1350">
        <v>42459</v>
      </c>
      <c r="L1350" s="227">
        <v>2063.9499999999998</v>
      </c>
      <c r="M1350" s="227">
        <v>15229.31</v>
      </c>
      <c r="N1350" s="227">
        <v>14.5931</v>
      </c>
      <c r="O1350" s="227">
        <v>1.8629</v>
      </c>
      <c r="P1350" s="227">
        <f t="shared" si="81"/>
        <v>2020.1547619047619</v>
      </c>
      <c r="Q1350" s="227">
        <f t="shared" si="79"/>
        <v>914.26295243658956</v>
      </c>
      <c r="R1350" s="227">
        <f t="shared" si="80"/>
        <v>1.8032476190476192</v>
      </c>
    </row>
    <row r="1351" spans="11:18">
      <c r="K1351">
        <v>42460</v>
      </c>
      <c r="L1351" s="227">
        <v>2059.7399999999998</v>
      </c>
      <c r="M1351" s="227">
        <v>14806.78</v>
      </c>
      <c r="N1351" s="227">
        <v>14.7262</v>
      </c>
      <c r="O1351" s="227">
        <v>1.8664000000000001</v>
      </c>
      <c r="P1351" s="227">
        <f t="shared" si="81"/>
        <v>2024.0304761904761</v>
      </c>
      <c r="Q1351" s="227">
        <f t="shared" si="79"/>
        <v>924.46523995921041</v>
      </c>
      <c r="R1351" s="227">
        <f t="shared" si="80"/>
        <v>1.800357142857143</v>
      </c>
    </row>
    <row r="1352" spans="11:18">
      <c r="K1352">
        <v>42461</v>
      </c>
      <c r="L1352" s="227">
        <v>2072.7800000000002</v>
      </c>
      <c r="M1352" s="227">
        <v>14691.12</v>
      </c>
      <c r="N1352" s="227">
        <v>14.8576</v>
      </c>
      <c r="O1352" s="227">
        <v>1.8282</v>
      </c>
      <c r="P1352" s="227">
        <f t="shared" si="81"/>
        <v>2028.1414285714284</v>
      </c>
      <c r="Q1352" s="227">
        <f t="shared" si="79"/>
        <v>933.0059815259566</v>
      </c>
      <c r="R1352" s="227">
        <f t="shared" si="80"/>
        <v>1.7992857142857144</v>
      </c>
    </row>
    <row r="1353" spans="11:18">
      <c r="K1353">
        <v>42464</v>
      </c>
      <c r="L1353" s="227">
        <v>2066.1298999999999</v>
      </c>
      <c r="M1353" s="227">
        <v>14689.61</v>
      </c>
      <c r="N1353" s="227">
        <v>14.777100000000001</v>
      </c>
      <c r="O1353" s="227">
        <v>1.851</v>
      </c>
      <c r="P1353" s="227">
        <f t="shared" si="81"/>
        <v>2031.6047571428567</v>
      </c>
      <c r="Q1353" s="227">
        <f t="shared" si="79"/>
        <v>940.97099002263019</v>
      </c>
      <c r="R1353" s="227">
        <f t="shared" si="80"/>
        <v>1.800557142857143</v>
      </c>
    </row>
    <row r="1354" spans="11:18">
      <c r="K1354">
        <v>42465</v>
      </c>
      <c r="L1354" s="227">
        <v>2045.17</v>
      </c>
      <c r="M1354" s="227">
        <v>14977.3</v>
      </c>
      <c r="N1354" s="227">
        <v>14.7056</v>
      </c>
      <c r="O1354" s="227">
        <v>1.8458000000000001</v>
      </c>
      <c r="P1354" s="227">
        <f t="shared" si="81"/>
        <v>2033.756185714285</v>
      </c>
      <c r="Q1354" s="227">
        <f t="shared" si="79"/>
        <v>948.11130129341461</v>
      </c>
      <c r="R1354" s="227">
        <f t="shared" si="80"/>
        <v>1.8011523809523808</v>
      </c>
    </row>
    <row r="1355" spans="11:18">
      <c r="K1355">
        <v>42466</v>
      </c>
      <c r="L1355" s="227">
        <v>2066.6599000000001</v>
      </c>
      <c r="M1355" s="227">
        <v>15100.58</v>
      </c>
      <c r="N1355" s="227">
        <v>14.675599999999999</v>
      </c>
      <c r="O1355" s="227">
        <v>1.8353999999999999</v>
      </c>
      <c r="P1355" s="227">
        <f t="shared" si="81"/>
        <v>2036.8466571428569</v>
      </c>
      <c r="Q1355" s="227">
        <f t="shared" si="79"/>
        <v>954.89009537009701</v>
      </c>
      <c r="R1355" s="227">
        <f t="shared" si="80"/>
        <v>1.7993952380952378</v>
      </c>
    </row>
    <row r="1356" spans="11:18">
      <c r="K1356">
        <v>42467</v>
      </c>
      <c r="L1356" s="227">
        <v>2041.91</v>
      </c>
      <c r="M1356" s="227">
        <v>15145.15</v>
      </c>
      <c r="N1356" s="227">
        <v>14.517300000000001</v>
      </c>
      <c r="O1356" s="227">
        <v>1.7988999999999999</v>
      </c>
      <c r="P1356" s="227">
        <f t="shared" si="81"/>
        <v>2039.8299904761905</v>
      </c>
      <c r="Q1356" s="227">
        <f t="shared" si="79"/>
        <v>962.99956156295389</v>
      </c>
      <c r="R1356" s="227">
        <f t="shared" si="80"/>
        <v>1.7995190476190477</v>
      </c>
    </row>
    <row r="1357" spans="11:18">
      <c r="K1357">
        <v>42468</v>
      </c>
      <c r="L1357" s="227">
        <v>2047.6</v>
      </c>
      <c r="M1357" s="227">
        <v>15469.65</v>
      </c>
      <c r="N1357" s="227">
        <v>14.5465</v>
      </c>
      <c r="O1357" s="227">
        <v>1.7003999999999999</v>
      </c>
      <c r="P1357" s="227">
        <f t="shared" si="81"/>
        <v>2042.6080857142858</v>
      </c>
      <c r="Q1357" s="227">
        <f t="shared" si="79"/>
        <v>972.42488440330794</v>
      </c>
      <c r="R1357" s="227">
        <f t="shared" si="80"/>
        <v>1.7959571428571428</v>
      </c>
    </row>
    <row r="1358" spans="11:18">
      <c r="K1358">
        <v>42471</v>
      </c>
      <c r="L1358" s="227">
        <v>2041.99</v>
      </c>
      <c r="M1358" s="227">
        <v>15643.26</v>
      </c>
      <c r="N1358" s="227">
        <v>14.482699999999999</v>
      </c>
      <c r="O1358" s="227">
        <v>1.7366999999999999</v>
      </c>
      <c r="P1358" s="227">
        <f t="shared" si="81"/>
        <v>2045.1042809523808</v>
      </c>
      <c r="Q1358" s="227">
        <f t="shared" si="79"/>
        <v>983.27829204831198</v>
      </c>
      <c r="R1358" s="227">
        <f t="shared" si="80"/>
        <v>1.7955476190476189</v>
      </c>
    </row>
    <row r="1359" spans="11:18">
      <c r="K1359">
        <v>42472</v>
      </c>
      <c r="L1359" s="227">
        <v>2061.7199999999998</v>
      </c>
      <c r="M1359" s="227">
        <v>15999.1</v>
      </c>
      <c r="N1359" s="227">
        <v>14.482699999999999</v>
      </c>
      <c r="O1359" s="227">
        <v>1.7177</v>
      </c>
      <c r="P1359" s="227">
        <f t="shared" si="81"/>
        <v>2046.9866666666667</v>
      </c>
      <c r="Q1359" s="227">
        <f t="shared" si="79"/>
        <v>993.68895669763333</v>
      </c>
      <c r="R1359" s="227">
        <f t="shared" si="80"/>
        <v>1.7926333333333333</v>
      </c>
    </row>
    <row r="1360" spans="11:18">
      <c r="K1360">
        <v>42473</v>
      </c>
      <c r="L1360" s="227">
        <v>2082.4198999999999</v>
      </c>
      <c r="M1360" s="227">
        <v>15832.55</v>
      </c>
      <c r="N1360" s="227">
        <v>14.508900000000001</v>
      </c>
      <c r="O1360" s="227">
        <v>1.7021999999999999</v>
      </c>
      <c r="P1360" s="227">
        <f t="shared" si="81"/>
        <v>2049.9761857142857</v>
      </c>
      <c r="Q1360" s="227">
        <f t="shared" si="79"/>
        <v>1003.0706081565393</v>
      </c>
      <c r="R1360" s="227">
        <f t="shared" si="80"/>
        <v>1.7903238095238092</v>
      </c>
    </row>
    <row r="1361" spans="11:18">
      <c r="K1361">
        <v>42474</v>
      </c>
      <c r="L1361" s="227">
        <v>2082.7800000000002</v>
      </c>
      <c r="M1361" s="227">
        <v>15931.79</v>
      </c>
      <c r="N1361" s="227">
        <v>14.3849</v>
      </c>
      <c r="O1361" s="227">
        <v>1.6867000000000001</v>
      </c>
      <c r="P1361" s="227">
        <f t="shared" si="81"/>
        <v>2053.1595142857141</v>
      </c>
      <c r="Q1361" s="227">
        <f t="shared" si="79"/>
        <v>1013.0475048232825</v>
      </c>
      <c r="R1361" s="227">
        <f t="shared" si="80"/>
        <v>1.7867714285714285</v>
      </c>
    </row>
    <row r="1362" spans="11:18">
      <c r="K1362">
        <v>42475</v>
      </c>
      <c r="L1362" s="227">
        <v>2080.73</v>
      </c>
      <c r="M1362" s="227">
        <v>15778.51</v>
      </c>
      <c r="N1362" s="227">
        <v>14.307700000000001</v>
      </c>
      <c r="O1362" s="227">
        <v>1.6404000000000001</v>
      </c>
      <c r="P1362" s="227">
        <f t="shared" si="81"/>
        <v>2055.7076095238094</v>
      </c>
      <c r="Q1362" s="227">
        <f t="shared" si="79"/>
        <v>1021.2978345535874</v>
      </c>
      <c r="R1362" s="227">
        <f t="shared" si="80"/>
        <v>1.7821857142857138</v>
      </c>
    </row>
    <row r="1363" spans="11:18">
      <c r="K1363">
        <v>42478</v>
      </c>
      <c r="L1363" s="227">
        <v>2094.3400999999999</v>
      </c>
      <c r="M1363" s="227">
        <v>15846.54</v>
      </c>
      <c r="N1363" s="227">
        <v>14.370100000000001</v>
      </c>
      <c r="O1363" s="227">
        <v>1.6095999999999999</v>
      </c>
      <c r="P1363" s="227">
        <f t="shared" si="81"/>
        <v>2058.2671380952384</v>
      </c>
      <c r="Q1363" s="227">
        <f t="shared" si="79"/>
        <v>1030.1211330995416</v>
      </c>
      <c r="R1363" s="227">
        <f t="shared" si="80"/>
        <v>1.7754238095238093</v>
      </c>
    </row>
    <row r="1364" spans="11:18">
      <c r="K1364">
        <v>42479</v>
      </c>
      <c r="L1364" s="227">
        <v>2100.8000000000002</v>
      </c>
      <c r="M1364" s="227">
        <v>15712.61</v>
      </c>
      <c r="N1364" s="227">
        <v>14.354200000000001</v>
      </c>
      <c r="O1364" s="227">
        <v>1.613</v>
      </c>
      <c r="P1364" s="227">
        <f t="shared" si="81"/>
        <v>2060.7061809523811</v>
      </c>
      <c r="Q1364" s="227">
        <f t="shared" si="79"/>
        <v>1036.3409698350661</v>
      </c>
      <c r="R1364" s="227">
        <f t="shared" si="80"/>
        <v>1.7712761904761902</v>
      </c>
    </row>
    <row r="1365" spans="11:18">
      <c r="K1365">
        <v>42480</v>
      </c>
      <c r="L1365" s="227">
        <v>2102.3998999999999</v>
      </c>
      <c r="M1365" s="227">
        <v>15757.7</v>
      </c>
      <c r="N1365" s="227">
        <v>14.3239</v>
      </c>
      <c r="O1365" s="227">
        <v>1.5720000000000001</v>
      </c>
      <c r="P1365" s="227">
        <f t="shared" si="81"/>
        <v>2063.1252190476193</v>
      </c>
      <c r="Q1365" s="227">
        <f t="shared" si="79"/>
        <v>1043.4947154613858</v>
      </c>
      <c r="R1365" s="227">
        <f t="shared" si="80"/>
        <v>1.7626428571428572</v>
      </c>
    </row>
    <row r="1366" spans="11:18">
      <c r="K1366">
        <v>42481</v>
      </c>
      <c r="L1366" s="227">
        <v>2091.48</v>
      </c>
      <c r="M1366" s="227">
        <v>15698.69</v>
      </c>
      <c r="N1366" s="227">
        <v>14.397500000000001</v>
      </c>
      <c r="O1366" s="227">
        <v>1.5788</v>
      </c>
      <c r="P1366" s="227">
        <f t="shared" si="81"/>
        <v>2065.1099809523812</v>
      </c>
      <c r="Q1366" s="227">
        <f t="shared" ref="Q1366:Q1429" si="82">+AVERAGE(M1346:M1366)/AVERAGE(N1346:N1366)</f>
        <v>1050.6034527075724</v>
      </c>
      <c r="R1366" s="227">
        <f t="shared" ref="R1366:R1429" si="83">AVERAGE(O1346:O1366)</f>
        <v>1.7534285714285716</v>
      </c>
    </row>
    <row r="1367" spans="11:18">
      <c r="K1367">
        <v>42482</v>
      </c>
      <c r="L1367" s="227">
        <v>2091.5801000000001</v>
      </c>
      <c r="M1367" s="227">
        <v>15455.14</v>
      </c>
      <c r="N1367" s="227">
        <v>14.527200000000001</v>
      </c>
      <c r="O1367" s="227">
        <v>1.6077999999999999</v>
      </c>
      <c r="P1367" s="227">
        <f t="shared" si="81"/>
        <v>2067.7228428571434</v>
      </c>
      <c r="Q1367" s="227">
        <f t="shared" si="82"/>
        <v>1054.4886872081631</v>
      </c>
      <c r="R1367" s="227">
        <f t="shared" si="83"/>
        <v>1.7417142857142858</v>
      </c>
    </row>
    <row r="1368" spans="11:18">
      <c r="K1368">
        <v>42485</v>
      </c>
      <c r="L1368" s="227">
        <v>2087.79</v>
      </c>
      <c r="M1368" s="227">
        <v>15803.5</v>
      </c>
      <c r="N1368" s="227">
        <v>14.3841</v>
      </c>
      <c r="O1368" s="227">
        <v>1.6886000000000001</v>
      </c>
      <c r="P1368" s="227">
        <f t="shared" si="81"/>
        <v>2070.1918952380956</v>
      </c>
      <c r="Q1368" s="227">
        <f t="shared" si="82"/>
        <v>1058.3685043761564</v>
      </c>
      <c r="R1368" s="227">
        <f t="shared" si="83"/>
        <v>1.7340904761904758</v>
      </c>
    </row>
    <row r="1369" spans="11:18">
      <c r="K1369">
        <v>42486</v>
      </c>
      <c r="L1369" s="227">
        <v>2091.6999999999998</v>
      </c>
      <c r="M1369" s="227">
        <v>15442.47</v>
      </c>
      <c r="N1369" s="227">
        <v>14.3994</v>
      </c>
      <c r="O1369" s="227">
        <v>1.7059</v>
      </c>
      <c r="P1369" s="227">
        <f t="shared" si="81"/>
        <v>2072.794276190476</v>
      </c>
      <c r="Q1369" s="227">
        <f t="shared" si="82"/>
        <v>1062.1089670553363</v>
      </c>
      <c r="R1369" s="227">
        <f t="shared" si="83"/>
        <v>1.7277809523809524</v>
      </c>
    </row>
    <row r="1370" spans="11:18">
      <c r="K1370">
        <v>42487</v>
      </c>
      <c r="L1370" s="227">
        <v>2095.1498999999999</v>
      </c>
      <c r="M1370" s="227">
        <v>15061.64</v>
      </c>
      <c r="N1370" s="227">
        <v>14.299099999999999</v>
      </c>
      <c r="O1370" s="227">
        <v>1.6852</v>
      </c>
      <c r="P1370" s="227">
        <f t="shared" si="81"/>
        <v>2074.7057</v>
      </c>
      <c r="Q1370" s="227">
        <f t="shared" si="82"/>
        <v>1063.8550016512299</v>
      </c>
      <c r="R1370" s="227">
        <f t="shared" si="83"/>
        <v>1.7206476190476194</v>
      </c>
    </row>
    <row r="1371" spans="11:18">
      <c r="K1371">
        <v>42488</v>
      </c>
      <c r="L1371" s="227">
        <v>2075.8101000000001</v>
      </c>
      <c r="M1371" s="227">
        <v>15429.76</v>
      </c>
      <c r="N1371" s="227">
        <v>14.2469</v>
      </c>
      <c r="O1371" s="227">
        <v>1.7458</v>
      </c>
      <c r="P1371" s="227">
        <f t="shared" si="81"/>
        <v>2075.2704666666664</v>
      </c>
      <c r="Q1371" s="227">
        <f t="shared" si="82"/>
        <v>1065.7242193908671</v>
      </c>
      <c r="R1371" s="227">
        <f t="shared" si="83"/>
        <v>1.715071428571429</v>
      </c>
    </row>
    <row r="1372" spans="11:18">
      <c r="K1372">
        <v>42489</v>
      </c>
      <c r="L1372" s="227">
        <v>2065.3000000000002</v>
      </c>
      <c r="M1372" s="227">
        <v>15559.55</v>
      </c>
      <c r="N1372" s="227">
        <v>14.475</v>
      </c>
      <c r="O1372" s="227">
        <v>1.5599000000000001</v>
      </c>
      <c r="P1372" s="227">
        <f t="shared" ref="P1372:P1435" si="84">+AVERAGE(L1352:L1372)</f>
        <v>2075.5352285714289</v>
      </c>
      <c r="Q1372" s="227">
        <f t="shared" si="82"/>
        <v>1069.0807962529275</v>
      </c>
      <c r="R1372" s="227">
        <f t="shared" si="83"/>
        <v>1.7004761904761909</v>
      </c>
    </row>
    <row r="1373" spans="11:18">
      <c r="K1373">
        <v>42492</v>
      </c>
      <c r="L1373" s="227">
        <v>2081.4299000000001</v>
      </c>
      <c r="M1373" s="227">
        <v>15394.31</v>
      </c>
      <c r="N1373" s="227">
        <v>14.2599</v>
      </c>
      <c r="O1373" s="227">
        <v>1.4377</v>
      </c>
      <c r="P1373" s="227">
        <f t="shared" si="84"/>
        <v>2075.9471285714285</v>
      </c>
      <c r="Q1373" s="227">
        <f t="shared" si="82"/>
        <v>1073.5042084354586</v>
      </c>
      <c r="R1373" s="227">
        <f t="shared" si="83"/>
        <v>1.6818809523809526</v>
      </c>
    </row>
    <row r="1374" spans="11:18">
      <c r="K1374">
        <v>42493</v>
      </c>
      <c r="L1374" s="227">
        <v>2063.3701000000001</v>
      </c>
      <c r="M1374" s="227">
        <v>15372.77</v>
      </c>
      <c r="N1374" s="227">
        <v>14.386200000000001</v>
      </c>
      <c r="O1374" s="227">
        <v>1.4663999999999999</v>
      </c>
      <c r="P1374" s="227">
        <f t="shared" si="84"/>
        <v>2075.8157095238093</v>
      </c>
      <c r="Q1374" s="227">
        <f t="shared" si="82"/>
        <v>1077.143363448627</v>
      </c>
      <c r="R1374" s="227">
        <f t="shared" si="83"/>
        <v>1.6635666666666669</v>
      </c>
    </row>
    <row r="1375" spans="11:18">
      <c r="K1375">
        <v>42494</v>
      </c>
      <c r="L1375" s="227">
        <v>2051.1201000000001</v>
      </c>
      <c r="M1375" s="227">
        <v>15454.94</v>
      </c>
      <c r="N1375" s="227">
        <v>14.323499999999999</v>
      </c>
      <c r="O1375" s="227">
        <v>1.5155000000000001</v>
      </c>
      <c r="P1375" s="227">
        <f t="shared" si="84"/>
        <v>2076.0990476190482</v>
      </c>
      <c r="Q1375" s="227">
        <f t="shared" si="82"/>
        <v>1080.0814331117488</v>
      </c>
      <c r="R1375" s="227">
        <f t="shared" si="83"/>
        <v>1.6478380952380951</v>
      </c>
    </row>
    <row r="1376" spans="11:18">
      <c r="K1376">
        <v>42495</v>
      </c>
      <c r="L1376" s="227">
        <v>2050.6298999999999</v>
      </c>
      <c r="M1376" s="227">
        <v>15346.41</v>
      </c>
      <c r="N1376" s="227">
        <v>14.3202</v>
      </c>
      <c r="O1376" s="227">
        <v>1.4697</v>
      </c>
      <c r="P1376" s="227">
        <f t="shared" si="84"/>
        <v>2075.3357142857144</v>
      </c>
      <c r="Q1376" s="227">
        <f t="shared" si="82"/>
        <v>1082.1644477186244</v>
      </c>
      <c r="R1376" s="227">
        <f t="shared" si="83"/>
        <v>1.6304238095238095</v>
      </c>
    </row>
    <row r="1377" spans="11:18">
      <c r="K1377">
        <v>42496</v>
      </c>
      <c r="L1377" s="227">
        <v>2057.1399000000001</v>
      </c>
      <c r="M1377" s="227">
        <v>15313.85</v>
      </c>
      <c r="N1377" s="227">
        <v>14.213100000000001</v>
      </c>
      <c r="O1377" s="227">
        <v>1.4440999999999999</v>
      </c>
      <c r="P1377" s="227">
        <f t="shared" si="84"/>
        <v>2076.0609476190475</v>
      </c>
      <c r="Q1377" s="227">
        <f t="shared" si="82"/>
        <v>1083.8131391482668</v>
      </c>
      <c r="R1377" s="227">
        <f t="shared" si="83"/>
        <v>1.6135285714285716</v>
      </c>
    </row>
    <row r="1378" spans="11:18">
      <c r="K1378">
        <v>42499</v>
      </c>
      <c r="L1378" s="227">
        <v>2058.6898999999999</v>
      </c>
      <c r="M1378" s="227">
        <v>15165.61</v>
      </c>
      <c r="N1378" s="227">
        <v>14.2699</v>
      </c>
      <c r="O1378" s="227">
        <v>1.375</v>
      </c>
      <c r="P1378" s="227">
        <f t="shared" si="84"/>
        <v>2076.5890380952383</v>
      </c>
      <c r="Q1378" s="227">
        <f t="shared" si="82"/>
        <v>1083.7990289579209</v>
      </c>
      <c r="R1378" s="227">
        <f t="shared" si="83"/>
        <v>1.598033333333333</v>
      </c>
    </row>
    <row r="1379" spans="11:18">
      <c r="K1379">
        <v>42500</v>
      </c>
      <c r="L1379" s="227">
        <v>2084.3899000000001</v>
      </c>
      <c r="M1379" s="227">
        <v>15230.81</v>
      </c>
      <c r="N1379" s="227">
        <v>14.2241</v>
      </c>
      <c r="O1379" s="227">
        <v>1.3682000000000001</v>
      </c>
      <c r="P1379" s="227">
        <f t="shared" si="84"/>
        <v>2078.608080952381</v>
      </c>
      <c r="Q1379" s="227">
        <f t="shared" si="82"/>
        <v>1083.3605620674152</v>
      </c>
      <c r="R1379" s="227">
        <f t="shared" si="83"/>
        <v>1.5804857142857138</v>
      </c>
    </row>
    <row r="1380" spans="11:18">
      <c r="K1380">
        <v>42501</v>
      </c>
      <c r="L1380" s="227">
        <v>2064.46</v>
      </c>
      <c r="M1380" s="227">
        <v>15402.3</v>
      </c>
      <c r="N1380" s="227">
        <v>14.1587</v>
      </c>
      <c r="O1380" s="227">
        <v>1.385</v>
      </c>
      <c r="P1380" s="227">
        <f t="shared" si="84"/>
        <v>2078.7385571428572</v>
      </c>
      <c r="Q1380" s="227">
        <f t="shared" si="82"/>
        <v>1082.5443448027372</v>
      </c>
      <c r="R1380" s="227">
        <f t="shared" si="83"/>
        <v>1.5646428571428568</v>
      </c>
    </row>
    <row r="1381" spans="11:18">
      <c r="K1381">
        <v>42502</v>
      </c>
      <c r="L1381" s="227">
        <v>2064.1100999999999</v>
      </c>
      <c r="M1381" s="227">
        <v>15564.64</v>
      </c>
      <c r="N1381" s="227">
        <v>14.096</v>
      </c>
      <c r="O1381" s="227">
        <v>1.3579000000000001</v>
      </c>
      <c r="P1381" s="227">
        <f t="shared" si="84"/>
        <v>2077.8666619047617</v>
      </c>
      <c r="Q1381" s="227">
        <f t="shared" si="82"/>
        <v>1083.1398210171799</v>
      </c>
      <c r="R1381" s="227">
        <f t="shared" si="83"/>
        <v>1.5482476190476189</v>
      </c>
    </row>
    <row r="1382" spans="11:18">
      <c r="K1382">
        <v>42503</v>
      </c>
      <c r="L1382" s="227">
        <v>2046.61</v>
      </c>
      <c r="M1382" s="227">
        <v>15598.22</v>
      </c>
      <c r="N1382" s="227">
        <v>14.153</v>
      </c>
      <c r="O1382" s="227">
        <v>1.4302999999999999</v>
      </c>
      <c r="P1382" s="227">
        <f t="shared" si="84"/>
        <v>2076.1442809523805</v>
      </c>
      <c r="Q1382" s="227">
        <f t="shared" si="82"/>
        <v>1082.865635660723</v>
      </c>
      <c r="R1382" s="227">
        <f t="shared" si="83"/>
        <v>1.5360380952380952</v>
      </c>
    </row>
    <row r="1383" spans="11:18">
      <c r="K1383">
        <v>42506</v>
      </c>
      <c r="L1383" s="227">
        <v>2066.6599000000001</v>
      </c>
      <c r="M1383" s="227">
        <v>15497.15</v>
      </c>
      <c r="N1383" s="227">
        <v>14.182700000000001</v>
      </c>
      <c r="O1383" s="227">
        <v>1.51</v>
      </c>
      <c r="P1383" s="227">
        <f t="shared" si="84"/>
        <v>2075.4742761904758</v>
      </c>
      <c r="Q1383" s="227">
        <f t="shared" si="82"/>
        <v>1082.3795539222815</v>
      </c>
      <c r="R1383" s="227">
        <f t="shared" si="83"/>
        <v>1.5298285714285713</v>
      </c>
    </row>
    <row r="1384" spans="11:18">
      <c r="K1384">
        <v>42507</v>
      </c>
      <c r="L1384" s="227">
        <v>2047.21</v>
      </c>
      <c r="M1384" s="227">
        <v>15832.48</v>
      </c>
      <c r="N1384" s="227">
        <v>14.0929</v>
      </c>
      <c r="O1384" s="227">
        <v>1.4742999999999999</v>
      </c>
      <c r="P1384" s="227">
        <f t="shared" si="84"/>
        <v>2073.2299857142852</v>
      </c>
      <c r="Q1384" s="227">
        <f t="shared" si="82"/>
        <v>1083.332528012663</v>
      </c>
      <c r="R1384" s="227">
        <f t="shared" si="83"/>
        <v>1.5233857142857143</v>
      </c>
    </row>
    <row r="1385" spans="11:18">
      <c r="K1385">
        <v>42508</v>
      </c>
      <c r="L1385" s="227">
        <v>2047.63</v>
      </c>
      <c r="M1385" s="227">
        <v>15815.12</v>
      </c>
      <c r="N1385" s="227">
        <v>14.0442</v>
      </c>
      <c r="O1385" s="227">
        <v>1.5356000000000001</v>
      </c>
      <c r="P1385" s="227">
        <f t="shared" si="84"/>
        <v>2070.6980809523807</v>
      </c>
      <c r="Q1385" s="227">
        <f t="shared" si="82"/>
        <v>1084.7947561107821</v>
      </c>
      <c r="R1385" s="227">
        <f t="shared" si="83"/>
        <v>1.5196999999999998</v>
      </c>
    </row>
    <row r="1386" spans="11:18">
      <c r="K1386">
        <v>42509</v>
      </c>
      <c r="L1386" s="227">
        <v>2040.04</v>
      </c>
      <c r="M1386" s="227">
        <v>15900.77</v>
      </c>
      <c r="N1386" s="227">
        <v>14.206899999999999</v>
      </c>
      <c r="O1386" s="227">
        <v>1.5508999999999999</v>
      </c>
      <c r="P1386" s="227">
        <f t="shared" si="84"/>
        <v>2067.7285619047616</v>
      </c>
      <c r="Q1386" s="227">
        <f t="shared" si="82"/>
        <v>1085.6957456855343</v>
      </c>
      <c r="R1386" s="227">
        <f t="shared" si="83"/>
        <v>1.5186952380952381</v>
      </c>
    </row>
    <row r="1387" spans="11:18">
      <c r="K1387">
        <v>42510</v>
      </c>
      <c r="L1387" s="227">
        <v>2052.3200999999999</v>
      </c>
      <c r="M1387" s="227">
        <v>15764.02</v>
      </c>
      <c r="N1387" s="227">
        <v>14.07</v>
      </c>
      <c r="O1387" s="227">
        <v>1.5818000000000001</v>
      </c>
      <c r="P1387" s="227">
        <f t="shared" si="84"/>
        <v>2065.8638047619042</v>
      </c>
      <c r="Q1387" s="227">
        <f t="shared" si="82"/>
        <v>1087.1018564608646</v>
      </c>
      <c r="R1387" s="227">
        <f t="shared" si="83"/>
        <v>1.5188380952380953</v>
      </c>
    </row>
    <row r="1388" spans="11:18">
      <c r="K1388">
        <v>42513</v>
      </c>
      <c r="L1388" s="227">
        <v>2048.04</v>
      </c>
      <c r="M1388" s="227">
        <v>16033.28</v>
      </c>
      <c r="N1388" s="227">
        <v>14.069000000000001</v>
      </c>
      <c r="O1388" s="227">
        <v>1.5526</v>
      </c>
      <c r="P1388" s="227">
        <f t="shared" si="84"/>
        <v>2063.7904666666664</v>
      </c>
      <c r="Q1388" s="227">
        <f t="shared" si="82"/>
        <v>1090.7028628710084</v>
      </c>
      <c r="R1388" s="227">
        <f t="shared" si="83"/>
        <v>1.5162095238095239</v>
      </c>
    </row>
    <row r="1389" spans="11:18">
      <c r="K1389">
        <v>42514</v>
      </c>
      <c r="L1389" s="227">
        <v>2076.0601000000001</v>
      </c>
      <c r="M1389" s="227">
        <v>15872.08</v>
      </c>
      <c r="N1389" s="227">
        <v>14.000400000000001</v>
      </c>
      <c r="O1389" s="227">
        <v>1.5801000000000001</v>
      </c>
      <c r="P1389" s="227">
        <f t="shared" si="84"/>
        <v>2063.2318999999998</v>
      </c>
      <c r="Q1389" s="227">
        <f t="shared" si="82"/>
        <v>1092.3346793254475</v>
      </c>
      <c r="R1389" s="227">
        <f t="shared" si="83"/>
        <v>1.5110428571428574</v>
      </c>
    </row>
    <row r="1390" spans="11:18">
      <c r="K1390">
        <v>42515</v>
      </c>
      <c r="L1390" s="227">
        <v>2090.54</v>
      </c>
      <c r="M1390" s="227">
        <v>15649.47</v>
      </c>
      <c r="N1390" s="227">
        <v>13.972</v>
      </c>
      <c r="O1390" s="227">
        <v>1.556</v>
      </c>
      <c r="P1390" s="227">
        <f t="shared" si="84"/>
        <v>2063.1766619047617</v>
      </c>
      <c r="Q1390" s="227">
        <f t="shared" si="82"/>
        <v>1094.5954841196697</v>
      </c>
      <c r="R1390" s="227">
        <f t="shared" si="83"/>
        <v>1.5039047619047621</v>
      </c>
    </row>
    <row r="1391" spans="11:18">
      <c r="K1391">
        <v>42516</v>
      </c>
      <c r="L1391" s="227">
        <v>2090.1001000000001</v>
      </c>
      <c r="M1391" s="227">
        <v>15740.92</v>
      </c>
      <c r="N1391" s="227">
        <v>14.1478</v>
      </c>
      <c r="O1391" s="227">
        <v>1.5663</v>
      </c>
      <c r="P1391" s="227">
        <f t="shared" si="84"/>
        <v>2062.9361952380955</v>
      </c>
      <c r="Q1391" s="227">
        <f t="shared" si="82"/>
        <v>1097.4315268515174</v>
      </c>
      <c r="R1391" s="227">
        <f t="shared" si="83"/>
        <v>1.4982428571428574</v>
      </c>
    </row>
    <row r="1392" spans="11:18">
      <c r="K1392">
        <v>42517</v>
      </c>
      <c r="L1392" s="227">
        <v>2099.0601000000001</v>
      </c>
      <c r="M1392" s="227">
        <v>15965.65</v>
      </c>
      <c r="N1392" s="227">
        <v>14.0077</v>
      </c>
      <c r="O1392" s="227">
        <v>1.5730999999999999</v>
      </c>
      <c r="P1392" s="227">
        <f t="shared" si="84"/>
        <v>2064.0433380952386</v>
      </c>
      <c r="Q1392" s="227">
        <f t="shared" si="82"/>
        <v>1100.1136481214971</v>
      </c>
      <c r="R1392" s="227">
        <f t="shared" si="83"/>
        <v>1.490019047619048</v>
      </c>
    </row>
    <row r="1393" spans="11:18">
      <c r="K1393">
        <v>42520</v>
      </c>
      <c r="M1393" s="227">
        <v>16006.33</v>
      </c>
      <c r="N1393" s="227">
        <v>14.1515</v>
      </c>
      <c r="O1393" s="227">
        <v>1.5610999999999999</v>
      </c>
      <c r="P1393" s="227">
        <f t="shared" si="84"/>
        <v>2063.9805050000004</v>
      </c>
      <c r="Q1393" s="227">
        <f t="shared" si="82"/>
        <v>1102.8130514340526</v>
      </c>
      <c r="R1393" s="227">
        <f t="shared" si="83"/>
        <v>1.4900761904761906</v>
      </c>
    </row>
    <row r="1394" spans="11:18">
      <c r="K1394">
        <v>42521</v>
      </c>
      <c r="L1394" s="227">
        <v>2096.96</v>
      </c>
      <c r="M1394" s="227">
        <v>16276.29</v>
      </c>
      <c r="N1394" s="227">
        <v>14.1053</v>
      </c>
      <c r="O1394" s="227">
        <v>1.4976</v>
      </c>
      <c r="P1394" s="227">
        <f t="shared" si="84"/>
        <v>2064.7570100000003</v>
      </c>
      <c r="Q1394" s="227">
        <f t="shared" si="82"/>
        <v>1106.3544116306089</v>
      </c>
      <c r="R1394" s="227">
        <f t="shared" si="83"/>
        <v>1.4929285714285716</v>
      </c>
    </row>
    <row r="1395" spans="11:18">
      <c r="K1395">
        <v>42522</v>
      </c>
      <c r="L1395" s="227">
        <v>2099.3301000000001</v>
      </c>
      <c r="M1395" s="227">
        <v>16315.51</v>
      </c>
      <c r="N1395" s="227">
        <v>14.077999999999999</v>
      </c>
      <c r="O1395" s="227">
        <v>1.5044</v>
      </c>
      <c r="P1395" s="227">
        <f t="shared" si="84"/>
        <v>2066.55501</v>
      </c>
      <c r="Q1395" s="227">
        <f t="shared" si="82"/>
        <v>1110.6783424933874</v>
      </c>
      <c r="R1395" s="227">
        <f t="shared" si="83"/>
        <v>1.4947380952380953</v>
      </c>
    </row>
    <row r="1396" spans="11:18">
      <c r="K1396">
        <v>42523</v>
      </c>
      <c r="L1396" s="227">
        <v>2105.2600000000002</v>
      </c>
      <c r="M1396" s="227">
        <v>16457.900000000001</v>
      </c>
      <c r="N1396" s="227">
        <v>14.0228</v>
      </c>
      <c r="O1396" s="227">
        <v>1.4531000000000001</v>
      </c>
      <c r="P1396" s="227">
        <f t="shared" si="84"/>
        <v>2069.2620050000005</v>
      </c>
      <c r="Q1396" s="227">
        <f t="shared" si="82"/>
        <v>1115.1861077824929</v>
      </c>
      <c r="R1396" s="227">
        <f t="shared" si="83"/>
        <v>1.4917666666666669</v>
      </c>
    </row>
    <row r="1397" spans="11:18">
      <c r="K1397">
        <v>42524</v>
      </c>
      <c r="L1397" s="227">
        <v>2099.1298999999999</v>
      </c>
      <c r="M1397" s="227">
        <v>15975.57</v>
      </c>
      <c r="N1397" s="227">
        <v>13.891500000000001</v>
      </c>
      <c r="O1397" s="227">
        <v>1.5214000000000001</v>
      </c>
      <c r="P1397" s="227">
        <f t="shared" si="84"/>
        <v>2071.6870050000002</v>
      </c>
      <c r="Q1397" s="227">
        <f t="shared" si="82"/>
        <v>1118.9247950836968</v>
      </c>
      <c r="R1397" s="227">
        <f t="shared" si="83"/>
        <v>1.4942285714285715</v>
      </c>
    </row>
    <row r="1398" spans="11:18">
      <c r="K1398">
        <v>42527</v>
      </c>
      <c r="L1398" s="227">
        <v>2109.4099000000001</v>
      </c>
      <c r="M1398" s="227">
        <v>16058.32</v>
      </c>
      <c r="N1398" s="227">
        <v>13.894399999999999</v>
      </c>
      <c r="O1398" s="227">
        <v>1.5558000000000001</v>
      </c>
      <c r="P1398" s="227">
        <f t="shared" si="84"/>
        <v>2074.3005050000002</v>
      </c>
      <c r="Q1398" s="227">
        <f t="shared" si="82"/>
        <v>1122.6466575716233</v>
      </c>
      <c r="R1398" s="227">
        <f t="shared" si="83"/>
        <v>1.4995476190476194</v>
      </c>
    </row>
    <row r="1399" spans="11:18">
      <c r="K1399">
        <v>42528</v>
      </c>
      <c r="L1399" s="227">
        <v>2112.1298999999999</v>
      </c>
      <c r="M1399" s="227">
        <v>15520.58</v>
      </c>
      <c r="N1399" s="227">
        <v>13.9579</v>
      </c>
      <c r="O1399" s="227">
        <v>1.542</v>
      </c>
      <c r="P1399" s="227">
        <f t="shared" si="84"/>
        <v>2076.9725050000002</v>
      </c>
      <c r="Q1399" s="227">
        <f t="shared" si="82"/>
        <v>1125.033025769575</v>
      </c>
      <c r="R1399" s="227">
        <f t="shared" si="83"/>
        <v>1.5075000000000003</v>
      </c>
    </row>
    <row r="1400" spans="11:18">
      <c r="K1400">
        <v>42529</v>
      </c>
      <c r="L1400" s="227">
        <v>2119.1201000000001</v>
      </c>
      <c r="M1400" s="227">
        <v>15546.36</v>
      </c>
      <c r="N1400" s="227">
        <v>13.9033</v>
      </c>
      <c r="O1400" s="227">
        <v>1.5007999999999999</v>
      </c>
      <c r="P1400" s="227">
        <f t="shared" si="84"/>
        <v>2078.7090149999999</v>
      </c>
      <c r="Q1400" s="227">
        <f t="shared" si="82"/>
        <v>1127.3245123744098</v>
      </c>
      <c r="R1400" s="227">
        <f t="shared" si="83"/>
        <v>1.5138142857142856</v>
      </c>
    </row>
    <row r="1401" spans="11:18">
      <c r="K1401">
        <v>42530</v>
      </c>
      <c r="L1401" s="227">
        <v>2115.48</v>
      </c>
      <c r="M1401" s="227">
        <v>15851.53</v>
      </c>
      <c r="N1401" s="227">
        <v>13.94</v>
      </c>
      <c r="O1401" s="227">
        <v>1.5885</v>
      </c>
      <c r="P1401" s="227">
        <f t="shared" si="84"/>
        <v>2081.2600150000003</v>
      </c>
      <c r="Q1401" s="227">
        <f t="shared" si="82"/>
        <v>1129.683176190975</v>
      </c>
      <c r="R1401" s="227">
        <f t="shared" si="83"/>
        <v>1.5235047619047617</v>
      </c>
    </row>
    <row r="1402" spans="11:18">
      <c r="K1402">
        <v>42531</v>
      </c>
      <c r="L1402" s="227">
        <v>2096.0700999999999</v>
      </c>
      <c r="M1402" s="227">
        <v>15828.16</v>
      </c>
      <c r="N1402" s="227">
        <v>13.930899999999999</v>
      </c>
      <c r="O1402" s="227">
        <v>1.5920000000000001</v>
      </c>
      <c r="P1402" s="227">
        <f t="shared" si="84"/>
        <v>2082.8580149999998</v>
      </c>
      <c r="Q1402" s="227">
        <f t="shared" si="82"/>
        <v>1131.2096239699724</v>
      </c>
      <c r="R1402" s="227">
        <f t="shared" si="83"/>
        <v>1.5346523809523809</v>
      </c>
    </row>
    <row r="1403" spans="11:18">
      <c r="K1403">
        <v>42534</v>
      </c>
      <c r="L1403" s="227">
        <v>2079.0601000000001</v>
      </c>
      <c r="M1403" s="227">
        <v>15990.69</v>
      </c>
      <c r="N1403" s="227">
        <v>13.9636</v>
      </c>
      <c r="O1403" s="227">
        <v>1.5469999999999999</v>
      </c>
      <c r="P1403" s="227">
        <f t="shared" si="84"/>
        <v>2084.4805200000001</v>
      </c>
      <c r="Q1403" s="227">
        <f t="shared" si="82"/>
        <v>1133.2688689107256</v>
      </c>
      <c r="R1403" s="227">
        <f t="shared" si="83"/>
        <v>1.5402095238095239</v>
      </c>
    </row>
    <row r="1404" spans="11:18">
      <c r="K1404">
        <v>42535</v>
      </c>
      <c r="L1404" s="227">
        <v>2075.3200999999999</v>
      </c>
      <c r="M1404" s="227">
        <v>16012.84</v>
      </c>
      <c r="N1404" s="227">
        <v>14.001300000000001</v>
      </c>
      <c r="O1404" s="227">
        <v>1.5074000000000001</v>
      </c>
      <c r="P1404" s="227">
        <f t="shared" si="84"/>
        <v>2084.9135299999998</v>
      </c>
      <c r="Q1404" s="227">
        <f t="shared" si="82"/>
        <v>1135.7183901995375</v>
      </c>
      <c r="R1404" s="227">
        <f t="shared" si="83"/>
        <v>1.5400857142857143</v>
      </c>
    </row>
    <row r="1405" spans="11:18">
      <c r="K1405">
        <v>42536</v>
      </c>
      <c r="L1405" s="227">
        <v>2071.5</v>
      </c>
      <c r="M1405" s="227">
        <v>16292.48</v>
      </c>
      <c r="N1405" s="227">
        <v>13.956099999999999</v>
      </c>
      <c r="O1405" s="227">
        <v>1.5592999999999999</v>
      </c>
      <c r="P1405" s="227">
        <f t="shared" si="84"/>
        <v>2086.1280299999999</v>
      </c>
      <c r="Q1405" s="227">
        <f t="shared" si="82"/>
        <v>1137.809235423591</v>
      </c>
      <c r="R1405" s="227">
        <f t="shared" si="83"/>
        <v>1.5441333333333334</v>
      </c>
    </row>
    <row r="1406" spans="11:18">
      <c r="K1406">
        <v>42537</v>
      </c>
      <c r="L1406" s="227">
        <v>2077.9899999999998</v>
      </c>
      <c r="M1406" s="227">
        <v>16643.05</v>
      </c>
      <c r="N1406" s="227">
        <v>14.0954</v>
      </c>
      <c r="O1406" s="227">
        <v>1.5135000000000001</v>
      </c>
      <c r="P1406" s="227">
        <f t="shared" si="84"/>
        <v>2087.6460299999999</v>
      </c>
      <c r="Q1406" s="227">
        <f t="shared" si="82"/>
        <v>1140.4239215289276</v>
      </c>
      <c r="R1406" s="227">
        <f t="shared" si="83"/>
        <v>1.5430809523809523</v>
      </c>
    </row>
    <row r="1407" spans="11:18">
      <c r="K1407">
        <v>42538</v>
      </c>
      <c r="L1407" s="227">
        <v>2071.2199999999998</v>
      </c>
      <c r="M1407" s="227">
        <v>16441.71</v>
      </c>
      <c r="N1407" s="227">
        <v>13.785399999999999</v>
      </c>
      <c r="O1407" s="227">
        <v>1.5576000000000001</v>
      </c>
      <c r="P1407" s="227">
        <f t="shared" si="84"/>
        <v>2089.2050300000001</v>
      </c>
      <c r="Q1407" s="227">
        <f t="shared" si="82"/>
        <v>1143.8995074917257</v>
      </c>
      <c r="R1407" s="227">
        <f t="shared" si="83"/>
        <v>1.5434000000000001</v>
      </c>
    </row>
    <row r="1408" spans="11:18">
      <c r="K1408">
        <v>42541</v>
      </c>
      <c r="L1408" s="227">
        <v>2083.25</v>
      </c>
      <c r="M1408" s="227">
        <v>16356.44</v>
      </c>
      <c r="N1408" s="227">
        <v>13.5657</v>
      </c>
      <c r="O1408" s="227">
        <v>1.5746</v>
      </c>
      <c r="P1408" s="227">
        <f t="shared" si="84"/>
        <v>2090.7515250000001</v>
      </c>
      <c r="Q1408" s="227">
        <f t="shared" si="82"/>
        <v>1147.884269356598</v>
      </c>
      <c r="R1408" s="227">
        <f t="shared" si="83"/>
        <v>1.5430571428571429</v>
      </c>
    </row>
    <row r="1409" spans="11:18">
      <c r="K1409">
        <v>42542</v>
      </c>
      <c r="L1409" s="227">
        <v>2088.8998999999999</v>
      </c>
      <c r="M1409" s="227">
        <v>16348.5</v>
      </c>
      <c r="N1409" s="227">
        <v>14.081300000000001</v>
      </c>
      <c r="O1409" s="227">
        <v>1.5490999999999999</v>
      </c>
      <c r="P1409" s="227">
        <f t="shared" si="84"/>
        <v>2092.7945199999999</v>
      </c>
      <c r="Q1409" s="227">
        <f t="shared" si="82"/>
        <v>1148.9103339793212</v>
      </c>
      <c r="R1409" s="227">
        <f t="shared" si="83"/>
        <v>1.5428904761904763</v>
      </c>
    </row>
    <row r="1410" spans="11:18">
      <c r="K1410">
        <v>42543</v>
      </c>
      <c r="L1410" s="227">
        <v>2085.4499999999998</v>
      </c>
      <c r="M1410" s="227">
        <v>16755.169999999998</v>
      </c>
      <c r="N1410" s="227">
        <v>14.178100000000001</v>
      </c>
      <c r="O1410" s="227">
        <v>1.5356000000000001</v>
      </c>
      <c r="P1410" s="227">
        <f t="shared" si="84"/>
        <v>2093.2640149999997</v>
      </c>
      <c r="Q1410" s="227">
        <f t="shared" si="82"/>
        <v>1151.2225249463611</v>
      </c>
      <c r="R1410" s="227">
        <f t="shared" si="83"/>
        <v>1.5407714285714287</v>
      </c>
    </row>
    <row r="1411" spans="11:18">
      <c r="K1411">
        <v>42544</v>
      </c>
      <c r="L1411" s="227">
        <v>2113.3200999999999</v>
      </c>
      <c r="M1411" s="227">
        <v>16743.43</v>
      </c>
      <c r="N1411" s="227">
        <v>14.537800000000001</v>
      </c>
      <c r="O1411" s="227">
        <v>1.5781000000000001</v>
      </c>
      <c r="P1411" s="227">
        <f t="shared" si="84"/>
        <v>2094.4030199999997</v>
      </c>
      <c r="Q1411" s="227">
        <f t="shared" si="82"/>
        <v>1152.7269593923502</v>
      </c>
      <c r="R1411" s="227">
        <f t="shared" si="83"/>
        <v>1.5418238095238097</v>
      </c>
    </row>
    <row r="1412" spans="11:18">
      <c r="K1412">
        <v>42545</v>
      </c>
      <c r="L1412" s="227">
        <v>2037.41</v>
      </c>
      <c r="M1412" s="227">
        <v>16675.68</v>
      </c>
      <c r="N1412" s="227">
        <v>14.9886</v>
      </c>
      <c r="O1412" s="227">
        <v>1.5424</v>
      </c>
      <c r="P1412" s="227">
        <f t="shared" si="84"/>
        <v>2091.7685149999998</v>
      </c>
      <c r="Q1412" s="227">
        <f t="shared" si="82"/>
        <v>1152.6101846347194</v>
      </c>
      <c r="R1412" s="227">
        <f t="shared" si="83"/>
        <v>1.5406857142857142</v>
      </c>
    </row>
    <row r="1413" spans="11:18">
      <c r="K1413">
        <v>42548</v>
      </c>
      <c r="L1413" s="227">
        <v>2000.54</v>
      </c>
      <c r="M1413" s="227">
        <v>16846.88</v>
      </c>
      <c r="N1413" s="227">
        <v>15.3101</v>
      </c>
      <c r="O1413" s="227">
        <v>1.5458000000000001</v>
      </c>
      <c r="P1413" s="227">
        <f t="shared" si="84"/>
        <v>2086.8425099999999</v>
      </c>
      <c r="Q1413" s="227">
        <f t="shared" si="82"/>
        <v>1150.5182240609572</v>
      </c>
      <c r="R1413" s="227">
        <f t="shared" si="83"/>
        <v>1.5393857142857144</v>
      </c>
    </row>
    <row r="1414" spans="11:18">
      <c r="K1414">
        <v>42549</v>
      </c>
      <c r="L1414" s="227">
        <v>2036.09</v>
      </c>
      <c r="M1414" s="227">
        <v>16873.830000000002</v>
      </c>
      <c r="N1414" s="227">
        <v>15.0724</v>
      </c>
      <c r="O1414" s="227">
        <v>1.5610999999999999</v>
      </c>
      <c r="P1414" s="227">
        <f t="shared" si="84"/>
        <v>2084.4257238095238</v>
      </c>
      <c r="Q1414" s="227">
        <f t="shared" si="82"/>
        <v>1149.8722834798773</v>
      </c>
      <c r="R1414" s="227">
        <f t="shared" si="83"/>
        <v>1.5393857142857144</v>
      </c>
    </row>
    <row r="1415" spans="11:18">
      <c r="K1415">
        <v>42550</v>
      </c>
      <c r="L1415" s="227">
        <v>2070.77</v>
      </c>
      <c r="M1415" s="227">
        <v>17070.650000000001</v>
      </c>
      <c r="N1415" s="227">
        <v>15.0581</v>
      </c>
      <c r="O1415" s="227">
        <v>1.5730999999999999</v>
      </c>
      <c r="P1415" s="227">
        <f t="shared" si="84"/>
        <v>2083.1785809523808</v>
      </c>
      <c r="Q1415" s="227">
        <f t="shared" si="82"/>
        <v>1148.8621376621452</v>
      </c>
      <c r="R1415" s="227">
        <f t="shared" si="83"/>
        <v>1.5429809523809523</v>
      </c>
    </row>
    <row r="1416" spans="11:18">
      <c r="K1416">
        <v>42551</v>
      </c>
      <c r="L1416" s="227">
        <v>2098.8600999999999</v>
      </c>
      <c r="M1416" s="227">
        <v>17143.32</v>
      </c>
      <c r="N1416" s="227">
        <v>15.1707</v>
      </c>
      <c r="O1416" s="227">
        <v>1.6295999999999999</v>
      </c>
      <c r="P1416" s="227">
        <f t="shared" si="84"/>
        <v>2083.1561999999999</v>
      </c>
      <c r="Q1416" s="227">
        <f t="shared" si="82"/>
        <v>1147.4336580629686</v>
      </c>
      <c r="R1416" s="227">
        <f t="shared" si="83"/>
        <v>1.5489428571428572</v>
      </c>
    </row>
    <row r="1417" spans="11:18">
      <c r="K1417">
        <v>42552</v>
      </c>
      <c r="L1417" s="227">
        <v>2102.9499999999998</v>
      </c>
      <c r="M1417" s="227">
        <v>17136.22</v>
      </c>
      <c r="N1417" s="227">
        <v>15.1713</v>
      </c>
      <c r="O1417" s="227">
        <v>1.5595000000000001</v>
      </c>
      <c r="P1417" s="227">
        <f t="shared" si="84"/>
        <v>2083.0461999999993</v>
      </c>
      <c r="Q1417" s="227">
        <f t="shared" si="82"/>
        <v>1145.3051865860289</v>
      </c>
      <c r="R1417" s="227">
        <f t="shared" si="83"/>
        <v>1.5540095238095237</v>
      </c>
    </row>
    <row r="1418" spans="11:18">
      <c r="K1418">
        <v>42555</v>
      </c>
      <c r="M1418" s="227">
        <v>17159.16</v>
      </c>
      <c r="N1418" s="227">
        <v>15.2254</v>
      </c>
      <c r="O1418" s="227">
        <v>1.5663</v>
      </c>
      <c r="P1418" s="227">
        <f t="shared" si="84"/>
        <v>2082.2420149999994</v>
      </c>
      <c r="Q1418" s="227">
        <f t="shared" si="82"/>
        <v>1144.1648734640698</v>
      </c>
      <c r="R1418" s="227">
        <f t="shared" si="83"/>
        <v>1.5561476190476189</v>
      </c>
    </row>
    <row r="1419" spans="11:18">
      <c r="K1419">
        <v>42556</v>
      </c>
      <c r="L1419" s="227">
        <v>2088.5500000000002</v>
      </c>
      <c r="M1419" s="227">
        <v>17207.900000000001</v>
      </c>
      <c r="N1419" s="227">
        <v>15.055099999999999</v>
      </c>
      <c r="O1419" s="227">
        <v>1.58</v>
      </c>
      <c r="P1419" s="227">
        <f t="shared" si="84"/>
        <v>2081.1990199999996</v>
      </c>
      <c r="Q1419" s="227">
        <f t="shared" si="82"/>
        <v>1143.5758222932286</v>
      </c>
      <c r="R1419" s="227">
        <f t="shared" si="83"/>
        <v>1.5572999999999999</v>
      </c>
    </row>
    <row r="1420" spans="11:18">
      <c r="K1420">
        <v>42557</v>
      </c>
      <c r="L1420" s="227">
        <v>2099.73</v>
      </c>
      <c r="M1420" s="227">
        <v>17234.810000000001</v>
      </c>
      <c r="N1420" s="227">
        <v>14.8996</v>
      </c>
      <c r="O1420" s="227">
        <v>1.5681</v>
      </c>
      <c r="P1420" s="227">
        <f t="shared" si="84"/>
        <v>2080.579025</v>
      </c>
      <c r="Q1420" s="227">
        <f t="shared" si="82"/>
        <v>1145.6730424344059</v>
      </c>
      <c r="R1420" s="227">
        <f t="shared" si="83"/>
        <v>1.558542857142857</v>
      </c>
    </row>
    <row r="1421" spans="11:18">
      <c r="K1421">
        <v>42558</v>
      </c>
      <c r="L1421" s="227">
        <v>2097.8998999999999</v>
      </c>
      <c r="M1421" s="227">
        <v>17414.89</v>
      </c>
      <c r="N1421" s="227">
        <v>14.843299999999999</v>
      </c>
      <c r="O1421" s="227">
        <v>1.6024</v>
      </c>
      <c r="P1421" s="227">
        <f t="shared" si="84"/>
        <v>2079.5180150000001</v>
      </c>
      <c r="Q1421" s="227">
        <f t="shared" si="82"/>
        <v>1148.2698892695014</v>
      </c>
      <c r="R1421" s="227">
        <f t="shared" si="83"/>
        <v>1.5633809523809525</v>
      </c>
    </row>
    <row r="1422" spans="11:18">
      <c r="K1422">
        <v>42559</v>
      </c>
      <c r="L1422" s="227">
        <v>2129.8998999999999</v>
      </c>
      <c r="M1422" s="227">
        <v>17664</v>
      </c>
      <c r="N1422" s="227">
        <v>14.6934</v>
      </c>
      <c r="O1422" s="227">
        <v>1.534</v>
      </c>
      <c r="P1422" s="227">
        <f t="shared" si="84"/>
        <v>2080.2390100000002</v>
      </c>
      <c r="Q1422" s="227">
        <f t="shared" si="82"/>
        <v>1151.3700669800342</v>
      </c>
      <c r="R1422" s="227">
        <f t="shared" si="83"/>
        <v>1.5607857142857147</v>
      </c>
    </row>
    <row r="1423" spans="11:18">
      <c r="K1423">
        <v>42562</v>
      </c>
      <c r="L1423" s="227">
        <v>2137.1599000000001</v>
      </c>
      <c r="M1423" s="227">
        <v>17847.63</v>
      </c>
      <c r="N1423" s="227">
        <v>14.7278</v>
      </c>
      <c r="O1423" s="227">
        <v>1.5390999999999999</v>
      </c>
      <c r="P1423" s="227">
        <f t="shared" si="84"/>
        <v>2082.2934999999998</v>
      </c>
      <c r="Q1423" s="227">
        <f t="shared" si="82"/>
        <v>1154.9667162237804</v>
      </c>
      <c r="R1423" s="227">
        <f t="shared" si="83"/>
        <v>1.5582666666666665</v>
      </c>
    </row>
    <row r="1424" spans="11:18">
      <c r="K1424">
        <v>42563</v>
      </c>
      <c r="L1424" s="227">
        <v>2152.1399000000001</v>
      </c>
      <c r="M1424" s="227">
        <v>18125.39</v>
      </c>
      <c r="N1424" s="227">
        <v>14.6629</v>
      </c>
      <c r="O1424" s="227">
        <v>1.599</v>
      </c>
      <c r="P1424" s="227">
        <f t="shared" si="84"/>
        <v>2085.94749</v>
      </c>
      <c r="Q1424" s="227">
        <f t="shared" si="82"/>
        <v>1159.2881719995912</v>
      </c>
      <c r="R1424" s="227">
        <f t="shared" si="83"/>
        <v>1.560742857142857</v>
      </c>
    </row>
    <row r="1425" spans="11:18">
      <c r="K1425">
        <v>42564</v>
      </c>
      <c r="L1425" s="227">
        <v>2152.4299000000001</v>
      </c>
      <c r="M1425" s="227">
        <v>18147.310000000001</v>
      </c>
      <c r="N1425" s="227">
        <v>14.710900000000001</v>
      </c>
      <c r="O1425" s="227">
        <v>1.6749000000000001</v>
      </c>
      <c r="P1425" s="227">
        <f t="shared" si="84"/>
        <v>2089.8029799999999</v>
      </c>
      <c r="Q1425" s="227">
        <f t="shared" si="82"/>
        <v>1163.5503042015091</v>
      </c>
      <c r="R1425" s="227">
        <f t="shared" si="83"/>
        <v>1.5687190476190473</v>
      </c>
    </row>
    <row r="1426" spans="11:18">
      <c r="K1426">
        <v>42565</v>
      </c>
      <c r="L1426" s="227">
        <v>2163.75</v>
      </c>
      <c r="M1426" s="227">
        <v>18257.28</v>
      </c>
      <c r="N1426" s="227">
        <v>14.813700000000001</v>
      </c>
      <c r="O1426" s="227">
        <v>1.6629</v>
      </c>
      <c r="P1426" s="227">
        <f t="shared" si="84"/>
        <v>2094.4154800000001</v>
      </c>
      <c r="Q1426" s="227">
        <f t="shared" si="82"/>
        <v>1166.6831363985395</v>
      </c>
      <c r="R1426" s="227">
        <f t="shared" si="83"/>
        <v>1.573652380952381</v>
      </c>
    </row>
    <row r="1427" spans="11:18">
      <c r="K1427">
        <v>42566</v>
      </c>
      <c r="L1427" s="227">
        <v>2161.7399999999998</v>
      </c>
      <c r="M1427" s="227">
        <v>18390.650000000001</v>
      </c>
      <c r="N1427" s="227">
        <v>15.073600000000001</v>
      </c>
      <c r="O1427" s="227">
        <v>1.7271000000000001</v>
      </c>
      <c r="P1427" s="227">
        <f t="shared" si="84"/>
        <v>2098.6029800000006</v>
      </c>
      <c r="Q1427" s="227">
        <f t="shared" si="82"/>
        <v>1168.6414736268239</v>
      </c>
      <c r="R1427" s="227">
        <f t="shared" si="83"/>
        <v>1.5838238095238095</v>
      </c>
    </row>
    <row r="1428" spans="11:18">
      <c r="K1428">
        <v>42569</v>
      </c>
      <c r="L1428" s="227">
        <v>2166.8899000000001</v>
      </c>
      <c r="M1428" s="227">
        <v>18409.07</v>
      </c>
      <c r="N1428" s="227">
        <v>15.2652</v>
      </c>
      <c r="O1428" s="227">
        <v>1.6976</v>
      </c>
      <c r="P1428" s="227">
        <f t="shared" si="84"/>
        <v>2103.3864750000002</v>
      </c>
      <c r="Q1428" s="227">
        <f t="shared" si="82"/>
        <v>1169.4065026277301</v>
      </c>
      <c r="R1428" s="227">
        <f t="shared" si="83"/>
        <v>1.5904904761904763</v>
      </c>
    </row>
    <row r="1429" spans="11:18">
      <c r="K1429">
        <v>42570</v>
      </c>
      <c r="L1429" s="227">
        <v>2163.7800000000002</v>
      </c>
      <c r="M1429" s="227">
        <v>18187.580000000002</v>
      </c>
      <c r="N1429" s="227">
        <v>15.1846</v>
      </c>
      <c r="O1429" s="227">
        <v>1.6907000000000001</v>
      </c>
      <c r="P1429" s="227">
        <f t="shared" si="84"/>
        <v>2107.4129750000002</v>
      </c>
      <c r="Q1429" s="227">
        <f t="shared" si="82"/>
        <v>1169.2082057047769</v>
      </c>
      <c r="R1429" s="227">
        <f t="shared" si="83"/>
        <v>1.5960190476190479</v>
      </c>
    </row>
    <row r="1430" spans="11:18">
      <c r="K1430">
        <v>42571</v>
      </c>
      <c r="L1430" s="227">
        <v>2173.02</v>
      </c>
      <c r="M1430" s="227">
        <v>18065.61</v>
      </c>
      <c r="N1430" s="227">
        <v>15.367100000000001</v>
      </c>
      <c r="O1430" s="227">
        <v>1.6926000000000001</v>
      </c>
      <c r="P1430" s="227">
        <f t="shared" si="84"/>
        <v>2111.6189799999997</v>
      </c>
      <c r="Q1430" s="227">
        <f t="shared" ref="Q1430:Q1493" si="85">+AVERAGE(M1410:M1430)/AVERAGE(N1410:N1430)</f>
        <v>1169.8888919673502</v>
      </c>
      <c r="R1430" s="227">
        <f t="shared" ref="R1430:R1493" si="86">AVERAGE(O1410:O1430)</f>
        <v>1.6028523809523809</v>
      </c>
    </row>
    <row r="1431" spans="11:18">
      <c r="K1431">
        <v>42572</v>
      </c>
      <c r="L1431" s="227">
        <v>2165.1698999999999</v>
      </c>
      <c r="M1431" s="227">
        <v>17869.060000000001</v>
      </c>
      <c r="N1431" s="227">
        <v>15.167899999999999</v>
      </c>
      <c r="O1431" s="227">
        <v>1.7118</v>
      </c>
      <c r="P1431" s="227">
        <f t="shared" si="84"/>
        <v>2115.6049749999997</v>
      </c>
      <c r="Q1431" s="227">
        <f t="shared" si="85"/>
        <v>1169.7489996015865</v>
      </c>
      <c r="R1431" s="227">
        <f t="shared" si="86"/>
        <v>1.6112428571428572</v>
      </c>
    </row>
    <row r="1432" spans="11:18">
      <c r="K1432">
        <v>42573</v>
      </c>
      <c r="L1432" s="227">
        <v>2175.0300000000002</v>
      </c>
      <c r="M1432" s="227">
        <v>17610.13</v>
      </c>
      <c r="N1432" s="227">
        <v>15.203900000000001</v>
      </c>
      <c r="O1432" s="227">
        <v>1.6892</v>
      </c>
      <c r="P1432" s="227">
        <f t="shared" si="84"/>
        <v>2118.69047</v>
      </c>
      <c r="Q1432" s="227">
        <f t="shared" si="85"/>
        <v>1170.0262873116365</v>
      </c>
      <c r="R1432" s="227">
        <f t="shared" si="86"/>
        <v>1.6165333333333334</v>
      </c>
    </row>
    <row r="1433" spans="11:18">
      <c r="K1433">
        <v>42576</v>
      </c>
      <c r="L1433" s="227">
        <v>2168.48</v>
      </c>
      <c r="M1433" s="227">
        <v>17107.63</v>
      </c>
      <c r="N1433" s="227">
        <v>15.144399999999999</v>
      </c>
      <c r="O1433" s="227">
        <v>1.6511</v>
      </c>
      <c r="P1433" s="227">
        <f t="shared" si="84"/>
        <v>2125.24397</v>
      </c>
      <c r="Q1433" s="227">
        <f t="shared" si="85"/>
        <v>1170.8167970884813</v>
      </c>
      <c r="R1433" s="227">
        <f t="shared" si="86"/>
        <v>1.6217095238095238</v>
      </c>
    </row>
    <row r="1434" spans="11:18">
      <c r="K1434">
        <v>42577</v>
      </c>
      <c r="L1434" s="227">
        <v>2169.1799000000001</v>
      </c>
      <c r="M1434" s="227">
        <v>16807.36</v>
      </c>
      <c r="N1434" s="227">
        <v>15.157</v>
      </c>
      <c r="O1434" s="227">
        <v>1.6183000000000001</v>
      </c>
      <c r="P1434" s="227">
        <f t="shared" si="84"/>
        <v>2133.6759649999999</v>
      </c>
      <c r="Q1434" s="227">
        <f t="shared" si="85"/>
        <v>1171.2594517726361</v>
      </c>
      <c r="R1434" s="227">
        <f t="shared" si="86"/>
        <v>1.6251619047619048</v>
      </c>
    </row>
    <row r="1435" spans="11:18">
      <c r="K1435">
        <v>42578</v>
      </c>
      <c r="L1435" s="227">
        <v>2166.5801000000001</v>
      </c>
      <c r="M1435" s="227">
        <v>16706.080000000002</v>
      </c>
      <c r="N1435" s="227">
        <v>15.2037</v>
      </c>
      <c r="O1435" s="227">
        <v>1.6184000000000001</v>
      </c>
      <c r="P1435" s="227">
        <f t="shared" si="84"/>
        <v>2140.2004700000002</v>
      </c>
      <c r="Q1435" s="227">
        <f t="shared" si="85"/>
        <v>1170.2412859294313</v>
      </c>
      <c r="R1435" s="227">
        <f t="shared" si="86"/>
        <v>1.627890476190476</v>
      </c>
    </row>
    <row r="1436" spans="11:18">
      <c r="K1436">
        <v>42579</v>
      </c>
      <c r="L1436" s="227">
        <v>2170.0601000000001</v>
      </c>
      <c r="M1436" s="227">
        <v>16754.93</v>
      </c>
      <c r="N1436" s="227">
        <v>15.2287</v>
      </c>
      <c r="O1436" s="227">
        <v>1.5839000000000001</v>
      </c>
      <c r="P1436" s="227">
        <f t="shared" ref="P1436:P1499" si="87">+AVERAGE(L1416:L1436)</f>
        <v>2145.1649750000006</v>
      </c>
      <c r="Q1436" s="227">
        <f t="shared" si="85"/>
        <v>1168.6102360285872</v>
      </c>
      <c r="R1436" s="227">
        <f t="shared" si="86"/>
        <v>1.6284047619047619</v>
      </c>
    </row>
    <row r="1437" spans="11:18">
      <c r="K1437">
        <v>42580</v>
      </c>
      <c r="L1437" s="227">
        <v>2173.6001000000001</v>
      </c>
      <c r="M1437" s="227">
        <v>17257.560000000001</v>
      </c>
      <c r="N1437" s="227">
        <v>15.1427</v>
      </c>
      <c r="O1437" s="227">
        <v>1.5564</v>
      </c>
      <c r="P1437" s="227">
        <f t="shared" si="87"/>
        <v>2148.9019750000002</v>
      </c>
      <c r="Q1437" s="227">
        <f t="shared" si="85"/>
        <v>1169.0753878399275</v>
      </c>
      <c r="R1437" s="227">
        <f t="shared" si="86"/>
        <v>1.6249190476190476</v>
      </c>
    </row>
    <row r="1438" spans="11:18">
      <c r="K1438">
        <v>42583</v>
      </c>
      <c r="L1438" s="227">
        <v>2170.8400999999999</v>
      </c>
      <c r="M1438" s="227">
        <v>17138.39</v>
      </c>
      <c r="N1438" s="227">
        <v>15.159000000000001</v>
      </c>
      <c r="O1438" s="227">
        <v>1.5719000000000001</v>
      </c>
      <c r="P1438" s="227">
        <f t="shared" si="87"/>
        <v>2152.2964800000004</v>
      </c>
      <c r="Q1438" s="227">
        <f t="shared" si="85"/>
        <v>1169.1277716987217</v>
      </c>
      <c r="R1438" s="227">
        <f t="shared" si="86"/>
        <v>1.6255095238095238</v>
      </c>
    </row>
    <row r="1439" spans="11:18">
      <c r="K1439">
        <v>42584</v>
      </c>
      <c r="L1439" s="227">
        <v>2157.0300000000002</v>
      </c>
      <c r="M1439" s="227">
        <v>17024.89</v>
      </c>
      <c r="N1439" s="227">
        <v>14.9998</v>
      </c>
      <c r="O1439" s="227">
        <v>1.5599000000000001</v>
      </c>
      <c r="P1439" s="227">
        <f t="shared" si="87"/>
        <v>2152.5218857142863</v>
      </c>
      <c r="Q1439" s="227">
        <f t="shared" si="85"/>
        <v>1169.5379188690179</v>
      </c>
      <c r="R1439" s="227">
        <f t="shared" si="86"/>
        <v>1.625204761904762</v>
      </c>
    </row>
    <row r="1440" spans="11:18">
      <c r="K1440">
        <v>42585</v>
      </c>
      <c r="L1440" s="227">
        <v>2163.79</v>
      </c>
      <c r="M1440" s="227">
        <v>16230.73</v>
      </c>
      <c r="N1440" s="227">
        <v>15.081300000000001</v>
      </c>
      <c r="O1440" s="227">
        <v>1.5944</v>
      </c>
      <c r="P1440" s="227">
        <f t="shared" si="87"/>
        <v>2156.1047428571433</v>
      </c>
      <c r="Q1440" s="227">
        <f t="shared" si="85"/>
        <v>1166.3459184336009</v>
      </c>
      <c r="R1440" s="227">
        <f t="shared" si="86"/>
        <v>1.6258904761904762</v>
      </c>
    </row>
    <row r="1441" spans="11:18">
      <c r="K1441">
        <v>42586</v>
      </c>
      <c r="L1441" s="227">
        <v>2164.25</v>
      </c>
      <c r="M1441" s="227">
        <v>15659.74</v>
      </c>
      <c r="N1441" s="227">
        <v>15.006399999999999</v>
      </c>
      <c r="O1441" s="227">
        <v>1.6221000000000001</v>
      </c>
      <c r="P1441" s="227">
        <f t="shared" si="87"/>
        <v>2159.1771238095239</v>
      </c>
      <c r="Q1441" s="227">
        <f t="shared" si="85"/>
        <v>1160.9645535850261</v>
      </c>
      <c r="R1441" s="227">
        <f t="shared" si="86"/>
        <v>1.6284619047619047</v>
      </c>
    </row>
    <row r="1442" spans="11:18">
      <c r="K1442">
        <v>42587</v>
      </c>
      <c r="L1442" s="227">
        <v>2182.8701000000001</v>
      </c>
      <c r="M1442" s="227">
        <v>15693.73</v>
      </c>
      <c r="N1442" s="227">
        <v>15.0062</v>
      </c>
      <c r="O1442" s="227">
        <v>1.6863999999999999</v>
      </c>
      <c r="P1442" s="227">
        <f t="shared" si="87"/>
        <v>2163.2233238095237</v>
      </c>
      <c r="Q1442" s="227">
        <f t="shared" si="85"/>
        <v>1154.9193639750861</v>
      </c>
      <c r="R1442" s="227">
        <f t="shared" si="86"/>
        <v>1.6324619047619049</v>
      </c>
    </row>
    <row r="1443" spans="11:18">
      <c r="K1443">
        <v>42590</v>
      </c>
      <c r="L1443" s="227">
        <v>2180.8899000000001</v>
      </c>
      <c r="M1443" s="227">
        <v>16478.38</v>
      </c>
      <c r="N1443" s="227">
        <v>14.8721</v>
      </c>
      <c r="O1443" s="227">
        <v>1.7020999999999999</v>
      </c>
      <c r="P1443" s="227">
        <f t="shared" si="87"/>
        <v>2165.6514190476191</v>
      </c>
      <c r="Q1443" s="227">
        <f t="shared" si="85"/>
        <v>1150.5167802152519</v>
      </c>
      <c r="R1443" s="227">
        <f t="shared" si="86"/>
        <v>1.6404666666666667</v>
      </c>
    </row>
    <row r="1444" spans="11:18">
      <c r="K1444">
        <v>42591</v>
      </c>
      <c r="L1444" s="227">
        <v>2181.7399999999998</v>
      </c>
      <c r="M1444" s="227">
        <v>16520.849999999999</v>
      </c>
      <c r="N1444" s="227">
        <v>14.8828</v>
      </c>
      <c r="O1444" s="227">
        <v>1.7372000000000001</v>
      </c>
      <c r="P1444" s="227">
        <f t="shared" si="87"/>
        <v>2167.7742809523806</v>
      </c>
      <c r="Q1444" s="227">
        <f t="shared" si="85"/>
        <v>1145.7588010643185</v>
      </c>
      <c r="R1444" s="227">
        <f t="shared" si="86"/>
        <v>1.6498999999999999</v>
      </c>
    </row>
    <row r="1445" spans="11:18">
      <c r="K1445">
        <v>42592</v>
      </c>
      <c r="L1445" s="227">
        <v>2175.4899999999998</v>
      </c>
      <c r="M1445" s="227">
        <v>16471.68</v>
      </c>
      <c r="N1445" s="227">
        <v>14.7997</v>
      </c>
      <c r="O1445" s="227">
        <v>1.7181</v>
      </c>
      <c r="P1445" s="227">
        <f t="shared" si="87"/>
        <v>2168.8861904761902</v>
      </c>
      <c r="Q1445" s="227">
        <f t="shared" si="85"/>
        <v>1140.0380509159302</v>
      </c>
      <c r="R1445" s="227">
        <f t="shared" si="86"/>
        <v>1.6555714285714285</v>
      </c>
    </row>
    <row r="1446" spans="11:18">
      <c r="K1446">
        <v>42593</v>
      </c>
      <c r="L1446" s="227">
        <v>2185.79</v>
      </c>
      <c r="M1446" s="227">
        <v>16385.12</v>
      </c>
      <c r="N1446" s="227">
        <v>14.7692</v>
      </c>
      <c r="O1446" s="227">
        <v>1.7638</v>
      </c>
      <c r="P1446" s="227">
        <f t="shared" si="87"/>
        <v>2170.4747666666667</v>
      </c>
      <c r="Q1446" s="227">
        <f t="shared" si="85"/>
        <v>1134.2608418186014</v>
      </c>
      <c r="R1446" s="227">
        <f t="shared" si="86"/>
        <v>1.6598047619047622</v>
      </c>
    </row>
    <row r="1447" spans="11:18">
      <c r="K1447">
        <v>42594</v>
      </c>
      <c r="L1447" s="227">
        <v>2184.0500000000002</v>
      </c>
      <c r="M1447" s="227">
        <v>16844.29</v>
      </c>
      <c r="N1447" s="227">
        <v>14.7628</v>
      </c>
      <c r="O1447" s="227">
        <v>1.7692000000000001</v>
      </c>
      <c r="P1447" s="227">
        <f t="shared" si="87"/>
        <v>2171.4414333333334</v>
      </c>
      <c r="Q1447" s="227">
        <f t="shared" si="85"/>
        <v>1129.9785356395912</v>
      </c>
      <c r="R1447" s="227">
        <f t="shared" si="86"/>
        <v>1.6648666666666665</v>
      </c>
    </row>
    <row r="1448" spans="11:18">
      <c r="K1448">
        <v>42597</v>
      </c>
      <c r="L1448" s="227">
        <v>2190.1498999999999</v>
      </c>
      <c r="M1448" s="227">
        <v>17306.810000000001</v>
      </c>
      <c r="N1448" s="227">
        <v>14.7294</v>
      </c>
      <c r="O1448" s="227">
        <v>1.7411000000000001</v>
      </c>
      <c r="P1448" s="227">
        <f t="shared" si="87"/>
        <v>2172.7942857142857</v>
      </c>
      <c r="Q1448" s="227">
        <f t="shared" si="85"/>
        <v>1127.7804120342678</v>
      </c>
      <c r="R1448" s="227">
        <f t="shared" si="86"/>
        <v>1.6655333333333333</v>
      </c>
    </row>
    <row r="1449" spans="11:18">
      <c r="K1449">
        <v>42598</v>
      </c>
      <c r="L1449" s="227">
        <v>2178.1498999999999</v>
      </c>
      <c r="M1449" s="227">
        <v>17366.45</v>
      </c>
      <c r="N1449" s="227">
        <v>14.779199999999999</v>
      </c>
      <c r="O1449" s="227">
        <v>1.7977000000000001</v>
      </c>
      <c r="P1449" s="227">
        <f t="shared" si="87"/>
        <v>2173.330476190476</v>
      </c>
      <c r="Q1449" s="227">
        <f t="shared" si="85"/>
        <v>1126.2137337203892</v>
      </c>
      <c r="R1449" s="227">
        <f t="shared" si="86"/>
        <v>1.6703000000000001</v>
      </c>
    </row>
    <row r="1450" spans="11:18">
      <c r="K1450">
        <v>42599</v>
      </c>
      <c r="L1450" s="227">
        <v>2182.2199999999998</v>
      </c>
      <c r="M1450" s="227">
        <v>17385.18</v>
      </c>
      <c r="N1450" s="227">
        <v>14.883800000000001</v>
      </c>
      <c r="O1450" s="227">
        <v>1.766</v>
      </c>
      <c r="P1450" s="227">
        <f t="shared" si="87"/>
        <v>2174.2085714285713</v>
      </c>
      <c r="Q1450" s="227">
        <f t="shared" si="85"/>
        <v>1124.7434969276712</v>
      </c>
      <c r="R1450" s="227">
        <f t="shared" si="86"/>
        <v>1.6738857142857144</v>
      </c>
    </row>
    <row r="1451" spans="11:18">
      <c r="K1451">
        <v>42600</v>
      </c>
      <c r="L1451" s="227">
        <v>2187.02</v>
      </c>
      <c r="M1451" s="227">
        <v>17168.64</v>
      </c>
      <c r="N1451" s="227">
        <v>15.028600000000001</v>
      </c>
      <c r="O1451" s="227">
        <v>1.7379</v>
      </c>
      <c r="P1451" s="227">
        <f t="shared" si="87"/>
        <v>2174.8752380952378</v>
      </c>
      <c r="Q1451" s="227">
        <f t="shared" si="85"/>
        <v>1123.104670793115</v>
      </c>
      <c r="R1451" s="227">
        <f t="shared" si="86"/>
        <v>1.6760428571428572</v>
      </c>
    </row>
    <row r="1452" spans="11:18">
      <c r="K1452">
        <v>42601</v>
      </c>
      <c r="L1452" s="227">
        <v>2183.8701000000001</v>
      </c>
      <c r="M1452" s="227">
        <v>17042.18</v>
      </c>
      <c r="N1452" s="227">
        <v>15.0381</v>
      </c>
      <c r="O1452" s="227">
        <v>1.7432000000000001</v>
      </c>
      <c r="P1452" s="227">
        <f t="shared" si="87"/>
        <v>2175.7657238095235</v>
      </c>
      <c r="Q1452" s="227">
        <f t="shared" si="85"/>
        <v>1120.9416130904972</v>
      </c>
      <c r="R1452" s="227">
        <f t="shared" si="86"/>
        <v>1.6775380952380958</v>
      </c>
    </row>
    <row r="1453" spans="11:18">
      <c r="K1453">
        <v>42604</v>
      </c>
      <c r="L1453" s="227">
        <v>2182.6399000000001</v>
      </c>
      <c r="M1453" s="227">
        <v>17442.400000000001</v>
      </c>
      <c r="N1453" s="227">
        <v>15.058400000000001</v>
      </c>
      <c r="O1453" s="227">
        <v>1.7556</v>
      </c>
      <c r="P1453" s="227">
        <f t="shared" si="87"/>
        <v>2176.1280999999994</v>
      </c>
      <c r="Q1453" s="227">
        <f t="shared" si="85"/>
        <v>1120.9268927056655</v>
      </c>
      <c r="R1453" s="227">
        <f t="shared" si="86"/>
        <v>1.6806999999999999</v>
      </c>
    </row>
    <row r="1454" spans="11:18">
      <c r="K1454">
        <v>42605</v>
      </c>
      <c r="L1454" s="227">
        <v>2186.8998999999999</v>
      </c>
      <c r="M1454" s="227">
        <v>17041.98</v>
      </c>
      <c r="N1454" s="227">
        <v>15.0425</v>
      </c>
      <c r="O1454" s="227">
        <v>1.7346999999999999</v>
      </c>
      <c r="P1454" s="227">
        <f t="shared" si="87"/>
        <v>2177.0052380952379</v>
      </c>
      <c r="Q1454" s="227">
        <f t="shared" si="85"/>
        <v>1121.0812716086189</v>
      </c>
      <c r="R1454" s="227">
        <f t="shared" si="86"/>
        <v>1.6846809523809523</v>
      </c>
    </row>
    <row r="1455" spans="11:18">
      <c r="K1455">
        <v>42606</v>
      </c>
      <c r="L1455" s="227">
        <v>2175.4398999999999</v>
      </c>
      <c r="M1455" s="227">
        <v>16947.759999999998</v>
      </c>
      <c r="N1455" s="227">
        <v>14.9474</v>
      </c>
      <c r="O1455" s="227">
        <v>1.7646999999999999</v>
      </c>
      <c r="P1455" s="227">
        <f t="shared" si="87"/>
        <v>2177.3033333333328</v>
      </c>
      <c r="Q1455" s="227">
        <f t="shared" si="85"/>
        <v>1122.2751412274849</v>
      </c>
      <c r="R1455" s="227">
        <f t="shared" si="86"/>
        <v>1.6916523809523805</v>
      </c>
    </row>
    <row r="1456" spans="11:18">
      <c r="K1456">
        <v>42607</v>
      </c>
      <c r="L1456" s="227">
        <v>2172.4699999999998</v>
      </c>
      <c r="M1456" s="227">
        <v>16999.02</v>
      </c>
      <c r="N1456" s="227">
        <v>15.0603</v>
      </c>
      <c r="O1456" s="227">
        <v>1.756</v>
      </c>
      <c r="P1456" s="227">
        <f t="shared" si="87"/>
        <v>2177.5838047619045</v>
      </c>
      <c r="Q1456" s="227">
        <f t="shared" si="85"/>
        <v>1123.7193201950881</v>
      </c>
      <c r="R1456" s="227">
        <f t="shared" si="86"/>
        <v>1.698204761904762</v>
      </c>
    </row>
    <row r="1457" spans="11:18">
      <c r="K1457">
        <v>42608</v>
      </c>
      <c r="L1457" s="227">
        <v>2169.04</v>
      </c>
      <c r="M1457" s="227">
        <v>17235.21</v>
      </c>
      <c r="N1457" s="227">
        <v>15.162699999999999</v>
      </c>
      <c r="O1457" s="227">
        <v>1.7930999999999999</v>
      </c>
      <c r="P1457" s="227">
        <f t="shared" si="87"/>
        <v>2177.5352285714289</v>
      </c>
      <c r="Q1457" s="227">
        <f t="shared" si="85"/>
        <v>1125.4838765115571</v>
      </c>
      <c r="R1457" s="227">
        <f t="shared" si="86"/>
        <v>1.7081666666666668</v>
      </c>
    </row>
    <row r="1458" spans="11:18">
      <c r="K1458">
        <v>42611</v>
      </c>
      <c r="L1458" s="227">
        <v>2180.3798999999999</v>
      </c>
      <c r="M1458" s="227">
        <v>17196.77</v>
      </c>
      <c r="N1458" s="227">
        <v>15.2211</v>
      </c>
      <c r="O1458" s="227">
        <v>1.8535999999999999</v>
      </c>
      <c r="P1458" s="227">
        <f t="shared" si="87"/>
        <v>2177.8580761904764</v>
      </c>
      <c r="Q1458" s="227">
        <f t="shared" si="85"/>
        <v>1125.0097043884205</v>
      </c>
      <c r="R1458" s="227">
        <f t="shared" si="86"/>
        <v>1.7223190476190477</v>
      </c>
    </row>
    <row r="1459" spans="11:18">
      <c r="K1459">
        <v>42612</v>
      </c>
      <c r="L1459" s="227">
        <v>2176.1201000000001</v>
      </c>
      <c r="M1459" s="227">
        <v>17157.490000000002</v>
      </c>
      <c r="N1459" s="227">
        <v>15.107699999999999</v>
      </c>
      <c r="O1459" s="227">
        <v>1.8468</v>
      </c>
      <c r="P1459" s="227">
        <f t="shared" si="87"/>
        <v>2178.1095047619046</v>
      </c>
      <c r="Q1459" s="227">
        <f t="shared" si="85"/>
        <v>1125.2541453254607</v>
      </c>
      <c r="R1459" s="227">
        <f t="shared" si="86"/>
        <v>1.735409523809524</v>
      </c>
    </row>
    <row r="1460" spans="11:18">
      <c r="K1460">
        <v>42613</v>
      </c>
      <c r="L1460" s="227">
        <v>2170.9499999999998</v>
      </c>
      <c r="M1460" s="227">
        <v>17197.47</v>
      </c>
      <c r="N1460" s="227">
        <v>15.1206</v>
      </c>
      <c r="O1460" s="227">
        <v>1.8254999999999999</v>
      </c>
      <c r="P1460" s="227">
        <f t="shared" si="87"/>
        <v>2178.772361904762</v>
      </c>
      <c r="Q1460" s="227">
        <f t="shared" si="85"/>
        <v>1125.3707290647067</v>
      </c>
      <c r="R1460" s="227">
        <f t="shared" si="86"/>
        <v>1.748057142857143</v>
      </c>
    </row>
    <row r="1461" spans="11:18">
      <c r="K1461">
        <v>42614</v>
      </c>
      <c r="L1461" s="227">
        <v>2170.8600999999999</v>
      </c>
      <c r="M1461" s="227">
        <v>16918.41</v>
      </c>
      <c r="N1461" s="227">
        <v>14.9701</v>
      </c>
      <c r="O1461" s="227">
        <v>1.8273999999999999</v>
      </c>
      <c r="P1461" s="227">
        <f t="shared" si="87"/>
        <v>2179.1090333333332</v>
      </c>
      <c r="Q1461" s="227">
        <f t="shared" si="85"/>
        <v>1127.9572797503633</v>
      </c>
      <c r="R1461" s="227">
        <f t="shared" si="86"/>
        <v>1.759152380952381</v>
      </c>
    </row>
    <row r="1462" spans="11:18">
      <c r="K1462">
        <v>42615</v>
      </c>
      <c r="L1462" s="227">
        <v>2179.98</v>
      </c>
      <c r="M1462" s="227">
        <v>16738.59</v>
      </c>
      <c r="N1462" s="227">
        <v>15.008699999999999</v>
      </c>
      <c r="O1462" s="227">
        <v>1.8025</v>
      </c>
      <c r="P1462" s="227">
        <f t="shared" si="87"/>
        <v>2179.858080952381</v>
      </c>
      <c r="Q1462" s="227">
        <f t="shared" si="85"/>
        <v>1131.3821036278598</v>
      </c>
      <c r="R1462" s="227">
        <f t="shared" si="86"/>
        <v>1.7677428571428571</v>
      </c>
    </row>
    <row r="1463" spans="11:18">
      <c r="K1463">
        <v>42618</v>
      </c>
      <c r="M1463" s="227">
        <v>16563.5</v>
      </c>
      <c r="N1463" s="227">
        <v>14.9869</v>
      </c>
      <c r="O1463" s="227">
        <v>1.8115000000000001</v>
      </c>
      <c r="P1463" s="227">
        <f t="shared" si="87"/>
        <v>2179.70748</v>
      </c>
      <c r="Q1463" s="227">
        <f t="shared" si="85"/>
        <v>1134.2195148108676</v>
      </c>
      <c r="R1463" s="227">
        <f t="shared" si="86"/>
        <v>1.7737000000000001</v>
      </c>
    </row>
    <row r="1464" spans="11:18">
      <c r="K1464">
        <v>42619</v>
      </c>
      <c r="L1464" s="227">
        <v>2186.48</v>
      </c>
      <c r="M1464" s="227">
        <v>15996.13</v>
      </c>
      <c r="N1464" s="227">
        <v>14.9665</v>
      </c>
      <c r="O1464" s="227">
        <v>1.7762</v>
      </c>
      <c r="P1464" s="227">
        <f t="shared" si="87"/>
        <v>2179.9869850000005</v>
      </c>
      <c r="Q1464" s="227">
        <f t="shared" si="85"/>
        <v>1132.344648001362</v>
      </c>
      <c r="R1464" s="227">
        <f t="shared" si="86"/>
        <v>1.7772285714285716</v>
      </c>
    </row>
    <row r="1465" spans="11:18">
      <c r="K1465">
        <v>42620</v>
      </c>
      <c r="L1465" s="227">
        <v>2186.1599000000001</v>
      </c>
      <c r="M1465" s="227">
        <v>16064.06</v>
      </c>
      <c r="N1465" s="227">
        <v>15.0367</v>
      </c>
      <c r="O1465" s="227">
        <v>1.8261000000000001</v>
      </c>
      <c r="P1465" s="227">
        <f t="shared" si="87"/>
        <v>2180.2079800000001</v>
      </c>
      <c r="Q1465" s="227">
        <f t="shared" si="85"/>
        <v>1130.3379797278303</v>
      </c>
      <c r="R1465" s="227">
        <f t="shared" si="86"/>
        <v>1.7814619047619047</v>
      </c>
    </row>
    <row r="1466" spans="11:18">
      <c r="K1466">
        <v>42621</v>
      </c>
      <c r="L1466" s="227">
        <v>2181.3000000000002</v>
      </c>
      <c r="M1466" s="227">
        <v>16587.29</v>
      </c>
      <c r="N1466" s="227">
        <v>15.0937</v>
      </c>
      <c r="O1466" s="227">
        <v>1.8547</v>
      </c>
      <c r="P1466" s="227">
        <f t="shared" si="87"/>
        <v>2180.4984800000007</v>
      </c>
      <c r="Q1466" s="227">
        <f t="shared" si="85"/>
        <v>1129.649520418433</v>
      </c>
      <c r="R1466" s="227">
        <f t="shared" si="86"/>
        <v>1.7879666666666667</v>
      </c>
    </row>
    <row r="1467" spans="11:18">
      <c r="K1467">
        <v>42622</v>
      </c>
      <c r="L1467" s="227">
        <v>2127.8101000000001</v>
      </c>
      <c r="M1467" s="227">
        <v>16378.45</v>
      </c>
      <c r="N1467" s="227">
        <v>15.2058</v>
      </c>
      <c r="O1467" s="227">
        <v>2.0571000000000002</v>
      </c>
      <c r="P1467" s="227">
        <f t="shared" si="87"/>
        <v>2177.5994850000006</v>
      </c>
      <c r="Q1467" s="227">
        <f t="shared" si="85"/>
        <v>1128.063677980781</v>
      </c>
      <c r="R1467" s="227">
        <f t="shared" si="86"/>
        <v>1.8019333333333327</v>
      </c>
    </row>
    <row r="1468" spans="11:18">
      <c r="K1468">
        <v>42625</v>
      </c>
      <c r="L1468" s="227">
        <v>2159.04</v>
      </c>
      <c r="M1468" s="227">
        <v>16354.52</v>
      </c>
      <c r="N1468" s="227">
        <v>15.106299999999999</v>
      </c>
      <c r="O1468" s="227">
        <v>2.1501000000000001</v>
      </c>
      <c r="P1468" s="227">
        <f t="shared" si="87"/>
        <v>2176.3489850000005</v>
      </c>
      <c r="Q1468" s="227">
        <f t="shared" si="85"/>
        <v>1125.2836197867562</v>
      </c>
      <c r="R1468" s="227">
        <f t="shared" si="86"/>
        <v>1.8200714285714281</v>
      </c>
    </row>
    <row r="1469" spans="11:18">
      <c r="K1469">
        <v>42626</v>
      </c>
      <c r="L1469" s="227">
        <v>2127.02</v>
      </c>
      <c r="M1469" s="227">
        <v>16113.26</v>
      </c>
      <c r="N1469" s="227">
        <v>15.1204</v>
      </c>
      <c r="O1469" s="227">
        <v>2.2614000000000001</v>
      </c>
      <c r="P1469" s="227">
        <f t="shared" si="87"/>
        <v>2173.1924900000004</v>
      </c>
      <c r="Q1469" s="227">
        <f t="shared" si="85"/>
        <v>1120.1133106817472</v>
      </c>
      <c r="R1469" s="227">
        <f t="shared" si="86"/>
        <v>1.8448476190476188</v>
      </c>
    </row>
    <row r="1470" spans="11:18">
      <c r="K1470">
        <v>42627</v>
      </c>
      <c r="L1470" s="227">
        <v>2125.77</v>
      </c>
      <c r="M1470" s="227">
        <v>16386.740000000002</v>
      </c>
      <c r="N1470" s="227">
        <v>15.179</v>
      </c>
      <c r="O1470" s="227">
        <v>2.2189000000000001</v>
      </c>
      <c r="P1470" s="227">
        <f t="shared" si="87"/>
        <v>2170.5734949999996</v>
      </c>
      <c r="Q1470" s="227">
        <f t="shared" si="85"/>
        <v>1115.6007375484953</v>
      </c>
      <c r="R1470" s="227">
        <f t="shared" si="86"/>
        <v>1.8649047619047618</v>
      </c>
    </row>
    <row r="1471" spans="11:18">
      <c r="K1471">
        <v>42628</v>
      </c>
      <c r="L1471" s="227">
        <v>2147.2600000000002</v>
      </c>
      <c r="M1471" s="227">
        <v>16508.259999999998</v>
      </c>
      <c r="N1471" s="227">
        <v>15.1995</v>
      </c>
      <c r="O1471" s="227">
        <v>2.2225000000000001</v>
      </c>
      <c r="P1471" s="227">
        <f t="shared" si="87"/>
        <v>2168.8254949999996</v>
      </c>
      <c r="Q1471" s="227">
        <f t="shared" si="85"/>
        <v>1111.7192518181907</v>
      </c>
      <c r="R1471" s="227">
        <f t="shared" si="86"/>
        <v>1.8866428571428573</v>
      </c>
    </row>
    <row r="1472" spans="11:18">
      <c r="K1472">
        <v>42629</v>
      </c>
      <c r="L1472" s="227">
        <v>2139.1599000000001</v>
      </c>
      <c r="M1472" s="227">
        <v>16917.86</v>
      </c>
      <c r="N1472" s="227">
        <v>15.1752</v>
      </c>
      <c r="O1472" s="227">
        <v>2.3026</v>
      </c>
      <c r="P1472" s="227">
        <f t="shared" si="87"/>
        <v>2166.4324899999997</v>
      </c>
      <c r="Q1472" s="227">
        <f t="shared" si="85"/>
        <v>1110.4132287230486</v>
      </c>
      <c r="R1472" s="227">
        <f t="shared" si="86"/>
        <v>1.9135333333333335</v>
      </c>
    </row>
    <row r="1473" spans="11:18">
      <c r="K1473">
        <v>42632</v>
      </c>
      <c r="L1473" s="227">
        <v>2139.1201000000001</v>
      </c>
      <c r="M1473" s="227">
        <v>17504.82</v>
      </c>
      <c r="N1473" s="227">
        <v>15.2043</v>
      </c>
      <c r="O1473" s="227">
        <v>2.3548</v>
      </c>
      <c r="P1473" s="227">
        <f t="shared" si="87"/>
        <v>2164.1949899999995</v>
      </c>
      <c r="Q1473" s="227">
        <f t="shared" si="85"/>
        <v>1111.2905546136622</v>
      </c>
      <c r="R1473" s="227">
        <f t="shared" si="86"/>
        <v>1.9426571428571429</v>
      </c>
    </row>
    <row r="1474" spans="11:18">
      <c r="K1474">
        <v>42633</v>
      </c>
      <c r="L1474" s="227">
        <v>2139.7600000000002</v>
      </c>
      <c r="M1474" s="227">
        <v>17911.22</v>
      </c>
      <c r="N1474" s="227">
        <v>15.261699999999999</v>
      </c>
      <c r="O1474" s="227">
        <v>2.3153999999999999</v>
      </c>
      <c r="P1474" s="227">
        <f t="shared" si="87"/>
        <v>2162.0509950000001</v>
      </c>
      <c r="Q1474" s="227">
        <f t="shared" si="85"/>
        <v>1112.0563558970687</v>
      </c>
      <c r="R1474" s="227">
        <f t="shared" si="86"/>
        <v>1.9693142857142856</v>
      </c>
    </row>
    <row r="1475" spans="11:18">
      <c r="K1475">
        <v>42634</v>
      </c>
      <c r="L1475" s="227">
        <v>2163.1201000000001</v>
      </c>
      <c r="M1475" s="227">
        <v>18143.099999999999</v>
      </c>
      <c r="N1475" s="227">
        <v>15.2704</v>
      </c>
      <c r="O1475" s="227">
        <v>2.3119000000000001</v>
      </c>
      <c r="P1475" s="227">
        <f t="shared" si="87"/>
        <v>2160.862005</v>
      </c>
      <c r="Q1475" s="227">
        <f t="shared" si="85"/>
        <v>1114.7270206833541</v>
      </c>
      <c r="R1475" s="227">
        <f t="shared" si="86"/>
        <v>1.9967999999999999</v>
      </c>
    </row>
    <row r="1476" spans="11:18">
      <c r="K1476">
        <v>42635</v>
      </c>
      <c r="L1476" s="227">
        <v>2177.1799000000001</v>
      </c>
      <c r="M1476" s="227">
        <v>18222.7</v>
      </c>
      <c r="N1476" s="227">
        <v>15.275600000000001</v>
      </c>
      <c r="O1476" s="227">
        <v>2.3498000000000001</v>
      </c>
      <c r="P1476" s="227">
        <f t="shared" si="87"/>
        <v>2160.9490049999999</v>
      </c>
      <c r="Q1476" s="227">
        <f t="shared" si="85"/>
        <v>1117.5881840487557</v>
      </c>
      <c r="R1476" s="227">
        <f t="shared" si="86"/>
        <v>2.024661904761905</v>
      </c>
    </row>
    <row r="1477" spans="11:18">
      <c r="K1477">
        <v>42636</v>
      </c>
      <c r="L1477" s="227">
        <v>2164.6898999999999</v>
      </c>
      <c r="M1477" s="227">
        <v>18284.28</v>
      </c>
      <c r="N1477" s="227">
        <v>15.2814</v>
      </c>
      <c r="O1477" s="227">
        <v>2.3572000000000002</v>
      </c>
      <c r="P1477" s="227">
        <f t="shared" si="87"/>
        <v>2160.56</v>
      </c>
      <c r="Q1477" s="227">
        <f t="shared" si="85"/>
        <v>1120.8533113092037</v>
      </c>
      <c r="R1477" s="227">
        <f t="shared" si="86"/>
        <v>2.0532904761904764</v>
      </c>
    </row>
    <row r="1478" spans="11:18">
      <c r="K1478">
        <v>42639</v>
      </c>
      <c r="L1478" s="227">
        <v>2146.1001000000001</v>
      </c>
      <c r="M1478" s="227">
        <v>18509.93</v>
      </c>
      <c r="N1478" s="227">
        <v>15.323</v>
      </c>
      <c r="O1478" s="227">
        <v>2.3123999999999998</v>
      </c>
      <c r="P1478" s="227">
        <f t="shared" si="87"/>
        <v>2159.4130050000003</v>
      </c>
      <c r="Q1478" s="227">
        <f t="shared" si="85"/>
        <v>1124.2956154794531</v>
      </c>
      <c r="R1478" s="227">
        <f t="shared" si="86"/>
        <v>2.0780190476190477</v>
      </c>
    </row>
    <row r="1479" spans="11:18">
      <c r="K1479">
        <v>42640</v>
      </c>
      <c r="L1479" s="227">
        <v>2159.9299000000001</v>
      </c>
      <c r="M1479" s="227">
        <v>18783.32</v>
      </c>
      <c r="N1479" s="227">
        <v>15.3729</v>
      </c>
      <c r="O1479" s="227">
        <v>2.2909999999999999</v>
      </c>
      <c r="P1479" s="227">
        <f t="shared" si="87"/>
        <v>2158.3905050000003</v>
      </c>
      <c r="Q1479" s="227">
        <f t="shared" si="85"/>
        <v>1128.7443475025952</v>
      </c>
      <c r="R1479" s="227">
        <f t="shared" si="86"/>
        <v>2.0988476190476191</v>
      </c>
    </row>
    <row r="1480" spans="11:18">
      <c r="K1480">
        <v>42641</v>
      </c>
      <c r="L1480" s="227">
        <v>2171.3701000000001</v>
      </c>
      <c r="M1480" s="227">
        <v>18467.759999999998</v>
      </c>
      <c r="N1480" s="227">
        <v>15.4879</v>
      </c>
      <c r="O1480" s="227">
        <v>2.3809</v>
      </c>
      <c r="P1480" s="227">
        <f t="shared" si="87"/>
        <v>2158.1530050000006</v>
      </c>
      <c r="Q1480" s="227">
        <f t="shared" si="85"/>
        <v>1131.5095469400901</v>
      </c>
      <c r="R1480" s="227">
        <f t="shared" si="86"/>
        <v>2.124280952380952</v>
      </c>
    </row>
    <row r="1481" spans="11:18">
      <c r="K1481">
        <v>42642</v>
      </c>
      <c r="L1481" s="227">
        <v>2151.1298999999999</v>
      </c>
      <c r="M1481" s="227">
        <v>18591.28</v>
      </c>
      <c r="N1481" s="227">
        <v>15.4377</v>
      </c>
      <c r="O1481" s="227">
        <v>2.4481000000000002</v>
      </c>
      <c r="P1481" s="227">
        <f t="shared" si="87"/>
        <v>2157.1620000000003</v>
      </c>
      <c r="Q1481" s="227">
        <f t="shared" si="85"/>
        <v>1134.7544563848492</v>
      </c>
      <c r="R1481" s="227">
        <f t="shared" si="86"/>
        <v>2.1539285714285707</v>
      </c>
    </row>
    <row r="1482" spans="11:18">
      <c r="K1482">
        <v>42643</v>
      </c>
      <c r="L1482" s="227">
        <v>2168.27</v>
      </c>
      <c r="M1482" s="227">
        <v>18885.09</v>
      </c>
      <c r="N1482" s="227">
        <v>15.2361</v>
      </c>
      <c r="O1482" s="227">
        <v>2.3831000000000002</v>
      </c>
      <c r="P1482" s="227">
        <f t="shared" si="87"/>
        <v>2157.0324950000004</v>
      </c>
      <c r="Q1482" s="227">
        <f t="shared" si="85"/>
        <v>1139.969620621139</v>
      </c>
      <c r="R1482" s="227">
        <f t="shared" si="86"/>
        <v>2.1803904761904755</v>
      </c>
    </row>
    <row r="1483" spans="11:18">
      <c r="K1483">
        <v>42646</v>
      </c>
      <c r="L1483" s="227">
        <v>2161.1999999999998</v>
      </c>
      <c r="M1483" s="227">
        <v>18997.45</v>
      </c>
      <c r="N1483" s="227">
        <v>15.250400000000001</v>
      </c>
      <c r="O1483" s="227">
        <v>2.3940999999999999</v>
      </c>
      <c r="P1483" s="227">
        <f t="shared" si="87"/>
        <v>2156.0934950000001</v>
      </c>
      <c r="Q1483" s="227">
        <f t="shared" si="85"/>
        <v>1146.1777799202059</v>
      </c>
      <c r="R1483" s="227">
        <f t="shared" si="86"/>
        <v>2.2085619047619045</v>
      </c>
    </row>
    <row r="1484" spans="11:18">
      <c r="K1484">
        <v>42647</v>
      </c>
      <c r="L1484" s="227">
        <v>2150.4899999999998</v>
      </c>
      <c r="M1484" s="227">
        <v>18875.55</v>
      </c>
      <c r="N1484" s="227">
        <v>15.2521</v>
      </c>
      <c r="O1484" s="227">
        <v>2.3887</v>
      </c>
      <c r="P1484" s="227">
        <f t="shared" si="87"/>
        <v>2155.8266619047617</v>
      </c>
      <c r="Q1484" s="227">
        <f t="shared" si="85"/>
        <v>1152.4582109148594</v>
      </c>
      <c r="R1484" s="227">
        <f t="shared" si="86"/>
        <v>2.2360476190476191</v>
      </c>
    </row>
    <row r="1485" spans="11:18">
      <c r="K1485">
        <v>42648</v>
      </c>
      <c r="L1485" s="227">
        <v>2159.73</v>
      </c>
      <c r="M1485" s="227">
        <v>18870.09</v>
      </c>
      <c r="N1485" s="227">
        <v>15.253299999999999</v>
      </c>
      <c r="O1485" s="227">
        <v>2.3401000000000001</v>
      </c>
      <c r="P1485" s="227">
        <f t="shared" si="87"/>
        <v>2154.5528523809521</v>
      </c>
      <c r="Q1485" s="227">
        <f t="shared" si="85"/>
        <v>1160.4058640711899</v>
      </c>
      <c r="R1485" s="227">
        <f t="shared" si="86"/>
        <v>2.2628999999999997</v>
      </c>
    </row>
    <row r="1486" spans="11:18">
      <c r="K1486">
        <v>42649</v>
      </c>
      <c r="L1486" s="227">
        <v>2160.77</v>
      </c>
      <c r="M1486" s="227">
        <v>18633.46</v>
      </c>
      <c r="N1486" s="227">
        <v>15.2654</v>
      </c>
      <c r="O1486" s="227">
        <v>2.4070999999999998</v>
      </c>
      <c r="P1486" s="227">
        <f t="shared" si="87"/>
        <v>2153.3438095238093</v>
      </c>
      <c r="Q1486" s="227">
        <f t="shared" si="85"/>
        <v>1167.6002436830238</v>
      </c>
      <c r="R1486" s="227">
        <f t="shared" si="86"/>
        <v>2.2905666666666669</v>
      </c>
    </row>
    <row r="1487" spans="11:18">
      <c r="K1487">
        <v>42650</v>
      </c>
      <c r="L1487" s="227">
        <v>2153.7399999999998</v>
      </c>
      <c r="M1487" s="227">
        <v>19039.490000000002</v>
      </c>
      <c r="N1487" s="227">
        <v>15.299300000000001</v>
      </c>
      <c r="O1487" s="227">
        <v>2.4674999999999998</v>
      </c>
      <c r="P1487" s="227">
        <f t="shared" si="87"/>
        <v>2152.031428571428</v>
      </c>
      <c r="Q1487" s="227">
        <f t="shared" si="85"/>
        <v>1174.5033119815814</v>
      </c>
      <c r="R1487" s="227">
        <f t="shared" si="86"/>
        <v>2.3197476190476189</v>
      </c>
    </row>
    <row r="1488" spans="11:18">
      <c r="K1488">
        <v>42653</v>
      </c>
      <c r="L1488" s="227">
        <v>2163.6599000000001</v>
      </c>
      <c r="M1488" s="227">
        <v>19470.59</v>
      </c>
      <c r="N1488" s="227">
        <v>15.2143</v>
      </c>
      <c r="O1488" s="227">
        <v>2.4712000000000001</v>
      </c>
      <c r="P1488" s="227">
        <f t="shared" si="87"/>
        <v>2153.7385619047614</v>
      </c>
      <c r="Q1488" s="227">
        <f t="shared" si="85"/>
        <v>1184.1210399099814</v>
      </c>
      <c r="R1488" s="227">
        <f t="shared" si="86"/>
        <v>2.339466666666667</v>
      </c>
    </row>
    <row r="1489" spans="11:18">
      <c r="K1489">
        <v>42654</v>
      </c>
      <c r="L1489" s="227">
        <v>2136.73</v>
      </c>
      <c r="M1489" s="227">
        <v>19366.939999999999</v>
      </c>
      <c r="N1489" s="227">
        <v>15.232100000000001</v>
      </c>
      <c r="O1489" s="227">
        <v>2.4712999999999998</v>
      </c>
      <c r="P1489" s="227">
        <f t="shared" si="87"/>
        <v>2152.6761809523809</v>
      </c>
      <c r="Q1489" s="227">
        <f t="shared" si="85"/>
        <v>1193.0528210310924</v>
      </c>
      <c r="R1489" s="227">
        <f t="shared" si="86"/>
        <v>2.3547619047619048</v>
      </c>
    </row>
    <row r="1490" spans="11:18">
      <c r="K1490">
        <v>42655</v>
      </c>
      <c r="L1490" s="227">
        <v>2139.1799000000001</v>
      </c>
      <c r="M1490" s="227">
        <v>19406.63</v>
      </c>
      <c r="N1490" s="227">
        <v>15.2559</v>
      </c>
      <c r="O1490" s="227">
        <v>2.5707</v>
      </c>
      <c r="P1490" s="227">
        <f t="shared" si="87"/>
        <v>2153.2552238095241</v>
      </c>
      <c r="Q1490" s="227">
        <f t="shared" si="85"/>
        <v>1202.8172202258927</v>
      </c>
      <c r="R1490" s="227">
        <f t="shared" si="86"/>
        <v>2.3694904761904763</v>
      </c>
    </row>
    <row r="1491" spans="11:18">
      <c r="K1491">
        <v>42656</v>
      </c>
      <c r="L1491" s="227">
        <v>2132.5500000000002</v>
      </c>
      <c r="M1491" s="227">
        <v>19180.400000000001</v>
      </c>
      <c r="N1491" s="227">
        <v>15.2202</v>
      </c>
      <c r="O1491" s="227">
        <v>2.5966999999999998</v>
      </c>
      <c r="P1491" s="227">
        <f t="shared" si="87"/>
        <v>2153.5780809523812</v>
      </c>
      <c r="Q1491" s="227">
        <f t="shared" si="85"/>
        <v>1211.3719948361547</v>
      </c>
      <c r="R1491" s="227">
        <f t="shared" si="86"/>
        <v>2.3874809523809524</v>
      </c>
    </row>
    <row r="1492" spans="11:18">
      <c r="K1492">
        <v>42657</v>
      </c>
      <c r="L1492" s="227">
        <v>2132.98</v>
      </c>
      <c r="M1492" s="227">
        <v>19215.78</v>
      </c>
      <c r="N1492" s="227">
        <v>15.2753</v>
      </c>
      <c r="O1492" s="227">
        <v>2.5916000000000001</v>
      </c>
      <c r="P1492" s="227">
        <f t="shared" si="87"/>
        <v>2152.8980809523814</v>
      </c>
      <c r="Q1492" s="227">
        <f t="shared" si="85"/>
        <v>1219.5245360291358</v>
      </c>
      <c r="R1492" s="227">
        <f t="shared" si="86"/>
        <v>2.4050571428571428</v>
      </c>
    </row>
    <row r="1493" spans="11:18">
      <c r="K1493">
        <v>42660</v>
      </c>
      <c r="L1493" s="227">
        <v>2126.5</v>
      </c>
      <c r="M1493" s="227">
        <v>18777.5</v>
      </c>
      <c r="N1493" s="227">
        <v>15.3207</v>
      </c>
      <c r="O1493" s="227">
        <v>2.5381999999999998</v>
      </c>
      <c r="P1493" s="227">
        <f t="shared" si="87"/>
        <v>2152.2952285714291</v>
      </c>
      <c r="Q1493" s="227">
        <f t="shared" si="85"/>
        <v>1224.7651951774201</v>
      </c>
      <c r="R1493" s="227">
        <f t="shared" si="86"/>
        <v>2.4162761904761902</v>
      </c>
    </row>
    <row r="1494" spans="11:18">
      <c r="K1494">
        <v>42661</v>
      </c>
      <c r="L1494" s="227">
        <v>2139.6001000000001</v>
      </c>
      <c r="M1494" s="227">
        <v>19062.59</v>
      </c>
      <c r="N1494" s="227">
        <v>15.3024</v>
      </c>
      <c r="O1494" s="227">
        <v>2.5586000000000002</v>
      </c>
      <c r="P1494" s="227">
        <f t="shared" si="87"/>
        <v>2152.3180857142861</v>
      </c>
      <c r="Q1494" s="227">
        <f t="shared" ref="Q1494:Q1557" si="88">+AVERAGE(M1474:M1494)/AVERAGE(N1474:N1494)</f>
        <v>1229.2425349927328</v>
      </c>
      <c r="R1494" s="227">
        <f t="shared" ref="R1494:R1557" si="89">AVERAGE(O1474:O1494)</f>
        <v>2.4259809523809523</v>
      </c>
    </row>
    <row r="1495" spans="11:18">
      <c r="K1495">
        <v>42662</v>
      </c>
      <c r="L1495" s="227">
        <v>2144.29</v>
      </c>
      <c r="M1495" s="227">
        <v>19200.759999999998</v>
      </c>
      <c r="N1495" s="227">
        <v>15.327299999999999</v>
      </c>
      <c r="O1495" s="227">
        <v>2.5348000000000002</v>
      </c>
      <c r="P1495" s="227">
        <f t="shared" si="87"/>
        <v>2152.5338000000002</v>
      </c>
      <c r="Q1495" s="227">
        <f t="shared" si="88"/>
        <v>1233.0067814881161</v>
      </c>
      <c r="R1495" s="227">
        <f t="shared" si="89"/>
        <v>2.4364285714285714</v>
      </c>
    </row>
    <row r="1496" spans="11:18">
      <c r="K1496">
        <v>42663</v>
      </c>
      <c r="L1496" s="227">
        <v>2141.3400999999999</v>
      </c>
      <c r="M1496" s="227">
        <v>19374.990000000002</v>
      </c>
      <c r="N1496" s="227">
        <v>15.3111</v>
      </c>
      <c r="O1496" s="227">
        <v>2.5514999999999999</v>
      </c>
      <c r="P1496" s="227">
        <f t="shared" si="87"/>
        <v>2151.4966571428572</v>
      </c>
      <c r="Q1496" s="227">
        <f t="shared" si="88"/>
        <v>1236.6858824437788</v>
      </c>
      <c r="R1496" s="227">
        <f t="shared" si="89"/>
        <v>2.4478380952380951</v>
      </c>
    </row>
    <row r="1497" spans="11:18">
      <c r="K1497">
        <v>42664</v>
      </c>
      <c r="L1497" s="227">
        <v>2141.1599000000001</v>
      </c>
      <c r="M1497" s="227">
        <v>19200.5</v>
      </c>
      <c r="N1497" s="227">
        <v>15.191800000000001</v>
      </c>
      <c r="O1497" s="227">
        <v>2.5373000000000001</v>
      </c>
      <c r="P1497" s="227">
        <f t="shared" si="87"/>
        <v>2149.7814190476192</v>
      </c>
      <c r="Q1497" s="227">
        <f t="shared" si="88"/>
        <v>1240.0536762100037</v>
      </c>
      <c r="R1497" s="227">
        <f t="shared" si="89"/>
        <v>2.4567666666666659</v>
      </c>
    </row>
    <row r="1498" spans="11:18">
      <c r="K1498">
        <v>42667</v>
      </c>
      <c r="L1498" s="227">
        <v>2151.3301000000001</v>
      </c>
      <c r="M1498" s="227">
        <v>19248.66</v>
      </c>
      <c r="N1498" s="227">
        <v>15.252000000000001</v>
      </c>
      <c r="O1498" s="227">
        <v>2.5596000000000001</v>
      </c>
      <c r="P1498" s="227">
        <f t="shared" si="87"/>
        <v>2149.1452380952383</v>
      </c>
      <c r="Q1498" s="227">
        <f t="shared" si="88"/>
        <v>1243.170761788607</v>
      </c>
      <c r="R1498" s="227">
        <f t="shared" si="89"/>
        <v>2.4664047619047618</v>
      </c>
    </row>
    <row r="1499" spans="11:18">
      <c r="K1499">
        <v>42668</v>
      </c>
      <c r="L1499" s="227">
        <v>2143.1599000000001</v>
      </c>
      <c r="M1499" s="227">
        <v>19194.32</v>
      </c>
      <c r="N1499" s="227">
        <v>15.3001</v>
      </c>
      <c r="O1499" s="227">
        <v>2.508</v>
      </c>
      <c r="P1499" s="227">
        <f t="shared" si="87"/>
        <v>2149.0052285714287</v>
      </c>
      <c r="Q1499" s="227">
        <f t="shared" si="88"/>
        <v>1245.3911018652998</v>
      </c>
      <c r="R1499" s="227">
        <f t="shared" si="89"/>
        <v>2.475719047619048</v>
      </c>
    </row>
    <row r="1500" spans="11:18">
      <c r="K1500">
        <v>42669</v>
      </c>
      <c r="L1500" s="227">
        <v>2139.4299000000001</v>
      </c>
      <c r="M1500" s="227">
        <v>19147.919999999998</v>
      </c>
      <c r="N1500" s="227">
        <v>15.2536</v>
      </c>
      <c r="O1500" s="227">
        <v>2.4750000000000001</v>
      </c>
      <c r="P1500" s="227">
        <f t="shared" ref="P1500:P1563" si="90">+AVERAGE(L1480:L1500)</f>
        <v>2148.0290380952379</v>
      </c>
      <c r="Q1500" s="227">
        <f t="shared" si="88"/>
        <v>1246.990082227464</v>
      </c>
      <c r="R1500" s="227">
        <f t="shared" si="89"/>
        <v>2.4844809523809523</v>
      </c>
    </row>
    <row r="1501" spans="11:18">
      <c r="K1501">
        <v>42670</v>
      </c>
      <c r="L1501" s="227">
        <v>2133.04</v>
      </c>
      <c r="M1501" s="227">
        <v>19302.25</v>
      </c>
      <c r="N1501" s="227">
        <v>15.2722</v>
      </c>
      <c r="O1501" s="227">
        <v>2.4443000000000001</v>
      </c>
      <c r="P1501" s="227">
        <f t="shared" si="90"/>
        <v>2146.2037952380952</v>
      </c>
      <c r="Q1501" s="227">
        <f t="shared" si="88"/>
        <v>1250.4306360030591</v>
      </c>
      <c r="R1501" s="227">
        <f t="shared" si="89"/>
        <v>2.4874999999999998</v>
      </c>
    </row>
    <row r="1502" spans="11:18">
      <c r="K1502">
        <v>42671</v>
      </c>
      <c r="L1502" s="227">
        <v>2126.4099000000001</v>
      </c>
      <c r="M1502" s="227">
        <v>19502.93</v>
      </c>
      <c r="N1502" s="227">
        <v>15.2721</v>
      </c>
      <c r="O1502" s="227">
        <v>2.4443999999999999</v>
      </c>
      <c r="P1502" s="227">
        <f t="shared" si="90"/>
        <v>2145.0266523809523</v>
      </c>
      <c r="Q1502" s="227">
        <f t="shared" si="88"/>
        <v>1253.9205578278106</v>
      </c>
      <c r="R1502" s="227">
        <f t="shared" si="89"/>
        <v>2.4873238095238097</v>
      </c>
    </row>
    <row r="1503" spans="11:18">
      <c r="K1503">
        <v>42674</v>
      </c>
      <c r="L1503" s="227">
        <v>2126.1498999999999</v>
      </c>
      <c r="M1503" s="227">
        <v>19507.54</v>
      </c>
      <c r="N1503" s="227">
        <v>15.2315</v>
      </c>
      <c r="O1503" s="227">
        <v>2.4390000000000001</v>
      </c>
      <c r="P1503" s="227">
        <f t="shared" si="90"/>
        <v>2143.0209333333332</v>
      </c>
      <c r="Q1503" s="227">
        <f t="shared" si="88"/>
        <v>1255.8803518044278</v>
      </c>
      <c r="R1503" s="227">
        <f t="shared" si="89"/>
        <v>2.489985714285714</v>
      </c>
    </row>
    <row r="1504" spans="11:18">
      <c r="K1504">
        <v>42675</v>
      </c>
      <c r="L1504" s="227">
        <v>2111.7199999999998</v>
      </c>
      <c r="M1504" s="227">
        <v>19606.38</v>
      </c>
      <c r="N1504" s="227">
        <v>15.143000000000001</v>
      </c>
      <c r="O1504" s="227">
        <v>2.3443000000000001</v>
      </c>
      <c r="P1504" s="227">
        <f t="shared" si="90"/>
        <v>2140.6647428571428</v>
      </c>
      <c r="Q1504" s="227">
        <f t="shared" si="88"/>
        <v>1258.2015299315919</v>
      </c>
      <c r="R1504" s="227">
        <f t="shared" si="89"/>
        <v>2.4876142857142858</v>
      </c>
    </row>
    <row r="1505" spans="11:18">
      <c r="K1505">
        <v>42676</v>
      </c>
      <c r="L1505" s="227">
        <v>2097.9398999999999</v>
      </c>
      <c r="M1505" s="227">
        <v>19657.07</v>
      </c>
      <c r="N1505" s="227">
        <v>15.263500000000001</v>
      </c>
      <c r="O1505" s="227">
        <v>2.4192999999999998</v>
      </c>
      <c r="P1505" s="227">
        <f t="shared" si="90"/>
        <v>2138.1623571428568</v>
      </c>
      <c r="Q1505" s="227">
        <f t="shared" si="88"/>
        <v>1260.5955368128834</v>
      </c>
      <c r="R1505" s="227">
        <f t="shared" si="89"/>
        <v>2.489071428571429</v>
      </c>
    </row>
    <row r="1506" spans="11:18">
      <c r="K1506">
        <v>42677</v>
      </c>
      <c r="L1506" s="227">
        <v>2088.6599000000001</v>
      </c>
      <c r="M1506" s="227">
        <v>19563.21</v>
      </c>
      <c r="N1506" s="227">
        <v>15.151899999999999</v>
      </c>
      <c r="O1506" s="227">
        <v>2.3647</v>
      </c>
      <c r="P1506" s="227">
        <f t="shared" si="90"/>
        <v>2134.7780666666663</v>
      </c>
      <c r="Q1506" s="227">
        <f t="shared" si="88"/>
        <v>1263.1581395305275</v>
      </c>
      <c r="R1506" s="227">
        <f t="shared" si="89"/>
        <v>2.4902428571428574</v>
      </c>
    </row>
    <row r="1507" spans="11:18">
      <c r="K1507">
        <v>42678</v>
      </c>
      <c r="L1507" s="227">
        <v>2085.1799000000001</v>
      </c>
      <c r="M1507" s="227">
        <v>19681.34</v>
      </c>
      <c r="N1507" s="227">
        <v>15.2584</v>
      </c>
      <c r="O1507" s="227">
        <v>2.3757000000000001</v>
      </c>
      <c r="P1507" s="227">
        <f t="shared" si="90"/>
        <v>2131.1785380952379</v>
      </c>
      <c r="Q1507" s="227">
        <f t="shared" si="88"/>
        <v>1266.4568016040018</v>
      </c>
      <c r="R1507" s="227">
        <f t="shared" si="89"/>
        <v>2.488747619047619</v>
      </c>
    </row>
    <row r="1508" spans="11:18">
      <c r="K1508">
        <v>42681</v>
      </c>
      <c r="L1508" s="227">
        <v>2131.52</v>
      </c>
      <c r="M1508" s="227">
        <v>20038.39</v>
      </c>
      <c r="N1508" s="227">
        <v>15.215299999999999</v>
      </c>
      <c r="O1508" s="227">
        <v>2.3721000000000001</v>
      </c>
      <c r="P1508" s="227">
        <f t="shared" si="90"/>
        <v>2130.1204428571427</v>
      </c>
      <c r="Q1508" s="227">
        <f t="shared" si="88"/>
        <v>1269.9079542640818</v>
      </c>
      <c r="R1508" s="227">
        <f t="shared" si="89"/>
        <v>2.484204761904762</v>
      </c>
    </row>
    <row r="1509" spans="11:18">
      <c r="K1509">
        <v>42682</v>
      </c>
      <c r="L1509" s="227">
        <v>2139.5601000000001</v>
      </c>
      <c r="M1509" s="227">
        <v>20072.919999999998</v>
      </c>
      <c r="N1509" s="227">
        <v>15.0642</v>
      </c>
      <c r="O1509" s="227">
        <v>2.3631000000000002</v>
      </c>
      <c r="P1509" s="227">
        <f t="shared" si="90"/>
        <v>2128.9728333333333</v>
      </c>
      <c r="Q1509" s="227">
        <f t="shared" si="88"/>
        <v>1272.3850146166405</v>
      </c>
      <c r="R1509" s="227">
        <f t="shared" si="89"/>
        <v>2.4790571428571431</v>
      </c>
    </row>
    <row r="1510" spans="11:18">
      <c r="K1510">
        <v>42683</v>
      </c>
      <c r="L1510" s="227">
        <v>2163.2600000000002</v>
      </c>
      <c r="M1510" s="227">
        <v>19915.25</v>
      </c>
      <c r="N1510" s="227">
        <v>15.110799999999999</v>
      </c>
      <c r="O1510" s="227">
        <v>2.3963999999999999</v>
      </c>
      <c r="P1510" s="227">
        <f t="shared" si="90"/>
        <v>2130.2361666666666</v>
      </c>
      <c r="Q1510" s="227">
        <f t="shared" si="88"/>
        <v>1274.580842786396</v>
      </c>
      <c r="R1510" s="227">
        <f t="shared" si="89"/>
        <v>2.4754904761904761</v>
      </c>
    </row>
    <row r="1511" spans="11:18">
      <c r="K1511">
        <v>42684</v>
      </c>
      <c r="L1511" s="227">
        <v>2167.48</v>
      </c>
      <c r="M1511" s="227">
        <v>19538.09</v>
      </c>
      <c r="N1511" s="227">
        <v>15.165800000000001</v>
      </c>
      <c r="O1511" s="227">
        <v>2.3252999999999999</v>
      </c>
      <c r="P1511" s="227">
        <f t="shared" si="90"/>
        <v>2131.5837904761906</v>
      </c>
      <c r="Q1511" s="227">
        <f t="shared" si="88"/>
        <v>1275.3507623556129</v>
      </c>
      <c r="R1511" s="227">
        <f t="shared" si="89"/>
        <v>2.4638047619047621</v>
      </c>
    </row>
    <row r="1512" spans="11:18">
      <c r="K1512">
        <v>42685</v>
      </c>
      <c r="L1512" s="227">
        <v>2164.4499999999998</v>
      </c>
      <c r="M1512" s="227">
        <v>19117.45</v>
      </c>
      <c r="N1512" s="227">
        <v>15.259</v>
      </c>
      <c r="O1512" s="227">
        <v>2.4296000000000002</v>
      </c>
      <c r="P1512" s="227">
        <f t="shared" si="90"/>
        <v>2133.102838095238</v>
      </c>
      <c r="Q1512" s="227">
        <f t="shared" si="88"/>
        <v>1274.9993436310335</v>
      </c>
      <c r="R1512" s="227">
        <f t="shared" si="89"/>
        <v>2.4558476190476193</v>
      </c>
    </row>
    <row r="1513" spans="11:18">
      <c r="K1513">
        <v>42688</v>
      </c>
      <c r="L1513" s="227">
        <v>2164.1999999999998</v>
      </c>
      <c r="M1513" s="227">
        <v>19358.97</v>
      </c>
      <c r="N1513" s="227">
        <v>15.6858</v>
      </c>
      <c r="O1513" s="227">
        <v>2.4739</v>
      </c>
      <c r="P1513" s="227">
        <f t="shared" si="90"/>
        <v>2134.5895047619047</v>
      </c>
      <c r="Q1513" s="227">
        <f t="shared" si="88"/>
        <v>1273.8125346298216</v>
      </c>
      <c r="R1513" s="227">
        <f t="shared" si="89"/>
        <v>2.4502428571428578</v>
      </c>
    </row>
    <row r="1514" spans="11:18">
      <c r="K1514">
        <v>42689</v>
      </c>
      <c r="L1514" s="227">
        <v>2180.3899000000001</v>
      </c>
      <c r="M1514" s="227">
        <v>18966.509999999998</v>
      </c>
      <c r="N1514" s="227">
        <v>15.724399999999999</v>
      </c>
      <c r="O1514" s="227">
        <v>2.4668000000000001</v>
      </c>
      <c r="P1514" s="227">
        <f t="shared" si="90"/>
        <v>2137.1556904761906</v>
      </c>
      <c r="Q1514" s="227">
        <f t="shared" si="88"/>
        <v>1272.7985928253299</v>
      </c>
      <c r="R1514" s="227">
        <f t="shared" si="89"/>
        <v>2.4468428571428578</v>
      </c>
    </row>
    <row r="1515" spans="11:18">
      <c r="K1515">
        <v>42690</v>
      </c>
      <c r="L1515" s="227">
        <v>2176.9398999999999</v>
      </c>
      <c r="M1515" s="227">
        <v>19265.45</v>
      </c>
      <c r="N1515" s="227">
        <v>15.734999999999999</v>
      </c>
      <c r="O1515" s="227">
        <v>2.3971</v>
      </c>
      <c r="P1515" s="227">
        <f t="shared" si="90"/>
        <v>2138.9337761904762</v>
      </c>
      <c r="Q1515" s="227">
        <f t="shared" si="88"/>
        <v>1271.7158879761685</v>
      </c>
      <c r="R1515" s="227">
        <f t="shared" si="89"/>
        <v>2.4391523809523812</v>
      </c>
    </row>
    <row r="1516" spans="11:18">
      <c r="K1516">
        <v>42691</v>
      </c>
      <c r="L1516" s="227">
        <v>2187.1201000000001</v>
      </c>
      <c r="M1516" s="227">
        <v>19197.34</v>
      </c>
      <c r="N1516" s="227">
        <v>15.5563</v>
      </c>
      <c r="O1516" s="227">
        <v>2.4651999999999998</v>
      </c>
      <c r="P1516" s="227">
        <f t="shared" si="90"/>
        <v>2140.9733047619047</v>
      </c>
      <c r="Q1516" s="227">
        <f t="shared" si="88"/>
        <v>1270.799190337312</v>
      </c>
      <c r="R1516" s="227">
        <f t="shared" si="89"/>
        <v>2.4358380952380951</v>
      </c>
    </row>
    <row r="1517" spans="11:18">
      <c r="K1517">
        <v>42692</v>
      </c>
      <c r="L1517" s="227">
        <v>2181.8998999999999</v>
      </c>
      <c r="M1517" s="227">
        <v>19248.16</v>
      </c>
      <c r="N1517" s="227">
        <v>15.707000000000001</v>
      </c>
      <c r="O1517" s="227">
        <v>2.5116000000000001</v>
      </c>
      <c r="P1517" s="227">
        <f t="shared" si="90"/>
        <v>2142.9047238095236</v>
      </c>
      <c r="Q1517" s="227">
        <f t="shared" si="88"/>
        <v>1268.841724264691</v>
      </c>
      <c r="R1517" s="227">
        <f t="shared" si="89"/>
        <v>2.4339380952380956</v>
      </c>
    </row>
    <row r="1518" spans="11:18">
      <c r="K1518">
        <v>42695</v>
      </c>
      <c r="L1518" s="227">
        <v>2198.1799000000001</v>
      </c>
      <c r="M1518" s="227">
        <v>19232.61</v>
      </c>
      <c r="N1518" s="227">
        <v>15.585900000000001</v>
      </c>
      <c r="O1518" s="227">
        <v>2.5043000000000002</v>
      </c>
      <c r="P1518" s="227">
        <f t="shared" si="90"/>
        <v>2145.6199619047616</v>
      </c>
      <c r="Q1518" s="227">
        <f t="shared" si="88"/>
        <v>1267.3894300510419</v>
      </c>
      <c r="R1518" s="227">
        <f t="shared" si="89"/>
        <v>2.4323666666666668</v>
      </c>
    </row>
    <row r="1519" spans="11:18">
      <c r="K1519">
        <v>42696</v>
      </c>
      <c r="L1519" s="227">
        <v>2202.9398999999999</v>
      </c>
      <c r="M1519" s="227">
        <v>18785.490000000002</v>
      </c>
      <c r="N1519" s="227">
        <v>15.6914</v>
      </c>
      <c r="O1519" s="227">
        <v>2.4843000000000002</v>
      </c>
      <c r="P1519" s="227">
        <f t="shared" si="90"/>
        <v>2148.077571428571</v>
      </c>
      <c r="Q1519" s="227">
        <f t="shared" si="88"/>
        <v>1264.2278935010127</v>
      </c>
      <c r="R1519" s="227">
        <f t="shared" si="89"/>
        <v>2.4287809523809525</v>
      </c>
    </row>
    <row r="1520" spans="11:18">
      <c r="K1520">
        <v>42697</v>
      </c>
      <c r="L1520" s="227">
        <v>2204.7199999999998</v>
      </c>
      <c r="M1520" s="227">
        <v>18895.91</v>
      </c>
      <c r="N1520" s="227">
        <v>15.684200000000001</v>
      </c>
      <c r="O1520" s="227">
        <v>2.4881000000000002</v>
      </c>
      <c r="P1520" s="227">
        <f t="shared" si="90"/>
        <v>2151.0090047619046</v>
      </c>
      <c r="Q1520" s="227">
        <f t="shared" si="88"/>
        <v>1261.8008843105918</v>
      </c>
      <c r="R1520" s="227">
        <f t="shared" si="89"/>
        <v>2.4278333333333335</v>
      </c>
    </row>
    <row r="1521" spans="11:18">
      <c r="K1521">
        <v>42698</v>
      </c>
      <c r="M1521" s="227">
        <v>19188.25</v>
      </c>
      <c r="N1521" s="227">
        <v>15.7295</v>
      </c>
      <c r="O1521" s="227">
        <v>2.4531000000000001</v>
      </c>
      <c r="P1521" s="227">
        <f t="shared" si="90"/>
        <v>2151.5879599999998</v>
      </c>
      <c r="Q1521" s="227">
        <f t="shared" si="88"/>
        <v>1260.0693585799638</v>
      </c>
      <c r="R1521" s="227">
        <f t="shared" si="89"/>
        <v>2.4267904761904764</v>
      </c>
    </row>
    <row r="1522" spans="11:18">
      <c r="K1522">
        <v>42699</v>
      </c>
      <c r="L1522" s="227">
        <v>2213.3501000000001</v>
      </c>
      <c r="M1522" s="227">
        <v>19062.240000000002</v>
      </c>
      <c r="N1522" s="227">
        <v>15.5479</v>
      </c>
      <c r="O1522" s="227">
        <v>2.4699</v>
      </c>
      <c r="P1522" s="227">
        <f t="shared" si="90"/>
        <v>2155.6034650000001</v>
      </c>
      <c r="Q1522" s="227">
        <f t="shared" si="88"/>
        <v>1258.2551456546967</v>
      </c>
      <c r="R1522" s="227">
        <f t="shared" si="89"/>
        <v>2.4280095238095241</v>
      </c>
    </row>
    <row r="1523" spans="11:18">
      <c r="K1523">
        <v>42702</v>
      </c>
      <c r="L1523" s="227">
        <v>2201.7199999999998</v>
      </c>
      <c r="M1523" s="227">
        <v>19368.39</v>
      </c>
      <c r="N1523" s="227">
        <v>15.504899999999999</v>
      </c>
      <c r="O1523" s="227">
        <v>2.4737</v>
      </c>
      <c r="P1523" s="227">
        <f t="shared" si="90"/>
        <v>2159.3689700000004</v>
      </c>
      <c r="Q1523" s="227">
        <f t="shared" si="88"/>
        <v>1256.9358830451736</v>
      </c>
      <c r="R1523" s="227">
        <f t="shared" si="89"/>
        <v>2.4294047619047623</v>
      </c>
    </row>
    <row r="1524" spans="11:18">
      <c r="K1524">
        <v>42703</v>
      </c>
      <c r="L1524" s="227">
        <v>2204.6599000000001</v>
      </c>
      <c r="M1524" s="227">
        <v>19601.29</v>
      </c>
      <c r="N1524" s="227">
        <v>15.836399999999999</v>
      </c>
      <c r="O1524" s="227">
        <v>2.4647999999999999</v>
      </c>
      <c r="P1524" s="227">
        <f t="shared" si="90"/>
        <v>2163.2944700000003</v>
      </c>
      <c r="Q1524" s="227">
        <f t="shared" si="88"/>
        <v>1254.8824997550985</v>
      </c>
      <c r="R1524" s="227">
        <f t="shared" si="89"/>
        <v>2.4306333333333332</v>
      </c>
    </row>
    <row r="1525" spans="11:18">
      <c r="K1525">
        <v>42704</v>
      </c>
      <c r="L1525" s="227">
        <v>2198.8101000000001</v>
      </c>
      <c r="M1525" s="227">
        <v>19434</v>
      </c>
      <c r="N1525" s="227">
        <v>16.226700000000001</v>
      </c>
      <c r="O1525" s="227">
        <v>2.4077000000000002</v>
      </c>
      <c r="P1525" s="227">
        <f t="shared" si="90"/>
        <v>2167.6489750000005</v>
      </c>
      <c r="Q1525" s="227">
        <f t="shared" si="88"/>
        <v>1250.1779374727319</v>
      </c>
      <c r="R1525" s="227">
        <f t="shared" si="89"/>
        <v>2.4336523809523807</v>
      </c>
    </row>
    <row r="1526" spans="11:18">
      <c r="K1526">
        <v>42705</v>
      </c>
      <c r="L1526" s="227">
        <v>2191.0801000000001</v>
      </c>
      <c r="M1526" s="227">
        <v>19793.52</v>
      </c>
      <c r="N1526" s="227">
        <v>15.9596</v>
      </c>
      <c r="O1526" s="227">
        <v>2.3931</v>
      </c>
      <c r="P1526" s="227">
        <f t="shared" si="90"/>
        <v>2172.3059850000004</v>
      </c>
      <c r="Q1526" s="227">
        <f t="shared" si="88"/>
        <v>1247.9297819487961</v>
      </c>
      <c r="R1526" s="227">
        <f t="shared" si="89"/>
        <v>2.432404761904762</v>
      </c>
    </row>
    <row r="1527" spans="11:18">
      <c r="K1527">
        <v>42706</v>
      </c>
      <c r="L1527" s="227">
        <v>2191.9499999999998</v>
      </c>
      <c r="M1527" s="227">
        <v>19535.2</v>
      </c>
      <c r="N1527" s="227">
        <v>15.925000000000001</v>
      </c>
      <c r="O1527" s="227">
        <v>2.3363</v>
      </c>
      <c r="P1527" s="227">
        <f t="shared" si="90"/>
        <v>2177.4704900000002</v>
      </c>
      <c r="Q1527" s="227">
        <f t="shared" si="88"/>
        <v>1244.8953536884862</v>
      </c>
      <c r="R1527" s="227">
        <f t="shared" si="89"/>
        <v>2.431052380952381</v>
      </c>
    </row>
    <row r="1528" spans="11:18">
      <c r="K1528">
        <v>42709</v>
      </c>
      <c r="L1528" s="227">
        <v>2204.71</v>
      </c>
      <c r="M1528" s="227">
        <v>19666.59</v>
      </c>
      <c r="N1528" s="227">
        <v>15.948600000000001</v>
      </c>
      <c r="O1528" s="227">
        <v>2.3948</v>
      </c>
      <c r="P1528" s="227">
        <f t="shared" si="90"/>
        <v>2183.4469950000002</v>
      </c>
      <c r="Q1528" s="227">
        <f t="shared" si="88"/>
        <v>1242.2296826394627</v>
      </c>
      <c r="R1528" s="227">
        <f t="shared" si="89"/>
        <v>2.4319619047619048</v>
      </c>
    </row>
    <row r="1529" spans="11:18">
      <c r="K1529">
        <v>42710</v>
      </c>
      <c r="L1529" s="227">
        <v>2212.23</v>
      </c>
      <c r="M1529" s="227">
        <v>19705.099999999999</v>
      </c>
      <c r="N1529" s="227">
        <v>16.005500000000001</v>
      </c>
      <c r="O1529" s="227">
        <v>2.4073000000000002</v>
      </c>
      <c r="P1529" s="227">
        <f t="shared" si="90"/>
        <v>2187.4824950000002</v>
      </c>
      <c r="Q1529" s="227">
        <f t="shared" si="88"/>
        <v>1238.2288176102581</v>
      </c>
      <c r="R1529" s="227">
        <f t="shared" si="89"/>
        <v>2.4336380952380954</v>
      </c>
    </row>
    <row r="1530" spans="11:18">
      <c r="K1530">
        <v>42711</v>
      </c>
      <c r="L1530" s="227">
        <v>2241.3501000000001</v>
      </c>
      <c r="M1530" s="227">
        <v>19801.71</v>
      </c>
      <c r="N1530" s="227">
        <v>16.019400000000001</v>
      </c>
      <c r="O1530" s="227">
        <v>2.4358</v>
      </c>
      <c r="P1530" s="227">
        <f t="shared" si="90"/>
        <v>2192.5719950000002</v>
      </c>
      <c r="Q1530" s="227">
        <f t="shared" si="88"/>
        <v>1233.8176342825484</v>
      </c>
      <c r="R1530" s="227">
        <f t="shared" si="89"/>
        <v>2.4371</v>
      </c>
    </row>
    <row r="1531" spans="11:18">
      <c r="K1531">
        <v>42712</v>
      </c>
      <c r="L1531" s="227">
        <v>2246.1898999999999</v>
      </c>
      <c r="M1531" s="227">
        <v>20022.419999999998</v>
      </c>
      <c r="N1531" s="227">
        <v>15.987500000000001</v>
      </c>
      <c r="O1531" s="227">
        <v>2.4698000000000002</v>
      </c>
      <c r="P1531" s="227">
        <f t="shared" si="90"/>
        <v>2196.7184900000002</v>
      </c>
      <c r="Q1531" s="227">
        <f t="shared" si="88"/>
        <v>1230.8688905847089</v>
      </c>
      <c r="R1531" s="227">
        <f t="shared" si="89"/>
        <v>2.4405952380952378</v>
      </c>
    </row>
    <row r="1532" spans="11:18">
      <c r="K1532">
        <v>42713</v>
      </c>
      <c r="L1532" s="227">
        <v>2259.5300000000002</v>
      </c>
      <c r="M1532" s="227">
        <v>20203.27</v>
      </c>
      <c r="N1532" s="227">
        <v>16.162600000000001</v>
      </c>
      <c r="O1532" s="227">
        <v>2.4931999999999999</v>
      </c>
      <c r="P1532" s="227">
        <f t="shared" si="90"/>
        <v>2201.3209900000002</v>
      </c>
      <c r="Q1532" s="227">
        <f t="shared" si="88"/>
        <v>1229.1742311662813</v>
      </c>
      <c r="R1532" s="227">
        <f t="shared" si="89"/>
        <v>2.4485904761904762</v>
      </c>
    </row>
    <row r="1533" spans="11:18">
      <c r="K1533">
        <v>42716</v>
      </c>
      <c r="L1533" s="227">
        <v>2256.96</v>
      </c>
      <c r="M1533" s="227">
        <v>20248.419999999998</v>
      </c>
      <c r="N1533" s="227">
        <v>16.202999999999999</v>
      </c>
      <c r="O1533" s="227">
        <v>2.4466999999999999</v>
      </c>
      <c r="P1533" s="227">
        <f t="shared" si="90"/>
        <v>2205.9464899999998</v>
      </c>
      <c r="Q1533" s="227">
        <f t="shared" si="88"/>
        <v>1229.0858794091689</v>
      </c>
      <c r="R1533" s="227">
        <f t="shared" si="89"/>
        <v>2.4494047619047614</v>
      </c>
    </row>
    <row r="1534" spans="11:18">
      <c r="K1534">
        <v>42717</v>
      </c>
      <c r="L1534" s="227">
        <v>2271.7199999999998</v>
      </c>
      <c r="M1534" s="227">
        <v>20265.32</v>
      </c>
      <c r="N1534" s="227">
        <v>15.9917</v>
      </c>
      <c r="O1534" s="227">
        <v>2.4146000000000001</v>
      </c>
      <c r="P1534" s="227">
        <f t="shared" si="90"/>
        <v>2211.3224899999996</v>
      </c>
      <c r="Q1534" s="227">
        <f t="shared" si="88"/>
        <v>1230.6798704665159</v>
      </c>
      <c r="R1534" s="227">
        <f t="shared" si="89"/>
        <v>2.4465809523809519</v>
      </c>
    </row>
    <row r="1535" spans="11:18">
      <c r="K1535">
        <v>42718</v>
      </c>
      <c r="L1535" s="227">
        <v>2253.2800000000002</v>
      </c>
      <c r="M1535" s="227">
        <v>20561.900000000001</v>
      </c>
      <c r="N1535" s="227">
        <v>16.052299999999999</v>
      </c>
      <c r="O1535" s="227">
        <v>2.4289999999999998</v>
      </c>
      <c r="P1535" s="227">
        <f t="shared" si="90"/>
        <v>2214.9669949999998</v>
      </c>
      <c r="Q1535" s="227">
        <f t="shared" si="88"/>
        <v>1234.2583507375844</v>
      </c>
      <c r="R1535" s="227">
        <f t="shared" si="89"/>
        <v>2.4447809523809525</v>
      </c>
    </row>
    <row r="1536" spans="11:18">
      <c r="K1536">
        <v>42719</v>
      </c>
      <c r="L1536" s="227">
        <v>2262.0300000000002</v>
      </c>
      <c r="M1536" s="227">
        <v>20834.740000000002</v>
      </c>
      <c r="N1536" s="227">
        <v>15.9231</v>
      </c>
      <c r="O1536" s="227">
        <v>2.4129</v>
      </c>
      <c r="P1536" s="227">
        <f t="shared" si="90"/>
        <v>2219.2214999999997</v>
      </c>
      <c r="Q1536" s="227">
        <f t="shared" si="88"/>
        <v>1238.2707499058513</v>
      </c>
      <c r="R1536" s="227">
        <f t="shared" si="89"/>
        <v>2.4455333333333336</v>
      </c>
    </row>
    <row r="1537" spans="11:18">
      <c r="K1537">
        <v>42720</v>
      </c>
      <c r="L1537" s="227">
        <v>2258.0700999999999</v>
      </c>
      <c r="M1537" s="227">
        <v>20683.02</v>
      </c>
      <c r="N1537" s="227">
        <v>15.991899999999999</v>
      </c>
      <c r="O1537" s="227">
        <v>2.3719999999999999</v>
      </c>
      <c r="P1537" s="227">
        <f t="shared" si="90"/>
        <v>2222.7689999999993</v>
      </c>
      <c r="Q1537" s="227">
        <f t="shared" si="88"/>
        <v>1241.1066334895793</v>
      </c>
      <c r="R1537" s="227">
        <f t="shared" si="89"/>
        <v>2.4410952380952384</v>
      </c>
    </row>
    <row r="1538" spans="11:18">
      <c r="K1538">
        <v>42723</v>
      </c>
      <c r="L1538" s="227">
        <v>2262.5300000000002</v>
      </c>
      <c r="M1538" s="227">
        <v>20812.82</v>
      </c>
      <c r="N1538" s="227">
        <v>15.7912</v>
      </c>
      <c r="O1538" s="227">
        <v>2.3117000000000001</v>
      </c>
      <c r="P1538" s="227">
        <f t="shared" si="90"/>
        <v>2226.8005049999997</v>
      </c>
      <c r="Q1538" s="227">
        <f t="shared" si="88"/>
        <v>1245.4814013194186</v>
      </c>
      <c r="R1538" s="227">
        <f t="shared" si="89"/>
        <v>2.4315761904761906</v>
      </c>
    </row>
    <row r="1539" spans="11:18">
      <c r="K1539">
        <v>42724</v>
      </c>
      <c r="L1539" s="227">
        <v>2270.7600000000002</v>
      </c>
      <c r="M1539" s="227">
        <v>20727.560000000001</v>
      </c>
      <c r="N1539" s="227">
        <v>15.8391</v>
      </c>
      <c r="O1539" s="227">
        <v>2.3650000000000002</v>
      </c>
      <c r="P1539" s="227">
        <f t="shared" si="90"/>
        <v>2230.4295099999995</v>
      </c>
      <c r="Q1539" s="227">
        <f t="shared" si="88"/>
        <v>1249.0128928826441</v>
      </c>
      <c r="R1539" s="227">
        <f t="shared" si="89"/>
        <v>2.4249428571428573</v>
      </c>
    </row>
    <row r="1540" spans="11:18">
      <c r="K1540">
        <v>42725</v>
      </c>
      <c r="L1540" s="227">
        <v>2265.1799000000001</v>
      </c>
      <c r="M1540" s="227">
        <v>20926.18</v>
      </c>
      <c r="N1540" s="227">
        <v>16.126100000000001</v>
      </c>
      <c r="O1540" s="227">
        <v>2.3898999999999999</v>
      </c>
      <c r="P1540" s="227">
        <f t="shared" si="90"/>
        <v>2233.54151</v>
      </c>
      <c r="Q1540" s="227">
        <f t="shared" si="88"/>
        <v>1253.7900328951894</v>
      </c>
      <c r="R1540" s="227">
        <f t="shared" si="89"/>
        <v>2.4204476190476192</v>
      </c>
    </row>
    <row r="1541" spans="11:18">
      <c r="K1541">
        <v>42726</v>
      </c>
      <c r="L1541" s="227">
        <v>2260.96</v>
      </c>
      <c r="M1541" s="227">
        <v>20994.799999999999</v>
      </c>
      <c r="N1541" s="227">
        <v>15.941000000000001</v>
      </c>
      <c r="O1541" s="227">
        <v>2.4525999999999999</v>
      </c>
      <c r="P1541" s="227">
        <f t="shared" si="90"/>
        <v>2236.3535099999999</v>
      </c>
      <c r="Q1541" s="227">
        <f t="shared" si="88"/>
        <v>1259.0988100253055</v>
      </c>
      <c r="R1541" s="227">
        <f t="shared" si="89"/>
        <v>2.4187571428571428</v>
      </c>
    </row>
    <row r="1542" spans="11:18">
      <c r="K1542">
        <v>42727</v>
      </c>
      <c r="L1542" s="227">
        <v>2263.79</v>
      </c>
      <c r="M1542" s="227">
        <v>20812.169999999998</v>
      </c>
      <c r="N1542" s="227">
        <v>15.765599999999999</v>
      </c>
      <c r="O1542" s="227">
        <v>2.4779</v>
      </c>
      <c r="P1542" s="227">
        <f t="shared" si="90"/>
        <v>2237.6600095238095</v>
      </c>
      <c r="Q1542" s="227">
        <f t="shared" si="88"/>
        <v>1263.8141820246869</v>
      </c>
      <c r="R1542" s="227">
        <f t="shared" si="89"/>
        <v>2.4199380952380953</v>
      </c>
    </row>
    <row r="1543" spans="11:18">
      <c r="K1543">
        <v>42730</v>
      </c>
      <c r="M1543" s="227">
        <v>20748.13</v>
      </c>
      <c r="N1543" s="227">
        <v>15.5793</v>
      </c>
      <c r="O1543" s="227">
        <v>2.4780000000000002</v>
      </c>
      <c r="P1543" s="227">
        <f t="shared" si="90"/>
        <v>2238.875505</v>
      </c>
      <c r="Q1543" s="227">
        <f t="shared" si="88"/>
        <v>1268.7314523994082</v>
      </c>
      <c r="R1543" s="227">
        <f t="shared" si="89"/>
        <v>2.4203238095238091</v>
      </c>
    </row>
    <row r="1544" spans="11:18">
      <c r="K1544">
        <v>42731</v>
      </c>
      <c r="L1544" s="227">
        <v>2268.8798999999999</v>
      </c>
      <c r="M1544" s="227">
        <v>20669.72</v>
      </c>
      <c r="N1544" s="227">
        <v>15.7821</v>
      </c>
      <c r="O1544" s="227">
        <v>2.4996999999999998</v>
      </c>
      <c r="P1544" s="227">
        <f t="shared" si="90"/>
        <v>2242.2335000000003</v>
      </c>
      <c r="Q1544" s="227">
        <f t="shared" si="88"/>
        <v>1271.5657034594337</v>
      </c>
      <c r="R1544" s="227">
        <f t="shared" si="89"/>
        <v>2.4215619047619046</v>
      </c>
    </row>
    <row r="1545" spans="11:18">
      <c r="K1545">
        <v>42732</v>
      </c>
      <c r="L1545" s="227">
        <v>2249.9198999999999</v>
      </c>
      <c r="M1545" s="227">
        <v>20513.169999999998</v>
      </c>
      <c r="N1545" s="227">
        <v>15.7873</v>
      </c>
      <c r="O1545" s="227">
        <v>2.5179</v>
      </c>
      <c r="P1545" s="227">
        <f t="shared" si="90"/>
        <v>2244.4965000000002</v>
      </c>
      <c r="Q1545" s="227">
        <f t="shared" si="88"/>
        <v>1274.4740284279267</v>
      </c>
      <c r="R1545" s="227">
        <f t="shared" si="89"/>
        <v>2.4240904761904756</v>
      </c>
    </row>
    <row r="1546" spans="11:18">
      <c r="K1546">
        <v>42733</v>
      </c>
      <c r="L1546" s="227">
        <v>2249.2600000000002</v>
      </c>
      <c r="M1546" s="227">
        <v>20668.71</v>
      </c>
      <c r="N1546" s="227">
        <v>16.139500000000002</v>
      </c>
      <c r="O1546" s="227">
        <v>2.5596999999999999</v>
      </c>
      <c r="P1546" s="227">
        <f t="shared" si="90"/>
        <v>2247.0189950000004</v>
      </c>
      <c r="Q1546" s="227">
        <f t="shared" si="88"/>
        <v>1278.4924164296458</v>
      </c>
      <c r="R1546" s="227">
        <f t="shared" si="89"/>
        <v>2.4313285714285708</v>
      </c>
    </row>
    <row r="1547" spans="11:18">
      <c r="K1547">
        <v>42734</v>
      </c>
      <c r="L1547" s="227">
        <v>2238.8301000000001</v>
      </c>
      <c r="M1547" s="227">
        <v>20768.98</v>
      </c>
      <c r="N1547" s="227">
        <v>15.9176</v>
      </c>
      <c r="O1547" s="227">
        <v>2.6053000000000002</v>
      </c>
      <c r="P1547" s="227">
        <f t="shared" si="90"/>
        <v>2249.4064950000002</v>
      </c>
      <c r="Q1547" s="227">
        <f t="shared" si="88"/>
        <v>1281.5656322843386</v>
      </c>
      <c r="R1547" s="227">
        <f t="shared" si="89"/>
        <v>2.4414333333333325</v>
      </c>
    </row>
    <row r="1548" spans="11:18">
      <c r="K1548">
        <v>42737</v>
      </c>
      <c r="M1548" s="227">
        <v>21169.87</v>
      </c>
      <c r="N1548" s="227">
        <v>16.6203</v>
      </c>
      <c r="O1548" s="227">
        <v>2.5745</v>
      </c>
      <c r="P1548" s="227">
        <f t="shared" si="90"/>
        <v>2252.4305210526313</v>
      </c>
      <c r="Q1548" s="227">
        <f t="shared" si="88"/>
        <v>1283.7815246501002</v>
      </c>
      <c r="R1548" s="227">
        <f t="shared" si="89"/>
        <v>2.45277619047619</v>
      </c>
    </row>
    <row r="1549" spans="11:18">
      <c r="K1549">
        <v>42738</v>
      </c>
      <c r="L1549" s="227">
        <v>2257.8301000000001</v>
      </c>
      <c r="M1549" s="227">
        <v>21198.87</v>
      </c>
      <c r="N1549" s="227">
        <v>16.1341</v>
      </c>
      <c r="O1549" s="227">
        <v>2.6257999999999999</v>
      </c>
      <c r="P1549" s="227">
        <f t="shared" si="90"/>
        <v>2255.226315789474</v>
      </c>
      <c r="Q1549" s="227">
        <f t="shared" si="88"/>
        <v>1287.6358782249949</v>
      </c>
      <c r="R1549" s="227">
        <f t="shared" si="89"/>
        <v>2.4637761904761901</v>
      </c>
    </row>
    <row r="1550" spans="11:18">
      <c r="K1550">
        <v>42739</v>
      </c>
      <c r="L1550" s="227">
        <v>2270.75</v>
      </c>
      <c r="M1550" s="227">
        <v>21027.67</v>
      </c>
      <c r="N1550" s="227">
        <v>16.2088</v>
      </c>
      <c r="O1550" s="227">
        <v>2.6002000000000001</v>
      </c>
      <c r="P1550" s="227">
        <f t="shared" si="90"/>
        <v>2258.3063157894735</v>
      </c>
      <c r="Q1550" s="227">
        <f t="shared" si="88"/>
        <v>1290.7933451104059</v>
      </c>
      <c r="R1550" s="227">
        <f t="shared" si="89"/>
        <v>2.4729619047619047</v>
      </c>
    </row>
    <row r="1551" spans="11:18">
      <c r="K1551">
        <v>42740</v>
      </c>
      <c r="L1551" s="227">
        <v>2269</v>
      </c>
      <c r="M1551" s="227">
        <v>20889.45</v>
      </c>
      <c r="N1551" s="227">
        <v>16.0336</v>
      </c>
      <c r="O1551" s="227">
        <v>2.4929999999999999</v>
      </c>
      <c r="P1551" s="227">
        <f t="shared" si="90"/>
        <v>2259.7615736842104</v>
      </c>
      <c r="Q1551" s="227">
        <f t="shared" si="88"/>
        <v>1293.9763264049966</v>
      </c>
      <c r="R1551" s="227">
        <f t="shared" si="89"/>
        <v>2.4756857142857145</v>
      </c>
    </row>
    <row r="1552" spans="11:18">
      <c r="K1552">
        <v>42741</v>
      </c>
      <c r="L1552" s="227">
        <v>2276.98</v>
      </c>
      <c r="M1552" s="227">
        <v>21019.91</v>
      </c>
      <c r="N1552" s="227">
        <v>15.9472</v>
      </c>
      <c r="O1552" s="227">
        <v>2.5402</v>
      </c>
      <c r="P1552" s="227">
        <f t="shared" si="90"/>
        <v>2261.3821052631579</v>
      </c>
      <c r="Q1552" s="227">
        <f t="shared" si="88"/>
        <v>1297.1008289044328</v>
      </c>
      <c r="R1552" s="227">
        <f t="shared" si="89"/>
        <v>2.4790380952380953</v>
      </c>
    </row>
    <row r="1553" spans="11:18">
      <c r="K1553">
        <v>42744</v>
      </c>
      <c r="L1553" s="227">
        <v>2268.8998999999999</v>
      </c>
      <c r="M1553" s="227">
        <v>21157.45</v>
      </c>
      <c r="N1553" s="227">
        <v>16.015799999999999</v>
      </c>
      <c r="O1553" s="227">
        <v>2.5005000000000002</v>
      </c>
      <c r="P1553" s="227">
        <f t="shared" si="90"/>
        <v>2261.8752578947369</v>
      </c>
      <c r="Q1553" s="227">
        <f t="shared" si="88"/>
        <v>1300.5094841844889</v>
      </c>
      <c r="R1553" s="227">
        <f t="shared" si="89"/>
        <v>2.4793857142857143</v>
      </c>
    </row>
    <row r="1554" spans="11:18">
      <c r="K1554">
        <v>42745</v>
      </c>
      <c r="L1554" s="227">
        <v>2268.8998999999999</v>
      </c>
      <c r="M1554" s="227">
        <v>21212.03</v>
      </c>
      <c r="N1554" s="227">
        <v>15.8825</v>
      </c>
      <c r="O1554" s="227">
        <v>2.4607000000000001</v>
      </c>
      <c r="P1554" s="227">
        <f t="shared" si="90"/>
        <v>2262.5036736842103</v>
      </c>
      <c r="Q1554" s="227">
        <f t="shared" si="88"/>
        <v>1304.6243763602183</v>
      </c>
      <c r="R1554" s="227">
        <f t="shared" si="89"/>
        <v>2.4800523809523813</v>
      </c>
    </row>
    <row r="1555" spans="11:18">
      <c r="K1555">
        <v>42746</v>
      </c>
      <c r="L1555" s="227">
        <v>2275.3200999999999</v>
      </c>
      <c r="M1555" s="227">
        <v>20985.52</v>
      </c>
      <c r="N1555" s="227">
        <v>15.7784</v>
      </c>
      <c r="O1555" s="227">
        <v>2.4175</v>
      </c>
      <c r="P1555" s="227">
        <f t="shared" si="90"/>
        <v>2262.6931526315784</v>
      </c>
      <c r="Q1555" s="227">
        <f t="shared" si="88"/>
        <v>1307.6026198424615</v>
      </c>
      <c r="R1555" s="227">
        <f t="shared" si="89"/>
        <v>2.4801904761904763</v>
      </c>
    </row>
    <row r="1556" spans="11:18">
      <c r="K1556">
        <v>42747</v>
      </c>
      <c r="L1556" s="227">
        <v>2270.4398999999999</v>
      </c>
      <c r="M1556" s="227">
        <v>21169.68</v>
      </c>
      <c r="N1556" s="227">
        <v>15.8789</v>
      </c>
      <c r="O1556" s="227">
        <v>2.4049999999999998</v>
      </c>
      <c r="P1556" s="227">
        <f t="shared" si="90"/>
        <v>2263.5963052631573</v>
      </c>
      <c r="Q1556" s="227">
        <f t="shared" si="88"/>
        <v>1310.093099210525</v>
      </c>
      <c r="R1556" s="227">
        <f t="shared" si="89"/>
        <v>2.4790476190476194</v>
      </c>
    </row>
    <row r="1557" spans="11:18">
      <c r="K1557">
        <v>42748</v>
      </c>
      <c r="L1557" s="227">
        <v>2274.6399000000001</v>
      </c>
      <c r="M1557" s="227">
        <v>21076.71</v>
      </c>
      <c r="N1557" s="227">
        <v>15.889099999999999</v>
      </c>
      <c r="O1557" s="227">
        <v>2.4194</v>
      </c>
      <c r="P1557" s="227">
        <f t="shared" si="90"/>
        <v>2264.259984210526</v>
      </c>
      <c r="Q1557" s="227">
        <f t="shared" si="88"/>
        <v>1310.9482362899328</v>
      </c>
      <c r="R1557" s="227">
        <f t="shared" si="89"/>
        <v>2.4793571428571433</v>
      </c>
    </row>
    <row r="1558" spans="11:18">
      <c r="K1558">
        <v>42751</v>
      </c>
      <c r="M1558" s="227">
        <v>21140.16</v>
      </c>
      <c r="N1558" s="227">
        <v>16.1175</v>
      </c>
      <c r="O1558" s="227">
        <v>2.4123000000000001</v>
      </c>
      <c r="P1558" s="227">
        <f t="shared" si="90"/>
        <v>2264.6038666666664</v>
      </c>
      <c r="Q1558" s="227">
        <f t="shared" ref="Q1558:Q1621" si="91">+AVERAGE(M1538:M1558)/AVERAGE(N1538:N1558)</f>
        <v>1311.8208696949357</v>
      </c>
      <c r="R1558" s="227">
        <f t="shared" ref="R1558:R1621" si="92">AVERAGE(O1538:O1558)</f>
        <v>2.4812761904761906</v>
      </c>
    </row>
    <row r="1559" spans="11:18">
      <c r="K1559">
        <v>42752</v>
      </c>
      <c r="L1559" s="227">
        <v>2267.8899000000001</v>
      </c>
      <c r="M1559" s="227">
        <v>21510</v>
      </c>
      <c r="N1559" s="227">
        <v>15.8576</v>
      </c>
      <c r="O1559" s="227">
        <v>2.3782000000000001</v>
      </c>
      <c r="P1559" s="227">
        <f t="shared" si="90"/>
        <v>2264.901638888889</v>
      </c>
      <c r="Q1559" s="227">
        <f t="shared" si="91"/>
        <v>1313.6406780308162</v>
      </c>
      <c r="R1559" s="227">
        <f t="shared" si="92"/>
        <v>2.4844428571428576</v>
      </c>
    </row>
    <row r="1560" spans="11:18">
      <c r="K1560">
        <v>42753</v>
      </c>
      <c r="L1560" s="227">
        <v>2271.8899000000001</v>
      </c>
      <c r="M1560" s="227">
        <v>21426.58</v>
      </c>
      <c r="N1560" s="227">
        <v>15.9955</v>
      </c>
      <c r="O1560" s="227">
        <v>2.4178000000000002</v>
      </c>
      <c r="P1560" s="227">
        <f t="shared" si="90"/>
        <v>2264.9644111111115</v>
      </c>
      <c r="Q1560" s="227">
        <f t="shared" si="91"/>
        <v>1315.1122637059636</v>
      </c>
      <c r="R1560" s="227">
        <f t="shared" si="92"/>
        <v>2.4869571428571433</v>
      </c>
    </row>
    <row r="1561" spans="11:18">
      <c r="K1561">
        <v>42754</v>
      </c>
      <c r="L1561" s="227">
        <v>2263.6898999999999</v>
      </c>
      <c r="M1561" s="227">
        <v>21502.41</v>
      </c>
      <c r="N1561" s="227">
        <v>15.992000000000001</v>
      </c>
      <c r="O1561" s="227">
        <v>2.3765000000000001</v>
      </c>
      <c r="P1561" s="227">
        <f t="shared" si="90"/>
        <v>2264.8816333333334</v>
      </c>
      <c r="Q1561" s="227">
        <f t="shared" si="91"/>
        <v>1317.3570237398203</v>
      </c>
      <c r="R1561" s="227">
        <f t="shared" si="92"/>
        <v>2.4863190476190478</v>
      </c>
    </row>
    <row r="1562" spans="11:18">
      <c r="K1562">
        <v>42755</v>
      </c>
      <c r="L1562" s="227">
        <v>2271.3101000000001</v>
      </c>
      <c r="M1562" s="227">
        <v>21656.6</v>
      </c>
      <c r="N1562" s="227">
        <v>15.968299999999999</v>
      </c>
      <c r="O1562" s="227">
        <v>2.4197000000000002</v>
      </c>
      <c r="P1562" s="227">
        <f t="shared" si="90"/>
        <v>2265.4566388888893</v>
      </c>
      <c r="Q1562" s="227">
        <f t="shared" si="91"/>
        <v>1319.2235699735452</v>
      </c>
      <c r="R1562" s="227">
        <f t="shared" si="92"/>
        <v>2.484752380952381</v>
      </c>
    </row>
    <row r="1563" spans="11:18">
      <c r="K1563">
        <v>42758</v>
      </c>
      <c r="L1563" s="227">
        <v>2265.1999999999998</v>
      </c>
      <c r="M1563" s="227">
        <v>21833.61</v>
      </c>
      <c r="N1563" s="227">
        <v>16.001799999999999</v>
      </c>
      <c r="O1563" s="227">
        <v>2.3874</v>
      </c>
      <c r="P1563" s="227">
        <f t="shared" si="90"/>
        <v>2265.5349722222222</v>
      </c>
      <c r="Q1563" s="227">
        <f t="shared" si="91"/>
        <v>1321.3391641571829</v>
      </c>
      <c r="R1563" s="227">
        <f t="shared" si="92"/>
        <v>2.4804428571428572</v>
      </c>
    </row>
    <row r="1564" spans="11:18">
      <c r="K1564">
        <v>42759</v>
      </c>
      <c r="L1564" s="227">
        <v>2280.0700999999999</v>
      </c>
      <c r="M1564" s="227">
        <v>21674.240000000002</v>
      </c>
      <c r="N1564" s="227">
        <v>15.9854</v>
      </c>
      <c r="O1564" s="227">
        <v>2.3193000000000001</v>
      </c>
      <c r="P1564" s="227">
        <f t="shared" ref="P1564:P1627" si="93">+AVERAGE(L1544:L1564)</f>
        <v>2266.2999789473683</v>
      </c>
      <c r="Q1564" s="227">
        <f t="shared" si="91"/>
        <v>1322.4986626809546</v>
      </c>
      <c r="R1564" s="227">
        <f t="shared" si="92"/>
        <v>2.4728857142857144</v>
      </c>
    </row>
    <row r="1565" spans="11:18">
      <c r="K1565">
        <v>42760</v>
      </c>
      <c r="L1565" s="227">
        <v>2298.3701000000001</v>
      </c>
      <c r="M1565" s="227">
        <v>21033.96</v>
      </c>
      <c r="N1565" s="227">
        <v>16.041399999999999</v>
      </c>
      <c r="O1565" s="227">
        <v>2.3605</v>
      </c>
      <c r="P1565" s="227">
        <f t="shared" si="93"/>
        <v>2267.852094736842</v>
      </c>
      <c r="Q1565" s="227">
        <f t="shared" si="91"/>
        <v>1322.5620671008221</v>
      </c>
      <c r="R1565" s="227">
        <f t="shared" si="92"/>
        <v>2.4662571428571427</v>
      </c>
    </row>
    <row r="1566" spans="11:18">
      <c r="K1566">
        <v>42761</v>
      </c>
      <c r="L1566" s="227">
        <v>2296.6799000000001</v>
      </c>
      <c r="M1566" s="227">
        <v>21614.87</v>
      </c>
      <c r="N1566" s="227">
        <v>15.9918</v>
      </c>
      <c r="O1566" s="227">
        <v>2.3353999999999999</v>
      </c>
      <c r="P1566" s="227">
        <f t="shared" si="93"/>
        <v>2270.3131473684211</v>
      </c>
      <c r="Q1566" s="227">
        <f t="shared" si="91"/>
        <v>1325.0330636025096</v>
      </c>
      <c r="R1566" s="227">
        <f t="shared" si="92"/>
        <v>2.4575666666666667</v>
      </c>
    </row>
    <row r="1567" spans="11:18">
      <c r="K1567">
        <v>42762</v>
      </c>
      <c r="L1567" s="227">
        <v>2294.6898999999999</v>
      </c>
      <c r="M1567" s="227">
        <v>21500.84</v>
      </c>
      <c r="N1567" s="227">
        <v>16.095700000000001</v>
      </c>
      <c r="O1567" s="227">
        <v>2.3408000000000002</v>
      </c>
      <c r="P1567" s="227">
        <f t="shared" si="93"/>
        <v>2272.7041947368421</v>
      </c>
      <c r="Q1567" s="227">
        <f t="shared" si="91"/>
        <v>1327.6795857213233</v>
      </c>
      <c r="R1567" s="227">
        <f t="shared" si="92"/>
        <v>2.4471428571428571</v>
      </c>
    </row>
    <row r="1568" spans="11:18">
      <c r="K1568">
        <v>42765</v>
      </c>
      <c r="L1568" s="227">
        <v>2280.8998999999999</v>
      </c>
      <c r="M1568" s="227">
        <v>21520.66</v>
      </c>
      <c r="N1568" s="227">
        <v>15.815</v>
      </c>
      <c r="O1568" s="227">
        <v>2.3822000000000001</v>
      </c>
      <c r="P1568" s="227">
        <f t="shared" si="93"/>
        <v>2274.9183947368424</v>
      </c>
      <c r="Q1568" s="227">
        <f t="shared" si="91"/>
        <v>1330.3201747981489</v>
      </c>
      <c r="R1568" s="227">
        <f t="shared" si="92"/>
        <v>2.4365190476190475</v>
      </c>
    </row>
    <row r="1569" spans="11:18">
      <c r="K1569">
        <v>42766</v>
      </c>
      <c r="L1569" s="227">
        <v>2278.8701000000001</v>
      </c>
      <c r="M1569" s="227">
        <v>21684.59</v>
      </c>
      <c r="N1569" s="227">
        <v>15.9533</v>
      </c>
      <c r="O1569" s="227">
        <v>2.3660999999999999</v>
      </c>
      <c r="P1569" s="227">
        <f t="shared" si="93"/>
        <v>2275.11598</v>
      </c>
      <c r="Q1569" s="227">
        <f t="shared" si="91"/>
        <v>1334.498099877914</v>
      </c>
      <c r="R1569" s="227">
        <f t="shared" si="92"/>
        <v>2.426595238095238</v>
      </c>
    </row>
    <row r="1570" spans="11:18">
      <c r="K1570">
        <v>42767</v>
      </c>
      <c r="L1570" s="227">
        <v>2279.5500000000002</v>
      </c>
      <c r="M1570" s="227">
        <v>22141.71</v>
      </c>
      <c r="N1570" s="227">
        <v>15.961600000000001</v>
      </c>
      <c r="O1570" s="227">
        <v>2.2961999999999998</v>
      </c>
      <c r="P1570" s="227">
        <f t="shared" si="93"/>
        <v>2276.2019750000004</v>
      </c>
      <c r="Q1570" s="227">
        <f t="shared" si="91"/>
        <v>1337.9954217390475</v>
      </c>
      <c r="R1570" s="227">
        <f t="shared" si="92"/>
        <v>2.4109000000000003</v>
      </c>
    </row>
    <row r="1571" spans="11:18">
      <c r="K1571">
        <v>42768</v>
      </c>
      <c r="L1571" s="227">
        <v>2280.8501000000001</v>
      </c>
      <c r="M1571" s="227">
        <v>22347.43</v>
      </c>
      <c r="N1571" s="227">
        <v>15.917899999999999</v>
      </c>
      <c r="O1571" s="227">
        <v>2.2391999999999999</v>
      </c>
      <c r="P1571" s="227">
        <f t="shared" si="93"/>
        <v>2276.7069800000004</v>
      </c>
      <c r="Q1571" s="227">
        <f t="shared" si="91"/>
        <v>1343.095031843789</v>
      </c>
      <c r="R1571" s="227">
        <f t="shared" si="92"/>
        <v>2.3937095238095236</v>
      </c>
    </row>
    <row r="1572" spans="11:18">
      <c r="K1572">
        <v>42769</v>
      </c>
      <c r="L1572" s="227">
        <v>2297.4198999999999</v>
      </c>
      <c r="M1572" s="227">
        <v>22310.58</v>
      </c>
      <c r="N1572" s="227">
        <v>15.590299999999999</v>
      </c>
      <c r="O1572" s="227">
        <v>2.2374000000000001</v>
      </c>
      <c r="P1572" s="227">
        <f t="shared" si="93"/>
        <v>2278.1279750000003</v>
      </c>
      <c r="Q1572" s="227">
        <f t="shared" si="91"/>
        <v>1349.1203160061791</v>
      </c>
      <c r="R1572" s="227">
        <f t="shared" si="92"/>
        <v>2.3815380952380951</v>
      </c>
    </row>
    <row r="1573" spans="11:18">
      <c r="K1573">
        <v>42772</v>
      </c>
      <c r="L1573" s="227">
        <v>2292.5601000000001</v>
      </c>
      <c r="M1573" s="227">
        <v>22348.61</v>
      </c>
      <c r="N1573" s="227">
        <v>15.7758</v>
      </c>
      <c r="O1573" s="227">
        <v>2.2498</v>
      </c>
      <c r="P1573" s="227">
        <f t="shared" si="93"/>
        <v>2278.9069800000007</v>
      </c>
      <c r="Q1573" s="227">
        <f t="shared" si="91"/>
        <v>1353.783733366497</v>
      </c>
      <c r="R1573" s="227">
        <f t="shared" si="92"/>
        <v>2.3677095238095238</v>
      </c>
    </row>
    <row r="1574" spans="11:18">
      <c r="K1574">
        <v>42773</v>
      </c>
      <c r="L1574" s="227">
        <v>2293.0801000000001</v>
      </c>
      <c r="M1574" s="227">
        <v>22518.66</v>
      </c>
      <c r="N1574" s="227">
        <v>15.886699999999999</v>
      </c>
      <c r="O1574" s="227">
        <v>2.1682000000000001</v>
      </c>
      <c r="P1574" s="227">
        <f t="shared" si="93"/>
        <v>2280.1159900000002</v>
      </c>
      <c r="Q1574" s="227">
        <f t="shared" si="91"/>
        <v>1358.3773082139444</v>
      </c>
      <c r="R1574" s="227">
        <f t="shared" si="92"/>
        <v>2.3518857142857139</v>
      </c>
    </row>
    <row r="1575" spans="11:18">
      <c r="K1575">
        <v>42774</v>
      </c>
      <c r="L1575" s="227">
        <v>2294.6698999999999</v>
      </c>
      <c r="M1575" s="227">
        <v>22518.99</v>
      </c>
      <c r="N1575" s="227">
        <v>15.833</v>
      </c>
      <c r="O1575" s="227">
        <v>2.2143000000000002</v>
      </c>
      <c r="P1575" s="227">
        <f t="shared" si="93"/>
        <v>2281.4044900000004</v>
      </c>
      <c r="Q1575" s="227">
        <f t="shared" si="91"/>
        <v>1362.4876543025239</v>
      </c>
      <c r="R1575" s="227">
        <f t="shared" si="92"/>
        <v>2.340152380952381</v>
      </c>
    </row>
    <row r="1576" spans="11:18">
      <c r="K1576">
        <v>42775</v>
      </c>
      <c r="L1576" s="227">
        <v>2307.8701000000001</v>
      </c>
      <c r="M1576" s="227">
        <v>22443.599999999999</v>
      </c>
      <c r="N1576" s="227">
        <v>15.818899999999999</v>
      </c>
      <c r="O1576" s="227">
        <v>2.2320000000000002</v>
      </c>
      <c r="P1576" s="227">
        <f t="shared" si="93"/>
        <v>2283.0319900000004</v>
      </c>
      <c r="Q1576" s="227">
        <f t="shared" si="91"/>
        <v>1366.6833349533069</v>
      </c>
      <c r="R1576" s="227">
        <f t="shared" si="92"/>
        <v>2.331319047619048</v>
      </c>
    </row>
    <row r="1577" spans="11:18">
      <c r="K1577">
        <v>42776</v>
      </c>
      <c r="L1577" s="227">
        <v>2316.1001000000001</v>
      </c>
      <c r="M1577" s="227">
        <v>22355.599999999999</v>
      </c>
      <c r="N1577" s="227">
        <v>15.692399999999999</v>
      </c>
      <c r="O1577" s="227">
        <v>2.2480000000000002</v>
      </c>
      <c r="P1577" s="227">
        <f t="shared" si="93"/>
        <v>2285.3150000000001</v>
      </c>
      <c r="Q1577" s="227">
        <f t="shared" si="91"/>
        <v>1370.9947902483977</v>
      </c>
      <c r="R1577" s="227">
        <f t="shared" si="92"/>
        <v>2.3238428571428571</v>
      </c>
    </row>
    <row r="1578" spans="11:18">
      <c r="K1578">
        <v>42779</v>
      </c>
      <c r="L1578" s="227">
        <v>2328.25</v>
      </c>
      <c r="M1578" s="227">
        <v>22218.66</v>
      </c>
      <c r="N1578" s="227">
        <v>15.5855</v>
      </c>
      <c r="O1578" s="227">
        <v>2.2730000000000001</v>
      </c>
      <c r="P1578" s="227">
        <f t="shared" si="93"/>
        <v>2287.9955050000003</v>
      </c>
      <c r="Q1578" s="227">
        <f t="shared" si="91"/>
        <v>1375.6617249325643</v>
      </c>
      <c r="R1578" s="227">
        <f t="shared" si="92"/>
        <v>2.3168714285714285</v>
      </c>
    </row>
    <row r="1579" spans="11:18">
      <c r="K1579">
        <v>42780</v>
      </c>
      <c r="L1579" s="227">
        <v>2337.5801000000001</v>
      </c>
      <c r="M1579" s="227">
        <v>21928.76</v>
      </c>
      <c r="N1579" s="227">
        <v>15.535</v>
      </c>
      <c r="O1579" s="227">
        <v>2.3321999999999998</v>
      </c>
      <c r="P1579" s="227">
        <f t="shared" si="93"/>
        <v>2290.3566761904767</v>
      </c>
      <c r="Q1579" s="227">
        <f t="shared" si="91"/>
        <v>1380.4320438146515</v>
      </c>
      <c r="R1579" s="227">
        <f t="shared" si="92"/>
        <v>2.3130571428571427</v>
      </c>
    </row>
    <row r="1580" spans="11:18">
      <c r="K1580">
        <v>42781</v>
      </c>
      <c r="L1580" s="227">
        <v>2349.25</v>
      </c>
      <c r="M1580" s="227">
        <v>21614.25</v>
      </c>
      <c r="N1580" s="227">
        <v>15.522</v>
      </c>
      <c r="O1580" s="227">
        <v>2.3035000000000001</v>
      </c>
      <c r="P1580" s="227">
        <f t="shared" si="93"/>
        <v>2294.230966666667</v>
      </c>
      <c r="Q1580" s="227">
        <f t="shared" si="91"/>
        <v>1382.1365253951453</v>
      </c>
      <c r="R1580" s="227">
        <f t="shared" si="92"/>
        <v>2.3094999999999999</v>
      </c>
    </row>
    <row r="1581" spans="11:18">
      <c r="K1581">
        <v>42782</v>
      </c>
      <c r="L1581" s="227">
        <v>2347.2199999999998</v>
      </c>
      <c r="M1581" s="227">
        <v>21145.05</v>
      </c>
      <c r="N1581" s="227">
        <v>15.6455</v>
      </c>
      <c r="O1581" s="227">
        <v>2.2946</v>
      </c>
      <c r="P1581" s="227">
        <f t="shared" si="93"/>
        <v>2297.8181142857143</v>
      </c>
      <c r="Q1581" s="227">
        <f t="shared" si="91"/>
        <v>1382.7444993269876</v>
      </c>
      <c r="R1581" s="227">
        <f t="shared" si="92"/>
        <v>2.3036333333333339</v>
      </c>
    </row>
    <row r="1582" spans="11:18">
      <c r="K1582">
        <v>42783</v>
      </c>
      <c r="L1582" s="227">
        <v>2351.1599000000001</v>
      </c>
      <c r="M1582" s="227">
        <v>21394.92</v>
      </c>
      <c r="N1582" s="227">
        <v>15.653</v>
      </c>
      <c r="O1582" s="227">
        <v>2.2801999999999998</v>
      </c>
      <c r="P1582" s="227">
        <f t="shared" si="93"/>
        <v>2301.9833523809525</v>
      </c>
      <c r="Q1582" s="227">
        <f t="shared" si="91"/>
        <v>1383.8317478269944</v>
      </c>
      <c r="R1582" s="227">
        <f t="shared" si="92"/>
        <v>2.2990476190476192</v>
      </c>
    </row>
    <row r="1583" spans="11:18">
      <c r="K1583">
        <v>42786</v>
      </c>
      <c r="M1583" s="227">
        <v>21178.35</v>
      </c>
      <c r="N1583" s="227">
        <v>15.854100000000001</v>
      </c>
      <c r="O1583" s="227">
        <v>2.3180000000000001</v>
      </c>
      <c r="P1583" s="227">
        <f t="shared" si="93"/>
        <v>2303.5170150000004</v>
      </c>
      <c r="Q1583" s="227">
        <f t="shared" si="91"/>
        <v>1382.8676938343137</v>
      </c>
      <c r="R1583" s="227">
        <f t="shared" si="92"/>
        <v>2.2942047619047621</v>
      </c>
    </row>
    <row r="1584" spans="11:18">
      <c r="K1584">
        <v>42787</v>
      </c>
      <c r="L1584" s="227">
        <v>2365.3798999999999</v>
      </c>
      <c r="M1584" s="227">
        <v>21009.41</v>
      </c>
      <c r="N1584" s="227">
        <v>15.738</v>
      </c>
      <c r="O1584" s="227">
        <v>2.2803</v>
      </c>
      <c r="P1584" s="227">
        <f t="shared" si="93"/>
        <v>2308.52601</v>
      </c>
      <c r="Q1584" s="227">
        <f t="shared" si="91"/>
        <v>1381.4835113679944</v>
      </c>
      <c r="R1584" s="227">
        <f t="shared" si="92"/>
        <v>2.289104761904762</v>
      </c>
    </row>
    <row r="1585" spans="11:18">
      <c r="K1585">
        <v>42788</v>
      </c>
      <c r="L1585" s="227">
        <v>2362.8200999999999</v>
      </c>
      <c r="M1585" s="227">
        <v>21291.38</v>
      </c>
      <c r="N1585" s="227">
        <v>15.784800000000001</v>
      </c>
      <c r="O1585" s="227">
        <v>2.3180000000000001</v>
      </c>
      <c r="P1585" s="227">
        <f t="shared" si="93"/>
        <v>2312.6635099999999</v>
      </c>
      <c r="Q1585" s="227">
        <f t="shared" si="91"/>
        <v>1381.1647382192555</v>
      </c>
      <c r="R1585" s="227">
        <f t="shared" si="92"/>
        <v>2.2890428571428569</v>
      </c>
    </row>
    <row r="1586" spans="11:18">
      <c r="K1586">
        <v>42789</v>
      </c>
      <c r="L1586" s="227">
        <v>2363.8101000000001</v>
      </c>
      <c r="M1586" s="227">
        <v>21657.19</v>
      </c>
      <c r="N1586" s="227">
        <v>15.69</v>
      </c>
      <c r="O1586" s="227">
        <v>2.3540999999999999</v>
      </c>
      <c r="P1586" s="227">
        <f t="shared" si="93"/>
        <v>2315.9355100000002</v>
      </c>
      <c r="Q1586" s="227">
        <f t="shared" si="91"/>
        <v>1384.510456470281</v>
      </c>
      <c r="R1586" s="227">
        <f t="shared" si="92"/>
        <v>2.2887380952380956</v>
      </c>
    </row>
    <row r="1587" spans="11:18">
      <c r="K1587">
        <v>42790</v>
      </c>
      <c r="L1587" s="227">
        <v>2367.3400999999999</v>
      </c>
      <c r="M1587" s="227">
        <v>20614.349999999999</v>
      </c>
      <c r="N1587" s="227">
        <v>15.6869</v>
      </c>
      <c r="O1587" s="227">
        <v>2.3487</v>
      </c>
      <c r="P1587" s="227">
        <f t="shared" si="93"/>
        <v>2319.4685199999999</v>
      </c>
      <c r="Q1587" s="227">
        <f t="shared" si="91"/>
        <v>1382.7632633851242</v>
      </c>
      <c r="R1587" s="227">
        <f t="shared" si="92"/>
        <v>2.2893714285714286</v>
      </c>
    </row>
    <row r="1588" spans="11:18">
      <c r="K1588">
        <v>42793</v>
      </c>
      <c r="L1588" s="227">
        <v>2369.75</v>
      </c>
      <c r="M1588" s="227">
        <v>20996.86</v>
      </c>
      <c r="N1588" s="227">
        <v>15.825200000000001</v>
      </c>
      <c r="O1588" s="227">
        <v>2.3868</v>
      </c>
      <c r="P1588" s="227">
        <f t="shared" si="93"/>
        <v>2323.2215249999999</v>
      </c>
      <c r="Q1588" s="227">
        <f t="shared" si="91"/>
        <v>1382.3704087102349</v>
      </c>
      <c r="R1588" s="227">
        <f t="shared" si="92"/>
        <v>2.2915619047619047</v>
      </c>
    </row>
    <row r="1589" spans="11:18">
      <c r="K1589">
        <v>42794</v>
      </c>
      <c r="L1589" s="227">
        <v>2363.6399000000001</v>
      </c>
      <c r="M1589" s="227">
        <v>21066.14</v>
      </c>
      <c r="N1589" s="227">
        <v>16.050599999999999</v>
      </c>
      <c r="O1589" s="227">
        <v>2.3976999999999999</v>
      </c>
      <c r="P1589" s="227">
        <f t="shared" si="93"/>
        <v>2327.3585250000001</v>
      </c>
      <c r="Q1589" s="227">
        <f t="shared" si="91"/>
        <v>1380.0132930312798</v>
      </c>
      <c r="R1589" s="227">
        <f t="shared" si="92"/>
        <v>2.2923</v>
      </c>
    </row>
    <row r="1590" spans="11:18">
      <c r="K1590">
        <v>42795</v>
      </c>
      <c r="L1590" s="227">
        <v>2395.96</v>
      </c>
      <c r="M1590" s="227">
        <v>21297.040000000001</v>
      </c>
      <c r="N1590" s="227">
        <v>15.6815</v>
      </c>
      <c r="O1590" s="227">
        <v>2.4140999999999999</v>
      </c>
      <c r="P1590" s="227">
        <f t="shared" si="93"/>
        <v>2333.2130200000001</v>
      </c>
      <c r="Q1590" s="227">
        <f t="shared" si="91"/>
        <v>1379.9756114301542</v>
      </c>
      <c r="R1590" s="227">
        <f t="shared" si="92"/>
        <v>2.2945857142857142</v>
      </c>
    </row>
    <row r="1591" spans="11:18">
      <c r="K1591">
        <v>42796</v>
      </c>
      <c r="L1591" s="227">
        <v>2381.9198999999999</v>
      </c>
      <c r="M1591" s="227">
        <v>21226.89</v>
      </c>
      <c r="N1591" s="227">
        <v>15.5608</v>
      </c>
      <c r="O1591" s="227">
        <v>2.3874</v>
      </c>
      <c r="P1591" s="227">
        <f t="shared" si="93"/>
        <v>2338.3315150000003</v>
      </c>
      <c r="Q1591" s="227">
        <f t="shared" si="91"/>
        <v>1378.8805608003443</v>
      </c>
      <c r="R1591" s="227">
        <f t="shared" si="92"/>
        <v>2.2989285714285717</v>
      </c>
    </row>
    <row r="1592" spans="11:18">
      <c r="K1592">
        <v>42797</v>
      </c>
      <c r="L1592" s="227">
        <v>2383.1201000000001</v>
      </c>
      <c r="M1592" s="227">
        <v>21394.31</v>
      </c>
      <c r="N1592" s="227">
        <v>15.636699999999999</v>
      </c>
      <c r="O1592" s="227">
        <v>2.3256999999999999</v>
      </c>
      <c r="P1592" s="227">
        <f t="shared" si="93"/>
        <v>2343.4450150000002</v>
      </c>
      <c r="Q1592" s="227">
        <f t="shared" si="91"/>
        <v>1377.1675341701648</v>
      </c>
      <c r="R1592" s="227">
        <f t="shared" si="92"/>
        <v>2.3030476190476192</v>
      </c>
    </row>
    <row r="1593" spans="11:18">
      <c r="K1593">
        <v>42800</v>
      </c>
      <c r="L1593" s="227">
        <v>2375.3101000000001</v>
      </c>
      <c r="M1593" s="227">
        <v>21460.77</v>
      </c>
      <c r="N1593" s="227">
        <v>15.540800000000001</v>
      </c>
      <c r="O1593" s="227">
        <v>2.3433000000000002</v>
      </c>
      <c r="P1593" s="227">
        <f t="shared" si="93"/>
        <v>2347.3395250000003</v>
      </c>
      <c r="Q1593" s="227">
        <f t="shared" si="91"/>
        <v>1374.7989073846693</v>
      </c>
      <c r="R1593" s="227">
        <f t="shared" si="92"/>
        <v>2.3080904761904759</v>
      </c>
    </row>
    <row r="1594" spans="11:18">
      <c r="K1594">
        <v>42801</v>
      </c>
      <c r="L1594" s="227">
        <v>2368.3899000000001</v>
      </c>
      <c r="M1594" s="227">
        <v>21912.63</v>
      </c>
      <c r="N1594" s="227">
        <v>15.606</v>
      </c>
      <c r="O1594" s="227">
        <v>2.3256999999999999</v>
      </c>
      <c r="P1594" s="227">
        <f t="shared" si="93"/>
        <v>2351.1310149999999</v>
      </c>
      <c r="Q1594" s="227">
        <f t="shared" si="91"/>
        <v>1374.1848312177824</v>
      </c>
      <c r="R1594" s="227">
        <f t="shared" si="92"/>
        <v>2.3117047619047617</v>
      </c>
    </row>
    <row r="1595" spans="11:18">
      <c r="K1595">
        <v>42802</v>
      </c>
      <c r="L1595" s="227">
        <v>2362.98</v>
      </c>
      <c r="M1595" s="227">
        <v>22217.01</v>
      </c>
      <c r="N1595" s="227">
        <v>15.721399999999999</v>
      </c>
      <c r="O1595" s="227">
        <v>2.2242999999999999</v>
      </c>
      <c r="P1595" s="227">
        <f t="shared" si="93"/>
        <v>2354.6260100000004</v>
      </c>
      <c r="Q1595" s="227">
        <f t="shared" si="91"/>
        <v>1373.9588505927736</v>
      </c>
      <c r="R1595" s="227">
        <f t="shared" si="92"/>
        <v>2.3143761904761901</v>
      </c>
    </row>
    <row r="1596" spans="11:18">
      <c r="K1596">
        <v>42803</v>
      </c>
      <c r="L1596" s="227">
        <v>2364.8701000000001</v>
      </c>
      <c r="M1596" s="227">
        <v>22385.79</v>
      </c>
      <c r="N1596" s="227">
        <v>15.526</v>
      </c>
      <c r="O1596" s="227">
        <v>2.2294</v>
      </c>
      <c r="P1596" s="227">
        <f t="shared" si="93"/>
        <v>2358.1360200000004</v>
      </c>
      <c r="Q1596" s="227">
        <f t="shared" si="91"/>
        <v>1374.8351247635153</v>
      </c>
      <c r="R1596" s="227">
        <f t="shared" si="92"/>
        <v>2.3150952380952377</v>
      </c>
    </row>
    <row r="1597" spans="11:18">
      <c r="K1597">
        <v>42804</v>
      </c>
      <c r="L1597" s="227">
        <v>2372.6001000000001</v>
      </c>
      <c r="M1597" s="227">
        <v>22433.62</v>
      </c>
      <c r="N1597" s="227">
        <v>15.561299999999999</v>
      </c>
      <c r="O1597" s="227">
        <v>2.2345999999999999</v>
      </c>
      <c r="P1597" s="227">
        <f t="shared" si="93"/>
        <v>2361.3725200000003</v>
      </c>
      <c r="Q1597" s="227">
        <f t="shared" si="91"/>
        <v>1375.8809471357272</v>
      </c>
      <c r="R1597" s="227">
        <f t="shared" si="92"/>
        <v>2.3152190476190477</v>
      </c>
    </row>
    <row r="1598" spans="11:18">
      <c r="K1598">
        <v>42807</v>
      </c>
      <c r="L1598" s="227">
        <v>2373.4699999999998</v>
      </c>
      <c r="M1598" s="227">
        <v>22223</v>
      </c>
      <c r="N1598" s="227">
        <v>15.601699999999999</v>
      </c>
      <c r="O1598" s="227">
        <v>2.2536999999999998</v>
      </c>
      <c r="P1598" s="227">
        <f t="shared" si="93"/>
        <v>2364.2410150000005</v>
      </c>
      <c r="Q1598" s="227">
        <f t="shared" si="91"/>
        <v>1375.8572163250117</v>
      </c>
      <c r="R1598" s="227">
        <f t="shared" si="92"/>
        <v>2.315490476190476</v>
      </c>
    </row>
    <row r="1599" spans="11:18">
      <c r="K1599">
        <v>42808</v>
      </c>
      <c r="L1599" s="227">
        <v>2365.4499999999998</v>
      </c>
      <c r="M1599" s="227">
        <v>22027.84</v>
      </c>
      <c r="N1599" s="227">
        <v>15.5703</v>
      </c>
      <c r="O1599" s="227">
        <v>2.2799</v>
      </c>
      <c r="P1599" s="227">
        <f t="shared" si="93"/>
        <v>2366.1010150000006</v>
      </c>
      <c r="Q1599" s="227">
        <f t="shared" si="91"/>
        <v>1375.3407685788943</v>
      </c>
      <c r="R1599" s="227">
        <f t="shared" si="92"/>
        <v>2.3158190476190477</v>
      </c>
    </row>
    <row r="1600" spans="11:18">
      <c r="K1600">
        <v>42809</v>
      </c>
      <c r="L1600" s="227">
        <v>2385.2600000000002</v>
      </c>
      <c r="M1600" s="227">
        <v>21956.55</v>
      </c>
      <c r="N1600" s="227">
        <v>15.6014</v>
      </c>
      <c r="O1600" s="227">
        <v>2.2502</v>
      </c>
      <c r="P1600" s="227">
        <f t="shared" si="93"/>
        <v>2368.4850100000003</v>
      </c>
      <c r="Q1600" s="227">
        <f t="shared" si="91"/>
        <v>1375.1476943274442</v>
      </c>
      <c r="R1600" s="227">
        <f t="shared" si="92"/>
        <v>2.3119142857142858</v>
      </c>
    </row>
    <row r="1601" spans="11:18">
      <c r="K1601">
        <v>42810</v>
      </c>
      <c r="L1601" s="227">
        <v>2381.3798999999999</v>
      </c>
      <c r="M1601" s="227">
        <v>22127.33</v>
      </c>
      <c r="N1601" s="227">
        <v>15.5791</v>
      </c>
      <c r="O1601" s="227">
        <v>2.2553999999999998</v>
      </c>
      <c r="P1601" s="227">
        <f t="shared" si="93"/>
        <v>2370.0915050000003</v>
      </c>
      <c r="Q1601" s="227">
        <f t="shared" si="91"/>
        <v>1376.4680806198201</v>
      </c>
      <c r="R1601" s="227">
        <f t="shared" si="92"/>
        <v>2.3096238095238095</v>
      </c>
    </row>
    <row r="1602" spans="11:18">
      <c r="K1602">
        <v>42811</v>
      </c>
      <c r="L1602" s="227">
        <v>2378.25</v>
      </c>
      <c r="M1602" s="227">
        <v>22262.639999999999</v>
      </c>
      <c r="N1602" s="227">
        <v>15.614599999999999</v>
      </c>
      <c r="O1602" s="227">
        <v>2.2465000000000002</v>
      </c>
      <c r="P1602" s="227">
        <f t="shared" si="93"/>
        <v>2371.6430050000004</v>
      </c>
      <c r="Q1602" s="227">
        <f t="shared" si="91"/>
        <v>1379.9933877105013</v>
      </c>
      <c r="R1602" s="227">
        <f t="shared" si="92"/>
        <v>2.3073333333333332</v>
      </c>
    </row>
    <row r="1603" spans="11:18">
      <c r="K1603">
        <v>42814</v>
      </c>
      <c r="L1603" s="227">
        <v>2373.4699999999998</v>
      </c>
      <c r="M1603" s="227">
        <v>21976.37</v>
      </c>
      <c r="N1603" s="227">
        <v>15.7043</v>
      </c>
      <c r="O1603" s="227">
        <v>2.2098</v>
      </c>
      <c r="P1603" s="227">
        <f t="shared" si="93"/>
        <v>2372.7585100000001</v>
      </c>
      <c r="Q1603" s="227">
        <f t="shared" si="91"/>
        <v>1381.544895643284</v>
      </c>
      <c r="R1603" s="227">
        <f t="shared" si="92"/>
        <v>2.3039809523809525</v>
      </c>
    </row>
    <row r="1604" spans="11:18">
      <c r="K1604">
        <v>42815</v>
      </c>
      <c r="L1604" s="227">
        <v>2344.02</v>
      </c>
      <c r="M1604" s="227">
        <v>21880.16</v>
      </c>
      <c r="N1604" s="227">
        <v>15.700900000000001</v>
      </c>
      <c r="O1604" s="227">
        <v>2.2027999999999999</v>
      </c>
      <c r="P1604" s="227">
        <f t="shared" si="93"/>
        <v>2371.3900095238096</v>
      </c>
      <c r="Q1604" s="227">
        <f t="shared" si="91"/>
        <v>1384.3215273283702</v>
      </c>
      <c r="R1604" s="227">
        <f t="shared" si="92"/>
        <v>2.2984952380952381</v>
      </c>
    </row>
    <row r="1605" spans="11:18">
      <c r="K1605">
        <v>42816</v>
      </c>
      <c r="L1605" s="227">
        <v>2348.4499999999998</v>
      </c>
      <c r="M1605" s="227">
        <v>21296.5</v>
      </c>
      <c r="N1605" s="227">
        <v>15.671900000000001</v>
      </c>
      <c r="O1605" s="227">
        <v>2.2113999999999998</v>
      </c>
      <c r="P1605" s="227">
        <f t="shared" si="93"/>
        <v>2370.5838238095234</v>
      </c>
      <c r="Q1605" s="227">
        <f t="shared" si="91"/>
        <v>1385.4725610961093</v>
      </c>
      <c r="R1605" s="227">
        <f t="shared" si="92"/>
        <v>2.2952142857142857</v>
      </c>
    </row>
    <row r="1606" spans="11:18">
      <c r="K1606">
        <v>42817</v>
      </c>
      <c r="L1606" s="227">
        <v>2345.96</v>
      </c>
      <c r="M1606" s="227">
        <v>21046.43</v>
      </c>
      <c r="N1606" s="227">
        <v>15.664199999999999</v>
      </c>
      <c r="O1606" s="227">
        <v>2.1591</v>
      </c>
      <c r="P1606" s="227">
        <f t="shared" si="93"/>
        <v>2369.7809619047616</v>
      </c>
      <c r="Q1606" s="227">
        <f t="shared" si="91"/>
        <v>1385.2357513300058</v>
      </c>
      <c r="R1606" s="227">
        <f t="shared" si="92"/>
        <v>2.2876476190476192</v>
      </c>
    </row>
    <row r="1607" spans="11:18">
      <c r="K1607">
        <v>42818</v>
      </c>
      <c r="L1607" s="227">
        <v>2343.98</v>
      </c>
      <c r="M1607" s="227">
        <v>21450.400000000001</v>
      </c>
      <c r="N1607" s="227">
        <v>15.386200000000001</v>
      </c>
      <c r="O1607" s="227">
        <v>2.1817000000000002</v>
      </c>
      <c r="P1607" s="227">
        <f t="shared" si="93"/>
        <v>2368.8366714285712</v>
      </c>
      <c r="Q1607" s="227">
        <f t="shared" si="91"/>
        <v>1385.8873493950232</v>
      </c>
      <c r="R1607" s="227">
        <f t="shared" si="92"/>
        <v>2.2794380952380955</v>
      </c>
    </row>
    <row r="1608" spans="11:18">
      <c r="K1608">
        <v>42821</v>
      </c>
      <c r="L1608" s="227">
        <v>2341.5900999999999</v>
      </c>
      <c r="M1608" s="227">
        <v>21465.200000000001</v>
      </c>
      <c r="N1608" s="227">
        <v>15.589700000000001</v>
      </c>
      <c r="O1608" s="227">
        <v>2.1450999999999998</v>
      </c>
      <c r="P1608" s="227">
        <f t="shared" si="93"/>
        <v>2367.6104809523808</v>
      </c>
      <c r="Q1608" s="227">
        <f t="shared" si="91"/>
        <v>1388.8884896402076</v>
      </c>
      <c r="R1608" s="227">
        <f t="shared" si="92"/>
        <v>2.2697428571428566</v>
      </c>
    </row>
    <row r="1609" spans="11:18">
      <c r="K1609">
        <v>42822</v>
      </c>
      <c r="L1609" s="227">
        <v>2358.5700999999999</v>
      </c>
      <c r="M1609" s="227">
        <v>21498.58</v>
      </c>
      <c r="N1609" s="227">
        <v>15.662100000000001</v>
      </c>
      <c r="O1609" s="227">
        <v>2.1728999999999998</v>
      </c>
      <c r="P1609" s="227">
        <f t="shared" si="93"/>
        <v>2367.0781047619048</v>
      </c>
      <c r="Q1609" s="227">
        <f t="shared" si="91"/>
        <v>1391.1071911135891</v>
      </c>
      <c r="R1609" s="227">
        <f t="shared" si="92"/>
        <v>2.2595571428571426</v>
      </c>
    </row>
    <row r="1610" spans="11:18">
      <c r="K1610">
        <v>42823</v>
      </c>
      <c r="L1610" s="227">
        <v>2361.1298999999999</v>
      </c>
      <c r="M1610" s="227">
        <v>21310.37</v>
      </c>
      <c r="N1610" s="227">
        <v>15.5405</v>
      </c>
      <c r="O1610" s="227">
        <v>2.1884999999999999</v>
      </c>
      <c r="P1610" s="227">
        <f t="shared" si="93"/>
        <v>2366.958580952381</v>
      </c>
      <c r="Q1610" s="227">
        <f t="shared" si="91"/>
        <v>1394.0176930771077</v>
      </c>
      <c r="R1610" s="227">
        <f t="shared" si="92"/>
        <v>2.249595238095238</v>
      </c>
    </row>
    <row r="1611" spans="11:18">
      <c r="K1611">
        <v>42824</v>
      </c>
      <c r="L1611" s="227">
        <v>2368.0601000000001</v>
      </c>
      <c r="M1611" s="227">
        <v>21243.25</v>
      </c>
      <c r="N1611" s="227">
        <v>15.5243</v>
      </c>
      <c r="O1611" s="227">
        <v>2.2004999999999999</v>
      </c>
      <c r="P1611" s="227">
        <f t="shared" si="93"/>
        <v>2365.6300142857144</v>
      </c>
      <c r="Q1611" s="227">
        <f t="shared" si="91"/>
        <v>1394.5224783416504</v>
      </c>
      <c r="R1611" s="227">
        <f t="shared" si="92"/>
        <v>2.2394238095238093</v>
      </c>
    </row>
    <row r="1612" spans="11:18">
      <c r="K1612">
        <v>42825</v>
      </c>
      <c r="L1612" s="227">
        <v>2362.7199999999998</v>
      </c>
      <c r="M1612" s="227">
        <v>21202.91</v>
      </c>
      <c r="N1612" s="227">
        <v>15.524900000000001</v>
      </c>
      <c r="O1612" s="227">
        <v>2.2145000000000001</v>
      </c>
      <c r="P1612" s="227">
        <f t="shared" si="93"/>
        <v>2364.7157333333339</v>
      </c>
      <c r="Q1612" s="227">
        <f t="shared" si="91"/>
        <v>1394.6021152981284</v>
      </c>
      <c r="R1612" s="227">
        <f t="shared" si="92"/>
        <v>2.2311904761904762</v>
      </c>
    </row>
    <row r="1613" spans="11:18">
      <c r="K1613">
        <v>42828</v>
      </c>
      <c r="L1613" s="227">
        <v>2358.8400999999999</v>
      </c>
      <c r="M1613" s="227">
        <v>21294.02</v>
      </c>
      <c r="N1613" s="227">
        <v>15.551</v>
      </c>
      <c r="O1613" s="227">
        <v>2.2109000000000001</v>
      </c>
      <c r="P1613" s="227">
        <f t="shared" si="93"/>
        <v>2363.5595428571432</v>
      </c>
      <c r="Q1613" s="227">
        <f t="shared" si="91"/>
        <v>1394.6608352120345</v>
      </c>
      <c r="R1613" s="227">
        <f t="shared" si="92"/>
        <v>2.2257238095238097</v>
      </c>
    </row>
    <row r="1614" spans="11:18">
      <c r="K1614">
        <v>42829</v>
      </c>
      <c r="L1614" s="227">
        <v>2360.1599000000001</v>
      </c>
      <c r="M1614" s="227">
        <v>21689.22</v>
      </c>
      <c r="N1614" s="227">
        <v>15.478999999999999</v>
      </c>
      <c r="O1614" s="227">
        <v>2.1255999999999999</v>
      </c>
      <c r="P1614" s="227">
        <f t="shared" si="93"/>
        <v>2362.838104761905</v>
      </c>
      <c r="Q1614" s="227">
        <f t="shared" si="91"/>
        <v>1395.6219179622021</v>
      </c>
      <c r="R1614" s="227">
        <f t="shared" si="92"/>
        <v>2.2153571428571426</v>
      </c>
    </row>
    <row r="1615" spans="11:18">
      <c r="K1615">
        <v>42830</v>
      </c>
      <c r="L1615" s="227">
        <v>2352.9499999999998</v>
      </c>
      <c r="M1615" s="227">
        <v>21582.400000000001</v>
      </c>
      <c r="N1615" s="227">
        <v>15.496499999999999</v>
      </c>
      <c r="O1615" s="227">
        <v>2.1637</v>
      </c>
      <c r="P1615" s="227">
        <f t="shared" si="93"/>
        <v>2362.1028714285712</v>
      </c>
      <c r="Q1615" s="227">
        <f t="shared" si="91"/>
        <v>1395.0798313203757</v>
      </c>
      <c r="R1615" s="227">
        <f t="shared" si="92"/>
        <v>2.207642857142857</v>
      </c>
    </row>
    <row r="1616" spans="11:18">
      <c r="K1616">
        <v>42831</v>
      </c>
      <c r="L1616" s="227">
        <v>2357.4899999999998</v>
      </c>
      <c r="M1616" s="227">
        <v>21522.3</v>
      </c>
      <c r="N1616" s="227">
        <v>15.4833</v>
      </c>
      <c r="O1616" s="227">
        <v>2.1514000000000002</v>
      </c>
      <c r="P1616" s="227">
        <f t="shared" si="93"/>
        <v>2361.8414428571427</v>
      </c>
      <c r="Q1616" s="227">
        <f t="shared" si="91"/>
        <v>1393.9712542946711</v>
      </c>
      <c r="R1616" s="227">
        <f t="shared" si="92"/>
        <v>2.2041714285714287</v>
      </c>
    </row>
    <row r="1617" spans="11:18">
      <c r="K1617">
        <v>42832</v>
      </c>
      <c r="L1617" s="227">
        <v>2355.54</v>
      </c>
      <c r="M1617" s="227">
        <v>21798.639999999999</v>
      </c>
      <c r="N1617" s="227">
        <v>15.478899999999999</v>
      </c>
      <c r="O1617" s="227">
        <v>2.1879</v>
      </c>
      <c r="P1617" s="227">
        <f t="shared" si="93"/>
        <v>2361.3971523809528</v>
      </c>
      <c r="Q1617" s="227">
        <f t="shared" si="91"/>
        <v>1392.3764037676219</v>
      </c>
      <c r="R1617" s="227">
        <f t="shared" si="92"/>
        <v>2.2021952380952379</v>
      </c>
    </row>
    <row r="1618" spans="11:18">
      <c r="K1618">
        <v>42835</v>
      </c>
      <c r="L1618" s="227">
        <v>2357.1599000000001</v>
      </c>
      <c r="M1618" s="227">
        <v>21779.54</v>
      </c>
      <c r="N1618" s="227">
        <v>15.349399999999999</v>
      </c>
      <c r="O1618" s="227">
        <v>2.1564999999999999</v>
      </c>
      <c r="P1618" s="227">
        <f t="shared" si="93"/>
        <v>2360.6619047619047</v>
      </c>
      <c r="Q1618" s="227">
        <f t="shared" si="91"/>
        <v>1391.2776773686539</v>
      </c>
      <c r="R1618" s="227">
        <f t="shared" si="92"/>
        <v>2.1984761904761903</v>
      </c>
    </row>
    <row r="1619" spans="11:18">
      <c r="K1619">
        <v>42836</v>
      </c>
      <c r="L1619" s="227">
        <v>2353.7800000000002</v>
      </c>
      <c r="M1619" s="227">
        <v>21703.9</v>
      </c>
      <c r="N1619" s="227">
        <v>15.381600000000001</v>
      </c>
      <c r="O1619" s="227">
        <v>2.1634000000000002</v>
      </c>
      <c r="P1619" s="227">
        <f t="shared" si="93"/>
        <v>2359.7242857142855</v>
      </c>
      <c r="Q1619" s="227">
        <f t="shared" si="91"/>
        <v>1390.6257799243681</v>
      </c>
      <c r="R1619" s="227">
        <f t="shared" si="92"/>
        <v>2.1941761904761905</v>
      </c>
    </row>
    <row r="1620" spans="11:18">
      <c r="K1620">
        <v>42837</v>
      </c>
      <c r="L1620" s="227">
        <v>2344.9299000000001</v>
      </c>
      <c r="M1620" s="227">
        <v>21478.44</v>
      </c>
      <c r="N1620" s="227">
        <v>15.322800000000001</v>
      </c>
      <c r="O1620" s="227">
        <v>2.1476999999999999</v>
      </c>
      <c r="P1620" s="227">
        <f t="shared" si="93"/>
        <v>2358.7471380952379</v>
      </c>
      <c r="Q1620" s="227">
        <f t="shared" si="91"/>
        <v>1389.9968618471094</v>
      </c>
      <c r="R1620" s="227">
        <f t="shared" si="92"/>
        <v>2.1878809523809526</v>
      </c>
    </row>
    <row r="1621" spans="11:18">
      <c r="K1621">
        <v>42838</v>
      </c>
      <c r="L1621" s="227">
        <v>2328.9499999999998</v>
      </c>
      <c r="M1621" s="227">
        <v>21255.71</v>
      </c>
      <c r="N1621" s="227">
        <v>15.3337</v>
      </c>
      <c r="O1621" s="227">
        <v>2.1423000000000001</v>
      </c>
      <c r="P1621" s="227">
        <f t="shared" si="93"/>
        <v>2356.0657095238093</v>
      </c>
      <c r="Q1621" s="227">
        <f t="shared" si="91"/>
        <v>1388.9885838775681</v>
      </c>
      <c r="R1621" s="227">
        <f t="shared" si="92"/>
        <v>2.1827428571428573</v>
      </c>
    </row>
    <row r="1622" spans="11:18">
      <c r="K1622">
        <v>42842</v>
      </c>
      <c r="L1622" s="227">
        <v>2349.0100000000002</v>
      </c>
      <c r="M1622" s="227">
        <v>20924.990000000002</v>
      </c>
      <c r="N1622" s="227">
        <v>15.197800000000001</v>
      </c>
      <c r="O1622" s="227">
        <v>2.137</v>
      </c>
      <c r="P1622" s="227">
        <f t="shared" si="93"/>
        <v>2354.5242857142853</v>
      </c>
      <c r="Q1622" s="227">
        <f t="shared" ref="Q1622:Q1685" si="94">+AVERAGE(M1602:M1622)/AVERAGE(N1602:N1622)</f>
        <v>1386.9228600837196</v>
      </c>
      <c r="R1622" s="227">
        <f t="shared" ref="R1622:R1685" si="95">AVERAGE(O1602:O1622)</f>
        <v>2.1771047619047619</v>
      </c>
    </row>
    <row r="1623" spans="11:18">
      <c r="K1623">
        <v>42843</v>
      </c>
      <c r="L1623" s="227">
        <v>2342.1898999999999</v>
      </c>
      <c r="M1623" s="227">
        <v>21132.97</v>
      </c>
      <c r="N1623" s="227">
        <v>15.3354</v>
      </c>
      <c r="O1623" s="227">
        <v>2.2050999999999998</v>
      </c>
      <c r="P1623" s="227">
        <f t="shared" si="93"/>
        <v>2352.8071380952379</v>
      </c>
      <c r="Q1623" s="227">
        <f t="shared" si="94"/>
        <v>1384.6410825057842</v>
      </c>
      <c r="R1623" s="227">
        <f t="shared" si="95"/>
        <v>2.1751333333333331</v>
      </c>
    </row>
    <row r="1624" spans="11:18">
      <c r="K1624">
        <v>42844</v>
      </c>
      <c r="L1624" s="227">
        <v>2338.1698999999999</v>
      </c>
      <c r="M1624" s="227">
        <v>21632.98</v>
      </c>
      <c r="N1624" s="227">
        <v>15.481299999999999</v>
      </c>
      <c r="O1624" s="227">
        <v>2.2279</v>
      </c>
      <c r="P1624" s="227">
        <f t="shared" si="93"/>
        <v>2351.1261809523808</v>
      </c>
      <c r="Q1624" s="227">
        <f t="shared" si="94"/>
        <v>1384.5346255974837</v>
      </c>
      <c r="R1624" s="227">
        <f t="shared" si="95"/>
        <v>2.1759952380952376</v>
      </c>
    </row>
    <row r="1625" spans="11:18">
      <c r="K1625">
        <v>42845</v>
      </c>
      <c r="L1625" s="227">
        <v>2355.8400999999999</v>
      </c>
      <c r="M1625" s="227">
        <v>22539.96</v>
      </c>
      <c r="N1625" s="227">
        <v>15.4968</v>
      </c>
      <c r="O1625" s="227">
        <v>2.2665999999999999</v>
      </c>
      <c r="P1625" s="227">
        <f t="shared" si="93"/>
        <v>2351.6890428571428</v>
      </c>
      <c r="Q1625" s="227">
        <f t="shared" si="94"/>
        <v>1387.4347017537709</v>
      </c>
      <c r="R1625" s="227">
        <f t="shared" si="95"/>
        <v>2.1790333333333329</v>
      </c>
    </row>
    <row r="1626" spans="11:18">
      <c r="K1626">
        <v>42846</v>
      </c>
      <c r="L1626" s="227">
        <v>2348.6898999999999</v>
      </c>
      <c r="M1626" s="227">
        <v>22702.38</v>
      </c>
      <c r="N1626" s="227">
        <v>15.6568</v>
      </c>
      <c r="O1626" s="227">
        <v>2.3037000000000001</v>
      </c>
      <c r="P1626" s="227">
        <f t="shared" si="93"/>
        <v>2351.7004666666667</v>
      </c>
      <c r="Q1626" s="227">
        <f t="shared" si="94"/>
        <v>1391.8258107283832</v>
      </c>
      <c r="R1626" s="227">
        <f t="shared" si="95"/>
        <v>2.1834285714285708</v>
      </c>
    </row>
    <row r="1627" spans="11:18">
      <c r="K1627">
        <v>42849</v>
      </c>
      <c r="L1627" s="227">
        <v>2374.1498999999999</v>
      </c>
      <c r="M1627" s="227">
        <v>22887.94</v>
      </c>
      <c r="N1627" s="227">
        <v>15.583399999999999</v>
      </c>
      <c r="O1627" s="227">
        <v>2.3498999999999999</v>
      </c>
      <c r="P1627" s="227">
        <f t="shared" si="93"/>
        <v>2353.0428428571427</v>
      </c>
      <c r="Q1627" s="227">
        <f t="shared" si="94"/>
        <v>1397.8407008164247</v>
      </c>
      <c r="R1627" s="227">
        <f t="shared" si="95"/>
        <v>2.1925142857142852</v>
      </c>
    </row>
    <row r="1628" spans="11:18">
      <c r="K1628">
        <v>42850</v>
      </c>
      <c r="L1628" s="227">
        <v>2388.6100999999999</v>
      </c>
      <c r="M1628" s="227">
        <v>22724.48</v>
      </c>
      <c r="N1628" s="227">
        <v>15.550599999999999</v>
      </c>
      <c r="O1628" s="227">
        <v>2.3231000000000002</v>
      </c>
      <c r="P1628" s="227">
        <f t="shared" ref="P1628:P1691" si="96">+AVERAGE(L1608:L1628)</f>
        <v>2355.1680857142851</v>
      </c>
      <c r="Q1628" s="227">
        <f t="shared" si="94"/>
        <v>1401.0536588847822</v>
      </c>
      <c r="R1628" s="227">
        <f t="shared" si="95"/>
        <v>2.1992476190476187</v>
      </c>
    </row>
    <row r="1629" spans="11:18">
      <c r="K1629">
        <v>42851</v>
      </c>
      <c r="L1629" s="227">
        <v>2387.4499999999998</v>
      </c>
      <c r="M1629" s="227">
        <v>22967.35</v>
      </c>
      <c r="N1629" s="227">
        <v>15.577500000000001</v>
      </c>
      <c r="O1629" s="227">
        <v>2.3658999999999999</v>
      </c>
      <c r="P1629" s="227">
        <f t="shared" si="96"/>
        <v>2357.35189047619</v>
      </c>
      <c r="Q1629" s="227">
        <f t="shared" si="94"/>
        <v>1405.7281429726568</v>
      </c>
      <c r="R1629" s="227">
        <f t="shared" si="95"/>
        <v>2.2097619047619039</v>
      </c>
    </row>
    <row r="1630" spans="11:18">
      <c r="K1630">
        <v>42852</v>
      </c>
      <c r="L1630" s="227">
        <v>2388.77</v>
      </c>
      <c r="M1630" s="227">
        <v>22900.18</v>
      </c>
      <c r="N1630" s="227">
        <v>15.573499999999999</v>
      </c>
      <c r="O1630" s="227">
        <v>2.3856000000000002</v>
      </c>
      <c r="P1630" s="227">
        <f t="shared" si="96"/>
        <v>2358.7899809523801</v>
      </c>
      <c r="Q1630" s="227">
        <f t="shared" si="94"/>
        <v>1410.4251521148351</v>
      </c>
      <c r="R1630" s="227">
        <f t="shared" si="95"/>
        <v>2.2198904761904754</v>
      </c>
    </row>
    <row r="1631" spans="11:18">
      <c r="K1631">
        <v>42853</v>
      </c>
      <c r="L1631" s="227">
        <v>2384.1999999999998</v>
      </c>
      <c r="M1631" s="227">
        <v>23262.38</v>
      </c>
      <c r="N1631" s="227">
        <v>15.597</v>
      </c>
      <c r="O1631" s="227">
        <v>2.3730000000000002</v>
      </c>
      <c r="P1631" s="227">
        <f t="shared" si="96"/>
        <v>2359.8885571428564</v>
      </c>
      <c r="Q1631" s="227">
        <f t="shared" si="94"/>
        <v>1416.1865740648143</v>
      </c>
      <c r="R1631" s="227">
        <f t="shared" si="95"/>
        <v>2.2286761904761896</v>
      </c>
    </row>
    <row r="1632" spans="11:18">
      <c r="K1632">
        <v>42856</v>
      </c>
      <c r="L1632" s="227">
        <v>2388.3301000000001</v>
      </c>
      <c r="M1632" s="227">
        <v>23392.5</v>
      </c>
      <c r="N1632" s="227">
        <v>15.581</v>
      </c>
      <c r="O1632" s="227">
        <v>2.3605</v>
      </c>
      <c r="P1632" s="227">
        <f t="shared" si="96"/>
        <v>2360.8537952380943</v>
      </c>
      <c r="Q1632" s="227">
        <f t="shared" si="94"/>
        <v>1422.5519502375453</v>
      </c>
      <c r="R1632" s="227">
        <f t="shared" si="95"/>
        <v>2.2362952380952374</v>
      </c>
    </row>
    <row r="1633" spans="11:18">
      <c r="K1633">
        <v>42857</v>
      </c>
      <c r="L1633" s="227">
        <v>2391.1698999999999</v>
      </c>
      <c r="M1633" s="227">
        <v>23500.95</v>
      </c>
      <c r="N1633" s="227">
        <v>15.426500000000001</v>
      </c>
      <c r="O1633" s="227">
        <v>2.3176999999999999</v>
      </c>
      <c r="P1633" s="227">
        <f t="shared" si="96"/>
        <v>2362.2085523809519</v>
      </c>
      <c r="Q1633" s="227">
        <f t="shared" si="94"/>
        <v>1430.0550758339082</v>
      </c>
      <c r="R1633" s="227">
        <f t="shared" si="95"/>
        <v>2.2412095238095233</v>
      </c>
    </row>
    <row r="1634" spans="11:18">
      <c r="K1634">
        <v>42858</v>
      </c>
      <c r="L1634" s="227">
        <v>2388.1298999999999</v>
      </c>
      <c r="M1634" s="227">
        <v>23482.05</v>
      </c>
      <c r="N1634" s="227">
        <v>15.4114</v>
      </c>
      <c r="O1634" s="227">
        <v>2.3443999999999998</v>
      </c>
      <c r="P1634" s="227">
        <f t="shared" si="96"/>
        <v>2363.6033047619044</v>
      </c>
      <c r="Q1634" s="227">
        <f t="shared" si="94"/>
        <v>1437.4063945723167</v>
      </c>
      <c r="R1634" s="227">
        <f t="shared" si="95"/>
        <v>2.2475666666666663</v>
      </c>
    </row>
    <row r="1635" spans="11:18">
      <c r="K1635">
        <v>42859</v>
      </c>
      <c r="L1635" s="227">
        <v>2389.52</v>
      </c>
      <c r="M1635" s="227">
        <v>23443.59</v>
      </c>
      <c r="N1635" s="227">
        <v>15.446999999999999</v>
      </c>
      <c r="O1635" s="227">
        <v>2.3319000000000001</v>
      </c>
      <c r="P1635" s="227">
        <f t="shared" si="96"/>
        <v>2365.0014047619047</v>
      </c>
      <c r="Q1635" s="227">
        <f t="shared" si="94"/>
        <v>1442.9500415996686</v>
      </c>
      <c r="R1635" s="227">
        <f t="shared" si="95"/>
        <v>2.2573904761904764</v>
      </c>
    </row>
    <row r="1636" spans="11:18">
      <c r="K1636">
        <v>42860</v>
      </c>
      <c r="L1636" s="227">
        <v>2399.29</v>
      </c>
      <c r="M1636" s="227">
        <v>23491.81</v>
      </c>
      <c r="N1636" s="227">
        <v>15.479699999999999</v>
      </c>
      <c r="O1636" s="227">
        <v>2.3140999999999998</v>
      </c>
      <c r="P1636" s="227">
        <f t="shared" si="96"/>
        <v>2367.2080714285712</v>
      </c>
      <c r="Q1636" s="227">
        <f t="shared" si="94"/>
        <v>1448.9044032648344</v>
      </c>
      <c r="R1636" s="227">
        <f t="shared" si="95"/>
        <v>2.2645523809523809</v>
      </c>
    </row>
    <row r="1637" spans="11:18">
      <c r="K1637">
        <v>42863</v>
      </c>
      <c r="L1637" s="227">
        <v>2399.3798999999999</v>
      </c>
      <c r="M1637" s="227">
        <v>23588.98</v>
      </c>
      <c r="N1637" s="227">
        <v>15.522600000000001</v>
      </c>
      <c r="O1637" s="227">
        <v>2.2589999999999999</v>
      </c>
      <c r="P1637" s="227">
        <f t="shared" si="96"/>
        <v>2369.2028285714287</v>
      </c>
      <c r="Q1637" s="227">
        <f t="shared" si="94"/>
        <v>1455.0923119223285</v>
      </c>
      <c r="R1637" s="227">
        <f t="shared" si="95"/>
        <v>2.2696761904761908</v>
      </c>
    </row>
    <row r="1638" spans="11:18">
      <c r="K1638">
        <v>42864</v>
      </c>
      <c r="L1638" s="227">
        <v>2396.9198999999999</v>
      </c>
      <c r="M1638" s="227">
        <v>23657.64</v>
      </c>
      <c r="N1638" s="227">
        <v>15.6487</v>
      </c>
      <c r="O1638" s="227">
        <v>2.2696000000000001</v>
      </c>
      <c r="P1638" s="227">
        <f t="shared" si="96"/>
        <v>2371.1732999999999</v>
      </c>
      <c r="Q1638" s="227">
        <f t="shared" si="94"/>
        <v>1460.0527766194959</v>
      </c>
      <c r="R1638" s="227">
        <f t="shared" si="95"/>
        <v>2.2735666666666665</v>
      </c>
    </row>
    <row r="1639" spans="11:18">
      <c r="K1639">
        <v>42865</v>
      </c>
      <c r="L1639" s="227">
        <v>2399.6298999999999</v>
      </c>
      <c r="M1639" s="227">
        <v>23707.77</v>
      </c>
      <c r="N1639" s="227">
        <v>15.735900000000001</v>
      </c>
      <c r="O1639" s="227">
        <v>2.2589000000000001</v>
      </c>
      <c r="P1639" s="227">
        <f t="shared" si="96"/>
        <v>2373.1956809523813</v>
      </c>
      <c r="Q1639" s="227">
        <f t="shared" si="94"/>
        <v>1464.2450536513995</v>
      </c>
      <c r="R1639" s="227">
        <f t="shared" si="95"/>
        <v>2.2784428571428572</v>
      </c>
    </row>
    <row r="1640" spans="11:18">
      <c r="K1640">
        <v>42866</v>
      </c>
      <c r="L1640" s="227">
        <v>2394.4398999999999</v>
      </c>
      <c r="M1640" s="227">
        <v>24025.94</v>
      </c>
      <c r="N1640" s="227">
        <v>15.564399999999999</v>
      </c>
      <c r="O1640" s="227">
        <v>2.2374999999999998</v>
      </c>
      <c r="P1640" s="227">
        <f t="shared" si="96"/>
        <v>2375.1318666666666</v>
      </c>
      <c r="Q1640" s="227">
        <f t="shared" si="94"/>
        <v>1470.5560392204809</v>
      </c>
      <c r="R1640" s="227">
        <f t="shared" si="95"/>
        <v>2.2819714285714281</v>
      </c>
    </row>
    <row r="1641" spans="11:18">
      <c r="K1641">
        <v>42867</v>
      </c>
      <c r="L1641" s="227">
        <v>2390.8998999999999</v>
      </c>
      <c r="M1641" s="227">
        <v>24164.85</v>
      </c>
      <c r="N1641" s="227">
        <v>15.6</v>
      </c>
      <c r="O1641" s="227">
        <v>2.2551999999999999</v>
      </c>
      <c r="P1641" s="227">
        <f t="shared" si="96"/>
        <v>2377.320914285714</v>
      </c>
      <c r="Q1641" s="227">
        <f t="shared" si="94"/>
        <v>1477.5504065365053</v>
      </c>
      <c r="R1641" s="227">
        <f t="shared" si="95"/>
        <v>2.2870904761904751</v>
      </c>
    </row>
    <row r="1642" spans="11:18">
      <c r="K1642">
        <v>42870</v>
      </c>
      <c r="L1642" s="227">
        <v>2402.3200999999999</v>
      </c>
      <c r="M1642" s="227">
        <v>24250.25</v>
      </c>
      <c r="N1642" s="227">
        <v>15.629200000000001</v>
      </c>
      <c r="O1642" s="227">
        <v>2.3353999999999999</v>
      </c>
      <c r="P1642" s="227">
        <f t="shared" si="96"/>
        <v>2380.8147285714285</v>
      </c>
      <c r="Q1642" s="227">
        <f t="shared" si="94"/>
        <v>1485.3944767883127</v>
      </c>
      <c r="R1642" s="227">
        <f t="shared" si="95"/>
        <v>2.2962857142857143</v>
      </c>
    </row>
    <row r="1643" spans="11:18">
      <c r="K1643">
        <v>42871</v>
      </c>
      <c r="L1643" s="227">
        <v>2400.6698999999999</v>
      </c>
      <c r="M1643" s="227">
        <v>24018.13</v>
      </c>
      <c r="N1643" s="227">
        <v>15.7387</v>
      </c>
      <c r="O1643" s="227">
        <v>2.2871999999999999</v>
      </c>
      <c r="P1643" s="227">
        <f t="shared" si="96"/>
        <v>2383.2747238095235</v>
      </c>
      <c r="Q1643" s="227">
        <f t="shared" si="94"/>
        <v>1492.4043603090156</v>
      </c>
      <c r="R1643" s="227">
        <f t="shared" si="95"/>
        <v>2.3034380952380951</v>
      </c>
    </row>
    <row r="1644" spans="11:18">
      <c r="K1644">
        <v>42872</v>
      </c>
      <c r="L1644" s="227">
        <v>2357.0300000000002</v>
      </c>
      <c r="M1644" s="227">
        <v>24066.49</v>
      </c>
      <c r="N1644" s="227">
        <v>15.7484</v>
      </c>
      <c r="O1644" s="227">
        <v>2.3102999999999998</v>
      </c>
      <c r="P1644" s="227">
        <f t="shared" si="96"/>
        <v>2383.9813952380946</v>
      </c>
      <c r="Q1644" s="227">
        <f t="shared" si="94"/>
        <v>1499.4893753378683</v>
      </c>
      <c r="R1644" s="227">
        <f t="shared" si="95"/>
        <v>2.3084476190476186</v>
      </c>
    </row>
    <row r="1645" spans="11:18">
      <c r="K1645">
        <v>42873</v>
      </c>
      <c r="L1645" s="227">
        <v>2365.7199999999998</v>
      </c>
      <c r="M1645" s="227">
        <v>23529.22</v>
      </c>
      <c r="N1645" s="227">
        <v>16.0914</v>
      </c>
      <c r="O1645" s="227">
        <v>2.2888999999999999</v>
      </c>
      <c r="P1645" s="227">
        <f t="shared" si="96"/>
        <v>2385.2933047619044</v>
      </c>
      <c r="Q1645" s="227">
        <f t="shared" si="94"/>
        <v>1502.4845533715536</v>
      </c>
      <c r="R1645" s="227">
        <f t="shared" si="95"/>
        <v>2.3113523809523806</v>
      </c>
    </row>
    <row r="1646" spans="11:18">
      <c r="K1646">
        <v>42874</v>
      </c>
      <c r="L1646" s="227">
        <v>2381.73</v>
      </c>
      <c r="M1646" s="227">
        <v>23836.58</v>
      </c>
      <c r="N1646" s="227">
        <v>16.131900000000002</v>
      </c>
      <c r="O1646" s="227">
        <v>2.2942</v>
      </c>
      <c r="P1646" s="227">
        <f t="shared" si="96"/>
        <v>2386.5261571428573</v>
      </c>
      <c r="Q1646" s="227">
        <f t="shared" si="94"/>
        <v>1503.5274916873695</v>
      </c>
      <c r="R1646" s="227">
        <f t="shared" si="95"/>
        <v>2.312666666666666</v>
      </c>
    </row>
    <row r="1647" spans="11:18">
      <c r="K1647">
        <v>42877</v>
      </c>
      <c r="L1647" s="227">
        <v>2394.02</v>
      </c>
      <c r="M1647" s="227">
        <v>23701.71</v>
      </c>
      <c r="N1647" s="227">
        <v>16.244700000000002</v>
      </c>
      <c r="O1647" s="227">
        <v>2.2532000000000001</v>
      </c>
      <c r="P1647" s="227">
        <f t="shared" si="96"/>
        <v>2388.684733333333</v>
      </c>
      <c r="Q1647" s="227">
        <f t="shared" si="94"/>
        <v>1503.878394629101</v>
      </c>
      <c r="R1647" s="227">
        <f t="shared" si="95"/>
        <v>2.3102619047619046</v>
      </c>
    </row>
    <row r="1648" spans="11:18">
      <c r="K1648">
        <v>42878</v>
      </c>
      <c r="L1648" s="227">
        <v>2398.4198999999999</v>
      </c>
      <c r="M1648" s="227">
        <v>23715.54</v>
      </c>
      <c r="N1648" s="227">
        <v>16.2316</v>
      </c>
      <c r="O1648" s="227">
        <v>2.2709999999999999</v>
      </c>
      <c r="P1648" s="227">
        <f t="shared" si="96"/>
        <v>2389.8404476190476</v>
      </c>
      <c r="Q1648" s="227">
        <f t="shared" si="94"/>
        <v>1503.4316577130519</v>
      </c>
      <c r="R1648" s="227">
        <f t="shared" si="95"/>
        <v>2.3065047619047623</v>
      </c>
    </row>
    <row r="1649" spans="11:18">
      <c r="K1649">
        <v>42879</v>
      </c>
      <c r="L1649" s="227">
        <v>2404.3899000000001</v>
      </c>
      <c r="M1649" s="227">
        <v>23913.919999999998</v>
      </c>
      <c r="N1649" s="227">
        <v>16.1448</v>
      </c>
      <c r="O1649" s="227">
        <v>2.2212000000000001</v>
      </c>
      <c r="P1649" s="227">
        <f t="shared" si="96"/>
        <v>2390.5918666666671</v>
      </c>
      <c r="Q1649" s="227">
        <f t="shared" si="94"/>
        <v>1504.3285910011909</v>
      </c>
      <c r="R1649" s="227">
        <f t="shared" si="95"/>
        <v>2.301652380952381</v>
      </c>
    </row>
    <row r="1650" spans="11:18">
      <c r="K1650">
        <v>42880</v>
      </c>
      <c r="L1650" s="227">
        <v>2415.0700999999999</v>
      </c>
      <c r="M1650" s="227">
        <v>24214.62</v>
      </c>
      <c r="N1650" s="227">
        <v>15.9504</v>
      </c>
      <c r="O1650" s="227">
        <v>2.262</v>
      </c>
      <c r="P1650" s="227">
        <f t="shared" si="96"/>
        <v>2391.9071095238096</v>
      </c>
      <c r="Q1650" s="227">
        <f t="shared" si="94"/>
        <v>1506.4051669779135</v>
      </c>
      <c r="R1650" s="227">
        <f t="shared" si="95"/>
        <v>2.296704761904762</v>
      </c>
    </row>
    <row r="1651" spans="11:18">
      <c r="K1651">
        <v>42881</v>
      </c>
      <c r="L1651" s="227">
        <v>2415.8200999999999</v>
      </c>
      <c r="M1651" s="227">
        <v>24334.82</v>
      </c>
      <c r="N1651" s="227">
        <v>16.1892</v>
      </c>
      <c r="O1651" s="227">
        <v>2.2530000000000001</v>
      </c>
      <c r="P1651" s="227">
        <f t="shared" si="96"/>
        <v>2393.1952095238098</v>
      </c>
      <c r="Q1651" s="227">
        <f t="shared" si="94"/>
        <v>1507.9368013179733</v>
      </c>
      <c r="R1651" s="227">
        <f t="shared" si="95"/>
        <v>2.2903904761904763</v>
      </c>
    </row>
    <row r="1652" spans="11:18">
      <c r="K1652">
        <v>42884</v>
      </c>
      <c r="M1652" s="227">
        <v>24578.7</v>
      </c>
      <c r="N1652" s="227">
        <v>16.539100000000001</v>
      </c>
      <c r="O1652" s="227">
        <v>2.2618999999999998</v>
      </c>
      <c r="P1652" s="227">
        <f t="shared" si="96"/>
        <v>2393.6449700000003</v>
      </c>
      <c r="Q1652" s="227">
        <f t="shared" si="94"/>
        <v>1507.6226763750522</v>
      </c>
      <c r="R1652" s="227">
        <f t="shared" si="95"/>
        <v>2.2850999999999999</v>
      </c>
    </row>
    <row r="1653" spans="11:18">
      <c r="K1653">
        <v>42885</v>
      </c>
      <c r="L1653" s="227">
        <v>2412.9099000000001</v>
      </c>
      <c r="M1653" s="227">
        <v>24994.48</v>
      </c>
      <c r="N1653" s="227">
        <v>16.273499999999999</v>
      </c>
      <c r="O1653" s="227">
        <v>2.2475999999999998</v>
      </c>
      <c r="P1653" s="227">
        <f t="shared" si="96"/>
        <v>2394.8739599999999</v>
      </c>
      <c r="Q1653" s="227">
        <f t="shared" si="94"/>
        <v>1509.2994691796316</v>
      </c>
      <c r="R1653" s="227">
        <f t="shared" si="95"/>
        <v>2.2797238095238095</v>
      </c>
    </row>
    <row r="1654" spans="11:18">
      <c r="K1654">
        <v>42886</v>
      </c>
      <c r="L1654" s="227">
        <v>2411.8000000000002</v>
      </c>
      <c r="M1654" s="227">
        <v>25047.18</v>
      </c>
      <c r="N1654" s="227">
        <v>16.242599999999999</v>
      </c>
      <c r="O1654" s="227">
        <v>2.1974999999999998</v>
      </c>
      <c r="P1654" s="227">
        <f t="shared" si="96"/>
        <v>2395.9054650000003</v>
      </c>
      <c r="Q1654" s="227">
        <f t="shared" si="94"/>
        <v>1510.2422854662295</v>
      </c>
      <c r="R1654" s="227">
        <f t="shared" si="95"/>
        <v>2.274</v>
      </c>
    </row>
    <row r="1655" spans="11:18">
      <c r="K1655">
        <v>42887</v>
      </c>
      <c r="L1655" s="227">
        <v>2430.0601000000001</v>
      </c>
      <c r="M1655" s="227">
        <v>25166.21</v>
      </c>
      <c r="N1655" s="227">
        <v>16.1934</v>
      </c>
      <c r="O1655" s="227">
        <v>2.1888000000000001</v>
      </c>
      <c r="P1655" s="227">
        <f t="shared" si="96"/>
        <v>2398.0019750000001</v>
      </c>
      <c r="Q1655" s="227">
        <f t="shared" si="94"/>
        <v>1511.7471598386348</v>
      </c>
      <c r="R1655" s="227">
        <f t="shared" si="95"/>
        <v>2.2665904761904758</v>
      </c>
    </row>
    <row r="1656" spans="11:18">
      <c r="K1656">
        <v>42888</v>
      </c>
      <c r="L1656" s="227">
        <v>2439.0700999999999</v>
      </c>
      <c r="M1656" s="227">
        <v>25271.19</v>
      </c>
      <c r="N1656" s="227">
        <v>16.145199999999999</v>
      </c>
      <c r="O1656" s="227">
        <v>2.2185000000000001</v>
      </c>
      <c r="P1656" s="227">
        <f t="shared" si="96"/>
        <v>2400.47948</v>
      </c>
      <c r="Q1656" s="227">
        <f t="shared" si="94"/>
        <v>1514.0516180792215</v>
      </c>
      <c r="R1656" s="227">
        <f t="shared" si="95"/>
        <v>2.261190476190476</v>
      </c>
    </row>
    <row r="1657" spans="11:18">
      <c r="K1657">
        <v>42891</v>
      </c>
      <c r="L1657" s="227">
        <v>2436.1001000000001</v>
      </c>
      <c r="M1657" s="227">
        <v>25597.01</v>
      </c>
      <c r="N1657" s="227">
        <v>16.123699999999999</v>
      </c>
      <c r="O1657" s="227">
        <v>2.2728000000000002</v>
      </c>
      <c r="P1657" s="227">
        <f t="shared" si="96"/>
        <v>2402.3199850000001</v>
      </c>
      <c r="Q1657" s="227">
        <f t="shared" si="94"/>
        <v>1517.4182741546206</v>
      </c>
      <c r="R1657" s="227">
        <f t="shared" si="95"/>
        <v>2.2592238095238093</v>
      </c>
    </row>
    <row r="1658" spans="11:18">
      <c r="K1658">
        <v>42892</v>
      </c>
      <c r="L1658" s="227">
        <v>2429.3301000000001</v>
      </c>
      <c r="M1658" s="227">
        <v>26078.29</v>
      </c>
      <c r="N1658" s="227">
        <v>16.033300000000001</v>
      </c>
      <c r="O1658" s="227">
        <v>2.222</v>
      </c>
      <c r="P1658" s="227">
        <f t="shared" si="96"/>
        <v>2403.8174950000002</v>
      </c>
      <c r="Q1658" s="227">
        <f t="shared" si="94"/>
        <v>1522.5175126360762</v>
      </c>
      <c r="R1658" s="227">
        <f t="shared" si="95"/>
        <v>2.2574619047619047</v>
      </c>
    </row>
    <row r="1659" spans="11:18">
      <c r="K1659">
        <v>42893</v>
      </c>
      <c r="L1659" s="227">
        <v>2433.1399000000001</v>
      </c>
      <c r="M1659" s="227">
        <v>26350.75</v>
      </c>
      <c r="N1659" s="227">
        <v>16.0932</v>
      </c>
      <c r="O1659" s="227">
        <v>2.1852999999999998</v>
      </c>
      <c r="P1659" s="227">
        <f t="shared" si="96"/>
        <v>2405.6284950000004</v>
      </c>
      <c r="Q1659" s="227">
        <f t="shared" si="94"/>
        <v>1528.5070665027747</v>
      </c>
      <c r="R1659" s="227">
        <f t="shared" si="95"/>
        <v>2.2534476190476189</v>
      </c>
    </row>
    <row r="1660" spans="11:18">
      <c r="K1660">
        <v>42894</v>
      </c>
      <c r="L1660" s="227">
        <v>2433.79</v>
      </c>
      <c r="M1660" s="227">
        <v>26672.97</v>
      </c>
      <c r="N1660" s="227">
        <v>16.072700000000001</v>
      </c>
      <c r="O1660" s="227">
        <v>2.1939000000000002</v>
      </c>
      <c r="P1660" s="227">
        <f t="shared" si="96"/>
        <v>2407.3365000000003</v>
      </c>
      <c r="Q1660" s="227">
        <f t="shared" si="94"/>
        <v>1535.7786809598394</v>
      </c>
      <c r="R1660" s="227">
        <f t="shared" si="95"/>
        <v>2.2503523809523807</v>
      </c>
    </row>
    <row r="1661" spans="11:18">
      <c r="K1661">
        <v>42895</v>
      </c>
      <c r="L1661" s="227">
        <v>2431.77</v>
      </c>
      <c r="M1661" s="227">
        <v>26476.77</v>
      </c>
      <c r="N1661" s="227">
        <v>15.8421</v>
      </c>
      <c r="O1661" s="227">
        <v>2.1817000000000002</v>
      </c>
      <c r="P1661" s="227">
        <f t="shared" si="96"/>
        <v>2409.2030049999998</v>
      </c>
      <c r="Q1661" s="227">
        <f t="shared" si="94"/>
        <v>1541.7810223652973</v>
      </c>
      <c r="R1661" s="227">
        <f t="shared" si="95"/>
        <v>2.247695238095238</v>
      </c>
    </row>
    <row r="1662" spans="11:18">
      <c r="K1662">
        <v>42898</v>
      </c>
      <c r="L1662" s="227">
        <v>2429.3899000000001</v>
      </c>
      <c r="M1662" s="227">
        <v>27015.58</v>
      </c>
      <c r="N1662" s="227">
        <v>15.8521</v>
      </c>
      <c r="O1662" s="227">
        <v>2.2130999999999998</v>
      </c>
      <c r="P1662" s="227">
        <f t="shared" si="96"/>
        <v>2411.1275049999999</v>
      </c>
      <c r="Q1662" s="227">
        <f t="shared" si="94"/>
        <v>1549.0757343756297</v>
      </c>
      <c r="R1662" s="227">
        <f t="shared" si="95"/>
        <v>2.2456904761904761</v>
      </c>
    </row>
    <row r="1663" spans="11:18">
      <c r="K1663">
        <v>42899</v>
      </c>
      <c r="L1663" s="227">
        <v>2440.3501000000001</v>
      </c>
      <c r="M1663" s="227">
        <v>26797.79</v>
      </c>
      <c r="N1663" s="227">
        <v>15.9556</v>
      </c>
      <c r="O1663" s="227">
        <v>2.1659999999999999</v>
      </c>
      <c r="P1663" s="227">
        <f t="shared" si="96"/>
        <v>2413.0290049999999</v>
      </c>
      <c r="Q1663" s="227">
        <f t="shared" si="94"/>
        <v>1555.1198268043581</v>
      </c>
      <c r="R1663" s="227">
        <f t="shared" si="95"/>
        <v>2.2376238095238086</v>
      </c>
    </row>
    <row r="1664" spans="11:18">
      <c r="K1664">
        <v>42900</v>
      </c>
      <c r="L1664" s="227">
        <v>2437.9198999999999</v>
      </c>
      <c r="M1664" s="227">
        <v>26765.96</v>
      </c>
      <c r="N1664" s="227">
        <v>15.9795</v>
      </c>
      <c r="O1664" s="227">
        <v>2.1939000000000002</v>
      </c>
      <c r="P1664" s="227">
        <f t="shared" si="96"/>
        <v>2414.8915050000005</v>
      </c>
      <c r="Q1664" s="227">
        <f t="shared" si="94"/>
        <v>1562.139965167843</v>
      </c>
      <c r="R1664" s="227">
        <f t="shared" si="95"/>
        <v>2.2331809523809518</v>
      </c>
    </row>
    <row r="1665" spans="11:18">
      <c r="K1665">
        <v>42901</v>
      </c>
      <c r="L1665" s="227">
        <v>2432.46</v>
      </c>
      <c r="M1665" s="227">
        <v>27097.26</v>
      </c>
      <c r="N1665" s="227">
        <v>16.1386</v>
      </c>
      <c r="O1665" s="227">
        <v>2.1659000000000002</v>
      </c>
      <c r="P1665" s="227">
        <f t="shared" si="96"/>
        <v>2418.6630049999999</v>
      </c>
      <c r="Q1665" s="227">
        <f t="shared" si="94"/>
        <v>1569.2934292870889</v>
      </c>
      <c r="R1665" s="227">
        <f t="shared" si="95"/>
        <v>2.2263047619047618</v>
      </c>
    </row>
    <row r="1666" spans="11:18">
      <c r="K1666">
        <v>42902</v>
      </c>
      <c r="L1666" s="227">
        <v>2433.1498999999999</v>
      </c>
      <c r="M1666" s="227">
        <v>26889.79</v>
      </c>
      <c r="N1666" s="227">
        <v>16.158100000000001</v>
      </c>
      <c r="O1666" s="227">
        <v>2.1570999999999998</v>
      </c>
      <c r="P1666" s="227">
        <f t="shared" si="96"/>
        <v>2422.0344999999998</v>
      </c>
      <c r="Q1666" s="227">
        <f t="shared" si="94"/>
        <v>1578.9110323207067</v>
      </c>
      <c r="R1666" s="227">
        <f t="shared" si="95"/>
        <v>2.2200285714285712</v>
      </c>
    </row>
    <row r="1667" spans="11:18">
      <c r="K1667">
        <v>42905</v>
      </c>
      <c r="L1667" s="227">
        <v>2453.46</v>
      </c>
      <c r="M1667" s="227">
        <v>27059.52</v>
      </c>
      <c r="N1667" s="227">
        <v>16.1904</v>
      </c>
      <c r="O1667" s="227">
        <v>2.1292</v>
      </c>
      <c r="P1667" s="227">
        <f t="shared" si="96"/>
        <v>2425.6210000000001</v>
      </c>
      <c r="Q1667" s="227">
        <f t="shared" si="94"/>
        <v>1588.156841619664</v>
      </c>
      <c r="R1667" s="227">
        <f t="shared" si="95"/>
        <v>2.2121714285714282</v>
      </c>
    </row>
    <row r="1668" spans="11:18">
      <c r="K1668">
        <v>42906</v>
      </c>
      <c r="L1668" s="227">
        <v>2437.0300000000002</v>
      </c>
      <c r="M1668" s="227">
        <v>27140.799999999999</v>
      </c>
      <c r="N1668" s="227">
        <v>16.190300000000001</v>
      </c>
      <c r="O1668" s="227">
        <v>2.1309</v>
      </c>
      <c r="P1668" s="227">
        <f t="shared" si="96"/>
        <v>2427.7714999999998</v>
      </c>
      <c r="Q1668" s="227">
        <f t="shared" si="94"/>
        <v>1598.5706538145935</v>
      </c>
      <c r="R1668" s="227">
        <f t="shared" si="95"/>
        <v>2.2063476190476186</v>
      </c>
    </row>
    <row r="1669" spans="11:18">
      <c r="K1669">
        <v>42907</v>
      </c>
      <c r="L1669" s="227">
        <v>2435.6100999999999</v>
      </c>
      <c r="M1669" s="227">
        <v>26622.44</v>
      </c>
      <c r="N1669" s="227">
        <v>16.365200000000002</v>
      </c>
      <c r="O1669" s="227">
        <v>2.117</v>
      </c>
      <c r="P1669" s="227">
        <f t="shared" si="96"/>
        <v>2429.6310100000001</v>
      </c>
      <c r="Q1669" s="227">
        <f t="shared" si="94"/>
        <v>1606.5232539942663</v>
      </c>
      <c r="R1669" s="227">
        <f t="shared" si="95"/>
        <v>2.1990142857142851</v>
      </c>
    </row>
    <row r="1670" spans="11:18">
      <c r="K1670">
        <v>42908</v>
      </c>
      <c r="L1670" s="227">
        <v>2434.5</v>
      </c>
      <c r="M1670" s="227">
        <v>26213.15</v>
      </c>
      <c r="N1670" s="227">
        <v>16.192900000000002</v>
      </c>
      <c r="O1670" s="227">
        <v>2.1657000000000002</v>
      </c>
      <c r="P1670" s="227">
        <f t="shared" si="96"/>
        <v>2431.1365149999992</v>
      </c>
      <c r="Q1670" s="227">
        <f t="shared" si="94"/>
        <v>1613.083094026324</v>
      </c>
      <c r="R1670" s="227">
        <f t="shared" si="95"/>
        <v>2.1963714285714282</v>
      </c>
    </row>
    <row r="1671" spans="11:18">
      <c r="K1671">
        <v>42909</v>
      </c>
      <c r="L1671" s="227">
        <v>2438.3000000000002</v>
      </c>
      <c r="M1671" s="227">
        <v>26804.55</v>
      </c>
      <c r="N1671" s="227">
        <v>16.273299999999999</v>
      </c>
      <c r="O1671" s="227">
        <v>2.0596000000000001</v>
      </c>
      <c r="P1671" s="227">
        <f t="shared" si="96"/>
        <v>2432.2980099999995</v>
      </c>
      <c r="Q1671" s="227">
        <f t="shared" si="94"/>
        <v>1619.1857399039652</v>
      </c>
      <c r="R1671" s="227">
        <f t="shared" si="95"/>
        <v>2.1867333333333332</v>
      </c>
    </row>
    <row r="1672" spans="11:18">
      <c r="K1672">
        <v>42912</v>
      </c>
      <c r="L1672" s="227">
        <v>2439.0700999999999</v>
      </c>
      <c r="M1672" s="227">
        <v>26978.98</v>
      </c>
      <c r="N1672" s="227">
        <v>16.4284</v>
      </c>
      <c r="O1672" s="227">
        <v>2.1046</v>
      </c>
      <c r="P1672" s="227">
        <f t="shared" si="96"/>
        <v>2433.4605099999999</v>
      </c>
      <c r="Q1672" s="227">
        <f t="shared" si="94"/>
        <v>1625.8375598909702</v>
      </c>
      <c r="R1672" s="227">
        <f t="shared" si="95"/>
        <v>2.1796666666666664</v>
      </c>
    </row>
    <row r="1673" spans="11:18">
      <c r="K1673">
        <v>42913</v>
      </c>
      <c r="L1673" s="227">
        <v>2419.3798999999999</v>
      </c>
      <c r="M1673" s="227">
        <v>27782.6</v>
      </c>
      <c r="N1673" s="227">
        <v>16.447399999999998</v>
      </c>
      <c r="O1673" s="227">
        <v>2.0387</v>
      </c>
      <c r="P1673" s="227">
        <f t="shared" si="96"/>
        <v>2432.7900047619046</v>
      </c>
      <c r="Q1673" s="227">
        <f t="shared" si="94"/>
        <v>1635.7227996574209</v>
      </c>
      <c r="R1673" s="227">
        <f t="shared" si="95"/>
        <v>2.1690380952380952</v>
      </c>
    </row>
    <row r="1674" spans="11:18">
      <c r="K1674">
        <v>42914</v>
      </c>
      <c r="L1674" s="227">
        <v>2440.6898999999999</v>
      </c>
      <c r="M1674" s="227">
        <v>28009.54</v>
      </c>
      <c r="N1674" s="227">
        <v>16.480499999999999</v>
      </c>
      <c r="O1674" s="227">
        <v>2.0507</v>
      </c>
      <c r="P1674" s="227">
        <f t="shared" si="96"/>
        <v>2434.1128619047618</v>
      </c>
      <c r="Q1674" s="227">
        <f t="shared" si="94"/>
        <v>1643.6087077579894</v>
      </c>
      <c r="R1674" s="227">
        <f t="shared" si="95"/>
        <v>2.1596619047619048</v>
      </c>
    </row>
    <row r="1675" spans="11:18">
      <c r="K1675">
        <v>42915</v>
      </c>
      <c r="L1675" s="227">
        <v>2419.6999999999998</v>
      </c>
      <c r="M1675" s="227">
        <v>27878.240000000002</v>
      </c>
      <c r="N1675" s="227">
        <v>16.605799999999999</v>
      </c>
      <c r="O1675" s="227">
        <v>2.1305999999999998</v>
      </c>
      <c r="P1675" s="227">
        <f t="shared" si="96"/>
        <v>2434.4890523809518</v>
      </c>
      <c r="Q1675" s="227">
        <f t="shared" si="94"/>
        <v>1650.1842026337868</v>
      </c>
      <c r="R1675" s="227">
        <f t="shared" si="95"/>
        <v>2.1564761904761904</v>
      </c>
    </row>
    <row r="1676" spans="11:18">
      <c r="K1676">
        <v>42916</v>
      </c>
      <c r="L1676" s="227">
        <v>2423.4099000000001</v>
      </c>
      <c r="M1676" s="227">
        <v>27828.65</v>
      </c>
      <c r="N1676" s="227">
        <v>16.7239</v>
      </c>
      <c r="O1676" s="227">
        <v>2.1671999999999998</v>
      </c>
      <c r="P1676" s="227">
        <f t="shared" si="96"/>
        <v>2434.1723761904759</v>
      </c>
      <c r="Q1676" s="227">
        <f t="shared" si="94"/>
        <v>1655.4356226795674</v>
      </c>
      <c r="R1676" s="227">
        <f t="shared" si="95"/>
        <v>2.1554476190476191</v>
      </c>
    </row>
    <row r="1677" spans="11:18">
      <c r="K1677">
        <v>42919</v>
      </c>
      <c r="L1677" s="227">
        <v>2429.0100000000002</v>
      </c>
      <c r="M1677" s="227">
        <v>27479.39</v>
      </c>
      <c r="N1677" s="227">
        <v>16.704899999999999</v>
      </c>
      <c r="O1677" s="227">
        <v>2.1882999999999999</v>
      </c>
      <c r="P1677" s="227">
        <f t="shared" si="96"/>
        <v>2433.6933238095235</v>
      </c>
      <c r="Q1677" s="227">
        <f t="shared" si="94"/>
        <v>1659.1957680153751</v>
      </c>
      <c r="R1677" s="227">
        <f t="shared" si="95"/>
        <v>2.154009523809524</v>
      </c>
    </row>
    <row r="1678" spans="11:18">
      <c r="K1678">
        <v>42920</v>
      </c>
      <c r="M1678" s="227">
        <v>27405.83</v>
      </c>
      <c r="N1678" s="227">
        <v>16.717600000000001</v>
      </c>
      <c r="O1678" s="227">
        <v>2.1846999999999999</v>
      </c>
      <c r="P1678" s="227">
        <f t="shared" si="96"/>
        <v>2433.5729849999998</v>
      </c>
      <c r="Q1678" s="227">
        <f t="shared" si="94"/>
        <v>1661.6073473447318</v>
      </c>
      <c r="R1678" s="227">
        <f t="shared" si="95"/>
        <v>2.1498142857142857</v>
      </c>
    </row>
    <row r="1679" spans="11:18">
      <c r="K1679">
        <v>42921</v>
      </c>
      <c r="L1679" s="227">
        <v>2432.54</v>
      </c>
      <c r="M1679" s="227">
        <v>27935.279999999999</v>
      </c>
      <c r="N1679" s="227">
        <v>17.0686</v>
      </c>
      <c r="O1679" s="227">
        <v>2.2023000000000001</v>
      </c>
      <c r="P1679" s="227">
        <f t="shared" si="96"/>
        <v>2433.7334799999999</v>
      </c>
      <c r="Q1679" s="227">
        <f t="shared" si="94"/>
        <v>1662.0065749613623</v>
      </c>
      <c r="R1679" s="227">
        <f t="shared" si="95"/>
        <v>2.1488761904761908</v>
      </c>
    </row>
    <row r="1680" spans="11:18">
      <c r="K1680">
        <v>42922</v>
      </c>
      <c r="L1680" s="227">
        <v>2409.75</v>
      </c>
      <c r="M1680" s="227">
        <v>27979.83</v>
      </c>
      <c r="N1680" s="227">
        <v>17.131900000000002</v>
      </c>
      <c r="O1680" s="227">
        <v>2.2286999999999999</v>
      </c>
      <c r="P1680" s="227">
        <f t="shared" si="96"/>
        <v>2432.5639849999998</v>
      </c>
      <c r="Q1680" s="227">
        <f t="shared" si="94"/>
        <v>1661.7234872633248</v>
      </c>
      <c r="R1680" s="227">
        <f t="shared" si="95"/>
        <v>2.1509428571428577</v>
      </c>
    </row>
    <row r="1681" spans="11:18">
      <c r="K1681">
        <v>42923</v>
      </c>
      <c r="L1681" s="227">
        <v>2425.1799000000001</v>
      </c>
      <c r="M1681" s="227">
        <v>27944.45</v>
      </c>
      <c r="N1681" s="227">
        <v>17.094000000000001</v>
      </c>
      <c r="O1681" s="227">
        <v>2.2446000000000002</v>
      </c>
      <c r="P1681" s="227">
        <f t="shared" si="96"/>
        <v>2432.1334799999995</v>
      </c>
      <c r="Q1681" s="227">
        <f t="shared" si="94"/>
        <v>1660.4881101267742</v>
      </c>
      <c r="R1681" s="227">
        <f t="shared" si="95"/>
        <v>2.1533571428571427</v>
      </c>
    </row>
    <row r="1682" spans="11:18">
      <c r="K1682">
        <v>42926</v>
      </c>
      <c r="L1682" s="227">
        <v>2427.4299000000001</v>
      </c>
      <c r="M1682" s="227">
        <v>27978.33</v>
      </c>
      <c r="N1682" s="227">
        <v>17.0762</v>
      </c>
      <c r="O1682" s="227">
        <v>2.2675999999999998</v>
      </c>
      <c r="P1682" s="227">
        <f t="shared" si="96"/>
        <v>2431.9164750000004</v>
      </c>
      <c r="Q1682" s="227">
        <f t="shared" si="94"/>
        <v>1658.9042823198422</v>
      </c>
      <c r="R1682" s="227">
        <f t="shared" si="95"/>
        <v>2.1574476190476193</v>
      </c>
    </row>
    <row r="1683" spans="11:18">
      <c r="K1683">
        <v>42927</v>
      </c>
      <c r="L1683" s="227">
        <v>2425.5300000000002</v>
      </c>
      <c r="M1683" s="227">
        <v>28120.22</v>
      </c>
      <c r="N1683" s="227">
        <v>17.0229</v>
      </c>
      <c r="O1683" s="227">
        <v>2.2765</v>
      </c>
      <c r="P1683" s="227">
        <f t="shared" si="96"/>
        <v>2431.7234800000006</v>
      </c>
      <c r="Q1683" s="227">
        <f t="shared" si="94"/>
        <v>1656.4900589717122</v>
      </c>
      <c r="R1683" s="227">
        <f t="shared" si="95"/>
        <v>2.1604666666666668</v>
      </c>
    </row>
    <row r="1684" spans="11:18">
      <c r="K1684">
        <v>42928</v>
      </c>
      <c r="L1684" s="227">
        <v>2443.25</v>
      </c>
      <c r="M1684" s="227">
        <v>28081.57</v>
      </c>
      <c r="N1684" s="227">
        <v>16.985800000000001</v>
      </c>
      <c r="O1684" s="227">
        <v>2.2498999999999998</v>
      </c>
      <c r="P1684" s="227">
        <f t="shared" si="96"/>
        <v>2431.8684750000002</v>
      </c>
      <c r="Q1684" s="227">
        <f t="shared" si="94"/>
        <v>1655.2752170981805</v>
      </c>
      <c r="R1684" s="227">
        <f t="shared" si="95"/>
        <v>2.1644619047619051</v>
      </c>
    </row>
    <row r="1685" spans="11:18">
      <c r="K1685">
        <v>42929</v>
      </c>
      <c r="L1685" s="227">
        <v>2447.8301000000001</v>
      </c>
      <c r="M1685" s="227">
        <v>27951.54</v>
      </c>
      <c r="N1685" s="227">
        <v>16.976299999999998</v>
      </c>
      <c r="O1685" s="227">
        <v>2.2198000000000002</v>
      </c>
      <c r="P1685" s="227">
        <f t="shared" si="96"/>
        <v>2432.3639850000004</v>
      </c>
      <c r="Q1685" s="227">
        <f t="shared" si="94"/>
        <v>1653.9444598865816</v>
      </c>
      <c r="R1685" s="227">
        <f t="shared" si="95"/>
        <v>2.1656952380952377</v>
      </c>
    </row>
    <row r="1686" spans="11:18">
      <c r="K1686">
        <v>42930</v>
      </c>
      <c r="L1686" s="227">
        <v>2459.27</v>
      </c>
      <c r="M1686" s="227">
        <v>27080.55</v>
      </c>
      <c r="N1686" s="227">
        <v>16.845800000000001</v>
      </c>
      <c r="O1686" s="227">
        <v>2.2357</v>
      </c>
      <c r="P1686" s="227">
        <f t="shared" si="96"/>
        <v>2433.7044850000002</v>
      </c>
      <c r="Q1686" s="227">
        <f t="shared" ref="Q1686:Q1749" si="97">+AVERAGE(M1666:M1686)/AVERAGE(N1666:N1686)</f>
        <v>1650.5517040999182</v>
      </c>
      <c r="R1686" s="227">
        <f t="shared" ref="R1686:R1749" si="98">AVERAGE(O1666:O1686)</f>
        <v>2.1690190476190474</v>
      </c>
    </row>
    <row r="1687" spans="11:18">
      <c r="K1687">
        <v>42933</v>
      </c>
      <c r="L1687" s="227">
        <v>2459.1399000000001</v>
      </c>
      <c r="M1687" s="227">
        <v>26714.9</v>
      </c>
      <c r="N1687" s="227">
        <v>16.971699999999998</v>
      </c>
      <c r="O1687" s="227">
        <v>2.3102999999999998</v>
      </c>
      <c r="P1687" s="227">
        <f t="shared" si="96"/>
        <v>2435.0039850000003</v>
      </c>
      <c r="Q1687" s="227">
        <f t="shared" si="97"/>
        <v>1646.2213026307465</v>
      </c>
      <c r="R1687" s="227">
        <f t="shared" si="98"/>
        <v>2.1763142857142856</v>
      </c>
    </row>
    <row r="1688" spans="11:18">
      <c r="K1688">
        <v>42934</v>
      </c>
      <c r="L1688" s="227">
        <v>2460.6100999999999</v>
      </c>
      <c r="M1688" s="227">
        <v>25611.01</v>
      </c>
      <c r="N1688" s="227">
        <v>17.154900000000001</v>
      </c>
      <c r="O1688" s="227">
        <v>2.3085</v>
      </c>
      <c r="P1688" s="227">
        <f t="shared" si="96"/>
        <v>2435.3614899999998</v>
      </c>
      <c r="Q1688" s="227">
        <f t="shared" si="97"/>
        <v>1637.5821825804089</v>
      </c>
      <c r="R1688" s="227">
        <f t="shared" si="98"/>
        <v>2.184852380952381</v>
      </c>
    </row>
    <row r="1689" spans="11:18">
      <c r="K1689">
        <v>42935</v>
      </c>
      <c r="L1689" s="227">
        <v>2473.8301000000001</v>
      </c>
      <c r="M1689" s="227">
        <v>26312.68</v>
      </c>
      <c r="N1689" s="227">
        <v>17.3078</v>
      </c>
      <c r="O1689" s="227">
        <v>2.3336000000000001</v>
      </c>
      <c r="P1689" s="227">
        <f t="shared" si="96"/>
        <v>2437.2014949999998</v>
      </c>
      <c r="Q1689" s="227">
        <f t="shared" si="97"/>
        <v>1630.04304322645</v>
      </c>
      <c r="R1689" s="227">
        <f t="shared" si="98"/>
        <v>2.1945047619047617</v>
      </c>
    </row>
    <row r="1690" spans="11:18">
      <c r="K1690">
        <v>42936</v>
      </c>
      <c r="L1690" s="227">
        <v>2473.4499999999998</v>
      </c>
      <c r="M1690" s="227">
        <v>27267.3</v>
      </c>
      <c r="N1690" s="227">
        <v>17.256599999999999</v>
      </c>
      <c r="O1690" s="227">
        <v>2.3408000000000002</v>
      </c>
      <c r="P1690" s="227">
        <f t="shared" si="96"/>
        <v>2439.0934899999993</v>
      </c>
      <c r="Q1690" s="227">
        <f t="shared" si="97"/>
        <v>1627.7566631359291</v>
      </c>
      <c r="R1690" s="227">
        <f t="shared" si="98"/>
        <v>2.2051619047619049</v>
      </c>
    </row>
    <row r="1691" spans="11:18">
      <c r="K1691">
        <v>42937</v>
      </c>
      <c r="L1691" s="227">
        <v>2472.54</v>
      </c>
      <c r="M1691" s="227">
        <v>27128.5</v>
      </c>
      <c r="N1691" s="227">
        <v>17.439</v>
      </c>
      <c r="O1691" s="227">
        <v>2.3229000000000002</v>
      </c>
      <c r="P1691" s="227">
        <f t="shared" si="96"/>
        <v>2440.9954899999998</v>
      </c>
      <c r="Q1691" s="227">
        <f t="shared" si="97"/>
        <v>1624.6189246357551</v>
      </c>
      <c r="R1691" s="227">
        <f t="shared" si="98"/>
        <v>2.212647619047619</v>
      </c>
    </row>
    <row r="1692" spans="11:18">
      <c r="K1692">
        <v>42940</v>
      </c>
      <c r="L1692" s="227">
        <v>2469.9099000000001</v>
      </c>
      <c r="M1692" s="227">
        <v>27266.05</v>
      </c>
      <c r="N1692" s="227">
        <v>17.490200000000002</v>
      </c>
      <c r="O1692" s="227">
        <v>2.3229000000000002</v>
      </c>
      <c r="P1692" s="227">
        <f t="shared" ref="P1692:P1755" si="99">+AVERAGE(L1672:L1692)</f>
        <v>2442.5759849999995</v>
      </c>
      <c r="Q1692" s="227">
        <f t="shared" si="97"/>
        <v>1620.361070794218</v>
      </c>
      <c r="R1692" s="227">
        <f t="shared" si="98"/>
        <v>2.2251857142857139</v>
      </c>
    </row>
    <row r="1693" spans="11:18">
      <c r="K1693">
        <v>42941</v>
      </c>
      <c r="L1693" s="227">
        <v>2477.1298999999999</v>
      </c>
      <c r="M1693" s="227">
        <v>27327.97</v>
      </c>
      <c r="N1693" s="227">
        <v>17.456800000000001</v>
      </c>
      <c r="O1693" s="227">
        <v>2.3479999999999999</v>
      </c>
      <c r="P1693" s="227">
        <f t="shared" si="99"/>
        <v>2444.4789749999995</v>
      </c>
      <c r="Q1693" s="227">
        <f t="shared" si="97"/>
        <v>1616.6704766323037</v>
      </c>
      <c r="R1693" s="227">
        <f t="shared" si="98"/>
        <v>2.2367761904761903</v>
      </c>
    </row>
    <row r="1694" spans="11:18">
      <c r="K1694">
        <v>42942</v>
      </c>
      <c r="L1694" s="227">
        <v>2477.8301000000001</v>
      </c>
      <c r="M1694" s="227">
        <v>27293.31</v>
      </c>
      <c r="N1694" s="227">
        <v>17.565999999999999</v>
      </c>
      <c r="O1694" s="227">
        <v>2.3589000000000002</v>
      </c>
      <c r="P1694" s="227">
        <f t="shared" si="99"/>
        <v>2447.4014849999994</v>
      </c>
      <c r="Q1694" s="227">
        <f t="shared" si="97"/>
        <v>1610.2537106523396</v>
      </c>
      <c r="R1694" s="227">
        <f t="shared" si="98"/>
        <v>2.2520238095238092</v>
      </c>
    </row>
    <row r="1695" spans="11:18">
      <c r="K1695">
        <v>42943</v>
      </c>
      <c r="L1695" s="227">
        <v>2475.4198999999999</v>
      </c>
      <c r="M1695" s="227">
        <v>27464.78</v>
      </c>
      <c r="N1695" s="227">
        <v>17.596499999999999</v>
      </c>
      <c r="O1695" s="227">
        <v>2.3607</v>
      </c>
      <c r="P1695" s="227">
        <f t="shared" si="99"/>
        <v>2449.1379849999994</v>
      </c>
      <c r="Q1695" s="227">
        <f t="shared" si="97"/>
        <v>1603.7340907344576</v>
      </c>
      <c r="R1695" s="227">
        <f t="shared" si="98"/>
        <v>2.2667857142857137</v>
      </c>
    </row>
    <row r="1696" spans="11:18">
      <c r="K1696">
        <v>42944</v>
      </c>
      <c r="L1696" s="227">
        <v>2472.1001000000001</v>
      </c>
      <c r="M1696" s="227">
        <v>27122.35</v>
      </c>
      <c r="N1696" s="227">
        <v>17.900700000000001</v>
      </c>
      <c r="O1696" s="227">
        <v>2.3481000000000001</v>
      </c>
      <c r="P1696" s="227">
        <f t="shared" si="99"/>
        <v>2451.7579899999996</v>
      </c>
      <c r="Q1696" s="227">
        <f t="shared" si="97"/>
        <v>1595.8765074353355</v>
      </c>
      <c r="R1696" s="227">
        <f t="shared" si="98"/>
        <v>2.2771428571428567</v>
      </c>
    </row>
    <row r="1697" spans="11:18">
      <c r="K1697">
        <v>42947</v>
      </c>
      <c r="L1697" s="227">
        <v>2470.3000000000002</v>
      </c>
      <c r="M1697" s="227">
        <v>26912.15</v>
      </c>
      <c r="N1697" s="227">
        <v>17.7453</v>
      </c>
      <c r="O1697" s="227">
        <v>2.3176999999999999</v>
      </c>
      <c r="P1697" s="227">
        <f t="shared" si="99"/>
        <v>2454.1024950000001</v>
      </c>
      <c r="Q1697" s="227">
        <f t="shared" si="97"/>
        <v>1588.83235433647</v>
      </c>
      <c r="R1697" s="227">
        <f t="shared" si="98"/>
        <v>2.2843095238095237</v>
      </c>
    </row>
    <row r="1698" spans="11:18">
      <c r="K1698">
        <v>42948</v>
      </c>
      <c r="L1698" s="227">
        <v>2476.3501000000001</v>
      </c>
      <c r="M1698" s="227">
        <v>26902.880000000001</v>
      </c>
      <c r="N1698" s="227">
        <v>17.518799999999999</v>
      </c>
      <c r="O1698" s="227">
        <v>2.2730000000000001</v>
      </c>
      <c r="P1698" s="227">
        <f t="shared" si="99"/>
        <v>2456.4695000000006</v>
      </c>
      <c r="Q1698" s="227">
        <f t="shared" si="97"/>
        <v>1583.6721558695908</v>
      </c>
      <c r="R1698" s="227">
        <f t="shared" si="98"/>
        <v>2.2883428571428577</v>
      </c>
    </row>
    <row r="1699" spans="11:18">
      <c r="K1699">
        <v>42949</v>
      </c>
      <c r="L1699" s="227">
        <v>2477.5700999999999</v>
      </c>
      <c r="M1699" s="227">
        <v>26905.26</v>
      </c>
      <c r="N1699" s="227">
        <v>17.6252</v>
      </c>
      <c r="O1699" s="227">
        <v>2.3033999999999999</v>
      </c>
      <c r="P1699" s="227">
        <f t="shared" si="99"/>
        <v>2457.4742904761911</v>
      </c>
      <c r="Q1699" s="227">
        <f t="shared" si="97"/>
        <v>1578.3369536190467</v>
      </c>
      <c r="R1699" s="227">
        <f t="shared" si="98"/>
        <v>2.2939952380952389</v>
      </c>
    </row>
    <row r="1700" spans="11:18">
      <c r="K1700">
        <v>42950</v>
      </c>
      <c r="L1700" s="227">
        <v>2472.1599000000001</v>
      </c>
      <c r="M1700" s="227">
        <v>26941.63</v>
      </c>
      <c r="N1700" s="227">
        <v>17.711400000000001</v>
      </c>
      <c r="O1700" s="227">
        <v>2.2997999999999998</v>
      </c>
      <c r="P1700" s="227">
        <f t="shared" si="99"/>
        <v>2459.3609523809523</v>
      </c>
      <c r="Q1700" s="227">
        <f t="shared" si="97"/>
        <v>1572.8179934911504</v>
      </c>
      <c r="R1700" s="227">
        <f t="shared" si="98"/>
        <v>2.2986380952380956</v>
      </c>
    </row>
    <row r="1701" spans="11:18">
      <c r="K1701">
        <v>42951</v>
      </c>
      <c r="L1701" s="227">
        <v>2476.8301000000001</v>
      </c>
      <c r="M1701" s="227">
        <v>26834.3</v>
      </c>
      <c r="N1701" s="227">
        <v>17.731400000000001</v>
      </c>
      <c r="O1701" s="227">
        <v>2.3464999999999998</v>
      </c>
      <c r="P1701" s="227">
        <f t="shared" si="99"/>
        <v>2462.5552428571432</v>
      </c>
      <c r="Q1701" s="227">
        <f t="shared" si="97"/>
        <v>1567.0879869663977</v>
      </c>
      <c r="R1701" s="227">
        <f t="shared" si="98"/>
        <v>2.3042476190476191</v>
      </c>
    </row>
    <row r="1702" spans="11:18">
      <c r="K1702">
        <v>42954</v>
      </c>
      <c r="L1702" s="227">
        <v>2480.9099000000001</v>
      </c>
      <c r="M1702" s="227">
        <v>26483</v>
      </c>
      <c r="N1702" s="227">
        <v>17.695</v>
      </c>
      <c r="O1702" s="227">
        <v>2.3178000000000001</v>
      </c>
      <c r="P1702" s="227">
        <f t="shared" si="99"/>
        <v>2465.2090523809525</v>
      </c>
      <c r="Q1702" s="227">
        <f t="shared" si="97"/>
        <v>1560.5050259632083</v>
      </c>
      <c r="R1702" s="227">
        <f t="shared" si="98"/>
        <v>2.3077333333333336</v>
      </c>
    </row>
    <row r="1703" spans="11:18">
      <c r="K1703">
        <v>42955</v>
      </c>
      <c r="L1703" s="227">
        <v>2474.9198999999999</v>
      </c>
      <c r="M1703" s="227">
        <v>26470.45</v>
      </c>
      <c r="N1703" s="227">
        <v>17.733799999999999</v>
      </c>
      <c r="O1703" s="227">
        <v>2.3845000000000001</v>
      </c>
      <c r="P1703" s="227">
        <f t="shared" si="99"/>
        <v>2467.470480952381</v>
      </c>
      <c r="Q1703" s="227">
        <f t="shared" si="97"/>
        <v>1553.5762672055678</v>
      </c>
      <c r="R1703" s="227">
        <f t="shared" si="98"/>
        <v>2.3133000000000004</v>
      </c>
    </row>
    <row r="1704" spans="11:18">
      <c r="K1704">
        <v>42956</v>
      </c>
      <c r="L1704" s="227">
        <v>2474.02</v>
      </c>
      <c r="M1704" s="227">
        <v>26841.5</v>
      </c>
      <c r="N1704" s="227">
        <v>17.757000000000001</v>
      </c>
      <c r="O1704" s="227">
        <v>2.3664000000000001</v>
      </c>
      <c r="P1704" s="227">
        <f t="shared" si="99"/>
        <v>2469.7795285714283</v>
      </c>
      <c r="Q1704" s="227">
        <f t="shared" si="97"/>
        <v>1546.9748353189657</v>
      </c>
      <c r="R1704" s="227">
        <f t="shared" si="98"/>
        <v>2.3175809523809523</v>
      </c>
    </row>
    <row r="1705" spans="11:18">
      <c r="K1705">
        <v>42957</v>
      </c>
      <c r="L1705" s="227">
        <v>2438.21</v>
      </c>
      <c r="M1705" s="227">
        <v>27307.06</v>
      </c>
      <c r="N1705" s="227">
        <v>17.867000000000001</v>
      </c>
      <c r="O1705" s="227">
        <v>2.4188999999999998</v>
      </c>
      <c r="P1705" s="227">
        <f t="shared" si="99"/>
        <v>2469.539528571428</v>
      </c>
      <c r="Q1705" s="227">
        <f t="shared" si="97"/>
        <v>1541.1555335116207</v>
      </c>
      <c r="R1705" s="227">
        <f t="shared" si="98"/>
        <v>2.3256285714285716</v>
      </c>
    </row>
    <row r="1706" spans="11:18">
      <c r="K1706">
        <v>42958</v>
      </c>
      <c r="L1706" s="227">
        <v>2441.3200999999999</v>
      </c>
      <c r="M1706" s="227">
        <v>27341.58</v>
      </c>
      <c r="N1706" s="227">
        <v>17.875800000000002</v>
      </c>
      <c r="O1706" s="227">
        <v>2.4317000000000002</v>
      </c>
      <c r="P1706" s="227">
        <f t="shared" si="99"/>
        <v>2469.2295285714281</v>
      </c>
      <c r="Q1706" s="227">
        <f t="shared" si="97"/>
        <v>1535.7346311589486</v>
      </c>
      <c r="R1706" s="227">
        <f t="shared" si="98"/>
        <v>2.3357190476190475</v>
      </c>
    </row>
    <row r="1707" spans="11:18">
      <c r="K1707">
        <v>42961</v>
      </c>
      <c r="L1707" s="227">
        <v>2465.8400999999999</v>
      </c>
      <c r="M1707" s="227">
        <v>27034.57</v>
      </c>
      <c r="N1707" s="227">
        <v>17.337299999999999</v>
      </c>
      <c r="O1707" s="227">
        <v>2.4609000000000001</v>
      </c>
      <c r="P1707" s="227">
        <f t="shared" si="99"/>
        <v>2469.5423904761901</v>
      </c>
      <c r="Q1707" s="227">
        <f t="shared" si="97"/>
        <v>1533.5629180811752</v>
      </c>
      <c r="R1707" s="227">
        <f t="shared" si="98"/>
        <v>2.3464428571428573</v>
      </c>
    </row>
    <row r="1708" spans="11:18">
      <c r="K1708">
        <v>42962</v>
      </c>
      <c r="L1708" s="227">
        <v>2464.6100999999999</v>
      </c>
      <c r="M1708" s="227">
        <v>27139.1</v>
      </c>
      <c r="N1708" s="227">
        <v>17.2407</v>
      </c>
      <c r="O1708" s="227">
        <v>2.4064000000000001</v>
      </c>
      <c r="P1708" s="227">
        <f t="shared" si="99"/>
        <v>2469.8028761904757</v>
      </c>
      <c r="Q1708" s="227">
        <f t="shared" si="97"/>
        <v>1533.5945477486619</v>
      </c>
      <c r="R1708" s="227">
        <f t="shared" si="98"/>
        <v>2.3510190476190478</v>
      </c>
    </row>
    <row r="1709" spans="11:18">
      <c r="K1709">
        <v>42963</v>
      </c>
      <c r="L1709" s="227">
        <v>2468.1100999999999</v>
      </c>
      <c r="M1709" s="227">
        <v>27021.94</v>
      </c>
      <c r="N1709" s="227">
        <v>17.358599999999999</v>
      </c>
      <c r="O1709" s="227">
        <v>2.3683999999999998</v>
      </c>
      <c r="P1709" s="227">
        <f t="shared" si="99"/>
        <v>2470.1600190476188</v>
      </c>
      <c r="Q1709" s="227">
        <f t="shared" si="97"/>
        <v>1536.5699116683713</v>
      </c>
      <c r="R1709" s="227">
        <f t="shared" si="98"/>
        <v>2.3538714285714284</v>
      </c>
    </row>
    <row r="1710" spans="11:18">
      <c r="K1710">
        <v>42964</v>
      </c>
      <c r="L1710" s="227">
        <v>2430.0100000000002</v>
      </c>
      <c r="M1710" s="227">
        <v>27137.32</v>
      </c>
      <c r="N1710" s="227">
        <v>17.445799999999998</v>
      </c>
      <c r="O1710" s="227">
        <v>2.3793000000000002</v>
      </c>
      <c r="P1710" s="227">
        <f t="shared" si="99"/>
        <v>2468.0733476190471</v>
      </c>
      <c r="Q1710" s="227">
        <f t="shared" si="97"/>
        <v>1538.2284880231125</v>
      </c>
      <c r="R1710" s="227">
        <f t="shared" si="98"/>
        <v>2.3560476190476192</v>
      </c>
    </row>
    <row r="1711" spans="11:18">
      <c r="K1711">
        <v>42965</v>
      </c>
      <c r="L1711" s="227">
        <v>2425.5500000000002</v>
      </c>
      <c r="M1711" s="227">
        <v>27706.71</v>
      </c>
      <c r="N1711" s="227">
        <v>17.399999999999999</v>
      </c>
      <c r="O1711" s="227">
        <v>2.3721000000000001</v>
      </c>
      <c r="P1711" s="227">
        <f t="shared" si="99"/>
        <v>2465.7923952380947</v>
      </c>
      <c r="Q1711" s="227">
        <f t="shared" si="97"/>
        <v>1538.8207277932443</v>
      </c>
      <c r="R1711" s="227">
        <f t="shared" si="98"/>
        <v>2.3575380952380955</v>
      </c>
    </row>
    <row r="1712" spans="11:18">
      <c r="K1712">
        <v>42968</v>
      </c>
      <c r="L1712" s="227">
        <v>2428.3701000000001</v>
      </c>
      <c r="M1712" s="227">
        <v>28068.959999999999</v>
      </c>
      <c r="N1712" s="227">
        <v>17.5975</v>
      </c>
      <c r="O1712" s="227">
        <v>2.3450000000000002</v>
      </c>
      <c r="P1712" s="227">
        <f t="shared" si="99"/>
        <v>2463.6890666666668</v>
      </c>
      <c r="Q1712" s="227">
        <f t="shared" si="97"/>
        <v>1540.705092481877</v>
      </c>
      <c r="R1712" s="227">
        <f t="shared" si="98"/>
        <v>2.3585904761904763</v>
      </c>
    </row>
    <row r="1713" spans="11:18">
      <c r="K1713">
        <v>42969</v>
      </c>
      <c r="L1713" s="227">
        <v>2452.5100000000002</v>
      </c>
      <c r="M1713" s="227">
        <v>28480.71</v>
      </c>
      <c r="N1713" s="227">
        <v>17.331800000000001</v>
      </c>
      <c r="O1713" s="227">
        <v>2.3325</v>
      </c>
      <c r="P1713" s="227">
        <f t="shared" si="99"/>
        <v>2462.8605000000002</v>
      </c>
      <c r="Q1713" s="227">
        <f t="shared" si="97"/>
        <v>1544.652961738861</v>
      </c>
      <c r="R1713" s="227">
        <f t="shared" si="98"/>
        <v>2.3590476190476197</v>
      </c>
    </row>
    <row r="1714" spans="11:18">
      <c r="K1714">
        <v>42970</v>
      </c>
      <c r="L1714" s="227">
        <v>2444.04</v>
      </c>
      <c r="M1714" s="227">
        <v>28931.54</v>
      </c>
      <c r="N1714" s="227">
        <v>17.393999999999998</v>
      </c>
      <c r="O1714" s="227">
        <v>2.3163</v>
      </c>
      <c r="P1714" s="227">
        <f t="shared" si="99"/>
        <v>2461.2847904761907</v>
      </c>
      <c r="Q1714" s="227">
        <f t="shared" si="97"/>
        <v>1549.256204700436</v>
      </c>
      <c r="R1714" s="227">
        <f t="shared" si="98"/>
        <v>2.3575380952380951</v>
      </c>
    </row>
    <row r="1715" spans="11:18">
      <c r="K1715">
        <v>42971</v>
      </c>
      <c r="L1715" s="227">
        <v>2438.9699999999998</v>
      </c>
      <c r="M1715" s="227">
        <v>29185.62</v>
      </c>
      <c r="N1715" s="227">
        <v>17.281600000000001</v>
      </c>
      <c r="O1715" s="227">
        <v>2.3144999999999998</v>
      </c>
      <c r="P1715" s="227">
        <f t="shared" si="99"/>
        <v>2459.43430952381</v>
      </c>
      <c r="Q1715" s="227">
        <f t="shared" si="97"/>
        <v>1555.5759901523845</v>
      </c>
      <c r="R1715" s="227">
        <f t="shared" si="98"/>
        <v>2.3554238095238098</v>
      </c>
    </row>
    <row r="1716" spans="11:18">
      <c r="K1716">
        <v>42972</v>
      </c>
      <c r="L1716" s="227">
        <v>2443.0500000000002</v>
      </c>
      <c r="M1716" s="227">
        <v>29193.48</v>
      </c>
      <c r="N1716" s="227">
        <v>17.357399999999998</v>
      </c>
      <c r="O1716" s="227">
        <v>2.3342999999999998</v>
      </c>
      <c r="P1716" s="227">
        <f t="shared" si="99"/>
        <v>2457.8928857142864</v>
      </c>
      <c r="Q1716" s="227">
        <f t="shared" si="97"/>
        <v>1561.2702256753146</v>
      </c>
      <c r="R1716" s="227">
        <f t="shared" si="98"/>
        <v>2.3541666666666665</v>
      </c>
    </row>
    <row r="1717" spans="11:18">
      <c r="K1717">
        <v>42975</v>
      </c>
      <c r="L1717" s="227">
        <v>2444.2399999999998</v>
      </c>
      <c r="M1717" s="227">
        <v>29974.54</v>
      </c>
      <c r="N1717" s="227">
        <v>17.355399999999999</v>
      </c>
      <c r="O1717" s="227">
        <v>2.3416000000000001</v>
      </c>
      <c r="P1717" s="227">
        <f t="shared" si="99"/>
        <v>2456.5662142857145</v>
      </c>
      <c r="Q1717" s="227">
        <f t="shared" si="97"/>
        <v>1571.3243645903692</v>
      </c>
      <c r="R1717" s="227">
        <f t="shared" si="98"/>
        <v>2.3538571428571431</v>
      </c>
    </row>
    <row r="1718" spans="11:18">
      <c r="K1718">
        <v>42976</v>
      </c>
      <c r="L1718" s="227">
        <v>2446.3000000000002</v>
      </c>
      <c r="M1718" s="227">
        <v>30065.61</v>
      </c>
      <c r="N1718" s="227">
        <v>17.486699999999999</v>
      </c>
      <c r="O1718" s="227">
        <v>2.3984000000000001</v>
      </c>
      <c r="P1718" s="227">
        <f t="shared" si="99"/>
        <v>2455.4233571428581</v>
      </c>
      <c r="Q1718" s="227">
        <f t="shared" si="97"/>
        <v>1580.9950606108848</v>
      </c>
      <c r="R1718" s="227">
        <f t="shared" si="98"/>
        <v>2.3577000000000004</v>
      </c>
    </row>
    <row r="1719" spans="11:18">
      <c r="K1719">
        <v>42977</v>
      </c>
      <c r="L1719" s="227">
        <v>2457.5900999999999</v>
      </c>
      <c r="M1719" s="227">
        <v>31084.42</v>
      </c>
      <c r="N1719" s="227">
        <v>17.498699999999999</v>
      </c>
      <c r="O1719" s="227">
        <v>2.4055</v>
      </c>
      <c r="P1719" s="227">
        <f t="shared" si="99"/>
        <v>2454.5300238095242</v>
      </c>
      <c r="Q1719" s="227">
        <f t="shared" si="97"/>
        <v>1592.4417405790721</v>
      </c>
      <c r="R1719" s="227">
        <f t="shared" si="98"/>
        <v>2.3640095238095236</v>
      </c>
    </row>
    <row r="1720" spans="11:18">
      <c r="K1720">
        <v>42978</v>
      </c>
      <c r="L1720" s="227">
        <v>2471.6498999999999</v>
      </c>
      <c r="M1720" s="227">
        <v>31476.26</v>
      </c>
      <c r="N1720" s="227">
        <v>17.537099999999999</v>
      </c>
      <c r="O1720" s="227">
        <v>2.3717000000000001</v>
      </c>
      <c r="P1720" s="227">
        <f t="shared" si="99"/>
        <v>2454.2481095238099</v>
      </c>
      <c r="Q1720" s="227">
        <f t="shared" si="97"/>
        <v>1605.2443789844401</v>
      </c>
      <c r="R1720" s="227">
        <f t="shared" si="98"/>
        <v>2.3672619047619046</v>
      </c>
    </row>
    <row r="1721" spans="11:18">
      <c r="K1721">
        <v>42979</v>
      </c>
      <c r="L1721" s="227">
        <v>2476.5500000000002</v>
      </c>
      <c r="M1721" s="227">
        <v>31951.99</v>
      </c>
      <c r="N1721" s="227">
        <v>17.379200000000001</v>
      </c>
      <c r="O1721" s="227">
        <v>2.3222</v>
      </c>
      <c r="P1721" s="227">
        <f t="shared" si="99"/>
        <v>2454.457161904762</v>
      </c>
      <c r="Q1721" s="227">
        <f t="shared" si="97"/>
        <v>1620.322426751977</v>
      </c>
      <c r="R1721" s="227">
        <f t="shared" si="98"/>
        <v>2.3683285714285711</v>
      </c>
    </row>
    <row r="1722" spans="11:18">
      <c r="K1722">
        <v>42982</v>
      </c>
      <c r="M1722" s="227">
        <v>32190.3</v>
      </c>
      <c r="N1722" s="227">
        <v>17.316299999999998</v>
      </c>
      <c r="O1722" s="227">
        <v>2.3753000000000002</v>
      </c>
      <c r="P1722" s="227">
        <f t="shared" si="99"/>
        <v>2453.3385150000004</v>
      </c>
      <c r="Q1722" s="227">
        <f t="shared" si="97"/>
        <v>1636.738083691426</v>
      </c>
      <c r="R1722" s="227">
        <f t="shared" si="98"/>
        <v>2.3697000000000004</v>
      </c>
    </row>
    <row r="1723" spans="11:18">
      <c r="K1723">
        <v>42983</v>
      </c>
      <c r="L1723" s="227">
        <v>2457.8501000000001</v>
      </c>
      <c r="M1723" s="227">
        <v>32351.200000000001</v>
      </c>
      <c r="N1723" s="227">
        <v>17.358499999999999</v>
      </c>
      <c r="O1723" s="227">
        <v>2.3435000000000001</v>
      </c>
      <c r="P1723" s="227">
        <f t="shared" si="99"/>
        <v>2452.1855250000003</v>
      </c>
      <c r="Q1723" s="227">
        <f t="shared" si="97"/>
        <v>1654.2327250646072</v>
      </c>
      <c r="R1723" s="227">
        <f t="shared" si="98"/>
        <v>2.3709238095238097</v>
      </c>
    </row>
    <row r="1724" spans="11:18">
      <c r="K1724">
        <v>42984</v>
      </c>
      <c r="L1724" s="227">
        <v>2465.54</v>
      </c>
      <c r="M1724" s="227">
        <v>32138.59</v>
      </c>
      <c r="N1724" s="227">
        <v>17.355499999999999</v>
      </c>
      <c r="O1724" s="227">
        <v>2.3666</v>
      </c>
      <c r="P1724" s="227">
        <f t="shared" si="99"/>
        <v>2451.7165300000006</v>
      </c>
      <c r="Q1724" s="227">
        <f t="shared" si="97"/>
        <v>1671.4043170594423</v>
      </c>
      <c r="R1724" s="227">
        <f t="shared" si="98"/>
        <v>2.3700714285714284</v>
      </c>
    </row>
    <row r="1725" spans="11:18">
      <c r="K1725">
        <v>42985</v>
      </c>
      <c r="L1725" s="227">
        <v>2465.1001000000001</v>
      </c>
      <c r="M1725" s="227">
        <v>31632.36</v>
      </c>
      <c r="N1725" s="227">
        <v>17.317</v>
      </c>
      <c r="O1725" s="227">
        <v>2.3559000000000001</v>
      </c>
      <c r="P1725" s="227">
        <f t="shared" si="99"/>
        <v>2451.2705350000006</v>
      </c>
      <c r="Q1725" s="227">
        <f t="shared" si="97"/>
        <v>1686.4996466734167</v>
      </c>
      <c r="R1725" s="227">
        <f t="shared" si="98"/>
        <v>2.3695714285714282</v>
      </c>
    </row>
    <row r="1726" spans="11:18">
      <c r="K1726">
        <v>42986</v>
      </c>
      <c r="L1726" s="227">
        <v>2461.4299000000001</v>
      </c>
      <c r="M1726" s="227">
        <v>32078.22</v>
      </c>
      <c r="N1726" s="227">
        <v>17.328299999999999</v>
      </c>
      <c r="O1726" s="227">
        <v>2.3187000000000002</v>
      </c>
      <c r="P1726" s="227">
        <f t="shared" si="99"/>
        <v>2452.4315300000007</v>
      </c>
      <c r="Q1726" s="227">
        <f t="shared" si="97"/>
        <v>1702.0368581098446</v>
      </c>
      <c r="R1726" s="227">
        <f t="shared" si="98"/>
        <v>2.3647999999999993</v>
      </c>
    </row>
    <row r="1727" spans="11:18">
      <c r="K1727">
        <v>42989</v>
      </c>
      <c r="L1727" s="227">
        <v>2488.1100999999999</v>
      </c>
      <c r="M1727" s="227">
        <v>32719.7</v>
      </c>
      <c r="N1727" s="227">
        <v>17.281199999999998</v>
      </c>
      <c r="O1727" s="227">
        <v>2.3418000000000001</v>
      </c>
      <c r="P1727" s="227">
        <f t="shared" si="99"/>
        <v>2454.7710300000008</v>
      </c>
      <c r="Q1727" s="227">
        <f t="shared" si="97"/>
        <v>1719.5461074214988</v>
      </c>
      <c r="R1727" s="227">
        <f t="shared" si="98"/>
        <v>2.3605190476190474</v>
      </c>
    </row>
    <row r="1728" spans="11:18">
      <c r="K1728">
        <v>42990</v>
      </c>
      <c r="L1728" s="227">
        <v>2496.48</v>
      </c>
      <c r="M1728" s="227">
        <v>33622.839999999997</v>
      </c>
      <c r="N1728" s="227">
        <v>17.112100000000002</v>
      </c>
      <c r="O1728" s="227">
        <v>2.3277000000000001</v>
      </c>
      <c r="P1728" s="227">
        <f t="shared" si="99"/>
        <v>2456.3030250000006</v>
      </c>
      <c r="Q1728" s="227">
        <f t="shared" si="97"/>
        <v>1738.6710676894409</v>
      </c>
      <c r="R1728" s="227">
        <f t="shared" si="98"/>
        <v>2.3541761904761902</v>
      </c>
    </row>
    <row r="1729" spans="11:18">
      <c r="K1729">
        <v>42991</v>
      </c>
      <c r="L1729" s="227">
        <v>2498.3701000000001</v>
      </c>
      <c r="M1729" s="227">
        <v>33521.629999999997</v>
      </c>
      <c r="N1729" s="227">
        <v>17.229900000000001</v>
      </c>
      <c r="O1729" s="227">
        <v>2.3277000000000001</v>
      </c>
      <c r="P1729" s="227">
        <f t="shared" si="99"/>
        <v>2457.9910250000003</v>
      </c>
      <c r="Q1729" s="227">
        <f t="shared" si="97"/>
        <v>1756.2222357484836</v>
      </c>
      <c r="R1729" s="227">
        <f t="shared" si="98"/>
        <v>2.3504285714285711</v>
      </c>
    </row>
    <row r="1730" spans="11:18">
      <c r="K1730">
        <v>42992</v>
      </c>
      <c r="L1730" s="227">
        <v>2495.6201000000001</v>
      </c>
      <c r="M1730" s="227">
        <v>33598.21</v>
      </c>
      <c r="N1730" s="227">
        <v>17.112500000000001</v>
      </c>
      <c r="O1730" s="227">
        <v>2.3881999999999999</v>
      </c>
      <c r="P1730" s="227">
        <f t="shared" si="99"/>
        <v>2459.3665250000004</v>
      </c>
      <c r="Q1730" s="227">
        <f t="shared" si="97"/>
        <v>1775.4511196195087</v>
      </c>
      <c r="R1730" s="227">
        <f t="shared" si="98"/>
        <v>2.351371428571428</v>
      </c>
    </row>
    <row r="1731" spans="11:18">
      <c r="K1731">
        <v>42993</v>
      </c>
      <c r="L1731" s="227">
        <v>2500.23</v>
      </c>
      <c r="M1731" s="227">
        <v>34049.360000000001</v>
      </c>
      <c r="N1731" s="227">
        <v>17.037600000000001</v>
      </c>
      <c r="O1731" s="227">
        <v>2.4097</v>
      </c>
      <c r="P1731" s="227">
        <f t="shared" si="99"/>
        <v>2462.8775250000008</v>
      </c>
      <c r="Q1731" s="227">
        <f t="shared" si="97"/>
        <v>1796.4273461875148</v>
      </c>
      <c r="R1731" s="227">
        <f t="shared" si="98"/>
        <v>2.3528190476190471</v>
      </c>
    </row>
    <row r="1732" spans="11:18">
      <c r="K1732">
        <v>42996</v>
      </c>
      <c r="L1732" s="227">
        <v>2503.8701000000001</v>
      </c>
      <c r="M1732" s="227">
        <v>33591.699999999997</v>
      </c>
      <c r="N1732" s="227">
        <v>17.244499999999999</v>
      </c>
      <c r="O1732" s="227">
        <v>2.3614999999999999</v>
      </c>
      <c r="P1732" s="227">
        <f t="shared" si="99"/>
        <v>2466.7935300000004</v>
      </c>
      <c r="Q1732" s="227">
        <f t="shared" si="97"/>
        <v>1813.3663888711797</v>
      </c>
      <c r="R1732" s="227">
        <f t="shared" si="98"/>
        <v>2.3523142857142849</v>
      </c>
    </row>
    <row r="1733" spans="11:18">
      <c r="K1733">
        <v>42997</v>
      </c>
      <c r="L1733" s="227">
        <v>2506.6498999999999</v>
      </c>
      <c r="M1733" s="227">
        <v>33525.47</v>
      </c>
      <c r="N1733" s="227">
        <v>17.2684</v>
      </c>
      <c r="O1733" s="227">
        <v>2.3723000000000001</v>
      </c>
      <c r="P1733" s="227">
        <f t="shared" si="99"/>
        <v>2470.7075200000004</v>
      </c>
      <c r="Q1733" s="227">
        <f t="shared" si="97"/>
        <v>1830.0153444722625</v>
      </c>
      <c r="R1733" s="227">
        <f t="shared" si="98"/>
        <v>2.3536142857142854</v>
      </c>
    </row>
    <row r="1734" spans="11:18">
      <c r="K1734">
        <v>42998</v>
      </c>
      <c r="L1734" s="227">
        <v>2508.2399999999998</v>
      </c>
      <c r="M1734" s="227">
        <v>33893.42</v>
      </c>
      <c r="N1734" s="227">
        <v>17.2531</v>
      </c>
      <c r="O1734" s="227">
        <v>2.3509000000000002</v>
      </c>
      <c r="P1734" s="227">
        <f t="shared" si="99"/>
        <v>2473.4940199999996</v>
      </c>
      <c r="Q1734" s="227">
        <f t="shared" si="97"/>
        <v>1845.3018803042596</v>
      </c>
      <c r="R1734" s="227">
        <f t="shared" si="98"/>
        <v>2.3544904761904761</v>
      </c>
    </row>
    <row r="1735" spans="11:18">
      <c r="K1735">
        <v>42999</v>
      </c>
      <c r="L1735" s="227">
        <v>2500.6001000000001</v>
      </c>
      <c r="M1735" s="227">
        <v>34948.559999999998</v>
      </c>
      <c r="N1735" s="227">
        <v>17.3355</v>
      </c>
      <c r="O1735" s="227">
        <v>2.3384999999999998</v>
      </c>
      <c r="P1735" s="227">
        <f t="shared" si="99"/>
        <v>2476.3220249999999</v>
      </c>
      <c r="Q1735" s="227">
        <f t="shared" si="97"/>
        <v>1862.1543473386037</v>
      </c>
      <c r="R1735" s="227">
        <f t="shared" si="98"/>
        <v>2.355547619047619</v>
      </c>
    </row>
    <row r="1736" spans="11:18">
      <c r="K1736">
        <v>43000</v>
      </c>
      <c r="L1736" s="227">
        <v>2502.2199999999998</v>
      </c>
      <c r="M1736" s="227">
        <v>35141.72</v>
      </c>
      <c r="N1736" s="227">
        <v>17.296800000000001</v>
      </c>
      <c r="O1736" s="227">
        <v>2.3633999999999999</v>
      </c>
      <c r="P1736" s="227">
        <f t="shared" si="99"/>
        <v>2479.4845249999998</v>
      </c>
      <c r="Q1736" s="227">
        <f t="shared" si="97"/>
        <v>1878.4636180373336</v>
      </c>
      <c r="R1736" s="227">
        <f t="shared" si="98"/>
        <v>2.3578761904761905</v>
      </c>
    </row>
    <row r="1737" spans="11:18">
      <c r="K1737">
        <v>43003</v>
      </c>
      <c r="L1737" s="227">
        <v>2496.6599000000001</v>
      </c>
      <c r="M1737" s="227">
        <v>35126.22</v>
      </c>
      <c r="N1737" s="227">
        <v>17.5181</v>
      </c>
      <c r="O1737" s="227">
        <v>2.3759999999999999</v>
      </c>
      <c r="P1737" s="227">
        <f t="shared" si="99"/>
        <v>2482.1650199999999</v>
      </c>
      <c r="Q1737" s="227">
        <f t="shared" si="97"/>
        <v>1893.9491076457336</v>
      </c>
      <c r="R1737" s="227">
        <f t="shared" si="98"/>
        <v>2.3598619047619045</v>
      </c>
    </row>
    <row r="1738" spans="11:18">
      <c r="K1738">
        <v>43004</v>
      </c>
      <c r="L1738" s="227">
        <v>2496.8400999999999</v>
      </c>
      <c r="M1738" s="227">
        <v>34787.4</v>
      </c>
      <c r="N1738" s="227">
        <v>17.6904</v>
      </c>
      <c r="O1738" s="227">
        <v>2.3885999999999998</v>
      </c>
      <c r="P1738" s="227">
        <f t="shared" si="99"/>
        <v>2484.7950249999999</v>
      </c>
      <c r="Q1738" s="227">
        <f t="shared" si="97"/>
        <v>1905.4295365336711</v>
      </c>
      <c r="R1738" s="227">
        <f t="shared" si="98"/>
        <v>2.3620999999999999</v>
      </c>
    </row>
    <row r="1739" spans="11:18">
      <c r="K1739">
        <v>43005</v>
      </c>
      <c r="L1739" s="227">
        <v>2507.04</v>
      </c>
      <c r="M1739" s="227">
        <v>34241.26</v>
      </c>
      <c r="N1739" s="227">
        <v>17.614899999999999</v>
      </c>
      <c r="O1739" s="227">
        <v>2.4011</v>
      </c>
      <c r="P1739" s="227">
        <f t="shared" si="99"/>
        <v>2487.8320250000002</v>
      </c>
      <c r="Q1739" s="227">
        <f t="shared" si="97"/>
        <v>1916.2274750772892</v>
      </c>
      <c r="R1739" s="227">
        <f t="shared" si="98"/>
        <v>2.3622285714285716</v>
      </c>
    </row>
    <row r="1740" spans="11:18">
      <c r="K1740">
        <v>43006</v>
      </c>
      <c r="L1740" s="227">
        <v>2510.0601000000001</v>
      </c>
      <c r="M1740" s="227">
        <v>34938.639999999999</v>
      </c>
      <c r="N1740" s="227">
        <v>17.6218</v>
      </c>
      <c r="O1740" s="227">
        <v>2.3422000000000001</v>
      </c>
      <c r="P1740" s="227">
        <f t="shared" si="99"/>
        <v>2490.4555250000003</v>
      </c>
      <c r="Q1740" s="227">
        <f t="shared" si="97"/>
        <v>1926.1622525766129</v>
      </c>
      <c r="R1740" s="227">
        <f t="shared" si="98"/>
        <v>2.3592142857142853</v>
      </c>
    </row>
    <row r="1741" spans="11:18">
      <c r="K1741">
        <v>43007</v>
      </c>
      <c r="L1741" s="227">
        <v>2519.3600999999999</v>
      </c>
      <c r="M1741" s="227">
        <v>34641.370000000003</v>
      </c>
      <c r="N1741" s="227">
        <v>17.439699999999998</v>
      </c>
      <c r="O1741" s="227">
        <v>2.3492999999999999</v>
      </c>
      <c r="P1741" s="227">
        <f t="shared" si="99"/>
        <v>2492.8410350000004</v>
      </c>
      <c r="Q1741" s="227">
        <f t="shared" si="97"/>
        <v>1935.3702013642533</v>
      </c>
      <c r="R1741" s="227">
        <f t="shared" si="98"/>
        <v>2.3581476190476187</v>
      </c>
    </row>
    <row r="1742" spans="11:18">
      <c r="K1742">
        <v>43010</v>
      </c>
      <c r="L1742" s="227">
        <v>2529.1201000000001</v>
      </c>
      <c r="M1742" s="227">
        <v>32614.77</v>
      </c>
      <c r="N1742" s="227">
        <v>17.506900000000002</v>
      </c>
      <c r="O1742" s="227">
        <v>2.3530000000000002</v>
      </c>
      <c r="P1742" s="227">
        <f t="shared" si="99"/>
        <v>2495.4695399999996</v>
      </c>
      <c r="Q1742" s="227">
        <f t="shared" si="97"/>
        <v>1936.5113016453481</v>
      </c>
      <c r="R1742" s="227">
        <f t="shared" si="98"/>
        <v>2.3596142857142857</v>
      </c>
    </row>
    <row r="1743" spans="11:18">
      <c r="K1743">
        <v>43011</v>
      </c>
      <c r="L1743" s="227">
        <v>2534.5801000000001</v>
      </c>
      <c r="M1743" s="227">
        <v>31145.599999999999</v>
      </c>
      <c r="N1743" s="227">
        <v>17.580400000000001</v>
      </c>
      <c r="O1743" s="227">
        <v>2.3942000000000001</v>
      </c>
      <c r="P1743" s="227">
        <f t="shared" si="99"/>
        <v>2497.3319476190472</v>
      </c>
      <c r="Q1743" s="227">
        <f t="shared" si="97"/>
        <v>1932.2421126185213</v>
      </c>
      <c r="R1743" s="227">
        <f t="shared" si="98"/>
        <v>2.3605142857142853</v>
      </c>
    </row>
    <row r="1744" spans="11:18">
      <c r="K1744">
        <v>43012</v>
      </c>
      <c r="L1744" s="227">
        <v>2537.7399999999998</v>
      </c>
      <c r="M1744" s="227">
        <v>31624.18</v>
      </c>
      <c r="N1744" s="227">
        <v>17.389199999999999</v>
      </c>
      <c r="O1744" s="227">
        <v>2.4643999999999999</v>
      </c>
      <c r="P1744" s="227">
        <f t="shared" si="99"/>
        <v>2501.1362285714285</v>
      </c>
      <c r="Q1744" s="227">
        <f t="shared" si="97"/>
        <v>1930.0850017200053</v>
      </c>
      <c r="R1744" s="227">
        <f t="shared" si="98"/>
        <v>2.3662714285714279</v>
      </c>
    </row>
    <row r="1745" spans="11:18">
      <c r="K1745">
        <v>43013</v>
      </c>
      <c r="L1745" s="227">
        <v>2552.0700999999999</v>
      </c>
      <c r="M1745" s="227">
        <v>31626.73</v>
      </c>
      <c r="N1745" s="227">
        <v>17.450500000000002</v>
      </c>
      <c r="O1745" s="227">
        <v>2.4969999999999999</v>
      </c>
      <c r="P1745" s="227">
        <f t="shared" si="99"/>
        <v>2505.2567095238091</v>
      </c>
      <c r="Q1745" s="227">
        <f t="shared" si="97"/>
        <v>1928.1783556318094</v>
      </c>
      <c r="R1745" s="227">
        <f t="shared" si="98"/>
        <v>2.3724809523809518</v>
      </c>
    </row>
    <row r="1746" spans="11:18">
      <c r="K1746">
        <v>43014</v>
      </c>
      <c r="L1746" s="227">
        <v>2549.3301000000001</v>
      </c>
      <c r="M1746" s="227">
        <v>31021.59</v>
      </c>
      <c r="N1746" s="227">
        <v>17.565000000000001</v>
      </c>
      <c r="O1746" s="227">
        <v>2.4826000000000001</v>
      </c>
      <c r="P1746" s="227">
        <f t="shared" si="99"/>
        <v>2509.2676619047616</v>
      </c>
      <c r="Q1746" s="227">
        <f t="shared" si="97"/>
        <v>1925.1939010646881</v>
      </c>
      <c r="R1746" s="227">
        <f t="shared" si="98"/>
        <v>2.3785142857142851</v>
      </c>
    </row>
    <row r="1747" spans="11:18">
      <c r="K1747">
        <v>43017</v>
      </c>
      <c r="L1747" s="227">
        <v>2544.73</v>
      </c>
      <c r="M1747" s="227">
        <v>30143.439999999999</v>
      </c>
      <c r="N1747" s="227">
        <v>17.495999999999999</v>
      </c>
      <c r="O1747" s="227">
        <v>2.4809999999999999</v>
      </c>
      <c r="P1747" s="227">
        <f t="shared" si="99"/>
        <v>2513.2343333333329</v>
      </c>
      <c r="Q1747" s="227">
        <f t="shared" si="97"/>
        <v>1919.0093536541438</v>
      </c>
      <c r="R1747" s="227">
        <f t="shared" si="98"/>
        <v>2.3862428571428569</v>
      </c>
    </row>
    <row r="1748" spans="11:18">
      <c r="K1748">
        <v>43018</v>
      </c>
      <c r="L1748" s="227">
        <v>2550.6399000000001</v>
      </c>
      <c r="M1748" s="227">
        <v>31551.31</v>
      </c>
      <c r="N1748" s="227">
        <v>17.4404</v>
      </c>
      <c r="O1748" s="227">
        <v>2.4756</v>
      </c>
      <c r="P1748" s="227">
        <f t="shared" si="99"/>
        <v>2516.2119428571427</v>
      </c>
      <c r="Q1748" s="227">
        <f t="shared" si="97"/>
        <v>1914.9735339483148</v>
      </c>
      <c r="R1748" s="227">
        <f t="shared" si="98"/>
        <v>2.3926142857142856</v>
      </c>
    </row>
    <row r="1749" spans="11:18">
      <c r="K1749">
        <v>43019</v>
      </c>
      <c r="L1749" s="227">
        <v>2555.2399999999998</v>
      </c>
      <c r="M1749" s="227">
        <v>32023.64</v>
      </c>
      <c r="N1749" s="227">
        <v>17.456499999999998</v>
      </c>
      <c r="O1749" s="227">
        <v>2.4106999999999998</v>
      </c>
      <c r="P1749" s="227">
        <f t="shared" si="99"/>
        <v>2519.0100380952381</v>
      </c>
      <c r="Q1749" s="227">
        <f t="shared" si="97"/>
        <v>1908.7945471471467</v>
      </c>
      <c r="R1749" s="227">
        <f t="shared" si="98"/>
        <v>2.3965666666666663</v>
      </c>
    </row>
    <row r="1750" spans="11:18">
      <c r="K1750">
        <v>43020</v>
      </c>
      <c r="L1750" s="227">
        <v>2550.9299000000001</v>
      </c>
      <c r="M1750" s="227">
        <v>32677.25</v>
      </c>
      <c r="N1750" s="227">
        <v>17.521699999999999</v>
      </c>
      <c r="O1750" s="227">
        <v>2.4304999999999999</v>
      </c>
      <c r="P1750" s="227">
        <f t="shared" si="99"/>
        <v>2521.5128857142854</v>
      </c>
      <c r="Q1750" s="227">
        <f t="shared" ref="Q1750:Q1813" si="100">+AVERAGE(M1730:M1750)/AVERAGE(N1730:N1750)</f>
        <v>1904.964002012902</v>
      </c>
      <c r="R1750" s="227">
        <f t="shared" ref="R1750:R1813" si="101">AVERAGE(O1730:O1750)</f>
        <v>2.4014619047619044</v>
      </c>
    </row>
    <row r="1751" spans="11:18">
      <c r="K1751">
        <v>43021</v>
      </c>
      <c r="L1751" s="227">
        <v>2553.1698999999999</v>
      </c>
      <c r="M1751" s="227">
        <v>33281.32</v>
      </c>
      <c r="N1751" s="227">
        <v>17.4451</v>
      </c>
      <c r="O1751" s="227">
        <v>2.4054000000000002</v>
      </c>
      <c r="P1751" s="227">
        <f t="shared" si="99"/>
        <v>2524.253352380952</v>
      </c>
      <c r="Q1751" s="227">
        <f t="shared" si="100"/>
        <v>1902.3682827082864</v>
      </c>
      <c r="R1751" s="227">
        <f t="shared" si="101"/>
        <v>2.4022809523809525</v>
      </c>
    </row>
    <row r="1752" spans="11:18">
      <c r="K1752">
        <v>43024</v>
      </c>
      <c r="L1752" s="227">
        <v>2557.6399000000001</v>
      </c>
      <c r="M1752" s="227">
        <v>32825.94</v>
      </c>
      <c r="N1752" s="227">
        <v>17.528600000000001</v>
      </c>
      <c r="O1752" s="227">
        <v>2.4632999999999998</v>
      </c>
      <c r="P1752" s="227">
        <f t="shared" si="99"/>
        <v>2526.9871571428571</v>
      </c>
      <c r="Q1752" s="227">
        <f t="shared" si="100"/>
        <v>1896.4841878179857</v>
      </c>
      <c r="R1752" s="227">
        <f t="shared" si="101"/>
        <v>2.4048333333333334</v>
      </c>
    </row>
    <row r="1753" spans="11:18">
      <c r="K1753">
        <v>43025</v>
      </c>
      <c r="L1753" s="227">
        <v>2559.3600999999999</v>
      </c>
      <c r="M1753" s="227">
        <v>33042.300000000003</v>
      </c>
      <c r="N1753" s="227">
        <v>17.4374</v>
      </c>
      <c r="O1753" s="227">
        <v>2.4470999999999998</v>
      </c>
      <c r="P1753" s="227">
        <f t="shared" si="99"/>
        <v>2529.6295380952383</v>
      </c>
      <c r="Q1753" s="227">
        <f t="shared" si="100"/>
        <v>1893.9893920345944</v>
      </c>
      <c r="R1753" s="227">
        <f t="shared" si="101"/>
        <v>2.4089095238095237</v>
      </c>
    </row>
    <row r="1754" spans="11:18">
      <c r="K1754">
        <v>43026</v>
      </c>
      <c r="L1754" s="227">
        <v>2561.2600000000002</v>
      </c>
      <c r="M1754" s="227">
        <v>33124.769999999997</v>
      </c>
      <c r="N1754" s="227">
        <v>17.362100000000002</v>
      </c>
      <c r="O1754" s="227">
        <v>2.4525000000000001</v>
      </c>
      <c r="P1754" s="227">
        <f t="shared" si="99"/>
        <v>2532.230019047619</v>
      </c>
      <c r="Q1754" s="227">
        <f t="shared" si="100"/>
        <v>1892.4137914119656</v>
      </c>
      <c r="R1754" s="227">
        <f t="shared" si="101"/>
        <v>2.4127285714285711</v>
      </c>
    </row>
    <row r="1755" spans="11:18">
      <c r="K1755">
        <v>43027</v>
      </c>
      <c r="L1755" s="227">
        <v>2562.1001000000001</v>
      </c>
      <c r="M1755" s="227">
        <v>32742.39</v>
      </c>
      <c r="N1755" s="227">
        <v>17.547799999999999</v>
      </c>
      <c r="O1755" s="227">
        <v>2.4763000000000002</v>
      </c>
      <c r="P1755" s="227">
        <f t="shared" si="99"/>
        <v>2534.7947857142858</v>
      </c>
      <c r="Q1755" s="227">
        <f t="shared" si="100"/>
        <v>1887.7609703391306</v>
      </c>
      <c r="R1755" s="227">
        <f t="shared" si="101"/>
        <v>2.4187000000000003</v>
      </c>
    </row>
    <row r="1756" spans="11:18">
      <c r="K1756">
        <v>43028</v>
      </c>
      <c r="L1756" s="227">
        <v>2575.21</v>
      </c>
      <c r="M1756" s="227">
        <v>32918.199999999997</v>
      </c>
      <c r="N1756" s="227">
        <v>17.519100000000002</v>
      </c>
      <c r="O1756" s="227">
        <v>2.48</v>
      </c>
      <c r="P1756" s="227">
        <f t="shared" ref="P1756:P1819" si="102">+AVERAGE(L1736:L1756)</f>
        <v>2538.3476380952384</v>
      </c>
      <c r="Q1756" s="227">
        <f t="shared" si="100"/>
        <v>1881.2918108670963</v>
      </c>
      <c r="R1756" s="227">
        <f t="shared" si="101"/>
        <v>2.4254380952380949</v>
      </c>
    </row>
    <row r="1757" spans="11:18">
      <c r="K1757">
        <v>43031</v>
      </c>
      <c r="L1757" s="227">
        <v>2564.98</v>
      </c>
      <c r="M1757" s="227">
        <v>32516.31</v>
      </c>
      <c r="N1757" s="227">
        <v>17.485499999999998</v>
      </c>
      <c r="O1757" s="227">
        <v>2.5529999999999999</v>
      </c>
      <c r="P1757" s="227">
        <f t="shared" si="102"/>
        <v>2541.3362095238099</v>
      </c>
      <c r="Q1757" s="227">
        <f t="shared" si="100"/>
        <v>1873.1844356532924</v>
      </c>
      <c r="R1757" s="227">
        <f t="shared" si="101"/>
        <v>2.4344666666666663</v>
      </c>
    </row>
    <row r="1758" spans="11:18">
      <c r="K1758">
        <v>43032</v>
      </c>
      <c r="L1758" s="227">
        <v>2569.1298999999999</v>
      </c>
      <c r="M1758" s="227">
        <v>33010.9</v>
      </c>
      <c r="N1758" s="227">
        <v>17.573399999999999</v>
      </c>
      <c r="O1758" s="227">
        <v>2.5568</v>
      </c>
      <c r="P1758" s="227">
        <f t="shared" si="102"/>
        <v>2544.7871619047623</v>
      </c>
      <c r="Q1758" s="227">
        <f t="shared" si="100"/>
        <v>1867.1494243244802</v>
      </c>
      <c r="R1758" s="227">
        <f t="shared" si="101"/>
        <v>2.44307619047619</v>
      </c>
    </row>
    <row r="1759" spans="11:18">
      <c r="K1759">
        <v>43033</v>
      </c>
      <c r="L1759" s="227">
        <v>2557.1498999999999</v>
      </c>
      <c r="M1759" s="227">
        <v>32013.03</v>
      </c>
      <c r="N1759" s="227">
        <v>17.595700000000001</v>
      </c>
      <c r="O1759" s="227">
        <v>2.5367000000000002</v>
      </c>
      <c r="P1759" s="227">
        <f t="shared" si="102"/>
        <v>2547.6590571428569</v>
      </c>
      <c r="Q1759" s="227">
        <f t="shared" si="100"/>
        <v>1860.0827525717691</v>
      </c>
      <c r="R1759" s="227">
        <f t="shared" si="101"/>
        <v>2.4501285714285714</v>
      </c>
    </row>
    <row r="1760" spans="11:18">
      <c r="K1760">
        <v>43034</v>
      </c>
      <c r="L1760" s="227">
        <v>2560.3998999999999</v>
      </c>
      <c r="M1760" s="227">
        <v>31900.7</v>
      </c>
      <c r="N1760" s="227">
        <v>17.803100000000001</v>
      </c>
      <c r="O1760" s="227">
        <v>2.5461999999999998</v>
      </c>
      <c r="P1760" s="227">
        <f t="shared" si="102"/>
        <v>2550.2000047619044</v>
      </c>
      <c r="Q1760" s="227">
        <f t="shared" si="100"/>
        <v>1852.7666104986897</v>
      </c>
      <c r="R1760" s="227">
        <f t="shared" si="101"/>
        <v>2.457038095238095</v>
      </c>
    </row>
    <row r="1761" spans="11:18">
      <c r="K1761">
        <v>43035</v>
      </c>
      <c r="L1761" s="227">
        <v>2581.0700999999999</v>
      </c>
      <c r="M1761" s="227">
        <v>32133.74</v>
      </c>
      <c r="N1761" s="227">
        <v>17.633900000000001</v>
      </c>
      <c r="O1761" s="227">
        <v>2.5371000000000001</v>
      </c>
      <c r="P1761" s="227">
        <f t="shared" si="102"/>
        <v>2553.5814333333328</v>
      </c>
      <c r="Q1761" s="227">
        <f t="shared" si="100"/>
        <v>1845.0790422483133</v>
      </c>
      <c r="R1761" s="227">
        <f t="shared" si="101"/>
        <v>2.4663190476190473</v>
      </c>
    </row>
    <row r="1762" spans="11:18">
      <c r="K1762">
        <v>43038</v>
      </c>
      <c r="L1762" s="227">
        <v>2572.8301000000001</v>
      </c>
      <c r="M1762" s="227">
        <v>32864.980000000003</v>
      </c>
      <c r="N1762" s="227">
        <v>17.7683</v>
      </c>
      <c r="O1762" s="227">
        <v>2.5903999999999998</v>
      </c>
      <c r="P1762" s="227">
        <f t="shared" si="102"/>
        <v>2556.1276238095234</v>
      </c>
      <c r="Q1762" s="227">
        <f t="shared" si="100"/>
        <v>1838.6062352590254</v>
      </c>
      <c r="R1762" s="227">
        <f t="shared" si="101"/>
        <v>2.4777999999999998</v>
      </c>
    </row>
    <row r="1763" spans="11:18">
      <c r="K1763">
        <v>43039</v>
      </c>
      <c r="L1763" s="227">
        <v>2575.2600000000002</v>
      </c>
      <c r="M1763" s="227">
        <v>32743.55</v>
      </c>
      <c r="N1763" s="227">
        <v>17.820599999999999</v>
      </c>
      <c r="O1763" s="227">
        <v>2.6255999999999999</v>
      </c>
      <c r="P1763" s="227">
        <f t="shared" si="102"/>
        <v>2558.324761904762</v>
      </c>
      <c r="Q1763" s="227">
        <f t="shared" si="100"/>
        <v>1837.3902578115269</v>
      </c>
      <c r="R1763" s="227">
        <f t="shared" si="101"/>
        <v>2.4907809523809528</v>
      </c>
    </row>
    <row r="1764" spans="11:18">
      <c r="K1764">
        <v>43040</v>
      </c>
      <c r="L1764" s="227">
        <v>2579.3600999999999</v>
      </c>
      <c r="M1764" s="227">
        <v>32822.6</v>
      </c>
      <c r="N1764" s="227">
        <v>17.729199999999999</v>
      </c>
      <c r="O1764" s="227">
        <v>2.6591999999999998</v>
      </c>
      <c r="P1764" s="227">
        <f t="shared" si="102"/>
        <v>2560.4571428571426</v>
      </c>
      <c r="Q1764" s="227">
        <f t="shared" si="100"/>
        <v>1841.1984889671976</v>
      </c>
      <c r="R1764" s="227">
        <f t="shared" si="101"/>
        <v>2.5034000000000001</v>
      </c>
    </row>
    <row r="1765" spans="11:18">
      <c r="K1765">
        <v>43041</v>
      </c>
      <c r="L1765" s="227">
        <v>2579.8501000000001</v>
      </c>
      <c r="M1765" s="227">
        <v>33182.6</v>
      </c>
      <c r="N1765" s="227">
        <v>17.630400000000002</v>
      </c>
      <c r="O1765" s="227">
        <v>2.65</v>
      </c>
      <c r="P1765" s="227">
        <f t="shared" si="102"/>
        <v>2562.4623857142851</v>
      </c>
      <c r="Q1765" s="227">
        <f t="shared" si="100"/>
        <v>1844.2198875682163</v>
      </c>
      <c r="R1765" s="227">
        <f t="shared" si="101"/>
        <v>2.5122380952380956</v>
      </c>
    </row>
    <row r="1766" spans="11:18">
      <c r="K1766">
        <v>43042</v>
      </c>
      <c r="L1766" s="227">
        <v>2587.8400999999999</v>
      </c>
      <c r="M1766" s="227">
        <v>33243.97</v>
      </c>
      <c r="N1766" s="227">
        <v>17.761099999999999</v>
      </c>
      <c r="O1766" s="227">
        <v>2.6131000000000002</v>
      </c>
      <c r="P1766" s="227">
        <f t="shared" si="102"/>
        <v>2564.1657190476189</v>
      </c>
      <c r="Q1766" s="227">
        <f t="shared" si="100"/>
        <v>1847.0493813815476</v>
      </c>
      <c r="R1766" s="227">
        <f t="shared" si="101"/>
        <v>2.5177666666666672</v>
      </c>
    </row>
    <row r="1767" spans="11:18">
      <c r="K1767">
        <v>43045</v>
      </c>
      <c r="L1767" s="227">
        <v>2591.1298999999999</v>
      </c>
      <c r="M1767" s="227">
        <v>32980.120000000003</v>
      </c>
      <c r="N1767" s="227">
        <v>17.5731</v>
      </c>
      <c r="O1767" s="227">
        <v>2.6465000000000001</v>
      </c>
      <c r="P1767" s="227">
        <f t="shared" si="102"/>
        <v>2566.1561857142856</v>
      </c>
      <c r="Q1767" s="227">
        <f t="shared" si="100"/>
        <v>1852.3146650628912</v>
      </c>
      <c r="R1767" s="227">
        <f t="shared" si="101"/>
        <v>2.5255714285714288</v>
      </c>
    </row>
    <row r="1768" spans="11:18">
      <c r="K1768">
        <v>43046</v>
      </c>
      <c r="L1768" s="227">
        <v>2590.6399000000001</v>
      </c>
      <c r="M1768" s="227">
        <v>32824.480000000003</v>
      </c>
      <c r="N1768" s="227">
        <v>17.8949</v>
      </c>
      <c r="O1768" s="227">
        <v>2.617</v>
      </c>
      <c r="P1768" s="227">
        <f t="shared" si="102"/>
        <v>2568.3423714285714</v>
      </c>
      <c r="Q1768" s="227">
        <f t="shared" si="100"/>
        <v>1857.5704297293921</v>
      </c>
      <c r="R1768" s="227">
        <f t="shared" si="101"/>
        <v>2.5320476190476193</v>
      </c>
    </row>
    <row r="1769" spans="11:18">
      <c r="K1769">
        <v>43047</v>
      </c>
      <c r="L1769" s="227">
        <v>2594.3798999999999</v>
      </c>
      <c r="M1769" s="227">
        <v>32707.46</v>
      </c>
      <c r="N1769" s="227">
        <v>17.508299999999998</v>
      </c>
      <c r="O1769" s="227">
        <v>2.6598999999999999</v>
      </c>
      <c r="P1769" s="227">
        <f t="shared" si="102"/>
        <v>2570.4252285714288</v>
      </c>
      <c r="Q1769" s="227">
        <f t="shared" si="100"/>
        <v>1860.3573146664539</v>
      </c>
      <c r="R1769" s="227">
        <f t="shared" si="101"/>
        <v>2.5408238095238098</v>
      </c>
    </row>
    <row r="1770" spans="11:18">
      <c r="K1770">
        <v>43048</v>
      </c>
      <c r="L1770" s="227">
        <v>2584.6201000000001</v>
      </c>
      <c r="M1770" s="227">
        <v>32555.08</v>
      </c>
      <c r="N1770" s="227">
        <v>17.629100000000001</v>
      </c>
      <c r="O1770" s="227">
        <v>2.6936</v>
      </c>
      <c r="P1770" s="227">
        <f t="shared" si="102"/>
        <v>2571.8242809523813</v>
      </c>
      <c r="Q1770" s="227">
        <f t="shared" si="100"/>
        <v>1860.9261635120788</v>
      </c>
      <c r="R1770" s="227">
        <f t="shared" si="101"/>
        <v>2.554295238095238</v>
      </c>
    </row>
    <row r="1771" spans="11:18">
      <c r="K1771">
        <v>43049</v>
      </c>
      <c r="L1771" s="227">
        <v>2582.3000000000002</v>
      </c>
      <c r="M1771" s="227">
        <v>31724.38</v>
      </c>
      <c r="N1771" s="227">
        <v>17.618099999999998</v>
      </c>
      <c r="O1771" s="227">
        <v>2.7199</v>
      </c>
      <c r="P1771" s="227">
        <f t="shared" si="102"/>
        <v>2573.3180952380958</v>
      </c>
      <c r="Q1771" s="227">
        <f t="shared" si="100"/>
        <v>1857.8648738674231</v>
      </c>
      <c r="R1771" s="227">
        <f t="shared" si="101"/>
        <v>2.5680761904761904</v>
      </c>
    </row>
    <row r="1772" spans="11:18">
      <c r="K1772">
        <v>43052</v>
      </c>
      <c r="L1772" s="227">
        <v>2584.8400999999999</v>
      </c>
      <c r="M1772" s="227">
        <v>31797.57</v>
      </c>
      <c r="N1772" s="227">
        <v>17.5139</v>
      </c>
      <c r="O1772" s="227">
        <v>2.7050000000000001</v>
      </c>
      <c r="P1772" s="227">
        <f t="shared" si="102"/>
        <v>2574.8262000000004</v>
      </c>
      <c r="Q1772" s="227">
        <f t="shared" si="100"/>
        <v>1853.5084944973903</v>
      </c>
      <c r="R1772" s="227">
        <f t="shared" si="101"/>
        <v>2.5823428571428573</v>
      </c>
    </row>
    <row r="1773" spans="11:18">
      <c r="K1773">
        <v>43053</v>
      </c>
      <c r="L1773" s="227">
        <v>2578.8701000000001</v>
      </c>
      <c r="M1773" s="227">
        <v>32369.59</v>
      </c>
      <c r="N1773" s="227">
        <v>17.584499999999998</v>
      </c>
      <c r="O1773" s="227">
        <v>2.7896000000000001</v>
      </c>
      <c r="P1773" s="227">
        <f t="shared" si="102"/>
        <v>2575.8371619047621</v>
      </c>
      <c r="Q1773" s="227">
        <f t="shared" si="100"/>
        <v>1851.9950431025736</v>
      </c>
      <c r="R1773" s="227">
        <f t="shared" si="101"/>
        <v>2.5978809523809523</v>
      </c>
    </row>
    <row r="1774" spans="11:18">
      <c r="K1774">
        <v>43054</v>
      </c>
      <c r="L1774" s="227">
        <v>2564.6201000000001</v>
      </c>
      <c r="M1774" s="227">
        <v>31908.22</v>
      </c>
      <c r="N1774" s="227">
        <v>17.684899999999999</v>
      </c>
      <c r="O1774" s="227">
        <v>2.8411</v>
      </c>
      <c r="P1774" s="227">
        <f t="shared" si="102"/>
        <v>2576.0876380952382</v>
      </c>
      <c r="Q1774" s="227">
        <f t="shared" si="100"/>
        <v>1847.6938825671123</v>
      </c>
      <c r="R1774" s="227">
        <f t="shared" si="101"/>
        <v>2.6166428571428564</v>
      </c>
    </row>
    <row r="1775" spans="11:18">
      <c r="K1775">
        <v>43055</v>
      </c>
      <c r="L1775" s="227">
        <v>2585.6399000000001</v>
      </c>
      <c r="M1775" s="227">
        <v>31461.26</v>
      </c>
      <c r="N1775" s="227">
        <v>17.6098</v>
      </c>
      <c r="O1775" s="227">
        <v>2.7056</v>
      </c>
      <c r="P1775" s="227">
        <f t="shared" si="102"/>
        <v>2577.2485857142856</v>
      </c>
      <c r="Q1775" s="227">
        <f t="shared" si="100"/>
        <v>1841.9684537580094</v>
      </c>
      <c r="R1775" s="227">
        <f t="shared" si="101"/>
        <v>2.6286952380952373</v>
      </c>
    </row>
    <row r="1776" spans="11:18">
      <c r="K1776">
        <v>43056</v>
      </c>
      <c r="L1776" s="227">
        <v>2578.8501000000001</v>
      </c>
      <c r="M1776" s="227">
        <v>31636.560000000001</v>
      </c>
      <c r="N1776" s="227">
        <v>17.532900000000001</v>
      </c>
      <c r="O1776" s="227">
        <v>2.8016000000000001</v>
      </c>
      <c r="P1776" s="227">
        <f t="shared" si="102"/>
        <v>2578.0462047619053</v>
      </c>
      <c r="Q1776" s="227">
        <f t="shared" si="100"/>
        <v>1839.0575965976172</v>
      </c>
      <c r="R1776" s="227">
        <f t="shared" si="101"/>
        <v>2.6441857142857139</v>
      </c>
    </row>
    <row r="1777" spans="11:18">
      <c r="K1777">
        <v>43059</v>
      </c>
      <c r="L1777" s="227">
        <v>2582.1399000000001</v>
      </c>
      <c r="M1777" s="227">
        <v>31236.12</v>
      </c>
      <c r="N1777" s="227">
        <v>17.6082</v>
      </c>
      <c r="O1777" s="227">
        <v>2.8359000000000001</v>
      </c>
      <c r="P1777" s="227">
        <f t="shared" si="102"/>
        <v>2578.3762000000006</v>
      </c>
      <c r="Q1777" s="227">
        <f t="shared" si="100"/>
        <v>1834.0760942457464</v>
      </c>
      <c r="R1777" s="227">
        <f t="shared" si="101"/>
        <v>2.6611333333333329</v>
      </c>
    </row>
    <row r="1778" spans="11:18">
      <c r="K1778">
        <v>43060</v>
      </c>
      <c r="L1778" s="227">
        <v>2599.0300000000002</v>
      </c>
      <c r="M1778" s="227">
        <v>31114.93</v>
      </c>
      <c r="N1778" s="227">
        <v>17.628399999999999</v>
      </c>
      <c r="O1778" s="227">
        <v>2.8239999999999998</v>
      </c>
      <c r="P1778" s="227">
        <f t="shared" si="102"/>
        <v>2579.9976285714292</v>
      </c>
      <c r="Q1778" s="227">
        <f t="shared" si="100"/>
        <v>1829.5887422181393</v>
      </c>
      <c r="R1778" s="227">
        <f t="shared" si="101"/>
        <v>2.6740380952380951</v>
      </c>
    </row>
    <row r="1779" spans="11:18">
      <c r="K1779">
        <v>43061</v>
      </c>
      <c r="L1779" s="227">
        <v>2597.0801000000001</v>
      </c>
      <c r="M1779" s="227">
        <v>31341.06</v>
      </c>
      <c r="N1779" s="227">
        <v>17.345199999999998</v>
      </c>
      <c r="O1779" s="227">
        <v>2.8512</v>
      </c>
      <c r="P1779" s="227">
        <f t="shared" si="102"/>
        <v>2581.328590476191</v>
      </c>
      <c r="Q1779" s="227">
        <f t="shared" si="100"/>
        <v>1826.2083991949769</v>
      </c>
      <c r="R1779" s="227">
        <f t="shared" si="101"/>
        <v>2.6880571428571423</v>
      </c>
    </row>
    <row r="1780" spans="11:18">
      <c r="K1780">
        <v>43062</v>
      </c>
      <c r="M1780" s="227">
        <v>31318.47</v>
      </c>
      <c r="N1780" s="227">
        <v>17.448</v>
      </c>
      <c r="O1780" s="227">
        <v>2.8584999999999998</v>
      </c>
      <c r="P1780" s="227">
        <f t="shared" si="102"/>
        <v>2582.5375250000002</v>
      </c>
      <c r="Q1780" s="227">
        <f t="shared" si="100"/>
        <v>1825.0612231010584</v>
      </c>
      <c r="R1780" s="227">
        <f t="shared" si="101"/>
        <v>2.703380952380952</v>
      </c>
    </row>
    <row r="1781" spans="11:18">
      <c r="K1781">
        <v>43063</v>
      </c>
      <c r="L1781" s="227">
        <v>2602.4198999999999</v>
      </c>
      <c r="M1781" s="227">
        <v>31866.63</v>
      </c>
      <c r="N1781" s="227">
        <v>17.348400000000002</v>
      </c>
      <c r="O1781" s="227">
        <v>2.8294000000000001</v>
      </c>
      <c r="P1781" s="227">
        <f t="shared" si="102"/>
        <v>2584.6385250000003</v>
      </c>
      <c r="Q1781" s="227">
        <f t="shared" si="100"/>
        <v>1827.2127432468394</v>
      </c>
      <c r="R1781" s="227">
        <f t="shared" si="101"/>
        <v>2.7168666666666663</v>
      </c>
    </row>
    <row r="1782" spans="11:18">
      <c r="K1782">
        <v>43066</v>
      </c>
      <c r="L1782" s="227">
        <v>2601.4198999999999</v>
      </c>
      <c r="M1782" s="227">
        <v>31738.77</v>
      </c>
      <c r="N1782" s="227">
        <v>17.417000000000002</v>
      </c>
      <c r="O1782" s="227">
        <v>2.9022000000000001</v>
      </c>
      <c r="P1782" s="227">
        <f t="shared" si="102"/>
        <v>2585.6560150000005</v>
      </c>
      <c r="Q1782" s="227">
        <f t="shared" si="100"/>
        <v>1827.2164019193078</v>
      </c>
      <c r="R1782" s="227">
        <f t="shared" si="101"/>
        <v>2.7342523809523804</v>
      </c>
    </row>
    <row r="1783" spans="11:18">
      <c r="K1783">
        <v>43067</v>
      </c>
      <c r="L1783" s="227">
        <v>2627.04</v>
      </c>
      <c r="M1783" s="227">
        <v>31844.43</v>
      </c>
      <c r="N1783" s="227">
        <v>17.386099999999999</v>
      </c>
      <c r="O1783" s="227">
        <v>2.9095</v>
      </c>
      <c r="P1783" s="227">
        <f t="shared" si="102"/>
        <v>2588.3665100000003</v>
      </c>
      <c r="Q1783" s="227">
        <f t="shared" si="100"/>
        <v>1826.3439073788682</v>
      </c>
      <c r="R1783" s="227">
        <f t="shared" si="101"/>
        <v>2.7494476190476185</v>
      </c>
    </row>
    <row r="1784" spans="11:18">
      <c r="K1784">
        <v>43068</v>
      </c>
      <c r="L1784" s="227">
        <v>2626.0700999999999</v>
      </c>
      <c r="M1784" s="227">
        <v>32222.400000000001</v>
      </c>
      <c r="N1784" s="227">
        <v>17.4739</v>
      </c>
      <c r="O1784" s="227">
        <v>2.8748999999999998</v>
      </c>
      <c r="P1784" s="227">
        <f t="shared" si="102"/>
        <v>2590.9070149999998</v>
      </c>
      <c r="Q1784" s="227">
        <f t="shared" si="100"/>
        <v>1826.6476095167216</v>
      </c>
      <c r="R1784" s="227">
        <f t="shared" si="101"/>
        <v>2.7613190476190477</v>
      </c>
    </row>
    <row r="1785" spans="11:18">
      <c r="K1785">
        <v>43069</v>
      </c>
      <c r="L1785" s="227">
        <v>2647.5801000000001</v>
      </c>
      <c r="M1785" s="227">
        <v>32030.85</v>
      </c>
      <c r="N1785" s="227">
        <v>17.344799999999999</v>
      </c>
      <c r="O1785" s="227">
        <v>2.8896000000000002</v>
      </c>
      <c r="P1785" s="227">
        <f t="shared" si="102"/>
        <v>2594.3180149999998</v>
      </c>
      <c r="Q1785" s="227">
        <f t="shared" si="100"/>
        <v>1826.4045248696893</v>
      </c>
      <c r="R1785" s="227">
        <f t="shared" si="101"/>
        <v>2.7722904761904763</v>
      </c>
    </row>
    <row r="1786" spans="11:18">
      <c r="K1786">
        <v>43070</v>
      </c>
      <c r="L1786" s="227">
        <v>2642.22</v>
      </c>
      <c r="M1786" s="227">
        <v>32038.79</v>
      </c>
      <c r="N1786" s="227">
        <v>17.2987</v>
      </c>
      <c r="O1786" s="227">
        <v>2.95</v>
      </c>
      <c r="P1786" s="227">
        <f t="shared" si="102"/>
        <v>2597.43651</v>
      </c>
      <c r="Q1786" s="227">
        <f t="shared" si="100"/>
        <v>1824.9434221243187</v>
      </c>
      <c r="R1786" s="227">
        <f t="shared" si="101"/>
        <v>2.7865761904761905</v>
      </c>
    </row>
    <row r="1787" spans="11:18">
      <c r="K1787">
        <v>43073</v>
      </c>
      <c r="L1787" s="227">
        <v>2639.4398999999999</v>
      </c>
      <c r="M1787" s="227">
        <v>31593.11</v>
      </c>
      <c r="N1787" s="227">
        <v>17.368200000000002</v>
      </c>
      <c r="O1787" s="227">
        <v>2.9207000000000001</v>
      </c>
      <c r="P1787" s="227">
        <f t="shared" si="102"/>
        <v>2600.0164999999997</v>
      </c>
      <c r="Q1787" s="227">
        <f t="shared" si="100"/>
        <v>1822.4045474861914</v>
      </c>
      <c r="R1787" s="227">
        <f t="shared" si="101"/>
        <v>2.8012238095238096</v>
      </c>
    </row>
    <row r="1788" spans="11:18">
      <c r="K1788">
        <v>43074</v>
      </c>
      <c r="L1788" s="227">
        <v>2629.5700999999999</v>
      </c>
      <c r="M1788" s="227">
        <v>31007.8</v>
      </c>
      <c r="N1788" s="227">
        <v>17.267499999999998</v>
      </c>
      <c r="O1788" s="227">
        <v>2.8660000000000001</v>
      </c>
      <c r="P1788" s="227">
        <f t="shared" si="102"/>
        <v>2601.9385099999995</v>
      </c>
      <c r="Q1788" s="227">
        <f t="shared" si="100"/>
        <v>1818.55325067998</v>
      </c>
      <c r="R1788" s="227">
        <f t="shared" si="101"/>
        <v>2.8116761904761907</v>
      </c>
    </row>
    <row r="1789" spans="11:18">
      <c r="K1789">
        <v>43075</v>
      </c>
      <c r="L1789" s="227">
        <v>2629.27</v>
      </c>
      <c r="M1789" s="227">
        <v>31402.77</v>
      </c>
      <c r="N1789" s="227">
        <v>17.295500000000001</v>
      </c>
      <c r="O1789" s="227">
        <v>2.8622999999999998</v>
      </c>
      <c r="P1789" s="227">
        <f t="shared" si="102"/>
        <v>2603.8700149999995</v>
      </c>
      <c r="Q1789" s="227">
        <f t="shared" si="100"/>
        <v>1817.6493017115306</v>
      </c>
      <c r="R1789" s="227">
        <f t="shared" si="101"/>
        <v>2.8233571428571431</v>
      </c>
    </row>
    <row r="1790" spans="11:18">
      <c r="K1790">
        <v>43076</v>
      </c>
      <c r="L1790" s="227">
        <v>2636.98</v>
      </c>
      <c r="M1790" s="227">
        <v>31531.9</v>
      </c>
      <c r="N1790" s="227">
        <v>17.297699999999999</v>
      </c>
      <c r="O1790" s="227">
        <v>2.8934000000000002</v>
      </c>
      <c r="P1790" s="227">
        <f t="shared" si="102"/>
        <v>2606.0000199999999</v>
      </c>
      <c r="Q1790" s="227">
        <f t="shared" si="100"/>
        <v>1815.4874218981797</v>
      </c>
      <c r="R1790" s="227">
        <f t="shared" si="101"/>
        <v>2.8344761904761904</v>
      </c>
    </row>
    <row r="1791" spans="11:18">
      <c r="K1791">
        <v>43077</v>
      </c>
      <c r="L1791" s="227">
        <v>2651.5</v>
      </c>
      <c r="M1791" s="227">
        <v>31281.32</v>
      </c>
      <c r="N1791" s="227">
        <v>16.9681</v>
      </c>
      <c r="O1791" s="227">
        <v>2.8605999999999998</v>
      </c>
      <c r="P1791" s="227">
        <f t="shared" si="102"/>
        <v>2609.3440149999997</v>
      </c>
      <c r="Q1791" s="227">
        <f t="shared" si="100"/>
        <v>1815.2860153458723</v>
      </c>
      <c r="R1791" s="227">
        <f t="shared" si="101"/>
        <v>2.8424285714285715</v>
      </c>
    </row>
    <row r="1792" spans="11:18">
      <c r="K1792">
        <v>43080</v>
      </c>
      <c r="L1792" s="227">
        <v>2659.99</v>
      </c>
      <c r="M1792" s="227">
        <v>31161.7</v>
      </c>
      <c r="N1792" s="227">
        <v>17.219799999999999</v>
      </c>
      <c r="O1792" s="227">
        <v>2.8077999999999999</v>
      </c>
      <c r="P1792" s="227">
        <f t="shared" si="102"/>
        <v>2613.2285149999998</v>
      </c>
      <c r="Q1792" s="227">
        <f t="shared" si="100"/>
        <v>1815.7245553363059</v>
      </c>
      <c r="R1792" s="227">
        <f t="shared" si="101"/>
        <v>2.8466142857142853</v>
      </c>
    </row>
    <row r="1793" spans="11:18">
      <c r="K1793">
        <v>43081</v>
      </c>
      <c r="L1793" s="227">
        <v>2664.1100999999999</v>
      </c>
      <c r="M1793" s="227">
        <v>30941.08</v>
      </c>
      <c r="N1793" s="227">
        <v>17.258800000000001</v>
      </c>
      <c r="O1793" s="227">
        <v>2.8643000000000001</v>
      </c>
      <c r="P1793" s="227">
        <f t="shared" si="102"/>
        <v>2617.1920149999996</v>
      </c>
      <c r="Q1793" s="227">
        <f t="shared" si="100"/>
        <v>1814.6481642447552</v>
      </c>
      <c r="R1793" s="227">
        <f t="shared" si="101"/>
        <v>2.8541999999999996</v>
      </c>
    </row>
    <row r="1794" spans="11:18">
      <c r="K1794">
        <v>43082</v>
      </c>
      <c r="L1794" s="227">
        <v>2662.8501000000001</v>
      </c>
      <c r="M1794" s="227">
        <v>30568.86</v>
      </c>
      <c r="N1794" s="227">
        <v>17.252800000000001</v>
      </c>
      <c r="O1794" s="227">
        <v>2.8807999999999998</v>
      </c>
      <c r="P1794" s="227">
        <f t="shared" si="102"/>
        <v>2621.3910150000002</v>
      </c>
      <c r="Q1794" s="227">
        <f t="shared" si="100"/>
        <v>1811.3642421259055</v>
      </c>
      <c r="R1794" s="227">
        <f t="shared" si="101"/>
        <v>2.8585428571428571</v>
      </c>
    </row>
    <row r="1795" spans="11:18">
      <c r="K1795">
        <v>43083</v>
      </c>
      <c r="L1795" s="227">
        <v>2652.01</v>
      </c>
      <c r="M1795" s="227">
        <v>29946.83</v>
      </c>
      <c r="N1795" s="227">
        <v>17.3977</v>
      </c>
      <c r="O1795" s="227">
        <v>2.8862999999999999</v>
      </c>
      <c r="P1795" s="227">
        <f t="shared" si="102"/>
        <v>2625.7605100000005</v>
      </c>
      <c r="Q1795" s="227">
        <f t="shared" si="100"/>
        <v>1807.4133249261508</v>
      </c>
      <c r="R1795" s="227">
        <f t="shared" si="101"/>
        <v>2.8606952380952384</v>
      </c>
    </row>
    <row r="1796" spans="11:18">
      <c r="K1796">
        <v>43084</v>
      </c>
      <c r="L1796" s="227">
        <v>2675.8101000000001</v>
      </c>
      <c r="M1796" s="227">
        <v>29487.82</v>
      </c>
      <c r="N1796" s="227">
        <v>17.511199999999999</v>
      </c>
      <c r="O1796" s="227">
        <v>2.8826999999999998</v>
      </c>
      <c r="P1796" s="227">
        <f t="shared" si="102"/>
        <v>2630.2690200000006</v>
      </c>
      <c r="Q1796" s="227">
        <f t="shared" si="100"/>
        <v>1802.4904235047184</v>
      </c>
      <c r="R1796" s="227">
        <f t="shared" si="101"/>
        <v>2.8691285714285715</v>
      </c>
    </row>
    <row r="1797" spans="11:18">
      <c r="K1797">
        <v>43087</v>
      </c>
      <c r="L1797" s="227">
        <v>2690.1599000000001</v>
      </c>
      <c r="M1797" s="227">
        <v>30006.35</v>
      </c>
      <c r="N1797" s="227">
        <v>17.6143</v>
      </c>
      <c r="O1797" s="227">
        <v>2.8571</v>
      </c>
      <c r="P1797" s="227">
        <f t="shared" si="102"/>
        <v>2635.8345100000006</v>
      </c>
      <c r="Q1797" s="227">
        <f t="shared" si="100"/>
        <v>1797.6187819447989</v>
      </c>
      <c r="R1797" s="227">
        <f t="shared" si="101"/>
        <v>2.8717714285714289</v>
      </c>
    </row>
    <row r="1798" spans="11:18">
      <c r="K1798">
        <v>43088</v>
      </c>
      <c r="L1798" s="227">
        <v>2681.47</v>
      </c>
      <c r="M1798" s="227">
        <v>29613.98</v>
      </c>
      <c r="N1798" s="227">
        <v>17.792300000000001</v>
      </c>
      <c r="O1798" s="227">
        <v>2.8938000000000001</v>
      </c>
      <c r="P1798" s="227">
        <f t="shared" si="102"/>
        <v>2640.801015</v>
      </c>
      <c r="Q1798" s="227">
        <f t="shared" si="100"/>
        <v>1792.2669115325934</v>
      </c>
      <c r="R1798" s="227">
        <f t="shared" si="101"/>
        <v>2.8745285714285713</v>
      </c>
    </row>
    <row r="1799" spans="11:18">
      <c r="K1799">
        <v>43089</v>
      </c>
      <c r="L1799" s="227">
        <v>2679.25</v>
      </c>
      <c r="M1799" s="227">
        <v>29503.4</v>
      </c>
      <c r="N1799" s="227">
        <v>17.807600000000001</v>
      </c>
      <c r="O1799" s="227">
        <v>2.8681000000000001</v>
      </c>
      <c r="P1799" s="227">
        <f t="shared" si="102"/>
        <v>2644.8120150000004</v>
      </c>
      <c r="Q1799" s="227">
        <f t="shared" si="100"/>
        <v>1786.9734789391578</v>
      </c>
      <c r="R1799" s="227">
        <f t="shared" si="101"/>
        <v>2.8766285714285713</v>
      </c>
    </row>
    <row r="1800" spans="11:18">
      <c r="K1800">
        <v>43090</v>
      </c>
      <c r="L1800" s="227">
        <v>2684.5700999999999</v>
      </c>
      <c r="M1800" s="227">
        <v>28553.27</v>
      </c>
      <c r="N1800" s="227">
        <v>17.9969</v>
      </c>
      <c r="O1800" s="227">
        <v>2.8426</v>
      </c>
      <c r="P1800" s="227">
        <f t="shared" si="102"/>
        <v>2649.1865150000003</v>
      </c>
      <c r="Q1800" s="227">
        <f t="shared" si="100"/>
        <v>1776.1677501939089</v>
      </c>
      <c r="R1800" s="227">
        <f t="shared" si="101"/>
        <v>2.8762190476190477</v>
      </c>
    </row>
    <row r="1801" spans="11:18">
      <c r="K1801">
        <v>43091</v>
      </c>
      <c r="L1801" s="227">
        <v>2683.3400999999999</v>
      </c>
      <c r="M1801" s="227">
        <v>27512.560000000001</v>
      </c>
      <c r="N1801" s="227">
        <v>18.062200000000001</v>
      </c>
      <c r="O1801" s="227">
        <v>2.8170000000000002</v>
      </c>
      <c r="P1801" s="227">
        <f t="shared" si="102"/>
        <v>2650.8128761904763</v>
      </c>
      <c r="Q1801" s="227">
        <f t="shared" si="100"/>
        <v>1762.8022856082291</v>
      </c>
      <c r="R1801" s="227">
        <f t="shared" si="101"/>
        <v>2.8742428571428569</v>
      </c>
    </row>
    <row r="1802" spans="11:18">
      <c r="K1802">
        <v>43095</v>
      </c>
      <c r="L1802" s="227">
        <v>2680.5</v>
      </c>
      <c r="M1802" s="227">
        <v>26276.52</v>
      </c>
      <c r="N1802" s="227">
        <v>18.2563</v>
      </c>
      <c r="O1802" s="227">
        <v>2.8279999999999998</v>
      </c>
      <c r="P1802" s="227">
        <f t="shared" si="102"/>
        <v>2654.5309761904764</v>
      </c>
      <c r="Q1802" s="227">
        <f t="shared" si="100"/>
        <v>1743.2248152264417</v>
      </c>
      <c r="R1802" s="227">
        <f t="shared" si="101"/>
        <v>2.8741761904761907</v>
      </c>
    </row>
    <row r="1803" spans="11:18">
      <c r="K1803">
        <v>43096</v>
      </c>
      <c r="L1803" s="227">
        <v>2682.6201000000001</v>
      </c>
      <c r="M1803" s="227">
        <v>27907.919999999998</v>
      </c>
      <c r="N1803" s="227">
        <v>18.299499999999998</v>
      </c>
      <c r="O1803" s="227">
        <v>2.8445</v>
      </c>
      <c r="P1803" s="227">
        <f t="shared" si="102"/>
        <v>2658.397652380952</v>
      </c>
      <c r="Q1803" s="227">
        <f t="shared" si="100"/>
        <v>1728.6412061387966</v>
      </c>
      <c r="R1803" s="227">
        <f t="shared" si="101"/>
        <v>2.8714285714285714</v>
      </c>
    </row>
    <row r="1804" spans="11:18">
      <c r="K1804">
        <v>43097</v>
      </c>
      <c r="L1804" s="227">
        <v>2687.54</v>
      </c>
      <c r="M1804" s="227">
        <v>29600.66</v>
      </c>
      <c r="N1804" s="227">
        <v>18.908899999999999</v>
      </c>
      <c r="O1804" s="227">
        <v>2.8555000000000001</v>
      </c>
      <c r="P1804" s="227">
        <f t="shared" si="102"/>
        <v>2661.2786047619047</v>
      </c>
      <c r="Q1804" s="227">
        <f t="shared" si="100"/>
        <v>1715.4514817306374</v>
      </c>
      <c r="R1804" s="227">
        <f t="shared" si="101"/>
        <v>2.8688571428571428</v>
      </c>
    </row>
    <row r="1805" spans="11:18">
      <c r="K1805">
        <v>43098</v>
      </c>
      <c r="L1805" s="227">
        <v>2673.6100999999999</v>
      </c>
      <c r="M1805" s="227">
        <v>29852.06</v>
      </c>
      <c r="N1805" s="227">
        <v>18.624600000000001</v>
      </c>
      <c r="O1805" s="227">
        <v>2.8959000000000001</v>
      </c>
      <c r="P1805" s="227">
        <f t="shared" si="102"/>
        <v>2663.5424142857141</v>
      </c>
      <c r="Q1805" s="227">
        <f t="shared" si="100"/>
        <v>1703.7368064255697</v>
      </c>
      <c r="R1805" s="227">
        <f t="shared" si="101"/>
        <v>2.8698571428571431</v>
      </c>
    </row>
    <row r="1806" spans="11:18">
      <c r="K1806">
        <v>43102</v>
      </c>
      <c r="L1806" s="227">
        <v>2695.8101000000001</v>
      </c>
      <c r="M1806" s="227">
        <v>30441.599999999999</v>
      </c>
      <c r="N1806" s="227">
        <v>18.561699999999998</v>
      </c>
      <c r="O1806" s="227">
        <v>2.883</v>
      </c>
      <c r="P1806" s="227">
        <f t="shared" si="102"/>
        <v>2665.8390809523808</v>
      </c>
      <c r="Q1806" s="227">
        <f t="shared" si="100"/>
        <v>1693.8928985435966</v>
      </c>
      <c r="R1806" s="227">
        <f t="shared" si="101"/>
        <v>2.8695428571428572</v>
      </c>
    </row>
    <row r="1807" spans="11:18">
      <c r="K1807">
        <v>43103</v>
      </c>
      <c r="L1807" s="227">
        <v>2713.0601000000001</v>
      </c>
      <c r="M1807" s="227">
        <v>30676.94</v>
      </c>
      <c r="N1807" s="227">
        <v>18.6234</v>
      </c>
      <c r="O1807" s="227">
        <v>2.8243999999999998</v>
      </c>
      <c r="P1807" s="227">
        <f t="shared" si="102"/>
        <v>2669.2124190476193</v>
      </c>
      <c r="Q1807" s="227">
        <f t="shared" si="100"/>
        <v>1684.235976271141</v>
      </c>
      <c r="R1807" s="227">
        <f t="shared" si="101"/>
        <v>2.8635619047619048</v>
      </c>
    </row>
    <row r="1808" spans="11:18">
      <c r="K1808">
        <v>43104</v>
      </c>
      <c r="L1808" s="227">
        <v>2723.99</v>
      </c>
      <c r="M1808" s="227">
        <v>31660.57</v>
      </c>
      <c r="N1808" s="227">
        <v>18.897400000000001</v>
      </c>
      <c r="O1808" s="227">
        <v>2.8134999999999999</v>
      </c>
      <c r="P1808" s="227">
        <f t="shared" si="102"/>
        <v>2673.2386142857144</v>
      </c>
      <c r="Q1808" s="227">
        <f t="shared" si="100"/>
        <v>1677.5462492484946</v>
      </c>
      <c r="R1808" s="227">
        <f t="shared" si="101"/>
        <v>2.858457142857143</v>
      </c>
    </row>
    <row r="1809" spans="11:18">
      <c r="K1809">
        <v>43105</v>
      </c>
      <c r="L1809" s="227">
        <v>2743.1498999999999</v>
      </c>
      <c r="M1809" s="227">
        <v>31806.18</v>
      </c>
      <c r="N1809" s="227">
        <v>18.962599999999998</v>
      </c>
      <c r="O1809" s="227">
        <v>2.8519999999999999</v>
      </c>
      <c r="P1809" s="227">
        <f t="shared" si="102"/>
        <v>2678.6471761904763</v>
      </c>
      <c r="Q1809" s="227">
        <f t="shared" si="100"/>
        <v>1672.115611590048</v>
      </c>
      <c r="R1809" s="227">
        <f t="shared" si="101"/>
        <v>2.8577904761904755</v>
      </c>
    </row>
    <row r="1810" spans="11:18">
      <c r="K1810">
        <v>43108</v>
      </c>
      <c r="L1810" s="227">
        <v>2747.71</v>
      </c>
      <c r="M1810" s="227">
        <v>31869.82</v>
      </c>
      <c r="N1810" s="227">
        <v>19.1053</v>
      </c>
      <c r="O1810" s="227">
        <v>2.7753000000000001</v>
      </c>
      <c r="P1810" s="227">
        <f t="shared" si="102"/>
        <v>2684.2871761904762</v>
      </c>
      <c r="Q1810" s="227">
        <f t="shared" si="100"/>
        <v>1665.3528852005618</v>
      </c>
      <c r="R1810" s="227">
        <f t="shared" si="101"/>
        <v>2.8536476190476185</v>
      </c>
    </row>
    <row r="1811" spans="11:18">
      <c r="K1811">
        <v>43109</v>
      </c>
      <c r="L1811" s="227">
        <v>2751.29</v>
      </c>
      <c r="M1811" s="227">
        <v>31632.45</v>
      </c>
      <c r="N1811" s="227">
        <v>19.057200000000002</v>
      </c>
      <c r="O1811" s="227">
        <v>2.7806999999999999</v>
      </c>
      <c r="P1811" s="227">
        <f t="shared" si="102"/>
        <v>2689.7305095238094</v>
      </c>
      <c r="Q1811" s="227">
        <f t="shared" si="100"/>
        <v>1657.9099665262586</v>
      </c>
      <c r="R1811" s="227">
        <f t="shared" si="101"/>
        <v>2.8482809523809522</v>
      </c>
    </row>
    <row r="1812" spans="11:18">
      <c r="K1812">
        <v>43110</v>
      </c>
      <c r="L1812" s="227">
        <v>2748.23</v>
      </c>
      <c r="M1812" s="227">
        <v>30991.35</v>
      </c>
      <c r="N1812" s="227">
        <v>18.7042</v>
      </c>
      <c r="O1812" s="227">
        <v>2.7389000000000001</v>
      </c>
      <c r="P1812" s="227">
        <f t="shared" si="102"/>
        <v>2694.3367000000003</v>
      </c>
      <c r="Q1812" s="227">
        <f t="shared" si="100"/>
        <v>1649.6142201386849</v>
      </c>
      <c r="R1812" s="227">
        <f t="shared" si="101"/>
        <v>2.8424857142857141</v>
      </c>
    </row>
    <row r="1813" spans="11:18">
      <c r="K1813">
        <v>43111</v>
      </c>
      <c r="L1813" s="227">
        <v>2767.5601000000001</v>
      </c>
      <c r="M1813" s="227">
        <v>30233.95</v>
      </c>
      <c r="N1813" s="227">
        <v>18.776800000000001</v>
      </c>
      <c r="O1813" s="227">
        <v>2.7298</v>
      </c>
      <c r="P1813" s="227">
        <f t="shared" si="102"/>
        <v>2699.4590857142862</v>
      </c>
      <c r="Q1813" s="227">
        <f t="shared" si="100"/>
        <v>1640.4969910426241</v>
      </c>
      <c r="R1813" s="227">
        <f t="shared" si="101"/>
        <v>2.8387714285714285</v>
      </c>
    </row>
    <row r="1814" spans="11:18">
      <c r="K1814">
        <v>43112</v>
      </c>
      <c r="L1814" s="227">
        <v>2786.24</v>
      </c>
      <c r="M1814" s="227">
        <v>29664.9</v>
      </c>
      <c r="N1814" s="227">
        <v>18.9681</v>
      </c>
      <c r="O1814" s="227">
        <v>2.7753000000000001</v>
      </c>
      <c r="P1814" s="227">
        <f t="shared" si="102"/>
        <v>2705.2747952380955</v>
      </c>
      <c r="Q1814" s="227">
        <f t="shared" ref="Q1814:Q1877" si="103">+AVERAGE(M1794:M1814)/AVERAGE(N1794:N1814)</f>
        <v>1629.9038374166946</v>
      </c>
      <c r="R1814" s="227">
        <f t="shared" ref="R1814:R1877" si="104">AVERAGE(O1794:O1814)</f>
        <v>2.8345333333333333</v>
      </c>
    </row>
    <row r="1815" spans="11:18">
      <c r="K1815">
        <v>43115</v>
      </c>
      <c r="M1815" s="227">
        <v>28653.75</v>
      </c>
      <c r="N1815" s="227">
        <v>19.4011</v>
      </c>
      <c r="O1815" s="227">
        <v>2.8027000000000002</v>
      </c>
      <c r="P1815" s="227">
        <f t="shared" si="102"/>
        <v>2707.3960299999999</v>
      </c>
      <c r="Q1815" s="227">
        <f t="shared" si="103"/>
        <v>1615.919270760048</v>
      </c>
      <c r="R1815" s="227">
        <f t="shared" si="104"/>
        <v>2.8308142857142857</v>
      </c>
    </row>
    <row r="1816" spans="11:18">
      <c r="K1816">
        <v>43116</v>
      </c>
      <c r="L1816" s="227">
        <v>2776.4198999999999</v>
      </c>
      <c r="M1816" s="227">
        <v>28325.59</v>
      </c>
      <c r="N1816" s="227">
        <v>19.216100000000001</v>
      </c>
      <c r="O1816" s="227">
        <v>2.8319999999999999</v>
      </c>
      <c r="P1816" s="227">
        <f t="shared" si="102"/>
        <v>2713.6165249999999</v>
      </c>
      <c r="Q1816" s="227">
        <f t="shared" si="103"/>
        <v>1604.2023118728439</v>
      </c>
      <c r="R1816" s="227">
        <f t="shared" si="104"/>
        <v>2.8282285714285713</v>
      </c>
    </row>
    <row r="1817" spans="11:18">
      <c r="K1817">
        <v>43117</v>
      </c>
      <c r="L1817" s="227">
        <v>2802.5601000000001</v>
      </c>
      <c r="M1817" s="227">
        <v>28389.4</v>
      </c>
      <c r="N1817" s="227">
        <v>19.109100000000002</v>
      </c>
      <c r="O1817" s="227">
        <v>2.7734999999999999</v>
      </c>
      <c r="P1817" s="227">
        <f t="shared" si="102"/>
        <v>2719.954025</v>
      </c>
      <c r="Q1817" s="227">
        <f t="shared" si="103"/>
        <v>1594.8310614374159</v>
      </c>
      <c r="R1817" s="227">
        <f t="shared" si="104"/>
        <v>2.8230285714285714</v>
      </c>
    </row>
    <row r="1818" spans="11:18">
      <c r="K1818">
        <v>43118</v>
      </c>
      <c r="L1818" s="227">
        <v>2798.03</v>
      </c>
      <c r="M1818" s="227">
        <v>28558.83</v>
      </c>
      <c r="N1818" s="227">
        <v>19.158300000000001</v>
      </c>
      <c r="O1818" s="227">
        <v>2.7789999999999999</v>
      </c>
      <c r="P1818" s="227">
        <f t="shared" si="102"/>
        <v>2725.34753</v>
      </c>
      <c r="Q1818" s="227">
        <f t="shared" si="103"/>
        <v>1584.8640902027482</v>
      </c>
      <c r="R1818" s="227">
        <f t="shared" si="104"/>
        <v>2.8193095238095238</v>
      </c>
    </row>
    <row r="1819" spans="11:18">
      <c r="K1819">
        <v>43119</v>
      </c>
      <c r="L1819" s="227">
        <v>2810.3</v>
      </c>
      <c r="M1819" s="227">
        <v>28436.75</v>
      </c>
      <c r="N1819" s="227">
        <v>19.134799999999998</v>
      </c>
      <c r="O1819" s="227">
        <v>2.8008999999999999</v>
      </c>
      <c r="P1819" s="227">
        <f t="shared" si="102"/>
        <v>2731.7890299999999</v>
      </c>
      <c r="Q1819" s="227">
        <f t="shared" si="103"/>
        <v>1576.4681538929374</v>
      </c>
      <c r="R1819" s="227">
        <f t="shared" si="104"/>
        <v>2.8148857142857144</v>
      </c>
    </row>
    <row r="1820" spans="11:18">
      <c r="K1820">
        <v>43122</v>
      </c>
      <c r="L1820" s="227">
        <v>2832.97</v>
      </c>
      <c r="M1820" s="227">
        <v>29036.15</v>
      </c>
      <c r="N1820" s="227">
        <v>19.1752</v>
      </c>
      <c r="O1820" s="227">
        <v>2.7808000000000002</v>
      </c>
      <c r="P1820" s="227">
        <f t="shared" ref="P1820:P1883" si="105">+AVERAGE(L1800:L1820)</f>
        <v>2739.4750300000005</v>
      </c>
      <c r="Q1820" s="227">
        <f t="shared" si="103"/>
        <v>1569.8270656914424</v>
      </c>
      <c r="R1820" s="227">
        <f t="shared" si="104"/>
        <v>2.8107285714285717</v>
      </c>
    </row>
    <row r="1821" spans="11:18">
      <c r="K1821">
        <v>43123</v>
      </c>
      <c r="L1821" s="227">
        <v>2839.1298999999999</v>
      </c>
      <c r="M1821" s="227">
        <v>30359.26</v>
      </c>
      <c r="N1821" s="227">
        <v>19.590900000000001</v>
      </c>
      <c r="O1821" s="227">
        <v>2.8357999999999999</v>
      </c>
      <c r="P1821" s="227">
        <f t="shared" si="105"/>
        <v>2747.2030199999999</v>
      </c>
      <c r="Q1821" s="227">
        <f t="shared" si="103"/>
        <v>1568.0713284149497</v>
      </c>
      <c r="R1821" s="227">
        <f t="shared" si="104"/>
        <v>2.8104047619047616</v>
      </c>
    </row>
    <row r="1822" spans="11:18">
      <c r="K1822">
        <v>43124</v>
      </c>
      <c r="L1822" s="227">
        <v>2837.54</v>
      </c>
      <c r="M1822" s="227">
        <v>30428</v>
      </c>
      <c r="N1822" s="227">
        <v>19.853000000000002</v>
      </c>
      <c r="O1822" s="227">
        <v>2.8267000000000002</v>
      </c>
      <c r="P1822" s="227">
        <f t="shared" si="105"/>
        <v>2754.9130150000005</v>
      </c>
      <c r="Q1822" s="227">
        <f t="shared" si="103"/>
        <v>1568.3407612494968</v>
      </c>
      <c r="R1822" s="227">
        <f t="shared" si="104"/>
        <v>2.8108666666666671</v>
      </c>
    </row>
    <row r="1823" spans="11:18">
      <c r="K1823">
        <v>43125</v>
      </c>
      <c r="L1823" s="227">
        <v>2839.25</v>
      </c>
      <c r="M1823" s="227">
        <v>30177.81</v>
      </c>
      <c r="N1823" s="227">
        <v>19.898599999999998</v>
      </c>
      <c r="O1823" s="227">
        <v>2.8267000000000002</v>
      </c>
      <c r="P1823" s="227">
        <f t="shared" si="105"/>
        <v>2762.8505150000001</v>
      </c>
      <c r="Q1823" s="227">
        <f t="shared" si="103"/>
        <v>1571.6545491452077</v>
      </c>
      <c r="R1823" s="227">
        <f t="shared" si="104"/>
        <v>2.810804761904762</v>
      </c>
    </row>
    <row r="1824" spans="11:18">
      <c r="K1824">
        <v>43126</v>
      </c>
      <c r="L1824" s="227">
        <v>2872.8701000000001</v>
      </c>
      <c r="M1824" s="227">
        <v>31444.080000000002</v>
      </c>
      <c r="N1824" s="227">
        <v>19.800599999999999</v>
      </c>
      <c r="O1824" s="227">
        <v>2.8285</v>
      </c>
      <c r="P1824" s="227">
        <f t="shared" si="105"/>
        <v>2772.3630150000004</v>
      </c>
      <c r="Q1824" s="227">
        <f t="shared" si="103"/>
        <v>1574.5857261724534</v>
      </c>
      <c r="R1824" s="227">
        <f t="shared" si="104"/>
        <v>2.8100428571428573</v>
      </c>
    </row>
    <row r="1825" spans="11:18">
      <c r="K1825">
        <v>43129</v>
      </c>
      <c r="L1825" s="227">
        <v>2853.53</v>
      </c>
      <c r="M1825" s="227">
        <v>31703.85</v>
      </c>
      <c r="N1825" s="227">
        <v>19.861899999999999</v>
      </c>
      <c r="O1825" s="227">
        <v>2.8727999999999998</v>
      </c>
      <c r="P1825" s="227">
        <f t="shared" si="105"/>
        <v>2780.6625150000004</v>
      </c>
      <c r="Q1825" s="227">
        <f t="shared" si="103"/>
        <v>1576.0829644338407</v>
      </c>
      <c r="R1825" s="227">
        <f t="shared" si="104"/>
        <v>2.8108666666666666</v>
      </c>
    </row>
    <row r="1826" spans="11:18">
      <c r="K1826">
        <v>43130</v>
      </c>
      <c r="L1826" s="227">
        <v>2822.4299000000001</v>
      </c>
      <c r="M1826" s="227">
        <v>30749.09</v>
      </c>
      <c r="N1826" s="227">
        <v>19.689399999999999</v>
      </c>
      <c r="O1826" s="227">
        <v>2.9098000000000002</v>
      </c>
      <c r="P1826" s="227">
        <f t="shared" si="105"/>
        <v>2788.103505</v>
      </c>
      <c r="Q1826" s="227">
        <f t="shared" si="103"/>
        <v>1574.1471659839274</v>
      </c>
      <c r="R1826" s="227">
        <f t="shared" si="104"/>
        <v>2.8115285714285712</v>
      </c>
    </row>
    <row r="1827" spans="11:18">
      <c r="K1827">
        <v>43131</v>
      </c>
      <c r="L1827" s="227">
        <v>2823.8101000000001</v>
      </c>
      <c r="M1827" s="227">
        <v>30228.42</v>
      </c>
      <c r="N1827" s="227">
        <v>19.703800000000001</v>
      </c>
      <c r="O1827" s="227">
        <v>2.9601999999999999</v>
      </c>
      <c r="P1827" s="227">
        <f t="shared" si="105"/>
        <v>2794.5035050000001</v>
      </c>
      <c r="Q1827" s="227">
        <f t="shared" si="103"/>
        <v>1569.1778699530853</v>
      </c>
      <c r="R1827" s="227">
        <f t="shared" si="104"/>
        <v>2.815204761904762</v>
      </c>
    </row>
    <row r="1828" spans="11:18">
      <c r="K1828">
        <v>43132</v>
      </c>
      <c r="L1828" s="227">
        <v>2821.98</v>
      </c>
      <c r="M1828" s="227">
        <v>30114.880000000001</v>
      </c>
      <c r="N1828" s="227">
        <v>19.5336</v>
      </c>
      <c r="O1828" s="227">
        <v>2.9752000000000001</v>
      </c>
      <c r="P1828" s="227">
        <f t="shared" si="105"/>
        <v>2799.9495000000002</v>
      </c>
      <c r="Q1828" s="227">
        <f t="shared" si="103"/>
        <v>1564.2707311180038</v>
      </c>
      <c r="R1828" s="227">
        <f t="shared" si="104"/>
        <v>2.8223857142857143</v>
      </c>
    </row>
    <row r="1829" spans="11:18">
      <c r="K1829">
        <v>43133</v>
      </c>
      <c r="L1829" s="227">
        <v>2762.1298999999999</v>
      </c>
      <c r="M1829" s="227">
        <v>30147.65</v>
      </c>
      <c r="N1829" s="227">
        <v>19.570799999999998</v>
      </c>
      <c r="O1829" s="227">
        <v>2.9994999999999998</v>
      </c>
      <c r="P1829" s="227">
        <f t="shared" si="105"/>
        <v>2801.8564950000005</v>
      </c>
      <c r="Q1829" s="227">
        <f t="shared" si="103"/>
        <v>1557.954017929887</v>
      </c>
      <c r="R1829" s="227">
        <f t="shared" si="104"/>
        <v>2.8312428571428572</v>
      </c>
    </row>
    <row r="1830" spans="11:18">
      <c r="K1830">
        <v>43136</v>
      </c>
      <c r="L1830" s="227">
        <v>2648.9398999999999</v>
      </c>
      <c r="M1830" s="227">
        <v>27656.57</v>
      </c>
      <c r="N1830" s="227">
        <v>19.637699999999999</v>
      </c>
      <c r="O1830" s="227">
        <v>3.0259</v>
      </c>
      <c r="P1830" s="227">
        <f t="shared" si="105"/>
        <v>2797.1459949999999</v>
      </c>
      <c r="Q1830" s="227">
        <f t="shared" si="103"/>
        <v>1545.1725226780427</v>
      </c>
      <c r="R1830" s="227">
        <f t="shared" si="104"/>
        <v>2.8395238095238091</v>
      </c>
    </row>
    <row r="1831" spans="11:18">
      <c r="K1831">
        <v>43137</v>
      </c>
      <c r="L1831" s="227">
        <v>2695.1399000000001</v>
      </c>
      <c r="M1831" s="227">
        <v>29118.51</v>
      </c>
      <c r="N1831" s="227">
        <v>19.663900000000002</v>
      </c>
      <c r="O1831" s="227">
        <v>2.9809000000000001</v>
      </c>
      <c r="P1831" s="227">
        <f t="shared" si="105"/>
        <v>2794.5174900000006</v>
      </c>
      <c r="Q1831" s="227">
        <f t="shared" si="103"/>
        <v>1536.3028340013414</v>
      </c>
      <c r="R1831" s="227">
        <f t="shared" si="104"/>
        <v>2.8493142857142852</v>
      </c>
    </row>
    <row r="1832" spans="11:18">
      <c r="K1832">
        <v>43138</v>
      </c>
      <c r="L1832" s="227">
        <v>2681.6599000000001</v>
      </c>
      <c r="M1832" s="227">
        <v>30869.35</v>
      </c>
      <c r="N1832" s="227">
        <v>19.882899999999999</v>
      </c>
      <c r="O1832" s="227">
        <v>2.9567999999999999</v>
      </c>
      <c r="P1832" s="227">
        <f t="shared" si="105"/>
        <v>2791.0359850000004</v>
      </c>
      <c r="Q1832" s="227">
        <f t="shared" si="103"/>
        <v>1531.3273943577119</v>
      </c>
      <c r="R1832" s="227">
        <f t="shared" si="104"/>
        <v>2.857699999999999</v>
      </c>
    </row>
    <row r="1833" spans="11:18">
      <c r="K1833">
        <v>43139</v>
      </c>
      <c r="L1833" s="227">
        <v>2581</v>
      </c>
      <c r="M1833" s="227">
        <v>30210.61</v>
      </c>
      <c r="N1833" s="227">
        <v>20.378</v>
      </c>
      <c r="O1833" s="227">
        <v>2.9531000000000001</v>
      </c>
      <c r="P1833" s="227">
        <f t="shared" si="105"/>
        <v>2782.6744850000005</v>
      </c>
      <c r="Q1833" s="227">
        <f t="shared" si="103"/>
        <v>1523.1716912444397</v>
      </c>
      <c r="R1833" s="227">
        <f t="shared" si="104"/>
        <v>2.8678999999999997</v>
      </c>
    </row>
    <row r="1834" spans="11:18">
      <c r="K1834">
        <v>43140</v>
      </c>
      <c r="L1834" s="227">
        <v>2619.5500000000002</v>
      </c>
      <c r="M1834" s="227">
        <v>28825.119999999999</v>
      </c>
      <c r="N1834" s="227">
        <v>20.1755</v>
      </c>
      <c r="O1834" s="227">
        <v>2.9643999999999999</v>
      </c>
      <c r="P1834" s="227">
        <f t="shared" si="105"/>
        <v>2775.2739800000004</v>
      </c>
      <c r="Q1834" s="227">
        <f t="shared" si="103"/>
        <v>1514.5687212523576</v>
      </c>
      <c r="R1834" s="227">
        <f t="shared" si="104"/>
        <v>2.8790714285714278</v>
      </c>
    </row>
    <row r="1835" spans="11:18">
      <c r="K1835">
        <v>43143</v>
      </c>
      <c r="L1835" s="227">
        <v>2656</v>
      </c>
      <c r="M1835" s="227">
        <v>28473.48</v>
      </c>
      <c r="N1835" s="227">
        <v>19.337700000000002</v>
      </c>
      <c r="O1835" s="227">
        <v>2.9662999999999999</v>
      </c>
      <c r="P1835" s="227">
        <f t="shared" si="105"/>
        <v>2768.7619800000002</v>
      </c>
      <c r="Q1835" s="227">
        <f t="shared" si="103"/>
        <v>1510.3158804282652</v>
      </c>
      <c r="R1835" s="227">
        <f t="shared" si="104"/>
        <v>2.8881666666666659</v>
      </c>
    </row>
    <row r="1836" spans="11:18">
      <c r="K1836">
        <v>43144</v>
      </c>
      <c r="L1836" s="227">
        <v>2662.9398999999999</v>
      </c>
      <c r="M1836" s="227">
        <v>25921.08</v>
      </c>
      <c r="N1836" s="227">
        <v>19.523800000000001</v>
      </c>
      <c r="O1836" s="227">
        <v>2.9458000000000002</v>
      </c>
      <c r="P1836" s="227">
        <f t="shared" si="105"/>
        <v>2763.7228333333333</v>
      </c>
      <c r="Q1836" s="227">
        <f t="shared" si="103"/>
        <v>1503.2315955790739</v>
      </c>
      <c r="R1836" s="227">
        <f t="shared" si="104"/>
        <v>2.8949809523809513</v>
      </c>
    </row>
    <row r="1837" spans="11:18">
      <c r="K1837">
        <v>43145</v>
      </c>
      <c r="L1837" s="227">
        <v>2698.6298999999999</v>
      </c>
      <c r="M1837" s="227">
        <v>26789.41</v>
      </c>
      <c r="N1837" s="227">
        <v>20.012899999999998</v>
      </c>
      <c r="O1837" s="227">
        <v>2.9497</v>
      </c>
      <c r="P1837" s="227">
        <f t="shared" si="105"/>
        <v>2760.0185476190477</v>
      </c>
      <c r="Q1837" s="227">
        <f t="shared" si="103"/>
        <v>1496.6069159499912</v>
      </c>
      <c r="R1837" s="227">
        <f t="shared" si="104"/>
        <v>2.9005857142857132</v>
      </c>
    </row>
    <row r="1838" spans="11:18">
      <c r="K1838">
        <v>43146</v>
      </c>
      <c r="L1838" s="227">
        <v>2731.2</v>
      </c>
      <c r="M1838" s="227">
        <v>26037.01</v>
      </c>
      <c r="N1838" s="227">
        <v>19.847000000000001</v>
      </c>
      <c r="O1838" s="227">
        <v>2.9497</v>
      </c>
      <c r="P1838" s="227">
        <f t="shared" si="105"/>
        <v>2756.6204476190474</v>
      </c>
      <c r="Q1838" s="227">
        <f t="shared" si="103"/>
        <v>1488.2458058831203</v>
      </c>
      <c r="R1838" s="227">
        <f t="shared" si="104"/>
        <v>2.9089761904761904</v>
      </c>
    </row>
    <row r="1839" spans="11:18">
      <c r="K1839">
        <v>43147</v>
      </c>
      <c r="L1839" s="227">
        <v>2732.22</v>
      </c>
      <c r="M1839" s="227">
        <v>25298.04</v>
      </c>
      <c r="N1839" s="227">
        <v>20.0779</v>
      </c>
      <c r="O1839" s="227">
        <v>2.976</v>
      </c>
      <c r="P1839" s="227">
        <f t="shared" si="105"/>
        <v>2753.486638095238</v>
      </c>
      <c r="Q1839" s="227">
        <f t="shared" si="103"/>
        <v>1477.0731693189741</v>
      </c>
      <c r="R1839" s="227">
        <f t="shared" si="104"/>
        <v>2.9183571428571424</v>
      </c>
    </row>
    <row r="1840" spans="11:18">
      <c r="K1840">
        <v>43150</v>
      </c>
      <c r="M1840" s="227">
        <v>27092.19</v>
      </c>
      <c r="N1840" s="227">
        <v>20.4099</v>
      </c>
      <c r="O1840" s="227">
        <v>3.0042</v>
      </c>
      <c r="P1840" s="227">
        <f t="shared" si="105"/>
        <v>2750.6459699999996</v>
      </c>
      <c r="Q1840" s="227">
        <f t="shared" si="103"/>
        <v>1469.3066105263156</v>
      </c>
      <c r="R1840" s="227">
        <f t="shared" si="104"/>
        <v>2.9280380952380947</v>
      </c>
    </row>
    <row r="1841" spans="11:18">
      <c r="K1841">
        <v>43151</v>
      </c>
      <c r="L1841" s="227">
        <v>2716.26</v>
      </c>
      <c r="M1841" s="227">
        <v>27702.880000000001</v>
      </c>
      <c r="N1841" s="227">
        <v>20.088000000000001</v>
      </c>
      <c r="O1841" s="227">
        <v>2.9622000000000002</v>
      </c>
      <c r="P1841" s="227">
        <f t="shared" si="105"/>
        <v>2744.8104699999999</v>
      </c>
      <c r="Q1841" s="227">
        <f t="shared" si="103"/>
        <v>1462.8859373627072</v>
      </c>
      <c r="R1841" s="227">
        <f t="shared" si="104"/>
        <v>2.9366761904761902</v>
      </c>
    </row>
    <row r="1842" spans="11:18">
      <c r="K1842">
        <v>43152</v>
      </c>
      <c r="L1842" s="227">
        <v>2701.3301000000001</v>
      </c>
      <c r="M1842" s="227">
        <v>27813.17</v>
      </c>
      <c r="N1842" s="227">
        <v>20.234500000000001</v>
      </c>
      <c r="O1842" s="227">
        <v>2.9695</v>
      </c>
      <c r="P1842" s="227">
        <f t="shared" si="105"/>
        <v>2737.9204799999998</v>
      </c>
      <c r="Q1842" s="227">
        <f t="shared" si="103"/>
        <v>1454.5260167399601</v>
      </c>
      <c r="R1842" s="227">
        <f t="shared" si="104"/>
        <v>2.9430428571428573</v>
      </c>
    </row>
    <row r="1843" spans="11:18">
      <c r="K1843">
        <v>43153</v>
      </c>
      <c r="L1843" s="227">
        <v>2703.96</v>
      </c>
      <c r="M1843" s="227">
        <v>27611.040000000001</v>
      </c>
      <c r="N1843" s="227">
        <v>20.153099999999998</v>
      </c>
      <c r="O1843" s="227">
        <v>3.0024000000000002</v>
      </c>
      <c r="P1843" s="227">
        <f t="shared" si="105"/>
        <v>2731.2414800000001</v>
      </c>
      <c r="Q1843" s="227">
        <f t="shared" si="103"/>
        <v>1446.7329450526552</v>
      </c>
      <c r="R1843" s="227">
        <f t="shared" si="104"/>
        <v>2.9514095238095237</v>
      </c>
    </row>
    <row r="1844" spans="11:18">
      <c r="K1844">
        <v>43154</v>
      </c>
      <c r="L1844" s="227">
        <v>2747.3</v>
      </c>
      <c r="M1844" s="227">
        <v>27635.21</v>
      </c>
      <c r="N1844" s="227">
        <v>20.029699999999998</v>
      </c>
      <c r="O1844" s="227">
        <v>3.0722999999999998</v>
      </c>
      <c r="P1844" s="227">
        <f t="shared" si="105"/>
        <v>2726.6439799999998</v>
      </c>
      <c r="Q1844" s="227">
        <f t="shared" si="103"/>
        <v>1440.1903582411067</v>
      </c>
      <c r="R1844" s="227">
        <f t="shared" si="104"/>
        <v>2.9631047619047615</v>
      </c>
    </row>
    <row r="1845" spans="11:18">
      <c r="K1845">
        <v>43157</v>
      </c>
      <c r="L1845" s="227">
        <v>2779.6001000000001</v>
      </c>
      <c r="M1845" s="227">
        <v>27231.78</v>
      </c>
      <c r="N1845" s="227">
        <v>20.110900000000001</v>
      </c>
      <c r="O1845" s="227">
        <v>3.0964</v>
      </c>
      <c r="P1845" s="227">
        <f t="shared" si="105"/>
        <v>2721.9804800000002</v>
      </c>
      <c r="Q1845" s="227">
        <f t="shared" si="103"/>
        <v>1429.0419117976064</v>
      </c>
      <c r="R1845" s="227">
        <f t="shared" si="104"/>
        <v>2.975861904761905</v>
      </c>
    </row>
    <row r="1846" spans="11:18">
      <c r="K1846">
        <v>43158</v>
      </c>
      <c r="L1846" s="227">
        <v>2744.28</v>
      </c>
      <c r="M1846" s="227">
        <v>26704.91</v>
      </c>
      <c r="N1846" s="227">
        <v>20.373999999999999</v>
      </c>
      <c r="O1846" s="227">
        <v>3.1112000000000002</v>
      </c>
      <c r="P1846" s="227">
        <f t="shared" si="105"/>
        <v>2716.5179800000001</v>
      </c>
      <c r="Q1846" s="227">
        <f t="shared" si="103"/>
        <v>1415.3462305973446</v>
      </c>
      <c r="R1846" s="227">
        <f t="shared" si="104"/>
        <v>2.9872142857142863</v>
      </c>
    </row>
    <row r="1847" spans="11:18">
      <c r="K1847">
        <v>43159</v>
      </c>
      <c r="L1847" s="227">
        <v>2713.8301000000001</v>
      </c>
      <c r="M1847" s="227">
        <v>26514.16</v>
      </c>
      <c r="N1847" s="227">
        <v>20.437100000000001</v>
      </c>
      <c r="O1847" s="227">
        <v>3.0558999999999998</v>
      </c>
      <c r="P1847" s="227">
        <f t="shared" si="105"/>
        <v>2711.0879900000004</v>
      </c>
      <c r="Q1847" s="227">
        <f t="shared" si="103"/>
        <v>1402.7188383490061</v>
      </c>
      <c r="R1847" s="227">
        <f t="shared" si="104"/>
        <v>2.9941714285714291</v>
      </c>
    </row>
    <row r="1848" spans="11:18">
      <c r="K1848">
        <v>43160</v>
      </c>
      <c r="L1848" s="227">
        <v>2677.6698999999999</v>
      </c>
      <c r="M1848" s="227">
        <v>26263.65</v>
      </c>
      <c r="N1848" s="227">
        <v>20.1995</v>
      </c>
      <c r="O1848" s="227">
        <v>3.0596000000000001</v>
      </c>
      <c r="P1848" s="227">
        <f t="shared" si="105"/>
        <v>2703.7809800000005</v>
      </c>
      <c r="Q1848" s="227">
        <f t="shared" si="103"/>
        <v>1391.6148650967025</v>
      </c>
      <c r="R1848" s="227">
        <f t="shared" si="104"/>
        <v>2.9989047619047624</v>
      </c>
    </row>
    <row r="1849" spans="11:18">
      <c r="K1849">
        <v>43161</v>
      </c>
      <c r="L1849" s="227">
        <v>2691.25</v>
      </c>
      <c r="M1849" s="227">
        <v>26765.07</v>
      </c>
      <c r="N1849" s="227">
        <v>20.233799999999999</v>
      </c>
      <c r="O1849" s="227">
        <v>3.0596999999999999</v>
      </c>
      <c r="P1849" s="227">
        <f t="shared" si="105"/>
        <v>2697.2444800000003</v>
      </c>
      <c r="Q1849" s="227">
        <f t="shared" si="103"/>
        <v>1381.3283787519151</v>
      </c>
      <c r="R1849" s="227">
        <f t="shared" si="104"/>
        <v>3.0029285714285718</v>
      </c>
    </row>
    <row r="1850" spans="11:18">
      <c r="K1850">
        <v>43164</v>
      </c>
      <c r="L1850" s="227">
        <v>2720.9398999999999</v>
      </c>
      <c r="M1850" s="227">
        <v>27044.46</v>
      </c>
      <c r="N1850" s="227">
        <v>20.229700000000001</v>
      </c>
      <c r="O1850" s="227">
        <v>2.9935</v>
      </c>
      <c r="P1850" s="227">
        <f t="shared" si="105"/>
        <v>2695.1849800000005</v>
      </c>
      <c r="Q1850" s="227">
        <f t="shared" si="103"/>
        <v>1371.7963364308405</v>
      </c>
      <c r="R1850" s="227">
        <f t="shared" si="104"/>
        <v>3.0026428571428574</v>
      </c>
    </row>
    <row r="1851" spans="11:18">
      <c r="K1851">
        <v>43165</v>
      </c>
      <c r="L1851" s="227">
        <v>2728.1201000000001</v>
      </c>
      <c r="M1851" s="227">
        <v>26814.42</v>
      </c>
      <c r="N1851" s="227">
        <v>20.544899999999998</v>
      </c>
      <c r="O1851" s="227">
        <v>2.9769999999999999</v>
      </c>
      <c r="P1851" s="227">
        <f t="shared" si="105"/>
        <v>2699.14399</v>
      </c>
      <c r="Q1851" s="227">
        <f t="shared" si="103"/>
        <v>1366.8510352185965</v>
      </c>
      <c r="R1851" s="227">
        <f t="shared" si="104"/>
        <v>3.0003142857142855</v>
      </c>
    </row>
    <row r="1852" spans="11:18">
      <c r="K1852">
        <v>43166</v>
      </c>
      <c r="L1852" s="227">
        <v>2726.8</v>
      </c>
      <c r="M1852" s="227">
        <v>27625.34</v>
      </c>
      <c r="N1852" s="227">
        <v>20.405799999999999</v>
      </c>
      <c r="O1852" s="227">
        <v>2.9312999999999998</v>
      </c>
      <c r="P1852" s="227">
        <f t="shared" si="105"/>
        <v>2700.726995</v>
      </c>
      <c r="Q1852" s="227">
        <f t="shared" si="103"/>
        <v>1360.91936673649</v>
      </c>
      <c r="R1852" s="227">
        <f t="shared" si="104"/>
        <v>2.9979523809523814</v>
      </c>
    </row>
    <row r="1853" spans="11:18">
      <c r="K1853">
        <v>43167</v>
      </c>
      <c r="L1853" s="227">
        <v>2738.97</v>
      </c>
      <c r="M1853" s="227">
        <v>27703.74</v>
      </c>
      <c r="N1853" s="227">
        <v>20.4986</v>
      </c>
      <c r="O1853" s="227">
        <v>2.7810000000000001</v>
      </c>
      <c r="P1853" s="227">
        <f t="shared" si="105"/>
        <v>2703.5924999999997</v>
      </c>
      <c r="Q1853" s="227">
        <f t="shared" si="103"/>
        <v>1351.4615205256387</v>
      </c>
      <c r="R1853" s="227">
        <f t="shared" si="104"/>
        <v>2.989580952380952</v>
      </c>
    </row>
    <row r="1854" spans="11:18">
      <c r="K1854">
        <v>43168</v>
      </c>
      <c r="L1854" s="227">
        <v>2786.5700999999999</v>
      </c>
      <c r="M1854" s="227">
        <v>28272.52</v>
      </c>
      <c r="N1854" s="227">
        <v>20.3858</v>
      </c>
      <c r="O1854" s="227">
        <v>2.855</v>
      </c>
      <c r="P1854" s="227">
        <f t="shared" si="105"/>
        <v>2713.871005</v>
      </c>
      <c r="Q1854" s="227">
        <f t="shared" si="103"/>
        <v>1346.8582015879144</v>
      </c>
      <c r="R1854" s="227">
        <f t="shared" si="104"/>
        <v>2.9849095238095238</v>
      </c>
    </row>
    <row r="1855" spans="11:18">
      <c r="K1855">
        <v>43171</v>
      </c>
      <c r="L1855" s="227">
        <v>2783.02</v>
      </c>
      <c r="M1855" s="227">
        <v>29363.46</v>
      </c>
      <c r="N1855" s="227">
        <v>20.299800000000001</v>
      </c>
      <c r="O1855" s="227">
        <v>2.8586</v>
      </c>
      <c r="P1855" s="227">
        <f t="shared" si="105"/>
        <v>2722.0445049999994</v>
      </c>
      <c r="Q1855" s="227">
        <f t="shared" si="103"/>
        <v>1347.7341944820732</v>
      </c>
      <c r="R1855" s="227">
        <f t="shared" si="104"/>
        <v>2.9798714285714287</v>
      </c>
    </row>
    <row r="1856" spans="11:18">
      <c r="K1856">
        <v>43172</v>
      </c>
      <c r="L1856" s="227">
        <v>2765.3101000000001</v>
      </c>
      <c r="M1856" s="227">
        <v>29204.92</v>
      </c>
      <c r="N1856" s="227">
        <v>20.286300000000001</v>
      </c>
      <c r="O1856" s="227">
        <v>2.9022000000000001</v>
      </c>
      <c r="P1856" s="227">
        <f t="shared" si="105"/>
        <v>2727.51001</v>
      </c>
      <c r="Q1856" s="227">
        <f t="shared" si="103"/>
        <v>1346.4452157602923</v>
      </c>
      <c r="R1856" s="227">
        <f t="shared" si="104"/>
        <v>2.9768190476190477</v>
      </c>
    </row>
    <row r="1857" spans="11:18">
      <c r="K1857">
        <v>43173</v>
      </c>
      <c r="L1857" s="227">
        <v>2749.48</v>
      </c>
      <c r="M1857" s="227">
        <v>29259.02</v>
      </c>
      <c r="N1857" s="227">
        <v>20.274899999999999</v>
      </c>
      <c r="O1857" s="227">
        <v>2.9424000000000001</v>
      </c>
      <c r="P1857" s="227">
        <f t="shared" si="105"/>
        <v>2731.8370150000001</v>
      </c>
      <c r="Q1857" s="227">
        <f t="shared" si="103"/>
        <v>1351.9179007282648</v>
      </c>
      <c r="R1857" s="227">
        <f t="shared" si="104"/>
        <v>2.9766571428571424</v>
      </c>
    </row>
    <row r="1858" spans="11:18">
      <c r="K1858">
        <v>43174</v>
      </c>
      <c r="L1858" s="227">
        <v>2747.3301000000001</v>
      </c>
      <c r="M1858" s="227">
        <v>29232.12</v>
      </c>
      <c r="N1858" s="227">
        <v>20.393599999999999</v>
      </c>
      <c r="O1858" s="227">
        <v>2.9277000000000002</v>
      </c>
      <c r="P1858" s="227">
        <f t="shared" si="105"/>
        <v>2734.2720250000002</v>
      </c>
      <c r="Q1858" s="227">
        <f t="shared" si="103"/>
        <v>1356.4489648773676</v>
      </c>
      <c r="R1858" s="227">
        <f t="shared" si="104"/>
        <v>2.9756095238095233</v>
      </c>
    </row>
    <row r="1859" spans="11:18">
      <c r="K1859">
        <v>43175</v>
      </c>
      <c r="L1859" s="227">
        <v>2752.01</v>
      </c>
      <c r="M1859" s="227">
        <v>29287.34</v>
      </c>
      <c r="N1859" s="227">
        <v>20.273199999999999</v>
      </c>
      <c r="O1859" s="227">
        <v>2.9716999999999998</v>
      </c>
      <c r="P1859" s="227">
        <f t="shared" si="105"/>
        <v>2735.3125250000003</v>
      </c>
      <c r="Q1859" s="227">
        <f t="shared" si="103"/>
        <v>1362.7226305990739</v>
      </c>
      <c r="R1859" s="227">
        <f t="shared" si="104"/>
        <v>2.9766571428571424</v>
      </c>
    </row>
    <row r="1860" spans="11:18">
      <c r="K1860">
        <v>43178</v>
      </c>
      <c r="L1860" s="227">
        <v>2712.9198999999999</v>
      </c>
      <c r="M1860" s="227">
        <v>29387.8</v>
      </c>
      <c r="N1860" s="227">
        <v>20.231200000000001</v>
      </c>
      <c r="O1860" s="227">
        <v>2.9203999999999999</v>
      </c>
      <c r="P1860" s="227">
        <f t="shared" si="105"/>
        <v>2734.3475200000003</v>
      </c>
      <c r="Q1860" s="227">
        <f t="shared" si="103"/>
        <v>1371.8306018174853</v>
      </c>
      <c r="R1860" s="227">
        <f t="shared" si="104"/>
        <v>2.9740095238095234</v>
      </c>
    </row>
    <row r="1861" spans="11:18">
      <c r="K1861">
        <v>43179</v>
      </c>
      <c r="L1861" s="227">
        <v>2716.9398999999999</v>
      </c>
      <c r="M1861" s="227">
        <v>28882.85</v>
      </c>
      <c r="N1861" s="227">
        <v>20.360099999999999</v>
      </c>
      <c r="O1861" s="227">
        <v>2.9460999999999999</v>
      </c>
      <c r="P1861" s="227">
        <f t="shared" si="105"/>
        <v>2733.5185857142856</v>
      </c>
      <c r="Q1861" s="227">
        <f t="shared" si="103"/>
        <v>1376.1939421820964</v>
      </c>
      <c r="R1861" s="227">
        <f t="shared" si="104"/>
        <v>2.9712428571428573</v>
      </c>
    </row>
    <row r="1862" spans="11:18">
      <c r="K1862">
        <v>43180</v>
      </c>
      <c r="L1862" s="227">
        <v>2711.9299000000001</v>
      </c>
      <c r="M1862" s="227">
        <v>29215.98</v>
      </c>
      <c r="N1862" s="227">
        <v>20.3765</v>
      </c>
      <c r="O1862" s="227">
        <v>2.9516</v>
      </c>
      <c r="P1862" s="227">
        <f t="shared" si="105"/>
        <v>2733.312390476191</v>
      </c>
      <c r="Q1862" s="227">
        <f t="shared" si="103"/>
        <v>1378.8117738950541</v>
      </c>
      <c r="R1862" s="227">
        <f t="shared" si="104"/>
        <v>2.9707380952380951</v>
      </c>
    </row>
    <row r="1863" spans="11:18">
      <c r="K1863">
        <v>43181</v>
      </c>
      <c r="L1863" s="227">
        <v>2643.6898999999999</v>
      </c>
      <c r="M1863" s="227">
        <v>28893.97</v>
      </c>
      <c r="N1863" s="227">
        <v>20.331399999999999</v>
      </c>
      <c r="O1863" s="227">
        <v>2.9607999999999999</v>
      </c>
      <c r="P1863" s="227">
        <f t="shared" si="105"/>
        <v>2730.5676190476192</v>
      </c>
      <c r="Q1863" s="227">
        <f t="shared" si="103"/>
        <v>1381.0329904164792</v>
      </c>
      <c r="R1863" s="227">
        <f t="shared" si="104"/>
        <v>2.9703238095238098</v>
      </c>
    </row>
    <row r="1864" spans="11:18">
      <c r="K1864">
        <v>43182</v>
      </c>
      <c r="L1864" s="227">
        <v>2588.2600000000002</v>
      </c>
      <c r="M1864" s="227">
        <v>27783.35</v>
      </c>
      <c r="N1864" s="227">
        <v>20.297899999999998</v>
      </c>
      <c r="O1864" s="227">
        <v>2.9662999999999999</v>
      </c>
      <c r="P1864" s="227">
        <f t="shared" si="105"/>
        <v>2725.0580952380956</v>
      </c>
      <c r="Q1864" s="227">
        <f t="shared" si="103"/>
        <v>1380.9681399295362</v>
      </c>
      <c r="R1864" s="227">
        <f t="shared" si="104"/>
        <v>2.968604761904762</v>
      </c>
    </row>
    <row r="1865" spans="11:18">
      <c r="K1865">
        <v>43185</v>
      </c>
      <c r="L1865" s="227">
        <v>2658.55</v>
      </c>
      <c r="M1865" s="227">
        <v>26674.87</v>
      </c>
      <c r="N1865" s="227">
        <v>20.2011</v>
      </c>
      <c r="O1865" s="227">
        <v>2.9350999999999998</v>
      </c>
      <c r="P1865" s="227">
        <f t="shared" si="105"/>
        <v>2720.8319047619052</v>
      </c>
      <c r="Q1865" s="227">
        <f t="shared" si="103"/>
        <v>1378.1631044782835</v>
      </c>
      <c r="R1865" s="227">
        <f t="shared" si="104"/>
        <v>2.9620714285714285</v>
      </c>
    </row>
    <row r="1866" spans="11:18">
      <c r="K1866">
        <v>43186</v>
      </c>
      <c r="L1866" s="227">
        <v>2612.6201000000001</v>
      </c>
      <c r="M1866" s="227">
        <v>26906.28</v>
      </c>
      <c r="N1866" s="227">
        <v>20.2242</v>
      </c>
      <c r="O1866" s="227">
        <v>2.9205000000000001</v>
      </c>
      <c r="P1866" s="227">
        <f t="shared" si="105"/>
        <v>2712.8804761904767</v>
      </c>
      <c r="Q1866" s="227">
        <f t="shared" si="103"/>
        <v>1377.0347566435225</v>
      </c>
      <c r="R1866" s="227">
        <f t="shared" si="104"/>
        <v>2.9536952380952375</v>
      </c>
    </row>
    <row r="1867" spans="11:18">
      <c r="K1867">
        <v>43187</v>
      </c>
      <c r="L1867" s="227">
        <v>2605</v>
      </c>
      <c r="M1867" s="227">
        <v>26856.15</v>
      </c>
      <c r="N1867" s="227">
        <v>20.182099999999998</v>
      </c>
      <c r="O1867" s="227">
        <v>2.9169</v>
      </c>
      <c r="P1867" s="227">
        <f t="shared" si="105"/>
        <v>2706.2480952380956</v>
      </c>
      <c r="Q1867" s="227">
        <f t="shared" si="103"/>
        <v>1378.008566389519</v>
      </c>
      <c r="R1867" s="227">
        <f t="shared" si="104"/>
        <v>2.9444428571428567</v>
      </c>
    </row>
    <row r="1868" spans="11:18">
      <c r="K1868">
        <v>43188</v>
      </c>
      <c r="L1868" s="227">
        <v>2640.8701000000001</v>
      </c>
      <c r="M1868" s="227">
        <v>26061.96</v>
      </c>
      <c r="N1868" s="227">
        <v>20.085799999999999</v>
      </c>
      <c r="O1868" s="227">
        <v>2.8967000000000001</v>
      </c>
      <c r="P1868" s="227">
        <f t="shared" si="105"/>
        <v>2702.7738095238096</v>
      </c>
      <c r="Q1868" s="227">
        <f t="shared" si="103"/>
        <v>1378.0833803641519</v>
      </c>
      <c r="R1868" s="227">
        <f t="shared" si="104"/>
        <v>2.936861904761904</v>
      </c>
    </row>
    <row r="1869" spans="11:18">
      <c r="K1869">
        <v>43192</v>
      </c>
      <c r="L1869" s="227">
        <v>2581.8798999999999</v>
      </c>
      <c r="M1869" s="227">
        <v>26536.63</v>
      </c>
      <c r="N1869" s="227">
        <v>20.152799999999999</v>
      </c>
      <c r="O1869" s="227">
        <v>2.9388999999999998</v>
      </c>
      <c r="P1869" s="227">
        <f t="shared" si="105"/>
        <v>2698.212380952381</v>
      </c>
      <c r="Q1869" s="227">
        <f t="shared" si="103"/>
        <v>1378.8747494249531</v>
      </c>
      <c r="R1869" s="227">
        <f t="shared" si="104"/>
        <v>2.9311142857142851</v>
      </c>
    </row>
    <row r="1870" spans="11:18">
      <c r="K1870">
        <v>43193</v>
      </c>
      <c r="L1870" s="227">
        <v>2614.4499999999998</v>
      </c>
      <c r="M1870" s="227">
        <v>27008.2</v>
      </c>
      <c r="N1870" s="227">
        <v>20.253599999999999</v>
      </c>
      <c r="O1870" s="227">
        <v>2.8967000000000001</v>
      </c>
      <c r="P1870" s="227">
        <f t="shared" si="105"/>
        <v>2694.5552380952381</v>
      </c>
      <c r="Q1870" s="227">
        <f t="shared" si="103"/>
        <v>1379.381044750595</v>
      </c>
      <c r="R1870" s="227">
        <f t="shared" si="104"/>
        <v>2.9233523809523807</v>
      </c>
    </row>
    <row r="1871" spans="11:18">
      <c r="K1871">
        <v>43194</v>
      </c>
      <c r="L1871" s="227">
        <v>2644.6898999999999</v>
      </c>
      <c r="M1871" s="227">
        <v>26938.75</v>
      </c>
      <c r="N1871" s="227">
        <v>20.2807</v>
      </c>
      <c r="O1871" s="227">
        <v>2.8948999999999998</v>
      </c>
      <c r="P1871" s="227">
        <f t="shared" si="105"/>
        <v>2690.9242857142854</v>
      </c>
      <c r="Q1871" s="227">
        <f t="shared" si="103"/>
        <v>1378.9680919209375</v>
      </c>
      <c r="R1871" s="227">
        <f t="shared" si="104"/>
        <v>2.9186571428571422</v>
      </c>
    </row>
    <row r="1872" spans="11:18">
      <c r="K1872">
        <v>43195</v>
      </c>
      <c r="L1872" s="227">
        <v>2662.8400999999999</v>
      </c>
      <c r="M1872" s="227">
        <v>26238.82</v>
      </c>
      <c r="N1872" s="227">
        <v>20.329599999999999</v>
      </c>
      <c r="O1872" s="227">
        <v>2.8803000000000001</v>
      </c>
      <c r="P1872" s="227">
        <f t="shared" si="105"/>
        <v>2687.8157142857144</v>
      </c>
      <c r="Q1872" s="227">
        <f t="shared" si="103"/>
        <v>1378.3140393077147</v>
      </c>
      <c r="R1872" s="227">
        <f t="shared" si="104"/>
        <v>2.9140523809523806</v>
      </c>
    </row>
    <row r="1873" spans="11:18">
      <c r="K1873">
        <v>43196</v>
      </c>
      <c r="L1873" s="227">
        <v>2604.4699999999998</v>
      </c>
      <c r="M1873" s="227">
        <v>26045.93</v>
      </c>
      <c r="N1873" s="227">
        <v>20.346900000000002</v>
      </c>
      <c r="O1873" s="227">
        <v>2.8765999999999998</v>
      </c>
      <c r="P1873" s="227">
        <f t="shared" si="105"/>
        <v>2681.9904761904763</v>
      </c>
      <c r="Q1873" s="227">
        <f t="shared" si="103"/>
        <v>1374.7976194304124</v>
      </c>
      <c r="R1873" s="227">
        <f t="shared" si="104"/>
        <v>2.9114476190476188</v>
      </c>
    </row>
    <row r="1874" spans="11:18">
      <c r="K1874">
        <v>43199</v>
      </c>
      <c r="L1874" s="227">
        <v>2613.1599000000001</v>
      </c>
      <c r="M1874" s="227">
        <v>26844.35</v>
      </c>
      <c r="N1874" s="227">
        <v>20.373100000000001</v>
      </c>
      <c r="O1874" s="227">
        <v>2.8256000000000001</v>
      </c>
      <c r="P1874" s="227">
        <f t="shared" si="105"/>
        <v>2675.9995190476193</v>
      </c>
      <c r="Q1874" s="227">
        <f t="shared" si="103"/>
        <v>1373.1850638328444</v>
      </c>
      <c r="R1874" s="227">
        <f t="shared" si="104"/>
        <v>2.9135714285714283</v>
      </c>
    </row>
    <row r="1875" spans="11:18">
      <c r="K1875">
        <v>43200</v>
      </c>
      <c r="L1875" s="227">
        <v>2656.8701000000001</v>
      </c>
      <c r="M1875" s="227">
        <v>26523.200000000001</v>
      </c>
      <c r="N1875" s="227">
        <v>20.274799999999999</v>
      </c>
      <c r="O1875" s="227">
        <v>2.8365</v>
      </c>
      <c r="P1875" s="227">
        <f t="shared" si="105"/>
        <v>2669.8233285714286</v>
      </c>
      <c r="Q1875" s="227">
        <f t="shared" si="103"/>
        <v>1369.4349805649954</v>
      </c>
      <c r="R1875" s="227">
        <f t="shared" si="104"/>
        <v>2.9126904761904759</v>
      </c>
    </row>
    <row r="1876" spans="11:18">
      <c r="K1876">
        <v>43201</v>
      </c>
      <c r="L1876" s="227">
        <v>2642.1898999999999</v>
      </c>
      <c r="M1876" s="227">
        <v>25167.96</v>
      </c>
      <c r="N1876" s="227">
        <v>20.2423</v>
      </c>
      <c r="O1876" s="227">
        <v>2.8601000000000001</v>
      </c>
      <c r="P1876" s="227">
        <f t="shared" si="105"/>
        <v>2663.1171333333332</v>
      </c>
      <c r="Q1876" s="227">
        <f t="shared" si="103"/>
        <v>1359.7660579450837</v>
      </c>
      <c r="R1876" s="227">
        <f t="shared" si="104"/>
        <v>2.9127619047619047</v>
      </c>
    </row>
    <row r="1877" spans="11:18">
      <c r="K1877">
        <v>43202</v>
      </c>
      <c r="L1877" s="227">
        <v>2663.99</v>
      </c>
      <c r="M1877" s="227">
        <v>25435.39</v>
      </c>
      <c r="N1877" s="227">
        <v>20.2469</v>
      </c>
      <c r="O1877" s="227">
        <v>2.8711000000000002</v>
      </c>
      <c r="P1877" s="227">
        <f t="shared" si="105"/>
        <v>2658.2923666666661</v>
      </c>
      <c r="Q1877" s="227">
        <f t="shared" si="103"/>
        <v>1351.0376816251137</v>
      </c>
      <c r="R1877" s="227">
        <f t="shared" si="104"/>
        <v>2.9112809523809524</v>
      </c>
    </row>
    <row r="1878" spans="11:18">
      <c r="K1878">
        <v>43203</v>
      </c>
      <c r="L1878" s="227">
        <v>2656.3</v>
      </c>
      <c r="M1878" s="227">
        <v>25032.95</v>
      </c>
      <c r="N1878" s="227">
        <v>20.302099999999999</v>
      </c>
      <c r="O1878" s="227">
        <v>2.8309000000000002</v>
      </c>
      <c r="P1878" s="227">
        <f t="shared" si="105"/>
        <v>2653.8552238095235</v>
      </c>
      <c r="Q1878" s="227">
        <f t="shared" ref="Q1878:Q1941" si="106">+AVERAGE(M1858:M1878)/AVERAGE(N1858:N1878)</f>
        <v>1341.0254230142386</v>
      </c>
      <c r="R1878" s="227">
        <f t="shared" ref="R1878:R1941" si="107">AVERAGE(O1858:O1878)</f>
        <v>2.9059714285714286</v>
      </c>
    </row>
    <row r="1879" spans="11:18">
      <c r="K1879">
        <v>43206</v>
      </c>
      <c r="L1879" s="227">
        <v>2677.8400999999999</v>
      </c>
      <c r="M1879" s="227">
        <v>25398.41</v>
      </c>
      <c r="N1879" s="227">
        <v>20.215900000000001</v>
      </c>
      <c r="O1879" s="227">
        <v>2.8290999999999999</v>
      </c>
      <c r="P1879" s="227">
        <f t="shared" si="105"/>
        <v>2650.5461761904762</v>
      </c>
      <c r="Q1879" s="227">
        <f t="shared" si="106"/>
        <v>1332.5772083512893</v>
      </c>
      <c r="R1879" s="227">
        <f t="shared" si="107"/>
        <v>2.9012761904761901</v>
      </c>
    </row>
    <row r="1880" spans="11:18">
      <c r="K1880">
        <v>43207</v>
      </c>
      <c r="L1880" s="227">
        <v>2706.3899000000001</v>
      </c>
      <c r="M1880" s="227">
        <v>26754.85</v>
      </c>
      <c r="N1880" s="227">
        <v>20.244700000000002</v>
      </c>
      <c r="O1880" s="227">
        <v>2.8216999999999999</v>
      </c>
      <c r="P1880" s="227">
        <f t="shared" si="105"/>
        <v>2648.3737904761906</v>
      </c>
      <c r="Q1880" s="227">
        <f t="shared" si="106"/>
        <v>1326.715406304774</v>
      </c>
      <c r="R1880" s="227">
        <f t="shared" si="107"/>
        <v>2.894133333333333</v>
      </c>
    </row>
    <row r="1881" spans="11:18">
      <c r="K1881">
        <v>43208</v>
      </c>
      <c r="L1881" s="227">
        <v>2708.6399000000001</v>
      </c>
      <c r="M1881" s="227">
        <v>29293.52</v>
      </c>
      <c r="N1881" s="227">
        <v>20.182700000000001</v>
      </c>
      <c r="O1881" s="227">
        <v>2.8563999999999998</v>
      </c>
      <c r="P1881" s="227">
        <f t="shared" si="105"/>
        <v>2648.1699809523811</v>
      </c>
      <c r="Q1881" s="227">
        <f t="shared" si="106"/>
        <v>1326.6450562766331</v>
      </c>
      <c r="R1881" s="227">
        <f t="shared" si="107"/>
        <v>2.891085714285714</v>
      </c>
    </row>
    <row r="1882" spans="11:18">
      <c r="K1882">
        <v>43209</v>
      </c>
      <c r="L1882" s="227">
        <v>2693.1298999999999</v>
      </c>
      <c r="M1882" s="227">
        <v>28807.29</v>
      </c>
      <c r="N1882" s="227">
        <v>20.263400000000001</v>
      </c>
      <c r="O1882" s="227">
        <v>2.8491</v>
      </c>
      <c r="P1882" s="227">
        <f t="shared" si="105"/>
        <v>2647.0361714285718</v>
      </c>
      <c r="Q1882" s="227">
        <f t="shared" si="106"/>
        <v>1326.7689996791319</v>
      </c>
      <c r="R1882" s="227">
        <f t="shared" si="107"/>
        <v>2.8864666666666672</v>
      </c>
    </row>
    <row r="1883" spans="11:18">
      <c r="K1883">
        <v>43210</v>
      </c>
      <c r="L1883" s="227">
        <v>2670.1399000000001</v>
      </c>
      <c r="M1883" s="227">
        <v>27625.35</v>
      </c>
      <c r="N1883" s="227">
        <v>20.2669</v>
      </c>
      <c r="O1883" s="227">
        <v>2.8491</v>
      </c>
      <c r="P1883" s="227">
        <f t="shared" si="105"/>
        <v>2645.0461714285721</v>
      </c>
      <c r="Q1883" s="227">
        <f t="shared" si="106"/>
        <v>1323.3708810438964</v>
      </c>
      <c r="R1883" s="227">
        <f t="shared" si="107"/>
        <v>2.881585714285714</v>
      </c>
    </row>
    <row r="1884" spans="11:18">
      <c r="K1884">
        <v>43213</v>
      </c>
      <c r="L1884" s="227">
        <v>2670.29</v>
      </c>
      <c r="M1884" s="227">
        <v>28769.09</v>
      </c>
      <c r="N1884" s="227">
        <v>20.338000000000001</v>
      </c>
      <c r="O1884" s="227">
        <v>2.8454000000000002</v>
      </c>
      <c r="P1884" s="227">
        <f t="shared" ref="P1884:P1947" si="108">+AVERAGE(L1864:L1884)</f>
        <v>2646.3128428571436</v>
      </c>
      <c r="Q1884" s="227">
        <f t="shared" si="106"/>
        <v>1323.0567204045092</v>
      </c>
      <c r="R1884" s="227">
        <f t="shared" si="107"/>
        <v>2.876090476190476</v>
      </c>
    </row>
    <row r="1885" spans="11:18">
      <c r="K1885">
        <v>43214</v>
      </c>
      <c r="L1885" s="227">
        <v>2634.5601000000001</v>
      </c>
      <c r="M1885" s="227">
        <v>29948.35</v>
      </c>
      <c r="N1885" s="227">
        <v>20.303999999999998</v>
      </c>
      <c r="O1885" s="227">
        <v>2.8271000000000002</v>
      </c>
      <c r="P1885" s="227">
        <f t="shared" si="108"/>
        <v>2648.5176095238103</v>
      </c>
      <c r="Q1885" s="227">
        <f t="shared" si="106"/>
        <v>1328.1281300580561</v>
      </c>
      <c r="R1885" s="227">
        <f t="shared" si="107"/>
        <v>2.8694619047619048</v>
      </c>
    </row>
    <row r="1886" spans="11:18">
      <c r="K1886">
        <v>43215</v>
      </c>
      <c r="L1886" s="227">
        <v>2639.3998999999999</v>
      </c>
      <c r="M1886" s="227">
        <v>29811.22</v>
      </c>
      <c r="N1886" s="227">
        <v>20.262</v>
      </c>
      <c r="O1886" s="227">
        <v>2.8582000000000001</v>
      </c>
      <c r="P1886" s="227">
        <f t="shared" si="108"/>
        <v>2647.6057000000005</v>
      </c>
      <c r="Q1886" s="227">
        <f t="shared" si="106"/>
        <v>1335.3111684464793</v>
      </c>
      <c r="R1886" s="227">
        <f t="shared" si="107"/>
        <v>2.8657999999999997</v>
      </c>
    </row>
    <row r="1887" spans="11:18">
      <c r="K1887">
        <v>43216</v>
      </c>
      <c r="L1887" s="227">
        <v>2666.9398999999999</v>
      </c>
      <c r="M1887" s="227">
        <v>29455.22</v>
      </c>
      <c r="N1887" s="227">
        <v>20.9053</v>
      </c>
      <c r="O1887" s="227">
        <v>2.86</v>
      </c>
      <c r="P1887" s="227">
        <f t="shared" si="108"/>
        <v>2650.192357142857</v>
      </c>
      <c r="Q1887" s="227">
        <f t="shared" si="106"/>
        <v>1339.1591809105707</v>
      </c>
      <c r="R1887" s="227">
        <f t="shared" si="107"/>
        <v>2.8629190476190471</v>
      </c>
    </row>
    <row r="1888" spans="11:18">
      <c r="K1888">
        <v>43217</v>
      </c>
      <c r="L1888" s="227">
        <v>2669.9099000000001</v>
      </c>
      <c r="M1888" s="227">
        <v>29163.63</v>
      </c>
      <c r="N1888" s="227">
        <v>20.7486</v>
      </c>
      <c r="O1888" s="227">
        <v>2.8692000000000002</v>
      </c>
      <c r="P1888" s="227">
        <f t="shared" si="108"/>
        <v>2653.2833047619047</v>
      </c>
      <c r="Q1888" s="227">
        <f t="shared" si="106"/>
        <v>1342.7896857180426</v>
      </c>
      <c r="R1888" s="227">
        <f t="shared" si="107"/>
        <v>2.8606476190476187</v>
      </c>
    </row>
    <row r="1889" spans="11:18">
      <c r="K1889">
        <v>43220</v>
      </c>
      <c r="L1889" s="227">
        <v>2648.05</v>
      </c>
      <c r="M1889" s="227">
        <v>29744.67</v>
      </c>
      <c r="N1889" s="227">
        <v>20.4373</v>
      </c>
      <c r="O1889" s="227">
        <v>2.8380000000000001</v>
      </c>
      <c r="P1889" s="227">
        <f t="shared" si="108"/>
        <v>2653.6252047619046</v>
      </c>
      <c r="Q1889" s="227">
        <f t="shared" si="106"/>
        <v>1350.3094351006014</v>
      </c>
      <c r="R1889" s="227">
        <f t="shared" si="107"/>
        <v>2.857852380952381</v>
      </c>
    </row>
    <row r="1890" spans="11:18">
      <c r="K1890">
        <v>43221</v>
      </c>
      <c r="L1890" s="227">
        <v>2654.8</v>
      </c>
      <c r="M1890" s="227">
        <v>30023.759999999998</v>
      </c>
      <c r="N1890" s="227">
        <v>20.7285</v>
      </c>
      <c r="O1890" s="227">
        <v>2.8931</v>
      </c>
      <c r="P1890" s="227">
        <f t="shared" si="108"/>
        <v>2657.0975904761908</v>
      </c>
      <c r="Q1890" s="227">
        <f t="shared" si="106"/>
        <v>1356.6473463871714</v>
      </c>
      <c r="R1890" s="227">
        <f t="shared" si="107"/>
        <v>2.8556714285714282</v>
      </c>
    </row>
    <row r="1891" spans="11:18">
      <c r="K1891">
        <v>43222</v>
      </c>
      <c r="L1891" s="227">
        <v>2635.6698999999999</v>
      </c>
      <c r="M1891" s="227">
        <v>30177.43</v>
      </c>
      <c r="N1891" s="227">
        <v>21.346900000000002</v>
      </c>
      <c r="O1891" s="227">
        <v>2.9540999999999999</v>
      </c>
      <c r="P1891" s="227">
        <f t="shared" si="108"/>
        <v>2658.1080619047621</v>
      </c>
      <c r="Q1891" s="227">
        <f t="shared" si="106"/>
        <v>1360.5807289370164</v>
      </c>
      <c r="R1891" s="227">
        <f t="shared" si="107"/>
        <v>2.8584047619047617</v>
      </c>
    </row>
    <row r="1892" spans="11:18">
      <c r="K1892">
        <v>43223</v>
      </c>
      <c r="L1892" s="227">
        <v>2629.73</v>
      </c>
      <c r="M1892" s="227">
        <v>31157.4</v>
      </c>
      <c r="N1892" s="227">
        <v>22.8081</v>
      </c>
      <c r="O1892" s="227">
        <v>2.9485999999999999</v>
      </c>
      <c r="P1892" s="227">
        <f t="shared" si="108"/>
        <v>2657.3956857142862</v>
      </c>
      <c r="Q1892" s="227">
        <f t="shared" si="106"/>
        <v>1362.3895790040076</v>
      </c>
      <c r="R1892" s="227">
        <f t="shared" si="107"/>
        <v>2.8609619047619042</v>
      </c>
    </row>
    <row r="1893" spans="11:18">
      <c r="K1893">
        <v>43224</v>
      </c>
      <c r="L1893" s="227">
        <v>2663.4198999999999</v>
      </c>
      <c r="M1893" s="227">
        <v>32106.34</v>
      </c>
      <c r="N1893" s="227">
        <v>22.078399999999998</v>
      </c>
      <c r="O1893" s="227">
        <v>2.9746000000000001</v>
      </c>
      <c r="P1893" s="227">
        <f t="shared" si="108"/>
        <v>2657.4232952380958</v>
      </c>
      <c r="Q1893" s="227">
        <f t="shared" si="106"/>
        <v>1370.4395625210202</v>
      </c>
      <c r="R1893" s="227">
        <f t="shared" si="107"/>
        <v>2.8654523809523806</v>
      </c>
    </row>
    <row r="1894" spans="11:18">
      <c r="K1894">
        <v>43227</v>
      </c>
      <c r="L1894" s="227">
        <v>2672.6298999999999</v>
      </c>
      <c r="M1894" s="227">
        <v>33118.35</v>
      </c>
      <c r="N1894" s="227">
        <v>22.008400000000002</v>
      </c>
      <c r="O1894" s="227">
        <v>2.9763999999999999</v>
      </c>
      <c r="P1894" s="227">
        <f t="shared" si="108"/>
        <v>2660.6690047619054</v>
      </c>
      <c r="Q1894" s="227">
        <f t="shared" si="106"/>
        <v>1381.4742475636724</v>
      </c>
      <c r="R1894" s="227">
        <f t="shared" si="107"/>
        <v>2.8702047619047617</v>
      </c>
    </row>
    <row r="1895" spans="11:18">
      <c r="K1895">
        <v>43228</v>
      </c>
      <c r="L1895" s="227">
        <v>2671.9198999999999</v>
      </c>
      <c r="M1895" s="227">
        <v>34514.239999999998</v>
      </c>
      <c r="N1895" s="227">
        <v>22.520800000000001</v>
      </c>
      <c r="O1895" s="227">
        <v>2.9542000000000002</v>
      </c>
      <c r="P1895" s="227">
        <f t="shared" si="108"/>
        <v>2663.4671000000003</v>
      </c>
      <c r="Q1895" s="227">
        <f t="shared" si="106"/>
        <v>1392.242779225418</v>
      </c>
      <c r="R1895" s="227">
        <f t="shared" si="107"/>
        <v>2.8763285714285711</v>
      </c>
    </row>
    <row r="1896" spans="11:18">
      <c r="K1896">
        <v>43229</v>
      </c>
      <c r="L1896" s="227">
        <v>2697.79</v>
      </c>
      <c r="M1896" s="227">
        <v>34327.120000000003</v>
      </c>
      <c r="N1896" s="227">
        <v>22.773800000000001</v>
      </c>
      <c r="O1896" s="227">
        <v>2.9727999999999999</v>
      </c>
      <c r="P1896" s="227">
        <f t="shared" si="108"/>
        <v>2665.4156666666672</v>
      </c>
      <c r="Q1896" s="227">
        <f t="shared" si="106"/>
        <v>1402.0889976663443</v>
      </c>
      <c r="R1896" s="227">
        <f t="shared" si="107"/>
        <v>2.8828190476190478</v>
      </c>
    </row>
    <row r="1897" spans="11:18">
      <c r="K1897">
        <v>43230</v>
      </c>
      <c r="L1897" s="227">
        <v>2723.0700999999999</v>
      </c>
      <c r="M1897" s="227">
        <v>33163.61</v>
      </c>
      <c r="N1897" s="227">
        <v>23.093499999999999</v>
      </c>
      <c r="O1897" s="227">
        <v>2.9598</v>
      </c>
      <c r="P1897" s="227">
        <f t="shared" si="108"/>
        <v>2669.2671047619051</v>
      </c>
      <c r="Q1897" s="227">
        <f t="shared" si="106"/>
        <v>1411.1327187484872</v>
      </c>
      <c r="R1897" s="227">
        <f t="shared" si="107"/>
        <v>2.8875666666666668</v>
      </c>
    </row>
    <row r="1898" spans="11:18">
      <c r="K1898">
        <v>43231</v>
      </c>
      <c r="L1898" s="227">
        <v>2727.72</v>
      </c>
      <c r="M1898" s="227">
        <v>34052.620000000003</v>
      </c>
      <c r="N1898" s="227">
        <v>24.216200000000001</v>
      </c>
      <c r="O1898" s="227">
        <v>3.0064000000000002</v>
      </c>
      <c r="P1898" s="227">
        <f t="shared" si="108"/>
        <v>2672.3018666666667</v>
      </c>
      <c r="Q1898" s="227">
        <f t="shared" si="106"/>
        <v>1417.8944076333019</v>
      </c>
      <c r="R1898" s="227">
        <f t="shared" si="107"/>
        <v>2.8940095238095234</v>
      </c>
    </row>
    <row r="1899" spans="11:18">
      <c r="K1899">
        <v>43234</v>
      </c>
      <c r="L1899" s="227">
        <v>2730.1298999999999</v>
      </c>
      <c r="M1899" s="227">
        <v>33943.279999999999</v>
      </c>
      <c r="N1899" s="227">
        <v>25.2105</v>
      </c>
      <c r="O1899" s="227">
        <v>2.9859</v>
      </c>
      <c r="P1899" s="227">
        <f t="shared" si="108"/>
        <v>2675.8175761904763</v>
      </c>
      <c r="Q1899" s="227">
        <f t="shared" si="106"/>
        <v>1422.2202092054199</v>
      </c>
      <c r="R1899" s="227">
        <f t="shared" si="107"/>
        <v>2.9013904761904761</v>
      </c>
    </row>
    <row r="1900" spans="11:18">
      <c r="K1900">
        <v>43235</v>
      </c>
      <c r="L1900" s="227">
        <v>2711.45</v>
      </c>
      <c r="M1900" s="227">
        <v>33651.33</v>
      </c>
      <c r="N1900" s="227">
        <v>24.349</v>
      </c>
      <c r="O1900" s="227">
        <v>2.9487999999999999</v>
      </c>
      <c r="P1900" s="227">
        <f t="shared" si="108"/>
        <v>2677.4180476190472</v>
      </c>
      <c r="Q1900" s="227">
        <f t="shared" si="106"/>
        <v>1427.4384238618109</v>
      </c>
      <c r="R1900" s="227">
        <f t="shared" si="107"/>
        <v>2.9070904761904761</v>
      </c>
    </row>
    <row r="1901" spans="11:18">
      <c r="K1901">
        <v>43236</v>
      </c>
      <c r="L1901" s="227">
        <v>2722.46</v>
      </c>
      <c r="M1901" s="227">
        <v>33461.769999999997</v>
      </c>
      <c r="N1901" s="227">
        <v>24.654499999999999</v>
      </c>
      <c r="O1901" s="227">
        <v>2.9394999999999998</v>
      </c>
      <c r="P1901" s="227">
        <f t="shared" si="108"/>
        <v>2678.18329047619</v>
      </c>
      <c r="Q1901" s="227">
        <f t="shared" si="106"/>
        <v>1428.3354965692906</v>
      </c>
      <c r="R1901" s="227">
        <f t="shared" si="107"/>
        <v>2.9127000000000001</v>
      </c>
    </row>
    <row r="1902" spans="11:18">
      <c r="K1902">
        <v>43237</v>
      </c>
      <c r="L1902" s="227">
        <v>2720.1298999999999</v>
      </c>
      <c r="M1902" s="227">
        <v>32584.94</v>
      </c>
      <c r="N1902" s="227">
        <v>24.5441</v>
      </c>
      <c r="O1902" s="227">
        <v>2.9729999999999999</v>
      </c>
      <c r="P1902" s="227">
        <f t="shared" si="108"/>
        <v>2678.7304333333327</v>
      </c>
      <c r="Q1902" s="227">
        <f t="shared" si="106"/>
        <v>1422.0014004279758</v>
      </c>
      <c r="R1902" s="227">
        <f t="shared" si="107"/>
        <v>2.9182523809523806</v>
      </c>
    </row>
    <row r="1903" spans="11:18">
      <c r="K1903">
        <v>43238</v>
      </c>
      <c r="L1903" s="227">
        <v>2712.97</v>
      </c>
      <c r="M1903" s="227">
        <v>32730.38</v>
      </c>
      <c r="N1903" s="227">
        <v>24.680499999999999</v>
      </c>
      <c r="O1903" s="227">
        <v>2.96</v>
      </c>
      <c r="P1903" s="227">
        <f t="shared" si="108"/>
        <v>2679.6752000000001</v>
      </c>
      <c r="Q1903" s="227">
        <f t="shared" si="106"/>
        <v>1416.9658318514769</v>
      </c>
      <c r="R1903" s="227">
        <f t="shared" si="107"/>
        <v>2.9235333333333333</v>
      </c>
    </row>
    <row r="1904" spans="11:18">
      <c r="K1904">
        <v>43241</v>
      </c>
      <c r="L1904" s="227">
        <v>2733.01</v>
      </c>
      <c r="M1904" s="227">
        <v>32201.47</v>
      </c>
      <c r="N1904" s="227">
        <v>24.514500000000002</v>
      </c>
      <c r="O1904" s="227">
        <v>2.9258000000000002</v>
      </c>
      <c r="P1904" s="227">
        <f t="shared" si="108"/>
        <v>2682.6690142857142</v>
      </c>
      <c r="Q1904" s="227">
        <f t="shared" si="106"/>
        <v>1413.9128918407971</v>
      </c>
      <c r="R1904" s="227">
        <f t="shared" si="107"/>
        <v>2.9271857142857143</v>
      </c>
    </row>
    <row r="1905" spans="11:18">
      <c r="K1905">
        <v>43242</v>
      </c>
      <c r="L1905" s="227">
        <v>2724.4398999999999</v>
      </c>
      <c r="M1905" s="227">
        <v>30928.83</v>
      </c>
      <c r="N1905" s="227">
        <v>24.396699999999999</v>
      </c>
      <c r="O1905" s="227">
        <v>2.8732000000000002</v>
      </c>
      <c r="P1905" s="227">
        <f t="shared" si="108"/>
        <v>2685.2475809523812</v>
      </c>
      <c r="Q1905" s="227">
        <f t="shared" si="106"/>
        <v>1406.4033525423554</v>
      </c>
      <c r="R1905" s="227">
        <f t="shared" si="107"/>
        <v>2.9285095238095238</v>
      </c>
    </row>
    <row r="1906" spans="11:18">
      <c r="K1906">
        <v>43243</v>
      </c>
      <c r="L1906" s="227">
        <v>2733.29</v>
      </c>
      <c r="M1906" s="227">
        <v>30168.720000000001</v>
      </c>
      <c r="N1906" s="227">
        <v>24.5243</v>
      </c>
      <c r="O1906" s="227">
        <v>2.8786</v>
      </c>
      <c r="P1906" s="227">
        <f t="shared" si="108"/>
        <v>2689.9490047619047</v>
      </c>
      <c r="Q1906" s="227">
        <f t="shared" si="106"/>
        <v>1394.5168061939853</v>
      </c>
      <c r="R1906" s="227">
        <f t="shared" si="107"/>
        <v>2.9309619047619044</v>
      </c>
    </row>
    <row r="1907" spans="11:18">
      <c r="K1907">
        <v>43244</v>
      </c>
      <c r="L1907" s="227">
        <v>2727.76</v>
      </c>
      <c r="M1907" s="227">
        <v>30547.13</v>
      </c>
      <c r="N1907" s="227">
        <v>24.735700000000001</v>
      </c>
      <c r="O1907" s="227">
        <v>2.8984999999999999</v>
      </c>
      <c r="P1907" s="227">
        <f t="shared" si="108"/>
        <v>2694.1566285714284</v>
      </c>
      <c r="Q1907" s="227">
        <f t="shared" si="106"/>
        <v>1383.1773944537906</v>
      </c>
      <c r="R1907" s="227">
        <f t="shared" si="107"/>
        <v>2.9328809523809523</v>
      </c>
    </row>
    <row r="1908" spans="11:18">
      <c r="K1908">
        <v>43245</v>
      </c>
      <c r="L1908" s="227">
        <v>2721.3301000000001</v>
      </c>
      <c r="M1908" s="227">
        <v>29612.45</v>
      </c>
      <c r="N1908" s="227">
        <v>24.788499999999999</v>
      </c>
      <c r="O1908" s="227">
        <v>2.8622999999999998</v>
      </c>
      <c r="P1908" s="227">
        <f t="shared" si="108"/>
        <v>2696.7466380952383</v>
      </c>
      <c r="Q1908" s="227">
        <f t="shared" si="106"/>
        <v>1372.5184336865655</v>
      </c>
      <c r="R1908" s="227">
        <f t="shared" si="107"/>
        <v>2.9329904761904761</v>
      </c>
    </row>
    <row r="1909" spans="11:18">
      <c r="K1909">
        <v>43248</v>
      </c>
      <c r="M1909" s="227">
        <v>28549.77</v>
      </c>
      <c r="N1909" s="227">
        <v>23.951599999999999</v>
      </c>
      <c r="O1909" s="227">
        <v>2.8658999999999999</v>
      </c>
      <c r="P1909" s="227">
        <f t="shared" si="108"/>
        <v>2698.0884750000005</v>
      </c>
      <c r="Q1909" s="227">
        <f t="shared" si="106"/>
        <v>1362.3429153114637</v>
      </c>
      <c r="R1909" s="227">
        <f t="shared" si="107"/>
        <v>2.9328333333333334</v>
      </c>
    </row>
    <row r="1910" spans="11:18">
      <c r="K1910">
        <v>43249</v>
      </c>
      <c r="L1910" s="227">
        <v>2689.8600999999999</v>
      </c>
      <c r="M1910" s="227">
        <v>27613.09</v>
      </c>
      <c r="N1910" s="227">
        <v>24.950399999999998</v>
      </c>
      <c r="O1910" s="227">
        <v>2.8605</v>
      </c>
      <c r="P1910" s="227">
        <f t="shared" si="108"/>
        <v>2700.1789800000001</v>
      </c>
      <c r="Q1910" s="227">
        <f t="shared" si="106"/>
        <v>1345.6788217718381</v>
      </c>
      <c r="R1910" s="227">
        <f t="shared" si="107"/>
        <v>2.9339047619047616</v>
      </c>
    </row>
    <row r="1911" spans="11:18">
      <c r="K1911">
        <v>43250</v>
      </c>
      <c r="L1911" s="227">
        <v>2724.01</v>
      </c>
      <c r="M1911" s="227">
        <v>29598.18</v>
      </c>
      <c r="N1911" s="227">
        <v>24.903300000000002</v>
      </c>
      <c r="O1911" s="227">
        <v>2.819</v>
      </c>
      <c r="P1911" s="227">
        <f t="shared" si="108"/>
        <v>2703.6394800000003</v>
      </c>
      <c r="Q1911" s="227">
        <f t="shared" si="106"/>
        <v>1333.6171042513349</v>
      </c>
      <c r="R1911" s="227">
        <f t="shared" si="107"/>
        <v>2.9303761904761902</v>
      </c>
    </row>
    <row r="1912" spans="11:18">
      <c r="K1912">
        <v>43251</v>
      </c>
      <c r="L1912" s="227">
        <v>2705.27</v>
      </c>
      <c r="M1912" s="227">
        <v>29430.59</v>
      </c>
      <c r="N1912" s="227">
        <v>25.0838</v>
      </c>
      <c r="O1912" s="227">
        <v>2.8298000000000001</v>
      </c>
      <c r="P1912" s="227">
        <f t="shared" si="108"/>
        <v>2707.1194850000002</v>
      </c>
      <c r="Q1912" s="227">
        <f t="shared" si="106"/>
        <v>1322.2649135297966</v>
      </c>
      <c r="R1912" s="227">
        <f t="shared" si="107"/>
        <v>2.9244571428571424</v>
      </c>
    </row>
    <row r="1913" spans="11:18">
      <c r="K1913">
        <v>43252</v>
      </c>
      <c r="L1913" s="227">
        <v>2734.6201000000001</v>
      </c>
      <c r="M1913" s="227">
        <v>28721.37</v>
      </c>
      <c r="N1913" s="227">
        <v>25.2194</v>
      </c>
      <c r="O1913" s="227">
        <v>2.8189000000000002</v>
      </c>
      <c r="P1913" s="227">
        <f t="shared" si="108"/>
        <v>2712.3639899999998</v>
      </c>
      <c r="Q1913" s="227">
        <f t="shared" si="106"/>
        <v>1311.1757363348704</v>
      </c>
      <c r="R1913" s="227">
        <f t="shared" si="107"/>
        <v>2.9182809523809521</v>
      </c>
    </row>
    <row r="1914" spans="11:18">
      <c r="K1914">
        <v>43255</v>
      </c>
      <c r="L1914" s="227">
        <v>2746.8701000000001</v>
      </c>
      <c r="M1914" s="227">
        <v>28370.45</v>
      </c>
      <c r="N1914" s="227">
        <v>25.099299999999999</v>
      </c>
      <c r="O1914" s="227">
        <v>2.8260999999999998</v>
      </c>
      <c r="P1914" s="227">
        <f t="shared" si="108"/>
        <v>2716.5364999999997</v>
      </c>
      <c r="Q1914" s="227">
        <f t="shared" si="106"/>
        <v>1296.0904027840606</v>
      </c>
      <c r="R1914" s="227">
        <f t="shared" si="107"/>
        <v>2.9112095238095228</v>
      </c>
    </row>
    <row r="1915" spans="11:18">
      <c r="K1915">
        <v>43256</v>
      </c>
      <c r="L1915" s="227">
        <v>2748.8</v>
      </c>
      <c r="M1915" s="227">
        <v>28673.279999999999</v>
      </c>
      <c r="N1915" s="227">
        <v>25.171099999999999</v>
      </c>
      <c r="O1915" s="227">
        <v>2.8098000000000001</v>
      </c>
      <c r="P1915" s="227">
        <f t="shared" si="108"/>
        <v>2720.3450050000001</v>
      </c>
      <c r="Q1915" s="227">
        <f t="shared" si="106"/>
        <v>1279.4473895144254</v>
      </c>
      <c r="R1915" s="227">
        <f t="shared" si="107"/>
        <v>2.9032761904761899</v>
      </c>
    </row>
    <row r="1916" spans="11:18">
      <c r="K1916">
        <v>43257</v>
      </c>
      <c r="L1916" s="227">
        <v>2772.3501000000001</v>
      </c>
      <c r="M1916" s="227">
        <v>28567.78</v>
      </c>
      <c r="N1916" s="227">
        <v>25.064</v>
      </c>
      <c r="O1916" s="227">
        <v>2.8458999999999999</v>
      </c>
      <c r="P1916" s="227">
        <f t="shared" si="108"/>
        <v>2725.3665150000002</v>
      </c>
      <c r="Q1916" s="227">
        <f t="shared" si="106"/>
        <v>1261.6146503549842</v>
      </c>
      <c r="R1916" s="227">
        <f t="shared" si="107"/>
        <v>2.8981190476190477</v>
      </c>
    </row>
    <row r="1917" spans="11:18">
      <c r="K1917">
        <v>43258</v>
      </c>
      <c r="L1917" s="227">
        <v>2770.3701000000001</v>
      </c>
      <c r="M1917" s="227">
        <v>28359.72</v>
      </c>
      <c r="N1917" s="227">
        <v>25.202999999999999</v>
      </c>
      <c r="O1917" s="227">
        <v>2.8803999999999998</v>
      </c>
      <c r="P1917" s="227">
        <f t="shared" si="108"/>
        <v>2728.9955199999999</v>
      </c>
      <c r="Q1917" s="227">
        <f t="shared" si="106"/>
        <v>1244.1900408196022</v>
      </c>
      <c r="R1917" s="227">
        <f t="shared" si="107"/>
        <v>2.8937190476190473</v>
      </c>
    </row>
    <row r="1918" spans="11:18">
      <c r="K1918">
        <v>43259</v>
      </c>
      <c r="L1918" s="227">
        <v>2779.03</v>
      </c>
      <c r="M1918" s="227">
        <v>28157.43</v>
      </c>
      <c r="N1918" s="227">
        <v>25.593900000000001</v>
      </c>
      <c r="O1918" s="227">
        <v>2.8839999999999999</v>
      </c>
      <c r="P1918" s="227">
        <f t="shared" si="108"/>
        <v>2731.7935150000003</v>
      </c>
      <c r="Q1918" s="227">
        <f t="shared" si="106"/>
        <v>1228.6057348475379</v>
      </c>
      <c r="R1918" s="227">
        <f t="shared" si="107"/>
        <v>2.8901095238095236</v>
      </c>
    </row>
    <row r="1919" spans="11:18">
      <c r="K1919">
        <v>43262</v>
      </c>
      <c r="L1919" s="227">
        <v>2782</v>
      </c>
      <c r="M1919" s="227">
        <v>29334.99</v>
      </c>
      <c r="N1919" s="227">
        <v>26.1615</v>
      </c>
      <c r="O1919" s="227">
        <v>2.855</v>
      </c>
      <c r="P1919" s="227">
        <f t="shared" si="108"/>
        <v>2734.5075150000002</v>
      </c>
      <c r="Q1919" s="227">
        <f t="shared" si="106"/>
        <v>1215.0103978656448</v>
      </c>
      <c r="R1919" s="227">
        <f t="shared" si="107"/>
        <v>2.8828999999999998</v>
      </c>
    </row>
    <row r="1920" spans="11:18">
      <c r="K1920">
        <v>43263</v>
      </c>
      <c r="L1920" s="227">
        <v>2786.8501000000001</v>
      </c>
      <c r="M1920" s="227">
        <v>29369.87</v>
      </c>
      <c r="N1920" s="227">
        <v>25.8216</v>
      </c>
      <c r="O1920" s="227">
        <v>2.8603999999999998</v>
      </c>
      <c r="P1920" s="227">
        <f t="shared" si="108"/>
        <v>2737.3435250000002</v>
      </c>
      <c r="Q1920" s="227">
        <f t="shared" si="106"/>
        <v>1204.8541231579713</v>
      </c>
      <c r="R1920" s="227">
        <f t="shared" si="107"/>
        <v>2.8769238095238094</v>
      </c>
    </row>
    <row r="1921" spans="11:18">
      <c r="K1921">
        <v>43264</v>
      </c>
      <c r="L1921" s="227">
        <v>2775.6298999999999</v>
      </c>
      <c r="M1921" s="227">
        <v>28898.240000000002</v>
      </c>
      <c r="N1921" s="227">
        <v>26.399799999999999</v>
      </c>
      <c r="O1921" s="227">
        <v>2.8984999999999999</v>
      </c>
      <c r="P1921" s="227">
        <f t="shared" si="108"/>
        <v>2740.5525200000002</v>
      </c>
      <c r="Q1921" s="227">
        <f t="shared" si="106"/>
        <v>1191.1061990269507</v>
      </c>
      <c r="R1921" s="227">
        <f t="shared" si="107"/>
        <v>2.8745285714285713</v>
      </c>
    </row>
    <row r="1922" spans="11:18">
      <c r="K1922">
        <v>43265</v>
      </c>
      <c r="L1922" s="227">
        <v>2782.49</v>
      </c>
      <c r="M1922" s="227">
        <v>29425.79</v>
      </c>
      <c r="N1922" s="227">
        <v>28.386600000000001</v>
      </c>
      <c r="O1922" s="227">
        <v>2.9022000000000001</v>
      </c>
      <c r="P1922" s="227">
        <f t="shared" si="108"/>
        <v>2743.5540200000005</v>
      </c>
      <c r="Q1922" s="227">
        <f t="shared" si="106"/>
        <v>1175.0793471425204</v>
      </c>
      <c r="R1922" s="227">
        <f t="shared" si="107"/>
        <v>2.8727523809523809</v>
      </c>
    </row>
    <row r="1923" spans="11:18">
      <c r="K1923">
        <v>43266</v>
      </c>
      <c r="L1923" s="227">
        <v>2779.6599000000001</v>
      </c>
      <c r="M1923" s="227">
        <v>29491.11</v>
      </c>
      <c r="N1923" s="227">
        <v>28.615500000000001</v>
      </c>
      <c r="O1923" s="227">
        <v>2.8731</v>
      </c>
      <c r="P1923" s="227">
        <f t="shared" si="108"/>
        <v>2746.5305200000003</v>
      </c>
      <c r="Q1923" s="227">
        <f t="shared" si="106"/>
        <v>1160.3061142208849</v>
      </c>
      <c r="R1923" s="227">
        <f t="shared" si="107"/>
        <v>2.8679952380952378</v>
      </c>
    </row>
    <row r="1924" spans="11:18">
      <c r="K1924">
        <v>43269</v>
      </c>
      <c r="L1924" s="227">
        <v>2773.75</v>
      </c>
      <c r="M1924" s="227">
        <v>31308.63</v>
      </c>
      <c r="N1924" s="227">
        <v>27.666899999999998</v>
      </c>
      <c r="O1924" s="227">
        <v>2.9388000000000001</v>
      </c>
      <c r="P1924" s="227">
        <f t="shared" si="108"/>
        <v>2749.56952</v>
      </c>
      <c r="Q1924" s="227">
        <f t="shared" si="106"/>
        <v>1151.1930598223146</v>
      </c>
      <c r="R1924" s="227">
        <f t="shared" si="107"/>
        <v>2.8669857142857142</v>
      </c>
    </row>
    <row r="1925" spans="11:18">
      <c r="K1925">
        <v>43270</v>
      </c>
      <c r="L1925" s="227">
        <v>2762.5900999999999</v>
      </c>
      <c r="M1925" s="227">
        <v>31419.26</v>
      </c>
      <c r="N1925" s="227">
        <v>28.458500000000001</v>
      </c>
      <c r="O1925" s="227">
        <v>2.9314</v>
      </c>
      <c r="P1925" s="227">
        <f t="shared" si="108"/>
        <v>2751.0485249999997</v>
      </c>
      <c r="Q1925" s="227">
        <f t="shared" si="106"/>
        <v>1141.3401150768777</v>
      </c>
      <c r="R1925" s="227">
        <f t="shared" si="107"/>
        <v>2.8672523809523804</v>
      </c>
    </row>
    <row r="1926" spans="11:18">
      <c r="K1926">
        <v>43271</v>
      </c>
      <c r="L1926" s="227">
        <v>2767.3200999999999</v>
      </c>
      <c r="M1926" s="227">
        <v>31429.3</v>
      </c>
      <c r="N1926" s="227">
        <v>28.2807</v>
      </c>
      <c r="O1926" s="227">
        <v>2.9754999999999998</v>
      </c>
      <c r="P1926" s="227">
        <f t="shared" si="108"/>
        <v>2753.1925349999997</v>
      </c>
      <c r="Q1926" s="227">
        <f t="shared" si="106"/>
        <v>1134.1123189005136</v>
      </c>
      <c r="R1926" s="227">
        <f t="shared" si="107"/>
        <v>2.8721238095238086</v>
      </c>
    </row>
    <row r="1927" spans="11:18">
      <c r="K1927">
        <v>43272</v>
      </c>
      <c r="L1927" s="227">
        <v>2749.76</v>
      </c>
      <c r="M1927" s="227">
        <v>30973.55</v>
      </c>
      <c r="N1927" s="227">
        <v>28.1021</v>
      </c>
      <c r="O1927" s="227">
        <v>2.9626000000000001</v>
      </c>
      <c r="P1927" s="227">
        <f t="shared" si="108"/>
        <v>2754.0160350000001</v>
      </c>
      <c r="Q1927" s="227">
        <f t="shared" si="106"/>
        <v>1128.1728424277087</v>
      </c>
      <c r="R1927" s="227">
        <f t="shared" si="107"/>
        <v>2.8761238095238091</v>
      </c>
    </row>
    <row r="1928" spans="11:18">
      <c r="K1928">
        <v>43273</v>
      </c>
      <c r="L1928" s="227">
        <v>2754.8798999999999</v>
      </c>
      <c r="M1928" s="227">
        <v>31404.69</v>
      </c>
      <c r="N1928" s="227">
        <v>27.3873</v>
      </c>
      <c r="O1928" s="227">
        <v>2.97</v>
      </c>
      <c r="P1928" s="227">
        <f t="shared" si="108"/>
        <v>2755.3720299999995</v>
      </c>
      <c r="Q1928" s="227">
        <f t="shared" si="106"/>
        <v>1124.295195715569</v>
      </c>
      <c r="R1928" s="227">
        <f t="shared" si="107"/>
        <v>2.8795285714285712</v>
      </c>
    </row>
    <row r="1929" spans="11:18">
      <c r="K1929">
        <v>43276</v>
      </c>
      <c r="L1929" s="227">
        <v>2717.0700999999999</v>
      </c>
      <c r="M1929" s="227">
        <v>30736.41</v>
      </c>
      <c r="N1929" s="227">
        <v>27.251300000000001</v>
      </c>
      <c r="O1929" s="227">
        <v>2.9958999999999998</v>
      </c>
      <c r="P1929" s="227">
        <f t="shared" si="108"/>
        <v>2755.1590299999998</v>
      </c>
      <c r="Q1929" s="227">
        <f t="shared" si="106"/>
        <v>1121.3193659008532</v>
      </c>
      <c r="R1929" s="227">
        <f t="shared" si="107"/>
        <v>2.8858904761904762</v>
      </c>
    </row>
    <row r="1930" spans="11:18">
      <c r="K1930">
        <v>43277</v>
      </c>
      <c r="L1930" s="227">
        <v>2723.0601000000001</v>
      </c>
      <c r="M1930" s="227">
        <v>29912.49</v>
      </c>
      <c r="N1930" s="227">
        <v>27.2925</v>
      </c>
      <c r="O1930" s="227">
        <v>2.9866999999999999</v>
      </c>
      <c r="P1930" s="227">
        <f t="shared" si="108"/>
        <v>2753.6305095238095</v>
      </c>
      <c r="Q1930" s="227">
        <f t="shared" si="106"/>
        <v>1117.0333700465283</v>
      </c>
      <c r="R1930" s="227">
        <f t="shared" si="107"/>
        <v>2.8916428571428567</v>
      </c>
    </row>
    <row r="1931" spans="11:18">
      <c r="K1931">
        <v>43278</v>
      </c>
      <c r="L1931" s="227">
        <v>2699.6298999999999</v>
      </c>
      <c r="M1931" s="227">
        <v>29423.3</v>
      </c>
      <c r="N1931" s="227">
        <v>27.368600000000001</v>
      </c>
      <c r="O1931" s="227">
        <v>3.0550999999999999</v>
      </c>
      <c r="P1931" s="227">
        <f t="shared" si="108"/>
        <v>2754.0957380952377</v>
      </c>
      <c r="Q1931" s="227">
        <f t="shared" si="106"/>
        <v>1115.4381128915561</v>
      </c>
      <c r="R1931" s="227">
        <f t="shared" si="107"/>
        <v>2.9009095238095233</v>
      </c>
    </row>
    <row r="1932" spans="11:18">
      <c r="K1932">
        <v>43279</v>
      </c>
      <c r="L1932" s="227">
        <v>2716.3101000000001</v>
      </c>
      <c r="M1932" s="227">
        <v>28543.43</v>
      </c>
      <c r="N1932" s="227">
        <v>28.2652</v>
      </c>
      <c r="O1932" s="227">
        <v>3.0626000000000002</v>
      </c>
      <c r="P1932" s="227">
        <f t="shared" si="108"/>
        <v>2753.729076190476</v>
      </c>
      <c r="Q1932" s="227">
        <f t="shared" si="106"/>
        <v>1106.8871168618346</v>
      </c>
      <c r="R1932" s="227">
        <f t="shared" si="107"/>
        <v>2.9125095238095233</v>
      </c>
    </row>
    <row r="1933" spans="11:18">
      <c r="K1933">
        <v>43280</v>
      </c>
      <c r="L1933" s="227">
        <v>2718.3701000000001</v>
      </c>
      <c r="M1933" s="227">
        <v>29372.54</v>
      </c>
      <c r="N1933" s="227">
        <v>28.8169</v>
      </c>
      <c r="O1933" s="227">
        <v>3.0626000000000002</v>
      </c>
      <c r="P1933" s="227">
        <f t="shared" si="108"/>
        <v>2754.3528904761906</v>
      </c>
      <c r="Q1933" s="227">
        <f t="shared" si="106"/>
        <v>1099.4790901474246</v>
      </c>
      <c r="R1933" s="227">
        <f t="shared" si="107"/>
        <v>2.9235952380952384</v>
      </c>
    </row>
    <row r="1934" spans="11:18">
      <c r="K1934">
        <v>43283</v>
      </c>
      <c r="L1934" s="227">
        <v>2726.71</v>
      </c>
      <c r="M1934" s="227">
        <v>30473.82</v>
      </c>
      <c r="N1934" s="227">
        <v>28.610399999999998</v>
      </c>
      <c r="O1934" s="227">
        <v>3.0628000000000002</v>
      </c>
      <c r="P1934" s="227">
        <f t="shared" si="108"/>
        <v>2753.976219047619</v>
      </c>
      <c r="Q1934" s="227">
        <f t="shared" si="106"/>
        <v>1096.0066374150351</v>
      </c>
      <c r="R1934" s="227">
        <f t="shared" si="107"/>
        <v>2.9352095238095242</v>
      </c>
    </row>
    <row r="1935" spans="11:18">
      <c r="K1935">
        <v>43284</v>
      </c>
      <c r="L1935" s="227">
        <v>2713.22</v>
      </c>
      <c r="M1935" s="227">
        <v>31109.25</v>
      </c>
      <c r="N1935" s="227">
        <v>27.759</v>
      </c>
      <c r="O1935" s="227">
        <v>3.0889000000000002</v>
      </c>
      <c r="P1935" s="227">
        <f t="shared" si="108"/>
        <v>2752.3738333333336</v>
      </c>
      <c r="Q1935" s="227">
        <f t="shared" si="106"/>
        <v>1095.6983356318358</v>
      </c>
      <c r="R1935" s="227">
        <f t="shared" si="107"/>
        <v>2.9477238095238101</v>
      </c>
    </row>
    <row r="1936" spans="11:18">
      <c r="K1936">
        <v>43285</v>
      </c>
      <c r="M1936" s="227">
        <v>29714.68</v>
      </c>
      <c r="N1936" s="227">
        <v>28.248999999999999</v>
      </c>
      <c r="O1936" s="227">
        <v>3.0964</v>
      </c>
      <c r="P1936" s="227">
        <f t="shared" si="108"/>
        <v>2752.5525250000001</v>
      </c>
      <c r="Q1936" s="227">
        <f t="shared" si="106"/>
        <v>1091.6426027608666</v>
      </c>
      <c r="R1936" s="227">
        <f t="shared" si="107"/>
        <v>2.9613714285714292</v>
      </c>
    </row>
    <row r="1937" spans="11:18">
      <c r="K1937">
        <v>43286</v>
      </c>
      <c r="L1937" s="227">
        <v>2736.6100999999999</v>
      </c>
      <c r="M1937" s="227">
        <v>30262.92</v>
      </c>
      <c r="N1937" s="227">
        <v>28.3658</v>
      </c>
      <c r="O1937" s="227">
        <v>3.048</v>
      </c>
      <c r="P1937" s="227">
        <f t="shared" si="108"/>
        <v>2750.7655249999998</v>
      </c>
      <c r="Q1937" s="227">
        <f t="shared" si="106"/>
        <v>1088.3397303479712</v>
      </c>
      <c r="R1937" s="227">
        <f t="shared" si="107"/>
        <v>2.9709952380952389</v>
      </c>
    </row>
    <row r="1938" spans="11:18">
      <c r="K1938">
        <v>43287</v>
      </c>
      <c r="L1938" s="227">
        <v>2759.8200999999999</v>
      </c>
      <c r="M1938" s="227">
        <v>30274.51</v>
      </c>
      <c r="N1938" s="227">
        <v>28.061499999999999</v>
      </c>
      <c r="O1938" s="227">
        <v>3.0518000000000001</v>
      </c>
      <c r="P1938" s="227">
        <f t="shared" si="108"/>
        <v>2750.2380249999997</v>
      </c>
      <c r="Q1938" s="227">
        <f t="shared" si="106"/>
        <v>1086.2805135212643</v>
      </c>
      <c r="R1938" s="227">
        <f t="shared" si="107"/>
        <v>2.9791571428571437</v>
      </c>
    </row>
    <row r="1939" spans="11:18">
      <c r="K1939">
        <v>43290</v>
      </c>
      <c r="L1939" s="227">
        <v>2784.1698999999999</v>
      </c>
      <c r="M1939" s="227">
        <v>30723.48</v>
      </c>
      <c r="N1939" s="227">
        <v>27.116</v>
      </c>
      <c r="O1939" s="227">
        <v>3.0611999999999999</v>
      </c>
      <c r="P1939" s="227">
        <f t="shared" si="108"/>
        <v>2750.4950199999998</v>
      </c>
      <c r="Q1939" s="227">
        <f t="shared" si="106"/>
        <v>1087.8474175820306</v>
      </c>
      <c r="R1939" s="227">
        <f t="shared" si="107"/>
        <v>2.9875952380952389</v>
      </c>
    </row>
    <row r="1940" spans="11:18">
      <c r="K1940">
        <v>43291</v>
      </c>
      <c r="L1940" s="227">
        <v>2793.8400999999999</v>
      </c>
      <c r="M1940" s="227">
        <v>31131.87</v>
      </c>
      <c r="N1940" s="227">
        <v>27.3886</v>
      </c>
      <c r="O1940" s="227">
        <v>3.0836000000000001</v>
      </c>
      <c r="P1940" s="227">
        <f t="shared" si="108"/>
        <v>2751.0870249999998</v>
      </c>
      <c r="Q1940" s="227">
        <f t="shared" si="106"/>
        <v>1088.6389390604656</v>
      </c>
      <c r="R1940" s="227">
        <f t="shared" si="107"/>
        <v>2.998480952380953</v>
      </c>
    </row>
    <row r="1941" spans="11:18">
      <c r="K1941">
        <v>43292</v>
      </c>
      <c r="L1941" s="227">
        <v>2774.02</v>
      </c>
      <c r="M1941" s="227">
        <v>30921.11</v>
      </c>
      <c r="N1941" s="227">
        <v>27.4909</v>
      </c>
      <c r="O1941" s="227">
        <v>3.0630999999999999</v>
      </c>
      <c r="P1941" s="227">
        <f t="shared" si="108"/>
        <v>2750.4455199999998</v>
      </c>
      <c r="Q1941" s="227">
        <f t="shared" si="106"/>
        <v>1088.1844542876524</v>
      </c>
      <c r="R1941" s="227">
        <f t="shared" si="107"/>
        <v>3.0081333333333342</v>
      </c>
    </row>
    <row r="1942" spans="11:18">
      <c r="K1942">
        <v>43293</v>
      </c>
      <c r="L1942" s="227">
        <v>2798.29</v>
      </c>
      <c r="M1942" s="227">
        <v>31138.66</v>
      </c>
      <c r="N1942" s="227">
        <v>27.285900000000002</v>
      </c>
      <c r="O1942" s="227">
        <v>3.1812999999999998</v>
      </c>
      <c r="P1942" s="227">
        <f t="shared" si="108"/>
        <v>2751.5785249999999</v>
      </c>
      <c r="Q1942" s="227">
        <f t="shared" ref="Q1942:Q2005" si="109">+AVERAGE(M1922:M1942)/AVERAGE(N1922:N1942)</f>
        <v>1090.3614211202907</v>
      </c>
      <c r="R1942" s="227">
        <f t="shared" ref="R1942:R2005" si="110">AVERAGE(O1922:O1942)</f>
        <v>3.0216000000000003</v>
      </c>
    </row>
    <row r="1943" spans="11:18">
      <c r="K1943">
        <v>43294</v>
      </c>
      <c r="L1943" s="227">
        <v>2801.3101000000001</v>
      </c>
      <c r="M1943" s="227">
        <v>31482.58</v>
      </c>
      <c r="N1943" s="227">
        <v>27.364799999999999</v>
      </c>
      <c r="O1943" s="227">
        <v>3.1869999999999998</v>
      </c>
      <c r="P1943" s="227">
        <f t="shared" si="108"/>
        <v>2752.51953</v>
      </c>
      <c r="Q1943" s="227">
        <f t="shared" si="109"/>
        <v>1095.779970997821</v>
      </c>
      <c r="R1943" s="227">
        <f t="shared" si="110"/>
        <v>3.0351619047619045</v>
      </c>
    </row>
    <row r="1944" spans="11:18">
      <c r="K1944">
        <v>43297</v>
      </c>
      <c r="L1944" s="227">
        <v>2798.4299000000001</v>
      </c>
      <c r="M1944" s="227">
        <v>31888.79</v>
      </c>
      <c r="N1944" s="227">
        <v>27.3962</v>
      </c>
      <c r="O1944" s="227">
        <v>3.2328000000000001</v>
      </c>
      <c r="P1944" s="227">
        <f t="shared" si="108"/>
        <v>2753.4580299999998</v>
      </c>
      <c r="Q1944" s="227">
        <f t="shared" si="109"/>
        <v>1102.1736431554541</v>
      </c>
      <c r="R1944" s="227">
        <f t="shared" si="110"/>
        <v>3.0522904761904761</v>
      </c>
    </row>
    <row r="1945" spans="11:18">
      <c r="K1945">
        <v>43298</v>
      </c>
      <c r="L1945" s="227">
        <v>2809.55</v>
      </c>
      <c r="M1945" s="227">
        <v>31958.33</v>
      </c>
      <c r="N1945" s="227">
        <v>27.750499999999999</v>
      </c>
      <c r="O1945" s="227">
        <v>3.2063000000000001</v>
      </c>
      <c r="P1945" s="227">
        <f t="shared" si="108"/>
        <v>2755.2480300000002</v>
      </c>
      <c r="Q1945" s="227">
        <f t="shared" si="109"/>
        <v>1103.1282653870301</v>
      </c>
      <c r="R1945" s="227">
        <f t="shared" si="110"/>
        <v>3.0650285714285714</v>
      </c>
    </row>
    <row r="1946" spans="11:18">
      <c r="K1946">
        <v>43299</v>
      </c>
      <c r="L1946" s="227">
        <v>2815.6201000000001</v>
      </c>
      <c r="M1946" s="227">
        <v>31779.87</v>
      </c>
      <c r="N1946" s="227">
        <v>27.878699999999998</v>
      </c>
      <c r="O1946" s="227">
        <v>3.1629</v>
      </c>
      <c r="P1946" s="227">
        <f t="shared" si="108"/>
        <v>2757.8995300000001</v>
      </c>
      <c r="Q1946" s="227">
        <f t="shared" si="109"/>
        <v>1104.8424638364959</v>
      </c>
      <c r="R1946" s="227">
        <f t="shared" si="110"/>
        <v>3.0760523809523801</v>
      </c>
    </row>
    <row r="1947" spans="11:18">
      <c r="K1947">
        <v>43300</v>
      </c>
      <c r="L1947" s="227">
        <v>2804.49</v>
      </c>
      <c r="M1947" s="227">
        <v>32019.84</v>
      </c>
      <c r="N1947" s="227">
        <v>27.807300000000001</v>
      </c>
      <c r="O1947" s="227">
        <v>3.1497999999999999</v>
      </c>
      <c r="P1947" s="227">
        <f t="shared" si="108"/>
        <v>2759.7580250000001</v>
      </c>
      <c r="Q1947" s="227">
        <f t="shared" si="109"/>
        <v>1106.7525087541601</v>
      </c>
      <c r="R1947" s="227">
        <f t="shared" si="110"/>
        <v>3.0843523809523803</v>
      </c>
    </row>
    <row r="1948" spans="11:18">
      <c r="K1948">
        <v>43301</v>
      </c>
      <c r="L1948" s="227">
        <v>2801.8301000000001</v>
      </c>
      <c r="M1948" s="227">
        <v>31550.400000000001</v>
      </c>
      <c r="N1948" s="227">
        <v>27.768999999999998</v>
      </c>
      <c r="O1948" s="227">
        <v>3.1613000000000002</v>
      </c>
      <c r="P1948" s="227">
        <f t="shared" ref="P1948:P2011" si="111">+AVERAGE(L1928:L1948)</f>
        <v>2762.3615300000001</v>
      </c>
      <c r="Q1948" s="227">
        <f t="shared" si="109"/>
        <v>1108.3752119962503</v>
      </c>
      <c r="R1948" s="227">
        <f t="shared" si="110"/>
        <v>3.0938142857142852</v>
      </c>
    </row>
    <row r="1949" spans="11:18">
      <c r="K1949">
        <v>43304</v>
      </c>
      <c r="L1949" s="227">
        <v>2806.98</v>
      </c>
      <c r="M1949" s="227">
        <v>30753.54</v>
      </c>
      <c r="N1949" s="227">
        <v>27.796800000000001</v>
      </c>
      <c r="O1949" s="227">
        <v>3.1556999999999999</v>
      </c>
      <c r="P1949" s="227">
        <f t="shared" si="111"/>
        <v>2764.9665350000005</v>
      </c>
      <c r="Q1949" s="227">
        <f t="shared" si="109"/>
        <v>1106.4800683399621</v>
      </c>
      <c r="R1949" s="227">
        <f t="shared" si="110"/>
        <v>3.1026571428571423</v>
      </c>
    </row>
    <row r="1950" spans="11:18">
      <c r="K1950">
        <v>43305</v>
      </c>
      <c r="L1950" s="227">
        <v>2820.3998999999999</v>
      </c>
      <c r="M1950" s="227">
        <v>30941.09</v>
      </c>
      <c r="N1950" s="227">
        <v>27.5655</v>
      </c>
      <c r="O1950" s="227">
        <v>3.1633</v>
      </c>
      <c r="P1950" s="227">
        <f t="shared" si="111"/>
        <v>2770.1330250000001</v>
      </c>
      <c r="Q1950" s="227">
        <f t="shared" si="109"/>
        <v>1106.2349941917978</v>
      </c>
      <c r="R1950" s="227">
        <f t="shared" si="110"/>
        <v>3.1106285714285709</v>
      </c>
    </row>
    <row r="1951" spans="11:18">
      <c r="K1951">
        <v>43306</v>
      </c>
      <c r="L1951" s="227">
        <v>2846.0700999999999</v>
      </c>
      <c r="M1951" s="227">
        <v>31081.37</v>
      </c>
      <c r="N1951" s="227">
        <v>27.509599999999999</v>
      </c>
      <c r="O1951" s="227">
        <v>3.2050000000000001</v>
      </c>
      <c r="P1951" s="227">
        <f t="shared" si="111"/>
        <v>2776.2835250000003</v>
      </c>
      <c r="Q1951" s="227">
        <f t="shared" si="109"/>
        <v>1107.8263077687013</v>
      </c>
      <c r="R1951" s="227">
        <f t="shared" si="110"/>
        <v>3.1210238095238094</v>
      </c>
    </row>
    <row r="1952" spans="11:18">
      <c r="K1952">
        <v>43307</v>
      </c>
      <c r="L1952" s="227">
        <v>2837.4398999999999</v>
      </c>
      <c r="M1952" s="227">
        <v>31019.79</v>
      </c>
      <c r="N1952" s="227">
        <v>27.5764</v>
      </c>
      <c r="O1952" s="227">
        <v>3.1785999999999999</v>
      </c>
      <c r="P1952" s="227">
        <f t="shared" si="111"/>
        <v>2783.1740249999998</v>
      </c>
      <c r="Q1952" s="227">
        <f t="shared" si="109"/>
        <v>1110.1665399161393</v>
      </c>
      <c r="R1952" s="227">
        <f t="shared" si="110"/>
        <v>3.1269047619047616</v>
      </c>
    </row>
    <row r="1953" spans="11:18">
      <c r="K1953">
        <v>43308</v>
      </c>
      <c r="L1953" s="227">
        <v>2818.8200999999999</v>
      </c>
      <c r="M1953" s="227">
        <v>31109.45</v>
      </c>
      <c r="N1953" s="227">
        <v>27.491099999999999</v>
      </c>
      <c r="O1953" s="227">
        <v>3.1920999999999999</v>
      </c>
      <c r="P1953" s="227">
        <f t="shared" si="111"/>
        <v>2788.2995249999994</v>
      </c>
      <c r="Q1953" s="227">
        <f t="shared" si="109"/>
        <v>1116.0415086255912</v>
      </c>
      <c r="R1953" s="227">
        <f t="shared" si="110"/>
        <v>3.1330714285714287</v>
      </c>
    </row>
    <row r="1954" spans="11:18">
      <c r="K1954">
        <v>43311</v>
      </c>
      <c r="L1954" s="227">
        <v>2802.6001000000001</v>
      </c>
      <c r="M1954" s="227">
        <v>29888.02</v>
      </c>
      <c r="N1954" s="227">
        <v>27.385100000000001</v>
      </c>
      <c r="O1954" s="227">
        <v>3.1978</v>
      </c>
      <c r="P1954" s="227">
        <f t="shared" si="111"/>
        <v>2792.5110249999993</v>
      </c>
      <c r="Q1954" s="227">
        <f t="shared" si="109"/>
        <v>1119.6752129962945</v>
      </c>
      <c r="R1954" s="227">
        <f t="shared" si="110"/>
        <v>3.1395095238095236</v>
      </c>
    </row>
    <row r="1955" spans="11:18">
      <c r="K1955">
        <v>43312</v>
      </c>
      <c r="L1955" s="227">
        <v>2816.29</v>
      </c>
      <c r="M1955" s="227">
        <v>29777.26</v>
      </c>
      <c r="N1955" s="227">
        <v>27.5854</v>
      </c>
      <c r="O1955" s="227">
        <v>3.1676000000000002</v>
      </c>
      <c r="P1955" s="227">
        <f t="shared" si="111"/>
        <v>2796.9900249999996</v>
      </c>
      <c r="Q1955" s="227">
        <f t="shared" si="109"/>
        <v>1120.4521893215749</v>
      </c>
      <c r="R1955" s="227">
        <f t="shared" si="110"/>
        <v>3.1445000000000003</v>
      </c>
    </row>
    <row r="1956" spans="11:18">
      <c r="K1956">
        <v>43313</v>
      </c>
      <c r="L1956" s="227">
        <v>2813.3600999999999</v>
      </c>
      <c r="M1956" s="227">
        <v>29968.28</v>
      </c>
      <c r="N1956" s="227">
        <v>27.827200000000001</v>
      </c>
      <c r="O1956" s="227">
        <v>3.1034999999999999</v>
      </c>
      <c r="P1956" s="227">
        <f t="shared" si="111"/>
        <v>2801.9970299999995</v>
      </c>
      <c r="Q1956" s="227">
        <f t="shared" si="109"/>
        <v>1118.3556403707291</v>
      </c>
      <c r="R1956" s="227">
        <f t="shared" si="110"/>
        <v>3.1451952380952384</v>
      </c>
    </row>
    <row r="1957" spans="11:18">
      <c r="K1957">
        <v>43314</v>
      </c>
      <c r="L1957" s="227">
        <v>2827.22</v>
      </c>
      <c r="M1957" s="227">
        <v>29242.75</v>
      </c>
      <c r="N1957" s="227">
        <v>27.563500000000001</v>
      </c>
      <c r="O1957" s="227">
        <v>3.1166999999999998</v>
      </c>
      <c r="P1957" s="227">
        <f t="shared" si="111"/>
        <v>2803.1981238095232</v>
      </c>
      <c r="Q1957" s="227">
        <f t="shared" si="109"/>
        <v>1118.8637698331552</v>
      </c>
      <c r="R1957" s="227">
        <f t="shared" si="110"/>
        <v>3.1461619047619047</v>
      </c>
    </row>
    <row r="1958" spans="11:18">
      <c r="K1958">
        <v>43315</v>
      </c>
      <c r="L1958" s="227">
        <v>2840.3501000000001</v>
      </c>
      <c r="M1958" s="227">
        <v>28456.92</v>
      </c>
      <c r="N1958" s="227">
        <v>27.419599999999999</v>
      </c>
      <c r="O1958" s="227">
        <v>3.0754999999999999</v>
      </c>
      <c r="P1958" s="227">
        <f t="shared" si="111"/>
        <v>2808.1381238095237</v>
      </c>
      <c r="Q1958" s="227">
        <f t="shared" si="109"/>
        <v>1117.5731085250225</v>
      </c>
      <c r="R1958" s="227">
        <f t="shared" si="110"/>
        <v>3.1474714285714289</v>
      </c>
    </row>
    <row r="1959" spans="11:18">
      <c r="K1959">
        <v>43318</v>
      </c>
      <c r="L1959" s="227">
        <v>2850.3998999999999</v>
      </c>
      <c r="M1959" s="227">
        <v>28473.439999999999</v>
      </c>
      <c r="N1959" s="227">
        <v>27.3857</v>
      </c>
      <c r="O1959" s="227">
        <v>3.0849000000000002</v>
      </c>
      <c r="P1959" s="227">
        <f t="shared" si="111"/>
        <v>2812.4514476190475</v>
      </c>
      <c r="Q1959" s="227">
        <f t="shared" si="109"/>
        <v>1115.7648484370641</v>
      </c>
      <c r="R1959" s="227">
        <f t="shared" si="110"/>
        <v>3.1490476190476189</v>
      </c>
    </row>
    <row r="1960" spans="11:18">
      <c r="K1960">
        <v>43319</v>
      </c>
      <c r="L1960" s="227">
        <v>2858.45</v>
      </c>
      <c r="M1960" s="227">
        <v>29519.37</v>
      </c>
      <c r="N1960" s="227">
        <v>27.412299999999998</v>
      </c>
      <c r="O1960" s="227">
        <v>3.1227</v>
      </c>
      <c r="P1960" s="227">
        <f t="shared" si="111"/>
        <v>2815.9885952380946</v>
      </c>
      <c r="Q1960" s="227">
        <f t="shared" si="109"/>
        <v>1113.1126219454554</v>
      </c>
      <c r="R1960" s="227">
        <f t="shared" si="110"/>
        <v>3.1519761904761898</v>
      </c>
    </row>
    <row r="1961" spans="11:18">
      <c r="K1961">
        <v>43320</v>
      </c>
      <c r="L1961" s="227">
        <v>2857.7</v>
      </c>
      <c r="M1961" s="227">
        <v>30292.55</v>
      </c>
      <c r="N1961" s="227">
        <v>27.706900000000001</v>
      </c>
      <c r="O1961" s="227">
        <v>3.1435</v>
      </c>
      <c r="P1961" s="227">
        <f t="shared" si="111"/>
        <v>2819.0295428571426</v>
      </c>
      <c r="Q1961" s="227">
        <f t="shared" si="109"/>
        <v>1111.0509830933779</v>
      </c>
      <c r="R1961" s="227">
        <f t="shared" si="110"/>
        <v>3.1548285714285709</v>
      </c>
    </row>
    <row r="1962" spans="11:18">
      <c r="K1962">
        <v>43321</v>
      </c>
      <c r="L1962" s="227">
        <v>2853.5801000000001</v>
      </c>
      <c r="M1962" s="227">
        <v>31096.63</v>
      </c>
      <c r="N1962" s="227">
        <v>28.3202</v>
      </c>
      <c r="O1962" s="227">
        <v>3.1303000000000001</v>
      </c>
      <c r="P1962" s="227">
        <f t="shared" si="111"/>
        <v>2822.8181190476189</v>
      </c>
      <c r="Q1962" s="227">
        <f t="shared" si="109"/>
        <v>1109.7645437365484</v>
      </c>
      <c r="R1962" s="227">
        <f t="shared" si="110"/>
        <v>3.1580285714285714</v>
      </c>
    </row>
    <row r="1963" spans="11:18">
      <c r="K1963">
        <v>43322</v>
      </c>
      <c r="L1963" s="227">
        <v>2833.28</v>
      </c>
      <c r="M1963" s="227">
        <v>31065.119999999999</v>
      </c>
      <c r="N1963" s="227">
        <v>29.524799999999999</v>
      </c>
      <c r="O1963" s="227">
        <v>3.2121</v>
      </c>
      <c r="P1963" s="227">
        <f t="shared" si="111"/>
        <v>2824.4843095238093</v>
      </c>
      <c r="Q1963" s="227">
        <f t="shared" si="109"/>
        <v>1105.369301518152</v>
      </c>
      <c r="R1963" s="227">
        <f t="shared" si="110"/>
        <v>3.1594952380952384</v>
      </c>
    </row>
    <row r="1964" spans="11:18">
      <c r="K1964">
        <v>43325</v>
      </c>
      <c r="L1964" s="227">
        <v>2821.9299000000001</v>
      </c>
      <c r="M1964" s="227">
        <v>32303.05</v>
      </c>
      <c r="N1964" s="227">
        <v>30.410599999999999</v>
      </c>
      <c r="O1964" s="227">
        <v>3.2008000000000001</v>
      </c>
      <c r="P1964" s="227">
        <f t="shared" si="111"/>
        <v>2825.4662047619045</v>
      </c>
      <c r="Q1964" s="227">
        <f t="shared" si="109"/>
        <v>1101.0173267902094</v>
      </c>
      <c r="R1964" s="227">
        <f t="shared" si="110"/>
        <v>3.1601523809523804</v>
      </c>
    </row>
    <row r="1965" spans="11:18">
      <c r="K1965">
        <v>43326</v>
      </c>
      <c r="L1965" s="227">
        <v>2839.96</v>
      </c>
      <c r="M1965" s="227">
        <v>33010.54</v>
      </c>
      <c r="N1965" s="227">
        <v>30.060700000000001</v>
      </c>
      <c r="O1965" s="227">
        <v>3.2275999999999998</v>
      </c>
      <c r="P1965" s="227">
        <f t="shared" si="111"/>
        <v>2827.4438285714286</v>
      </c>
      <c r="Q1965" s="227">
        <f t="shared" si="109"/>
        <v>1097.9345190931676</v>
      </c>
      <c r="R1965" s="227">
        <f t="shared" si="110"/>
        <v>3.159904761904762</v>
      </c>
    </row>
    <row r="1966" spans="11:18">
      <c r="K1966">
        <v>43327</v>
      </c>
      <c r="L1966" s="227">
        <v>2818.3701000000001</v>
      </c>
      <c r="M1966" s="227">
        <v>32914.879999999997</v>
      </c>
      <c r="N1966" s="227">
        <v>30.2803</v>
      </c>
      <c r="O1966" s="227">
        <v>3.2355</v>
      </c>
      <c r="P1966" s="227">
        <f t="shared" si="111"/>
        <v>2827.8638333333333</v>
      </c>
      <c r="Q1966" s="227">
        <f t="shared" si="109"/>
        <v>1094.8495171840598</v>
      </c>
      <c r="R1966" s="227">
        <f t="shared" si="110"/>
        <v>3.1612952380952377</v>
      </c>
    </row>
    <row r="1967" spans="11:18">
      <c r="K1967">
        <v>43328</v>
      </c>
      <c r="L1967" s="227">
        <v>2840.6898999999999</v>
      </c>
      <c r="M1967" s="227">
        <v>33769.360000000001</v>
      </c>
      <c r="N1967" s="227">
        <v>30.0655</v>
      </c>
      <c r="O1967" s="227">
        <v>3.2372999999999998</v>
      </c>
      <c r="P1967" s="227">
        <f t="shared" si="111"/>
        <v>2829.0576333333333</v>
      </c>
      <c r="Q1967" s="227">
        <f t="shared" si="109"/>
        <v>1094.1663916848884</v>
      </c>
      <c r="R1967" s="227">
        <f t="shared" si="110"/>
        <v>3.1648380952380952</v>
      </c>
    </row>
    <row r="1968" spans="11:18">
      <c r="K1968">
        <v>43329</v>
      </c>
      <c r="L1968" s="227">
        <v>2850.1298999999999</v>
      </c>
      <c r="M1968" s="227">
        <v>34167.449999999997</v>
      </c>
      <c r="N1968" s="227">
        <v>30.195</v>
      </c>
      <c r="O1968" s="227">
        <v>3.1819000000000002</v>
      </c>
      <c r="P1968" s="227">
        <f t="shared" si="111"/>
        <v>2831.2309619047614</v>
      </c>
      <c r="Q1968" s="227">
        <f t="shared" si="109"/>
        <v>1093.3847994254695</v>
      </c>
      <c r="R1968" s="227">
        <f t="shared" si="110"/>
        <v>3.1663666666666668</v>
      </c>
    </row>
    <row r="1969" spans="11:18">
      <c r="K1969">
        <v>43332</v>
      </c>
      <c r="L1969" s="227">
        <v>2857.05</v>
      </c>
      <c r="M1969" s="227">
        <v>33884.6</v>
      </c>
      <c r="N1969" s="227">
        <v>30.111499999999999</v>
      </c>
      <c r="O1969" s="227">
        <v>3.1396999999999999</v>
      </c>
      <c r="P1969" s="227">
        <f t="shared" si="111"/>
        <v>2833.8604809523808</v>
      </c>
      <c r="Q1969" s="227">
        <f t="shared" si="109"/>
        <v>1093.0045980056384</v>
      </c>
      <c r="R1969" s="227">
        <f t="shared" si="110"/>
        <v>3.165338095238095</v>
      </c>
    </row>
    <row r="1970" spans="11:18">
      <c r="K1970">
        <v>43333</v>
      </c>
      <c r="L1970" s="227">
        <v>2862.96</v>
      </c>
      <c r="M1970" s="227">
        <v>33771.24</v>
      </c>
      <c r="N1970" s="227">
        <v>30.110199999999999</v>
      </c>
      <c r="O1970" s="227">
        <v>3.125</v>
      </c>
      <c r="P1970" s="227">
        <f t="shared" si="111"/>
        <v>2836.5261952380952</v>
      </c>
      <c r="Q1970" s="227">
        <f t="shared" si="109"/>
        <v>1093.8205068797349</v>
      </c>
      <c r="R1970" s="227">
        <f t="shared" si="110"/>
        <v>3.1638761904761901</v>
      </c>
    </row>
    <row r="1971" spans="11:18">
      <c r="K1971">
        <v>43334</v>
      </c>
      <c r="L1971" s="227">
        <v>2861.8200999999999</v>
      </c>
      <c r="M1971" s="227">
        <v>33562.54</v>
      </c>
      <c r="N1971" s="227">
        <v>30.418700000000001</v>
      </c>
      <c r="O1971" s="227">
        <v>3.1103000000000001</v>
      </c>
      <c r="P1971" s="227">
        <f t="shared" si="111"/>
        <v>2838.4985857142856</v>
      </c>
      <c r="Q1971" s="227">
        <f t="shared" si="109"/>
        <v>1092.9913707792496</v>
      </c>
      <c r="R1971" s="227">
        <f t="shared" si="110"/>
        <v>3.1613523809523807</v>
      </c>
    </row>
    <row r="1972" spans="11:18">
      <c r="K1972">
        <v>43335</v>
      </c>
      <c r="L1972" s="227">
        <v>2856.98</v>
      </c>
      <c r="M1972" s="227">
        <v>34048.019999999997</v>
      </c>
      <c r="N1972" s="227">
        <v>30.550699999999999</v>
      </c>
      <c r="O1972" s="227">
        <v>3.0628000000000002</v>
      </c>
      <c r="P1972" s="227">
        <f t="shared" si="111"/>
        <v>2839.0181047619049</v>
      </c>
      <c r="Q1972" s="227">
        <f t="shared" si="109"/>
        <v>1092.4012729405647</v>
      </c>
      <c r="R1972" s="227">
        <f t="shared" si="110"/>
        <v>3.1545809523809525</v>
      </c>
    </row>
    <row r="1973" spans="11:18">
      <c r="K1973">
        <v>43336</v>
      </c>
      <c r="L1973" s="227">
        <v>2874.6898999999999</v>
      </c>
      <c r="M1973" s="227">
        <v>34262.74</v>
      </c>
      <c r="N1973" s="227">
        <v>30.686499999999999</v>
      </c>
      <c r="O1973" s="227">
        <v>3.0628000000000002</v>
      </c>
      <c r="P1973" s="227">
        <f t="shared" si="111"/>
        <v>2840.7919142857145</v>
      </c>
      <c r="Q1973" s="227">
        <f t="shared" si="109"/>
        <v>1092.1473300011585</v>
      </c>
      <c r="R1973" s="227">
        <f t="shared" si="110"/>
        <v>3.1490666666666671</v>
      </c>
    </row>
    <row r="1974" spans="11:18">
      <c r="K1974">
        <v>43339</v>
      </c>
      <c r="L1974" s="227">
        <v>2896.74</v>
      </c>
      <c r="M1974" s="227">
        <v>35100.449999999997</v>
      </c>
      <c r="N1974" s="227">
        <v>30.992899999999999</v>
      </c>
      <c r="O1974" s="227">
        <v>3.0628000000000002</v>
      </c>
      <c r="P1974" s="227">
        <f t="shared" si="111"/>
        <v>2844.5023857142855</v>
      </c>
      <c r="Q1974" s="227">
        <f t="shared" si="109"/>
        <v>1092.419413107526</v>
      </c>
      <c r="R1974" s="227">
        <f t="shared" si="110"/>
        <v>3.1429095238095242</v>
      </c>
    </row>
    <row r="1975" spans="11:18">
      <c r="K1975">
        <v>43340</v>
      </c>
      <c r="L1975" s="227">
        <v>2897.52</v>
      </c>
      <c r="M1975" s="227">
        <v>35303.25</v>
      </c>
      <c r="N1975" s="227">
        <v>31.702000000000002</v>
      </c>
      <c r="O1975" s="227">
        <v>3.0627</v>
      </c>
      <c r="P1975" s="227">
        <f t="shared" si="111"/>
        <v>2849.0223809523804</v>
      </c>
      <c r="Q1975" s="227">
        <f t="shared" si="109"/>
        <v>1093.5541370518595</v>
      </c>
      <c r="R1975" s="227">
        <f t="shared" si="110"/>
        <v>3.1364761904761913</v>
      </c>
    </row>
    <row r="1976" spans="11:18">
      <c r="K1976">
        <v>43341</v>
      </c>
      <c r="L1976" s="227">
        <v>2914.04</v>
      </c>
      <c r="M1976" s="227">
        <v>34042.75</v>
      </c>
      <c r="N1976" s="227">
        <v>33.8217</v>
      </c>
      <c r="O1976" s="227">
        <v>3.0390000000000001</v>
      </c>
      <c r="P1976" s="227">
        <f t="shared" si="111"/>
        <v>2853.6771428571424</v>
      </c>
      <c r="Q1976" s="227">
        <f t="shared" si="109"/>
        <v>1089.451375877115</v>
      </c>
      <c r="R1976" s="227">
        <f t="shared" si="110"/>
        <v>3.1303523809523814</v>
      </c>
    </row>
    <row r="1977" spans="11:18">
      <c r="K1977">
        <v>43342</v>
      </c>
      <c r="L1977" s="227">
        <v>2901.1298999999999</v>
      </c>
      <c r="M1977" s="227">
        <v>34819.129999999997</v>
      </c>
      <c r="N1977" s="227">
        <v>39.617100000000001</v>
      </c>
      <c r="O1977" s="227">
        <v>3.0535000000000001</v>
      </c>
      <c r="P1977" s="227">
        <f t="shared" si="111"/>
        <v>2857.8566571428564</v>
      </c>
      <c r="Q1977" s="227">
        <f t="shared" si="109"/>
        <v>1076.8501429165055</v>
      </c>
      <c r="R1977" s="227">
        <f t="shared" si="110"/>
        <v>3.1279714285714291</v>
      </c>
    </row>
    <row r="1978" spans="11:18">
      <c r="K1978">
        <v>43343</v>
      </c>
      <c r="L1978" s="227">
        <v>2901.52</v>
      </c>
      <c r="M1978" s="227">
        <v>34939.050000000003</v>
      </c>
      <c r="N1978" s="227">
        <v>38.074300000000001</v>
      </c>
      <c r="O1978" s="227">
        <v>3.0571999999999999</v>
      </c>
      <c r="P1978" s="227">
        <f t="shared" si="111"/>
        <v>2861.394752380952</v>
      </c>
      <c r="Q1978" s="227">
        <f t="shared" si="109"/>
        <v>1068.1316711409729</v>
      </c>
      <c r="R1978" s="227">
        <f t="shared" si="110"/>
        <v>3.1251380952380958</v>
      </c>
    </row>
    <row r="1979" spans="11:18">
      <c r="K1979">
        <v>43346</v>
      </c>
      <c r="M1979" s="227">
        <v>34810.519999999997</v>
      </c>
      <c r="N1979" s="227">
        <v>37.599699999999999</v>
      </c>
      <c r="O1979" s="227">
        <v>3.0590000000000002</v>
      </c>
      <c r="P1979" s="227">
        <f t="shared" si="111"/>
        <v>2862.4469849999996</v>
      </c>
      <c r="Q1979" s="227">
        <f t="shared" si="109"/>
        <v>1061.2312729172381</v>
      </c>
      <c r="R1979" s="227">
        <f t="shared" si="110"/>
        <v>3.1243523809523817</v>
      </c>
    </row>
    <row r="1980" spans="11:18">
      <c r="K1980">
        <v>43347</v>
      </c>
      <c r="L1980" s="227">
        <v>2896.72</v>
      </c>
      <c r="M1980" s="227">
        <v>34840.800000000003</v>
      </c>
      <c r="N1980" s="227">
        <v>39.073500000000003</v>
      </c>
      <c r="O1980" s="227">
        <v>3.0297999999999998</v>
      </c>
      <c r="P1980" s="227">
        <f t="shared" si="111"/>
        <v>2864.7629899999997</v>
      </c>
      <c r="Q1980" s="227">
        <f t="shared" si="109"/>
        <v>1052.1780539227652</v>
      </c>
      <c r="R1980" s="227">
        <f t="shared" si="110"/>
        <v>3.1217285714285716</v>
      </c>
    </row>
    <row r="1981" spans="11:18">
      <c r="K1981">
        <v>43348</v>
      </c>
      <c r="L1981" s="227">
        <v>2888.6001000000001</v>
      </c>
      <c r="M1981" s="227">
        <v>35511.21</v>
      </c>
      <c r="N1981" s="227">
        <v>38.896099999999997</v>
      </c>
      <c r="O1981" s="227">
        <v>2.9878999999999998</v>
      </c>
      <c r="P1981" s="227">
        <f t="shared" si="111"/>
        <v>2866.2704949999998</v>
      </c>
      <c r="Q1981" s="227">
        <f t="shared" si="109"/>
        <v>1043.1969383336263</v>
      </c>
      <c r="R1981" s="227">
        <f t="shared" si="110"/>
        <v>3.1153095238095241</v>
      </c>
    </row>
    <row r="1982" spans="11:18">
      <c r="K1982">
        <v>43349</v>
      </c>
      <c r="L1982" s="227">
        <v>2878.05</v>
      </c>
      <c r="M1982" s="227">
        <v>36039.11</v>
      </c>
      <c r="N1982" s="227">
        <v>37.762</v>
      </c>
      <c r="O1982" s="227">
        <v>2.9697</v>
      </c>
      <c r="P1982" s="227">
        <f t="shared" si="111"/>
        <v>2867.2879949999997</v>
      </c>
      <c r="Q1982" s="227">
        <f t="shared" si="109"/>
        <v>1036.3059479219032</v>
      </c>
      <c r="R1982" s="227">
        <f t="shared" si="110"/>
        <v>3.1070333333333338</v>
      </c>
    </row>
    <row r="1983" spans="11:18">
      <c r="K1983">
        <v>43350</v>
      </c>
      <c r="L1983" s="227">
        <v>2871.6799000000001</v>
      </c>
      <c r="M1983" s="227">
        <v>36326.92</v>
      </c>
      <c r="N1983" s="227">
        <v>37.193300000000001</v>
      </c>
      <c r="O1983" s="227">
        <v>2.9136000000000002</v>
      </c>
      <c r="P1983" s="227">
        <f t="shared" si="111"/>
        <v>2868.1929850000001</v>
      </c>
      <c r="Q1983" s="227">
        <f t="shared" si="109"/>
        <v>1030.6185452109032</v>
      </c>
      <c r="R1983" s="227">
        <f t="shared" si="110"/>
        <v>3.096714285714286</v>
      </c>
    </row>
    <row r="1984" spans="11:18">
      <c r="K1984">
        <v>43353</v>
      </c>
      <c r="L1984" s="227">
        <v>2877.1298999999999</v>
      </c>
      <c r="M1984" s="227">
        <v>36599.879999999997</v>
      </c>
      <c r="N1984" s="227">
        <v>37.616700000000002</v>
      </c>
      <c r="O1984" s="227">
        <v>2.9136000000000002</v>
      </c>
      <c r="P1984" s="227">
        <f t="shared" si="111"/>
        <v>2870.3854799999999</v>
      </c>
      <c r="Q1984" s="227">
        <f t="shared" si="109"/>
        <v>1026.641308832892</v>
      </c>
      <c r="R1984" s="227">
        <f t="shared" si="110"/>
        <v>3.0825</v>
      </c>
    </row>
    <row r="1985" spans="11:18">
      <c r="K1985">
        <v>43354</v>
      </c>
      <c r="L1985" s="227">
        <v>2887.8899000000001</v>
      </c>
      <c r="M1985" s="227">
        <v>37145</v>
      </c>
      <c r="N1985" s="227">
        <v>38.288899999999998</v>
      </c>
      <c r="O1985" s="227">
        <v>2.8955000000000002</v>
      </c>
      <c r="P1985" s="227">
        <f t="shared" si="111"/>
        <v>2873.6834800000006</v>
      </c>
      <c r="Q1985" s="227">
        <f t="shared" si="109"/>
        <v>1022.0891289553623</v>
      </c>
      <c r="R1985" s="227">
        <f t="shared" si="110"/>
        <v>3.0679619047619053</v>
      </c>
    </row>
    <row r="1986" spans="11:18">
      <c r="K1986">
        <v>43355</v>
      </c>
      <c r="L1986" s="227">
        <v>2888.9198999999999</v>
      </c>
      <c r="M1986" s="227">
        <v>37471.67</v>
      </c>
      <c r="N1986" s="227">
        <v>38.7956</v>
      </c>
      <c r="O1986" s="227">
        <v>2.8450000000000002</v>
      </c>
      <c r="P1986" s="227">
        <f t="shared" si="111"/>
        <v>2876.1314750000006</v>
      </c>
      <c r="Q1986" s="227">
        <f t="shared" si="109"/>
        <v>1015.9012745268353</v>
      </c>
      <c r="R1986" s="227">
        <f t="shared" si="110"/>
        <v>3.0497428571428573</v>
      </c>
    </row>
    <row r="1987" spans="11:18">
      <c r="K1987">
        <v>43356</v>
      </c>
      <c r="L1987" s="227">
        <v>2904.1799000000001</v>
      </c>
      <c r="M1987" s="227">
        <v>36731.660000000003</v>
      </c>
      <c r="N1987" s="227">
        <v>39.840499999999999</v>
      </c>
      <c r="O1987" s="227">
        <v>2.8574999999999999</v>
      </c>
      <c r="P1987" s="227">
        <f t="shared" si="111"/>
        <v>2880.4219650000009</v>
      </c>
      <c r="Q1987" s="227">
        <f t="shared" si="109"/>
        <v>1007.8409253110831</v>
      </c>
      <c r="R1987" s="227">
        <f t="shared" si="110"/>
        <v>3.0317428571428571</v>
      </c>
    </row>
    <row r="1988" spans="11:18">
      <c r="K1988">
        <v>43357</v>
      </c>
      <c r="L1988" s="227">
        <v>2904.98</v>
      </c>
      <c r="M1988" s="227">
        <v>35928.99</v>
      </c>
      <c r="N1988" s="227">
        <v>40.205500000000001</v>
      </c>
      <c r="O1988" s="227">
        <v>2.879</v>
      </c>
      <c r="P1988" s="227">
        <f t="shared" si="111"/>
        <v>2883.6364700000008</v>
      </c>
      <c r="Q1988" s="227">
        <f t="shared" si="109"/>
        <v>996.97200089973398</v>
      </c>
      <c r="R1988" s="227">
        <f t="shared" si="110"/>
        <v>3.014680952380953</v>
      </c>
    </row>
    <row r="1989" spans="11:18">
      <c r="K1989">
        <v>43360</v>
      </c>
      <c r="L1989" s="227">
        <v>2888.8</v>
      </c>
      <c r="M1989" s="227">
        <v>36664.239999999998</v>
      </c>
      <c r="N1989" s="227">
        <v>39.938299999999998</v>
      </c>
      <c r="O1989" s="227">
        <v>2.9096000000000002</v>
      </c>
      <c r="P1989" s="227">
        <f t="shared" si="111"/>
        <v>2885.5699750000013</v>
      </c>
      <c r="Q1989" s="227">
        <f t="shared" si="109"/>
        <v>987.36591996999312</v>
      </c>
      <c r="R1989" s="227">
        <f t="shared" si="110"/>
        <v>3.0017142857142853</v>
      </c>
    </row>
    <row r="1990" spans="11:18">
      <c r="K1990">
        <v>43361</v>
      </c>
      <c r="L1990" s="227">
        <v>2904.3101000000001</v>
      </c>
      <c r="M1990" s="227">
        <v>37023.74</v>
      </c>
      <c r="N1990" s="227">
        <v>40.215000000000003</v>
      </c>
      <c r="O1990" s="227">
        <v>2.9131</v>
      </c>
      <c r="P1990" s="227">
        <f t="shared" si="111"/>
        <v>2887.932980000001</v>
      </c>
      <c r="Q1990" s="227">
        <f t="shared" si="109"/>
        <v>978.38677792148962</v>
      </c>
      <c r="R1990" s="227">
        <f t="shared" si="110"/>
        <v>2.9909238095238098</v>
      </c>
    </row>
    <row r="1991" spans="11:18">
      <c r="K1991">
        <v>43362</v>
      </c>
      <c r="L1991" s="227">
        <v>2907.95</v>
      </c>
      <c r="M1991" s="227">
        <v>37685.96</v>
      </c>
      <c r="N1991" s="227">
        <v>39.7288</v>
      </c>
      <c r="O1991" s="227">
        <v>2.8895</v>
      </c>
      <c r="P1991" s="227">
        <f t="shared" si="111"/>
        <v>2890.1824800000004</v>
      </c>
      <c r="Q1991" s="227">
        <f t="shared" si="109"/>
        <v>971.25854941351554</v>
      </c>
      <c r="R1991" s="227">
        <f t="shared" si="110"/>
        <v>2.9797095238095239</v>
      </c>
    </row>
    <row r="1992" spans="11:18">
      <c r="K1992">
        <v>43363</v>
      </c>
      <c r="L1992" s="227">
        <v>2930.75</v>
      </c>
      <c r="M1992" s="227">
        <v>37038.93</v>
      </c>
      <c r="N1992" s="227">
        <v>38.713099999999997</v>
      </c>
      <c r="O1992" s="227">
        <v>2.8570000000000002</v>
      </c>
      <c r="P1992" s="227">
        <f t="shared" si="111"/>
        <v>2893.6289750000005</v>
      </c>
      <c r="Q1992" s="227">
        <f t="shared" si="109"/>
        <v>965.38206382499834</v>
      </c>
      <c r="R1992" s="227">
        <f t="shared" si="110"/>
        <v>2.9676476190476189</v>
      </c>
    </row>
    <row r="1993" spans="11:18">
      <c r="K1993">
        <v>43364</v>
      </c>
      <c r="L1993" s="227">
        <v>2929.6698999999999</v>
      </c>
      <c r="M1993" s="227">
        <v>37385.75</v>
      </c>
      <c r="N1993" s="227">
        <v>37.400399999999998</v>
      </c>
      <c r="O1993" s="227">
        <v>2.8174999999999999</v>
      </c>
      <c r="P1993" s="227">
        <f t="shared" si="111"/>
        <v>2897.2634700000008</v>
      </c>
      <c r="Q1993" s="227">
        <f t="shared" si="109"/>
        <v>961.21644918177788</v>
      </c>
      <c r="R1993" s="227">
        <f t="shared" si="110"/>
        <v>2.9559666666666664</v>
      </c>
    </row>
    <row r="1994" spans="11:18">
      <c r="K1994">
        <v>43367</v>
      </c>
      <c r="L1994" s="227">
        <v>2919.3701000000001</v>
      </c>
      <c r="M1994" s="227">
        <v>37469.97</v>
      </c>
      <c r="N1994" s="227">
        <v>37.688400000000001</v>
      </c>
      <c r="O1994" s="227">
        <v>2.7547999999999999</v>
      </c>
      <c r="P1994" s="227">
        <f t="shared" si="111"/>
        <v>2899.4974800000005</v>
      </c>
      <c r="Q1994" s="227">
        <f t="shared" si="109"/>
        <v>956.77460317780515</v>
      </c>
      <c r="R1994" s="227">
        <f t="shared" si="110"/>
        <v>2.9412999999999996</v>
      </c>
    </row>
    <row r="1995" spans="11:18">
      <c r="K1995">
        <v>43368</v>
      </c>
      <c r="L1995" s="227">
        <v>2915.5601000000001</v>
      </c>
      <c r="M1995" s="227">
        <v>37355.230000000003</v>
      </c>
      <c r="N1995" s="227">
        <v>38.586100000000002</v>
      </c>
      <c r="O1995" s="227">
        <v>2.8065000000000002</v>
      </c>
      <c r="P1995" s="227">
        <f t="shared" si="111"/>
        <v>2900.4384850000006</v>
      </c>
      <c r="Q1995" s="227">
        <f t="shared" si="109"/>
        <v>950.51777255771697</v>
      </c>
      <c r="R1995" s="227">
        <f t="shared" si="110"/>
        <v>2.929095238095238</v>
      </c>
    </row>
    <row r="1996" spans="11:18">
      <c r="K1996">
        <v>43369</v>
      </c>
      <c r="L1996" s="227">
        <v>2905.97</v>
      </c>
      <c r="M1996" s="227">
        <v>36292.29</v>
      </c>
      <c r="N1996" s="227">
        <v>38.636099999999999</v>
      </c>
      <c r="O1996" s="227">
        <v>2.7902</v>
      </c>
      <c r="P1996" s="227">
        <f t="shared" si="111"/>
        <v>2900.8609850000003</v>
      </c>
      <c r="Q1996" s="227">
        <f t="shared" si="109"/>
        <v>943.58202040359242</v>
      </c>
      <c r="R1996" s="227">
        <f t="shared" si="110"/>
        <v>2.9161190476190475</v>
      </c>
    </row>
    <row r="1997" spans="11:18">
      <c r="K1997">
        <v>43370</v>
      </c>
      <c r="L1997" s="227">
        <v>2914</v>
      </c>
      <c r="M1997" s="227">
        <v>36503.51</v>
      </c>
      <c r="N1997" s="227">
        <v>40.059600000000003</v>
      </c>
      <c r="O1997" s="227">
        <v>2.7383000000000002</v>
      </c>
      <c r="P1997" s="227">
        <f t="shared" si="111"/>
        <v>2900.8589850000003</v>
      </c>
      <c r="Q1997" s="227">
        <f t="shared" si="109"/>
        <v>939.37377830252979</v>
      </c>
      <c r="R1997" s="227">
        <f t="shared" si="110"/>
        <v>2.9017999999999997</v>
      </c>
    </row>
    <row r="1998" spans="11:18">
      <c r="K1998">
        <v>43371</v>
      </c>
      <c r="L1998" s="227">
        <v>2913.98</v>
      </c>
      <c r="M1998" s="227">
        <v>35852.14</v>
      </c>
      <c r="N1998" s="227">
        <v>41.437399999999997</v>
      </c>
      <c r="O1998" s="227">
        <v>2.8079000000000001</v>
      </c>
      <c r="P1998" s="227">
        <f t="shared" si="111"/>
        <v>2901.5014900000001</v>
      </c>
      <c r="Q1998" s="227">
        <f t="shared" si="109"/>
        <v>938.54394971592365</v>
      </c>
      <c r="R1998" s="227">
        <f t="shared" si="110"/>
        <v>2.890104761904762</v>
      </c>
    </row>
    <row r="1999" spans="11:18">
      <c r="K1999">
        <v>43374</v>
      </c>
      <c r="L1999" s="227">
        <v>2924.5900999999999</v>
      </c>
      <c r="M1999" s="227">
        <v>36646.79</v>
      </c>
      <c r="N1999" s="227">
        <v>39.427999999999997</v>
      </c>
      <c r="O1999" s="227">
        <v>2.7665999999999999</v>
      </c>
      <c r="P1999" s="227">
        <f t="shared" si="111"/>
        <v>2902.6549949999999</v>
      </c>
      <c r="Q1999" s="227">
        <f t="shared" si="109"/>
        <v>939.07905123344324</v>
      </c>
      <c r="R1999" s="227">
        <f t="shared" si="110"/>
        <v>2.876266666666667</v>
      </c>
    </row>
    <row r="2000" spans="11:18">
      <c r="K2000">
        <v>43375</v>
      </c>
      <c r="L2000" s="227">
        <v>2923.4299000000001</v>
      </c>
      <c r="M2000" s="227">
        <v>36332.03</v>
      </c>
      <c r="N2000" s="227">
        <v>38.141199999999998</v>
      </c>
      <c r="O2000" s="227">
        <v>2.7181999999999999</v>
      </c>
      <c r="P2000" s="227">
        <f t="shared" si="111"/>
        <v>2903.6442761904764</v>
      </c>
      <c r="Q2000" s="227">
        <f t="shared" si="109"/>
        <v>940.31797437639443</v>
      </c>
      <c r="R2000" s="227">
        <f t="shared" si="110"/>
        <v>2.8600380952380955</v>
      </c>
    </row>
    <row r="2001" spans="11:18">
      <c r="K2001">
        <v>43376</v>
      </c>
      <c r="L2001" s="227">
        <v>2925.51</v>
      </c>
      <c r="M2001" s="227">
        <v>36026.629999999997</v>
      </c>
      <c r="N2001" s="227">
        <v>37.884300000000003</v>
      </c>
      <c r="O2001" s="227">
        <v>2.6842000000000001</v>
      </c>
      <c r="P2001" s="227">
        <f t="shared" si="111"/>
        <v>2905.0152285714294</v>
      </c>
      <c r="Q2001" s="227">
        <f t="shared" si="109"/>
        <v>943.13999798886732</v>
      </c>
      <c r="R2001" s="227">
        <f t="shared" si="110"/>
        <v>2.843580952380953</v>
      </c>
    </row>
    <row r="2002" spans="11:18">
      <c r="K2002">
        <v>43377</v>
      </c>
      <c r="L2002" s="227">
        <v>2901.6100999999999</v>
      </c>
      <c r="M2002" s="227">
        <v>35345.46</v>
      </c>
      <c r="N2002" s="227">
        <v>38.721200000000003</v>
      </c>
      <c r="O2002" s="227">
        <v>2.6204000000000001</v>
      </c>
      <c r="P2002" s="227">
        <f t="shared" si="111"/>
        <v>2905.6347523809527</v>
      </c>
      <c r="Q2002" s="227">
        <f t="shared" si="109"/>
        <v>943.13902428626238</v>
      </c>
      <c r="R2002" s="227">
        <f t="shared" si="110"/>
        <v>2.8260809523809525</v>
      </c>
    </row>
    <row r="2003" spans="11:18">
      <c r="K2003">
        <v>43378</v>
      </c>
      <c r="L2003" s="227">
        <v>2885.5700999999999</v>
      </c>
      <c r="M2003" s="227">
        <v>34485.800000000003</v>
      </c>
      <c r="N2003" s="227">
        <v>37.762099999999997</v>
      </c>
      <c r="O2003" s="227">
        <v>2.5535000000000001</v>
      </c>
      <c r="P2003" s="227">
        <f t="shared" si="111"/>
        <v>2905.9928523809526</v>
      </c>
      <c r="Q2003" s="227">
        <f t="shared" si="109"/>
        <v>941.23599669476346</v>
      </c>
      <c r="R2003" s="227">
        <f t="shared" si="110"/>
        <v>2.8062619047619046</v>
      </c>
    </row>
    <row r="2004" spans="11:18">
      <c r="K2004">
        <v>43381</v>
      </c>
      <c r="L2004" s="227">
        <v>2884.4299000000001</v>
      </c>
      <c r="M2004" s="227">
        <v>33834.86</v>
      </c>
      <c r="N2004" s="227">
        <v>37.629199999999997</v>
      </c>
      <c r="O2004" s="227">
        <v>2.6677</v>
      </c>
      <c r="P2004" s="227">
        <f t="shared" si="111"/>
        <v>2906.5999952380957</v>
      </c>
      <c r="Q2004" s="227">
        <f t="shared" si="109"/>
        <v>937.68232155005103</v>
      </c>
      <c r="R2004" s="227">
        <f t="shared" si="110"/>
        <v>2.7945523809523807</v>
      </c>
    </row>
    <row r="2005" spans="11:18">
      <c r="K2005">
        <v>43382</v>
      </c>
      <c r="L2005" s="227">
        <v>2880.3400999999999</v>
      </c>
      <c r="M2005" s="227">
        <v>32340.43</v>
      </c>
      <c r="N2005" s="227">
        <v>37.121299999999998</v>
      </c>
      <c r="O2005" s="227">
        <v>2.6960000000000002</v>
      </c>
      <c r="P2005" s="227">
        <f t="shared" si="111"/>
        <v>2906.7528619047625</v>
      </c>
      <c r="Q2005" s="227">
        <f t="shared" si="109"/>
        <v>933.03294083342644</v>
      </c>
      <c r="R2005" s="227">
        <f t="shared" si="110"/>
        <v>2.7841904761904757</v>
      </c>
    </row>
    <row r="2006" spans="11:18">
      <c r="K2006">
        <v>43383</v>
      </c>
      <c r="L2006" s="227">
        <v>2785.6799000000001</v>
      </c>
      <c r="M2006" s="227">
        <v>33189.910000000003</v>
      </c>
      <c r="N2006" s="227">
        <v>37.490400000000001</v>
      </c>
      <c r="O2006" s="227">
        <v>2.7280000000000002</v>
      </c>
      <c r="P2006" s="227">
        <f t="shared" si="111"/>
        <v>2901.8857190476197</v>
      </c>
      <c r="Q2006" s="227">
        <f t="shared" ref="Q2006:Q2069" si="112">+AVERAGE(M1986:M2006)/AVERAGE(N1986:N2006)</f>
        <v>929.09625378254827</v>
      </c>
      <c r="R2006" s="227">
        <f t="shared" ref="R2006:R2069" si="113">AVERAGE(O1986:O2006)</f>
        <v>2.7762142857142855</v>
      </c>
    </row>
    <row r="2007" spans="11:18">
      <c r="K2007">
        <v>43384</v>
      </c>
      <c r="L2007" s="227">
        <v>2728.3701000000001</v>
      </c>
      <c r="M2007" s="227">
        <v>33020.07</v>
      </c>
      <c r="N2007" s="227">
        <v>37.0931</v>
      </c>
      <c r="O2007" s="227">
        <v>2.71</v>
      </c>
      <c r="P2007" s="227">
        <f t="shared" si="111"/>
        <v>2894.2404904761911</v>
      </c>
      <c r="Q2007" s="227">
        <f t="shared" si="112"/>
        <v>925.56947107112978</v>
      </c>
      <c r="R2007" s="227">
        <f t="shared" si="113"/>
        <v>2.7697857142857139</v>
      </c>
    </row>
    <row r="2008" spans="11:18">
      <c r="K2008">
        <v>43385</v>
      </c>
      <c r="L2008" s="227">
        <v>2767.1298999999999</v>
      </c>
      <c r="M2008" s="227">
        <v>33790.68</v>
      </c>
      <c r="N2008" s="227">
        <v>37.283299999999997</v>
      </c>
      <c r="O2008" s="227">
        <v>2.7421000000000002</v>
      </c>
      <c r="P2008" s="227">
        <f t="shared" si="111"/>
        <v>2887.7143000000005</v>
      </c>
      <c r="Q2008" s="227">
        <f t="shared" si="112"/>
        <v>924.86170470342086</v>
      </c>
      <c r="R2008" s="227">
        <f t="shared" si="113"/>
        <v>2.7642904761904759</v>
      </c>
    </row>
    <row r="2009" spans="11:18">
      <c r="K2009">
        <v>43388</v>
      </c>
      <c r="L2009" s="227">
        <v>2750.79</v>
      </c>
      <c r="M2009" s="227">
        <v>33640.589999999997</v>
      </c>
      <c r="N2009" s="227">
        <v>36.8309</v>
      </c>
      <c r="O2009" s="227">
        <v>2.7006999999999999</v>
      </c>
      <c r="P2009" s="227">
        <f t="shared" si="111"/>
        <v>2880.3719190476195</v>
      </c>
      <c r="Q2009" s="227">
        <f t="shared" si="112"/>
        <v>925.89246785234047</v>
      </c>
      <c r="R2009" s="227">
        <f t="shared" si="113"/>
        <v>2.7557999999999994</v>
      </c>
    </row>
    <row r="2010" spans="11:18">
      <c r="K2010">
        <v>43389</v>
      </c>
      <c r="L2010" s="227">
        <v>2809.9198999999999</v>
      </c>
      <c r="M2010" s="227">
        <v>34023.019999999997</v>
      </c>
      <c r="N2010" s="227">
        <v>36.261099999999999</v>
      </c>
      <c r="O2010" s="227">
        <v>2.7023999999999999</v>
      </c>
      <c r="P2010" s="227">
        <f t="shared" si="111"/>
        <v>2876.6157238095238</v>
      </c>
      <c r="Q2010" s="227">
        <f t="shared" si="112"/>
        <v>926.84192853971649</v>
      </c>
      <c r="R2010" s="227">
        <f t="shared" si="113"/>
        <v>2.7459333333333324</v>
      </c>
    </row>
    <row r="2011" spans="11:18">
      <c r="K2011">
        <v>43390</v>
      </c>
      <c r="L2011" s="227">
        <v>2809.21</v>
      </c>
      <c r="M2011" s="227">
        <v>33530.449999999997</v>
      </c>
      <c r="N2011" s="227">
        <v>36.439500000000002</v>
      </c>
      <c r="O2011" s="227">
        <v>2.7111999999999998</v>
      </c>
      <c r="P2011" s="227">
        <f t="shared" si="111"/>
        <v>2872.0871476190478</v>
      </c>
      <c r="Q2011" s="227">
        <f t="shared" si="112"/>
        <v>926.84942752133315</v>
      </c>
      <c r="R2011" s="227">
        <f t="shared" si="113"/>
        <v>2.7363190476190469</v>
      </c>
    </row>
    <row r="2012" spans="11:18">
      <c r="K2012">
        <v>43391</v>
      </c>
      <c r="L2012" s="227">
        <v>2768.78</v>
      </c>
      <c r="M2012" s="227">
        <v>33933.08</v>
      </c>
      <c r="N2012" s="227">
        <v>37.079000000000001</v>
      </c>
      <c r="O2012" s="227">
        <v>2.7218</v>
      </c>
      <c r="P2012" s="227">
        <f t="shared" ref="P2012:P2075" si="114">+AVERAGE(L1992:L2012)</f>
        <v>2865.4600047619047</v>
      </c>
      <c r="Q2012" s="227">
        <f t="shared" si="112"/>
        <v>925.22358116736939</v>
      </c>
      <c r="R2012" s="227">
        <f t="shared" si="113"/>
        <v>2.7283333333333335</v>
      </c>
    </row>
    <row r="2013" spans="11:18">
      <c r="K2013">
        <v>43392</v>
      </c>
      <c r="L2013" s="227">
        <v>2767.78</v>
      </c>
      <c r="M2013" s="227">
        <v>34939.300000000003</v>
      </c>
      <c r="N2013" s="227">
        <v>36.777999999999999</v>
      </c>
      <c r="O2013" s="227">
        <v>2.7504</v>
      </c>
      <c r="P2013" s="227">
        <f t="shared" si="114"/>
        <v>2857.6995285714283</v>
      </c>
      <c r="Q2013" s="227">
        <f t="shared" si="112"/>
        <v>924.83497970343967</v>
      </c>
      <c r="R2013" s="227">
        <f t="shared" si="113"/>
        <v>2.7232571428571428</v>
      </c>
    </row>
    <row r="2014" spans="11:18">
      <c r="K2014">
        <v>43395</v>
      </c>
      <c r="L2014" s="227">
        <v>2755.8798999999999</v>
      </c>
      <c r="M2014" s="227">
        <v>34373.199999999997</v>
      </c>
      <c r="N2014" s="227">
        <v>36.642200000000003</v>
      </c>
      <c r="O2014" s="227">
        <v>2.7841999999999998</v>
      </c>
      <c r="P2014" s="227">
        <f t="shared" si="114"/>
        <v>2849.4238142857143</v>
      </c>
      <c r="Q2014" s="227">
        <f t="shared" si="112"/>
        <v>921.92760584881046</v>
      </c>
      <c r="R2014" s="227">
        <f t="shared" si="113"/>
        <v>2.7216714285714283</v>
      </c>
    </row>
    <row r="2015" spans="11:18">
      <c r="K2015">
        <v>43396</v>
      </c>
      <c r="L2015" s="227">
        <v>2740.6898999999999</v>
      </c>
      <c r="M2015" s="227">
        <v>34743.9</v>
      </c>
      <c r="N2015" s="227">
        <v>36.876399999999997</v>
      </c>
      <c r="O2015" s="227">
        <v>2.7391999999999999</v>
      </c>
      <c r="P2015" s="227">
        <f t="shared" si="114"/>
        <v>2840.9152333333332</v>
      </c>
      <c r="Q2015" s="227">
        <f t="shared" si="112"/>
        <v>919.43766177054965</v>
      </c>
      <c r="R2015" s="227">
        <f t="shared" si="113"/>
        <v>2.7209285714285709</v>
      </c>
    </row>
    <row r="2016" spans="11:18">
      <c r="K2016">
        <v>43397</v>
      </c>
      <c r="L2016" s="227">
        <v>2656.1001000000001</v>
      </c>
      <c r="M2016" s="227">
        <v>34186.080000000002</v>
      </c>
      <c r="N2016" s="227">
        <v>37.519199999999998</v>
      </c>
      <c r="O2016" s="227">
        <v>2.7408999999999999</v>
      </c>
      <c r="P2016" s="227">
        <f t="shared" si="114"/>
        <v>2828.5599952380949</v>
      </c>
      <c r="Q2016" s="227">
        <f t="shared" si="112"/>
        <v>916.6786594856851</v>
      </c>
      <c r="R2016" s="227">
        <f t="shared" si="113"/>
        <v>2.7178047619047616</v>
      </c>
    </row>
    <row r="2017" spans="11:18">
      <c r="K2017">
        <v>43398</v>
      </c>
      <c r="L2017" s="227">
        <v>2705.5700999999999</v>
      </c>
      <c r="M2017" s="227">
        <v>32827.980000000003</v>
      </c>
      <c r="N2017" s="227">
        <v>37.079900000000002</v>
      </c>
      <c r="O2017" s="227">
        <v>2.7157</v>
      </c>
      <c r="P2017" s="227">
        <f t="shared" si="114"/>
        <v>2819.017142857143</v>
      </c>
      <c r="Q2017" s="227">
        <f t="shared" si="112"/>
        <v>914.10427267868045</v>
      </c>
      <c r="R2017" s="227">
        <f t="shared" si="113"/>
        <v>2.7142571428571425</v>
      </c>
    </row>
    <row r="2018" spans="11:18">
      <c r="K2018">
        <v>43399</v>
      </c>
      <c r="L2018" s="227">
        <v>2658.6898999999999</v>
      </c>
      <c r="M2018" s="227">
        <v>33166.32</v>
      </c>
      <c r="N2018" s="227">
        <v>37.028100000000002</v>
      </c>
      <c r="O2018" s="227">
        <v>2.7585000000000002</v>
      </c>
      <c r="P2018" s="227">
        <f t="shared" si="114"/>
        <v>2806.8595190476185</v>
      </c>
      <c r="Q2018" s="227">
        <f t="shared" si="112"/>
        <v>913.38637239263448</v>
      </c>
      <c r="R2018" s="227">
        <f t="shared" si="113"/>
        <v>2.7152190476190476</v>
      </c>
    </row>
    <row r="2019" spans="11:18">
      <c r="K2019">
        <v>43402</v>
      </c>
      <c r="L2019" s="227">
        <v>2641.25</v>
      </c>
      <c r="M2019" s="227">
        <v>32627.59</v>
      </c>
      <c r="N2019" s="227">
        <v>37.021299999999997</v>
      </c>
      <c r="O2019" s="227">
        <v>2.7440000000000002</v>
      </c>
      <c r="P2019" s="227">
        <f t="shared" si="114"/>
        <v>2793.8723761904757</v>
      </c>
      <c r="Q2019" s="227">
        <f t="shared" si="112"/>
        <v>914.41818663893605</v>
      </c>
      <c r="R2019" s="227">
        <f t="shared" si="113"/>
        <v>2.7121761904761903</v>
      </c>
    </row>
    <row r="2020" spans="11:18">
      <c r="K2020">
        <v>43403</v>
      </c>
      <c r="L2020" s="227">
        <v>2682.6298999999999</v>
      </c>
      <c r="M2020" s="227">
        <v>32174.68</v>
      </c>
      <c r="N2020" s="227">
        <v>36.858199999999997</v>
      </c>
      <c r="O2020" s="227">
        <v>2.7098</v>
      </c>
      <c r="P2020" s="227">
        <f t="shared" si="114"/>
        <v>2782.3504619047617</v>
      </c>
      <c r="Q2020" s="227">
        <f t="shared" si="112"/>
        <v>911.70272944477961</v>
      </c>
      <c r="R2020" s="227">
        <f t="shared" si="113"/>
        <v>2.7094714285714283</v>
      </c>
    </row>
    <row r="2021" spans="11:18">
      <c r="K2021">
        <v>43404</v>
      </c>
      <c r="L2021" s="227">
        <v>2711.74</v>
      </c>
      <c r="M2021" s="227">
        <v>32892.15</v>
      </c>
      <c r="N2021" s="227">
        <v>36.020699999999998</v>
      </c>
      <c r="O2021" s="227">
        <v>2.6775000000000002</v>
      </c>
      <c r="P2021" s="227">
        <f t="shared" si="114"/>
        <v>2772.2699904761903</v>
      </c>
      <c r="Q2021" s="227">
        <f t="shared" si="112"/>
        <v>909.76973372743896</v>
      </c>
      <c r="R2021" s="227">
        <f t="shared" si="113"/>
        <v>2.7075333333333336</v>
      </c>
    </row>
    <row r="2022" spans="11:18">
      <c r="K2022">
        <v>43405</v>
      </c>
      <c r="L2022" s="227">
        <v>2740.3701000000001</v>
      </c>
      <c r="M2022" s="227">
        <v>33466.03</v>
      </c>
      <c r="N2022" s="227">
        <v>35.965200000000003</v>
      </c>
      <c r="O2022" s="227">
        <v>2.6293000000000002</v>
      </c>
      <c r="P2022" s="227">
        <f t="shared" si="114"/>
        <v>2763.4538047619044</v>
      </c>
      <c r="Q2022" s="227">
        <f t="shared" si="112"/>
        <v>908.72193875680864</v>
      </c>
      <c r="R2022" s="227">
        <f t="shared" si="113"/>
        <v>2.7049190476190477</v>
      </c>
    </row>
    <row r="2023" spans="11:18">
      <c r="K2023">
        <v>43406</v>
      </c>
      <c r="L2023" s="227">
        <v>2723.0601000000001</v>
      </c>
      <c r="M2023" s="227">
        <v>33006.82</v>
      </c>
      <c r="N2023" s="227">
        <v>35.613599999999998</v>
      </c>
      <c r="O2023" s="227">
        <v>2.6842000000000001</v>
      </c>
      <c r="P2023" s="227">
        <f t="shared" si="114"/>
        <v>2754.9514238095235</v>
      </c>
      <c r="Q2023" s="227">
        <f t="shared" si="112"/>
        <v>909.34862893206514</v>
      </c>
      <c r="R2023" s="227">
        <f t="shared" si="113"/>
        <v>2.7079571428571425</v>
      </c>
    </row>
    <row r="2024" spans="11:18">
      <c r="K2024">
        <v>43409</v>
      </c>
      <c r="L2024" s="227">
        <v>2738.3101000000001</v>
      </c>
      <c r="M2024" s="227">
        <v>31765.11</v>
      </c>
      <c r="N2024" s="227">
        <v>35.898000000000003</v>
      </c>
      <c r="O2024" s="227">
        <v>2.7235</v>
      </c>
      <c r="P2024" s="227">
        <f t="shared" si="114"/>
        <v>2747.9390428571428</v>
      </c>
      <c r="Q2024" s="227">
        <f t="shared" si="112"/>
        <v>908.02107520679499</v>
      </c>
      <c r="R2024" s="227">
        <f t="shared" si="113"/>
        <v>2.7160523809523807</v>
      </c>
    </row>
    <row r="2025" spans="11:18">
      <c r="K2025">
        <v>43410</v>
      </c>
      <c r="L2025" s="227">
        <v>2755.45</v>
      </c>
      <c r="M2025" s="227">
        <v>32142.47</v>
      </c>
      <c r="N2025" s="227">
        <v>35.742100000000001</v>
      </c>
      <c r="O2025" s="227">
        <v>2.6983000000000001</v>
      </c>
      <c r="P2025" s="227">
        <f t="shared" si="114"/>
        <v>2741.7971428571427</v>
      </c>
      <c r="Q2025" s="227">
        <f t="shared" si="112"/>
        <v>908.0485024489335</v>
      </c>
      <c r="R2025" s="227">
        <f t="shared" si="113"/>
        <v>2.7175095238095239</v>
      </c>
    </row>
    <row r="2026" spans="11:18">
      <c r="K2026">
        <v>43411</v>
      </c>
      <c r="L2026" s="227">
        <v>2813.8899000000001</v>
      </c>
      <c r="M2026" s="227">
        <v>32666.880000000001</v>
      </c>
      <c r="N2026" s="227">
        <v>36.030799999999999</v>
      </c>
      <c r="O2026" s="227">
        <v>2.6945999999999999</v>
      </c>
      <c r="P2026" s="227">
        <f t="shared" si="114"/>
        <v>2738.6328476190474</v>
      </c>
      <c r="Q2026" s="227">
        <f t="shared" si="112"/>
        <v>909.7594701325836</v>
      </c>
      <c r="R2026" s="227">
        <f t="shared" si="113"/>
        <v>2.7174428571428573</v>
      </c>
    </row>
    <row r="2027" spans="11:18">
      <c r="K2027">
        <v>43412</v>
      </c>
      <c r="L2027" s="227">
        <v>2806.8301000000001</v>
      </c>
      <c r="M2027" s="227">
        <v>33080.870000000003</v>
      </c>
      <c r="N2027" s="227">
        <v>35.785200000000003</v>
      </c>
      <c r="O2027" s="227">
        <v>2.6572</v>
      </c>
      <c r="P2027" s="227">
        <f t="shared" si="114"/>
        <v>2739.6400000000003</v>
      </c>
      <c r="Q2027" s="227">
        <f t="shared" si="112"/>
        <v>911.63781842656397</v>
      </c>
      <c r="R2027" s="227">
        <f t="shared" si="113"/>
        <v>2.7140714285714287</v>
      </c>
    </row>
    <row r="2028" spans="11:18">
      <c r="K2028">
        <v>43413</v>
      </c>
      <c r="L2028" s="227">
        <v>2781.01</v>
      </c>
      <c r="M2028" s="227">
        <v>31743.38</v>
      </c>
      <c r="N2028" s="227">
        <v>35.339500000000001</v>
      </c>
      <c r="O2028" s="227">
        <v>2.6339000000000001</v>
      </c>
      <c r="P2028" s="227">
        <f t="shared" si="114"/>
        <v>2742.1466619047624</v>
      </c>
      <c r="Q2028" s="227">
        <f t="shared" si="112"/>
        <v>912.05807864901874</v>
      </c>
      <c r="R2028" s="227">
        <f t="shared" si="113"/>
        <v>2.7104476190476197</v>
      </c>
    </row>
    <row r="2029" spans="11:18">
      <c r="K2029">
        <v>43416</v>
      </c>
      <c r="L2029" s="227">
        <v>2726.22</v>
      </c>
      <c r="M2029" s="227">
        <v>32154.54</v>
      </c>
      <c r="N2029" s="227">
        <v>35.881900000000002</v>
      </c>
      <c r="O2029" s="227">
        <v>2.6536</v>
      </c>
      <c r="P2029" s="227">
        <f t="shared" si="114"/>
        <v>2740.198571428572</v>
      </c>
      <c r="Q2029" s="227">
        <f t="shared" si="112"/>
        <v>911.58993935849605</v>
      </c>
      <c r="R2029" s="227">
        <f t="shared" si="113"/>
        <v>2.7062333333333335</v>
      </c>
    </row>
    <row r="2030" spans="11:18">
      <c r="K2030">
        <v>43417</v>
      </c>
      <c r="L2030" s="227">
        <v>2722.1799000000001</v>
      </c>
      <c r="M2030" s="227">
        <v>31501.040000000001</v>
      </c>
      <c r="N2030" s="227">
        <v>36.332599999999999</v>
      </c>
      <c r="O2030" s="227">
        <v>2.6877</v>
      </c>
      <c r="P2030" s="227">
        <f t="shared" si="114"/>
        <v>2738.8361857142863</v>
      </c>
      <c r="Q2030" s="227">
        <f t="shared" si="112"/>
        <v>909.38459877583216</v>
      </c>
      <c r="R2030" s="227">
        <f t="shared" si="113"/>
        <v>2.7056142857142857</v>
      </c>
    </row>
    <row r="2031" spans="11:18">
      <c r="K2031">
        <v>43418</v>
      </c>
      <c r="L2031" s="227">
        <v>2701.5801000000001</v>
      </c>
      <c r="M2031" s="227">
        <v>31357.03</v>
      </c>
      <c r="N2031" s="227">
        <v>35.449100000000001</v>
      </c>
      <c r="O2031" s="227">
        <v>2.7021000000000002</v>
      </c>
      <c r="P2031" s="227">
        <f t="shared" si="114"/>
        <v>2733.6771476190484</v>
      </c>
      <c r="Q2031" s="227">
        <f t="shared" si="112"/>
        <v>906.859554311382</v>
      </c>
      <c r="R2031" s="227">
        <f t="shared" si="113"/>
        <v>2.7056</v>
      </c>
    </row>
    <row r="2032" spans="11:18">
      <c r="K2032">
        <v>43419</v>
      </c>
      <c r="L2032" s="227">
        <v>2730.2</v>
      </c>
      <c r="M2032" s="227">
        <v>31745.56</v>
      </c>
      <c r="N2032" s="227">
        <v>35.749400000000001</v>
      </c>
      <c r="O2032" s="227">
        <v>2.6536</v>
      </c>
      <c r="P2032" s="227">
        <f t="shared" si="114"/>
        <v>2729.9147666666663</v>
      </c>
      <c r="Q2032" s="227">
        <f t="shared" si="112"/>
        <v>905.33984694182629</v>
      </c>
      <c r="R2032" s="227">
        <f t="shared" si="113"/>
        <v>2.7028571428571428</v>
      </c>
    </row>
    <row r="2033" spans="11:18">
      <c r="K2033">
        <v>43420</v>
      </c>
      <c r="L2033" s="227">
        <v>2736.27</v>
      </c>
      <c r="M2033" s="227">
        <v>32290.18</v>
      </c>
      <c r="N2033" s="227">
        <v>36.046599999999998</v>
      </c>
      <c r="O2033" s="227">
        <v>2.6625999999999999</v>
      </c>
      <c r="P2033" s="227">
        <f t="shared" si="114"/>
        <v>2728.366671428571</v>
      </c>
      <c r="Q2033" s="227">
        <f t="shared" si="112"/>
        <v>904.40999766299342</v>
      </c>
      <c r="R2033" s="227">
        <f t="shared" si="113"/>
        <v>2.7000380952380953</v>
      </c>
    </row>
    <row r="2034" spans="11:18">
      <c r="K2034">
        <v>43423</v>
      </c>
      <c r="L2034" s="227">
        <v>2690.73</v>
      </c>
      <c r="M2034" s="227">
        <v>32036.78</v>
      </c>
      <c r="N2034" s="227">
        <v>36.721400000000003</v>
      </c>
      <c r="O2034" s="227">
        <v>2.6339000000000001</v>
      </c>
      <c r="P2034" s="227">
        <f t="shared" si="114"/>
        <v>2724.6976238095235</v>
      </c>
      <c r="Q2034" s="227">
        <f t="shared" si="112"/>
        <v>900.66613585531786</v>
      </c>
      <c r="R2034" s="227">
        <f t="shared" si="113"/>
        <v>2.694490476190476</v>
      </c>
    </row>
    <row r="2035" spans="11:18">
      <c r="K2035">
        <v>43424</v>
      </c>
      <c r="L2035" s="227">
        <v>2641.8899000000001</v>
      </c>
      <c r="M2035" s="227">
        <v>30786.639999999999</v>
      </c>
      <c r="N2035" s="227">
        <v>36.388399999999997</v>
      </c>
      <c r="O2035" s="227">
        <v>2.6446999999999998</v>
      </c>
      <c r="P2035" s="227">
        <f t="shared" si="114"/>
        <v>2719.2695285714285</v>
      </c>
      <c r="Q2035" s="227">
        <f t="shared" si="112"/>
        <v>896.2555736696354</v>
      </c>
      <c r="R2035" s="227">
        <f t="shared" si="113"/>
        <v>2.6878476190476186</v>
      </c>
    </row>
    <row r="2036" spans="11:18">
      <c r="K2036">
        <v>43425</v>
      </c>
      <c r="L2036" s="227">
        <v>2649.9299000000001</v>
      </c>
      <c r="M2036" s="227">
        <v>30926.73</v>
      </c>
      <c r="N2036" s="227">
        <v>36.188000000000002</v>
      </c>
      <c r="O2036" s="227">
        <v>2.6913999999999998</v>
      </c>
      <c r="P2036" s="227">
        <f t="shared" si="114"/>
        <v>2714.947623809524</v>
      </c>
      <c r="Q2036" s="227">
        <f t="shared" si="112"/>
        <v>892.04844955533292</v>
      </c>
      <c r="R2036" s="227">
        <f t="shared" si="113"/>
        <v>2.6855714285714281</v>
      </c>
    </row>
    <row r="2037" spans="11:18">
      <c r="K2037">
        <v>43426</v>
      </c>
      <c r="M2037" s="227">
        <v>29746.6</v>
      </c>
      <c r="N2037" s="227">
        <v>35.942999999999998</v>
      </c>
      <c r="O2037" s="227">
        <v>2.6518000000000002</v>
      </c>
      <c r="P2037" s="227">
        <f t="shared" si="114"/>
        <v>2717.8900000000003</v>
      </c>
      <c r="Q2037" s="227">
        <f t="shared" si="112"/>
        <v>888.05226832902315</v>
      </c>
      <c r="R2037" s="227">
        <f t="shared" si="113"/>
        <v>2.6813285714285713</v>
      </c>
    </row>
    <row r="2038" spans="11:18">
      <c r="K2038">
        <v>43427</v>
      </c>
      <c r="L2038" s="227">
        <v>2632.5601000000001</v>
      </c>
      <c r="M2038" s="227">
        <v>29556.77</v>
      </c>
      <c r="N2038" s="227">
        <v>36.765700000000002</v>
      </c>
      <c r="O2038" s="227">
        <v>2.6625999999999999</v>
      </c>
      <c r="P2038" s="227">
        <f t="shared" si="114"/>
        <v>2714.2395000000006</v>
      </c>
      <c r="Q2038" s="227">
        <f t="shared" si="112"/>
        <v>884.10879572275485</v>
      </c>
      <c r="R2038" s="227">
        <f t="shared" si="113"/>
        <v>2.6787999999999998</v>
      </c>
    </row>
    <row r="2039" spans="11:18">
      <c r="K2039">
        <v>43430</v>
      </c>
      <c r="L2039" s="227">
        <v>2673.45</v>
      </c>
      <c r="M2039" s="227">
        <v>30001.11</v>
      </c>
      <c r="N2039" s="227">
        <v>38.454000000000001</v>
      </c>
      <c r="O2039" s="227">
        <v>2.6356999999999999</v>
      </c>
      <c r="P2039" s="227">
        <f t="shared" si="114"/>
        <v>2714.9775050000003</v>
      </c>
      <c r="Q2039" s="227">
        <f t="shared" si="112"/>
        <v>878.28678626672865</v>
      </c>
      <c r="R2039" s="227">
        <f t="shared" si="113"/>
        <v>2.6729523809523807</v>
      </c>
    </row>
    <row r="2040" spans="11:18">
      <c r="K2040">
        <v>43431</v>
      </c>
      <c r="L2040" s="227">
        <v>2682.1698999999999</v>
      </c>
      <c r="M2040" s="227">
        <v>28827.37</v>
      </c>
      <c r="N2040" s="227">
        <v>38.897799999999997</v>
      </c>
      <c r="O2040" s="227">
        <v>2.6825000000000001</v>
      </c>
      <c r="P2040" s="227">
        <f t="shared" si="114"/>
        <v>2717.0235000000002</v>
      </c>
      <c r="Q2040" s="227">
        <f t="shared" si="112"/>
        <v>871.1374212803214</v>
      </c>
      <c r="R2040" s="227">
        <f t="shared" si="113"/>
        <v>2.6700238095238094</v>
      </c>
    </row>
    <row r="2041" spans="11:18">
      <c r="K2041">
        <v>43432</v>
      </c>
      <c r="L2041" s="227">
        <v>2743.79</v>
      </c>
      <c r="M2041" s="227">
        <v>29571.360000000001</v>
      </c>
      <c r="N2041" s="227">
        <v>38.497</v>
      </c>
      <c r="O2041" s="227">
        <v>2.7149999999999999</v>
      </c>
      <c r="P2041" s="227">
        <f t="shared" si="114"/>
        <v>2720.0815050000006</v>
      </c>
      <c r="Q2041" s="227">
        <f t="shared" si="112"/>
        <v>865.85931832763742</v>
      </c>
      <c r="R2041" s="227">
        <f t="shared" si="113"/>
        <v>2.6702714285714286</v>
      </c>
    </row>
    <row r="2042" spans="11:18">
      <c r="K2042">
        <v>43433</v>
      </c>
      <c r="L2042" s="227">
        <v>2737.76</v>
      </c>
      <c r="M2042" s="227">
        <v>30817.01</v>
      </c>
      <c r="N2042" s="227">
        <v>37.780900000000003</v>
      </c>
      <c r="O2042" s="227">
        <v>2.7530999999999999</v>
      </c>
      <c r="P2042" s="227">
        <f t="shared" si="114"/>
        <v>2721.3825050000005</v>
      </c>
      <c r="Q2042" s="227">
        <f t="shared" si="112"/>
        <v>861.15733832616888</v>
      </c>
      <c r="R2042" s="227">
        <f t="shared" si="113"/>
        <v>2.6738714285714287</v>
      </c>
    </row>
    <row r="2043" spans="11:18">
      <c r="K2043">
        <v>43434</v>
      </c>
      <c r="L2043" s="227">
        <v>2760.1698999999999</v>
      </c>
      <c r="M2043" s="227">
        <v>32412.27</v>
      </c>
      <c r="N2043" s="227">
        <v>37.840499999999999</v>
      </c>
      <c r="O2043" s="227">
        <v>2.7223000000000002</v>
      </c>
      <c r="P2043" s="227">
        <f t="shared" si="114"/>
        <v>2722.3724950000005</v>
      </c>
      <c r="Q2043" s="227">
        <f t="shared" si="112"/>
        <v>857.6795198512275</v>
      </c>
      <c r="R2043" s="227">
        <f t="shared" si="113"/>
        <v>2.6783000000000001</v>
      </c>
    </row>
    <row r="2044" spans="11:18">
      <c r="K2044">
        <v>43437</v>
      </c>
      <c r="L2044" s="227">
        <v>2790.3701000000001</v>
      </c>
      <c r="M2044" s="227">
        <v>32988.589999999997</v>
      </c>
      <c r="N2044" s="227">
        <v>36.691699999999997</v>
      </c>
      <c r="O2044" s="227">
        <v>2.7168999999999999</v>
      </c>
      <c r="P2044" s="227">
        <f t="shared" si="114"/>
        <v>2725.7379950000004</v>
      </c>
      <c r="Q2044" s="227">
        <f t="shared" si="112"/>
        <v>856.45246970551182</v>
      </c>
      <c r="R2044" s="227">
        <f t="shared" si="113"/>
        <v>2.6798571428571427</v>
      </c>
    </row>
    <row r="2045" spans="11:18">
      <c r="K2045">
        <v>43438</v>
      </c>
      <c r="L2045" s="227">
        <v>2700.0601000000001</v>
      </c>
      <c r="M2045" s="227">
        <v>32741.13</v>
      </c>
      <c r="N2045" s="227">
        <v>37.544600000000003</v>
      </c>
      <c r="O2045" s="227">
        <v>2.6934</v>
      </c>
      <c r="P2045" s="227">
        <f t="shared" si="114"/>
        <v>2723.825495</v>
      </c>
      <c r="Q2045" s="227">
        <f t="shared" si="112"/>
        <v>855.8886059998166</v>
      </c>
      <c r="R2045" s="227">
        <f t="shared" si="113"/>
        <v>2.6784238095238093</v>
      </c>
    </row>
    <row r="2046" spans="11:18">
      <c r="K2046">
        <v>43439</v>
      </c>
      <c r="M2046" s="227">
        <v>33775.97</v>
      </c>
      <c r="N2046" s="227">
        <v>37.485700000000001</v>
      </c>
      <c r="O2046" s="227">
        <v>2.6393</v>
      </c>
      <c r="P2046" s="227">
        <f t="shared" si="114"/>
        <v>2722.1610473684209</v>
      </c>
      <c r="Q2046" s="227">
        <f t="shared" si="112"/>
        <v>856.07151621284834</v>
      </c>
      <c r="R2046" s="227">
        <f t="shared" si="113"/>
        <v>2.6756142857142855</v>
      </c>
    </row>
    <row r="2047" spans="11:18">
      <c r="K2047">
        <v>43440</v>
      </c>
      <c r="L2047" s="227">
        <v>2695.95</v>
      </c>
      <c r="M2047" s="227">
        <v>34119.1</v>
      </c>
      <c r="N2047" s="227">
        <v>37.677900000000001</v>
      </c>
      <c r="O2047" s="227">
        <v>2.6284999999999998</v>
      </c>
      <c r="P2047" s="227">
        <f t="shared" si="114"/>
        <v>2715.9536842105263</v>
      </c>
      <c r="Q2047" s="227">
        <f t="shared" si="112"/>
        <v>856.12605627511357</v>
      </c>
      <c r="R2047" s="227">
        <f t="shared" si="113"/>
        <v>2.6724666666666668</v>
      </c>
    </row>
    <row r="2048" spans="11:18">
      <c r="K2048">
        <v>43441</v>
      </c>
      <c r="L2048" s="227">
        <v>2633.0801000000001</v>
      </c>
      <c r="M2048" s="227">
        <v>33393.81</v>
      </c>
      <c r="N2048" s="227">
        <v>37.696300000000001</v>
      </c>
      <c r="O2048" s="227">
        <v>2.6393</v>
      </c>
      <c r="P2048" s="227">
        <f t="shared" si="114"/>
        <v>2706.8089473684208</v>
      </c>
      <c r="Q2048" s="227">
        <f t="shared" si="112"/>
        <v>854.41951734135375</v>
      </c>
      <c r="R2048" s="227">
        <f t="shared" si="113"/>
        <v>2.6716142857142855</v>
      </c>
    </row>
    <row r="2049" spans="11:18">
      <c r="K2049">
        <v>43444</v>
      </c>
      <c r="L2049" s="227">
        <v>2637.72</v>
      </c>
      <c r="M2049" s="227">
        <v>32300.25</v>
      </c>
      <c r="N2049" s="227">
        <v>37.950299999999999</v>
      </c>
      <c r="O2049" s="227">
        <v>2.6015000000000001</v>
      </c>
      <c r="P2049" s="227">
        <f t="shared" si="114"/>
        <v>2699.2673684210527</v>
      </c>
      <c r="Q2049" s="227">
        <f t="shared" si="112"/>
        <v>852.26799358546248</v>
      </c>
      <c r="R2049" s="227">
        <f t="shared" si="113"/>
        <v>2.6700714285714287</v>
      </c>
    </row>
    <row r="2050" spans="11:18">
      <c r="K2050">
        <v>43445</v>
      </c>
      <c r="L2050" s="227">
        <v>2636.78</v>
      </c>
      <c r="M2050" s="227">
        <v>32510.83</v>
      </c>
      <c r="N2050" s="227">
        <v>37.633899999999997</v>
      </c>
      <c r="O2050" s="227">
        <v>2.6213000000000002</v>
      </c>
      <c r="P2050" s="227">
        <f t="shared" si="114"/>
        <v>2694.56</v>
      </c>
      <c r="Q2050" s="227">
        <f t="shared" si="112"/>
        <v>850.809954871836</v>
      </c>
      <c r="R2050" s="227">
        <f t="shared" si="113"/>
        <v>2.6685333333333334</v>
      </c>
    </row>
    <row r="2051" spans="11:18">
      <c r="K2051">
        <v>43446</v>
      </c>
      <c r="L2051" s="227">
        <v>2651.0700999999999</v>
      </c>
      <c r="M2051" s="227">
        <v>33218.06</v>
      </c>
      <c r="N2051" s="227">
        <v>37.6738</v>
      </c>
      <c r="O2051" s="227">
        <v>2.6303000000000001</v>
      </c>
      <c r="P2051" s="227">
        <f t="shared" si="114"/>
        <v>2690.8173789473685</v>
      </c>
      <c r="Q2051" s="227">
        <f t="shared" si="112"/>
        <v>851.54728861211959</v>
      </c>
      <c r="R2051" s="227">
        <f t="shared" si="113"/>
        <v>2.6657999999999995</v>
      </c>
    </row>
    <row r="2052" spans="11:18">
      <c r="K2052">
        <v>43447</v>
      </c>
      <c r="L2052" s="227">
        <v>2650.54</v>
      </c>
      <c r="M2052" s="227">
        <v>33892.160000000003</v>
      </c>
      <c r="N2052" s="227">
        <v>38.0075</v>
      </c>
      <c r="O2052" s="227">
        <v>2.5871</v>
      </c>
      <c r="P2052" s="227">
        <f t="shared" si="114"/>
        <v>2688.1310578947364</v>
      </c>
      <c r="Q2052" s="227">
        <f t="shared" si="112"/>
        <v>852.00226023768209</v>
      </c>
      <c r="R2052" s="227">
        <f t="shared" si="113"/>
        <v>2.6603238095238093</v>
      </c>
    </row>
    <row r="2053" spans="11:18">
      <c r="K2053">
        <v>43448</v>
      </c>
      <c r="L2053" s="227">
        <v>2599.9499999999998</v>
      </c>
      <c r="M2053" s="227">
        <v>33315.699999999997</v>
      </c>
      <c r="N2053" s="227">
        <v>38.422699999999999</v>
      </c>
      <c r="O2053" s="227">
        <v>2.6032999999999999</v>
      </c>
      <c r="P2053" s="227">
        <f t="shared" si="114"/>
        <v>2681.2757947368418</v>
      </c>
      <c r="Q2053" s="227">
        <f t="shared" si="112"/>
        <v>851.10246281449326</v>
      </c>
      <c r="R2053" s="227">
        <f t="shared" si="113"/>
        <v>2.6579285714285712</v>
      </c>
    </row>
    <row r="2054" spans="11:18">
      <c r="K2054">
        <v>43451</v>
      </c>
      <c r="L2054" s="227">
        <v>2545.9398999999999</v>
      </c>
      <c r="M2054" s="227">
        <v>33492.480000000003</v>
      </c>
      <c r="N2054" s="227">
        <v>38.433399999999999</v>
      </c>
      <c r="O2054" s="227">
        <v>2.6122999999999998</v>
      </c>
      <c r="P2054" s="227">
        <f t="shared" si="114"/>
        <v>2671.2584210526315</v>
      </c>
      <c r="Q2054" s="227">
        <f t="shared" si="112"/>
        <v>850.05121755001426</v>
      </c>
      <c r="R2054" s="227">
        <f t="shared" si="113"/>
        <v>2.6555333333333331</v>
      </c>
    </row>
    <row r="2055" spans="11:18">
      <c r="K2055">
        <v>43452</v>
      </c>
      <c r="L2055" s="227">
        <v>2546.1599000000001</v>
      </c>
      <c r="M2055" s="227">
        <v>34481.32</v>
      </c>
      <c r="N2055" s="227">
        <v>38.414499999999997</v>
      </c>
      <c r="O2055" s="227">
        <v>2.5263</v>
      </c>
      <c r="P2055" s="227">
        <f t="shared" si="114"/>
        <v>2663.649468421052</v>
      </c>
      <c r="Q2055" s="227">
        <f t="shared" si="112"/>
        <v>851.32314828825747</v>
      </c>
      <c r="R2055" s="227">
        <f t="shared" si="113"/>
        <v>2.6504095238095235</v>
      </c>
    </row>
    <row r="2056" spans="11:18">
      <c r="K2056">
        <v>43453</v>
      </c>
      <c r="L2056" s="227">
        <v>2506.96</v>
      </c>
      <c r="M2056" s="227">
        <v>34578.769999999997</v>
      </c>
      <c r="N2056" s="227">
        <v>39.638399999999997</v>
      </c>
      <c r="O2056" s="227">
        <v>2.5369000000000002</v>
      </c>
      <c r="P2056" s="227">
        <f t="shared" si="114"/>
        <v>2656.5478947368415</v>
      </c>
      <c r="Q2056" s="227">
        <f t="shared" si="112"/>
        <v>852.61508527317733</v>
      </c>
      <c r="R2056" s="227">
        <f t="shared" si="113"/>
        <v>2.6452761904761899</v>
      </c>
    </row>
    <row r="2057" spans="11:18">
      <c r="K2057">
        <v>43454</v>
      </c>
      <c r="L2057" s="227">
        <v>2467.4198999999999</v>
      </c>
      <c r="M2057" s="227">
        <v>34378.550000000003</v>
      </c>
      <c r="N2057" s="227">
        <v>38.804299999999998</v>
      </c>
      <c r="O2057" s="227">
        <v>2.4390000000000001</v>
      </c>
      <c r="P2057" s="227">
        <f t="shared" si="114"/>
        <v>2646.9421052631574</v>
      </c>
      <c r="Q2057" s="227">
        <f t="shared" si="112"/>
        <v>854.14867041781474</v>
      </c>
      <c r="R2057" s="227">
        <f t="shared" si="113"/>
        <v>2.6332571428571425</v>
      </c>
    </row>
    <row r="2058" spans="11:18">
      <c r="K2058">
        <v>43455</v>
      </c>
      <c r="L2058" s="227">
        <v>2416.6201000000001</v>
      </c>
      <c r="M2058" s="227">
        <v>35084.92</v>
      </c>
      <c r="N2058" s="227">
        <v>38.579799999999999</v>
      </c>
      <c r="O2058" s="227">
        <v>2.3982999999999999</v>
      </c>
      <c r="P2058" s="227">
        <f t="shared" si="114"/>
        <v>2635.4260049999998</v>
      </c>
      <c r="Q2058" s="227">
        <f t="shared" si="112"/>
        <v>858.01165290821382</v>
      </c>
      <c r="R2058" s="227">
        <f t="shared" si="113"/>
        <v>2.6211857142857133</v>
      </c>
    </row>
    <row r="2059" spans="11:18">
      <c r="K2059">
        <v>43458</v>
      </c>
      <c r="L2059" s="227">
        <v>2351.1001000000001</v>
      </c>
      <c r="M2059" s="227">
        <v>35448.46</v>
      </c>
      <c r="N2059" s="227">
        <v>39.511000000000003</v>
      </c>
      <c r="O2059" s="227">
        <v>2.423</v>
      </c>
      <c r="P2059" s="227">
        <f t="shared" si="114"/>
        <v>2621.3530049999999</v>
      </c>
      <c r="Q2059" s="227">
        <f t="shared" si="112"/>
        <v>862.42287023037909</v>
      </c>
      <c r="R2059" s="227">
        <f t="shared" si="113"/>
        <v>2.6097761904761905</v>
      </c>
    </row>
    <row r="2060" spans="11:18">
      <c r="K2060">
        <v>43460</v>
      </c>
      <c r="L2060" s="227">
        <v>2467.6999999999998</v>
      </c>
      <c r="M2060" s="227">
        <v>34643.54</v>
      </c>
      <c r="N2060" s="227">
        <v>37.669199999999996</v>
      </c>
      <c r="O2060" s="227">
        <v>2.3664999999999998</v>
      </c>
      <c r="P2060" s="227">
        <f t="shared" si="114"/>
        <v>2611.0655049999996</v>
      </c>
      <c r="Q2060" s="227">
        <f t="shared" si="112"/>
        <v>869.06487747037158</v>
      </c>
      <c r="R2060" s="227">
        <f t="shared" si="113"/>
        <v>2.5969571428571427</v>
      </c>
    </row>
    <row r="2061" spans="11:18">
      <c r="K2061">
        <v>43461</v>
      </c>
      <c r="L2061" s="227">
        <v>2488.8301000000001</v>
      </c>
      <c r="M2061" s="227">
        <v>33967.33</v>
      </c>
      <c r="N2061" s="227">
        <v>38.094299999999997</v>
      </c>
      <c r="O2061" s="227">
        <v>2.3946000000000001</v>
      </c>
      <c r="P2061" s="227">
        <f t="shared" si="114"/>
        <v>2601.3985149999999</v>
      </c>
      <c r="Q2061" s="227">
        <f t="shared" si="112"/>
        <v>876.36225940028351</v>
      </c>
      <c r="R2061" s="227">
        <f t="shared" si="113"/>
        <v>2.583247619047619</v>
      </c>
    </row>
    <row r="2062" spans="11:18">
      <c r="K2062">
        <v>43462</v>
      </c>
      <c r="L2062" s="227">
        <v>2485.7399999999998</v>
      </c>
      <c r="M2062" s="227">
        <v>34239.26</v>
      </c>
      <c r="N2062" s="227">
        <v>38.751800000000003</v>
      </c>
      <c r="O2062" s="227">
        <v>2.4049999999999998</v>
      </c>
      <c r="P2062" s="227">
        <f t="shared" si="114"/>
        <v>2588.4960149999997</v>
      </c>
      <c r="Q2062" s="227">
        <f t="shared" si="112"/>
        <v>881.91591304537997</v>
      </c>
      <c r="R2062" s="227">
        <f t="shared" si="113"/>
        <v>2.5684857142857149</v>
      </c>
    </row>
    <row r="2063" spans="11:18">
      <c r="K2063">
        <v>43465</v>
      </c>
      <c r="L2063" s="227">
        <v>2506.8501000000001</v>
      </c>
      <c r="M2063" s="227">
        <v>33949.53</v>
      </c>
      <c r="N2063" s="227">
        <v>37.4604</v>
      </c>
      <c r="O2063" s="227">
        <v>2.5009000000000001</v>
      </c>
      <c r="P2063" s="227">
        <f t="shared" si="114"/>
        <v>2576.9505200000003</v>
      </c>
      <c r="Q2063" s="227">
        <f t="shared" si="112"/>
        <v>886.18497666197482</v>
      </c>
      <c r="R2063" s="227">
        <f t="shared" si="113"/>
        <v>2.5564761904761908</v>
      </c>
    </row>
    <row r="2064" spans="11:18">
      <c r="K2064">
        <v>43467</v>
      </c>
      <c r="L2064" s="227">
        <v>2510.0300000000002</v>
      </c>
      <c r="M2064" s="227">
        <v>33765.21</v>
      </c>
      <c r="N2064" s="227">
        <v>37.686</v>
      </c>
      <c r="O2064" s="227">
        <v>2.4741</v>
      </c>
      <c r="P2064" s="227">
        <f t="shared" si="114"/>
        <v>2564.4435249999997</v>
      </c>
      <c r="Q2064" s="227">
        <f t="shared" si="112"/>
        <v>888.0476977848349</v>
      </c>
      <c r="R2064" s="227">
        <f t="shared" si="113"/>
        <v>2.5446571428571434</v>
      </c>
    </row>
    <row r="2065" spans="11:18">
      <c r="K2065">
        <v>43468</v>
      </c>
      <c r="L2065" s="227">
        <v>2447.8899000000001</v>
      </c>
      <c r="M2065" s="227">
        <v>34700.839999999997</v>
      </c>
      <c r="N2065" s="227">
        <v>37.579300000000003</v>
      </c>
      <c r="O2065" s="227">
        <v>2.5240999999999998</v>
      </c>
      <c r="P2065" s="227">
        <f t="shared" si="114"/>
        <v>2547.3195150000001</v>
      </c>
      <c r="Q2065" s="227">
        <f t="shared" si="112"/>
        <v>889.20168983949441</v>
      </c>
      <c r="R2065" s="227">
        <f t="shared" si="113"/>
        <v>2.5354761904761904</v>
      </c>
    </row>
    <row r="2066" spans="11:18">
      <c r="K2066">
        <v>43469</v>
      </c>
      <c r="L2066" s="227">
        <v>2531.9398999999999</v>
      </c>
      <c r="M2066" s="227">
        <v>35275.93</v>
      </c>
      <c r="N2066" s="227">
        <v>37.447099999999999</v>
      </c>
      <c r="O2066" s="227">
        <v>2.5150999999999999</v>
      </c>
      <c r="P2066" s="227">
        <f t="shared" si="114"/>
        <v>2538.913505</v>
      </c>
      <c r="Q2066" s="227">
        <f t="shared" si="112"/>
        <v>892.47603350213626</v>
      </c>
      <c r="R2066" s="227">
        <f t="shared" si="113"/>
        <v>2.5269857142857139</v>
      </c>
    </row>
    <row r="2067" spans="11:18">
      <c r="K2067">
        <v>43472</v>
      </c>
      <c r="L2067" s="227">
        <v>2549.6898999999999</v>
      </c>
      <c r="M2067" s="227">
        <v>35733.699999999997</v>
      </c>
      <c r="N2067" s="227">
        <v>37.438899999999997</v>
      </c>
      <c r="O2067" s="227">
        <v>2.4954000000000001</v>
      </c>
      <c r="P2067" s="227">
        <f t="shared" si="114"/>
        <v>2539.4266666666667</v>
      </c>
      <c r="Q2067" s="227">
        <f t="shared" si="112"/>
        <v>894.97362381940479</v>
      </c>
      <c r="R2067" s="227">
        <f t="shared" si="113"/>
        <v>2.5201333333333329</v>
      </c>
    </row>
    <row r="2068" spans="11:18">
      <c r="K2068">
        <v>43473</v>
      </c>
      <c r="L2068" s="227">
        <v>2574.4099000000001</v>
      </c>
      <c r="M2068" s="227">
        <v>35662.879999999997</v>
      </c>
      <c r="N2068" s="227">
        <v>37.437600000000003</v>
      </c>
      <c r="O2068" s="227">
        <v>2.5222000000000002</v>
      </c>
      <c r="P2068" s="227">
        <f t="shared" si="114"/>
        <v>2533.6390428571426</v>
      </c>
      <c r="Q2068" s="227">
        <f t="shared" si="112"/>
        <v>897.17126861965153</v>
      </c>
      <c r="R2068" s="227">
        <f t="shared" si="113"/>
        <v>2.515071428571428</v>
      </c>
    </row>
    <row r="2069" spans="11:18">
      <c r="K2069">
        <v>43474</v>
      </c>
      <c r="L2069" s="227">
        <v>2584.96</v>
      </c>
      <c r="M2069" s="227">
        <v>36452.800000000003</v>
      </c>
      <c r="N2069" s="227">
        <v>37.4405</v>
      </c>
      <c r="O2069" s="227">
        <v>2.5005999999999999</v>
      </c>
      <c r="P2069" s="227">
        <f t="shared" si="114"/>
        <v>2531.3476095238093</v>
      </c>
      <c r="Q2069" s="227">
        <f t="shared" si="112"/>
        <v>901.28149284060612</v>
      </c>
      <c r="R2069" s="227">
        <f t="shared" si="113"/>
        <v>2.5084666666666666</v>
      </c>
    </row>
    <row r="2070" spans="11:18">
      <c r="K2070">
        <v>43475</v>
      </c>
      <c r="L2070" s="227">
        <v>2596.6399000000001</v>
      </c>
      <c r="M2070" s="227">
        <v>38345</v>
      </c>
      <c r="N2070" s="227">
        <v>37.1967</v>
      </c>
      <c r="O2070" s="227">
        <v>2.4649000000000001</v>
      </c>
      <c r="P2070" s="227">
        <f t="shared" si="114"/>
        <v>2529.3914142857143</v>
      </c>
      <c r="Q2070" s="227">
        <f t="shared" ref="Q2070:Q2133" si="115">+AVERAGE(M2050:M2070)/AVERAGE(N2050:N2070)</f>
        <v>909.69357621111237</v>
      </c>
      <c r="R2070" s="227">
        <f t="shared" ref="R2070:R2133" si="116">AVERAGE(O2050:O2070)</f>
        <v>2.5019619047619046</v>
      </c>
    </row>
    <row r="2071" spans="11:18">
      <c r="K2071">
        <v>43476</v>
      </c>
      <c r="L2071" s="227">
        <v>2596.2600000000002</v>
      </c>
      <c r="M2071" s="227">
        <v>40930.69</v>
      </c>
      <c r="N2071" s="227">
        <v>37.112900000000003</v>
      </c>
      <c r="O2071" s="227">
        <v>2.4969999999999999</v>
      </c>
      <c r="P2071" s="227">
        <f t="shared" si="114"/>
        <v>2527.4618904761905</v>
      </c>
      <c r="Q2071" s="227">
        <f t="shared" si="115"/>
        <v>920.82753870461488</v>
      </c>
      <c r="R2071" s="227">
        <f t="shared" si="116"/>
        <v>2.4960428571428568</v>
      </c>
    </row>
    <row r="2072" spans="11:18">
      <c r="K2072">
        <v>43479</v>
      </c>
      <c r="L2072" s="227">
        <v>2582.6100999999999</v>
      </c>
      <c r="M2072" s="227">
        <v>40646.28</v>
      </c>
      <c r="N2072" s="227">
        <v>37.011699999999998</v>
      </c>
      <c r="O2072" s="227">
        <v>2.5651000000000002</v>
      </c>
      <c r="P2072" s="227">
        <f t="shared" si="114"/>
        <v>2524.2018904761899</v>
      </c>
      <c r="Q2072" s="227">
        <f t="shared" si="115"/>
        <v>930.89835341757964</v>
      </c>
      <c r="R2072" s="227">
        <f t="shared" si="116"/>
        <v>2.4929380952380944</v>
      </c>
    </row>
    <row r="2073" spans="11:18">
      <c r="K2073">
        <v>43480</v>
      </c>
      <c r="L2073" s="227">
        <v>2610.3000000000002</v>
      </c>
      <c r="M2073" s="227">
        <v>40487.61</v>
      </c>
      <c r="N2073" s="227">
        <v>36.901600000000002</v>
      </c>
      <c r="O2073" s="227">
        <v>2.5543</v>
      </c>
      <c r="P2073" s="227">
        <f t="shared" si="114"/>
        <v>2522.2856999999995</v>
      </c>
      <c r="Q2073" s="227">
        <f t="shared" si="115"/>
        <v>940.46500762014512</v>
      </c>
      <c r="R2073" s="227">
        <f t="shared" si="116"/>
        <v>2.4913761904761902</v>
      </c>
    </row>
    <row r="2074" spans="11:18">
      <c r="K2074">
        <v>43481</v>
      </c>
      <c r="L2074" s="227">
        <v>2616.1001000000001</v>
      </c>
      <c r="M2074" s="227">
        <v>40687.47</v>
      </c>
      <c r="N2074" s="227">
        <v>37.853299999999997</v>
      </c>
      <c r="O2074" s="227">
        <v>2.5903999999999998</v>
      </c>
      <c r="P2074" s="227">
        <f t="shared" si="114"/>
        <v>2523.0547523809528</v>
      </c>
      <c r="Q2074" s="227">
        <f t="shared" si="115"/>
        <v>950.39299392174951</v>
      </c>
      <c r="R2074" s="227">
        <f t="shared" si="116"/>
        <v>2.490761904761905</v>
      </c>
    </row>
    <row r="2075" spans="11:18">
      <c r="K2075">
        <v>43482</v>
      </c>
      <c r="L2075" s="227">
        <v>2635.96</v>
      </c>
      <c r="M2075" s="227">
        <v>39861.82</v>
      </c>
      <c r="N2075" s="227">
        <v>37.889299999999999</v>
      </c>
      <c r="O2075" s="227">
        <v>2.5939999999999999</v>
      </c>
      <c r="P2075" s="227">
        <f t="shared" si="114"/>
        <v>2527.3414238095238</v>
      </c>
      <c r="Q2075" s="227">
        <f t="shared" si="115"/>
        <v>959.0451963303783</v>
      </c>
      <c r="R2075" s="227">
        <f t="shared" si="116"/>
        <v>2.4898904761904768</v>
      </c>
    </row>
    <row r="2076" spans="11:18">
      <c r="K2076">
        <v>43483</v>
      </c>
      <c r="L2076" s="227">
        <v>2670.71</v>
      </c>
      <c r="M2076" s="227">
        <v>40294.82</v>
      </c>
      <c r="N2076" s="227">
        <v>37.846299999999999</v>
      </c>
      <c r="O2076" s="227">
        <v>2.5596000000000001</v>
      </c>
      <c r="P2076" s="227">
        <f t="shared" ref="P2076:P2139" si="117">+AVERAGE(L2056:L2076)</f>
        <v>2533.2723809523809</v>
      </c>
      <c r="Q2076" s="227">
        <f t="shared" si="115"/>
        <v>967.03969722024362</v>
      </c>
      <c r="R2076" s="227">
        <f t="shared" si="116"/>
        <v>2.4914761904761908</v>
      </c>
    </row>
    <row r="2077" spans="11:18">
      <c r="K2077">
        <v>43486</v>
      </c>
      <c r="M2077" s="227">
        <v>40111.980000000003</v>
      </c>
      <c r="N2077" s="227">
        <v>37.739199999999997</v>
      </c>
      <c r="O2077" s="227">
        <v>2.5884999999999998</v>
      </c>
      <c r="P2077" s="227">
        <f t="shared" si="117"/>
        <v>2534.5880000000006</v>
      </c>
      <c r="Q2077" s="227">
        <f t="shared" si="115"/>
        <v>976.32799597505175</v>
      </c>
      <c r="R2077" s="227">
        <f t="shared" si="116"/>
        <v>2.4939333333333336</v>
      </c>
    </row>
    <row r="2078" spans="11:18">
      <c r="K2078">
        <v>43487</v>
      </c>
      <c r="L2078" s="227">
        <v>2632.8998999999999</v>
      </c>
      <c r="M2078" s="227">
        <v>40292.26</v>
      </c>
      <c r="N2078" s="227">
        <v>37.497100000000003</v>
      </c>
      <c r="O2078" s="227">
        <v>2.5649999999999999</v>
      </c>
      <c r="P2078" s="227">
        <f t="shared" si="117"/>
        <v>2542.8620000000001</v>
      </c>
      <c r="Q2078" s="227">
        <f t="shared" si="115"/>
        <v>985.40458552990322</v>
      </c>
      <c r="R2078" s="227">
        <f t="shared" si="116"/>
        <v>2.4999333333333338</v>
      </c>
    </row>
    <row r="2079" spans="11:18">
      <c r="K2079">
        <v>43488</v>
      </c>
      <c r="L2079" s="227">
        <v>2638.7</v>
      </c>
      <c r="M2079" s="227">
        <v>39916.769999999997</v>
      </c>
      <c r="N2079" s="227">
        <v>37.587299999999999</v>
      </c>
      <c r="O2079" s="227">
        <v>2.5181</v>
      </c>
      <c r="P2079" s="227">
        <f t="shared" si="117"/>
        <v>2553.965995</v>
      </c>
      <c r="Q2079" s="227">
        <f t="shared" si="115"/>
        <v>992.74813989482379</v>
      </c>
      <c r="R2079" s="227">
        <f t="shared" si="116"/>
        <v>2.5056380952380954</v>
      </c>
    </row>
    <row r="2080" spans="11:18">
      <c r="K2080">
        <v>43489</v>
      </c>
      <c r="L2080" s="227">
        <v>2642.3301000000001</v>
      </c>
      <c r="M2080" s="227">
        <v>41128.410000000003</v>
      </c>
      <c r="N2080" s="227">
        <v>37.674799999999998</v>
      </c>
      <c r="O2080" s="227">
        <v>2.5325000000000002</v>
      </c>
      <c r="P2080" s="227">
        <f t="shared" si="117"/>
        <v>2568.5274949999998</v>
      </c>
      <c r="Q2080" s="227">
        <f t="shared" si="115"/>
        <v>1002.2536367912795</v>
      </c>
      <c r="R2080" s="227">
        <f t="shared" si="116"/>
        <v>2.5108523809523811</v>
      </c>
    </row>
    <row r="2081" spans="11:18">
      <c r="K2081">
        <v>43490</v>
      </c>
      <c r="L2081" s="227">
        <v>2664.76</v>
      </c>
      <c r="M2081" s="227">
        <v>41796.36</v>
      </c>
      <c r="N2081" s="227">
        <v>37.198099999999997</v>
      </c>
      <c r="O2081" s="227">
        <v>2.4982000000000002</v>
      </c>
      <c r="P2081" s="227">
        <f t="shared" si="117"/>
        <v>2578.3804949999999</v>
      </c>
      <c r="Q2081" s="227">
        <f t="shared" si="115"/>
        <v>1011.9196540964613</v>
      </c>
      <c r="R2081" s="227">
        <f t="shared" si="116"/>
        <v>2.5171238095238091</v>
      </c>
    </row>
    <row r="2082" spans="11:18">
      <c r="K2082">
        <v>43493</v>
      </c>
      <c r="L2082" s="227">
        <v>2643.8501000000001</v>
      </c>
      <c r="M2082" s="227">
        <v>41507.480000000003</v>
      </c>
      <c r="N2082" s="227">
        <v>37.251899999999999</v>
      </c>
      <c r="O2082" s="227">
        <v>2.5251999999999999</v>
      </c>
      <c r="P2082" s="227">
        <f t="shared" si="117"/>
        <v>2586.1314949999996</v>
      </c>
      <c r="Q2082" s="227">
        <f t="shared" si="115"/>
        <v>1022.5701261088487</v>
      </c>
      <c r="R2082" s="227">
        <f t="shared" si="116"/>
        <v>2.5233428571428567</v>
      </c>
    </row>
    <row r="2083" spans="11:18">
      <c r="K2083">
        <v>43494</v>
      </c>
      <c r="L2083" s="227">
        <v>2640</v>
      </c>
      <c r="M2083" s="227">
        <v>41793.129999999997</v>
      </c>
      <c r="N2083" s="227">
        <v>37.560699999999997</v>
      </c>
      <c r="O2083" s="227">
        <v>2.5017999999999998</v>
      </c>
      <c r="P2083" s="227">
        <f t="shared" si="117"/>
        <v>2593.8444949999998</v>
      </c>
      <c r="Q2083" s="227">
        <f t="shared" si="115"/>
        <v>1033.718745817768</v>
      </c>
      <c r="R2083" s="227">
        <f t="shared" si="116"/>
        <v>2.5279523809523807</v>
      </c>
    </row>
    <row r="2084" spans="11:18">
      <c r="K2084">
        <v>43495</v>
      </c>
      <c r="L2084" s="227">
        <v>2681.05</v>
      </c>
      <c r="M2084" s="227">
        <v>41304.339999999997</v>
      </c>
      <c r="N2084" s="227">
        <v>37.734200000000001</v>
      </c>
      <c r="O2084" s="227">
        <v>2.4998999999999998</v>
      </c>
      <c r="P2084" s="227">
        <f t="shared" si="117"/>
        <v>2602.55449</v>
      </c>
      <c r="Q2084" s="227">
        <f t="shared" si="115"/>
        <v>1042.7035216676227</v>
      </c>
      <c r="R2084" s="227">
        <f t="shared" si="116"/>
        <v>2.5279047619047614</v>
      </c>
    </row>
    <row r="2085" spans="11:18">
      <c r="K2085">
        <v>43496</v>
      </c>
      <c r="L2085" s="227">
        <v>2704.1001000000001</v>
      </c>
      <c r="M2085" s="227">
        <v>41380.379999999997</v>
      </c>
      <c r="N2085" s="227">
        <v>37.337899999999998</v>
      </c>
      <c r="O2085" s="227">
        <v>2.5413999999999999</v>
      </c>
      <c r="P2085" s="227">
        <f t="shared" si="117"/>
        <v>2612.2579949999999</v>
      </c>
      <c r="Q2085" s="227">
        <f t="shared" si="115"/>
        <v>1052.8443199018122</v>
      </c>
      <c r="R2085" s="227">
        <f t="shared" si="116"/>
        <v>2.5311095238095236</v>
      </c>
    </row>
    <row r="2086" spans="11:18">
      <c r="K2086">
        <v>43497</v>
      </c>
      <c r="L2086" s="227">
        <v>2706.53</v>
      </c>
      <c r="M2086" s="227">
        <v>41755.69</v>
      </c>
      <c r="N2086" s="227">
        <v>37.291800000000002</v>
      </c>
      <c r="O2086" s="227">
        <v>2.5249999999999999</v>
      </c>
      <c r="P2086" s="227">
        <f t="shared" si="117"/>
        <v>2625.1900000000005</v>
      </c>
      <c r="Q2086" s="227">
        <f t="shared" si="115"/>
        <v>1062.1997182525149</v>
      </c>
      <c r="R2086" s="227">
        <f t="shared" si="116"/>
        <v>2.5311523809523808</v>
      </c>
    </row>
    <row r="2087" spans="11:18">
      <c r="K2087">
        <v>43500</v>
      </c>
      <c r="L2087" s="227">
        <v>2724.8701000000001</v>
      </c>
      <c r="M2087" s="227">
        <v>42807.08</v>
      </c>
      <c r="N2087" s="227">
        <v>37.2575</v>
      </c>
      <c r="O2087" s="227">
        <v>2.4691999999999998</v>
      </c>
      <c r="P2087" s="227">
        <f t="shared" si="117"/>
        <v>2634.8365100000005</v>
      </c>
      <c r="Q2087" s="227">
        <f t="shared" si="115"/>
        <v>1072.0343148882312</v>
      </c>
      <c r="R2087" s="227">
        <f t="shared" si="116"/>
        <v>2.5289666666666668</v>
      </c>
    </row>
    <row r="2088" spans="11:18">
      <c r="K2088">
        <v>43501</v>
      </c>
      <c r="L2088" s="227">
        <v>2737.7</v>
      </c>
      <c r="M2088" s="227">
        <v>42856.29</v>
      </c>
      <c r="N2088" s="227">
        <v>37.4452</v>
      </c>
      <c r="O2088" s="227">
        <v>2.4565999999999999</v>
      </c>
      <c r="P2088" s="227">
        <f t="shared" si="117"/>
        <v>2644.2370150000002</v>
      </c>
      <c r="Q2088" s="227">
        <f t="shared" si="115"/>
        <v>1081.0844834112036</v>
      </c>
      <c r="R2088" s="227">
        <f t="shared" si="116"/>
        <v>2.5271190476190477</v>
      </c>
    </row>
    <row r="2089" spans="11:18">
      <c r="K2089">
        <v>43502</v>
      </c>
      <c r="L2089" s="227">
        <v>2731.6100999999999</v>
      </c>
      <c r="M2089" s="227">
        <v>42753.1</v>
      </c>
      <c r="N2089" s="227">
        <v>37.743600000000001</v>
      </c>
      <c r="O2089" s="227">
        <v>2.4834999999999998</v>
      </c>
      <c r="P2089" s="227">
        <f t="shared" si="117"/>
        <v>2652.097025</v>
      </c>
      <c r="Q2089" s="227">
        <f t="shared" si="115"/>
        <v>1089.6779898994575</v>
      </c>
      <c r="R2089" s="227">
        <f t="shared" si="116"/>
        <v>2.5252761904761902</v>
      </c>
    </row>
    <row r="2090" spans="11:18">
      <c r="K2090">
        <v>43503</v>
      </c>
      <c r="L2090" s="227">
        <v>2706.05</v>
      </c>
      <c r="M2090" s="227">
        <v>41256.6</v>
      </c>
      <c r="N2090" s="227">
        <v>37.689500000000002</v>
      </c>
      <c r="O2090" s="227">
        <v>2.4422999999999999</v>
      </c>
      <c r="P2090" s="227">
        <f t="shared" si="117"/>
        <v>2658.1515250000002</v>
      </c>
      <c r="Q2090" s="227">
        <f t="shared" si="115"/>
        <v>1095.4384773352403</v>
      </c>
      <c r="R2090" s="227">
        <f t="shared" si="116"/>
        <v>2.5225000000000004</v>
      </c>
    </row>
    <row r="2091" spans="11:18">
      <c r="K2091">
        <v>43504</v>
      </c>
      <c r="L2091" s="227">
        <v>2707.8798999999999</v>
      </c>
      <c r="M2091" s="227">
        <v>41788.269999999997</v>
      </c>
      <c r="N2091" s="227">
        <v>37.861800000000002</v>
      </c>
      <c r="O2091" s="227">
        <v>2.4672000000000001</v>
      </c>
      <c r="P2091" s="227">
        <f t="shared" si="117"/>
        <v>2663.7135250000001</v>
      </c>
      <c r="Q2091" s="227">
        <f t="shared" si="115"/>
        <v>1098.8857702431931</v>
      </c>
      <c r="R2091" s="227">
        <f t="shared" si="116"/>
        <v>2.5226095238095243</v>
      </c>
    </row>
    <row r="2092" spans="11:18">
      <c r="K2092">
        <v>43507</v>
      </c>
      <c r="L2092" s="227">
        <v>2709.8</v>
      </c>
      <c r="M2092" s="227">
        <v>41451.31</v>
      </c>
      <c r="N2092" s="227">
        <v>38.107300000000002</v>
      </c>
      <c r="O2092" s="227">
        <v>2.4015</v>
      </c>
      <c r="P2092" s="227">
        <f t="shared" si="117"/>
        <v>2669.3905249999998</v>
      </c>
      <c r="Q2092" s="227">
        <f t="shared" si="115"/>
        <v>1098.1601818485969</v>
      </c>
      <c r="R2092" s="227">
        <f t="shared" si="116"/>
        <v>2.5180619047619048</v>
      </c>
    </row>
    <row r="2093" spans="11:18">
      <c r="K2093">
        <v>43508</v>
      </c>
      <c r="L2093" s="227">
        <v>2744.73</v>
      </c>
      <c r="M2093" s="227">
        <v>40752.75</v>
      </c>
      <c r="N2093" s="227">
        <v>38.220100000000002</v>
      </c>
      <c r="O2093" s="227">
        <v>2.4104000000000001</v>
      </c>
      <c r="P2093" s="227">
        <f t="shared" si="117"/>
        <v>2677.4965200000001</v>
      </c>
      <c r="Q2093" s="227">
        <f t="shared" si="115"/>
        <v>1096.6145765070657</v>
      </c>
      <c r="R2093" s="227">
        <f t="shared" si="116"/>
        <v>2.5106952380952383</v>
      </c>
    </row>
    <row r="2094" spans="11:18">
      <c r="K2094">
        <v>43509</v>
      </c>
      <c r="L2094" s="227">
        <v>2753.03</v>
      </c>
      <c r="M2094" s="227">
        <v>40161.599999999999</v>
      </c>
      <c r="N2094" s="227">
        <v>38.289499999999997</v>
      </c>
      <c r="O2094" s="227">
        <v>2.3732000000000002</v>
      </c>
      <c r="P2094" s="227">
        <f t="shared" si="117"/>
        <v>2684.6330199999998</v>
      </c>
      <c r="Q2094" s="227">
        <f t="shared" si="115"/>
        <v>1094.2785172203339</v>
      </c>
      <c r="R2094" s="227">
        <f t="shared" si="116"/>
        <v>2.5020714285714285</v>
      </c>
    </row>
    <row r="2095" spans="11:18">
      <c r="K2095">
        <v>43510</v>
      </c>
      <c r="L2095" s="227">
        <v>2745.73</v>
      </c>
      <c r="M2095" s="227">
        <v>38729.980000000003</v>
      </c>
      <c r="N2095" s="227">
        <v>38.418399999999998</v>
      </c>
      <c r="O2095" s="227">
        <v>2.3944000000000001</v>
      </c>
      <c r="P2095" s="227">
        <f t="shared" si="117"/>
        <v>2691.1145150000002</v>
      </c>
      <c r="Q2095" s="227">
        <f t="shared" si="115"/>
        <v>1091.0246873111125</v>
      </c>
      <c r="R2095" s="227">
        <f t="shared" si="116"/>
        <v>2.4927380952380949</v>
      </c>
    </row>
    <row r="2096" spans="11:18">
      <c r="K2096">
        <v>43511</v>
      </c>
      <c r="L2096" s="227">
        <v>2775.6001000000001</v>
      </c>
      <c r="M2096" s="227">
        <v>39203.870000000003</v>
      </c>
      <c r="N2096" s="227">
        <v>38.937100000000001</v>
      </c>
      <c r="O2096" s="227">
        <v>2.3908999999999998</v>
      </c>
      <c r="P2096" s="227">
        <f t="shared" si="117"/>
        <v>2698.0965200000005</v>
      </c>
      <c r="Q2096" s="227">
        <f t="shared" si="115"/>
        <v>1088.752516275923</v>
      </c>
      <c r="R2096" s="227">
        <f t="shared" si="116"/>
        <v>2.4830666666666668</v>
      </c>
    </row>
    <row r="2097" spans="11:18">
      <c r="K2097">
        <v>43514</v>
      </c>
      <c r="M2097" s="227">
        <v>39784.910000000003</v>
      </c>
      <c r="N2097" s="227">
        <v>38.578200000000002</v>
      </c>
      <c r="O2097" s="227">
        <v>2.4157000000000002</v>
      </c>
      <c r="P2097" s="227">
        <f t="shared" si="117"/>
        <v>2699.5379157894745</v>
      </c>
      <c r="Q2097" s="227">
        <f t="shared" si="115"/>
        <v>1087.1055121794072</v>
      </c>
      <c r="R2097" s="227">
        <f t="shared" si="116"/>
        <v>2.4762142857142857</v>
      </c>
    </row>
    <row r="2098" spans="11:18">
      <c r="K2098">
        <v>43515</v>
      </c>
      <c r="L2098" s="227">
        <v>2779.76</v>
      </c>
      <c r="M2098" s="227">
        <v>39884.35</v>
      </c>
      <c r="N2098" s="227">
        <v>39.378900000000002</v>
      </c>
      <c r="O2098" s="227">
        <v>2.4264000000000001</v>
      </c>
      <c r="P2098" s="227">
        <f t="shared" si="117"/>
        <v>2703.5490200000008</v>
      </c>
      <c r="Q2098" s="227">
        <f t="shared" si="115"/>
        <v>1084.5772066014063</v>
      </c>
      <c r="R2098" s="227">
        <f t="shared" si="116"/>
        <v>2.4684952380952381</v>
      </c>
    </row>
    <row r="2099" spans="11:18">
      <c r="K2099">
        <v>43516</v>
      </c>
      <c r="L2099" s="227">
        <v>2784.7</v>
      </c>
      <c r="M2099" s="227">
        <v>41983.73</v>
      </c>
      <c r="N2099" s="227">
        <v>39.687800000000003</v>
      </c>
      <c r="O2099" s="227">
        <v>2.3820000000000001</v>
      </c>
      <c r="P2099" s="227">
        <f t="shared" si="117"/>
        <v>2711.1390250000004</v>
      </c>
      <c r="Q2099" s="227">
        <f t="shared" si="115"/>
        <v>1083.7186153028726</v>
      </c>
      <c r="R2099" s="227">
        <f t="shared" si="116"/>
        <v>2.4597809523809522</v>
      </c>
    </row>
    <row r="2100" spans="11:18">
      <c r="K2100">
        <v>43517</v>
      </c>
      <c r="L2100" s="227">
        <v>2774.8798999999999</v>
      </c>
      <c r="M2100" s="227">
        <v>42785.46</v>
      </c>
      <c r="N2100" s="227">
        <v>39.498600000000003</v>
      </c>
      <c r="O2100" s="227">
        <v>2.3184999999999998</v>
      </c>
      <c r="P2100" s="227">
        <f t="shared" si="117"/>
        <v>2717.9480200000003</v>
      </c>
      <c r="Q2100" s="227">
        <f t="shared" si="115"/>
        <v>1084.7163826048479</v>
      </c>
      <c r="R2100" s="227">
        <f t="shared" si="116"/>
        <v>2.4502761904761905</v>
      </c>
    </row>
    <row r="2101" spans="11:18">
      <c r="K2101">
        <v>43518</v>
      </c>
      <c r="L2101" s="227">
        <v>2792.6698999999999</v>
      </c>
      <c r="M2101" s="227">
        <v>42463.24</v>
      </c>
      <c r="N2101" s="227">
        <v>39.366300000000003</v>
      </c>
      <c r="O2101" s="227">
        <v>2.3201999999999998</v>
      </c>
      <c r="P2101" s="227">
        <f t="shared" si="117"/>
        <v>2725.4650100000008</v>
      </c>
      <c r="Q2101" s="227">
        <f t="shared" si="115"/>
        <v>1084.0920896482555</v>
      </c>
      <c r="R2101" s="227">
        <f t="shared" si="116"/>
        <v>2.4401666666666664</v>
      </c>
    </row>
    <row r="2102" spans="11:18">
      <c r="K2102">
        <v>43521</v>
      </c>
      <c r="L2102" s="227">
        <v>2796.1100999999999</v>
      </c>
      <c r="M2102" s="227">
        <v>42057.77</v>
      </c>
      <c r="N2102" s="227">
        <v>39.546700000000001</v>
      </c>
      <c r="O2102" s="227">
        <v>2.2658</v>
      </c>
      <c r="P2102" s="227">
        <f t="shared" si="117"/>
        <v>2732.0325150000003</v>
      </c>
      <c r="Q2102" s="227">
        <f t="shared" si="115"/>
        <v>1081.2476173520265</v>
      </c>
      <c r="R2102" s="227">
        <f t="shared" si="116"/>
        <v>2.4291</v>
      </c>
    </row>
    <row r="2103" spans="11:18">
      <c r="K2103">
        <v>43522</v>
      </c>
      <c r="L2103" s="227">
        <v>2793.8998999999999</v>
      </c>
      <c r="M2103" s="227">
        <v>41410.980000000003</v>
      </c>
      <c r="N2103" s="227">
        <v>39.139200000000002</v>
      </c>
      <c r="O2103" s="227">
        <v>2.2605</v>
      </c>
      <c r="P2103" s="227">
        <f t="shared" si="117"/>
        <v>2739.5350049999997</v>
      </c>
      <c r="Q2103" s="227">
        <f t="shared" si="115"/>
        <v>1078.5930845272881</v>
      </c>
      <c r="R2103" s="227">
        <f t="shared" si="116"/>
        <v>2.416495238095238</v>
      </c>
    </row>
    <row r="2104" spans="11:18">
      <c r="K2104">
        <v>43523</v>
      </c>
      <c r="L2104" s="227">
        <v>2792.3798999999999</v>
      </c>
      <c r="M2104" s="227">
        <v>41359.15</v>
      </c>
      <c r="N2104" s="227">
        <v>39.229500000000002</v>
      </c>
      <c r="O2104" s="227">
        <v>2.2132999999999998</v>
      </c>
      <c r="P2104" s="227">
        <f t="shared" si="117"/>
        <v>2747.1539999999995</v>
      </c>
      <c r="Q2104" s="227">
        <f t="shared" si="115"/>
        <v>1075.8240594992976</v>
      </c>
      <c r="R2104" s="227">
        <f t="shared" si="116"/>
        <v>2.4027571428571428</v>
      </c>
    </row>
    <row r="2105" spans="11:18">
      <c r="K2105">
        <v>43524</v>
      </c>
      <c r="L2105" s="227">
        <v>2784.49</v>
      </c>
      <c r="M2105" s="227">
        <v>40873.35</v>
      </c>
      <c r="N2105" s="227">
        <v>39.370100000000001</v>
      </c>
      <c r="O2105" s="227">
        <v>2.1246</v>
      </c>
      <c r="P2105" s="227">
        <f t="shared" si="117"/>
        <v>2752.3259999999996</v>
      </c>
      <c r="Q2105" s="227">
        <f t="shared" si="115"/>
        <v>1073.1138366763769</v>
      </c>
      <c r="R2105" s="227">
        <f t="shared" si="116"/>
        <v>2.3848857142857138</v>
      </c>
    </row>
    <row r="2106" spans="11:18">
      <c r="K2106">
        <v>43525</v>
      </c>
      <c r="L2106" s="227">
        <v>2803.6898999999999</v>
      </c>
      <c r="M2106" s="227">
        <v>41317.040000000001</v>
      </c>
      <c r="N2106" s="227">
        <v>40.021999999999998</v>
      </c>
      <c r="O2106" s="227">
        <v>2.0710000000000002</v>
      </c>
      <c r="P2106" s="227">
        <f t="shared" si="117"/>
        <v>2757.3054899999993</v>
      </c>
      <c r="Q2106" s="227">
        <f t="shared" si="115"/>
        <v>1069.4844929427968</v>
      </c>
      <c r="R2106" s="227">
        <f t="shared" si="116"/>
        <v>2.3624857142857141</v>
      </c>
    </row>
    <row r="2107" spans="11:18">
      <c r="K2107">
        <v>43528</v>
      </c>
      <c r="L2107" s="227">
        <v>2792.8101000000001</v>
      </c>
      <c r="M2107" s="227">
        <v>40949.339999999997</v>
      </c>
      <c r="N2107" s="227">
        <v>40.415599999999998</v>
      </c>
      <c r="O2107" s="227">
        <v>2.1295999999999999</v>
      </c>
      <c r="P2107" s="227">
        <f t="shared" si="117"/>
        <v>2761.6194949999995</v>
      </c>
      <c r="Q2107" s="227">
        <f t="shared" si="115"/>
        <v>1064.3909153357229</v>
      </c>
      <c r="R2107" s="227">
        <f t="shared" si="116"/>
        <v>2.3436571428571424</v>
      </c>
    </row>
    <row r="2108" spans="11:18">
      <c r="K2108">
        <v>43529</v>
      </c>
      <c r="L2108" s="227">
        <v>2789.6498999999999</v>
      </c>
      <c r="M2108" s="227">
        <v>41093.449999999997</v>
      </c>
      <c r="N2108" s="227">
        <v>40.320700000000002</v>
      </c>
      <c r="O2108" s="227">
        <v>2.1347999999999998</v>
      </c>
      <c r="P2108" s="227">
        <f t="shared" si="117"/>
        <v>2764.8584849999997</v>
      </c>
      <c r="Q2108" s="227">
        <f t="shared" si="115"/>
        <v>1058.3046819144952</v>
      </c>
      <c r="R2108" s="227">
        <f t="shared" si="116"/>
        <v>2.3277333333333328</v>
      </c>
    </row>
    <row r="2109" spans="11:18">
      <c r="K2109">
        <v>43530</v>
      </c>
      <c r="L2109" s="227">
        <v>2771.45</v>
      </c>
      <c r="M2109" s="227">
        <v>44355.09</v>
      </c>
      <c r="N2109" s="227">
        <v>40.361800000000002</v>
      </c>
      <c r="O2109" s="227">
        <v>2.1173999999999999</v>
      </c>
      <c r="P2109" s="227">
        <f t="shared" si="117"/>
        <v>2766.5459849999993</v>
      </c>
      <c r="Q2109" s="227">
        <f t="shared" si="115"/>
        <v>1056.3687090693329</v>
      </c>
      <c r="R2109" s="227">
        <f t="shared" si="116"/>
        <v>2.3115809523809525</v>
      </c>
    </row>
    <row r="2110" spans="11:18">
      <c r="K2110">
        <v>43531</v>
      </c>
      <c r="L2110" s="227">
        <v>2748.9299000000001</v>
      </c>
      <c r="M2110" s="227">
        <v>27530.799999999999</v>
      </c>
      <c r="N2110" s="227">
        <v>42.664099999999998</v>
      </c>
      <c r="O2110" s="227">
        <v>2.0809000000000002</v>
      </c>
      <c r="P2110" s="227">
        <f t="shared" si="117"/>
        <v>2767.411975</v>
      </c>
      <c r="Q2110" s="227">
        <f t="shared" si="115"/>
        <v>1031.6200930986572</v>
      </c>
      <c r="R2110" s="227">
        <f t="shared" si="116"/>
        <v>2.2924095238095235</v>
      </c>
    </row>
    <row r="2111" spans="11:18">
      <c r="K2111">
        <v>43532</v>
      </c>
      <c r="L2111" s="227">
        <v>2743.0700999999999</v>
      </c>
      <c r="M2111" s="227">
        <v>30344.560000000001</v>
      </c>
      <c r="N2111" s="227">
        <v>41.509500000000003</v>
      </c>
      <c r="O2111" s="227">
        <v>2.1484000000000001</v>
      </c>
      <c r="P2111" s="227">
        <f t="shared" si="117"/>
        <v>2769.2629799999995</v>
      </c>
      <c r="Q2111" s="227">
        <f t="shared" si="115"/>
        <v>1013.7018725015779</v>
      </c>
      <c r="R2111" s="227">
        <f t="shared" si="116"/>
        <v>2.2784142857142862</v>
      </c>
    </row>
    <row r="2112" spans="11:18">
      <c r="K2112">
        <v>43535</v>
      </c>
      <c r="L2112" s="227">
        <v>2783.3</v>
      </c>
      <c r="M2112" s="227">
        <v>29920.69</v>
      </c>
      <c r="N2112" s="227">
        <v>41.257199999999997</v>
      </c>
      <c r="O2112" s="227">
        <v>2.1431</v>
      </c>
      <c r="P2112" s="227">
        <f t="shared" si="117"/>
        <v>2773.0339849999996</v>
      </c>
      <c r="Q2112" s="227">
        <f t="shared" si="115"/>
        <v>995.30807073156825</v>
      </c>
      <c r="R2112" s="227">
        <f t="shared" si="116"/>
        <v>2.2629809523809521</v>
      </c>
    </row>
    <row r="2113" spans="11:18">
      <c r="K2113">
        <v>43536</v>
      </c>
      <c r="L2113" s="227">
        <v>2791.52</v>
      </c>
      <c r="M2113" s="227">
        <v>31039.31</v>
      </c>
      <c r="N2113" s="227">
        <v>41.3416</v>
      </c>
      <c r="O2113" s="227">
        <v>2.1204999999999998</v>
      </c>
      <c r="P2113" s="227">
        <f t="shared" si="117"/>
        <v>2777.1199849999998</v>
      </c>
      <c r="Q2113" s="227">
        <f t="shared" si="115"/>
        <v>978.99417260116024</v>
      </c>
      <c r="R2113" s="227">
        <f t="shared" si="116"/>
        <v>2.2496</v>
      </c>
    </row>
    <row r="2114" spans="11:18">
      <c r="K2114">
        <v>43537</v>
      </c>
      <c r="L2114" s="227">
        <v>2810.9198999999999</v>
      </c>
      <c r="M2114" s="227">
        <v>30406.65</v>
      </c>
      <c r="N2114" s="227">
        <v>41.2928</v>
      </c>
      <c r="O2114" s="227">
        <v>2.0945</v>
      </c>
      <c r="P2114" s="227">
        <f t="shared" si="117"/>
        <v>2780.4294799999998</v>
      </c>
      <c r="Q2114" s="227">
        <f t="shared" si="115"/>
        <v>963.07019485214869</v>
      </c>
      <c r="R2114" s="227">
        <f t="shared" si="116"/>
        <v>2.2345571428571431</v>
      </c>
    </row>
    <row r="2115" spans="11:18">
      <c r="K2115">
        <v>43538</v>
      </c>
      <c r="L2115" s="227">
        <v>2808.48</v>
      </c>
      <c r="M2115" s="227">
        <v>27230.62</v>
      </c>
      <c r="N2115" s="227">
        <v>40.912399999999998</v>
      </c>
      <c r="O2115" s="227">
        <v>2.0804</v>
      </c>
      <c r="P2115" s="227">
        <f t="shared" si="117"/>
        <v>2783.2019800000003</v>
      </c>
      <c r="Q2115" s="227">
        <f t="shared" si="115"/>
        <v>944.69629366352513</v>
      </c>
      <c r="R2115" s="227">
        <f t="shared" si="116"/>
        <v>2.2206142857142854</v>
      </c>
    </row>
    <row r="2116" spans="11:18">
      <c r="K2116">
        <v>43539</v>
      </c>
      <c r="L2116" s="227">
        <v>2822.48</v>
      </c>
      <c r="M2116" s="227">
        <v>27977.74</v>
      </c>
      <c r="N2116" s="227">
        <v>40.516399999999997</v>
      </c>
      <c r="O2116" s="227">
        <v>2.0941999999999998</v>
      </c>
      <c r="P2116" s="227">
        <f t="shared" si="117"/>
        <v>2787.0394800000004</v>
      </c>
      <c r="Q2116" s="227">
        <f t="shared" si="115"/>
        <v>929.59667230491868</v>
      </c>
      <c r="R2116" s="227">
        <f t="shared" si="116"/>
        <v>2.206319047619048</v>
      </c>
    </row>
    <row r="2117" spans="11:18">
      <c r="K2117">
        <v>43542</v>
      </c>
      <c r="L2117" s="227">
        <v>2832.9398999999999</v>
      </c>
      <c r="M2117" s="227">
        <v>27982.959999999999</v>
      </c>
      <c r="N2117" s="227">
        <v>40.082299999999996</v>
      </c>
      <c r="O2117" s="227">
        <v>2.0594999999999999</v>
      </c>
      <c r="P2117" s="227">
        <f t="shared" si="117"/>
        <v>2789.9064700000004</v>
      </c>
      <c r="Q2117" s="227">
        <f t="shared" si="115"/>
        <v>915.04888680374256</v>
      </c>
      <c r="R2117" s="227">
        <f t="shared" si="116"/>
        <v>2.1905380952380953</v>
      </c>
    </row>
    <row r="2118" spans="11:18">
      <c r="K2118">
        <v>43543</v>
      </c>
      <c r="L2118" s="227">
        <v>2832.5700999999999</v>
      </c>
      <c r="M2118" s="227">
        <v>26585.97</v>
      </c>
      <c r="N2118" s="227">
        <v>40.3643</v>
      </c>
      <c r="O2118" s="227">
        <v>2.0232999999999999</v>
      </c>
      <c r="P2118" s="227">
        <f t="shared" si="117"/>
        <v>2791.9380714285717</v>
      </c>
      <c r="Q2118" s="227">
        <f t="shared" si="115"/>
        <v>897.5211803972644</v>
      </c>
      <c r="R2118" s="227">
        <f t="shared" si="116"/>
        <v>2.1718523809523811</v>
      </c>
    </row>
    <row r="2119" spans="11:18">
      <c r="K2119">
        <v>43544</v>
      </c>
      <c r="L2119" s="227">
        <v>2824.23</v>
      </c>
      <c r="M2119" s="227">
        <v>25848.26</v>
      </c>
      <c r="N2119" s="227">
        <v>40.879199999999997</v>
      </c>
      <c r="O2119" s="227">
        <v>2.0284</v>
      </c>
      <c r="P2119" s="227">
        <f t="shared" si="117"/>
        <v>2794.0556904761906</v>
      </c>
      <c r="Q2119" s="227">
        <f t="shared" si="115"/>
        <v>879.37652553185774</v>
      </c>
      <c r="R2119" s="227">
        <f t="shared" si="116"/>
        <v>2.1528999999999998</v>
      </c>
    </row>
    <row r="2120" spans="11:18">
      <c r="K2120">
        <v>43545</v>
      </c>
      <c r="L2120" s="227">
        <v>2854.8798999999999</v>
      </c>
      <c r="M2120" s="227">
        <v>24622.47</v>
      </c>
      <c r="N2120" s="227">
        <v>41.157400000000003</v>
      </c>
      <c r="O2120" s="227">
        <v>2.0539999999999998</v>
      </c>
      <c r="P2120" s="227">
        <f t="shared" si="117"/>
        <v>2797.397590476191</v>
      </c>
      <c r="Q2120" s="227">
        <f t="shared" si="115"/>
        <v>857.41168330511789</v>
      </c>
      <c r="R2120" s="227">
        <f t="shared" si="116"/>
        <v>2.1372809523809519</v>
      </c>
    </row>
    <row r="2121" spans="11:18">
      <c r="K2121">
        <v>43546</v>
      </c>
      <c r="L2121" s="227">
        <v>2800.71</v>
      </c>
      <c r="M2121" s="227">
        <v>25458.04</v>
      </c>
      <c r="N2121" s="227">
        <v>42.080800000000004</v>
      </c>
      <c r="O2121" s="227">
        <v>2.0143</v>
      </c>
      <c r="P2121" s="227">
        <f t="shared" si="117"/>
        <v>2798.6275952380952</v>
      </c>
      <c r="Q2121" s="227">
        <f t="shared" si="115"/>
        <v>834.47115439361778</v>
      </c>
      <c r="R2121" s="227">
        <f t="shared" si="116"/>
        <v>2.1227952380952382</v>
      </c>
    </row>
    <row r="2122" spans="11:18">
      <c r="K2122">
        <v>43549</v>
      </c>
      <c r="L2122" s="227">
        <v>2798.3600999999999</v>
      </c>
      <c r="M2122" s="227">
        <v>23984.83</v>
      </c>
      <c r="N2122" s="227">
        <v>42.083599999999997</v>
      </c>
      <c r="O2122" s="227">
        <v>1.9850000000000001</v>
      </c>
      <c r="P2122" s="227">
        <f t="shared" si="117"/>
        <v>2798.8985571428575</v>
      </c>
      <c r="Q2122" s="227">
        <f t="shared" si="115"/>
        <v>810.19406534829204</v>
      </c>
      <c r="R2122" s="227">
        <f t="shared" si="116"/>
        <v>2.1068333333333333</v>
      </c>
    </row>
    <row r="2123" spans="11:18">
      <c r="K2123">
        <v>43550</v>
      </c>
      <c r="L2123" s="227">
        <v>2818.46</v>
      </c>
      <c r="M2123" s="227">
        <v>24608.560000000001</v>
      </c>
      <c r="N2123" s="227">
        <v>42.5199</v>
      </c>
      <c r="O2123" s="227">
        <v>2.0468000000000002</v>
      </c>
      <c r="P2123" s="227">
        <f t="shared" si="117"/>
        <v>2799.9628380952381</v>
      </c>
      <c r="Q2123" s="227">
        <f t="shared" si="115"/>
        <v>787.03650665336954</v>
      </c>
      <c r="R2123" s="227">
        <f t="shared" si="116"/>
        <v>2.0964047619047617</v>
      </c>
    </row>
    <row r="2124" spans="11:18">
      <c r="K2124">
        <v>43551</v>
      </c>
      <c r="L2124" s="227">
        <v>2805.3701000000001</v>
      </c>
      <c r="M2124" s="227">
        <v>26195.41</v>
      </c>
      <c r="N2124" s="227">
        <v>43.7971</v>
      </c>
      <c r="O2124" s="227">
        <v>2.0139999999999998</v>
      </c>
      <c r="P2124" s="227">
        <f t="shared" si="117"/>
        <v>2800.5090380952379</v>
      </c>
      <c r="Q2124" s="227">
        <f t="shared" si="115"/>
        <v>765.13673563809266</v>
      </c>
      <c r="R2124" s="227">
        <f t="shared" si="116"/>
        <v>2.0846666666666667</v>
      </c>
    </row>
    <row r="2125" spans="11:18">
      <c r="K2125">
        <v>43552</v>
      </c>
      <c r="L2125" s="227">
        <v>2815.4398999999999</v>
      </c>
      <c r="M2125" s="227">
        <v>23079.32</v>
      </c>
      <c r="N2125" s="227">
        <v>43.8857</v>
      </c>
      <c r="O2125" s="227">
        <v>2.0051000000000001</v>
      </c>
      <c r="P2125" s="227">
        <f t="shared" si="117"/>
        <v>2801.607133333333</v>
      </c>
      <c r="Q2125" s="227">
        <f t="shared" si="115"/>
        <v>739.93877724063827</v>
      </c>
      <c r="R2125" s="227">
        <f t="shared" si="116"/>
        <v>2.0747523809523809</v>
      </c>
    </row>
    <row r="2126" spans="11:18">
      <c r="K2126">
        <v>43553</v>
      </c>
      <c r="L2126" s="227">
        <v>2834.3998999999999</v>
      </c>
      <c r="M2126" s="227">
        <v>24664.55</v>
      </c>
      <c r="N2126" s="227">
        <v>43.718200000000003</v>
      </c>
      <c r="O2126" s="227">
        <v>2.024</v>
      </c>
      <c r="P2126" s="227">
        <f t="shared" si="117"/>
        <v>2803.9837952380949</v>
      </c>
      <c r="Q2126" s="227">
        <f t="shared" si="115"/>
        <v>717.64020539436854</v>
      </c>
      <c r="R2126" s="227">
        <f t="shared" si="116"/>
        <v>2.0699619047619047</v>
      </c>
    </row>
    <row r="2127" spans="11:18">
      <c r="K2127">
        <v>43556</v>
      </c>
      <c r="L2127" s="227">
        <v>2867.1898999999999</v>
      </c>
      <c r="M2127" s="227">
        <v>26932.14</v>
      </c>
      <c r="N2127" s="227">
        <v>42.877099999999999</v>
      </c>
      <c r="O2127" s="227">
        <v>1.974</v>
      </c>
      <c r="P2127" s="227">
        <f t="shared" si="117"/>
        <v>2807.0076047619041</v>
      </c>
      <c r="Q2127" s="227">
        <f t="shared" si="115"/>
        <v>698.83800206787407</v>
      </c>
      <c r="R2127" s="227">
        <f t="shared" si="116"/>
        <v>2.0653428571428569</v>
      </c>
    </row>
    <row r="2128" spans="11:18">
      <c r="K2128">
        <v>43557</v>
      </c>
      <c r="L2128" s="227">
        <v>2867.24</v>
      </c>
      <c r="M2128" s="227">
        <v>27659.66</v>
      </c>
      <c r="N2128" s="227">
        <v>44.021799999999999</v>
      </c>
      <c r="O2128" s="227">
        <v>1.9498</v>
      </c>
      <c r="P2128" s="227">
        <f t="shared" si="117"/>
        <v>2810.5518857142852</v>
      </c>
      <c r="Q2128" s="227">
        <f t="shared" si="115"/>
        <v>680.82405631714619</v>
      </c>
      <c r="R2128" s="227">
        <f t="shared" si="116"/>
        <v>2.0567809523809522</v>
      </c>
    </row>
    <row r="2129" spans="11:18">
      <c r="K2129">
        <v>43558</v>
      </c>
      <c r="L2129" s="227">
        <v>2873.3998999999999</v>
      </c>
      <c r="M2129" s="227">
        <v>27176.41</v>
      </c>
      <c r="N2129" s="227">
        <v>42.913899999999998</v>
      </c>
      <c r="O2129" s="227">
        <v>2.0337999999999998</v>
      </c>
      <c r="P2129" s="227">
        <f t="shared" si="117"/>
        <v>2814.5399809523801</v>
      </c>
      <c r="Q2129" s="227">
        <f t="shared" si="115"/>
        <v>663.00777370097217</v>
      </c>
      <c r="R2129" s="227">
        <f t="shared" si="116"/>
        <v>2.0519714285714286</v>
      </c>
    </row>
    <row r="2130" spans="11:18">
      <c r="K2130">
        <v>43559</v>
      </c>
      <c r="L2130" s="227">
        <v>2879.3899000000001</v>
      </c>
      <c r="M2130" s="227">
        <v>28432.16</v>
      </c>
      <c r="N2130" s="227">
        <v>43.440600000000003</v>
      </c>
      <c r="O2130" s="227">
        <v>2.0476000000000001</v>
      </c>
      <c r="P2130" s="227">
        <f t="shared" si="117"/>
        <v>2819.6799761904758</v>
      </c>
      <c r="Q2130" s="227">
        <f t="shared" si="115"/>
        <v>642.6705440262084</v>
      </c>
      <c r="R2130" s="227">
        <f t="shared" si="116"/>
        <v>2.0486476190476188</v>
      </c>
    </row>
    <row r="2131" spans="11:18">
      <c r="K2131">
        <v>43560</v>
      </c>
      <c r="L2131" s="227">
        <v>2892.74</v>
      </c>
      <c r="M2131" s="227">
        <v>28617.919999999998</v>
      </c>
      <c r="N2131" s="227">
        <v>43.88</v>
      </c>
      <c r="O2131" s="227">
        <v>2.0648</v>
      </c>
      <c r="P2131" s="227">
        <f t="shared" si="117"/>
        <v>2826.5280761904755</v>
      </c>
      <c r="Q2131" s="227">
        <f t="shared" si="115"/>
        <v>643.01614707351393</v>
      </c>
      <c r="R2131" s="227">
        <f t="shared" si="116"/>
        <v>2.0478809523809525</v>
      </c>
    </row>
    <row r="2132" spans="11:18">
      <c r="K2132">
        <v>43563</v>
      </c>
      <c r="L2132" s="227">
        <v>2895.77</v>
      </c>
      <c r="M2132" s="227">
        <v>29114.78</v>
      </c>
      <c r="N2132" s="227">
        <v>43.469900000000003</v>
      </c>
      <c r="O2132" s="227">
        <v>2.0613000000000001</v>
      </c>
      <c r="P2132" s="227">
        <f t="shared" si="117"/>
        <v>2833.7994999999992</v>
      </c>
      <c r="Q2132" s="227">
        <f t="shared" si="115"/>
        <v>640.20693019069972</v>
      </c>
      <c r="R2132" s="227">
        <f t="shared" si="116"/>
        <v>2.0437333333333334</v>
      </c>
    </row>
    <row r="2133" spans="11:18">
      <c r="K2133">
        <v>43564</v>
      </c>
      <c r="L2133" s="227">
        <v>2878.2</v>
      </c>
      <c r="M2133" s="227">
        <v>30136.28</v>
      </c>
      <c r="N2133" s="227">
        <v>43.365699999999997</v>
      </c>
      <c r="O2133" s="227">
        <v>2.1377999999999999</v>
      </c>
      <c r="P2133" s="227">
        <f t="shared" si="117"/>
        <v>2838.3185476190465</v>
      </c>
      <c r="Q2133" s="227">
        <f t="shared" si="115"/>
        <v>638.93044423665197</v>
      </c>
      <c r="R2133" s="227">
        <f t="shared" si="116"/>
        <v>2.0434809523809525</v>
      </c>
    </row>
    <row r="2134" spans="11:18">
      <c r="K2134">
        <v>43565</v>
      </c>
      <c r="L2134" s="227">
        <v>2888.21</v>
      </c>
      <c r="M2134" s="227">
        <v>30561.27</v>
      </c>
      <c r="N2134" s="227">
        <v>43.182899999999997</v>
      </c>
      <c r="O2134" s="227">
        <v>2.1219000000000001</v>
      </c>
      <c r="P2134" s="227">
        <f t="shared" si="117"/>
        <v>2842.9228333333322</v>
      </c>
      <c r="Q2134" s="227">
        <f t="shared" ref="Q2134:Q2197" si="118">+AVERAGE(M2114:M2134)/AVERAGE(N2114:N2134)</f>
        <v>637.07237529227052</v>
      </c>
      <c r="R2134" s="227">
        <f t="shared" ref="R2134:R2197" si="119">AVERAGE(O2114:O2134)</f>
        <v>2.0435476190476192</v>
      </c>
    </row>
    <row r="2135" spans="11:18">
      <c r="K2135">
        <v>43566</v>
      </c>
      <c r="L2135" s="227">
        <v>2888.3200999999999</v>
      </c>
      <c r="M2135" s="227">
        <v>30150.65</v>
      </c>
      <c r="N2135" s="227">
        <v>43.125</v>
      </c>
      <c r="O2135" s="227">
        <v>2.0886999999999998</v>
      </c>
      <c r="P2135" s="227">
        <f t="shared" si="117"/>
        <v>2846.6085571428566</v>
      </c>
      <c r="Q2135" s="227">
        <f t="shared" si="118"/>
        <v>635.47730058764444</v>
      </c>
      <c r="R2135" s="227">
        <f t="shared" si="119"/>
        <v>2.0432714285714288</v>
      </c>
    </row>
    <row r="2136" spans="11:18">
      <c r="K2136">
        <v>43567</v>
      </c>
      <c r="L2136" s="227">
        <v>2907.4099000000001</v>
      </c>
      <c r="M2136" s="227">
        <v>30071.1</v>
      </c>
      <c r="N2136" s="227">
        <v>42.3157</v>
      </c>
      <c r="O2136" s="227">
        <v>2.1025999999999998</v>
      </c>
      <c r="P2136" s="227">
        <f t="shared" si="117"/>
        <v>2851.3195047619038</v>
      </c>
      <c r="Q2136" s="227">
        <f t="shared" si="118"/>
        <v>637.65785756047342</v>
      </c>
      <c r="R2136" s="227">
        <f t="shared" si="119"/>
        <v>2.0443285714285713</v>
      </c>
    </row>
    <row r="2137" spans="11:18">
      <c r="K2137">
        <v>43570</v>
      </c>
      <c r="L2137" s="227">
        <v>2905.5801000000001</v>
      </c>
      <c r="M2137" s="227">
        <v>30414.400000000001</v>
      </c>
      <c r="N2137" s="227">
        <v>42.018799999999999</v>
      </c>
      <c r="O2137" s="227">
        <v>2.0451000000000001</v>
      </c>
      <c r="P2137" s="227">
        <f t="shared" si="117"/>
        <v>2855.2766523809519</v>
      </c>
      <c r="Q2137" s="227">
        <f t="shared" si="118"/>
        <v>639.30964044210566</v>
      </c>
      <c r="R2137" s="227">
        <f t="shared" si="119"/>
        <v>2.0419904761904761</v>
      </c>
    </row>
    <row r="2138" spans="11:18">
      <c r="K2138">
        <v>43571</v>
      </c>
      <c r="L2138" s="227">
        <v>2907.0601000000001</v>
      </c>
      <c r="M2138" s="227">
        <v>30060.46</v>
      </c>
      <c r="N2138" s="227">
        <v>43.3157</v>
      </c>
      <c r="O2138" s="227">
        <v>2.0242</v>
      </c>
      <c r="P2138" s="227">
        <f t="shared" si="117"/>
        <v>2858.8061857142852</v>
      </c>
      <c r="Q2138" s="227">
        <f t="shared" si="118"/>
        <v>639.3211676630342</v>
      </c>
      <c r="R2138" s="227">
        <f t="shared" si="119"/>
        <v>2.0403095238095239</v>
      </c>
    </row>
    <row r="2139" spans="11:18">
      <c r="K2139">
        <v>43572</v>
      </c>
      <c r="L2139" s="227">
        <v>2900.45</v>
      </c>
      <c r="M2139" s="227">
        <v>29152.05</v>
      </c>
      <c r="N2139" s="227">
        <v>42.6357</v>
      </c>
      <c r="O2139" s="227">
        <v>2.0552000000000001</v>
      </c>
      <c r="P2139" s="227">
        <f t="shared" si="117"/>
        <v>2862.0385619047615</v>
      </c>
      <c r="Q2139" s="227">
        <f t="shared" si="118"/>
        <v>640.55792221184606</v>
      </c>
      <c r="R2139" s="227">
        <f t="shared" si="119"/>
        <v>2.0418285714285713</v>
      </c>
    </row>
    <row r="2140" spans="11:18">
      <c r="K2140">
        <v>43573</v>
      </c>
      <c r="L2140" s="227">
        <v>2905.03</v>
      </c>
      <c r="M2140" s="227">
        <v>27819.8</v>
      </c>
      <c r="N2140" s="227">
        <v>45.011000000000003</v>
      </c>
      <c r="O2140" s="227">
        <v>2.0464000000000002</v>
      </c>
      <c r="P2140" s="227">
        <f t="shared" ref="P2140:P2203" si="120">+AVERAGE(L2120:L2140)</f>
        <v>2865.8861809523801</v>
      </c>
      <c r="Q2140" s="227">
        <f t="shared" si="118"/>
        <v>639.8117850414975</v>
      </c>
      <c r="R2140" s="227">
        <f t="shared" si="119"/>
        <v>2.0426857142857142</v>
      </c>
    </row>
    <row r="2141" spans="11:18">
      <c r="K2141">
        <v>43577</v>
      </c>
      <c r="L2141" s="227">
        <v>2907.97</v>
      </c>
      <c r="M2141" s="227">
        <v>28212.41</v>
      </c>
      <c r="N2141" s="227">
        <v>42.968200000000003</v>
      </c>
      <c r="O2141" s="227">
        <v>2.0811999999999999</v>
      </c>
      <c r="P2141" s="227">
        <f t="shared" si="120"/>
        <v>2868.4142809523801</v>
      </c>
      <c r="Q2141" s="227">
        <f t="shared" si="118"/>
        <v>642.49355826809995</v>
      </c>
      <c r="R2141" s="227">
        <f t="shared" si="119"/>
        <v>2.0439809523809522</v>
      </c>
    </row>
    <row r="2142" spans="11:18">
      <c r="K2142">
        <v>43578</v>
      </c>
      <c r="L2142" s="227">
        <v>2933.6799000000001</v>
      </c>
      <c r="M2142" s="227">
        <v>28168.02</v>
      </c>
      <c r="N2142" s="227">
        <v>42.601399999999998</v>
      </c>
      <c r="O2142" s="227">
        <v>2.0428000000000002</v>
      </c>
      <c r="P2142" s="227">
        <f t="shared" si="120"/>
        <v>2874.7461809523807</v>
      </c>
      <c r="Q2142" s="227">
        <f t="shared" si="118"/>
        <v>645.11220276208553</v>
      </c>
      <c r="R2142" s="227">
        <f t="shared" si="119"/>
        <v>2.0453380952380948</v>
      </c>
    </row>
    <row r="2143" spans="11:18">
      <c r="K2143">
        <v>43579</v>
      </c>
      <c r="L2143" s="227">
        <v>2927.25</v>
      </c>
      <c r="M2143" s="227">
        <v>28877.51</v>
      </c>
      <c r="N2143" s="227">
        <v>44.8673</v>
      </c>
      <c r="O2143" s="227">
        <v>2.081</v>
      </c>
      <c r="P2143" s="227">
        <f t="shared" si="120"/>
        <v>2880.883795238095</v>
      </c>
      <c r="Q2143" s="227">
        <f t="shared" si="118"/>
        <v>648.51562469091084</v>
      </c>
      <c r="R2143" s="227">
        <f t="shared" si="119"/>
        <v>2.0499095238095237</v>
      </c>
    </row>
    <row r="2144" spans="11:18">
      <c r="K2144">
        <v>43580</v>
      </c>
      <c r="L2144" s="227">
        <v>2926.1698999999999</v>
      </c>
      <c r="M2144" s="227">
        <v>29066.959999999999</v>
      </c>
      <c r="N2144" s="227">
        <v>45.273400000000002</v>
      </c>
      <c r="O2144" s="227">
        <v>2.0703</v>
      </c>
      <c r="P2144" s="227">
        <f t="shared" si="120"/>
        <v>2886.0128380952378</v>
      </c>
      <c r="Q2144" s="227">
        <f t="shared" si="118"/>
        <v>651.44403036710025</v>
      </c>
      <c r="R2144" s="227">
        <f t="shared" si="119"/>
        <v>2.0510285714285716</v>
      </c>
    </row>
    <row r="2145" spans="11:18">
      <c r="K2145">
        <v>43581</v>
      </c>
      <c r="L2145" s="227">
        <v>2939.8798999999999</v>
      </c>
      <c r="M2145" s="227">
        <v>30066.13</v>
      </c>
      <c r="N2145" s="227">
        <v>46.599400000000003</v>
      </c>
      <c r="O2145" s="227">
        <v>2.0649999999999999</v>
      </c>
      <c r="P2145" s="227">
        <f t="shared" si="120"/>
        <v>2892.4180666666671</v>
      </c>
      <c r="Q2145" s="227">
        <f t="shared" si="118"/>
        <v>653.67800802064539</v>
      </c>
      <c r="R2145" s="227">
        <f t="shared" si="119"/>
        <v>2.0534571428571433</v>
      </c>
    </row>
    <row r="2146" spans="11:18">
      <c r="K2146">
        <v>43584</v>
      </c>
      <c r="L2146" s="227">
        <v>2943.03</v>
      </c>
      <c r="M2146" s="227">
        <v>30792.05</v>
      </c>
      <c r="N2146" s="227">
        <v>44.863399999999999</v>
      </c>
      <c r="O2146" s="227">
        <v>2.0579999999999998</v>
      </c>
      <c r="P2146" s="227">
        <f t="shared" si="120"/>
        <v>2898.4937857142859</v>
      </c>
      <c r="Q2146" s="227">
        <f t="shared" si="118"/>
        <v>661.39639141741463</v>
      </c>
      <c r="R2146" s="227">
        <f t="shared" si="119"/>
        <v>2.0559761904761906</v>
      </c>
    </row>
    <row r="2147" spans="11:18">
      <c r="K2147">
        <v>43585</v>
      </c>
      <c r="L2147" s="227">
        <v>2945.8301000000001</v>
      </c>
      <c r="M2147" s="227">
        <v>30365.9</v>
      </c>
      <c r="N2147" s="227">
        <v>44.785299999999999</v>
      </c>
      <c r="O2147" s="227">
        <v>2.0144000000000002</v>
      </c>
      <c r="P2147" s="227">
        <f t="shared" si="120"/>
        <v>2903.7999857142854</v>
      </c>
      <c r="Q2147" s="227">
        <f t="shared" si="118"/>
        <v>666.84096754315544</v>
      </c>
      <c r="R2147" s="227">
        <f t="shared" si="119"/>
        <v>2.0555190476190481</v>
      </c>
    </row>
    <row r="2148" spans="11:18">
      <c r="K2148">
        <v>43586</v>
      </c>
      <c r="L2148" s="227">
        <v>2923.73</v>
      </c>
      <c r="M2148" s="227">
        <v>31816.5</v>
      </c>
      <c r="N2148" s="227">
        <v>44.456200000000003</v>
      </c>
      <c r="O2148" s="227">
        <v>1.8935</v>
      </c>
      <c r="P2148" s="227">
        <f t="shared" si="120"/>
        <v>2906.4923714285715</v>
      </c>
      <c r="Q2148" s="227">
        <f t="shared" si="118"/>
        <v>671.00950668324947</v>
      </c>
      <c r="R2148" s="227">
        <f t="shared" si="119"/>
        <v>2.0516857142857146</v>
      </c>
    </row>
    <row r="2149" spans="11:18">
      <c r="K2149">
        <v>43587</v>
      </c>
      <c r="L2149" s="227">
        <v>2917.52</v>
      </c>
      <c r="M2149" s="227">
        <v>30940.87</v>
      </c>
      <c r="N2149" s="227">
        <v>45.224400000000003</v>
      </c>
      <c r="O2149" s="227">
        <v>1.8452</v>
      </c>
      <c r="P2149" s="227">
        <f t="shared" si="120"/>
        <v>2908.8866571428571</v>
      </c>
      <c r="Q2149" s="227">
        <f t="shared" si="118"/>
        <v>673.69799586858369</v>
      </c>
      <c r="R2149" s="227">
        <f t="shared" si="119"/>
        <v>2.046704761904762</v>
      </c>
    </row>
    <row r="2150" spans="11:18">
      <c r="K2150">
        <v>43588</v>
      </c>
      <c r="L2150" s="227">
        <v>2945.6399000000001</v>
      </c>
      <c r="M2150" s="227">
        <v>30257.26</v>
      </c>
      <c r="N2150" s="227">
        <v>44.718800000000002</v>
      </c>
      <c r="O2150" s="227">
        <v>1.7075</v>
      </c>
      <c r="P2150" s="227">
        <f t="shared" si="120"/>
        <v>2912.3266571428571</v>
      </c>
      <c r="Q2150" s="227">
        <f t="shared" si="118"/>
        <v>675.72039524625245</v>
      </c>
      <c r="R2150" s="227">
        <f t="shared" si="119"/>
        <v>2.031166666666667</v>
      </c>
    </row>
    <row r="2151" spans="11:18">
      <c r="K2151">
        <v>43591</v>
      </c>
      <c r="L2151" s="227">
        <v>2932.47</v>
      </c>
      <c r="M2151" s="227">
        <v>30338.17</v>
      </c>
      <c r="N2151" s="227">
        <v>45.0747</v>
      </c>
      <c r="O2151" s="227">
        <v>1.7022999999999999</v>
      </c>
      <c r="P2151" s="227">
        <f t="shared" si="120"/>
        <v>2914.854280952381</v>
      </c>
      <c r="Q2151" s="227">
        <f t="shared" si="118"/>
        <v>676.58839284834721</v>
      </c>
      <c r="R2151" s="227">
        <f t="shared" si="119"/>
        <v>2.0147238095238098</v>
      </c>
    </row>
    <row r="2152" spans="11:18">
      <c r="K2152">
        <v>43592</v>
      </c>
      <c r="L2152" s="227">
        <v>2884.05</v>
      </c>
      <c r="M2152" s="227">
        <v>31743.200000000001</v>
      </c>
      <c r="N2152" s="227">
        <v>45.716799999999999</v>
      </c>
      <c r="O2152" s="227">
        <v>1.7342</v>
      </c>
      <c r="P2152" s="227">
        <f t="shared" si="120"/>
        <v>2914.4404714285715</v>
      </c>
      <c r="Q2152" s="227">
        <f t="shared" si="118"/>
        <v>678.62225562795265</v>
      </c>
      <c r="R2152" s="227">
        <f t="shared" si="119"/>
        <v>1.9989809523809527</v>
      </c>
    </row>
    <row r="2153" spans="11:18">
      <c r="K2153">
        <v>43593</v>
      </c>
      <c r="L2153" s="227">
        <v>2879.4198999999999</v>
      </c>
      <c r="M2153" s="227">
        <v>31798.11</v>
      </c>
      <c r="N2153" s="227">
        <v>45.604100000000003</v>
      </c>
      <c r="O2153" s="227">
        <v>1.7172000000000001</v>
      </c>
      <c r="P2153" s="227">
        <f t="shared" si="120"/>
        <v>2913.6618952380954</v>
      </c>
      <c r="Q2153" s="227">
        <f t="shared" si="118"/>
        <v>679.9534861611304</v>
      </c>
      <c r="R2153" s="227">
        <f t="shared" si="119"/>
        <v>1.9825952380952385</v>
      </c>
    </row>
    <row r="2154" spans="11:18">
      <c r="K2154">
        <v>43594</v>
      </c>
      <c r="L2154" s="227">
        <v>2870.72</v>
      </c>
      <c r="M2154" s="227">
        <v>31333.68</v>
      </c>
      <c r="N2154" s="227">
        <v>45.533499999999997</v>
      </c>
      <c r="O2154" s="227">
        <v>1.7446999999999999</v>
      </c>
      <c r="P2154" s="227">
        <f t="shared" si="120"/>
        <v>2913.3057047619054</v>
      </c>
      <c r="Q2154" s="227">
        <f t="shared" si="118"/>
        <v>679.65602876119874</v>
      </c>
      <c r="R2154" s="227">
        <f t="shared" si="119"/>
        <v>1.9638761904761908</v>
      </c>
    </row>
    <row r="2155" spans="11:18">
      <c r="K2155">
        <v>43595</v>
      </c>
      <c r="L2155" s="227">
        <v>2881.3998999999999</v>
      </c>
      <c r="M2155" s="227">
        <v>30759.21</v>
      </c>
      <c r="N2155" s="227">
        <v>45.441099999999999</v>
      </c>
      <c r="O2155" s="227">
        <v>1.6454</v>
      </c>
      <c r="P2155" s="227">
        <f t="shared" si="120"/>
        <v>2912.9814142857144</v>
      </c>
      <c r="Q2155" s="227">
        <f t="shared" si="118"/>
        <v>678.22186109766244</v>
      </c>
      <c r="R2155" s="227">
        <f t="shared" si="119"/>
        <v>1.9411857142857145</v>
      </c>
    </row>
    <row r="2156" spans="11:18">
      <c r="K2156">
        <v>43598</v>
      </c>
      <c r="L2156" s="227">
        <v>2811.8701000000001</v>
      </c>
      <c r="M2156" s="227">
        <v>31995.13</v>
      </c>
      <c r="N2156" s="227">
        <v>45.347700000000003</v>
      </c>
      <c r="O2156" s="227">
        <v>1.7035</v>
      </c>
      <c r="P2156" s="227">
        <f t="shared" si="120"/>
        <v>2909.3409380952385</v>
      </c>
      <c r="Q2156" s="227">
        <f t="shared" si="118"/>
        <v>678.58252692769463</v>
      </c>
      <c r="R2156" s="227">
        <f t="shared" si="119"/>
        <v>1.9228428571428571</v>
      </c>
    </row>
    <row r="2157" spans="11:18">
      <c r="K2157">
        <v>43599</v>
      </c>
      <c r="L2157" s="227">
        <v>2834.4099000000001</v>
      </c>
      <c r="M2157" s="227">
        <v>31968.47</v>
      </c>
      <c r="N2157" s="227">
        <v>45.078699999999998</v>
      </c>
      <c r="O2157" s="227">
        <v>1.5791999999999999</v>
      </c>
      <c r="P2157" s="227">
        <f t="shared" si="120"/>
        <v>2905.8647476190476</v>
      </c>
      <c r="Q2157" s="227">
        <f t="shared" si="118"/>
        <v>678.6064791477346</v>
      </c>
      <c r="R2157" s="227">
        <f t="shared" si="119"/>
        <v>1.8979190476190475</v>
      </c>
    </row>
    <row r="2158" spans="11:18">
      <c r="K2158">
        <v>43600</v>
      </c>
      <c r="L2158" s="227">
        <v>2850.96</v>
      </c>
      <c r="M2158" s="227">
        <v>32550.73</v>
      </c>
      <c r="N2158" s="227">
        <v>45.422400000000003</v>
      </c>
      <c r="O2158" s="227">
        <v>1.5268999999999999</v>
      </c>
      <c r="P2158" s="227">
        <f t="shared" si="120"/>
        <v>2903.2637904761905</v>
      </c>
      <c r="Q2158" s="227">
        <f t="shared" si="118"/>
        <v>678.42214338328461</v>
      </c>
      <c r="R2158" s="227">
        <f t="shared" si="119"/>
        <v>1.873242857142857</v>
      </c>
    </row>
    <row r="2159" spans="11:18">
      <c r="K2159">
        <v>43601</v>
      </c>
      <c r="L2159" s="227">
        <v>2876.3200999999999</v>
      </c>
      <c r="M2159" s="227">
        <v>33262.639999999999</v>
      </c>
      <c r="N2159" s="227">
        <v>45.635199999999998</v>
      </c>
      <c r="O2159" s="227">
        <v>1.5538000000000001</v>
      </c>
      <c r="P2159" s="227">
        <f t="shared" si="120"/>
        <v>2901.7999809523808</v>
      </c>
      <c r="Q2159" s="227">
        <f t="shared" si="118"/>
        <v>680.14942217746921</v>
      </c>
      <c r="R2159" s="227">
        <f t="shared" si="119"/>
        <v>1.850842857142857</v>
      </c>
    </row>
    <row r="2160" spans="11:18">
      <c r="K2160">
        <v>43602</v>
      </c>
      <c r="L2160" s="227">
        <v>2859.53</v>
      </c>
      <c r="M2160" s="227">
        <v>32775.14</v>
      </c>
      <c r="N2160" s="227">
        <v>45.567700000000002</v>
      </c>
      <c r="O2160" s="227">
        <v>1.6063000000000001</v>
      </c>
      <c r="P2160" s="227">
        <f t="shared" si="120"/>
        <v>2899.8514095238093</v>
      </c>
      <c r="Q2160" s="227">
        <f t="shared" si="118"/>
        <v>681.87167625987422</v>
      </c>
      <c r="R2160" s="227">
        <f t="shared" si="119"/>
        <v>1.8294666666666666</v>
      </c>
    </row>
    <row r="2161" spans="11:18">
      <c r="K2161">
        <v>43605</v>
      </c>
      <c r="L2161" s="227">
        <v>2840.23</v>
      </c>
      <c r="M2161" s="227">
        <v>33476.160000000003</v>
      </c>
      <c r="N2161" s="227">
        <v>45.7087</v>
      </c>
      <c r="O2161" s="227">
        <v>1.5555000000000001</v>
      </c>
      <c r="P2161" s="227">
        <f t="shared" si="120"/>
        <v>2896.7656952380953</v>
      </c>
      <c r="Q2161" s="227">
        <f t="shared" si="118"/>
        <v>687.34519091834591</v>
      </c>
      <c r="R2161" s="227">
        <f t="shared" si="119"/>
        <v>1.8060904761904761</v>
      </c>
    </row>
    <row r="2162" spans="11:18">
      <c r="K2162">
        <v>43606</v>
      </c>
      <c r="L2162" s="227">
        <v>2864.3600999999999</v>
      </c>
      <c r="M2162" s="227">
        <v>34522.25</v>
      </c>
      <c r="N2162" s="227">
        <v>45.160400000000003</v>
      </c>
      <c r="O2162" s="227">
        <v>1.5892999999999999</v>
      </c>
      <c r="P2162" s="227">
        <f t="shared" si="120"/>
        <v>2894.6890333333331</v>
      </c>
      <c r="Q2162" s="227">
        <f t="shared" si="118"/>
        <v>692.40805598849579</v>
      </c>
      <c r="R2162" s="227">
        <f t="shared" si="119"/>
        <v>1.7826666666666671</v>
      </c>
    </row>
    <row r="2163" spans="11:18">
      <c r="K2163">
        <v>43607</v>
      </c>
      <c r="L2163" s="227">
        <v>2856.27</v>
      </c>
      <c r="M2163" s="227">
        <v>33177.160000000003</v>
      </c>
      <c r="N2163" s="227">
        <v>45.090899999999998</v>
      </c>
      <c r="O2163" s="227">
        <v>1.6131</v>
      </c>
      <c r="P2163" s="227">
        <f t="shared" si="120"/>
        <v>2891.0028476190469</v>
      </c>
      <c r="Q2163" s="227">
        <f t="shared" si="118"/>
        <v>695.86210710366095</v>
      </c>
      <c r="R2163" s="227">
        <f t="shared" si="119"/>
        <v>1.7622047619047625</v>
      </c>
    </row>
    <row r="2164" spans="11:18">
      <c r="K2164">
        <v>43608</v>
      </c>
      <c r="L2164" s="227">
        <v>2822.24</v>
      </c>
      <c r="M2164" s="227">
        <v>32544.2</v>
      </c>
      <c r="N2164" s="227">
        <v>45.519199999999998</v>
      </c>
      <c r="O2164" s="227">
        <v>1.5350999999999999</v>
      </c>
      <c r="P2164" s="227">
        <f t="shared" si="120"/>
        <v>2886.0023714285712</v>
      </c>
      <c r="Q2164" s="227">
        <f t="shared" si="118"/>
        <v>699.23779866403595</v>
      </c>
      <c r="R2164" s="227">
        <f t="shared" si="119"/>
        <v>1.7362095238095241</v>
      </c>
    </row>
    <row r="2165" spans="11:18">
      <c r="K2165">
        <v>43609</v>
      </c>
      <c r="L2165" s="227">
        <v>2826.0601000000001</v>
      </c>
      <c r="M2165" s="227">
        <v>33889.03</v>
      </c>
      <c r="N2165" s="227">
        <v>45.2958</v>
      </c>
      <c r="O2165" s="227">
        <v>1.5350999999999999</v>
      </c>
      <c r="P2165" s="227">
        <f t="shared" si="120"/>
        <v>2881.2352380952379</v>
      </c>
      <c r="Q2165" s="227">
        <f t="shared" si="118"/>
        <v>704.28737091902838</v>
      </c>
      <c r="R2165" s="227">
        <f t="shared" si="119"/>
        <v>1.7107238095238098</v>
      </c>
    </row>
    <row r="2166" spans="11:18">
      <c r="K2166">
        <v>43612</v>
      </c>
      <c r="M2166" s="227">
        <v>34995.199999999997</v>
      </c>
      <c r="N2166" s="227">
        <v>45.749099999999999</v>
      </c>
      <c r="O2166" s="227">
        <v>1.4711000000000001</v>
      </c>
      <c r="P2166" s="227">
        <f t="shared" si="120"/>
        <v>2878.3030049999998</v>
      </c>
      <c r="Q2166" s="227">
        <f t="shared" si="118"/>
        <v>710.10015729855752</v>
      </c>
      <c r="R2166" s="227">
        <f t="shared" si="119"/>
        <v>1.6824428571428567</v>
      </c>
    </row>
    <row r="2167" spans="11:18">
      <c r="K2167">
        <v>43613</v>
      </c>
      <c r="L2167" s="227">
        <v>2802.3899000000001</v>
      </c>
      <c r="M2167" s="227">
        <v>35743.040000000001</v>
      </c>
      <c r="N2167" s="227">
        <v>45.264000000000003</v>
      </c>
      <c r="O2167" s="227">
        <v>1.4794</v>
      </c>
      <c r="P2167" s="227">
        <f t="shared" si="120"/>
        <v>2871.2709999999997</v>
      </c>
      <c r="Q2167" s="227">
        <f t="shared" si="118"/>
        <v>715.00508674265257</v>
      </c>
      <c r="R2167" s="227">
        <f t="shared" si="119"/>
        <v>1.6548904761904761</v>
      </c>
    </row>
    <row r="2168" spans="11:18">
      <c r="K2168">
        <v>43614</v>
      </c>
      <c r="L2168" s="227">
        <v>2783.02</v>
      </c>
      <c r="M2168" s="227">
        <v>37278.54</v>
      </c>
      <c r="N2168" s="227">
        <v>45</v>
      </c>
      <c r="O2168" s="227">
        <v>1.4944999999999999</v>
      </c>
      <c r="P2168" s="227">
        <f t="shared" si="120"/>
        <v>2863.1304949999999</v>
      </c>
      <c r="Q2168" s="227">
        <f t="shared" si="118"/>
        <v>722.10792579392341</v>
      </c>
      <c r="R2168" s="227">
        <f t="shared" si="119"/>
        <v>1.6301333333333337</v>
      </c>
    </row>
    <row r="2169" spans="11:18">
      <c r="K2169">
        <v>43615</v>
      </c>
      <c r="L2169" s="227">
        <v>2788.8600999999999</v>
      </c>
      <c r="M2169" s="227">
        <v>36869.96</v>
      </c>
      <c r="N2169" s="227">
        <v>45.012900000000002</v>
      </c>
      <c r="O2169" s="227">
        <v>1.4961</v>
      </c>
      <c r="P2169" s="227">
        <f t="shared" si="120"/>
        <v>2856.3869999999997</v>
      </c>
      <c r="Q2169" s="227">
        <f t="shared" si="118"/>
        <v>726.99306350016036</v>
      </c>
      <c r="R2169" s="227">
        <f t="shared" si="119"/>
        <v>1.6112095238095239</v>
      </c>
    </row>
    <row r="2170" spans="11:18">
      <c r="K2170">
        <v>43616</v>
      </c>
      <c r="L2170" s="227">
        <v>2752.0601000000001</v>
      </c>
      <c r="M2170" s="227">
        <v>35500.49</v>
      </c>
      <c r="N2170" s="227">
        <v>44.995800000000003</v>
      </c>
      <c r="O2170" s="227">
        <v>1.4573</v>
      </c>
      <c r="P2170" s="227">
        <f t="shared" si="120"/>
        <v>2848.1140049999995</v>
      </c>
      <c r="Q2170" s="227">
        <f t="shared" si="118"/>
        <v>731.95747619985571</v>
      </c>
      <c r="R2170" s="227">
        <f t="shared" si="119"/>
        <v>1.5927380952380952</v>
      </c>
    </row>
    <row r="2171" spans="11:18">
      <c r="K2171">
        <v>43619</v>
      </c>
      <c r="L2171" s="227">
        <v>2744.45</v>
      </c>
      <c r="M2171" s="227">
        <v>35869.21</v>
      </c>
      <c r="N2171" s="227">
        <v>45.068600000000004</v>
      </c>
      <c r="O2171" s="227">
        <v>1.4657</v>
      </c>
      <c r="P2171" s="227">
        <f t="shared" si="120"/>
        <v>2838.0545099999995</v>
      </c>
      <c r="Q2171" s="227">
        <f t="shared" si="118"/>
        <v>737.58173610001938</v>
      </c>
      <c r="R2171" s="227">
        <f t="shared" si="119"/>
        <v>1.5812238095238091</v>
      </c>
    </row>
    <row r="2172" spans="11:18">
      <c r="K2172">
        <v>43620</v>
      </c>
      <c r="L2172" s="227">
        <v>2803.27</v>
      </c>
      <c r="M2172" s="227">
        <v>34131.050000000003</v>
      </c>
      <c r="N2172" s="227">
        <v>44.839799999999997</v>
      </c>
      <c r="O2172" s="227">
        <v>1.5586</v>
      </c>
      <c r="P2172" s="227">
        <f t="shared" si="120"/>
        <v>2831.5945099999994</v>
      </c>
      <c r="Q2172" s="227">
        <f t="shared" si="118"/>
        <v>741.74761809328982</v>
      </c>
      <c r="R2172" s="227">
        <f t="shared" si="119"/>
        <v>1.574380952380952</v>
      </c>
    </row>
    <row r="2173" spans="11:18">
      <c r="K2173">
        <v>43621</v>
      </c>
      <c r="L2173" s="227">
        <v>2826.1498999999999</v>
      </c>
      <c r="M2173" s="227">
        <v>33661.11</v>
      </c>
      <c r="N2173" s="227">
        <v>45.028399999999998</v>
      </c>
      <c r="O2173" s="227">
        <v>1.5602</v>
      </c>
      <c r="P2173" s="227">
        <f t="shared" si="120"/>
        <v>2828.6995049999996</v>
      </c>
      <c r="Q2173" s="227">
        <f t="shared" si="118"/>
        <v>744.30029935965626</v>
      </c>
      <c r="R2173" s="227">
        <f t="shared" si="119"/>
        <v>1.566095238095238</v>
      </c>
    </row>
    <row r="2174" spans="11:18">
      <c r="K2174">
        <v>43622</v>
      </c>
      <c r="L2174" s="227">
        <v>2843.49</v>
      </c>
      <c r="M2174" s="227">
        <v>33430.14</v>
      </c>
      <c r="N2174" s="227">
        <v>45.043900000000001</v>
      </c>
      <c r="O2174" s="227">
        <v>1.6437999999999999</v>
      </c>
      <c r="P2174" s="227">
        <f t="shared" si="120"/>
        <v>2826.9030099999995</v>
      </c>
      <c r="Q2174" s="227">
        <f t="shared" si="118"/>
        <v>746.45530444872031</v>
      </c>
      <c r="R2174" s="227">
        <f t="shared" si="119"/>
        <v>1.5625999999999995</v>
      </c>
    </row>
    <row r="2175" spans="11:18">
      <c r="K2175">
        <v>43623</v>
      </c>
      <c r="L2175" s="227">
        <v>2873.3400999999999</v>
      </c>
      <c r="M2175" s="227">
        <v>32340.7</v>
      </c>
      <c r="N2175" s="227">
        <v>45.127200000000002</v>
      </c>
      <c r="O2175" s="227">
        <v>1.7316</v>
      </c>
      <c r="P2175" s="227">
        <f t="shared" si="120"/>
        <v>2827.0340149999993</v>
      </c>
      <c r="Q2175" s="227">
        <f t="shared" si="118"/>
        <v>747.83399577545174</v>
      </c>
      <c r="R2175" s="227">
        <f t="shared" si="119"/>
        <v>1.5619761904761904</v>
      </c>
    </row>
    <row r="2176" spans="11:18">
      <c r="K2176">
        <v>43626</v>
      </c>
      <c r="L2176" s="227">
        <v>2886.73</v>
      </c>
      <c r="M2176" s="227">
        <v>31019.69</v>
      </c>
      <c r="N2176" s="227">
        <v>44.936199999999999</v>
      </c>
      <c r="O2176" s="227">
        <v>1.7384999999999999</v>
      </c>
      <c r="P2176" s="227">
        <f t="shared" si="120"/>
        <v>2827.3005199999998</v>
      </c>
      <c r="Q2176" s="227">
        <f t="shared" si="118"/>
        <v>748.50571527770614</v>
      </c>
      <c r="R2176" s="227">
        <f t="shared" si="119"/>
        <v>1.5664095238095237</v>
      </c>
    </row>
    <row r="2177" spans="11:18">
      <c r="K2177">
        <v>43627</v>
      </c>
      <c r="L2177" s="227">
        <v>2885.72</v>
      </c>
      <c r="M2177" s="227">
        <v>31851.61</v>
      </c>
      <c r="N2177" s="227">
        <v>44.049300000000002</v>
      </c>
      <c r="O2177" s="227">
        <v>1.7715000000000001</v>
      </c>
      <c r="P2177" s="227">
        <f t="shared" si="120"/>
        <v>2830.9930149999996</v>
      </c>
      <c r="Q2177" s="227">
        <f t="shared" si="118"/>
        <v>749.3789441259496</v>
      </c>
      <c r="R2177" s="227">
        <f t="shared" si="119"/>
        <v>1.5696476190476187</v>
      </c>
    </row>
    <row r="2178" spans="11:18">
      <c r="K2178">
        <v>43628</v>
      </c>
      <c r="L2178" s="227">
        <v>2879.8400999999999</v>
      </c>
      <c r="M2178" s="227">
        <v>32252.78</v>
      </c>
      <c r="N2178" s="227">
        <v>43.488500000000002</v>
      </c>
      <c r="O2178" s="227">
        <v>1.8957999999999999</v>
      </c>
      <c r="P2178" s="227">
        <f t="shared" si="120"/>
        <v>2833.2645249999996</v>
      </c>
      <c r="Q2178" s="227">
        <f t="shared" si="118"/>
        <v>750.93751451947401</v>
      </c>
      <c r="R2178" s="227">
        <f t="shared" si="119"/>
        <v>1.5847238095238094</v>
      </c>
    </row>
    <row r="2179" spans="11:18">
      <c r="K2179">
        <v>43629</v>
      </c>
      <c r="L2179" s="227">
        <v>2891.6399000000001</v>
      </c>
      <c r="M2179" s="227">
        <v>33421.120000000003</v>
      </c>
      <c r="N2179" s="227">
        <v>43.554699999999997</v>
      </c>
      <c r="O2179" s="227">
        <v>1.8467</v>
      </c>
      <c r="P2179" s="227">
        <f t="shared" si="120"/>
        <v>2835.2985199999998</v>
      </c>
      <c r="Q2179" s="227">
        <f t="shared" si="118"/>
        <v>753.34236977248656</v>
      </c>
      <c r="R2179" s="227">
        <f t="shared" si="119"/>
        <v>1.5999523809523808</v>
      </c>
    </row>
    <row r="2180" spans="11:18">
      <c r="K2180">
        <v>43630</v>
      </c>
      <c r="L2180" s="227">
        <v>2886.98</v>
      </c>
      <c r="M2180" s="227">
        <v>33247.39</v>
      </c>
      <c r="N2180" s="227">
        <v>44.234099999999998</v>
      </c>
      <c r="O2180" s="227">
        <v>1.8012999999999999</v>
      </c>
      <c r="P2180" s="227">
        <f t="shared" si="120"/>
        <v>2835.8315150000003</v>
      </c>
      <c r="Q2180" s="227">
        <f t="shared" si="118"/>
        <v>754.44464718493066</v>
      </c>
      <c r="R2180" s="227">
        <f t="shared" si="119"/>
        <v>1.6117380952380949</v>
      </c>
    </row>
    <row r="2181" spans="11:18">
      <c r="K2181">
        <v>43633</v>
      </c>
      <c r="L2181" s="227">
        <v>2889.6698999999999</v>
      </c>
      <c r="M2181" s="227">
        <v>33588.83</v>
      </c>
      <c r="N2181" s="227">
        <v>44.055799999999998</v>
      </c>
      <c r="O2181" s="227">
        <v>1.7961</v>
      </c>
      <c r="P2181" s="227">
        <f t="shared" si="120"/>
        <v>2837.3385100000005</v>
      </c>
      <c r="Q2181" s="227">
        <f t="shared" si="118"/>
        <v>756.51882096314114</v>
      </c>
      <c r="R2181" s="227">
        <f t="shared" si="119"/>
        <v>1.6207761904761904</v>
      </c>
    </row>
    <row r="2182" spans="11:18">
      <c r="K2182">
        <v>43634</v>
      </c>
      <c r="L2182" s="227">
        <v>2917.75</v>
      </c>
      <c r="M2182" s="227">
        <v>33494.720000000001</v>
      </c>
      <c r="N2182" s="227">
        <v>43.563600000000001</v>
      </c>
      <c r="O2182" s="227">
        <v>1.784</v>
      </c>
      <c r="P2182" s="227">
        <f t="shared" si="120"/>
        <v>2841.2145100000007</v>
      </c>
      <c r="Q2182" s="227">
        <f t="shared" si="118"/>
        <v>758.26481243794387</v>
      </c>
      <c r="R2182" s="227">
        <f t="shared" si="119"/>
        <v>1.6316571428571425</v>
      </c>
    </row>
    <row r="2183" spans="11:18">
      <c r="K2183">
        <v>43635</v>
      </c>
      <c r="L2183" s="227">
        <v>2926.46</v>
      </c>
      <c r="M2183" s="227">
        <v>32113.27</v>
      </c>
      <c r="N2183" s="227">
        <v>43.371099999999998</v>
      </c>
      <c r="O2183" s="227">
        <v>1.7215</v>
      </c>
      <c r="P2183" s="227">
        <f t="shared" si="120"/>
        <v>2844.3195050000004</v>
      </c>
      <c r="Q2183" s="227">
        <f t="shared" si="118"/>
        <v>757.14339155029984</v>
      </c>
      <c r="R2183" s="227">
        <f t="shared" si="119"/>
        <v>1.6379523809523808</v>
      </c>
    </row>
    <row r="2184" spans="11:18">
      <c r="K2184">
        <v>43636</v>
      </c>
      <c r="L2184" s="227">
        <v>2954.1799000000001</v>
      </c>
      <c r="M2184" s="227">
        <v>33929.74</v>
      </c>
      <c r="N2184" s="227">
        <v>42.444499999999998</v>
      </c>
      <c r="O2184" s="227">
        <v>1.7266999999999999</v>
      </c>
      <c r="P2184" s="227">
        <f t="shared" si="120"/>
        <v>2849.2150000000011</v>
      </c>
      <c r="Q2184" s="227">
        <f t="shared" si="118"/>
        <v>760.08926486344956</v>
      </c>
      <c r="R2184" s="227">
        <f t="shared" si="119"/>
        <v>1.6433619047619046</v>
      </c>
    </row>
    <row r="2185" spans="11:18">
      <c r="K2185">
        <v>43637</v>
      </c>
      <c r="L2185" s="227">
        <v>2950.46</v>
      </c>
      <c r="M2185" s="227">
        <v>34219.79</v>
      </c>
      <c r="N2185" s="227">
        <v>42.992600000000003</v>
      </c>
      <c r="O2185" s="227">
        <v>1.6456</v>
      </c>
      <c r="P2185" s="227">
        <f t="shared" si="120"/>
        <v>2855.6260000000007</v>
      </c>
      <c r="Q2185" s="227">
        <f t="shared" si="118"/>
        <v>763.94305359066311</v>
      </c>
      <c r="R2185" s="227">
        <f t="shared" si="119"/>
        <v>1.6486238095238095</v>
      </c>
    </row>
    <row r="2186" spans="11:18">
      <c r="K2186">
        <v>43640</v>
      </c>
      <c r="L2186" s="227">
        <v>2945.3501000000001</v>
      </c>
      <c r="M2186" s="227">
        <v>34500.21</v>
      </c>
      <c r="N2186" s="227">
        <v>42.636899999999997</v>
      </c>
      <c r="O2186" s="227">
        <v>1.7372000000000001</v>
      </c>
      <c r="P2186" s="227">
        <f t="shared" si="120"/>
        <v>2861.5905000000007</v>
      </c>
      <c r="Q2186" s="227">
        <f t="shared" si="118"/>
        <v>766.78297868681739</v>
      </c>
      <c r="R2186" s="227">
        <f t="shared" si="119"/>
        <v>1.658247619047619</v>
      </c>
    </row>
    <row r="2187" spans="11:18">
      <c r="K2187">
        <v>43641</v>
      </c>
      <c r="L2187" s="227">
        <v>2917.3798999999999</v>
      </c>
      <c r="M2187" s="227">
        <v>33446.93</v>
      </c>
      <c r="N2187" s="227">
        <v>42.578099999999999</v>
      </c>
      <c r="O2187" s="227">
        <v>1.6920999999999999</v>
      </c>
      <c r="P2187" s="227">
        <f t="shared" si="120"/>
        <v>2864.2471380952388</v>
      </c>
      <c r="Q2187" s="227">
        <f t="shared" si="118"/>
        <v>767.73543437515525</v>
      </c>
      <c r="R2187" s="227">
        <f t="shared" si="119"/>
        <v>1.6687714285714288</v>
      </c>
    </row>
    <row r="2188" spans="11:18">
      <c r="K2188">
        <v>43642</v>
      </c>
      <c r="L2188" s="227">
        <v>2913.78</v>
      </c>
      <c r="M2188" s="227">
        <v>32756.73</v>
      </c>
      <c r="N2188" s="227">
        <v>42.839199999999998</v>
      </c>
      <c r="O2188" s="227">
        <v>1.6800999999999999</v>
      </c>
      <c r="P2188" s="227">
        <f t="shared" si="120"/>
        <v>2869.5514285714289</v>
      </c>
      <c r="Q2188" s="227">
        <f t="shared" si="118"/>
        <v>766.51935447178482</v>
      </c>
      <c r="R2188" s="227">
        <f t="shared" si="119"/>
        <v>1.6783285714285718</v>
      </c>
    </row>
    <row r="2189" spans="11:18">
      <c r="K2189">
        <v>43643</v>
      </c>
      <c r="L2189" s="227">
        <v>2924.9198999999999</v>
      </c>
      <c r="M2189" s="227">
        <v>34691.629999999997</v>
      </c>
      <c r="N2189" s="227">
        <v>43.075200000000002</v>
      </c>
      <c r="O2189" s="227">
        <v>1.6646000000000001</v>
      </c>
      <c r="P2189" s="227">
        <f t="shared" si="120"/>
        <v>2876.3085666666675</v>
      </c>
      <c r="Q2189" s="227">
        <f t="shared" si="118"/>
        <v>765.31503145828935</v>
      </c>
      <c r="R2189" s="227">
        <f t="shared" si="119"/>
        <v>1.6864285714285718</v>
      </c>
    </row>
    <row r="2190" spans="11:18">
      <c r="K2190">
        <v>43644</v>
      </c>
      <c r="L2190" s="227">
        <v>2941.76</v>
      </c>
      <c r="M2190" s="227">
        <v>35443.050000000003</v>
      </c>
      <c r="N2190" s="227">
        <v>42.9846</v>
      </c>
      <c r="O2190" s="227">
        <v>1.6353</v>
      </c>
      <c r="P2190" s="227">
        <f t="shared" si="120"/>
        <v>2883.5895142857144</v>
      </c>
      <c r="Q2190" s="227">
        <f t="shared" si="118"/>
        <v>765.451178027428</v>
      </c>
      <c r="R2190" s="227">
        <f t="shared" si="119"/>
        <v>1.693057142857143</v>
      </c>
    </row>
    <row r="2191" spans="11:18">
      <c r="K2191">
        <v>43647</v>
      </c>
      <c r="L2191" s="227">
        <v>2964.3301000000001</v>
      </c>
      <c r="M2191" s="227">
        <v>36561.949999999997</v>
      </c>
      <c r="N2191" s="227">
        <v>42.462299999999999</v>
      </c>
      <c r="O2191" s="227">
        <v>1.5992</v>
      </c>
      <c r="P2191" s="227">
        <f t="shared" si="120"/>
        <v>2893.6976095238101</v>
      </c>
      <c r="Q2191" s="227">
        <f t="shared" si="118"/>
        <v>768.71861438676569</v>
      </c>
      <c r="R2191" s="227">
        <f t="shared" si="119"/>
        <v>1.6998142857142857</v>
      </c>
    </row>
    <row r="2192" spans="11:18">
      <c r="K2192">
        <v>43648</v>
      </c>
      <c r="L2192" s="227">
        <v>2973.01</v>
      </c>
      <c r="M2192" s="227">
        <v>36409.07</v>
      </c>
      <c r="N2192" s="227">
        <v>42.282499999999999</v>
      </c>
      <c r="O2192" s="227">
        <v>1.5341</v>
      </c>
      <c r="P2192" s="227">
        <f t="shared" si="120"/>
        <v>2904.5814190476194</v>
      </c>
      <c r="Q2192" s="227">
        <f t="shared" si="118"/>
        <v>771.64742676431615</v>
      </c>
      <c r="R2192" s="227">
        <f t="shared" si="119"/>
        <v>1.7030714285714288</v>
      </c>
    </row>
    <row r="2193" spans="11:18">
      <c r="K2193">
        <v>43649</v>
      </c>
      <c r="L2193" s="227">
        <v>2995.8200999999999</v>
      </c>
      <c r="M2193" s="227">
        <v>34657.440000000002</v>
      </c>
      <c r="N2193" s="227">
        <v>41.666200000000003</v>
      </c>
      <c r="O2193" s="227">
        <v>1.5289999999999999</v>
      </c>
      <c r="P2193" s="227">
        <f t="shared" si="120"/>
        <v>2913.7504714285715</v>
      </c>
      <c r="Q2193" s="227">
        <f t="shared" si="118"/>
        <v>774.90832295702307</v>
      </c>
      <c r="R2193" s="227">
        <f t="shared" si="119"/>
        <v>1.7016619047619053</v>
      </c>
    </row>
    <row r="2194" spans="11:18">
      <c r="K2194">
        <v>43650</v>
      </c>
      <c r="M2194" s="227">
        <v>35019.54</v>
      </c>
      <c r="N2194" s="227">
        <v>41.876100000000001</v>
      </c>
      <c r="O2194" s="227">
        <v>1.5580000000000001</v>
      </c>
      <c r="P2194" s="227">
        <f t="shared" si="120"/>
        <v>2918.1305000000002</v>
      </c>
      <c r="Q2194" s="227">
        <f t="shared" si="118"/>
        <v>779.08882428464551</v>
      </c>
      <c r="R2194" s="227">
        <f t="shared" si="119"/>
        <v>1.701557142857143</v>
      </c>
    </row>
    <row r="2195" spans="11:18">
      <c r="K2195">
        <v>43651</v>
      </c>
      <c r="L2195" s="227">
        <v>2990.4099000000001</v>
      </c>
      <c r="M2195" s="227">
        <v>35504.629999999997</v>
      </c>
      <c r="N2195" s="227">
        <v>42.198500000000003</v>
      </c>
      <c r="O2195" s="227">
        <v>1.5288999999999999</v>
      </c>
      <c r="P2195" s="227">
        <f t="shared" si="120"/>
        <v>2925.4764949999999</v>
      </c>
      <c r="Q2195" s="227">
        <f t="shared" si="118"/>
        <v>783.82318870383313</v>
      </c>
      <c r="R2195" s="227">
        <f t="shared" si="119"/>
        <v>1.6960857142857144</v>
      </c>
    </row>
    <row r="2196" spans="11:18">
      <c r="K2196">
        <v>43654</v>
      </c>
      <c r="L2196" s="227">
        <v>2975.95</v>
      </c>
      <c r="M2196" s="227">
        <v>36769.589999999997</v>
      </c>
      <c r="N2196" s="227">
        <v>41.7697</v>
      </c>
      <c r="O2196" s="227">
        <v>1.5835999999999999</v>
      </c>
      <c r="P2196" s="227">
        <f t="shared" si="120"/>
        <v>2930.6069899999993</v>
      </c>
      <c r="Q2196" s="227">
        <f t="shared" si="118"/>
        <v>791.64169323467775</v>
      </c>
      <c r="R2196" s="227">
        <f t="shared" si="119"/>
        <v>1.6890380952380952</v>
      </c>
    </row>
    <row r="2197" spans="11:18">
      <c r="K2197">
        <v>43655</v>
      </c>
      <c r="L2197" s="227">
        <v>2979.6298999999999</v>
      </c>
      <c r="M2197" s="227">
        <v>37620.080000000002</v>
      </c>
      <c r="N2197" s="227">
        <v>41.426299999999998</v>
      </c>
      <c r="O2197" s="227">
        <v>1.6680999999999999</v>
      </c>
      <c r="P2197" s="227">
        <f t="shared" si="120"/>
        <v>2935.2519849999999</v>
      </c>
      <c r="Q2197" s="227">
        <f t="shared" si="118"/>
        <v>802.06799001011393</v>
      </c>
      <c r="R2197" s="227">
        <f t="shared" si="119"/>
        <v>1.6856857142857142</v>
      </c>
    </row>
    <row r="2198" spans="11:18">
      <c r="K2198">
        <v>43656</v>
      </c>
      <c r="L2198" s="227">
        <v>2993.0700999999999</v>
      </c>
      <c r="M2198" s="227">
        <v>36918.839999999997</v>
      </c>
      <c r="N2198" s="227">
        <v>42.0533</v>
      </c>
      <c r="O2198" s="227">
        <v>1.7290000000000001</v>
      </c>
      <c r="P2198" s="227">
        <f t="shared" si="120"/>
        <v>2940.6194899999996</v>
      </c>
      <c r="Q2198" s="227">
        <f t="shared" ref="Q2198:Q2261" si="121">+AVERAGE(M2178:M2198)/AVERAGE(N2178:N2198)</f>
        <v>809.49724685027218</v>
      </c>
      <c r="R2198" s="227">
        <f t="shared" ref="R2198:R2261" si="122">AVERAGE(O2178:O2198)</f>
        <v>1.6836619047619046</v>
      </c>
    </row>
    <row r="2199" spans="11:18">
      <c r="K2199">
        <v>43657</v>
      </c>
      <c r="L2199" s="227">
        <v>2999.9099000000001</v>
      </c>
      <c r="M2199" s="227">
        <v>37620.22</v>
      </c>
      <c r="N2199" s="227">
        <v>42.055100000000003</v>
      </c>
      <c r="O2199" s="227">
        <v>1.7709999999999999</v>
      </c>
      <c r="P2199" s="227">
        <f t="shared" si="120"/>
        <v>2946.6229799999992</v>
      </c>
      <c r="Q2199" s="227">
        <f t="shared" si="121"/>
        <v>816.78172933012104</v>
      </c>
      <c r="R2199" s="227">
        <f t="shared" si="122"/>
        <v>1.6777190476190478</v>
      </c>
    </row>
    <row r="2200" spans="11:18">
      <c r="K2200">
        <v>43658</v>
      </c>
      <c r="L2200" s="227">
        <v>3013.77</v>
      </c>
      <c r="M2200" s="227">
        <v>38083.01</v>
      </c>
      <c r="N2200" s="227">
        <v>41.944699999999997</v>
      </c>
      <c r="O2200" s="227">
        <v>1.7395</v>
      </c>
      <c r="P2200" s="227">
        <f t="shared" si="120"/>
        <v>2952.7294849999989</v>
      </c>
      <c r="Q2200" s="227">
        <f t="shared" si="121"/>
        <v>823.46349466702657</v>
      </c>
      <c r="R2200" s="227">
        <f t="shared" si="122"/>
        <v>1.6726142857142856</v>
      </c>
    </row>
    <row r="2201" spans="11:18">
      <c r="K2201">
        <v>43661</v>
      </c>
      <c r="L2201" s="227">
        <v>3014.3</v>
      </c>
      <c r="M2201" s="227">
        <v>38632.410000000003</v>
      </c>
      <c r="N2201" s="227">
        <v>42.439100000000003</v>
      </c>
      <c r="O2201" s="227">
        <v>1.7518</v>
      </c>
      <c r="P2201" s="227">
        <f t="shared" si="120"/>
        <v>2959.0954849999994</v>
      </c>
      <c r="Q2201" s="227">
        <f t="shared" si="121"/>
        <v>831.15142855158524</v>
      </c>
      <c r="R2201" s="227">
        <f t="shared" si="122"/>
        <v>1.6702571428571429</v>
      </c>
    </row>
    <row r="2202" spans="11:18">
      <c r="K2202">
        <v>43662</v>
      </c>
      <c r="L2202" s="227">
        <v>3004.04</v>
      </c>
      <c r="M2202" s="227">
        <v>39915.25</v>
      </c>
      <c r="N2202" s="227">
        <v>42.821399999999997</v>
      </c>
      <c r="O2202" s="227">
        <v>1.7536</v>
      </c>
      <c r="P2202" s="227">
        <f t="shared" si="120"/>
        <v>2964.8139899999996</v>
      </c>
      <c r="Q2202" s="227">
        <f t="shared" si="121"/>
        <v>839.39882061423623</v>
      </c>
      <c r="R2202" s="227">
        <f t="shared" si="122"/>
        <v>1.6682333333333332</v>
      </c>
    </row>
    <row r="2203" spans="11:18">
      <c r="K2203">
        <v>43663</v>
      </c>
      <c r="L2203" s="227">
        <v>2984.4198999999999</v>
      </c>
      <c r="M2203" s="227">
        <v>42278.51</v>
      </c>
      <c r="N2203" s="227">
        <v>42.713799999999999</v>
      </c>
      <c r="O2203" s="227">
        <v>1.7992999999999999</v>
      </c>
      <c r="P2203" s="227">
        <f t="shared" si="120"/>
        <v>2968.147485</v>
      </c>
      <c r="Q2203" s="227">
        <f t="shared" si="121"/>
        <v>850.062169391775</v>
      </c>
      <c r="R2203" s="227">
        <f t="shared" si="122"/>
        <v>1.6689619047619049</v>
      </c>
    </row>
    <row r="2204" spans="11:18">
      <c r="K2204">
        <v>43664</v>
      </c>
      <c r="L2204" s="227">
        <v>2995.1100999999999</v>
      </c>
      <c r="M2204" s="227">
        <v>41681.93</v>
      </c>
      <c r="N2204" s="227">
        <v>42.745399999999997</v>
      </c>
      <c r="O2204" s="227">
        <v>1.7606999999999999</v>
      </c>
      <c r="P2204" s="227">
        <f t="shared" ref="P2204:P2267" si="123">+AVERAGE(L2184:L2204)</f>
        <v>2971.5799899999997</v>
      </c>
      <c r="Q2204" s="227">
        <f t="shared" si="121"/>
        <v>861.41102498804776</v>
      </c>
      <c r="R2204" s="227">
        <f t="shared" si="122"/>
        <v>1.6708285714285711</v>
      </c>
    </row>
    <row r="2205" spans="11:18">
      <c r="K2205">
        <v>43665</v>
      </c>
      <c r="L2205" s="227">
        <v>2976.6100999999999</v>
      </c>
      <c r="M2205" s="227">
        <v>41671.410000000003</v>
      </c>
      <c r="N2205" s="227">
        <v>42.720599999999997</v>
      </c>
      <c r="O2205" s="227">
        <v>1.7642</v>
      </c>
      <c r="P2205" s="227">
        <f t="shared" si="123"/>
        <v>2972.7015000000001</v>
      </c>
      <c r="Q2205" s="227">
        <f t="shared" si="121"/>
        <v>869.83963276338625</v>
      </c>
      <c r="R2205" s="227">
        <f t="shared" si="122"/>
        <v>1.6726142857142856</v>
      </c>
    </row>
    <row r="2206" spans="11:18">
      <c r="K2206">
        <v>43668</v>
      </c>
      <c r="L2206" s="227">
        <v>2985.03</v>
      </c>
      <c r="M2206" s="227">
        <v>41106.959999999999</v>
      </c>
      <c r="N2206" s="227">
        <v>42.546399999999998</v>
      </c>
      <c r="O2206" s="227">
        <v>1.766</v>
      </c>
      <c r="P2206" s="227">
        <f t="shared" si="123"/>
        <v>2974.4299999999994</v>
      </c>
      <c r="Q2206" s="227">
        <f t="shared" si="121"/>
        <v>878.01563075598028</v>
      </c>
      <c r="R2206" s="227">
        <f t="shared" si="122"/>
        <v>1.6783476190476188</v>
      </c>
    </row>
    <row r="2207" spans="11:18">
      <c r="K2207">
        <v>43669</v>
      </c>
      <c r="L2207" s="227">
        <v>3005.47</v>
      </c>
      <c r="M2207" s="227">
        <v>40499.15</v>
      </c>
      <c r="N2207" s="227">
        <v>42.916600000000003</v>
      </c>
      <c r="O2207" s="227">
        <v>1.7943</v>
      </c>
      <c r="P2207" s="227">
        <f t="shared" si="123"/>
        <v>2977.4359950000003</v>
      </c>
      <c r="Q2207" s="227">
        <f t="shared" si="121"/>
        <v>884.47924319001004</v>
      </c>
      <c r="R2207" s="227">
        <f t="shared" si="122"/>
        <v>1.6810666666666663</v>
      </c>
    </row>
    <row r="2208" spans="11:18">
      <c r="K2208">
        <v>43670</v>
      </c>
      <c r="L2208" s="227">
        <v>3019.5601000000001</v>
      </c>
      <c r="M2208" s="227">
        <v>41469.660000000003</v>
      </c>
      <c r="N2208" s="227">
        <v>43.173299999999998</v>
      </c>
      <c r="O2208" s="227">
        <v>1.8420000000000001</v>
      </c>
      <c r="P2208" s="227">
        <f t="shared" si="123"/>
        <v>2982.5450049999999</v>
      </c>
      <c r="Q2208" s="227">
        <f t="shared" si="121"/>
        <v>892.89532185717405</v>
      </c>
      <c r="R2208" s="227">
        <f t="shared" si="122"/>
        <v>1.6882047619047615</v>
      </c>
    </row>
    <row r="2209" spans="11:18">
      <c r="K2209">
        <v>43671</v>
      </c>
      <c r="L2209" s="227">
        <v>3003.6698999999999</v>
      </c>
      <c r="M2209" s="227">
        <v>41115.71</v>
      </c>
      <c r="N2209" s="227">
        <v>43.711799999999997</v>
      </c>
      <c r="O2209" s="227">
        <v>1.8385</v>
      </c>
      <c r="P2209" s="227">
        <f t="shared" si="123"/>
        <v>2987.0394999999999</v>
      </c>
      <c r="Q2209" s="227">
        <f t="shared" si="121"/>
        <v>901.39687515316871</v>
      </c>
      <c r="R2209" s="227">
        <f t="shared" si="122"/>
        <v>1.6957476190476188</v>
      </c>
    </row>
    <row r="2210" spans="11:18">
      <c r="K2210">
        <v>43672</v>
      </c>
      <c r="L2210" s="227">
        <v>3025.8600999999999</v>
      </c>
      <c r="M2210" s="227">
        <v>41016.019999999997</v>
      </c>
      <c r="N2210" s="227">
        <v>43.575600000000001</v>
      </c>
      <c r="O2210" s="227">
        <v>1.7715000000000001</v>
      </c>
      <c r="P2210" s="227">
        <f t="shared" si="123"/>
        <v>2992.0865100000001</v>
      </c>
      <c r="Q2210" s="227">
        <f t="shared" si="121"/>
        <v>907.98071211511319</v>
      </c>
      <c r="R2210" s="227">
        <f t="shared" si="122"/>
        <v>1.700838095238095</v>
      </c>
    </row>
    <row r="2211" spans="11:18">
      <c r="K2211">
        <v>43675</v>
      </c>
      <c r="L2211" s="227">
        <v>3020.97</v>
      </c>
      <c r="M2211" s="227">
        <v>42035.7</v>
      </c>
      <c r="N2211" s="227">
        <v>43.906799999999997</v>
      </c>
      <c r="O2211" s="227">
        <v>1.6910000000000001</v>
      </c>
      <c r="P2211" s="227">
        <f t="shared" si="123"/>
        <v>2996.0470099999998</v>
      </c>
      <c r="Q2211" s="227">
        <f t="shared" si="121"/>
        <v>914.42558864419095</v>
      </c>
      <c r="R2211" s="227">
        <f t="shared" si="122"/>
        <v>1.7034904761904766</v>
      </c>
    </row>
    <row r="2212" spans="11:18">
      <c r="K2212">
        <v>43676</v>
      </c>
      <c r="L2212" s="227">
        <v>3013.1799000000001</v>
      </c>
      <c r="M2212" s="227">
        <v>42740.38</v>
      </c>
      <c r="N2212" s="227">
        <v>44.075600000000001</v>
      </c>
      <c r="O2212" s="227">
        <v>1.7102999999999999</v>
      </c>
      <c r="P2212" s="227">
        <f t="shared" si="123"/>
        <v>2998.4895000000001</v>
      </c>
      <c r="Q2212" s="227">
        <f t="shared" si="121"/>
        <v>919.68278556185055</v>
      </c>
      <c r="R2212" s="227">
        <f t="shared" si="122"/>
        <v>1.7087809523809521</v>
      </c>
    </row>
    <row r="2213" spans="11:18">
      <c r="K2213">
        <v>43677</v>
      </c>
      <c r="L2213" s="227">
        <v>2980.3798999999999</v>
      </c>
      <c r="M2213" s="227">
        <v>42017.78</v>
      </c>
      <c r="N2213" s="227">
        <v>44.427399999999999</v>
      </c>
      <c r="O2213" s="227">
        <v>1.7769999999999999</v>
      </c>
      <c r="P2213" s="227">
        <f t="shared" si="123"/>
        <v>2998.8579950000003</v>
      </c>
      <c r="Q2213" s="227">
        <f t="shared" si="121"/>
        <v>923.73745725880735</v>
      </c>
      <c r="R2213" s="227">
        <f t="shared" si="122"/>
        <v>1.7203476190476186</v>
      </c>
    </row>
    <row r="2214" spans="11:18">
      <c r="K2214">
        <v>43678</v>
      </c>
      <c r="L2214" s="227">
        <v>2953.5601000000001</v>
      </c>
      <c r="M2214" s="227">
        <v>41633.730000000003</v>
      </c>
      <c r="N2214" s="227">
        <v>45.13</v>
      </c>
      <c r="O2214" s="227">
        <v>1.8584000000000001</v>
      </c>
      <c r="P2214" s="227">
        <f t="shared" si="123"/>
        <v>2996.744995</v>
      </c>
      <c r="Q2214" s="227">
        <f t="shared" si="121"/>
        <v>927.93267257443256</v>
      </c>
      <c r="R2214" s="227">
        <f t="shared" si="122"/>
        <v>1.7360333333333333</v>
      </c>
    </row>
    <row r="2215" spans="11:18">
      <c r="K2215">
        <v>43679</v>
      </c>
      <c r="L2215" s="227">
        <v>2932.05</v>
      </c>
      <c r="M2215" s="227">
        <v>41246.19</v>
      </c>
      <c r="N2215" s="227">
        <v>44.9114</v>
      </c>
      <c r="O2215" s="227">
        <v>1.8283</v>
      </c>
      <c r="P2215" s="227">
        <f t="shared" si="123"/>
        <v>2993.6642809523814</v>
      </c>
      <c r="Q2215" s="227">
        <f t="shared" si="121"/>
        <v>931.70798133167875</v>
      </c>
      <c r="R2215" s="227">
        <f t="shared" si="122"/>
        <v>1.7489047619047617</v>
      </c>
    </row>
    <row r="2216" spans="11:18">
      <c r="K2216">
        <v>43682</v>
      </c>
      <c r="L2216" s="227">
        <v>2844.74</v>
      </c>
      <c r="M2216" s="227">
        <v>42362.34</v>
      </c>
      <c r="N2216" s="227">
        <v>45.777999999999999</v>
      </c>
      <c r="O2216" s="227">
        <v>1.9173</v>
      </c>
      <c r="P2216" s="227">
        <f t="shared" si="123"/>
        <v>2986.7276190476196</v>
      </c>
      <c r="Q2216" s="227">
        <f t="shared" si="121"/>
        <v>935.59251702308109</v>
      </c>
      <c r="R2216" s="227">
        <f t="shared" si="122"/>
        <v>1.7673999999999996</v>
      </c>
    </row>
    <row r="2217" spans="11:18">
      <c r="K2217">
        <v>43683</v>
      </c>
      <c r="L2217" s="227">
        <v>2881.77</v>
      </c>
      <c r="M2217" s="227">
        <v>42339.82</v>
      </c>
      <c r="N2217" s="227">
        <v>45.670999999999999</v>
      </c>
      <c r="O2217" s="227">
        <v>1.9417</v>
      </c>
      <c r="P2217" s="227">
        <f t="shared" si="123"/>
        <v>2982.2428571428572</v>
      </c>
      <c r="Q2217" s="227">
        <f t="shared" si="121"/>
        <v>937.70090725863997</v>
      </c>
      <c r="R2217" s="227">
        <f t="shared" si="122"/>
        <v>1.7844523809523807</v>
      </c>
    </row>
    <row r="2218" spans="11:18">
      <c r="K2218">
        <v>43684</v>
      </c>
      <c r="L2218" s="227">
        <v>2883.98</v>
      </c>
      <c r="M2218" s="227">
        <v>43054.01</v>
      </c>
      <c r="N2218" s="227">
        <v>45.652900000000002</v>
      </c>
      <c r="O2218" s="227">
        <v>1.9347000000000001</v>
      </c>
      <c r="P2218" s="227">
        <f t="shared" si="123"/>
        <v>2977.6881000000003</v>
      </c>
      <c r="Q2218" s="227">
        <f t="shared" si="121"/>
        <v>939.308220092851</v>
      </c>
      <c r="R2218" s="227">
        <f t="shared" si="122"/>
        <v>1.7971476190476185</v>
      </c>
    </row>
    <row r="2219" spans="11:18">
      <c r="K2219">
        <v>43685</v>
      </c>
      <c r="L2219" s="227">
        <v>2938.0900999999999</v>
      </c>
      <c r="M2219" s="227">
        <v>41485.86</v>
      </c>
      <c r="N2219" s="227">
        <v>45.571100000000001</v>
      </c>
      <c r="O2219" s="227">
        <v>1.8859999999999999</v>
      </c>
      <c r="P2219" s="227">
        <f t="shared" si="123"/>
        <v>2975.0700047619048</v>
      </c>
      <c r="Q2219" s="227">
        <f t="shared" si="121"/>
        <v>940.68300293525863</v>
      </c>
      <c r="R2219" s="227">
        <f t="shared" si="122"/>
        <v>1.8046238095238092</v>
      </c>
    </row>
    <row r="2220" spans="11:18">
      <c r="K2220">
        <v>43686</v>
      </c>
      <c r="L2220" s="227">
        <v>2918.6498999999999</v>
      </c>
      <c r="M2220" s="227">
        <v>42002.34</v>
      </c>
      <c r="N2220" s="227">
        <v>45.684399999999997</v>
      </c>
      <c r="O2220" s="227">
        <v>1.8186</v>
      </c>
      <c r="P2220" s="227">
        <f t="shared" si="123"/>
        <v>2971.200480952381</v>
      </c>
      <c r="Q2220" s="227">
        <f t="shared" si="121"/>
        <v>941.73286847562645</v>
      </c>
      <c r="R2220" s="227">
        <f t="shared" si="122"/>
        <v>1.806890476190476</v>
      </c>
    </row>
    <row r="2221" spans="11:18">
      <c r="K2221">
        <v>43689</v>
      </c>
      <c r="L2221" s="227">
        <v>2883.75</v>
      </c>
      <c r="M2221" s="227">
        <v>41140.21</v>
      </c>
      <c r="N2221" s="227">
        <v>54.7911</v>
      </c>
      <c r="O2221" s="227">
        <v>1.8308</v>
      </c>
      <c r="P2221" s="227">
        <f t="shared" si="123"/>
        <v>2965.0090523809527</v>
      </c>
      <c r="Q2221" s="227">
        <f t="shared" si="121"/>
        <v>932.06331967754454</v>
      </c>
      <c r="R2221" s="227">
        <f t="shared" si="122"/>
        <v>1.8112380952380953</v>
      </c>
    </row>
    <row r="2222" spans="11:18">
      <c r="K2222">
        <v>43690</v>
      </c>
      <c r="L2222" s="227">
        <v>2926.3200999999999</v>
      </c>
      <c r="M2222" s="227">
        <v>39917.82</v>
      </c>
      <c r="N2222" s="227">
        <v>59.2849</v>
      </c>
      <c r="O2222" s="227">
        <v>1.8152999999999999</v>
      </c>
      <c r="P2222" s="227">
        <f t="shared" si="123"/>
        <v>2960.8195333333333</v>
      </c>
      <c r="Q2222" s="227">
        <f t="shared" si="121"/>
        <v>916.91749241838806</v>
      </c>
      <c r="R2222" s="227">
        <f t="shared" si="122"/>
        <v>1.8142619047619046</v>
      </c>
    </row>
    <row r="2223" spans="11:18">
      <c r="K2223">
        <v>43691</v>
      </c>
      <c r="L2223" s="227">
        <v>2840.6001000000001</v>
      </c>
      <c r="M2223" s="227">
        <v>39604.57</v>
      </c>
      <c r="N2223" s="227">
        <v>61.792000000000002</v>
      </c>
      <c r="O2223" s="227">
        <v>1.7826</v>
      </c>
      <c r="P2223" s="227">
        <f t="shared" si="123"/>
        <v>2953.0366809523807</v>
      </c>
      <c r="Q2223" s="227">
        <f t="shared" si="121"/>
        <v>898.67942286826838</v>
      </c>
      <c r="R2223" s="227">
        <f t="shared" si="122"/>
        <v>1.8156428571428569</v>
      </c>
    </row>
    <row r="2224" spans="11:18">
      <c r="K2224">
        <v>43692</v>
      </c>
      <c r="L2224" s="227">
        <v>2847.6001000000001</v>
      </c>
      <c r="M2224" s="227">
        <v>40829.699999999997</v>
      </c>
      <c r="N2224" s="227">
        <v>59.342799999999997</v>
      </c>
      <c r="O2224" s="227">
        <v>1.7448999999999999</v>
      </c>
      <c r="P2224" s="227">
        <f t="shared" si="123"/>
        <v>2946.5214523809523</v>
      </c>
      <c r="Q2224" s="227">
        <f t="shared" si="121"/>
        <v>882.07743882449495</v>
      </c>
      <c r="R2224" s="227">
        <f t="shared" si="122"/>
        <v>1.8130523809523811</v>
      </c>
    </row>
    <row r="2225" spans="11:18">
      <c r="K2225">
        <v>43693</v>
      </c>
      <c r="L2225" s="227">
        <v>2888.6799000000001</v>
      </c>
      <c r="M2225" s="227">
        <v>40341.410000000003</v>
      </c>
      <c r="N2225" s="227">
        <v>57.300400000000003</v>
      </c>
      <c r="O2225" s="227">
        <v>1.7723</v>
      </c>
      <c r="P2225" s="227">
        <f t="shared" si="123"/>
        <v>2941.4533476190477</v>
      </c>
      <c r="Q2225" s="227">
        <f t="shared" si="121"/>
        <v>867.92607639335552</v>
      </c>
      <c r="R2225" s="227">
        <f t="shared" si="122"/>
        <v>1.8136047619047619</v>
      </c>
    </row>
    <row r="2226" spans="11:18">
      <c r="K2226">
        <v>43696</v>
      </c>
      <c r="L2226" s="227">
        <v>2923.6498999999999</v>
      </c>
      <c r="M2226" s="227">
        <v>40394.949999999997</v>
      </c>
      <c r="N2226" s="227">
        <v>64.380300000000005</v>
      </c>
      <c r="O2226" s="227">
        <v>1.7706</v>
      </c>
      <c r="P2226" s="227">
        <f t="shared" si="123"/>
        <v>2938.9314333333332</v>
      </c>
      <c r="Q2226" s="227">
        <f t="shared" si="121"/>
        <v>848.3139118101783</v>
      </c>
      <c r="R2226" s="227">
        <f t="shared" si="122"/>
        <v>1.813909523809524</v>
      </c>
    </row>
    <row r="2227" spans="11:18">
      <c r="K2227">
        <v>43697</v>
      </c>
      <c r="L2227" s="227">
        <v>2900.51</v>
      </c>
      <c r="M2227" s="227">
        <v>40105.040000000001</v>
      </c>
      <c r="N2227" s="227">
        <v>56.078499999999998</v>
      </c>
      <c r="O2227" s="227">
        <v>1.7551000000000001</v>
      </c>
      <c r="P2227" s="227">
        <f t="shared" si="123"/>
        <v>2934.9066714285714</v>
      </c>
      <c r="Q2227" s="227">
        <f t="shared" si="121"/>
        <v>836.27966634524284</v>
      </c>
      <c r="R2227" s="227">
        <f t="shared" si="122"/>
        <v>1.8133904761904762</v>
      </c>
    </row>
    <row r="2228" spans="11:18">
      <c r="K2228">
        <v>43698</v>
      </c>
      <c r="L2228" s="227">
        <v>2924.4299000000001</v>
      </c>
      <c r="M2228" s="227">
        <v>41577.06</v>
      </c>
      <c r="N2228" s="227">
        <v>55.872799999999998</v>
      </c>
      <c r="O2228" s="227">
        <v>1.7414000000000001</v>
      </c>
      <c r="P2228" s="227">
        <f t="shared" si="123"/>
        <v>2931.0476190476193</v>
      </c>
      <c r="Q2228" s="227">
        <f t="shared" si="121"/>
        <v>826.98818535659166</v>
      </c>
      <c r="R2228" s="227">
        <f t="shared" si="122"/>
        <v>1.8108714285714282</v>
      </c>
    </row>
    <row r="2229" spans="11:18">
      <c r="K2229">
        <v>43699</v>
      </c>
      <c r="L2229" s="227">
        <v>2922.95</v>
      </c>
      <c r="M2229" s="227">
        <v>41033.79</v>
      </c>
      <c r="N2229" s="227">
        <v>56.333300000000001</v>
      </c>
      <c r="O2229" s="227">
        <v>1.7654000000000001</v>
      </c>
      <c r="P2229" s="227">
        <f t="shared" si="123"/>
        <v>2926.4471380952382</v>
      </c>
      <c r="Q2229" s="227">
        <f t="shared" si="121"/>
        <v>816.34271227468491</v>
      </c>
      <c r="R2229" s="227">
        <f t="shared" si="122"/>
        <v>1.8072238095238093</v>
      </c>
    </row>
    <row r="2230" spans="11:18">
      <c r="K2230">
        <v>43700</v>
      </c>
      <c r="L2230" s="227">
        <v>2847.1100999999999</v>
      </c>
      <c r="M2230" s="227">
        <v>40767.11</v>
      </c>
      <c r="N2230" s="227">
        <v>55.550800000000002</v>
      </c>
      <c r="O2230" s="227">
        <v>1.7758</v>
      </c>
      <c r="P2230" s="227">
        <f t="shared" si="123"/>
        <v>2918.9919095238097</v>
      </c>
      <c r="Q2230" s="227">
        <f t="shared" si="121"/>
        <v>807.02899449182496</v>
      </c>
      <c r="R2230" s="227">
        <f t="shared" si="122"/>
        <v>1.804238095238095</v>
      </c>
    </row>
    <row r="2231" spans="11:18">
      <c r="K2231">
        <v>43703</v>
      </c>
      <c r="L2231" s="227">
        <v>2878.3798999999999</v>
      </c>
      <c r="M2231" s="227">
        <v>40906.089999999997</v>
      </c>
      <c r="N2231" s="227">
        <v>55.603700000000003</v>
      </c>
      <c r="O2231" s="227">
        <v>1.8189</v>
      </c>
      <c r="P2231" s="227">
        <f t="shared" si="123"/>
        <v>2911.9690428571434</v>
      </c>
      <c r="Q2231" s="227">
        <f t="shared" si="121"/>
        <v>797.99891311066688</v>
      </c>
      <c r="R2231" s="227">
        <f t="shared" si="122"/>
        <v>1.8064952380952377</v>
      </c>
    </row>
    <row r="2232" spans="11:18">
      <c r="K2232">
        <v>43704</v>
      </c>
      <c r="L2232" s="227">
        <v>2869.1599000000001</v>
      </c>
      <c r="M2232" s="227">
        <v>41213.89</v>
      </c>
      <c r="N2232" s="227">
        <v>57.270099999999999</v>
      </c>
      <c r="O2232" s="227">
        <v>1.7157</v>
      </c>
      <c r="P2232" s="227">
        <f t="shared" si="123"/>
        <v>2904.7399904761905</v>
      </c>
      <c r="Q2232" s="227">
        <f t="shared" si="121"/>
        <v>787.56212730093762</v>
      </c>
      <c r="R2232" s="227">
        <f t="shared" si="122"/>
        <v>1.8076714285714284</v>
      </c>
    </row>
    <row r="2233" spans="11:18">
      <c r="K2233">
        <v>43705</v>
      </c>
      <c r="L2233" s="227">
        <v>2887.9398999999999</v>
      </c>
      <c r="M2233" s="227">
        <v>41052.949999999997</v>
      </c>
      <c r="N2233" s="227">
        <v>60.209800000000001</v>
      </c>
      <c r="O2233" s="227">
        <v>1.774</v>
      </c>
      <c r="P2233" s="227">
        <f t="shared" si="123"/>
        <v>2898.7761809523809</v>
      </c>
      <c r="Q2233" s="227">
        <f t="shared" si="121"/>
        <v>774.67152924491916</v>
      </c>
      <c r="R2233" s="227">
        <f t="shared" si="122"/>
        <v>1.8107047619047616</v>
      </c>
    </row>
    <row r="2234" spans="11:18">
      <c r="K2234">
        <v>43706</v>
      </c>
      <c r="L2234" s="227">
        <v>2924.5801000000001</v>
      </c>
      <c r="M2234" s="227">
        <v>39824.5</v>
      </c>
      <c r="N2234" s="227">
        <v>58.429499999999997</v>
      </c>
      <c r="O2234" s="227">
        <v>1.8103</v>
      </c>
      <c r="P2234" s="227">
        <f t="shared" si="123"/>
        <v>2896.1190476190473</v>
      </c>
      <c r="Q2234" s="227">
        <f t="shared" si="121"/>
        <v>763.13795351795818</v>
      </c>
      <c r="R2234" s="227">
        <f t="shared" si="122"/>
        <v>1.8122904761904759</v>
      </c>
    </row>
    <row r="2235" spans="11:18">
      <c r="K2235">
        <v>43707</v>
      </c>
      <c r="L2235" s="227">
        <v>2926.46</v>
      </c>
      <c r="M2235" s="227">
        <v>39936.15</v>
      </c>
      <c r="N2235" s="227">
        <v>63.293399999999998</v>
      </c>
      <c r="O2235" s="227">
        <v>1.8363</v>
      </c>
      <c r="P2235" s="227">
        <f t="shared" si="123"/>
        <v>2894.8285666666661</v>
      </c>
      <c r="Q2235" s="227">
        <f t="shared" si="121"/>
        <v>749.5944906790744</v>
      </c>
      <c r="R2235" s="227">
        <f t="shared" si="122"/>
        <v>1.8112380952380953</v>
      </c>
    </row>
    <row r="2236" spans="11:18">
      <c r="K2236">
        <v>43710</v>
      </c>
      <c r="M2236" s="227">
        <v>38669.46</v>
      </c>
      <c r="N2236" s="227">
        <v>67.5381</v>
      </c>
      <c r="O2236" s="227">
        <v>1.819</v>
      </c>
      <c r="P2236" s="227">
        <f t="shared" si="123"/>
        <v>2892.9674949999999</v>
      </c>
      <c r="Q2236" s="227">
        <f t="shared" si="121"/>
        <v>732.9160736942722</v>
      </c>
      <c r="R2236" s="227">
        <f t="shared" si="122"/>
        <v>1.8107952380952383</v>
      </c>
    </row>
    <row r="2237" spans="11:18">
      <c r="K2237">
        <v>43711</v>
      </c>
      <c r="L2237" s="227">
        <v>2906.27</v>
      </c>
      <c r="M2237" s="227">
        <v>38647.68</v>
      </c>
      <c r="N2237" s="227">
        <v>61.869900000000001</v>
      </c>
      <c r="O2237" s="227">
        <v>1.8415999999999999</v>
      </c>
      <c r="P2237" s="227">
        <f t="shared" si="123"/>
        <v>2896.0439949999991</v>
      </c>
      <c r="Q2237" s="227">
        <f t="shared" si="121"/>
        <v>719.85636798951236</v>
      </c>
      <c r="R2237" s="227">
        <f t="shared" si="122"/>
        <v>1.8071904761904762</v>
      </c>
    </row>
    <row r="2238" spans="11:18">
      <c r="K2238">
        <v>43712</v>
      </c>
      <c r="L2238" s="227">
        <v>2937.78</v>
      </c>
      <c r="M2238" s="227">
        <v>39200.25</v>
      </c>
      <c r="N2238" s="227">
        <v>61.610999999999997</v>
      </c>
      <c r="O2238" s="227">
        <v>1.7914000000000001</v>
      </c>
      <c r="P2238" s="227">
        <f t="shared" si="123"/>
        <v>2898.8444949999994</v>
      </c>
      <c r="Q2238" s="227">
        <f t="shared" si="121"/>
        <v>707.71298907284722</v>
      </c>
      <c r="R2238" s="227">
        <f t="shared" si="122"/>
        <v>1.8000333333333336</v>
      </c>
    </row>
    <row r="2239" spans="11:18">
      <c r="K2239">
        <v>43713</v>
      </c>
      <c r="L2239" s="227">
        <v>2976</v>
      </c>
      <c r="M2239" s="227">
        <v>38156.949999999997</v>
      </c>
      <c r="N2239" s="227">
        <v>62.987200000000001</v>
      </c>
      <c r="O2239" s="227">
        <v>1.8922000000000001</v>
      </c>
      <c r="P2239" s="227">
        <f t="shared" si="123"/>
        <v>2903.445494999999</v>
      </c>
      <c r="Q2239" s="227">
        <f t="shared" si="121"/>
        <v>693.65266947745761</v>
      </c>
      <c r="R2239" s="227">
        <f t="shared" si="122"/>
        <v>1.7980095238095239</v>
      </c>
    </row>
    <row r="2240" spans="11:18">
      <c r="K2240">
        <v>43714</v>
      </c>
      <c r="L2240" s="227">
        <v>2978.71</v>
      </c>
      <c r="M2240" s="227">
        <v>38390.839999999997</v>
      </c>
      <c r="N2240" s="227">
        <v>65.052700000000002</v>
      </c>
      <c r="O2240" s="227">
        <v>1.8226</v>
      </c>
      <c r="P2240" s="227">
        <f t="shared" si="123"/>
        <v>2905.4764899999996</v>
      </c>
      <c r="Q2240" s="227">
        <f t="shared" si="121"/>
        <v>680.26171901802218</v>
      </c>
      <c r="R2240" s="227">
        <f t="shared" si="122"/>
        <v>1.7949904761904765</v>
      </c>
    </row>
    <row r="2241" spans="11:18">
      <c r="K2241">
        <v>43717</v>
      </c>
      <c r="L2241" s="227">
        <v>2978.4299000000001</v>
      </c>
      <c r="M2241" s="227">
        <v>38961.410000000003</v>
      </c>
      <c r="N2241" s="227">
        <v>64.178799999999995</v>
      </c>
      <c r="O2241" s="227">
        <v>1.8713</v>
      </c>
      <c r="P2241" s="227">
        <f t="shared" si="123"/>
        <v>2908.4654899999996</v>
      </c>
      <c r="Q2241" s="227">
        <f t="shared" si="121"/>
        <v>667.85123204687477</v>
      </c>
      <c r="R2241" s="227">
        <f t="shared" si="122"/>
        <v>1.7975000000000001</v>
      </c>
    </row>
    <row r="2242" spans="11:18">
      <c r="K2242">
        <v>43718</v>
      </c>
      <c r="L2242" s="227">
        <v>2979.3899000000001</v>
      </c>
      <c r="M2242" s="227">
        <v>38602.480000000003</v>
      </c>
      <c r="N2242" s="227">
        <v>67.195999999999998</v>
      </c>
      <c r="O2242" s="227">
        <v>1.8801000000000001</v>
      </c>
      <c r="P2242" s="227">
        <f t="shared" si="123"/>
        <v>2913.2474849999994</v>
      </c>
      <c r="Q2242" s="227">
        <f t="shared" si="121"/>
        <v>659.33757402594154</v>
      </c>
      <c r="R2242" s="227">
        <f t="shared" si="122"/>
        <v>1.7998476190476189</v>
      </c>
    </row>
    <row r="2243" spans="11:18">
      <c r="K2243">
        <v>43719</v>
      </c>
      <c r="L2243" s="227">
        <v>3000.9299000000001</v>
      </c>
      <c r="M2243" s="227">
        <v>36422.239999999998</v>
      </c>
      <c r="N2243" s="227">
        <v>66.892899999999997</v>
      </c>
      <c r="O2243" s="227">
        <v>1.9169</v>
      </c>
      <c r="P2243" s="227">
        <f t="shared" si="123"/>
        <v>2916.9779750000002</v>
      </c>
      <c r="Q2243" s="227">
        <f t="shared" si="121"/>
        <v>652.68139107151796</v>
      </c>
      <c r="R2243" s="227">
        <f t="shared" si="122"/>
        <v>1.804685714285714</v>
      </c>
    </row>
    <row r="2244" spans="11:18">
      <c r="K2244">
        <v>43720</v>
      </c>
      <c r="L2244" s="227">
        <v>3009.5700999999999</v>
      </c>
      <c r="M2244" s="227">
        <v>35387.050000000003</v>
      </c>
      <c r="N2244" s="227">
        <v>68.885999999999996</v>
      </c>
      <c r="O2244" s="227">
        <v>1.9204000000000001</v>
      </c>
      <c r="P2244" s="227">
        <f t="shared" si="123"/>
        <v>2925.4264750000002</v>
      </c>
      <c r="Q2244" s="227">
        <f t="shared" si="121"/>
        <v>645.80076803553686</v>
      </c>
      <c r="R2244" s="227">
        <f t="shared" si="122"/>
        <v>1.811247619047619</v>
      </c>
    </row>
    <row r="2245" spans="11:18">
      <c r="K2245">
        <v>43721</v>
      </c>
      <c r="L2245" s="227">
        <v>3007.3899000000001</v>
      </c>
      <c r="M2245" s="227">
        <v>34973.18</v>
      </c>
      <c r="N2245" s="227">
        <v>73.257099999999994</v>
      </c>
      <c r="O2245" s="227">
        <v>1.9171</v>
      </c>
      <c r="P2245" s="227">
        <f t="shared" si="123"/>
        <v>2933.4159650000001</v>
      </c>
      <c r="Q2245" s="227">
        <f t="shared" si="121"/>
        <v>634.38172391081252</v>
      </c>
      <c r="R2245" s="227">
        <f t="shared" si="122"/>
        <v>1.819447619047619</v>
      </c>
    </row>
    <row r="2246" spans="11:18">
      <c r="K2246">
        <v>43724</v>
      </c>
      <c r="L2246" s="227">
        <v>2997.96</v>
      </c>
      <c r="M2246" s="227">
        <v>36253.25</v>
      </c>
      <c r="N2246" s="227">
        <v>70.620599999999996</v>
      </c>
      <c r="O2246" s="227">
        <v>1.9294</v>
      </c>
      <c r="P2246" s="227">
        <f t="shared" si="123"/>
        <v>2938.8799700000004</v>
      </c>
      <c r="Q2246" s="227">
        <f t="shared" si="121"/>
        <v>624.83322639910909</v>
      </c>
      <c r="R2246" s="227">
        <f t="shared" si="122"/>
        <v>1.8269285714285712</v>
      </c>
    </row>
    <row r="2247" spans="11:18">
      <c r="K2247">
        <v>43725</v>
      </c>
      <c r="L2247" s="227">
        <v>3005.7</v>
      </c>
      <c r="M2247" s="227">
        <v>35999.22</v>
      </c>
      <c r="N2247" s="227">
        <v>70.229699999999994</v>
      </c>
      <c r="O2247" s="227">
        <v>1.8996</v>
      </c>
      <c r="P2247" s="227">
        <f t="shared" si="123"/>
        <v>2942.9824749999998</v>
      </c>
      <c r="Q2247" s="227">
        <f t="shared" si="121"/>
        <v>618.72946443714557</v>
      </c>
      <c r="R2247" s="227">
        <f t="shared" si="122"/>
        <v>1.8330714285714282</v>
      </c>
    </row>
    <row r="2248" spans="11:18">
      <c r="K2248">
        <v>43726</v>
      </c>
      <c r="L2248" s="227">
        <v>3006.73</v>
      </c>
      <c r="M2248" s="227">
        <v>37243.360000000001</v>
      </c>
      <c r="N2248" s="227">
        <v>69.787199999999999</v>
      </c>
      <c r="O2248" s="227">
        <v>1.8944000000000001</v>
      </c>
      <c r="P2248" s="227">
        <f t="shared" si="123"/>
        <v>2948.2934750000004</v>
      </c>
      <c r="Q2248" s="227">
        <f t="shared" si="121"/>
        <v>610.21749110395319</v>
      </c>
      <c r="R2248" s="227">
        <f t="shared" si="122"/>
        <v>1.8397047619047615</v>
      </c>
    </row>
    <row r="2249" spans="11:18">
      <c r="K2249">
        <v>43727</v>
      </c>
      <c r="L2249" s="227">
        <v>3006.79</v>
      </c>
      <c r="M2249" s="227">
        <v>36772.199999999997</v>
      </c>
      <c r="N2249" s="227">
        <v>68.475800000000007</v>
      </c>
      <c r="O2249" s="227">
        <v>1.8752</v>
      </c>
      <c r="P2249" s="227">
        <f t="shared" si="123"/>
        <v>2952.4114799999998</v>
      </c>
      <c r="Q2249" s="227">
        <f t="shared" si="121"/>
        <v>600.92909724832191</v>
      </c>
      <c r="R2249" s="227">
        <f t="shared" si="122"/>
        <v>1.8460761904761902</v>
      </c>
    </row>
    <row r="2250" spans="11:18">
      <c r="K2250">
        <v>43728</v>
      </c>
      <c r="L2250" s="227">
        <v>2992.0700999999999</v>
      </c>
      <c r="M2250" s="227">
        <v>35222.43</v>
      </c>
      <c r="N2250" s="227">
        <v>68.993099999999998</v>
      </c>
      <c r="O2250" s="227">
        <v>1.8788</v>
      </c>
      <c r="P2250" s="227">
        <f t="shared" si="123"/>
        <v>2955.8674849999998</v>
      </c>
      <c r="Q2250" s="227">
        <f t="shared" si="121"/>
        <v>591.04716770351183</v>
      </c>
      <c r="R2250" s="227">
        <f t="shared" si="122"/>
        <v>1.8514761904761905</v>
      </c>
    </row>
    <row r="2251" spans="11:18">
      <c r="K2251">
        <v>43731</v>
      </c>
      <c r="L2251" s="227">
        <v>2991.78</v>
      </c>
      <c r="M2251" s="227">
        <v>30379.9</v>
      </c>
      <c r="N2251" s="227">
        <v>67.7577</v>
      </c>
      <c r="O2251" s="227">
        <v>1.9175</v>
      </c>
      <c r="P2251" s="227">
        <f t="shared" si="123"/>
        <v>2963.1009799999997</v>
      </c>
      <c r="Q2251" s="227">
        <f t="shared" si="121"/>
        <v>578.20026168123081</v>
      </c>
      <c r="R2251" s="227">
        <f t="shared" si="122"/>
        <v>1.8582238095238095</v>
      </c>
    </row>
    <row r="2252" spans="11:18">
      <c r="K2252">
        <v>43732</v>
      </c>
      <c r="L2252" s="227">
        <v>2966.6001000000001</v>
      </c>
      <c r="M2252" s="227">
        <v>32832.26</v>
      </c>
      <c r="N2252" s="227">
        <v>65.577399999999997</v>
      </c>
      <c r="O2252" s="227">
        <v>1.8771</v>
      </c>
      <c r="P2252" s="227">
        <f t="shared" si="123"/>
        <v>2967.51199</v>
      </c>
      <c r="Q2252" s="227">
        <f t="shared" si="121"/>
        <v>568.17165103752313</v>
      </c>
      <c r="R2252" s="227">
        <f t="shared" si="122"/>
        <v>1.8609952380952381</v>
      </c>
    </row>
    <row r="2253" spans="11:18">
      <c r="K2253">
        <v>43733</v>
      </c>
      <c r="L2253" s="227">
        <v>2984.8701000000001</v>
      </c>
      <c r="M2253" s="227">
        <v>31419.599999999999</v>
      </c>
      <c r="N2253" s="227">
        <v>64.888800000000003</v>
      </c>
      <c r="O2253" s="227">
        <v>1.7881</v>
      </c>
      <c r="P2253" s="227">
        <f t="shared" si="123"/>
        <v>2973.2974999999997</v>
      </c>
      <c r="Q2253" s="227">
        <f t="shared" si="121"/>
        <v>557.99460515703072</v>
      </c>
      <c r="R2253" s="227">
        <f t="shared" si="122"/>
        <v>1.8644428571428568</v>
      </c>
    </row>
    <row r="2254" spans="11:18">
      <c r="K2254">
        <v>43734</v>
      </c>
      <c r="L2254" s="227">
        <v>2977.6201000000001</v>
      </c>
      <c r="M2254" s="227">
        <v>28351.89</v>
      </c>
      <c r="N2254" s="227">
        <v>64.141199999999998</v>
      </c>
      <c r="O2254" s="227">
        <v>1.8089999999999999</v>
      </c>
      <c r="P2254" s="227">
        <f t="shared" si="123"/>
        <v>2977.7815099999998</v>
      </c>
      <c r="Q2254" s="227">
        <f t="shared" si="121"/>
        <v>547.29176386744462</v>
      </c>
      <c r="R2254" s="227">
        <f t="shared" si="122"/>
        <v>1.8661095238095233</v>
      </c>
    </row>
    <row r="2255" spans="11:18">
      <c r="K2255">
        <v>43735</v>
      </c>
      <c r="L2255" s="227">
        <v>2961.79</v>
      </c>
      <c r="M2255" s="227">
        <v>28447.97</v>
      </c>
      <c r="N2255" s="227">
        <v>63.384700000000002</v>
      </c>
      <c r="O2255" s="227">
        <v>1.8177000000000001</v>
      </c>
      <c r="P2255" s="227">
        <f t="shared" si="123"/>
        <v>2979.6420050000002</v>
      </c>
      <c r="Q2255" s="227">
        <f t="shared" si="121"/>
        <v>537.20421162732043</v>
      </c>
      <c r="R2255" s="227">
        <f t="shared" si="122"/>
        <v>1.8664619047619049</v>
      </c>
    </row>
    <row r="2256" spans="11:18">
      <c r="K2256">
        <v>43738</v>
      </c>
      <c r="L2256" s="227">
        <v>2976.74</v>
      </c>
      <c r="M2256" s="227">
        <v>25697.51</v>
      </c>
      <c r="N2256" s="227">
        <v>63.78</v>
      </c>
      <c r="O2256" s="227">
        <v>1.8737999999999999</v>
      </c>
      <c r="P2256" s="227">
        <f t="shared" si="123"/>
        <v>2982.1560049999998</v>
      </c>
      <c r="Q2256" s="227">
        <f t="shared" si="121"/>
        <v>526.82558279941406</v>
      </c>
      <c r="R2256" s="227">
        <f t="shared" si="122"/>
        <v>1.8682476190476196</v>
      </c>
    </row>
    <row r="2257" spans="11:18">
      <c r="K2257">
        <v>43739</v>
      </c>
      <c r="L2257" s="227">
        <v>2940.25</v>
      </c>
      <c r="M2257" s="227">
        <v>25823.46</v>
      </c>
      <c r="N2257" s="227">
        <v>66.735399999999998</v>
      </c>
      <c r="O2257" s="227">
        <v>1.8545</v>
      </c>
      <c r="P2257" s="227">
        <f t="shared" si="123"/>
        <v>2980.160480952381</v>
      </c>
      <c r="Q2257" s="227">
        <f t="shared" si="121"/>
        <v>517.92843416816618</v>
      </c>
      <c r="R2257" s="227">
        <f t="shared" si="122"/>
        <v>1.8699380952380957</v>
      </c>
    </row>
    <row r="2258" spans="11:18">
      <c r="K2258">
        <v>43740</v>
      </c>
      <c r="L2258" s="227">
        <v>2887.6100999999999</v>
      </c>
      <c r="M2258" s="227">
        <v>22087.13</v>
      </c>
      <c r="N2258" s="227">
        <v>67.241799999999998</v>
      </c>
      <c r="O2258" s="227">
        <v>1.8196000000000001</v>
      </c>
      <c r="P2258" s="227">
        <f t="shared" si="123"/>
        <v>2979.2719142857145</v>
      </c>
      <c r="Q2258" s="227">
        <f t="shared" si="121"/>
        <v>504.12865292391928</v>
      </c>
      <c r="R2258" s="227">
        <f t="shared" si="122"/>
        <v>1.8688904761904768</v>
      </c>
    </row>
    <row r="2259" spans="11:18">
      <c r="K2259">
        <v>43741</v>
      </c>
      <c r="L2259" s="227">
        <v>2910.6298999999999</v>
      </c>
      <c r="M2259" s="227">
        <v>22656.43</v>
      </c>
      <c r="N2259" s="227">
        <v>66.172200000000004</v>
      </c>
      <c r="O2259" s="227">
        <v>1.8459000000000001</v>
      </c>
      <c r="P2259" s="227">
        <f t="shared" si="123"/>
        <v>2977.979052380952</v>
      </c>
      <c r="Q2259" s="227">
        <f t="shared" si="121"/>
        <v>490.72887678976855</v>
      </c>
      <c r="R2259" s="227">
        <f t="shared" si="122"/>
        <v>1.8714857142857144</v>
      </c>
    </row>
    <row r="2260" spans="11:18">
      <c r="K2260">
        <v>43742</v>
      </c>
      <c r="L2260" s="227">
        <v>2952.01</v>
      </c>
      <c r="M2260" s="227">
        <v>23890.35</v>
      </c>
      <c r="N2260" s="227">
        <v>67.543099999999995</v>
      </c>
      <c r="O2260" s="227">
        <v>1.8109</v>
      </c>
      <c r="P2260" s="227">
        <f t="shared" si="123"/>
        <v>2976.8366714285712</v>
      </c>
      <c r="Q2260" s="227">
        <f t="shared" si="121"/>
        <v>479.03168163248989</v>
      </c>
      <c r="R2260" s="227">
        <f t="shared" si="122"/>
        <v>1.8676142857142854</v>
      </c>
    </row>
    <row r="2261" spans="11:18">
      <c r="K2261">
        <v>43745</v>
      </c>
      <c r="L2261" s="227">
        <v>2938.79</v>
      </c>
      <c r="M2261" s="227">
        <v>26338.03</v>
      </c>
      <c r="N2261" s="227">
        <v>66.0501</v>
      </c>
      <c r="O2261" s="227">
        <v>1.7829999999999999</v>
      </c>
      <c r="P2261" s="227">
        <f t="shared" si="123"/>
        <v>2974.9357190476194</v>
      </c>
      <c r="Q2261" s="227">
        <f t="shared" si="121"/>
        <v>470.15599916588144</v>
      </c>
      <c r="R2261" s="227">
        <f t="shared" si="122"/>
        <v>1.8657285714285712</v>
      </c>
    </row>
    <row r="2262" spans="11:18">
      <c r="K2262">
        <v>43746</v>
      </c>
      <c r="L2262" s="227">
        <v>2893.0601000000001</v>
      </c>
      <c r="M2262" s="227">
        <v>25483.94</v>
      </c>
      <c r="N2262" s="227">
        <v>67.243600000000001</v>
      </c>
      <c r="O2262" s="227">
        <v>1.8073999999999999</v>
      </c>
      <c r="P2262" s="227">
        <f t="shared" si="123"/>
        <v>2970.8704904761908</v>
      </c>
      <c r="Q2262" s="227">
        <f t="shared" ref="Q2262:Q2321" si="124">+AVERAGE(M2242:M2262)/AVERAGE(N2242:N2262)</f>
        <v>459.61187243012432</v>
      </c>
      <c r="R2262" s="227">
        <f t="shared" ref="R2262:R2321" si="125">AVERAGE(O2242:O2262)</f>
        <v>1.8626857142857143</v>
      </c>
    </row>
    <row r="2263" spans="11:18">
      <c r="K2263">
        <v>43747</v>
      </c>
      <c r="L2263" s="227">
        <v>2919.3998999999999</v>
      </c>
      <c r="M2263" s="227">
        <v>24058.6</v>
      </c>
      <c r="N2263" s="227">
        <v>67.908000000000001</v>
      </c>
      <c r="O2263" s="227">
        <v>1.8214999999999999</v>
      </c>
      <c r="P2263" s="227">
        <f t="shared" si="123"/>
        <v>2968.0138238095237</v>
      </c>
      <c r="Q2263" s="227">
        <f t="shared" si="124"/>
        <v>449.10644954556716</v>
      </c>
      <c r="R2263" s="227">
        <f t="shared" si="125"/>
        <v>1.859895238095238</v>
      </c>
    </row>
    <row r="2264" spans="11:18">
      <c r="K2264">
        <v>43748</v>
      </c>
      <c r="L2264" s="227">
        <v>2938.1298999999999</v>
      </c>
      <c r="M2264" s="227">
        <v>24384.240000000002</v>
      </c>
      <c r="N2264" s="227">
        <v>68.140699999999995</v>
      </c>
      <c r="O2264" s="227">
        <v>1.7743</v>
      </c>
      <c r="P2264" s="227">
        <f t="shared" si="123"/>
        <v>2965.0233476190474</v>
      </c>
      <c r="Q2264" s="227">
        <f t="shared" si="124"/>
        <v>440.21439084955529</v>
      </c>
      <c r="R2264" s="227">
        <f t="shared" si="125"/>
        <v>1.8531047619047618</v>
      </c>
    </row>
    <row r="2265" spans="11:18">
      <c r="K2265">
        <v>43749</v>
      </c>
      <c r="L2265" s="227">
        <v>2970.27</v>
      </c>
      <c r="M2265" s="227">
        <v>25324.28</v>
      </c>
      <c r="N2265" s="227">
        <v>69.158299999999997</v>
      </c>
      <c r="O2265" s="227">
        <v>1.7690999999999999</v>
      </c>
      <c r="P2265" s="227">
        <f t="shared" si="123"/>
        <v>2963.1519142857137</v>
      </c>
      <c r="Q2265" s="227">
        <f t="shared" si="124"/>
        <v>433.02877417857002</v>
      </c>
      <c r="R2265" s="227">
        <f t="shared" si="125"/>
        <v>1.8459000000000003</v>
      </c>
    </row>
    <row r="2266" spans="11:18">
      <c r="K2266">
        <v>43752</v>
      </c>
      <c r="L2266" s="227">
        <v>2966.1498999999999</v>
      </c>
      <c r="M2266" s="227">
        <v>26003.279999999999</v>
      </c>
      <c r="N2266" s="227">
        <v>71.297899999999998</v>
      </c>
      <c r="O2266" s="227">
        <v>1.7324999999999999</v>
      </c>
      <c r="P2266" s="227">
        <f t="shared" si="123"/>
        <v>2961.1881047619045</v>
      </c>
      <c r="Q2266" s="227">
        <f t="shared" si="124"/>
        <v>427.28970743480113</v>
      </c>
      <c r="R2266" s="227">
        <f t="shared" si="125"/>
        <v>1.8371095238095241</v>
      </c>
    </row>
    <row r="2267" spans="11:18">
      <c r="K2267">
        <v>43753</v>
      </c>
      <c r="L2267" s="227">
        <v>2995.6799000000001</v>
      </c>
      <c r="M2267" s="227">
        <v>26505.41</v>
      </c>
      <c r="N2267" s="227">
        <v>69.131600000000006</v>
      </c>
      <c r="O2267" s="227">
        <v>1.6839</v>
      </c>
      <c r="P2267" s="227">
        <f t="shared" si="123"/>
        <v>2961.0795285714289</v>
      </c>
      <c r="Q2267" s="227">
        <f t="shared" si="124"/>
        <v>420.8442074609892</v>
      </c>
      <c r="R2267" s="227">
        <f t="shared" si="125"/>
        <v>1.8254190476190482</v>
      </c>
    </row>
    <row r="2268" spans="11:18">
      <c r="K2268">
        <v>43754</v>
      </c>
      <c r="L2268" s="227">
        <v>2989.6898999999999</v>
      </c>
      <c r="M2268" s="227">
        <v>26922.59</v>
      </c>
      <c r="N2268" s="227">
        <v>68.9863</v>
      </c>
      <c r="O2268" s="227">
        <v>1.6080000000000001</v>
      </c>
      <c r="P2268" s="227">
        <f t="shared" ref="P2268:P2321" si="126">+AVERAGE(L2248:L2268)</f>
        <v>2960.3171428571427</v>
      </c>
      <c r="Q2268" s="227">
        <f t="shared" si="124"/>
        <v>414.78828619389662</v>
      </c>
      <c r="R2268" s="227">
        <f t="shared" si="125"/>
        <v>1.8115333333333337</v>
      </c>
    </row>
    <row r="2269" spans="11:18">
      <c r="K2269">
        <v>43755</v>
      </c>
      <c r="L2269" s="227">
        <v>2997.95</v>
      </c>
      <c r="M2269" s="227">
        <v>26696.1</v>
      </c>
      <c r="N2269" s="227">
        <v>72.707300000000004</v>
      </c>
      <c r="O2269" s="227">
        <v>1.6561999999999999</v>
      </c>
      <c r="P2269" s="227">
        <f t="shared" si="126"/>
        <v>2959.899047619047</v>
      </c>
      <c r="Q2269" s="227">
        <f t="shared" si="124"/>
        <v>406.48025351246883</v>
      </c>
      <c r="R2269" s="227">
        <f t="shared" si="125"/>
        <v>1.8001904761904763</v>
      </c>
    </row>
    <row r="2270" spans="11:18">
      <c r="K2270">
        <v>43756</v>
      </c>
      <c r="L2270" s="227">
        <v>2986.2</v>
      </c>
      <c r="M2270" s="227">
        <v>28017.59</v>
      </c>
      <c r="N2270" s="227">
        <v>74.479500000000002</v>
      </c>
      <c r="O2270" s="227">
        <v>1.5839000000000001</v>
      </c>
      <c r="P2270" s="227">
        <f t="shared" si="126"/>
        <v>2958.9185714285709</v>
      </c>
      <c r="Q2270" s="227">
        <f t="shared" si="124"/>
        <v>398.60376845812266</v>
      </c>
      <c r="R2270" s="227">
        <f t="shared" si="125"/>
        <v>1.7863190476190478</v>
      </c>
    </row>
    <row r="2271" spans="11:18">
      <c r="K2271">
        <v>43759</v>
      </c>
      <c r="L2271" s="227">
        <v>3006.72</v>
      </c>
      <c r="M2271" s="227">
        <v>28880.639999999999</v>
      </c>
      <c r="N2271" s="227">
        <v>74.856499999999997</v>
      </c>
      <c r="O2271" s="227">
        <v>1.5855999999999999</v>
      </c>
      <c r="P2271" s="227">
        <f t="shared" si="126"/>
        <v>2959.6161857142852</v>
      </c>
      <c r="Q2271" s="227">
        <f t="shared" si="124"/>
        <v>392.52257998471242</v>
      </c>
      <c r="R2271" s="227">
        <f t="shared" si="125"/>
        <v>1.7723571428571427</v>
      </c>
    </row>
    <row r="2272" spans="11:18">
      <c r="K2272">
        <v>43760</v>
      </c>
      <c r="L2272" s="227">
        <v>2995.99</v>
      </c>
      <c r="M2272" s="227">
        <v>30781.54</v>
      </c>
      <c r="N2272" s="227">
        <v>78.315100000000001</v>
      </c>
      <c r="O2272" s="227">
        <v>1.5067999999999999</v>
      </c>
      <c r="P2272" s="227">
        <f t="shared" si="126"/>
        <v>2959.8166619047615</v>
      </c>
      <c r="Q2272" s="227">
        <f t="shared" si="124"/>
        <v>389.91962034847057</v>
      </c>
      <c r="R2272" s="227">
        <f t="shared" si="125"/>
        <v>1.7528000000000001</v>
      </c>
    </row>
    <row r="2273" spans="11:18">
      <c r="K2273">
        <v>43761</v>
      </c>
      <c r="L2273" s="227">
        <v>3004.52</v>
      </c>
      <c r="M2273" s="227">
        <v>32070.67</v>
      </c>
      <c r="N2273" s="227">
        <v>77.233599999999996</v>
      </c>
      <c r="O2273" s="227">
        <v>1.5271999999999999</v>
      </c>
      <c r="P2273" s="227">
        <f t="shared" si="126"/>
        <v>2961.6223714285707</v>
      </c>
      <c r="Q2273" s="227">
        <f t="shared" si="124"/>
        <v>386.25839030707755</v>
      </c>
      <c r="R2273" s="227">
        <f t="shared" si="125"/>
        <v>1.7361380952380956</v>
      </c>
    </row>
    <row r="2274" spans="11:18">
      <c r="K2274">
        <v>43762</v>
      </c>
      <c r="L2274" s="227">
        <v>3010.29</v>
      </c>
      <c r="M2274" s="227">
        <v>30077.72</v>
      </c>
      <c r="N2274" s="227">
        <v>79.010099999999994</v>
      </c>
      <c r="O2274" s="227">
        <v>1.5991</v>
      </c>
      <c r="P2274" s="227">
        <f t="shared" si="126"/>
        <v>2962.8328428571422</v>
      </c>
      <c r="Q2274" s="227">
        <f t="shared" si="124"/>
        <v>381.61454222943775</v>
      </c>
      <c r="R2274" s="227">
        <f t="shared" si="125"/>
        <v>1.7271380952380955</v>
      </c>
    </row>
    <row r="2275" spans="11:18">
      <c r="K2275">
        <v>43763</v>
      </c>
      <c r="L2275" s="227">
        <v>3022.55</v>
      </c>
      <c r="M2275" s="227">
        <v>29883.279999999999</v>
      </c>
      <c r="N2275" s="227">
        <v>80.042100000000005</v>
      </c>
      <c r="O2275" s="227">
        <v>1.6508</v>
      </c>
      <c r="P2275" s="227">
        <f t="shared" si="126"/>
        <v>2964.9723619047618</v>
      </c>
      <c r="Q2275" s="227">
        <f t="shared" si="124"/>
        <v>378.54804920232465</v>
      </c>
      <c r="R2275" s="227">
        <f t="shared" si="125"/>
        <v>1.7196047619047614</v>
      </c>
    </row>
    <row r="2276" spans="11:18">
      <c r="K2276">
        <v>43766</v>
      </c>
      <c r="L2276" s="227">
        <v>3039.4198999999999</v>
      </c>
      <c r="M2276" s="227">
        <v>30535.73</v>
      </c>
      <c r="N2276" s="227">
        <v>82.385099999999994</v>
      </c>
      <c r="O2276" s="227">
        <v>1.6422000000000001</v>
      </c>
      <c r="P2276" s="227">
        <f t="shared" si="126"/>
        <v>2968.6690238095234</v>
      </c>
      <c r="Q2276" s="227">
        <f t="shared" si="124"/>
        <v>375.14125394757917</v>
      </c>
      <c r="R2276" s="227">
        <f t="shared" si="125"/>
        <v>1.7112476190476187</v>
      </c>
    </row>
    <row r="2277" spans="11:18">
      <c r="K2277">
        <v>43767</v>
      </c>
      <c r="L2277" s="227">
        <v>3036.8899000000001</v>
      </c>
      <c r="M2277" s="227">
        <v>30237.08</v>
      </c>
      <c r="N2277" s="227">
        <v>76.678399999999996</v>
      </c>
      <c r="O2277" s="227">
        <v>1.5833999999999999</v>
      </c>
      <c r="P2277" s="227">
        <f t="shared" si="126"/>
        <v>2971.5333047619047</v>
      </c>
      <c r="Q2277" s="227">
        <f t="shared" si="124"/>
        <v>374.9433126756291</v>
      </c>
      <c r="R2277" s="227">
        <f t="shared" si="125"/>
        <v>1.6974190476190476</v>
      </c>
    </row>
    <row r="2278" spans="11:18">
      <c r="K2278">
        <v>43768</v>
      </c>
      <c r="L2278" s="227">
        <v>3046.77</v>
      </c>
      <c r="M2278" s="227">
        <v>30554.880000000001</v>
      </c>
      <c r="N2278" s="227">
        <v>79.016199999999998</v>
      </c>
      <c r="O2278" s="227">
        <v>1.5696000000000001</v>
      </c>
      <c r="P2278" s="227">
        <f t="shared" si="126"/>
        <v>2976.6056857142853</v>
      </c>
      <c r="Q2278" s="227">
        <f t="shared" si="124"/>
        <v>375.02654736569207</v>
      </c>
      <c r="R2278" s="227">
        <f t="shared" si="125"/>
        <v>1.6838523809523811</v>
      </c>
    </row>
    <row r="2279" spans="11:18">
      <c r="K2279">
        <v>43769</v>
      </c>
      <c r="L2279" s="227">
        <v>3037.5601000000001</v>
      </c>
      <c r="M2279" s="227">
        <v>30378.94</v>
      </c>
      <c r="N2279" s="227">
        <v>80.603099999999998</v>
      </c>
      <c r="O2279" s="227">
        <v>1.6006</v>
      </c>
      <c r="P2279" s="227">
        <f t="shared" si="126"/>
        <v>2983.7461619047622</v>
      </c>
      <c r="Q2279" s="227">
        <f t="shared" si="124"/>
        <v>377.16126157708317</v>
      </c>
      <c r="R2279" s="227">
        <f t="shared" si="125"/>
        <v>1.6734238095238094</v>
      </c>
    </row>
    <row r="2280" spans="11:18">
      <c r="K2280">
        <v>43770</v>
      </c>
      <c r="L2280" s="227">
        <v>3066.9099000000001</v>
      </c>
      <c r="M2280" s="227">
        <v>29258.1</v>
      </c>
      <c r="N2280" s="227">
        <v>80.887</v>
      </c>
      <c r="O2280" s="227">
        <v>1.6333</v>
      </c>
      <c r="P2280" s="227">
        <f t="shared" si="126"/>
        <v>2991.1880666666666</v>
      </c>
      <c r="Q2280" s="227">
        <f t="shared" si="124"/>
        <v>377.83912157814615</v>
      </c>
      <c r="R2280" s="227">
        <f t="shared" si="125"/>
        <v>1.6633</v>
      </c>
    </row>
    <row r="2281" spans="11:18">
      <c r="K2281">
        <v>43773</v>
      </c>
      <c r="L2281" s="227">
        <v>3078.27</v>
      </c>
      <c r="M2281" s="227">
        <v>29986.23</v>
      </c>
      <c r="N2281" s="227">
        <v>80.769099999999995</v>
      </c>
      <c r="O2281" s="227">
        <v>1.6173</v>
      </c>
      <c r="P2281" s="227">
        <f t="shared" si="126"/>
        <v>2997.2004476190477</v>
      </c>
      <c r="Q2281" s="227">
        <f t="shared" si="124"/>
        <v>378.54113452390175</v>
      </c>
      <c r="R2281" s="227">
        <f t="shared" si="125"/>
        <v>1.6540809523809525</v>
      </c>
    </row>
    <row r="2282" spans="11:18">
      <c r="K2282">
        <v>43774</v>
      </c>
      <c r="L2282" s="227">
        <v>3074.6201000000001</v>
      </c>
      <c r="M2282" s="227">
        <v>33064.839999999997</v>
      </c>
      <c r="N2282" s="227">
        <v>79.4709</v>
      </c>
      <c r="O2282" s="227">
        <v>1.5848</v>
      </c>
      <c r="P2282" s="227">
        <f t="shared" si="126"/>
        <v>3003.6685476190478</v>
      </c>
      <c r="Q2282" s="227">
        <f t="shared" si="124"/>
        <v>379.58432267618156</v>
      </c>
      <c r="R2282" s="227">
        <f t="shared" si="125"/>
        <v>1.6446428571428573</v>
      </c>
    </row>
    <row r="2283" spans="11:18">
      <c r="K2283">
        <v>43775</v>
      </c>
      <c r="L2283" s="227">
        <v>3076.78</v>
      </c>
      <c r="M2283" s="227">
        <v>33185.050000000003</v>
      </c>
      <c r="N2283" s="227">
        <v>80.6374</v>
      </c>
      <c r="O2283" s="227">
        <v>1.5609999999999999</v>
      </c>
      <c r="P2283" s="227">
        <f t="shared" si="126"/>
        <v>3012.4171142857144</v>
      </c>
      <c r="Q2283" s="227">
        <f t="shared" si="124"/>
        <v>381.22848310331085</v>
      </c>
      <c r="R2283" s="227">
        <f t="shared" si="125"/>
        <v>1.6329095238095239</v>
      </c>
    </row>
    <row r="2284" spans="11:18">
      <c r="K2284">
        <v>43776</v>
      </c>
      <c r="L2284" s="227">
        <v>3085.1799000000001</v>
      </c>
      <c r="M2284" s="227">
        <v>32742.84</v>
      </c>
      <c r="N2284" s="227">
        <v>79.963499999999996</v>
      </c>
      <c r="O2284" s="227">
        <v>1.5661</v>
      </c>
      <c r="P2284" s="227">
        <f t="shared" si="126"/>
        <v>3020.3114</v>
      </c>
      <c r="Q2284" s="227">
        <f t="shared" si="124"/>
        <v>383.7776895273679</v>
      </c>
      <c r="R2284" s="227">
        <f t="shared" si="125"/>
        <v>1.6207476190476189</v>
      </c>
    </row>
    <row r="2285" spans="11:18">
      <c r="K2285">
        <v>43777</v>
      </c>
      <c r="L2285" s="227">
        <v>3093.0801000000001</v>
      </c>
      <c r="M2285" s="227">
        <v>32387.279999999999</v>
      </c>
      <c r="N2285" s="227">
        <v>79.262</v>
      </c>
      <c r="O2285" s="227">
        <v>1.5152000000000001</v>
      </c>
      <c r="P2285" s="227">
        <f t="shared" si="126"/>
        <v>3027.6899809523811</v>
      </c>
      <c r="Q2285" s="227">
        <f t="shared" si="124"/>
        <v>386.09049774876445</v>
      </c>
      <c r="R2285" s="227">
        <f t="shared" si="125"/>
        <v>1.608409523809524</v>
      </c>
    </row>
    <row r="2286" spans="11:18">
      <c r="K2286">
        <v>43780</v>
      </c>
      <c r="L2286" s="227">
        <v>3087.01</v>
      </c>
      <c r="M2286" s="227">
        <v>33546.519999999997</v>
      </c>
      <c r="N2286" s="227">
        <v>77.241200000000006</v>
      </c>
      <c r="O2286" s="227">
        <v>1.4713000000000001</v>
      </c>
      <c r="P2286" s="227">
        <f t="shared" si="126"/>
        <v>3033.2490285714284</v>
      </c>
      <c r="Q2286" s="227">
        <f t="shared" si="124"/>
        <v>389.23380714871638</v>
      </c>
      <c r="R2286" s="227">
        <f t="shared" si="125"/>
        <v>1.5942285714285713</v>
      </c>
    </row>
    <row r="2287" spans="11:18">
      <c r="K2287">
        <v>43781</v>
      </c>
      <c r="L2287" s="227">
        <v>3091.8400999999999</v>
      </c>
      <c r="M2287" s="227">
        <v>34158.89</v>
      </c>
      <c r="N2287" s="227">
        <v>78.006600000000006</v>
      </c>
      <c r="O2287" s="227">
        <v>1.3705000000000001</v>
      </c>
      <c r="P2287" s="227">
        <f t="shared" si="126"/>
        <v>3039.2342761904765</v>
      </c>
      <c r="Q2287" s="227">
        <f t="shared" si="124"/>
        <v>392.63591572984825</v>
      </c>
      <c r="R2287" s="227">
        <f t="shared" si="125"/>
        <v>1.5769904761904765</v>
      </c>
    </row>
    <row r="2288" spans="11:18">
      <c r="K2288">
        <v>43782</v>
      </c>
      <c r="L2288" s="227">
        <v>3094.04</v>
      </c>
      <c r="M2288" s="227">
        <v>35850.21</v>
      </c>
      <c r="N2288" s="227">
        <v>77.282700000000006</v>
      </c>
      <c r="O2288" s="227">
        <v>1.3521000000000001</v>
      </c>
      <c r="P2288" s="227">
        <f t="shared" si="126"/>
        <v>3043.9180904761906</v>
      </c>
      <c r="Q2288" s="227">
        <f t="shared" si="124"/>
        <v>396.38744763891475</v>
      </c>
      <c r="R2288" s="227">
        <f t="shared" si="125"/>
        <v>1.561190476190476</v>
      </c>
    </row>
    <row r="2289" spans="11:18">
      <c r="K2289">
        <v>43783</v>
      </c>
      <c r="L2289" s="227">
        <v>3096.6298999999999</v>
      </c>
      <c r="M2289" s="227">
        <v>36183.9</v>
      </c>
      <c r="N2289" s="227">
        <v>77.346299999999999</v>
      </c>
      <c r="O2289" s="227">
        <v>1.3371</v>
      </c>
      <c r="P2289" s="227">
        <f t="shared" si="126"/>
        <v>3049.0104714285712</v>
      </c>
      <c r="Q2289" s="227">
        <f t="shared" si="124"/>
        <v>400.00033410406081</v>
      </c>
      <c r="R2289" s="227">
        <f t="shared" si="125"/>
        <v>1.5482904761904761</v>
      </c>
    </row>
    <row r="2290" spans="11:18">
      <c r="K2290">
        <v>43784</v>
      </c>
      <c r="L2290" s="227">
        <v>3120.46</v>
      </c>
      <c r="M2290" s="227">
        <v>38581.599999999999</v>
      </c>
      <c r="N2290" s="227">
        <v>76.981700000000004</v>
      </c>
      <c r="O2290" s="227">
        <v>1.2606999999999999</v>
      </c>
      <c r="P2290" s="227">
        <f t="shared" si="126"/>
        <v>3054.8442809523808</v>
      </c>
      <c r="Q2290" s="227">
        <f t="shared" si="124"/>
        <v>406.16569929464254</v>
      </c>
      <c r="R2290" s="227">
        <f t="shared" si="125"/>
        <v>1.5294571428571428</v>
      </c>
    </row>
    <row r="2291" spans="11:18">
      <c r="K2291">
        <v>43787</v>
      </c>
      <c r="L2291" s="227">
        <v>3122.03</v>
      </c>
      <c r="M2291" s="227">
        <v>39133.71</v>
      </c>
      <c r="N2291" s="227">
        <v>77.703400000000002</v>
      </c>
      <c r="O2291" s="227">
        <v>1.1486000000000001</v>
      </c>
      <c r="P2291" s="227">
        <f t="shared" si="126"/>
        <v>3061.3123761904762</v>
      </c>
      <c r="Q2291" s="227">
        <f t="shared" si="124"/>
        <v>412.09587395960074</v>
      </c>
      <c r="R2291" s="227">
        <f t="shared" si="125"/>
        <v>1.5087285714285712</v>
      </c>
    </row>
    <row r="2292" spans="11:18">
      <c r="K2292">
        <v>43788</v>
      </c>
      <c r="L2292" s="227">
        <v>3120.1799000000001</v>
      </c>
      <c r="M2292" s="227">
        <v>37842.81</v>
      </c>
      <c r="N2292" s="227">
        <v>76.679500000000004</v>
      </c>
      <c r="O2292" s="227">
        <v>1.1632</v>
      </c>
      <c r="P2292" s="227">
        <f t="shared" si="126"/>
        <v>3066.7152285714292</v>
      </c>
      <c r="Q2292" s="227">
        <f t="shared" si="124"/>
        <v>417.05561109382887</v>
      </c>
      <c r="R2292" s="227">
        <f t="shared" si="125"/>
        <v>1.4886142857142854</v>
      </c>
    </row>
    <row r="2293" spans="11:18">
      <c r="K2293">
        <v>43789</v>
      </c>
      <c r="L2293" s="227">
        <v>3108.46</v>
      </c>
      <c r="M2293" s="227">
        <v>39225.67</v>
      </c>
      <c r="N2293" s="227">
        <v>75.410600000000002</v>
      </c>
      <c r="O2293" s="227">
        <v>0.999</v>
      </c>
      <c r="P2293" s="227">
        <f t="shared" si="126"/>
        <v>3072.0709428571431</v>
      </c>
      <c r="Q2293" s="227">
        <f t="shared" si="124"/>
        <v>422.89816626482781</v>
      </c>
      <c r="R2293" s="227">
        <f t="shared" si="125"/>
        <v>1.4644333333333333</v>
      </c>
    </row>
    <row r="2294" spans="11:18">
      <c r="K2294">
        <v>43790</v>
      </c>
      <c r="L2294" s="227">
        <v>3103.54</v>
      </c>
      <c r="M2294" s="227">
        <v>39388.32</v>
      </c>
      <c r="N2294" s="227">
        <v>75.173199999999994</v>
      </c>
      <c r="O2294" s="227">
        <v>1.0522</v>
      </c>
      <c r="P2294" s="227">
        <f t="shared" si="126"/>
        <v>3076.7861809523811</v>
      </c>
      <c r="Q2294" s="227">
        <f t="shared" si="124"/>
        <v>427.85953604195367</v>
      </c>
      <c r="R2294" s="227">
        <f t="shared" si="125"/>
        <v>1.4418142857142855</v>
      </c>
    </row>
    <row r="2295" spans="11:18">
      <c r="K2295">
        <v>43791</v>
      </c>
      <c r="L2295" s="227">
        <v>3110.29</v>
      </c>
      <c r="M2295" s="227">
        <v>40286.71</v>
      </c>
      <c r="N2295" s="227">
        <v>75.050600000000003</v>
      </c>
      <c r="O2295" s="227">
        <v>0.91200000000000003</v>
      </c>
      <c r="P2295" s="227">
        <f t="shared" si="126"/>
        <v>3081.5480857142861</v>
      </c>
      <c r="Q2295" s="227">
        <f t="shared" si="124"/>
        <v>435.08847311529667</v>
      </c>
      <c r="R2295" s="227">
        <f t="shared" si="125"/>
        <v>1.4090952380952377</v>
      </c>
    </row>
    <row r="2296" spans="11:18">
      <c r="K2296">
        <v>43794</v>
      </c>
      <c r="L2296" s="227">
        <v>3133.6399000000001</v>
      </c>
      <c r="M2296" s="227">
        <v>39388.71</v>
      </c>
      <c r="N2296" s="227">
        <v>74.102999999999994</v>
      </c>
      <c r="O2296" s="227">
        <v>0.76229999999999998</v>
      </c>
      <c r="P2296" s="227">
        <f t="shared" si="126"/>
        <v>3086.8380809523815</v>
      </c>
      <c r="Q2296" s="227">
        <f t="shared" si="124"/>
        <v>442.45717021561256</v>
      </c>
      <c r="R2296" s="227">
        <f t="shared" si="125"/>
        <v>1.366785714285714</v>
      </c>
    </row>
    <row r="2297" spans="11:18">
      <c r="K2297">
        <v>43795</v>
      </c>
      <c r="L2297" s="227">
        <v>3140.52</v>
      </c>
      <c r="M2297" s="227">
        <v>39809.160000000003</v>
      </c>
      <c r="N2297" s="227">
        <v>71.948800000000006</v>
      </c>
      <c r="O2297" s="227">
        <v>0.54069999999999996</v>
      </c>
      <c r="P2297" s="227">
        <f t="shared" si="126"/>
        <v>3091.6523714285713</v>
      </c>
      <c r="Q2297" s="227">
        <f t="shared" si="124"/>
        <v>450.97815920253964</v>
      </c>
      <c r="R2297" s="227">
        <f t="shared" si="125"/>
        <v>1.3143333333333331</v>
      </c>
    </row>
    <row r="2298" spans="11:18">
      <c r="K2298">
        <v>43796</v>
      </c>
      <c r="L2298" s="227">
        <v>3153.6298999999999</v>
      </c>
      <c r="M2298" s="227">
        <v>41388.5</v>
      </c>
      <c r="N2298" s="227">
        <v>72.919700000000006</v>
      </c>
      <c r="O2298" s="227">
        <v>0.80300000000000005</v>
      </c>
      <c r="P2298" s="227">
        <f t="shared" si="126"/>
        <v>3097.2114190476191</v>
      </c>
      <c r="Q2298" s="227">
        <f t="shared" si="124"/>
        <v>458.8766253508777</v>
      </c>
      <c r="R2298" s="227">
        <f t="shared" si="125"/>
        <v>1.2771714285714286</v>
      </c>
    </row>
    <row r="2299" spans="11:18">
      <c r="K2299">
        <v>43797</v>
      </c>
      <c r="M2299" s="227">
        <v>40962.730000000003</v>
      </c>
      <c r="N2299" s="227">
        <v>73.183899999999994</v>
      </c>
      <c r="O2299" s="227">
        <v>0.86950000000000005</v>
      </c>
      <c r="P2299" s="227">
        <f t="shared" si="126"/>
        <v>3099.7334900000001</v>
      </c>
      <c r="Q2299" s="227">
        <f t="shared" si="124"/>
        <v>466.95015414431037</v>
      </c>
      <c r="R2299" s="227">
        <f t="shared" si="125"/>
        <v>1.2438333333333331</v>
      </c>
    </row>
    <row r="2300" spans="11:18">
      <c r="K2300">
        <v>43798</v>
      </c>
      <c r="L2300" s="227">
        <v>3140.98</v>
      </c>
      <c r="M2300" s="227">
        <v>41060.269999999997</v>
      </c>
      <c r="N2300" s="227">
        <v>74.551299999999998</v>
      </c>
      <c r="O2300" s="227">
        <v>0.80420000000000003</v>
      </c>
      <c r="P2300" s="227">
        <f t="shared" si="126"/>
        <v>3104.904485</v>
      </c>
      <c r="Q2300" s="227">
        <f t="shared" si="124"/>
        <v>475.31597220415756</v>
      </c>
      <c r="R2300" s="227">
        <f t="shared" si="125"/>
        <v>1.2059095238095237</v>
      </c>
    </row>
    <row r="2301" spans="11:18">
      <c r="K2301">
        <v>43801</v>
      </c>
      <c r="L2301" s="227">
        <v>3113.8701000000001</v>
      </c>
      <c r="M2301" s="227">
        <v>40431.57</v>
      </c>
      <c r="N2301" s="227">
        <v>75.450900000000004</v>
      </c>
      <c r="O2301" s="227">
        <v>0.96030000000000004</v>
      </c>
      <c r="P2301" s="227">
        <f t="shared" si="126"/>
        <v>3107.2524950000002</v>
      </c>
      <c r="Q2301" s="227">
        <f t="shared" si="124"/>
        <v>483.86548734249533</v>
      </c>
      <c r="R2301" s="227">
        <f t="shared" si="125"/>
        <v>1.1738619047619048</v>
      </c>
    </row>
    <row r="2302" spans="11:18">
      <c r="K2302">
        <v>43802</v>
      </c>
      <c r="L2302" s="227">
        <v>3093.2</v>
      </c>
      <c r="M2302" s="227">
        <v>38985.82</v>
      </c>
      <c r="N2302" s="227">
        <v>74.611000000000004</v>
      </c>
      <c r="O2302" s="227">
        <v>0.71819999999999995</v>
      </c>
      <c r="P2302" s="227">
        <f t="shared" si="126"/>
        <v>3107.9989949999999</v>
      </c>
      <c r="Q2302" s="227">
        <f t="shared" si="124"/>
        <v>491.33862831072804</v>
      </c>
      <c r="R2302" s="227">
        <f t="shared" si="125"/>
        <v>1.1310476190476191</v>
      </c>
    </row>
    <row r="2303" spans="11:18">
      <c r="K2303">
        <v>43803</v>
      </c>
      <c r="L2303" s="227">
        <v>3112.76</v>
      </c>
      <c r="M2303" s="227">
        <v>37824.730000000003</v>
      </c>
      <c r="N2303" s="227">
        <v>77.058899999999994</v>
      </c>
      <c r="O2303" s="227">
        <v>1.0784</v>
      </c>
      <c r="P2303" s="227">
        <f t="shared" si="126"/>
        <v>3109.9059900000002</v>
      </c>
      <c r="Q2303" s="227">
        <f t="shared" si="124"/>
        <v>495.05293814151503</v>
      </c>
      <c r="R2303" s="227">
        <f t="shared" si="125"/>
        <v>1.1069333333333333</v>
      </c>
    </row>
    <row r="2304" spans="11:18">
      <c r="K2304">
        <v>43804</v>
      </c>
      <c r="L2304" s="227">
        <v>3117.4299000000001</v>
      </c>
      <c r="M2304" s="227">
        <v>40016.980000000003</v>
      </c>
      <c r="N2304" s="227">
        <v>79.333100000000002</v>
      </c>
      <c r="O2304" s="227">
        <v>1.1915</v>
      </c>
      <c r="P2304" s="227">
        <f t="shared" si="126"/>
        <v>3111.9384849999997</v>
      </c>
      <c r="Q2304" s="227">
        <f t="shared" si="124"/>
        <v>499.72861230546397</v>
      </c>
      <c r="R2304" s="227">
        <f t="shared" si="125"/>
        <v>1.0893380952380953</v>
      </c>
    </row>
    <row r="2305" spans="11:18">
      <c r="K2305">
        <v>43805</v>
      </c>
      <c r="L2305" s="227">
        <v>3145.9099000000001</v>
      </c>
      <c r="M2305" s="227">
        <v>42037.55</v>
      </c>
      <c r="N2305" s="227">
        <v>79.110100000000003</v>
      </c>
      <c r="O2305" s="227">
        <v>1.1404000000000001</v>
      </c>
      <c r="P2305" s="227">
        <f t="shared" si="126"/>
        <v>3114.9749849999998</v>
      </c>
      <c r="Q2305" s="227">
        <f t="shared" si="124"/>
        <v>505.81039828053952</v>
      </c>
      <c r="R2305" s="227">
        <f t="shared" si="125"/>
        <v>1.0690666666666668</v>
      </c>
    </row>
    <row r="2306" spans="11:18">
      <c r="K2306">
        <v>43808</v>
      </c>
      <c r="L2306" s="227">
        <v>3135.96</v>
      </c>
      <c r="M2306" s="227">
        <v>43853.06</v>
      </c>
      <c r="N2306" s="227">
        <v>76.897199999999998</v>
      </c>
      <c r="O2306" s="227">
        <v>0.84540000000000004</v>
      </c>
      <c r="P2306" s="227">
        <f t="shared" si="126"/>
        <v>3117.1189800000002</v>
      </c>
      <c r="Q2306" s="227">
        <f t="shared" si="124"/>
        <v>513.74371516268616</v>
      </c>
      <c r="R2306" s="227">
        <f t="shared" si="125"/>
        <v>1.0371714285714286</v>
      </c>
    </row>
    <row r="2307" spans="11:18">
      <c r="K2307">
        <v>43809</v>
      </c>
      <c r="L2307" s="227">
        <v>3132.52</v>
      </c>
      <c r="M2307" s="227">
        <v>43676.18</v>
      </c>
      <c r="N2307" s="227">
        <v>75.962299999999999</v>
      </c>
      <c r="O2307" s="227">
        <v>0.7863</v>
      </c>
      <c r="P2307" s="227">
        <f t="shared" si="126"/>
        <v>3119.3944799999999</v>
      </c>
      <c r="Q2307" s="227">
        <f t="shared" si="124"/>
        <v>520.50752562384105</v>
      </c>
      <c r="R2307" s="227">
        <f t="shared" si="125"/>
        <v>1.0045523809523811</v>
      </c>
    </row>
    <row r="2308" spans="11:18">
      <c r="K2308">
        <v>43810</v>
      </c>
      <c r="L2308" s="227">
        <v>3141.6298999999999</v>
      </c>
      <c r="M2308" s="227">
        <v>45128.75</v>
      </c>
      <c r="N2308" s="227">
        <v>76.487499999999997</v>
      </c>
      <c r="O2308" s="227">
        <v>0.84660000000000002</v>
      </c>
      <c r="P2308" s="227">
        <f t="shared" si="126"/>
        <v>3121.8839700000003</v>
      </c>
      <c r="Q2308" s="227">
        <f t="shared" si="124"/>
        <v>527.88903808119494</v>
      </c>
      <c r="R2308" s="227">
        <f t="shared" si="125"/>
        <v>0.97960476190476187</v>
      </c>
    </row>
    <row r="2309" spans="11:18">
      <c r="K2309">
        <v>43811</v>
      </c>
      <c r="L2309" s="227">
        <v>3168.5700999999999</v>
      </c>
      <c r="M2309" s="227">
        <v>48881.18</v>
      </c>
      <c r="N2309" s="227">
        <v>74.813999999999993</v>
      </c>
      <c r="O2309" s="227">
        <v>0.86729999999999996</v>
      </c>
      <c r="P2309" s="227">
        <f t="shared" si="126"/>
        <v>3125.610475</v>
      </c>
      <c r="Q2309" s="227">
        <f t="shared" si="124"/>
        <v>536.8998357406474</v>
      </c>
      <c r="R2309" s="227">
        <f t="shared" si="125"/>
        <v>0.9565190476190476</v>
      </c>
    </row>
    <row r="2310" spans="11:18">
      <c r="K2310">
        <v>43812</v>
      </c>
      <c r="L2310" s="227">
        <v>3168.8</v>
      </c>
      <c r="M2310" s="227">
        <v>46471.05</v>
      </c>
      <c r="N2310" s="227">
        <v>73.999200000000002</v>
      </c>
      <c r="O2310" s="227">
        <v>0.84470000000000001</v>
      </c>
      <c r="P2310" s="227">
        <f t="shared" si="126"/>
        <v>3129.2189800000001</v>
      </c>
      <c r="Q2310" s="227">
        <f t="shared" si="124"/>
        <v>544.5122710615442</v>
      </c>
      <c r="R2310" s="227">
        <f t="shared" si="125"/>
        <v>0.93307142857142855</v>
      </c>
    </row>
    <row r="2311" spans="11:18">
      <c r="K2311">
        <v>43815</v>
      </c>
      <c r="L2311" s="227">
        <v>3191.45</v>
      </c>
      <c r="M2311" s="227">
        <v>46476.07</v>
      </c>
      <c r="N2311" s="227">
        <v>75.557299999999998</v>
      </c>
      <c r="O2311" s="227">
        <v>0.67459999999999998</v>
      </c>
      <c r="P2311" s="227">
        <f t="shared" si="126"/>
        <v>3132.7684799999997</v>
      </c>
      <c r="Q2311" s="227">
        <f t="shared" si="124"/>
        <v>549.97888090552033</v>
      </c>
      <c r="R2311" s="227">
        <f t="shared" si="125"/>
        <v>0.90516190476190472</v>
      </c>
    </row>
    <row r="2312" spans="11:18">
      <c r="K2312">
        <v>43816</v>
      </c>
      <c r="L2312" s="227">
        <v>3192.52</v>
      </c>
      <c r="M2312" s="227">
        <v>43057.94</v>
      </c>
      <c r="N2312" s="227">
        <v>74.289000000000001</v>
      </c>
      <c r="O2312" s="227">
        <v>0.72640000000000005</v>
      </c>
      <c r="P2312" s="227">
        <f t="shared" si="126"/>
        <v>3136.2929799999993</v>
      </c>
      <c r="Q2312" s="227">
        <f t="shared" si="124"/>
        <v>553.64506978460849</v>
      </c>
      <c r="R2312" s="227">
        <f t="shared" si="125"/>
        <v>0.88505714285714299</v>
      </c>
    </row>
    <row r="2313" spans="11:18">
      <c r="K2313">
        <v>43817</v>
      </c>
      <c r="L2313" s="227">
        <v>3191.1399000000001</v>
      </c>
      <c r="M2313" s="227">
        <v>43417.15</v>
      </c>
      <c r="N2313" s="227">
        <v>72.822299999999998</v>
      </c>
      <c r="O2313" s="227">
        <v>0.66949999999999998</v>
      </c>
      <c r="P2313" s="227">
        <f t="shared" si="126"/>
        <v>3139.8409799999999</v>
      </c>
      <c r="Q2313" s="227">
        <f t="shared" si="124"/>
        <v>558.52864121052971</v>
      </c>
      <c r="R2313" s="227">
        <f t="shared" si="125"/>
        <v>0.86154761904761923</v>
      </c>
    </row>
    <row r="2314" spans="11:18">
      <c r="K2314">
        <v>43818</v>
      </c>
      <c r="L2314" s="227">
        <v>3205.3701000000001</v>
      </c>
      <c r="M2314" s="227">
        <v>42686.080000000002</v>
      </c>
      <c r="N2314" s="227">
        <v>73.695599999999999</v>
      </c>
      <c r="O2314" s="227">
        <v>0.58320000000000005</v>
      </c>
      <c r="P2314" s="227">
        <f t="shared" si="126"/>
        <v>3144.6864849999997</v>
      </c>
      <c r="Q2314" s="227">
        <f t="shared" si="124"/>
        <v>561.33031126006165</v>
      </c>
      <c r="R2314" s="227">
        <f t="shared" si="125"/>
        <v>0.84174761904761908</v>
      </c>
    </row>
    <row r="2315" spans="11:18">
      <c r="K2315">
        <v>43819</v>
      </c>
      <c r="L2315" s="227">
        <v>3221.22</v>
      </c>
      <c r="M2315" s="227">
        <v>40471.15</v>
      </c>
      <c r="N2315" s="227">
        <v>73.547300000000007</v>
      </c>
      <c r="O2315" s="227">
        <v>0.59699999999999998</v>
      </c>
      <c r="P2315" s="227">
        <f t="shared" si="126"/>
        <v>3150.5704849999997</v>
      </c>
      <c r="Q2315" s="227">
        <f t="shared" si="124"/>
        <v>562.59697738913405</v>
      </c>
      <c r="R2315" s="227">
        <f t="shared" si="125"/>
        <v>0.82007142857142867</v>
      </c>
    </row>
    <row r="2316" spans="11:18">
      <c r="K2316">
        <v>43822</v>
      </c>
      <c r="L2316" s="227">
        <v>3224.01</v>
      </c>
      <c r="M2316" s="227">
        <v>37990.589999999997</v>
      </c>
      <c r="N2316" s="227">
        <v>72.386700000000005</v>
      </c>
      <c r="O2316" s="227">
        <v>0.5948</v>
      </c>
      <c r="P2316" s="227">
        <f t="shared" si="126"/>
        <v>3156.2564849999999</v>
      </c>
      <c r="Q2316" s="227">
        <f t="shared" si="124"/>
        <v>562.08994924809372</v>
      </c>
      <c r="R2316" s="227">
        <f t="shared" si="125"/>
        <v>0.80496666666666661</v>
      </c>
    </row>
    <row r="2317" spans="11:18">
      <c r="K2317">
        <v>43823</v>
      </c>
      <c r="L2317" s="227">
        <v>3223.3798999999999</v>
      </c>
      <c r="M2317" s="227">
        <v>40951.449999999997</v>
      </c>
      <c r="N2317" s="227">
        <v>70.874200000000002</v>
      </c>
      <c r="O2317" s="227">
        <v>0.66979999999999995</v>
      </c>
      <c r="P2317" s="227">
        <f t="shared" si="126"/>
        <v>3160.743485</v>
      </c>
      <c r="Q2317" s="227">
        <f t="shared" si="124"/>
        <v>564.24198198624106</v>
      </c>
      <c r="R2317" s="227">
        <f t="shared" si="125"/>
        <v>0.8005619047619047</v>
      </c>
    </row>
    <row r="2318" spans="11:18">
      <c r="K2318">
        <v>43825</v>
      </c>
      <c r="L2318" s="227">
        <v>3239.9099000000001</v>
      </c>
      <c r="M2318" s="227">
        <v>40344.32</v>
      </c>
      <c r="N2318" s="227">
        <v>72.769199999999998</v>
      </c>
      <c r="O2318" s="227">
        <v>0.71220000000000006</v>
      </c>
      <c r="P2318" s="227">
        <f t="shared" si="126"/>
        <v>3165.7129799999998</v>
      </c>
      <c r="Q2318" s="227">
        <f t="shared" si="124"/>
        <v>564.28799543940283</v>
      </c>
      <c r="R2318" s="227">
        <f t="shared" si="125"/>
        <v>0.80872857142857124</v>
      </c>
    </row>
    <row r="2319" spans="11:18">
      <c r="K2319">
        <v>43826</v>
      </c>
      <c r="L2319" s="227">
        <v>3240.02</v>
      </c>
      <c r="M2319" s="227">
        <v>40803.56</v>
      </c>
      <c r="N2319" s="227">
        <v>73.626800000000003</v>
      </c>
      <c r="O2319" s="227">
        <v>0.7722</v>
      </c>
      <c r="P2319" s="227">
        <f t="shared" si="126"/>
        <v>3170.0324849999997</v>
      </c>
      <c r="Q2319" s="227">
        <f t="shared" si="124"/>
        <v>563.6616869542346</v>
      </c>
      <c r="R2319" s="227">
        <f t="shared" si="125"/>
        <v>0.80726190476190474</v>
      </c>
    </row>
    <row r="2320" spans="11:18">
      <c r="K2320">
        <v>43829</v>
      </c>
      <c r="L2320" s="227">
        <v>3221.29</v>
      </c>
      <c r="M2320" s="227">
        <v>40435.339999999997</v>
      </c>
      <c r="N2320" s="227">
        <v>74.425700000000006</v>
      </c>
      <c r="O2320" s="227">
        <v>0.71909999999999996</v>
      </c>
      <c r="P2320" s="227">
        <f t="shared" si="126"/>
        <v>3172.4733190476186</v>
      </c>
      <c r="Q2320" s="227">
        <f t="shared" si="124"/>
        <v>562.88106696205284</v>
      </c>
      <c r="R2320" s="227">
        <f t="shared" si="125"/>
        <v>0.80009999999999981</v>
      </c>
    </row>
    <row r="2321" spans="11:18">
      <c r="K2321">
        <v>43830</v>
      </c>
      <c r="L2321" s="227">
        <v>3230.78</v>
      </c>
      <c r="M2321" s="227">
        <v>41409.300000000003</v>
      </c>
      <c r="N2321" s="227">
        <v>75.088200000000001</v>
      </c>
      <c r="O2321" s="227">
        <v>0.77129999999999999</v>
      </c>
      <c r="P2321" s="227">
        <f t="shared" si="126"/>
        <v>3176.7495095238096</v>
      </c>
      <c r="Q2321" s="227">
        <f t="shared" si="124"/>
        <v>562.91083486748062</v>
      </c>
      <c r="R2321" s="227">
        <f t="shared" si="125"/>
        <v>0.7985333333333331</v>
      </c>
    </row>
    <row r="2322" spans="11:18">
      <c r="N2322" s="227"/>
      <c r="O2322" s="227"/>
    </row>
    <row r="2323" spans="11:18">
      <c r="N2323" s="227"/>
      <c r="O2323" s="227"/>
    </row>
    <row r="2324" spans="11:18">
      <c r="N2324" s="227"/>
      <c r="O2324" s="227"/>
    </row>
    <row r="2325" spans="11:18">
      <c r="N2325" s="227"/>
      <c r="O2325" s="227"/>
    </row>
    <row r="2326" spans="11:18">
      <c r="N2326" s="227"/>
      <c r="O2326" s="227"/>
    </row>
    <row r="2327" spans="11:18">
      <c r="N2327" s="227"/>
      <c r="O2327" s="227"/>
    </row>
    <row r="2328" spans="11:18">
      <c r="N2328" s="227"/>
      <c r="O2328" s="227"/>
    </row>
    <row r="2329" spans="11:18">
      <c r="N2329" s="227"/>
      <c r="O2329" s="227"/>
    </row>
    <row r="2330" spans="11:18">
      <c r="N2330" s="227"/>
      <c r="O2330" s="227"/>
    </row>
    <row r="2331" spans="11:18">
      <c r="N2331" s="227"/>
      <c r="O2331" s="227"/>
    </row>
    <row r="2332" spans="11:18">
      <c r="N2332" s="227"/>
      <c r="O2332" s="227"/>
    </row>
    <row r="2333" spans="11:18">
      <c r="N2333" s="227"/>
      <c r="O2333" s="227"/>
    </row>
    <row r="2334" spans="11:18">
      <c r="N2334" s="227"/>
      <c r="O2334" s="227"/>
    </row>
    <row r="2335" spans="11:18">
      <c r="N2335" s="227"/>
      <c r="O2335" s="227"/>
    </row>
    <row r="2336" spans="11:18">
      <c r="N2336" s="227"/>
      <c r="O2336" s="227"/>
    </row>
    <row r="2337" spans="14:15">
      <c r="N2337" s="227"/>
      <c r="O2337" s="227"/>
    </row>
    <row r="2338" spans="14:15">
      <c r="N2338" s="227"/>
      <c r="O2338" s="227"/>
    </row>
    <row r="2339" spans="14:15">
      <c r="N2339" s="227"/>
      <c r="O2339" s="227"/>
    </row>
    <row r="2340" spans="14:15">
      <c r="N2340" s="227"/>
      <c r="O2340" s="227"/>
    </row>
    <row r="2341" spans="14:15">
      <c r="N2341" s="227"/>
      <c r="O2341" s="227"/>
    </row>
    <row r="2342" spans="14:15">
      <c r="N2342" s="227"/>
      <c r="O2342" s="227"/>
    </row>
    <row r="2343" spans="14:15">
      <c r="N2343" s="227"/>
      <c r="O2343" s="227"/>
    </row>
    <row r="2344" spans="14:15">
      <c r="N2344" s="227"/>
      <c r="O2344" s="227"/>
    </row>
    <row r="2345" spans="14:15">
      <c r="N2345" s="227"/>
      <c r="O2345" s="227"/>
    </row>
    <row r="2346" spans="14:15">
      <c r="N2346" s="227"/>
      <c r="O2346" s="227"/>
    </row>
    <row r="2347" spans="14:15">
      <c r="N2347" s="227"/>
      <c r="O2347" s="227"/>
    </row>
    <row r="2348" spans="14:15">
      <c r="N2348" s="227"/>
      <c r="O2348" s="227"/>
    </row>
    <row r="2349" spans="14:15">
      <c r="N2349" s="227"/>
      <c r="O2349" s="227"/>
    </row>
    <row r="2350" spans="14:15">
      <c r="N2350" s="227"/>
      <c r="O2350" s="227"/>
    </row>
    <row r="2351" spans="14:15">
      <c r="N2351" s="227"/>
      <c r="O2351" s="227"/>
    </row>
    <row r="2352" spans="14:15">
      <c r="N2352" s="227"/>
      <c r="O2352" s="227"/>
    </row>
    <row r="2353" spans="14:15">
      <c r="N2353" s="227"/>
      <c r="O2353" s="227"/>
    </row>
    <row r="2354" spans="14:15">
      <c r="N2354" s="227"/>
      <c r="O2354" s="227"/>
    </row>
    <row r="2355" spans="14:15">
      <c r="N2355" s="227"/>
      <c r="O2355" s="227"/>
    </row>
    <row r="2356" spans="14:15">
      <c r="N2356" s="227"/>
      <c r="O2356" s="227"/>
    </row>
    <row r="2357" spans="14:15">
      <c r="N2357" s="227"/>
      <c r="O2357" s="227"/>
    </row>
    <row r="2358" spans="14:15">
      <c r="N2358" s="227"/>
      <c r="O2358" s="227"/>
    </row>
    <row r="2359" spans="14:15">
      <c r="N2359" s="227"/>
      <c r="O2359" s="227"/>
    </row>
    <row r="2360" spans="14:15">
      <c r="N2360" s="227"/>
      <c r="O2360" s="227"/>
    </row>
    <row r="2361" spans="14:15">
      <c r="N2361" s="227"/>
      <c r="O2361" s="227"/>
    </row>
    <row r="2362" spans="14:15">
      <c r="N2362" s="227"/>
      <c r="O2362" s="227"/>
    </row>
    <row r="2363" spans="14:15">
      <c r="N2363" s="227"/>
      <c r="O2363" s="227"/>
    </row>
    <row r="2364" spans="14:15">
      <c r="N2364" s="227"/>
      <c r="O2364" s="227"/>
    </row>
    <row r="2365" spans="14:15">
      <c r="N2365" s="227"/>
      <c r="O2365" s="227"/>
    </row>
    <row r="2366" spans="14:15">
      <c r="N2366" s="227"/>
      <c r="O2366" s="227"/>
    </row>
    <row r="2367" spans="14:15">
      <c r="N2367" s="227"/>
      <c r="O2367" s="227"/>
    </row>
    <row r="2368" spans="14:15">
      <c r="N2368" s="227"/>
      <c r="O2368" s="227"/>
    </row>
    <row r="2369" spans="14:31">
      <c r="N2369" s="227"/>
      <c r="O2369" s="227"/>
    </row>
    <row r="2370" spans="14:31">
      <c r="N2370" s="227"/>
      <c r="O2370" s="227"/>
    </row>
    <row r="2371" spans="14:31">
      <c r="N2371" s="227"/>
      <c r="O2371" s="227"/>
    </row>
    <row r="2372" spans="14:31">
      <c r="N2372" s="227"/>
      <c r="O2372" s="227"/>
    </row>
    <row r="2373" spans="14:31">
      <c r="N2373" s="227"/>
      <c r="O2373" s="464"/>
    </row>
    <row r="2374" spans="14:31">
      <c r="N2374" s="227"/>
      <c r="O2374" s="227"/>
      <c r="AE2374" s="464"/>
    </row>
    <row r="2375" spans="14:31">
      <c r="N2375" s="227"/>
      <c r="O2375" s="227"/>
    </row>
    <row r="2376" spans="14:31">
      <c r="N2376" s="227"/>
      <c r="O2376" s="227"/>
    </row>
    <row r="2377" spans="14:31">
      <c r="N2377" s="227"/>
      <c r="O2377" s="227"/>
    </row>
    <row r="2378" spans="14:31">
      <c r="N2378" s="227"/>
      <c r="O2378" s="227"/>
    </row>
    <row r="2379" spans="14:31">
      <c r="N2379" s="227"/>
      <c r="O2379" s="227"/>
    </row>
    <row r="2380" spans="14:31">
      <c r="N2380" s="227"/>
      <c r="O2380" s="227"/>
    </row>
    <row r="2381" spans="14:31">
      <c r="N2381" s="227"/>
      <c r="O2381" s="227"/>
    </row>
    <row r="2382" spans="14:31">
      <c r="N2382" s="227"/>
      <c r="O2382" s="227"/>
    </row>
    <row r="2383" spans="14:31">
      <c r="N2383" s="227"/>
      <c r="O2383" s="227"/>
    </row>
    <row r="2384" spans="14:31">
      <c r="N2384" s="227"/>
      <c r="O2384" s="227"/>
    </row>
    <row r="2385" spans="14:15">
      <c r="N2385" s="227"/>
      <c r="O2385" s="227"/>
    </row>
    <row r="2386" spans="14:15">
      <c r="N2386" s="227"/>
      <c r="O2386" s="227"/>
    </row>
    <row r="2387" spans="14:15">
      <c r="N2387" s="227"/>
      <c r="O2387" s="227"/>
    </row>
    <row r="2388" spans="14:15">
      <c r="N2388" s="227"/>
      <c r="O2388" s="227"/>
    </row>
    <row r="2389" spans="14:15">
      <c r="N2389" s="227"/>
      <c r="O2389" s="227"/>
    </row>
    <row r="2390" spans="14:15">
      <c r="N2390" s="227"/>
      <c r="O2390" s="227"/>
    </row>
    <row r="2391" spans="14:15">
      <c r="N2391" s="227"/>
      <c r="O2391" s="227"/>
    </row>
    <row r="2392" spans="14:15">
      <c r="N2392" s="227"/>
      <c r="O2392" s="227"/>
    </row>
    <row r="2393" spans="14:15">
      <c r="N2393" s="227"/>
      <c r="O2393" s="227"/>
    </row>
    <row r="2394" spans="14:15">
      <c r="N2394" s="227"/>
      <c r="O2394" s="227"/>
    </row>
    <row r="2395" spans="14:15">
      <c r="N2395" s="227"/>
      <c r="O2395" s="227"/>
    </row>
    <row r="2396" spans="14:15">
      <c r="N2396" s="227"/>
      <c r="O2396" s="227"/>
    </row>
    <row r="2397" spans="14:15">
      <c r="N2397" s="227"/>
      <c r="O2397" s="227"/>
    </row>
    <row r="2398" spans="14:15">
      <c r="N2398" s="227"/>
      <c r="O2398" s="227"/>
    </row>
    <row r="2399" spans="14:15">
      <c r="N2399" s="227"/>
      <c r="O2399" s="227"/>
    </row>
    <row r="2400" spans="14:15">
      <c r="N2400" s="227"/>
      <c r="O2400" s="227"/>
    </row>
    <row r="2401" spans="14:15">
      <c r="N2401" s="227"/>
      <c r="O2401" s="227"/>
    </row>
    <row r="2402" spans="14:15">
      <c r="N2402" s="227"/>
      <c r="O2402" s="227"/>
    </row>
    <row r="2403" spans="14:15">
      <c r="N2403" s="227"/>
      <c r="O2403" s="227"/>
    </row>
    <row r="2404" spans="14:15">
      <c r="N2404" s="227"/>
      <c r="O2404" s="227"/>
    </row>
    <row r="2405" spans="14:15">
      <c r="N2405" s="227"/>
      <c r="O2405" s="227"/>
    </row>
    <row r="2406" spans="14:15">
      <c r="N2406" s="227"/>
      <c r="O2406" s="227"/>
    </row>
    <row r="2407" spans="14:15">
      <c r="N2407" s="227"/>
      <c r="O2407" s="227"/>
    </row>
    <row r="2408" spans="14:15">
      <c r="N2408" s="227"/>
      <c r="O2408" s="227"/>
    </row>
    <row r="2409" spans="14:15">
      <c r="N2409" s="227"/>
      <c r="O2409" s="227"/>
    </row>
    <row r="2410" spans="14:15">
      <c r="N2410" s="227"/>
      <c r="O2410" s="227"/>
    </row>
    <row r="2411" spans="14:15">
      <c r="N2411" s="227"/>
      <c r="O2411" s="227"/>
    </row>
    <row r="2412" spans="14:15">
      <c r="N2412" s="227"/>
      <c r="O2412" s="227"/>
    </row>
    <row r="2413" spans="14:15">
      <c r="N2413" s="227"/>
      <c r="O2413" s="227"/>
    </row>
    <row r="2414" spans="14:15">
      <c r="N2414" s="227"/>
      <c r="O2414" s="227"/>
    </row>
    <row r="2415" spans="14:15">
      <c r="N2415" s="227"/>
      <c r="O2415" s="227"/>
    </row>
    <row r="2416" spans="14:15">
      <c r="N2416" s="227"/>
      <c r="O2416" s="227"/>
    </row>
    <row r="2417" spans="14:15">
      <c r="N2417" s="227"/>
      <c r="O2417" s="227"/>
    </row>
    <row r="2418" spans="14:15">
      <c r="N2418" s="227"/>
      <c r="O2418" s="227"/>
    </row>
    <row r="2419" spans="14:15">
      <c r="N2419" s="227"/>
      <c r="O2419" s="227"/>
    </row>
    <row r="2420" spans="14:15">
      <c r="N2420" s="227"/>
      <c r="O2420" s="227"/>
    </row>
    <row r="2421" spans="14:15">
      <c r="N2421" s="227"/>
      <c r="O2421" s="227"/>
    </row>
    <row r="2422" spans="14:15">
      <c r="N2422" s="227"/>
      <c r="O2422" s="227"/>
    </row>
    <row r="2423" spans="14:15">
      <c r="N2423" s="227"/>
      <c r="O2423" s="227"/>
    </row>
    <row r="2424" spans="14:15">
      <c r="N2424" s="227"/>
      <c r="O2424" s="227"/>
    </row>
    <row r="2425" spans="14:15">
      <c r="N2425" s="227"/>
      <c r="O2425" s="227"/>
    </row>
    <row r="2426" spans="14:15">
      <c r="N2426" s="227"/>
      <c r="O2426" s="227"/>
    </row>
    <row r="2427" spans="14:15">
      <c r="N2427" s="227"/>
      <c r="O2427" s="227"/>
    </row>
    <row r="2428" spans="14:15">
      <c r="N2428" s="227"/>
      <c r="O2428" s="227"/>
    </row>
    <row r="2429" spans="14:15">
      <c r="N2429" s="227"/>
      <c r="O2429" s="227"/>
    </row>
    <row r="2430" spans="14:15">
      <c r="N2430" s="227"/>
      <c r="O2430" s="227"/>
    </row>
    <row r="2431" spans="14:15">
      <c r="N2431" s="227"/>
      <c r="O2431" s="227"/>
    </row>
    <row r="2432" spans="14:15">
      <c r="N2432" s="227"/>
      <c r="O2432" s="227"/>
    </row>
    <row r="2433" spans="14:15">
      <c r="N2433" s="227"/>
      <c r="O2433" s="227"/>
    </row>
    <row r="2434" spans="14:15">
      <c r="N2434" s="227"/>
      <c r="O2434" s="227"/>
    </row>
    <row r="2435" spans="14:15">
      <c r="N2435" s="227"/>
      <c r="O2435" s="227"/>
    </row>
    <row r="2436" spans="14:15">
      <c r="N2436" s="227"/>
      <c r="O2436" s="227"/>
    </row>
    <row r="2437" spans="14:15">
      <c r="N2437" s="227"/>
      <c r="O2437" s="227"/>
    </row>
    <row r="2438" spans="14:15">
      <c r="N2438" s="227"/>
      <c r="O2438" s="227"/>
    </row>
    <row r="2439" spans="14:15">
      <c r="N2439" s="227"/>
      <c r="O2439" s="227"/>
    </row>
    <row r="2440" spans="14:15">
      <c r="N2440" s="227"/>
      <c r="O2440" s="227"/>
    </row>
    <row r="2441" spans="14:15">
      <c r="N2441" s="227"/>
      <c r="O2441" s="227"/>
    </row>
    <row r="2442" spans="14:15">
      <c r="N2442" s="227"/>
      <c r="O2442" s="227"/>
    </row>
    <row r="2443" spans="14:15">
      <c r="N2443" s="227"/>
      <c r="O2443" s="227"/>
    </row>
    <row r="2444" spans="14:15">
      <c r="N2444" s="227"/>
      <c r="O2444" s="227"/>
    </row>
    <row r="2445" spans="14:15">
      <c r="N2445" s="227"/>
      <c r="O2445" s="22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5">
    <tabColor rgb="FFFFFF00"/>
  </sheetPr>
  <dimension ref="A1:AB31"/>
  <sheetViews>
    <sheetView view="pageLayout" topLeftCell="B2" zoomScale="110" zoomScaleSheetLayoutView="100" zoomScalePageLayoutView="110" workbookViewId="0">
      <selection activeCell="H35" sqref="H35"/>
    </sheetView>
  </sheetViews>
  <sheetFormatPr baseColWidth="10" defaultColWidth="8.83203125" defaultRowHeight="13"/>
  <cols>
    <col min="1" max="1" width="9.6640625" style="263" customWidth="1"/>
    <col min="2" max="2" width="28.6640625" style="263" bestFit="1" customWidth="1"/>
    <col min="3" max="3" width="7.33203125" style="264" bestFit="1" customWidth="1"/>
    <col min="4" max="4" width="13.6640625" style="264" customWidth="1"/>
    <col min="5" max="5" width="13.33203125" style="264" customWidth="1"/>
    <col min="6" max="6" width="9.33203125" style="264" customWidth="1"/>
    <col min="7" max="7" width="10.1640625" style="264" bestFit="1" customWidth="1"/>
    <col min="8" max="8" width="12.6640625" style="264" bestFit="1" customWidth="1"/>
    <col min="9" max="9" width="11.33203125" style="264" bestFit="1" customWidth="1"/>
    <col min="10" max="12" width="10.1640625" style="264" bestFit="1" customWidth="1"/>
    <col min="13" max="13" width="9.33203125" style="264" customWidth="1"/>
    <col min="14" max="14" width="8.83203125" style="263"/>
    <col min="15" max="16" width="14.33203125" style="263" bestFit="1" customWidth="1"/>
    <col min="17" max="17" width="9" style="263" customWidth="1"/>
    <col min="18" max="18" width="13.83203125" style="263" customWidth="1"/>
    <col min="19" max="19" width="7" style="263" customWidth="1"/>
    <col min="20" max="21" width="6.1640625" style="263" bestFit="1" customWidth="1"/>
    <col min="22" max="22" width="5" style="263" bestFit="1" customWidth="1"/>
    <col min="23" max="23" width="5.33203125" style="263" bestFit="1" customWidth="1"/>
    <col min="24" max="26" width="6.1640625" style="263" bestFit="1" customWidth="1"/>
    <col min="27" max="16384" width="8.83203125" style="263"/>
  </cols>
  <sheetData>
    <row r="1" spans="1:28" ht="18">
      <c r="A1" s="262" t="s">
        <v>173</v>
      </c>
    </row>
    <row r="2" spans="1:28" ht="16">
      <c r="A2" s="265" t="s">
        <v>395</v>
      </c>
      <c r="C2" s="266"/>
      <c r="M2" s="433"/>
      <c r="N2" s="434"/>
      <c r="O2" s="434"/>
      <c r="P2" s="434"/>
      <c r="Q2" s="434"/>
      <c r="R2" s="434"/>
      <c r="S2" s="434"/>
      <c r="T2" s="434"/>
      <c r="U2" s="434"/>
      <c r="V2" s="434"/>
      <c r="W2" s="434"/>
      <c r="X2" s="434"/>
      <c r="Y2" s="434"/>
      <c r="Z2" s="434"/>
      <c r="AA2" s="434"/>
      <c r="AB2" s="434"/>
    </row>
    <row r="3" spans="1:28">
      <c r="M3" s="433"/>
      <c r="N3" s="434"/>
      <c r="O3" s="434"/>
      <c r="P3" s="434"/>
      <c r="Q3" s="434"/>
      <c r="R3" s="434"/>
      <c r="S3" s="434"/>
      <c r="T3" s="434"/>
      <c r="U3" s="434"/>
      <c r="V3" s="434"/>
      <c r="W3" s="434"/>
      <c r="X3" s="434"/>
      <c r="Y3" s="434"/>
      <c r="Z3" s="434"/>
      <c r="AA3" s="434"/>
      <c r="AB3" s="434"/>
    </row>
    <row r="4" spans="1:28">
      <c r="B4" s="793" t="s">
        <v>405</v>
      </c>
      <c r="C4" s="793"/>
      <c r="D4" s="793"/>
      <c r="E4" s="793"/>
      <c r="F4" s="793"/>
      <c r="G4" s="793"/>
      <c r="H4" s="793"/>
      <c r="I4" s="793"/>
      <c r="J4" s="793"/>
      <c r="K4" s="793"/>
      <c r="L4" s="793"/>
      <c r="M4" s="435"/>
      <c r="N4" s="434"/>
      <c r="O4" s="434"/>
      <c r="P4" s="434"/>
      <c r="Q4" s="434"/>
      <c r="R4" s="434"/>
      <c r="S4" s="434"/>
      <c r="T4" s="434"/>
      <c r="U4" s="434"/>
      <c r="V4" s="434"/>
      <c r="W4" s="434"/>
      <c r="X4" s="434"/>
      <c r="Y4" s="434"/>
      <c r="Z4" s="434"/>
      <c r="AA4" s="434"/>
      <c r="AB4" s="434"/>
    </row>
    <row r="5" spans="1:28" ht="15" customHeight="1">
      <c r="B5" s="794" t="s">
        <v>396</v>
      </c>
      <c r="C5" s="794" t="s">
        <v>397</v>
      </c>
      <c r="D5" s="791" t="s">
        <v>407</v>
      </c>
      <c r="E5" s="791" t="s">
        <v>416</v>
      </c>
      <c r="F5" s="796" t="s">
        <v>398</v>
      </c>
      <c r="G5" s="798" t="s">
        <v>399</v>
      </c>
      <c r="H5" s="798"/>
      <c r="I5" s="798"/>
      <c r="J5" s="798"/>
      <c r="K5" s="798"/>
      <c r="L5" s="798"/>
      <c r="M5" s="436"/>
      <c r="N5" s="434"/>
      <c r="O5" s="434"/>
      <c r="P5" s="434"/>
      <c r="Q5" s="434"/>
      <c r="R5" s="434"/>
      <c r="S5" s="434"/>
      <c r="T5" s="434"/>
      <c r="U5" s="434"/>
      <c r="V5" s="434"/>
      <c r="W5" s="434"/>
      <c r="X5" s="434"/>
      <c r="Y5" s="434"/>
      <c r="Z5" s="434"/>
      <c r="AA5" s="434"/>
      <c r="AB5" s="434"/>
    </row>
    <row r="6" spans="1:28">
      <c r="B6" s="795"/>
      <c r="C6" s="795"/>
      <c r="D6" s="792"/>
      <c r="E6" s="792"/>
      <c r="F6" s="797"/>
      <c r="G6" s="269" t="s">
        <v>170</v>
      </c>
      <c r="H6" s="269" t="s">
        <v>699</v>
      </c>
      <c r="I6" s="269" t="s">
        <v>700</v>
      </c>
      <c r="J6" s="269"/>
      <c r="K6" s="269"/>
      <c r="L6" s="269"/>
      <c r="M6" s="437"/>
      <c r="N6" s="434"/>
      <c r="O6" s="434"/>
      <c r="P6" s="434"/>
      <c r="Q6" s="434"/>
      <c r="R6" s="434"/>
      <c r="S6" s="434"/>
      <c r="T6" s="434"/>
      <c r="U6" s="434"/>
      <c r="V6" s="434"/>
      <c r="W6" s="434"/>
      <c r="X6" s="434"/>
      <c r="Y6" s="434"/>
      <c r="Z6" s="434"/>
      <c r="AA6" s="434"/>
      <c r="AB6" s="434"/>
    </row>
    <row r="7" spans="1:28">
      <c r="B7" s="268"/>
      <c r="C7" s="267"/>
      <c r="D7" s="271"/>
      <c r="E7" s="271"/>
      <c r="F7" s="272"/>
      <c r="G7" s="270"/>
      <c r="H7" s="270"/>
      <c r="I7" s="270"/>
      <c r="J7" s="270"/>
      <c r="K7" s="270"/>
      <c r="L7" s="270"/>
      <c r="M7" s="437"/>
      <c r="N7" s="434"/>
      <c r="O7" s="434"/>
      <c r="P7" s="434"/>
      <c r="Q7" s="434"/>
      <c r="R7" s="434"/>
      <c r="S7" s="434"/>
      <c r="T7" s="434"/>
      <c r="U7" s="434"/>
      <c r="V7" s="434"/>
      <c r="W7" s="434"/>
      <c r="X7" s="434"/>
      <c r="Y7" s="434"/>
      <c r="Z7" s="434"/>
      <c r="AA7" s="434"/>
      <c r="AB7" s="434"/>
    </row>
    <row r="8" spans="1:28">
      <c r="B8" s="273" t="s">
        <v>406</v>
      </c>
      <c r="C8" s="274"/>
      <c r="D8" s="649">
        <f>SUM(D9:D12)</f>
        <v>9497.119062172851</v>
      </c>
      <c r="E8" s="274"/>
      <c r="F8" s="274"/>
      <c r="G8" s="274"/>
      <c r="H8" s="274"/>
      <c r="I8" s="274"/>
      <c r="J8" s="274"/>
      <c r="K8" s="274"/>
      <c r="L8" s="274"/>
      <c r="M8" s="436"/>
      <c r="N8" s="434"/>
      <c r="O8" s="434"/>
      <c r="P8" s="434"/>
      <c r="Q8" s="434"/>
      <c r="R8" s="434"/>
      <c r="S8" s="434"/>
      <c r="T8" s="434"/>
      <c r="U8" s="434"/>
      <c r="V8" s="434"/>
      <c r="W8" s="434"/>
      <c r="X8" s="434"/>
      <c r="Y8" s="434"/>
      <c r="Z8" s="434"/>
      <c r="AA8" s="434"/>
      <c r="AB8" s="434"/>
    </row>
    <row r="9" spans="1:28">
      <c r="A9" s="538"/>
      <c r="B9" s="275" t="s">
        <v>409</v>
      </c>
      <c r="C9" s="287" t="s">
        <v>408</v>
      </c>
      <c r="D9" s="276">
        <v>3427.2510622531099</v>
      </c>
      <c r="E9" s="276">
        <v>3912.2008186901303</v>
      </c>
      <c r="F9" s="277">
        <f>D9/D$8</f>
        <v>0.36087270674576416</v>
      </c>
      <c r="G9" s="278">
        <v>10.32753401306978</v>
      </c>
      <c r="H9" s="278">
        <v>9.57</v>
      </c>
      <c r="I9" s="279">
        <v>8.15</v>
      </c>
      <c r="J9" s="278"/>
      <c r="K9" s="278"/>
      <c r="L9" s="279"/>
      <c r="M9" s="431"/>
      <c r="N9" s="434"/>
      <c r="O9" s="438"/>
      <c r="P9" s="438"/>
      <c r="Q9" s="439"/>
      <c r="R9" s="434"/>
      <c r="S9" s="438"/>
      <c r="T9" s="438"/>
      <c r="U9" s="438"/>
      <c r="V9" s="438"/>
      <c r="W9" s="438"/>
      <c r="X9" s="438"/>
      <c r="Y9" s="438"/>
      <c r="Z9" s="438"/>
      <c r="AA9" s="434"/>
      <c r="AB9" s="434"/>
    </row>
    <row r="10" spans="1:28">
      <c r="A10" s="538"/>
      <c r="B10" s="275" t="s">
        <v>410</v>
      </c>
      <c r="C10" s="288" t="s">
        <v>408</v>
      </c>
      <c r="D10" s="289">
        <v>1613.3409511887301</v>
      </c>
      <c r="E10" s="289">
        <v>2098.0401857050902</v>
      </c>
      <c r="F10" s="277">
        <f t="shared" ref="F10:F12" si="0">D10/D$8</f>
        <v>0.16987687957021494</v>
      </c>
      <c r="G10" s="278">
        <v>21.512059247300002</v>
      </c>
      <c r="H10" s="278">
        <v>9.26</v>
      </c>
      <c r="I10" s="278">
        <v>9.5500000000000007</v>
      </c>
      <c r="J10" s="278"/>
      <c r="K10" s="278"/>
      <c r="L10" s="290"/>
      <c r="M10" s="431"/>
      <c r="N10" s="434"/>
      <c r="O10" s="438"/>
      <c r="P10" s="438"/>
      <c r="Q10" s="439"/>
      <c r="R10" s="434"/>
      <c r="S10" s="438"/>
      <c r="T10" s="438"/>
      <c r="U10" s="438"/>
      <c r="V10" s="438"/>
      <c r="W10" s="438"/>
      <c r="X10" s="438"/>
      <c r="Y10" s="438"/>
      <c r="Z10" s="438"/>
      <c r="AA10" s="434"/>
      <c r="AB10" s="434"/>
    </row>
    <row r="11" spans="1:28">
      <c r="A11" s="538"/>
      <c r="B11" s="275" t="s">
        <v>411</v>
      </c>
      <c r="C11" s="288" t="s">
        <v>408</v>
      </c>
      <c r="D11" s="289">
        <v>2548.3961250823004</v>
      </c>
      <c r="E11" s="289">
        <v>4060.1456031616303</v>
      </c>
      <c r="F11" s="277">
        <f t="shared" si="0"/>
        <v>0.26833359763094844</v>
      </c>
      <c r="G11" s="278">
        <v>9.2688155470465912</v>
      </c>
      <c r="H11" s="278">
        <v>17.399999999999999</v>
      </c>
      <c r="I11" s="290">
        <v>9.77</v>
      </c>
      <c r="J11" s="278"/>
      <c r="K11" s="278"/>
      <c r="L11" s="290"/>
      <c r="M11" s="431"/>
      <c r="N11" s="434"/>
      <c r="O11" s="438"/>
      <c r="P11" s="438"/>
      <c r="Q11" s="439"/>
      <c r="R11" s="434"/>
      <c r="S11" s="438"/>
      <c r="T11" s="438"/>
      <c r="U11" s="438"/>
      <c r="V11" s="438"/>
      <c r="W11" s="438"/>
      <c r="X11" s="438"/>
      <c r="Y11" s="438"/>
      <c r="Z11" s="438"/>
      <c r="AA11" s="434"/>
      <c r="AB11" s="434"/>
    </row>
    <row r="12" spans="1:28">
      <c r="A12" s="538"/>
      <c r="B12" s="280" t="s">
        <v>412</v>
      </c>
      <c r="C12" s="291" t="s">
        <v>413</v>
      </c>
      <c r="D12" s="281">
        <v>1908.13092364871</v>
      </c>
      <c r="E12" s="281">
        <v>2802.1943107214097</v>
      </c>
      <c r="F12" s="650">
        <f t="shared" si="0"/>
        <v>0.20091681605307238</v>
      </c>
      <c r="G12" s="282">
        <v>11.149162239856157</v>
      </c>
      <c r="H12" s="282">
        <v>12.65</v>
      </c>
      <c r="I12" s="282">
        <v>12.52</v>
      </c>
      <c r="J12" s="282"/>
      <c r="K12" s="282"/>
      <c r="L12" s="283"/>
      <c r="M12" s="431"/>
      <c r="N12" s="439"/>
      <c r="O12" s="438"/>
      <c r="P12" s="438"/>
      <c r="Q12" s="438"/>
      <c r="R12" s="438"/>
      <c r="S12" s="438"/>
      <c r="T12" s="438"/>
      <c r="U12" s="438"/>
      <c r="V12" s="438"/>
      <c r="W12" s="438"/>
      <c r="X12" s="438"/>
      <c r="Y12" s="438"/>
      <c r="Z12" s="438"/>
      <c r="AA12" s="434"/>
      <c r="AB12" s="434"/>
    </row>
    <row r="13" spans="1:28">
      <c r="B13" s="268" t="s">
        <v>414</v>
      </c>
      <c r="D13" s="286"/>
      <c r="E13" s="286"/>
      <c r="F13" s="284"/>
      <c r="G13" s="284">
        <f>AVERAGE(G9:G12)</f>
        <v>13.064392761818134</v>
      </c>
      <c r="H13" s="284">
        <f t="shared" ref="H13:I13" si="1">AVERAGE(H9:H12)</f>
        <v>12.219999999999999</v>
      </c>
      <c r="I13" s="284">
        <f t="shared" si="1"/>
        <v>9.9975000000000005</v>
      </c>
      <c r="J13" s="284"/>
      <c r="K13" s="284"/>
      <c r="L13" s="284"/>
      <c r="M13" s="440"/>
      <c r="N13" s="434"/>
      <c r="O13" s="434"/>
      <c r="P13" s="434"/>
      <c r="Q13" s="434"/>
      <c r="R13" s="434"/>
      <c r="S13" s="434"/>
      <c r="T13" s="439"/>
      <c r="U13" s="434"/>
      <c r="V13" s="439"/>
      <c r="W13" s="438"/>
      <c r="X13" s="438"/>
      <c r="Y13" s="438"/>
      <c r="Z13" s="434"/>
      <c r="AA13" s="434"/>
      <c r="AB13" s="434"/>
    </row>
    <row r="14" spans="1:28">
      <c r="B14" s="268" t="s">
        <v>415</v>
      </c>
      <c r="D14" s="285">
        <v>9497.119062172851</v>
      </c>
      <c r="E14" s="285"/>
      <c r="F14" s="284"/>
      <c r="G14" s="284">
        <f>SUMPRODUCT(G9:G12,$F9:$F12)</f>
        <v>12.108515451774066</v>
      </c>
      <c r="H14" s="284">
        <f t="shared" ref="H14:I14" si="2">SUMPRODUCT(H9:H12,$F9:$F12)</f>
        <v>12.237214030227022</v>
      </c>
      <c r="I14" s="284">
        <f t="shared" si="2"/>
        <v>9.7005345457123617</v>
      </c>
      <c r="J14" s="284"/>
      <c r="K14" s="284"/>
      <c r="L14" s="284"/>
      <c r="M14" s="440"/>
      <c r="N14" s="434"/>
      <c r="O14" s="438"/>
      <c r="P14" s="438"/>
      <c r="Q14" s="439"/>
      <c r="R14" s="434"/>
      <c r="S14" s="434"/>
      <c r="T14" s="439"/>
      <c r="U14" s="434"/>
      <c r="V14" s="439"/>
      <c r="W14" s="434"/>
      <c r="X14" s="438"/>
      <c r="Y14" s="434"/>
      <c r="Z14" s="434"/>
      <c r="AA14" s="434"/>
      <c r="AB14" s="434"/>
    </row>
    <row r="15" spans="1:28">
      <c r="B15" s="451" t="s">
        <v>490</v>
      </c>
      <c r="D15" s="285"/>
      <c r="E15" s="285"/>
      <c r="F15" s="284"/>
      <c r="G15" s="284"/>
      <c r="H15" s="284"/>
      <c r="I15" s="284"/>
      <c r="J15" s="284"/>
      <c r="K15" s="284"/>
      <c r="L15" s="284"/>
      <c r="M15" s="440"/>
      <c r="N15" s="434"/>
      <c r="O15" s="434"/>
      <c r="P15" s="441"/>
      <c r="Q15" s="434"/>
      <c r="R15" s="434"/>
      <c r="S15" s="434"/>
      <c r="T15" s="434"/>
      <c r="U15" s="434"/>
      <c r="V15" s="434"/>
      <c r="W15" s="434"/>
      <c r="X15" s="434"/>
      <c r="Y15" s="434"/>
      <c r="Z15" s="434"/>
      <c r="AA15" s="434"/>
      <c r="AB15" s="434"/>
    </row>
    <row r="16" spans="1:28">
      <c r="B16" s="268" t="s">
        <v>400</v>
      </c>
      <c r="G16" s="431">
        <f>MAX(G9:G12)</f>
        <v>21.512059247300002</v>
      </c>
      <c r="H16" s="431">
        <f t="shared" ref="H16:I16" si="3">MAX(H9:H12)</f>
        <v>17.399999999999999</v>
      </c>
      <c r="I16" s="431">
        <f t="shared" si="3"/>
        <v>12.52</v>
      </c>
      <c r="J16" s="431"/>
      <c r="K16" s="431"/>
      <c r="L16" s="431"/>
      <c r="M16" s="431"/>
      <c r="N16" s="434"/>
      <c r="O16" s="434"/>
      <c r="P16" s="434"/>
      <c r="Q16" s="434"/>
      <c r="R16" s="434"/>
      <c r="S16" s="434"/>
      <c r="T16" s="434"/>
      <c r="U16" s="434"/>
      <c r="V16" s="434"/>
      <c r="W16" s="434"/>
      <c r="X16" s="434"/>
      <c r="Y16" s="434"/>
      <c r="Z16" s="434"/>
      <c r="AA16" s="434"/>
      <c r="AB16" s="434"/>
    </row>
    <row r="17" spans="1:28">
      <c r="B17" s="268" t="s">
        <v>401</v>
      </c>
      <c r="G17" s="431">
        <f t="shared" ref="G17:I17" si="4">_xlfn.PERCENTILE.INC(G9:G12,0.75)</f>
        <v>13.739886491717119</v>
      </c>
      <c r="H17" s="431">
        <f t="shared" si="4"/>
        <v>13.8375</v>
      </c>
      <c r="I17" s="431">
        <f t="shared" si="4"/>
        <v>10.4575</v>
      </c>
      <c r="J17" s="431"/>
      <c r="K17" s="431"/>
      <c r="L17" s="431"/>
      <c r="M17" s="431"/>
      <c r="N17" s="434"/>
      <c r="O17" s="434"/>
      <c r="P17" s="442"/>
      <c r="Q17" s="434"/>
      <c r="R17" s="434"/>
      <c r="S17" s="434"/>
      <c r="T17" s="434"/>
      <c r="U17" s="434"/>
      <c r="V17" s="434"/>
      <c r="W17" s="434"/>
      <c r="X17" s="434"/>
      <c r="Y17" s="434"/>
      <c r="Z17" s="434"/>
      <c r="AA17" s="434"/>
      <c r="AB17" s="434"/>
    </row>
    <row r="18" spans="1:28">
      <c r="B18" s="292" t="s">
        <v>402</v>
      </c>
      <c r="C18" s="293"/>
      <c r="D18" s="293"/>
      <c r="E18" s="293"/>
      <c r="F18" s="293"/>
      <c r="G18" s="432">
        <f t="shared" ref="G18:I18" si="5">MEDIAN(G9:G12)</f>
        <v>10.738348126462968</v>
      </c>
      <c r="H18" s="432">
        <f t="shared" si="5"/>
        <v>11.11</v>
      </c>
      <c r="I18" s="432">
        <f t="shared" si="5"/>
        <v>9.66</v>
      </c>
      <c r="J18" s="432"/>
      <c r="K18" s="432"/>
      <c r="L18" s="432"/>
      <c r="M18" s="440"/>
      <c r="N18" s="434"/>
      <c r="O18" s="434"/>
      <c r="P18" s="434"/>
      <c r="Q18" s="434"/>
      <c r="R18" s="434"/>
      <c r="S18" s="434"/>
      <c r="T18" s="434"/>
      <c r="U18" s="434"/>
      <c r="V18" s="434"/>
      <c r="W18" s="434"/>
      <c r="X18" s="434"/>
      <c r="Y18" s="434"/>
      <c r="Z18" s="434"/>
      <c r="AA18" s="434"/>
      <c r="AB18" s="434"/>
    </row>
    <row r="19" spans="1:28">
      <c r="B19" s="268" t="s">
        <v>403</v>
      </c>
      <c r="G19" s="431">
        <f>_xlfn.PERCENTILE.INC(G9:G12,0.25)</f>
        <v>10.062854396563983</v>
      </c>
      <c r="H19" s="431">
        <f t="shared" ref="H19:I19" si="6">_xlfn.PERCENTILE.INC(H9:H12,0.25)</f>
        <v>9.4924999999999997</v>
      </c>
      <c r="I19" s="431">
        <f t="shared" si="6"/>
        <v>9.2000000000000011</v>
      </c>
      <c r="J19" s="431"/>
      <c r="K19" s="431"/>
      <c r="L19" s="431"/>
      <c r="M19" s="431"/>
      <c r="N19" s="434"/>
      <c r="O19" s="434"/>
      <c r="P19" s="434"/>
      <c r="Q19" s="434"/>
      <c r="R19" s="434"/>
      <c r="S19" s="434"/>
      <c r="T19" s="434"/>
      <c r="U19" s="434"/>
      <c r="V19" s="434"/>
      <c r="W19" s="434"/>
      <c r="X19" s="434"/>
      <c r="Y19" s="434"/>
      <c r="Z19" s="434"/>
      <c r="AA19" s="434"/>
      <c r="AB19" s="434"/>
    </row>
    <row r="20" spans="1:28">
      <c r="B20" s="268" t="s">
        <v>404</v>
      </c>
      <c r="G20" s="431">
        <f>MIN(G9:G12)</f>
        <v>9.2688155470465912</v>
      </c>
      <c r="H20" s="431">
        <f t="shared" ref="H20:I20" si="7">MIN(H9:H12)</f>
        <v>9.26</v>
      </c>
      <c r="I20" s="431">
        <f t="shared" si="7"/>
        <v>8.15</v>
      </c>
      <c r="J20" s="431"/>
      <c r="K20" s="431"/>
      <c r="L20" s="431"/>
      <c r="M20" s="431"/>
      <c r="N20" s="434"/>
      <c r="O20" s="434"/>
      <c r="P20" s="434"/>
      <c r="Q20" s="434"/>
      <c r="R20" s="434"/>
      <c r="S20" s="434"/>
      <c r="T20" s="434"/>
      <c r="U20" s="434"/>
      <c r="V20" s="434"/>
      <c r="W20" s="434"/>
      <c r="X20" s="434"/>
      <c r="Y20" s="434"/>
      <c r="Z20" s="434"/>
      <c r="AA20" s="434"/>
      <c r="AB20" s="434"/>
    </row>
    <row r="21" spans="1:28">
      <c r="B21" s="268"/>
      <c r="G21" s="431"/>
      <c r="H21" s="431"/>
      <c r="I21" s="431"/>
      <c r="J21" s="431"/>
      <c r="K21" s="431"/>
      <c r="L21" s="431"/>
      <c r="M21" s="431"/>
      <c r="N21" s="434"/>
      <c r="O21" s="434"/>
      <c r="P21" s="434"/>
      <c r="Q21" s="434"/>
      <c r="R21" s="434"/>
      <c r="S21" s="434"/>
      <c r="T21" s="434"/>
      <c r="U21" s="434"/>
      <c r="V21" s="434"/>
      <c r="W21" s="434"/>
      <c r="X21" s="434"/>
      <c r="Y21" s="434"/>
      <c r="Z21" s="434"/>
      <c r="AA21" s="434"/>
      <c r="AB21" s="434"/>
    </row>
    <row r="22" spans="1:28" s="264" customFormat="1">
      <c r="A22" s="263"/>
      <c r="B22" s="275" t="s">
        <v>417</v>
      </c>
      <c r="C22" s="294">
        <v>0</v>
      </c>
      <c r="G22" s="433"/>
      <c r="H22" s="433"/>
      <c r="I22" s="433"/>
      <c r="J22" s="433"/>
      <c r="K22" s="433"/>
      <c r="L22" s="433"/>
      <c r="M22" s="433"/>
      <c r="N22" s="434"/>
      <c r="O22" s="434"/>
      <c r="P22" s="434"/>
      <c r="Q22" s="433"/>
      <c r="R22" s="433"/>
      <c r="S22" s="433"/>
      <c r="T22" s="433"/>
      <c r="U22" s="433"/>
      <c r="V22" s="433"/>
      <c r="W22" s="433"/>
      <c r="X22" s="433"/>
      <c r="Y22" s="433"/>
      <c r="Z22" s="433"/>
      <c r="AA22" s="433"/>
      <c r="AB22" s="433"/>
    </row>
    <row r="23" spans="1:28">
      <c r="G23" s="433"/>
      <c r="H23" s="433"/>
      <c r="I23" s="433"/>
      <c r="J23" s="433"/>
      <c r="K23" s="433"/>
      <c r="L23" s="433"/>
    </row>
    <row r="24" spans="1:28" s="264" customFormat="1">
      <c r="A24" s="263"/>
      <c r="B24" s="268" t="s">
        <v>400</v>
      </c>
      <c r="G24" s="278">
        <f>G16</f>
        <v>21.512059247300002</v>
      </c>
      <c r="H24" s="278">
        <f t="shared" ref="H24:I24" si="8">H16</f>
        <v>17.399999999999999</v>
      </c>
      <c r="I24" s="278">
        <f t="shared" si="8"/>
        <v>12.52</v>
      </c>
      <c r="J24" s="278"/>
      <c r="K24" s="278"/>
      <c r="L24" s="278"/>
      <c r="M24" s="278"/>
      <c r="N24" s="263"/>
      <c r="O24" s="263"/>
      <c r="P24" s="263"/>
    </row>
    <row r="25" spans="1:28" s="264" customFormat="1">
      <c r="A25" s="263"/>
      <c r="B25" s="268" t="s">
        <v>401</v>
      </c>
      <c r="G25" s="278">
        <f t="shared" ref="G25:I28" si="9">G17</f>
        <v>13.739886491717119</v>
      </c>
      <c r="H25" s="278">
        <f t="shared" si="9"/>
        <v>13.8375</v>
      </c>
      <c r="I25" s="278">
        <f t="shared" si="9"/>
        <v>10.4575</v>
      </c>
      <c r="J25" s="278"/>
      <c r="K25" s="278"/>
      <c r="L25" s="278"/>
      <c r="M25" s="278"/>
      <c r="N25" s="263"/>
      <c r="O25" s="263"/>
      <c r="P25" s="263"/>
    </row>
    <row r="26" spans="1:28" s="264" customFormat="1">
      <c r="A26" s="263"/>
      <c r="B26" s="292" t="s">
        <v>402</v>
      </c>
      <c r="C26" s="295"/>
      <c r="D26" s="295"/>
      <c r="E26" s="295"/>
      <c r="F26" s="295"/>
      <c r="G26" s="278">
        <f t="shared" si="9"/>
        <v>10.738348126462968</v>
      </c>
      <c r="H26" s="278">
        <f t="shared" si="9"/>
        <v>11.11</v>
      </c>
      <c r="I26" s="431">
        <f t="shared" si="9"/>
        <v>9.66</v>
      </c>
      <c r="J26" s="278"/>
      <c r="K26" s="278"/>
      <c r="L26" s="278"/>
      <c r="M26" s="284"/>
      <c r="N26" s="263"/>
      <c r="O26" s="263"/>
      <c r="P26" s="263"/>
    </row>
    <row r="27" spans="1:28" s="264" customFormat="1">
      <c r="A27" s="263"/>
      <c r="B27" s="268" t="s">
        <v>403</v>
      </c>
      <c r="G27" s="278">
        <f t="shared" si="9"/>
        <v>10.062854396563983</v>
      </c>
      <c r="H27" s="278">
        <f t="shared" si="9"/>
        <v>9.4924999999999997</v>
      </c>
      <c r="I27" s="278">
        <f t="shared" si="9"/>
        <v>9.2000000000000011</v>
      </c>
      <c r="J27" s="278"/>
      <c r="K27" s="278"/>
      <c r="L27" s="278"/>
      <c r="M27" s="278"/>
      <c r="N27" s="263"/>
      <c r="O27" s="263"/>
      <c r="P27" s="263"/>
    </row>
    <row r="28" spans="1:28" s="264" customFormat="1">
      <c r="A28" s="263"/>
      <c r="B28" s="268" t="s">
        <v>404</v>
      </c>
      <c r="G28" s="278">
        <f t="shared" si="9"/>
        <v>9.2688155470465912</v>
      </c>
      <c r="H28" s="278">
        <f t="shared" si="9"/>
        <v>9.26</v>
      </c>
      <c r="I28" s="278">
        <f t="shared" si="9"/>
        <v>8.15</v>
      </c>
      <c r="J28" s="278"/>
      <c r="K28" s="278"/>
      <c r="L28" s="278"/>
      <c r="M28" s="278"/>
      <c r="N28" s="263"/>
      <c r="O28" s="263"/>
      <c r="P28" s="263"/>
    </row>
    <row r="31" spans="1:28">
      <c r="I31" s="296"/>
    </row>
  </sheetData>
  <mergeCells count="8">
    <mergeCell ref="E5:E6"/>
    <mergeCell ref="B4:L4"/>
    <mergeCell ref="B5:B6"/>
    <mergeCell ref="C5:C6"/>
    <mergeCell ref="D5:D6"/>
    <mergeCell ref="F5:F6"/>
    <mergeCell ref="G5:I5"/>
    <mergeCell ref="J5:L5"/>
  </mergeCells>
  <phoneticPr fontId="342" type="noConversion"/>
  <printOptions horizontalCentered="1" verticalCentered="1" headings="1"/>
  <pageMargins left="0.7" right="0.7" top="0.75" bottom="0.75" header="0.3" footer="0.3"/>
  <pageSetup paperSize="9" scale="82" orientation="landscape" blackAndWhite="1" r:id="rId1"/>
  <headerFooter>
    <oddHeader>&amp;C&amp;"Times New Roman,Regular"&amp;9Confidential</oddHeader>
    <oddFooter>&amp;C&amp;"Times New Roman,Regular"&amp;9&amp;P of &amp;N&amp;R&amp;"Times New Roman,Regular"&amp;9&amp;D @ &amp;T</oddFooter>
  </headerFooter>
  <extLst>
    <ext xmlns:mx="http://schemas.microsoft.com/office/mac/excel/2008/main" uri="{64002731-A6B0-56B0-2670-7721B7C09600}">
      <mx:PLV Mode="1" OnePage="0" WScale="10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6">
    <tabColor rgb="FFFFFF00"/>
  </sheetPr>
  <dimension ref="A1:P42"/>
  <sheetViews>
    <sheetView zoomScale="130" zoomScaleNormal="130" zoomScaleSheetLayoutView="85" zoomScalePageLayoutView="130" workbookViewId="0">
      <selection activeCell="N25" sqref="N25"/>
    </sheetView>
  </sheetViews>
  <sheetFormatPr baseColWidth="10" defaultColWidth="9.1640625" defaultRowHeight="13"/>
  <cols>
    <col min="1" max="3" width="2.6640625" style="319" customWidth="1"/>
    <col min="4" max="4" width="14.6640625" style="319" bestFit="1" customWidth="1"/>
    <col min="5" max="5" width="12.6640625" style="319" customWidth="1"/>
    <col min="6" max="6" width="7.33203125" style="319" customWidth="1"/>
    <col min="7" max="7" width="6.33203125" style="319" bestFit="1" customWidth="1"/>
    <col min="8" max="8" width="13.83203125" style="319" bestFit="1" customWidth="1"/>
    <col min="9" max="9" width="25.33203125" style="319" bestFit="1" customWidth="1"/>
    <col min="10" max="10" width="2.33203125" style="319" customWidth="1"/>
    <col min="11" max="11" width="9.83203125" style="319" bestFit="1" customWidth="1"/>
    <col min="12" max="12" width="11.1640625" style="319" bestFit="1" customWidth="1"/>
    <col min="13" max="13" width="15.1640625" style="336" bestFit="1" customWidth="1"/>
    <col min="14" max="14" width="10.6640625" style="319" customWidth="1"/>
    <col min="15" max="15" width="9.33203125" style="319" bestFit="1" customWidth="1"/>
    <col min="16" max="230" width="9.1640625" style="319"/>
    <col min="231" max="233" width="2.6640625" style="319" customWidth="1"/>
    <col min="234" max="234" width="13.6640625" style="319" customWidth="1"/>
    <col min="235" max="235" width="12.6640625" style="319" customWidth="1"/>
    <col min="236" max="237" width="5.6640625" style="319" customWidth="1"/>
    <col min="238" max="243" width="12.6640625" style="319" customWidth="1"/>
    <col min="244" max="247" width="9.1640625" style="319"/>
    <col min="248" max="248" width="10" style="319" bestFit="1" customWidth="1"/>
    <col min="249" max="486" width="9.1640625" style="319"/>
    <col min="487" max="489" width="2.6640625" style="319" customWidth="1"/>
    <col min="490" max="490" width="13.6640625" style="319" customWidth="1"/>
    <col min="491" max="491" width="12.6640625" style="319" customWidth="1"/>
    <col min="492" max="493" width="5.6640625" style="319" customWidth="1"/>
    <col min="494" max="499" width="12.6640625" style="319" customWidth="1"/>
    <col min="500" max="503" width="9.1640625" style="319"/>
    <col min="504" max="504" width="10" style="319" bestFit="1" customWidth="1"/>
    <col min="505" max="742" width="9.1640625" style="319"/>
    <col min="743" max="745" width="2.6640625" style="319" customWidth="1"/>
    <col min="746" max="746" width="13.6640625" style="319" customWidth="1"/>
    <col min="747" max="747" width="12.6640625" style="319" customWidth="1"/>
    <col min="748" max="749" width="5.6640625" style="319" customWidth="1"/>
    <col min="750" max="755" width="12.6640625" style="319" customWidth="1"/>
    <col min="756" max="759" width="9.1640625" style="319"/>
    <col min="760" max="760" width="10" style="319" bestFit="1" customWidth="1"/>
    <col min="761" max="998" width="9.1640625" style="319"/>
    <col min="999" max="1001" width="2.6640625" style="319" customWidth="1"/>
    <col min="1002" max="1002" width="13.6640625" style="319" customWidth="1"/>
    <col min="1003" max="1003" width="12.6640625" style="319" customWidth="1"/>
    <col min="1004" max="1005" width="5.6640625" style="319" customWidth="1"/>
    <col min="1006" max="1011" width="12.6640625" style="319" customWidth="1"/>
    <col min="1012" max="1015" width="9.1640625" style="319"/>
    <col min="1016" max="1016" width="10" style="319" bestFit="1" customWidth="1"/>
    <col min="1017" max="1254" width="9.1640625" style="319"/>
    <col min="1255" max="1257" width="2.6640625" style="319" customWidth="1"/>
    <col min="1258" max="1258" width="13.6640625" style="319" customWidth="1"/>
    <col min="1259" max="1259" width="12.6640625" style="319" customWidth="1"/>
    <col min="1260" max="1261" width="5.6640625" style="319" customWidth="1"/>
    <col min="1262" max="1267" width="12.6640625" style="319" customWidth="1"/>
    <col min="1268" max="1271" width="9.1640625" style="319"/>
    <col min="1272" max="1272" width="10" style="319" bestFit="1" customWidth="1"/>
    <col min="1273" max="1510" width="9.1640625" style="319"/>
    <col min="1511" max="1513" width="2.6640625" style="319" customWidth="1"/>
    <col min="1514" max="1514" width="13.6640625" style="319" customWidth="1"/>
    <col min="1515" max="1515" width="12.6640625" style="319" customWidth="1"/>
    <col min="1516" max="1517" width="5.6640625" style="319" customWidth="1"/>
    <col min="1518" max="1523" width="12.6640625" style="319" customWidth="1"/>
    <col min="1524" max="1527" width="9.1640625" style="319"/>
    <col min="1528" max="1528" width="10" style="319" bestFit="1" customWidth="1"/>
    <col min="1529" max="1766" width="9.1640625" style="319"/>
    <col min="1767" max="1769" width="2.6640625" style="319" customWidth="1"/>
    <col min="1770" max="1770" width="13.6640625" style="319" customWidth="1"/>
    <col min="1771" max="1771" width="12.6640625" style="319" customWidth="1"/>
    <col min="1772" max="1773" width="5.6640625" style="319" customWidth="1"/>
    <col min="1774" max="1779" width="12.6640625" style="319" customWidth="1"/>
    <col min="1780" max="1783" width="9.1640625" style="319"/>
    <col min="1784" max="1784" width="10" style="319" bestFit="1" customWidth="1"/>
    <col min="1785" max="2022" width="9.1640625" style="319"/>
    <col min="2023" max="2025" width="2.6640625" style="319" customWidth="1"/>
    <col min="2026" max="2026" width="13.6640625" style="319" customWidth="1"/>
    <col min="2027" max="2027" width="12.6640625" style="319" customWidth="1"/>
    <col min="2028" max="2029" width="5.6640625" style="319" customWidth="1"/>
    <col min="2030" max="2035" width="12.6640625" style="319" customWidth="1"/>
    <col min="2036" max="2039" width="9.1640625" style="319"/>
    <col min="2040" max="2040" width="10" style="319" bestFit="1" customWidth="1"/>
    <col min="2041" max="2278" width="9.1640625" style="319"/>
    <col min="2279" max="2281" width="2.6640625" style="319" customWidth="1"/>
    <col min="2282" max="2282" width="13.6640625" style="319" customWidth="1"/>
    <col min="2283" max="2283" width="12.6640625" style="319" customWidth="1"/>
    <col min="2284" max="2285" width="5.6640625" style="319" customWidth="1"/>
    <col min="2286" max="2291" width="12.6640625" style="319" customWidth="1"/>
    <col min="2292" max="2295" width="9.1640625" style="319"/>
    <col min="2296" max="2296" width="10" style="319" bestFit="1" customWidth="1"/>
    <col min="2297" max="2534" width="9.1640625" style="319"/>
    <col min="2535" max="2537" width="2.6640625" style="319" customWidth="1"/>
    <col min="2538" max="2538" width="13.6640625" style="319" customWidth="1"/>
    <col min="2539" max="2539" width="12.6640625" style="319" customWidth="1"/>
    <col min="2540" max="2541" width="5.6640625" style="319" customWidth="1"/>
    <col min="2542" max="2547" width="12.6640625" style="319" customWidth="1"/>
    <col min="2548" max="2551" width="9.1640625" style="319"/>
    <col min="2552" max="2552" width="10" style="319" bestFit="1" customWidth="1"/>
    <col min="2553" max="2790" width="9.1640625" style="319"/>
    <col min="2791" max="2793" width="2.6640625" style="319" customWidth="1"/>
    <col min="2794" max="2794" width="13.6640625" style="319" customWidth="1"/>
    <col min="2795" max="2795" width="12.6640625" style="319" customWidth="1"/>
    <col min="2796" max="2797" width="5.6640625" style="319" customWidth="1"/>
    <col min="2798" max="2803" width="12.6640625" style="319" customWidth="1"/>
    <col min="2804" max="2807" width="9.1640625" style="319"/>
    <col min="2808" max="2808" width="10" style="319" bestFit="1" customWidth="1"/>
    <col min="2809" max="3046" width="9.1640625" style="319"/>
    <col min="3047" max="3049" width="2.6640625" style="319" customWidth="1"/>
    <col min="3050" max="3050" width="13.6640625" style="319" customWidth="1"/>
    <col min="3051" max="3051" width="12.6640625" style="319" customWidth="1"/>
    <col min="3052" max="3053" width="5.6640625" style="319" customWidth="1"/>
    <col min="3054" max="3059" width="12.6640625" style="319" customWidth="1"/>
    <col min="3060" max="3063" width="9.1640625" style="319"/>
    <col min="3064" max="3064" width="10" style="319" bestFit="1" customWidth="1"/>
    <col min="3065" max="3302" width="9.1640625" style="319"/>
    <col min="3303" max="3305" width="2.6640625" style="319" customWidth="1"/>
    <col min="3306" max="3306" width="13.6640625" style="319" customWidth="1"/>
    <col min="3307" max="3307" width="12.6640625" style="319" customWidth="1"/>
    <col min="3308" max="3309" width="5.6640625" style="319" customWidth="1"/>
    <col min="3310" max="3315" width="12.6640625" style="319" customWidth="1"/>
    <col min="3316" max="3319" width="9.1640625" style="319"/>
    <col min="3320" max="3320" width="10" style="319" bestFit="1" customWidth="1"/>
    <col min="3321" max="3558" width="9.1640625" style="319"/>
    <col min="3559" max="3561" width="2.6640625" style="319" customWidth="1"/>
    <col min="3562" max="3562" width="13.6640625" style="319" customWidth="1"/>
    <col min="3563" max="3563" width="12.6640625" style="319" customWidth="1"/>
    <col min="3564" max="3565" width="5.6640625" style="319" customWidth="1"/>
    <col min="3566" max="3571" width="12.6640625" style="319" customWidth="1"/>
    <col min="3572" max="3575" width="9.1640625" style="319"/>
    <col min="3576" max="3576" width="10" style="319" bestFit="1" customWidth="1"/>
    <col min="3577" max="3814" width="9.1640625" style="319"/>
    <col min="3815" max="3817" width="2.6640625" style="319" customWidth="1"/>
    <col min="3818" max="3818" width="13.6640625" style="319" customWidth="1"/>
    <col min="3819" max="3819" width="12.6640625" style="319" customWidth="1"/>
    <col min="3820" max="3821" width="5.6640625" style="319" customWidth="1"/>
    <col min="3822" max="3827" width="12.6640625" style="319" customWidth="1"/>
    <col min="3828" max="3831" width="9.1640625" style="319"/>
    <col min="3832" max="3832" width="10" style="319" bestFit="1" customWidth="1"/>
    <col min="3833" max="4070" width="9.1640625" style="319"/>
    <col min="4071" max="4073" width="2.6640625" style="319" customWidth="1"/>
    <col min="4074" max="4074" width="13.6640625" style="319" customWidth="1"/>
    <col min="4075" max="4075" width="12.6640625" style="319" customWidth="1"/>
    <col min="4076" max="4077" width="5.6640625" style="319" customWidth="1"/>
    <col min="4078" max="4083" width="12.6640625" style="319" customWidth="1"/>
    <col min="4084" max="4087" width="9.1640625" style="319"/>
    <col min="4088" max="4088" width="10" style="319" bestFit="1" customWidth="1"/>
    <col min="4089" max="4326" width="9.1640625" style="319"/>
    <col min="4327" max="4329" width="2.6640625" style="319" customWidth="1"/>
    <col min="4330" max="4330" width="13.6640625" style="319" customWidth="1"/>
    <col min="4331" max="4331" width="12.6640625" style="319" customWidth="1"/>
    <col min="4332" max="4333" width="5.6640625" style="319" customWidth="1"/>
    <col min="4334" max="4339" width="12.6640625" style="319" customWidth="1"/>
    <col min="4340" max="4343" width="9.1640625" style="319"/>
    <col min="4344" max="4344" width="10" style="319" bestFit="1" customWidth="1"/>
    <col min="4345" max="4582" width="9.1640625" style="319"/>
    <col min="4583" max="4585" width="2.6640625" style="319" customWidth="1"/>
    <col min="4586" max="4586" width="13.6640625" style="319" customWidth="1"/>
    <col min="4587" max="4587" width="12.6640625" style="319" customWidth="1"/>
    <col min="4588" max="4589" width="5.6640625" style="319" customWidth="1"/>
    <col min="4590" max="4595" width="12.6640625" style="319" customWidth="1"/>
    <col min="4596" max="4599" width="9.1640625" style="319"/>
    <col min="4600" max="4600" width="10" style="319" bestFit="1" customWidth="1"/>
    <col min="4601" max="4838" width="9.1640625" style="319"/>
    <col min="4839" max="4841" width="2.6640625" style="319" customWidth="1"/>
    <col min="4842" max="4842" width="13.6640625" style="319" customWidth="1"/>
    <col min="4843" max="4843" width="12.6640625" style="319" customWidth="1"/>
    <col min="4844" max="4845" width="5.6640625" style="319" customWidth="1"/>
    <col min="4846" max="4851" width="12.6640625" style="319" customWidth="1"/>
    <col min="4852" max="4855" width="9.1640625" style="319"/>
    <col min="4856" max="4856" width="10" style="319" bestFit="1" customWidth="1"/>
    <col min="4857" max="5094" width="9.1640625" style="319"/>
    <col min="5095" max="5097" width="2.6640625" style="319" customWidth="1"/>
    <col min="5098" max="5098" width="13.6640625" style="319" customWidth="1"/>
    <col min="5099" max="5099" width="12.6640625" style="319" customWidth="1"/>
    <col min="5100" max="5101" width="5.6640625" style="319" customWidth="1"/>
    <col min="5102" max="5107" width="12.6640625" style="319" customWidth="1"/>
    <col min="5108" max="5111" width="9.1640625" style="319"/>
    <col min="5112" max="5112" width="10" style="319" bestFit="1" customWidth="1"/>
    <col min="5113" max="5350" width="9.1640625" style="319"/>
    <col min="5351" max="5353" width="2.6640625" style="319" customWidth="1"/>
    <col min="5354" max="5354" width="13.6640625" style="319" customWidth="1"/>
    <col min="5355" max="5355" width="12.6640625" style="319" customWidth="1"/>
    <col min="5356" max="5357" width="5.6640625" style="319" customWidth="1"/>
    <col min="5358" max="5363" width="12.6640625" style="319" customWidth="1"/>
    <col min="5364" max="5367" width="9.1640625" style="319"/>
    <col min="5368" max="5368" width="10" style="319" bestFit="1" customWidth="1"/>
    <col min="5369" max="5606" width="9.1640625" style="319"/>
    <col min="5607" max="5609" width="2.6640625" style="319" customWidth="1"/>
    <col min="5610" max="5610" width="13.6640625" style="319" customWidth="1"/>
    <col min="5611" max="5611" width="12.6640625" style="319" customWidth="1"/>
    <col min="5612" max="5613" width="5.6640625" style="319" customWidth="1"/>
    <col min="5614" max="5619" width="12.6640625" style="319" customWidth="1"/>
    <col min="5620" max="5623" width="9.1640625" style="319"/>
    <col min="5624" max="5624" width="10" style="319" bestFit="1" customWidth="1"/>
    <col min="5625" max="5862" width="9.1640625" style="319"/>
    <col min="5863" max="5865" width="2.6640625" style="319" customWidth="1"/>
    <col min="5866" max="5866" width="13.6640625" style="319" customWidth="1"/>
    <col min="5867" max="5867" width="12.6640625" style="319" customWidth="1"/>
    <col min="5868" max="5869" width="5.6640625" style="319" customWidth="1"/>
    <col min="5870" max="5875" width="12.6640625" style="319" customWidth="1"/>
    <col min="5876" max="5879" width="9.1640625" style="319"/>
    <col min="5880" max="5880" width="10" style="319" bestFit="1" customWidth="1"/>
    <col min="5881" max="6118" width="9.1640625" style="319"/>
    <col min="6119" max="6121" width="2.6640625" style="319" customWidth="1"/>
    <col min="6122" max="6122" width="13.6640625" style="319" customWidth="1"/>
    <col min="6123" max="6123" width="12.6640625" style="319" customWidth="1"/>
    <col min="6124" max="6125" width="5.6640625" style="319" customWidth="1"/>
    <col min="6126" max="6131" width="12.6640625" style="319" customWidth="1"/>
    <col min="6132" max="6135" width="9.1640625" style="319"/>
    <col min="6136" max="6136" width="10" style="319" bestFit="1" customWidth="1"/>
    <col min="6137" max="6374" width="9.1640625" style="319"/>
    <col min="6375" max="6377" width="2.6640625" style="319" customWidth="1"/>
    <col min="6378" max="6378" width="13.6640625" style="319" customWidth="1"/>
    <col min="6379" max="6379" width="12.6640625" style="319" customWidth="1"/>
    <col min="6380" max="6381" width="5.6640625" style="319" customWidth="1"/>
    <col min="6382" max="6387" width="12.6640625" style="319" customWidth="1"/>
    <col min="6388" max="6391" width="9.1640625" style="319"/>
    <col min="6392" max="6392" width="10" style="319" bestFit="1" customWidth="1"/>
    <col min="6393" max="6630" width="9.1640625" style="319"/>
    <col min="6631" max="6633" width="2.6640625" style="319" customWidth="1"/>
    <col min="6634" max="6634" width="13.6640625" style="319" customWidth="1"/>
    <col min="6635" max="6635" width="12.6640625" style="319" customWidth="1"/>
    <col min="6636" max="6637" width="5.6640625" style="319" customWidth="1"/>
    <col min="6638" max="6643" width="12.6640625" style="319" customWidth="1"/>
    <col min="6644" max="6647" width="9.1640625" style="319"/>
    <col min="6648" max="6648" width="10" style="319" bestFit="1" customWidth="1"/>
    <col min="6649" max="6886" width="9.1640625" style="319"/>
    <col min="6887" max="6889" width="2.6640625" style="319" customWidth="1"/>
    <col min="6890" max="6890" width="13.6640625" style="319" customWidth="1"/>
    <col min="6891" max="6891" width="12.6640625" style="319" customWidth="1"/>
    <col min="6892" max="6893" width="5.6640625" style="319" customWidth="1"/>
    <col min="6894" max="6899" width="12.6640625" style="319" customWidth="1"/>
    <col min="6900" max="6903" width="9.1640625" style="319"/>
    <col min="6904" max="6904" width="10" style="319" bestFit="1" customWidth="1"/>
    <col min="6905" max="7142" width="9.1640625" style="319"/>
    <col min="7143" max="7145" width="2.6640625" style="319" customWidth="1"/>
    <col min="7146" max="7146" width="13.6640625" style="319" customWidth="1"/>
    <col min="7147" max="7147" width="12.6640625" style="319" customWidth="1"/>
    <col min="7148" max="7149" width="5.6640625" style="319" customWidth="1"/>
    <col min="7150" max="7155" width="12.6640625" style="319" customWidth="1"/>
    <col min="7156" max="7159" width="9.1640625" style="319"/>
    <col min="7160" max="7160" width="10" style="319" bestFit="1" customWidth="1"/>
    <col min="7161" max="7398" width="9.1640625" style="319"/>
    <col min="7399" max="7401" width="2.6640625" style="319" customWidth="1"/>
    <col min="7402" max="7402" width="13.6640625" style="319" customWidth="1"/>
    <col min="7403" max="7403" width="12.6640625" style="319" customWidth="1"/>
    <col min="7404" max="7405" width="5.6640625" style="319" customWidth="1"/>
    <col min="7406" max="7411" width="12.6640625" style="319" customWidth="1"/>
    <col min="7412" max="7415" width="9.1640625" style="319"/>
    <col min="7416" max="7416" width="10" style="319" bestFit="1" customWidth="1"/>
    <col min="7417" max="7654" width="9.1640625" style="319"/>
    <col min="7655" max="7657" width="2.6640625" style="319" customWidth="1"/>
    <col min="7658" max="7658" width="13.6640625" style="319" customWidth="1"/>
    <col min="7659" max="7659" width="12.6640625" style="319" customWidth="1"/>
    <col min="7660" max="7661" width="5.6640625" style="319" customWidth="1"/>
    <col min="7662" max="7667" width="12.6640625" style="319" customWidth="1"/>
    <col min="7668" max="7671" width="9.1640625" style="319"/>
    <col min="7672" max="7672" width="10" style="319" bestFit="1" customWidth="1"/>
    <col min="7673" max="7910" width="9.1640625" style="319"/>
    <col min="7911" max="7913" width="2.6640625" style="319" customWidth="1"/>
    <col min="7914" max="7914" width="13.6640625" style="319" customWidth="1"/>
    <col min="7915" max="7915" width="12.6640625" style="319" customWidth="1"/>
    <col min="7916" max="7917" width="5.6640625" style="319" customWidth="1"/>
    <col min="7918" max="7923" width="12.6640625" style="319" customWidth="1"/>
    <col min="7924" max="7927" width="9.1640625" style="319"/>
    <col min="7928" max="7928" width="10" style="319" bestFit="1" customWidth="1"/>
    <col min="7929" max="8166" width="9.1640625" style="319"/>
    <col min="8167" max="8169" width="2.6640625" style="319" customWidth="1"/>
    <col min="8170" max="8170" width="13.6640625" style="319" customWidth="1"/>
    <col min="8171" max="8171" width="12.6640625" style="319" customWidth="1"/>
    <col min="8172" max="8173" width="5.6640625" style="319" customWidth="1"/>
    <col min="8174" max="8179" width="12.6640625" style="319" customWidth="1"/>
    <col min="8180" max="8183" width="9.1640625" style="319"/>
    <col min="8184" max="8184" width="10" style="319" bestFit="1" customWidth="1"/>
    <col min="8185" max="8422" width="9.1640625" style="319"/>
    <col min="8423" max="8425" width="2.6640625" style="319" customWidth="1"/>
    <col min="8426" max="8426" width="13.6640625" style="319" customWidth="1"/>
    <col min="8427" max="8427" width="12.6640625" style="319" customWidth="1"/>
    <col min="8428" max="8429" width="5.6640625" style="319" customWidth="1"/>
    <col min="8430" max="8435" width="12.6640625" style="319" customWidth="1"/>
    <col min="8436" max="8439" width="9.1640625" style="319"/>
    <col min="8440" max="8440" width="10" style="319" bestFit="1" customWidth="1"/>
    <col min="8441" max="8678" width="9.1640625" style="319"/>
    <col min="8679" max="8681" width="2.6640625" style="319" customWidth="1"/>
    <col min="8682" max="8682" width="13.6640625" style="319" customWidth="1"/>
    <col min="8683" max="8683" width="12.6640625" style="319" customWidth="1"/>
    <col min="8684" max="8685" width="5.6640625" style="319" customWidth="1"/>
    <col min="8686" max="8691" width="12.6640625" style="319" customWidth="1"/>
    <col min="8692" max="8695" width="9.1640625" style="319"/>
    <col min="8696" max="8696" width="10" style="319" bestFit="1" customWidth="1"/>
    <col min="8697" max="8934" width="9.1640625" style="319"/>
    <col min="8935" max="8937" width="2.6640625" style="319" customWidth="1"/>
    <col min="8938" max="8938" width="13.6640625" style="319" customWidth="1"/>
    <col min="8939" max="8939" width="12.6640625" style="319" customWidth="1"/>
    <col min="8940" max="8941" width="5.6640625" style="319" customWidth="1"/>
    <col min="8942" max="8947" width="12.6640625" style="319" customWidth="1"/>
    <col min="8948" max="8951" width="9.1640625" style="319"/>
    <col min="8952" max="8952" width="10" style="319" bestFit="1" customWidth="1"/>
    <col min="8953" max="9190" width="9.1640625" style="319"/>
    <col min="9191" max="9193" width="2.6640625" style="319" customWidth="1"/>
    <col min="9194" max="9194" width="13.6640625" style="319" customWidth="1"/>
    <col min="9195" max="9195" width="12.6640625" style="319" customWidth="1"/>
    <col min="9196" max="9197" width="5.6640625" style="319" customWidth="1"/>
    <col min="9198" max="9203" width="12.6640625" style="319" customWidth="1"/>
    <col min="9204" max="9207" width="9.1640625" style="319"/>
    <col min="9208" max="9208" width="10" style="319" bestFit="1" customWidth="1"/>
    <col min="9209" max="9446" width="9.1640625" style="319"/>
    <col min="9447" max="9449" width="2.6640625" style="319" customWidth="1"/>
    <col min="9450" max="9450" width="13.6640625" style="319" customWidth="1"/>
    <col min="9451" max="9451" width="12.6640625" style="319" customWidth="1"/>
    <col min="9452" max="9453" width="5.6640625" style="319" customWidth="1"/>
    <col min="9454" max="9459" width="12.6640625" style="319" customWidth="1"/>
    <col min="9460" max="9463" width="9.1640625" style="319"/>
    <col min="9464" max="9464" width="10" style="319" bestFit="1" customWidth="1"/>
    <col min="9465" max="9702" width="9.1640625" style="319"/>
    <col min="9703" max="9705" width="2.6640625" style="319" customWidth="1"/>
    <col min="9706" max="9706" width="13.6640625" style="319" customWidth="1"/>
    <col min="9707" max="9707" width="12.6640625" style="319" customWidth="1"/>
    <col min="9708" max="9709" width="5.6640625" style="319" customWidth="1"/>
    <col min="9710" max="9715" width="12.6640625" style="319" customWidth="1"/>
    <col min="9716" max="9719" width="9.1640625" style="319"/>
    <col min="9720" max="9720" width="10" style="319" bestFit="1" customWidth="1"/>
    <col min="9721" max="9958" width="9.1640625" style="319"/>
    <col min="9959" max="9961" width="2.6640625" style="319" customWidth="1"/>
    <col min="9962" max="9962" width="13.6640625" style="319" customWidth="1"/>
    <col min="9963" max="9963" width="12.6640625" style="319" customWidth="1"/>
    <col min="9964" max="9965" width="5.6640625" style="319" customWidth="1"/>
    <col min="9966" max="9971" width="12.6640625" style="319" customWidth="1"/>
    <col min="9972" max="9975" width="9.1640625" style="319"/>
    <col min="9976" max="9976" width="10" style="319" bestFit="1" customWidth="1"/>
    <col min="9977" max="10214" width="9.1640625" style="319"/>
    <col min="10215" max="10217" width="2.6640625" style="319" customWidth="1"/>
    <col min="10218" max="10218" width="13.6640625" style="319" customWidth="1"/>
    <col min="10219" max="10219" width="12.6640625" style="319" customWidth="1"/>
    <col min="10220" max="10221" width="5.6640625" style="319" customWidth="1"/>
    <col min="10222" max="10227" width="12.6640625" style="319" customWidth="1"/>
    <col min="10228" max="10231" width="9.1640625" style="319"/>
    <col min="10232" max="10232" width="10" style="319" bestFit="1" customWidth="1"/>
    <col min="10233" max="10470" width="9.1640625" style="319"/>
    <col min="10471" max="10473" width="2.6640625" style="319" customWidth="1"/>
    <col min="10474" max="10474" width="13.6640625" style="319" customWidth="1"/>
    <col min="10475" max="10475" width="12.6640625" style="319" customWidth="1"/>
    <col min="10476" max="10477" width="5.6640625" style="319" customWidth="1"/>
    <col min="10478" max="10483" width="12.6640625" style="319" customWidth="1"/>
    <col min="10484" max="10487" width="9.1640625" style="319"/>
    <col min="10488" max="10488" width="10" style="319" bestFit="1" customWidth="1"/>
    <col min="10489" max="10726" width="9.1640625" style="319"/>
    <col min="10727" max="10729" width="2.6640625" style="319" customWidth="1"/>
    <col min="10730" max="10730" width="13.6640625" style="319" customWidth="1"/>
    <col min="10731" max="10731" width="12.6640625" style="319" customWidth="1"/>
    <col min="10732" max="10733" width="5.6640625" style="319" customWidth="1"/>
    <col min="10734" max="10739" width="12.6640625" style="319" customWidth="1"/>
    <col min="10740" max="10743" width="9.1640625" style="319"/>
    <col min="10744" max="10744" width="10" style="319" bestFit="1" customWidth="1"/>
    <col min="10745" max="10982" width="9.1640625" style="319"/>
    <col min="10983" max="10985" width="2.6640625" style="319" customWidth="1"/>
    <col min="10986" max="10986" width="13.6640625" style="319" customWidth="1"/>
    <col min="10987" max="10987" width="12.6640625" style="319" customWidth="1"/>
    <col min="10988" max="10989" width="5.6640625" style="319" customWidth="1"/>
    <col min="10990" max="10995" width="12.6640625" style="319" customWidth="1"/>
    <col min="10996" max="10999" width="9.1640625" style="319"/>
    <col min="11000" max="11000" width="10" style="319" bestFit="1" customWidth="1"/>
    <col min="11001" max="11238" width="9.1640625" style="319"/>
    <col min="11239" max="11241" width="2.6640625" style="319" customWidth="1"/>
    <col min="11242" max="11242" width="13.6640625" style="319" customWidth="1"/>
    <col min="11243" max="11243" width="12.6640625" style="319" customWidth="1"/>
    <col min="11244" max="11245" width="5.6640625" style="319" customWidth="1"/>
    <col min="11246" max="11251" width="12.6640625" style="319" customWidth="1"/>
    <col min="11252" max="11255" width="9.1640625" style="319"/>
    <col min="11256" max="11256" width="10" style="319" bestFit="1" customWidth="1"/>
    <col min="11257" max="11494" width="9.1640625" style="319"/>
    <col min="11495" max="11497" width="2.6640625" style="319" customWidth="1"/>
    <col min="11498" max="11498" width="13.6640625" style="319" customWidth="1"/>
    <col min="11499" max="11499" width="12.6640625" style="319" customWidth="1"/>
    <col min="11500" max="11501" width="5.6640625" style="319" customWidth="1"/>
    <col min="11502" max="11507" width="12.6640625" style="319" customWidth="1"/>
    <col min="11508" max="11511" width="9.1640625" style="319"/>
    <col min="11512" max="11512" width="10" style="319" bestFit="1" customWidth="1"/>
    <col min="11513" max="11750" width="9.1640625" style="319"/>
    <col min="11751" max="11753" width="2.6640625" style="319" customWidth="1"/>
    <col min="11754" max="11754" width="13.6640625" style="319" customWidth="1"/>
    <col min="11755" max="11755" width="12.6640625" style="319" customWidth="1"/>
    <col min="11756" max="11757" width="5.6640625" style="319" customWidth="1"/>
    <col min="11758" max="11763" width="12.6640625" style="319" customWidth="1"/>
    <col min="11764" max="11767" width="9.1640625" style="319"/>
    <col min="11768" max="11768" width="10" style="319" bestFit="1" customWidth="1"/>
    <col min="11769" max="12006" width="9.1640625" style="319"/>
    <col min="12007" max="12009" width="2.6640625" style="319" customWidth="1"/>
    <col min="12010" max="12010" width="13.6640625" style="319" customWidth="1"/>
    <col min="12011" max="12011" width="12.6640625" style="319" customWidth="1"/>
    <col min="12012" max="12013" width="5.6640625" style="319" customWidth="1"/>
    <col min="12014" max="12019" width="12.6640625" style="319" customWidth="1"/>
    <col min="12020" max="12023" width="9.1640625" style="319"/>
    <col min="12024" max="12024" width="10" style="319" bestFit="1" customWidth="1"/>
    <col min="12025" max="12262" width="9.1640625" style="319"/>
    <col min="12263" max="12265" width="2.6640625" style="319" customWidth="1"/>
    <col min="12266" max="12266" width="13.6640625" style="319" customWidth="1"/>
    <col min="12267" max="12267" width="12.6640625" style="319" customWidth="1"/>
    <col min="12268" max="12269" width="5.6640625" style="319" customWidth="1"/>
    <col min="12270" max="12275" width="12.6640625" style="319" customWidth="1"/>
    <col min="12276" max="12279" width="9.1640625" style="319"/>
    <col min="12280" max="12280" width="10" style="319" bestFit="1" customWidth="1"/>
    <col min="12281" max="12518" width="9.1640625" style="319"/>
    <col min="12519" max="12521" width="2.6640625" style="319" customWidth="1"/>
    <col min="12522" max="12522" width="13.6640625" style="319" customWidth="1"/>
    <col min="12523" max="12523" width="12.6640625" style="319" customWidth="1"/>
    <col min="12524" max="12525" width="5.6640625" style="319" customWidth="1"/>
    <col min="12526" max="12531" width="12.6640625" style="319" customWidth="1"/>
    <col min="12532" max="12535" width="9.1640625" style="319"/>
    <col min="12536" max="12536" width="10" style="319" bestFit="1" customWidth="1"/>
    <col min="12537" max="12774" width="9.1640625" style="319"/>
    <col min="12775" max="12777" width="2.6640625" style="319" customWidth="1"/>
    <col min="12778" max="12778" width="13.6640625" style="319" customWidth="1"/>
    <col min="12779" max="12779" width="12.6640625" style="319" customWidth="1"/>
    <col min="12780" max="12781" width="5.6640625" style="319" customWidth="1"/>
    <col min="12782" max="12787" width="12.6640625" style="319" customWidth="1"/>
    <col min="12788" max="12791" width="9.1640625" style="319"/>
    <col min="12792" max="12792" width="10" style="319" bestFit="1" customWidth="1"/>
    <col min="12793" max="13030" width="9.1640625" style="319"/>
    <col min="13031" max="13033" width="2.6640625" style="319" customWidth="1"/>
    <col min="13034" max="13034" width="13.6640625" style="319" customWidth="1"/>
    <col min="13035" max="13035" width="12.6640625" style="319" customWidth="1"/>
    <col min="13036" max="13037" width="5.6640625" style="319" customWidth="1"/>
    <col min="13038" max="13043" width="12.6640625" style="319" customWidth="1"/>
    <col min="13044" max="13047" width="9.1640625" style="319"/>
    <col min="13048" max="13048" width="10" style="319" bestFit="1" customWidth="1"/>
    <col min="13049" max="13286" width="9.1640625" style="319"/>
    <col min="13287" max="13289" width="2.6640625" style="319" customWidth="1"/>
    <col min="13290" max="13290" width="13.6640625" style="319" customWidth="1"/>
    <col min="13291" max="13291" width="12.6640625" style="319" customWidth="1"/>
    <col min="13292" max="13293" width="5.6640625" style="319" customWidth="1"/>
    <col min="13294" max="13299" width="12.6640625" style="319" customWidth="1"/>
    <col min="13300" max="13303" width="9.1640625" style="319"/>
    <col min="13304" max="13304" width="10" style="319" bestFit="1" customWidth="1"/>
    <col min="13305" max="13542" width="9.1640625" style="319"/>
    <col min="13543" max="13545" width="2.6640625" style="319" customWidth="1"/>
    <col min="13546" max="13546" width="13.6640625" style="319" customWidth="1"/>
    <col min="13547" max="13547" width="12.6640625" style="319" customWidth="1"/>
    <col min="13548" max="13549" width="5.6640625" style="319" customWidth="1"/>
    <col min="13550" max="13555" width="12.6640625" style="319" customWidth="1"/>
    <col min="13556" max="13559" width="9.1640625" style="319"/>
    <col min="13560" max="13560" width="10" style="319" bestFit="1" customWidth="1"/>
    <col min="13561" max="13798" width="9.1640625" style="319"/>
    <col min="13799" max="13801" width="2.6640625" style="319" customWidth="1"/>
    <col min="13802" max="13802" width="13.6640625" style="319" customWidth="1"/>
    <col min="13803" max="13803" width="12.6640625" style="319" customWidth="1"/>
    <col min="13804" max="13805" width="5.6640625" style="319" customWidth="1"/>
    <col min="13806" max="13811" width="12.6640625" style="319" customWidth="1"/>
    <col min="13812" max="13815" width="9.1640625" style="319"/>
    <col min="13816" max="13816" width="10" style="319" bestFit="1" customWidth="1"/>
    <col min="13817" max="14054" width="9.1640625" style="319"/>
    <col min="14055" max="14057" width="2.6640625" style="319" customWidth="1"/>
    <col min="14058" max="14058" width="13.6640625" style="319" customWidth="1"/>
    <col min="14059" max="14059" width="12.6640625" style="319" customWidth="1"/>
    <col min="14060" max="14061" width="5.6640625" style="319" customWidth="1"/>
    <col min="14062" max="14067" width="12.6640625" style="319" customWidth="1"/>
    <col min="14068" max="14071" width="9.1640625" style="319"/>
    <col min="14072" max="14072" width="10" style="319" bestFit="1" customWidth="1"/>
    <col min="14073" max="14310" width="9.1640625" style="319"/>
    <col min="14311" max="14313" width="2.6640625" style="319" customWidth="1"/>
    <col min="14314" max="14314" width="13.6640625" style="319" customWidth="1"/>
    <col min="14315" max="14315" width="12.6640625" style="319" customWidth="1"/>
    <col min="14316" max="14317" width="5.6640625" style="319" customWidth="1"/>
    <col min="14318" max="14323" width="12.6640625" style="319" customWidth="1"/>
    <col min="14324" max="14327" width="9.1640625" style="319"/>
    <col min="14328" max="14328" width="10" style="319" bestFit="1" customWidth="1"/>
    <col min="14329" max="14566" width="9.1640625" style="319"/>
    <col min="14567" max="14569" width="2.6640625" style="319" customWidth="1"/>
    <col min="14570" max="14570" width="13.6640625" style="319" customWidth="1"/>
    <col min="14571" max="14571" width="12.6640625" style="319" customWidth="1"/>
    <col min="14572" max="14573" width="5.6640625" style="319" customWidth="1"/>
    <col min="14574" max="14579" width="12.6640625" style="319" customWidth="1"/>
    <col min="14580" max="14583" width="9.1640625" style="319"/>
    <col min="14584" max="14584" width="10" style="319" bestFit="1" customWidth="1"/>
    <col min="14585" max="14822" width="9.1640625" style="319"/>
    <col min="14823" max="14825" width="2.6640625" style="319" customWidth="1"/>
    <col min="14826" max="14826" width="13.6640625" style="319" customWidth="1"/>
    <col min="14827" max="14827" width="12.6640625" style="319" customWidth="1"/>
    <col min="14828" max="14829" width="5.6640625" style="319" customWidth="1"/>
    <col min="14830" max="14835" width="12.6640625" style="319" customWidth="1"/>
    <col min="14836" max="14839" width="9.1640625" style="319"/>
    <col min="14840" max="14840" width="10" style="319" bestFit="1" customWidth="1"/>
    <col min="14841" max="15078" width="9.1640625" style="319"/>
    <col min="15079" max="15081" width="2.6640625" style="319" customWidth="1"/>
    <col min="15082" max="15082" width="13.6640625" style="319" customWidth="1"/>
    <col min="15083" max="15083" width="12.6640625" style="319" customWidth="1"/>
    <col min="15084" max="15085" width="5.6640625" style="319" customWidth="1"/>
    <col min="15086" max="15091" width="12.6640625" style="319" customWidth="1"/>
    <col min="15092" max="15095" width="9.1640625" style="319"/>
    <col min="15096" max="15096" width="10" style="319" bestFit="1" customWidth="1"/>
    <col min="15097" max="15334" width="9.1640625" style="319"/>
    <col min="15335" max="15337" width="2.6640625" style="319" customWidth="1"/>
    <col min="15338" max="15338" width="13.6640625" style="319" customWidth="1"/>
    <col min="15339" max="15339" width="12.6640625" style="319" customWidth="1"/>
    <col min="15340" max="15341" width="5.6640625" style="319" customWidth="1"/>
    <col min="15342" max="15347" width="12.6640625" style="319" customWidth="1"/>
    <col min="15348" max="15351" width="9.1640625" style="319"/>
    <col min="15352" max="15352" width="10" style="319" bestFit="1" customWidth="1"/>
    <col min="15353" max="15590" width="9.1640625" style="319"/>
    <col min="15591" max="15593" width="2.6640625" style="319" customWidth="1"/>
    <col min="15594" max="15594" width="13.6640625" style="319" customWidth="1"/>
    <col min="15595" max="15595" width="12.6640625" style="319" customWidth="1"/>
    <col min="15596" max="15597" width="5.6640625" style="319" customWidth="1"/>
    <col min="15598" max="15603" width="12.6640625" style="319" customWidth="1"/>
    <col min="15604" max="15607" width="9.1640625" style="319"/>
    <col min="15608" max="15608" width="10" style="319" bestFit="1" customWidth="1"/>
    <col min="15609" max="15846" width="9.1640625" style="319"/>
    <col min="15847" max="15849" width="2.6640625" style="319" customWidth="1"/>
    <col min="15850" max="15850" width="13.6640625" style="319" customWidth="1"/>
    <col min="15851" max="15851" width="12.6640625" style="319" customWidth="1"/>
    <col min="15852" max="15853" width="5.6640625" style="319" customWidth="1"/>
    <col min="15854" max="15859" width="12.6640625" style="319" customWidth="1"/>
    <col min="15860" max="15863" width="9.1640625" style="319"/>
    <col min="15864" max="15864" width="10" style="319" bestFit="1" customWidth="1"/>
    <col min="15865" max="16102" width="9.1640625" style="319"/>
    <col min="16103" max="16105" width="2.6640625" style="319" customWidth="1"/>
    <col min="16106" max="16106" width="13.6640625" style="319" customWidth="1"/>
    <col min="16107" max="16107" width="12.6640625" style="319" customWidth="1"/>
    <col min="16108" max="16109" width="5.6640625" style="319" customWidth="1"/>
    <col min="16110" max="16115" width="12.6640625" style="319" customWidth="1"/>
    <col min="16116" max="16119" width="9.1640625" style="319"/>
    <col min="16120" max="16120" width="10" style="319" bestFit="1" customWidth="1"/>
    <col min="16121" max="16384" width="9.1640625" style="319"/>
  </cols>
  <sheetData>
    <row r="1" spans="1:15" ht="18">
      <c r="A1" s="318" t="s">
        <v>431</v>
      </c>
      <c r="M1" s="392"/>
    </row>
    <row r="2" spans="1:15" ht="16">
      <c r="A2" s="320" t="s">
        <v>418</v>
      </c>
      <c r="M2" s="336" t="s">
        <v>486</v>
      </c>
    </row>
    <row r="3" spans="1:15">
      <c r="L3" s="339"/>
      <c r="M3" s="336">
        <v>0</v>
      </c>
      <c r="O3" s="339"/>
    </row>
    <row r="4" spans="1:15">
      <c r="A4" s="345" t="s">
        <v>782</v>
      </c>
      <c r="I4" s="346"/>
      <c r="L4" s="319" t="s">
        <v>366</v>
      </c>
      <c r="M4" s="392"/>
      <c r="N4" s="430">
        <v>128.9</v>
      </c>
    </row>
    <row r="5" spans="1:15">
      <c r="A5" s="347"/>
      <c r="B5" s="347"/>
      <c r="C5" s="347"/>
      <c r="D5" s="347"/>
      <c r="E5" s="347"/>
      <c r="F5" s="347"/>
      <c r="G5" s="348"/>
      <c r="H5" s="348"/>
      <c r="L5" s="339" t="s">
        <v>365</v>
      </c>
      <c r="M5" s="392"/>
      <c r="N5" s="430">
        <v>4.0999999999999996</v>
      </c>
    </row>
    <row r="6" spans="1:15">
      <c r="I6" s="344" t="s">
        <v>419</v>
      </c>
    </row>
    <row r="7" spans="1:15">
      <c r="E7" s="322" t="s">
        <v>781</v>
      </c>
      <c r="H7" s="323"/>
      <c r="I7" s="321">
        <f>'1. Model IS Annual'!K71</f>
        <v>37.606777172118527</v>
      </c>
      <c r="K7" s="392"/>
    </row>
    <row r="8" spans="1:15" ht="14" thickBot="1">
      <c r="F8" s="323"/>
    </row>
    <row r="9" spans="1:15">
      <c r="A9" s="323"/>
      <c r="E9" s="324" t="s">
        <v>420</v>
      </c>
      <c r="F9" s="323"/>
      <c r="I9" s="325" t="s">
        <v>421</v>
      </c>
    </row>
    <row r="10" spans="1:15">
      <c r="A10" s="323"/>
      <c r="E10" s="324"/>
      <c r="F10" s="323"/>
      <c r="I10" s="326"/>
    </row>
    <row r="11" spans="1:15">
      <c r="A11" s="323"/>
      <c r="D11" s="327" t="s">
        <v>400</v>
      </c>
      <c r="E11" s="786">
        <f>'2. Comps Data'!I24</f>
        <v>12.52</v>
      </c>
      <c r="F11" s="323"/>
      <c r="I11" s="298">
        <f>I$7*$E11</f>
        <v>470.83685019492395</v>
      </c>
    </row>
    <row r="12" spans="1:15">
      <c r="A12" s="323"/>
      <c r="D12" s="327" t="s">
        <v>401</v>
      </c>
      <c r="E12" s="786">
        <f>'2. Comps Data'!I25</f>
        <v>10.4575</v>
      </c>
      <c r="F12" s="323"/>
      <c r="I12" s="299">
        <f>I$7*$E12</f>
        <v>393.27287227742949</v>
      </c>
    </row>
    <row r="13" spans="1:15">
      <c r="D13" s="329" t="s">
        <v>402</v>
      </c>
      <c r="E13" s="787">
        <f>'2. Comps Data'!I26</f>
        <v>9.66</v>
      </c>
      <c r="F13" s="331"/>
      <c r="G13" s="331"/>
      <c r="H13" s="331"/>
      <c r="I13" s="300">
        <f>I$7*$E13</f>
        <v>363.28146748266499</v>
      </c>
      <c r="K13" s="392"/>
    </row>
    <row r="14" spans="1:15">
      <c r="C14" s="301"/>
      <c r="D14" s="327" t="s">
        <v>403</v>
      </c>
      <c r="E14" s="786">
        <f>'2. Comps Data'!I27</f>
        <v>9.2000000000000011</v>
      </c>
      <c r="I14" s="299">
        <f>I$7*$E14</f>
        <v>345.98234998349051</v>
      </c>
    </row>
    <row r="15" spans="1:15">
      <c r="C15" s="301"/>
      <c r="D15" s="327" t="s">
        <v>404</v>
      </c>
      <c r="E15" s="786">
        <f>'2. Comps Data'!I28</f>
        <v>8.15</v>
      </c>
      <c r="I15" s="299">
        <f>I$7*$E15</f>
        <v>306.495233952766</v>
      </c>
    </row>
    <row r="17" spans="4:16">
      <c r="E17" s="323" t="s">
        <v>422</v>
      </c>
      <c r="I17" s="443">
        <v>-208.74</v>
      </c>
      <c r="J17" s="298"/>
    </row>
    <row r="18" spans="4:16" ht="14" thickBot="1">
      <c r="I18" s="332"/>
    </row>
    <row r="19" spans="4:16">
      <c r="E19" s="333" t="str">
        <f>E9</f>
        <v>EBITDA Multiple</v>
      </c>
      <c r="I19" s="325" t="s">
        <v>423</v>
      </c>
    </row>
    <row r="20" spans="4:16">
      <c r="D20" s="327" t="s">
        <v>400</v>
      </c>
      <c r="E20" s="328">
        <f>E11</f>
        <v>12.52</v>
      </c>
      <c r="I20" s="298">
        <f>I11+I$17</f>
        <v>262.09685019492395</v>
      </c>
    </row>
    <row r="21" spans="4:16">
      <c r="D21" s="327" t="s">
        <v>401</v>
      </c>
      <c r="E21" s="328">
        <f>E12</f>
        <v>10.4575</v>
      </c>
      <c r="I21" s="299">
        <f>I12+I$17</f>
        <v>184.53287227742948</v>
      </c>
    </row>
    <row r="22" spans="4:16">
      <c r="D22" s="329" t="s">
        <v>402</v>
      </c>
      <c r="E22" s="330">
        <f>E13</f>
        <v>9.66</v>
      </c>
      <c r="F22" s="331"/>
      <c r="G22" s="331"/>
      <c r="H22" s="331"/>
      <c r="I22" s="300">
        <f>I13+I$17</f>
        <v>154.54146748266498</v>
      </c>
      <c r="L22" s="319" t="s">
        <v>434</v>
      </c>
      <c r="M22" s="785">
        <f>M29*M26/M27</f>
        <v>554760769.4749999</v>
      </c>
      <c r="N22" s="338">
        <f>I22/(M22/1000000)-1</f>
        <v>-0.72142682758747356</v>
      </c>
    </row>
    <row r="23" spans="4:16">
      <c r="D23" s="327" t="s">
        <v>403</v>
      </c>
      <c r="E23" s="328">
        <f>E14</f>
        <v>9.2000000000000011</v>
      </c>
      <c r="I23" s="299">
        <f>I14+I$17</f>
        <v>137.2423499834905</v>
      </c>
    </row>
    <row r="24" spans="4:16">
      <c r="D24" s="327" t="s">
        <v>404</v>
      </c>
      <c r="E24" s="328">
        <f>E15</f>
        <v>8.15</v>
      </c>
      <c r="I24" s="299">
        <f>I15+I$17</f>
        <v>97.755233952765991</v>
      </c>
    </row>
    <row r="25" spans="4:16" ht="14" thickBot="1">
      <c r="J25" s="334"/>
    </row>
    <row r="26" spans="4:16">
      <c r="E26" s="333" t="str">
        <f t="shared" ref="E26:E31" si="0">E19</f>
        <v>EBITDA Multiple</v>
      </c>
      <c r="I26" s="325" t="s">
        <v>424</v>
      </c>
      <c r="J26" s="335"/>
      <c r="L26" s="319" t="s">
        <v>432</v>
      </c>
      <c r="M26" s="785">
        <v>541230019</v>
      </c>
      <c r="P26" s="785"/>
    </row>
    <row r="27" spans="4:16">
      <c r="D27" s="327" t="s">
        <v>400</v>
      </c>
      <c r="E27" s="328">
        <f t="shared" si="0"/>
        <v>12.52</v>
      </c>
      <c r="I27" s="492">
        <f>I20/($M$28/1000000)</f>
        <v>1.9370459212826772</v>
      </c>
      <c r="J27" s="335"/>
      <c r="L27" s="319" t="s">
        <v>433</v>
      </c>
      <c r="M27" s="430">
        <v>4</v>
      </c>
    </row>
    <row r="28" spans="4:16">
      <c r="D28" s="327" t="s">
        <v>401</v>
      </c>
      <c r="E28" s="328">
        <f t="shared" si="0"/>
        <v>10.4575</v>
      </c>
      <c r="I28" s="657">
        <f>I21/($M$28/1000000)</f>
        <v>1.363803675327399</v>
      </c>
      <c r="J28" s="335"/>
      <c r="L28" s="319" t="s">
        <v>485</v>
      </c>
      <c r="M28" s="785">
        <f>M26/M27</f>
        <v>135307504.75</v>
      </c>
      <c r="N28" s="446" t="s">
        <v>487</v>
      </c>
    </row>
    <row r="29" spans="4:16">
      <c r="D29" s="329" t="s">
        <v>402</v>
      </c>
      <c r="E29" s="330">
        <f t="shared" si="0"/>
        <v>9.66</v>
      </c>
      <c r="F29" s="331"/>
      <c r="G29" s="331"/>
      <c r="H29" s="331"/>
      <c r="I29" s="658">
        <f>I22/($M$28/1000000)</f>
        <v>1.1421500068913584</v>
      </c>
      <c r="J29" s="335"/>
      <c r="L29" s="452" t="s">
        <v>489</v>
      </c>
      <c r="M29" s="453">
        <f>N5</f>
        <v>4.0999999999999996</v>
      </c>
      <c r="N29" s="455">
        <f>I29/M29-1</f>
        <v>-0.72142682758747356</v>
      </c>
    </row>
    <row r="30" spans="4:16">
      <c r="D30" s="327" t="s">
        <v>403</v>
      </c>
      <c r="E30" s="328">
        <f t="shared" si="0"/>
        <v>9.2000000000000011</v>
      </c>
      <c r="I30" s="657">
        <f>I23/($M$28/1000000)</f>
        <v>1.0142996150661814</v>
      </c>
      <c r="J30" s="335"/>
      <c r="L30" s="336"/>
    </row>
    <row r="31" spans="4:16">
      <c r="D31" s="327" t="s">
        <v>404</v>
      </c>
      <c r="E31" s="328">
        <f t="shared" si="0"/>
        <v>8.15</v>
      </c>
      <c r="I31" s="657">
        <f>I24/($M$28/1000000)</f>
        <v>0.72246719894349387</v>
      </c>
      <c r="J31" s="335"/>
    </row>
    <row r="32" spans="4:16">
      <c r="E32" s="328"/>
      <c r="I32" s="299"/>
      <c r="J32" s="335"/>
    </row>
    <row r="33" spans="4:16">
      <c r="E33" s="323" t="s">
        <v>326</v>
      </c>
      <c r="I33" s="444">
        <f>'1. Model IS Annual'!K64</f>
        <v>206.02581666666663</v>
      </c>
      <c r="J33" s="335"/>
      <c r="P33" s="337"/>
    </row>
    <row r="34" spans="4:16" ht="14" thickBot="1">
      <c r="E34" s="328"/>
      <c r="I34" s="299"/>
      <c r="J34" s="335"/>
      <c r="P34" s="340"/>
    </row>
    <row r="35" spans="4:16">
      <c r="E35" s="333" t="str">
        <f t="shared" ref="E35:E40" si="1">E26</f>
        <v>EBITDA Multiple</v>
      </c>
      <c r="I35" s="325" t="s">
        <v>425</v>
      </c>
      <c r="J35" s="335"/>
      <c r="O35" s="336"/>
      <c r="P35" s="336"/>
    </row>
    <row r="36" spans="4:16">
      <c r="D36" s="327" t="s">
        <v>400</v>
      </c>
      <c r="E36" s="328">
        <f t="shared" si="1"/>
        <v>12.52</v>
      </c>
      <c r="I36" s="492">
        <f>(I20*1000000)*$I$33/($M$26*0.1)</f>
        <v>997.70366963274785</v>
      </c>
      <c r="J36" s="335"/>
      <c r="O36" s="336"/>
      <c r="P36" s="480"/>
    </row>
    <row r="37" spans="4:16">
      <c r="D37" s="327" t="s">
        <v>401</v>
      </c>
      <c r="E37" s="328">
        <f t="shared" si="1"/>
        <v>10.4575</v>
      </c>
      <c r="I37" s="492">
        <f>(I21*1000000)*$I$33/($M$26*0.1)</f>
        <v>702.44691495582197</v>
      </c>
      <c r="J37" s="335"/>
      <c r="N37" s="446" t="s">
        <v>487</v>
      </c>
    </row>
    <row r="38" spans="4:16">
      <c r="D38" s="329" t="s">
        <v>402</v>
      </c>
      <c r="E38" s="330">
        <f t="shared" si="1"/>
        <v>9.66</v>
      </c>
      <c r="F38" s="331"/>
      <c r="G38" s="331"/>
      <c r="H38" s="331"/>
      <c r="I38" s="659">
        <f>(I22*1000000)*$I$33/($M$26)</f>
        <v>58.828096981407739</v>
      </c>
      <c r="J38" s="335"/>
      <c r="L38" s="452" t="s">
        <v>488</v>
      </c>
      <c r="M38" s="453">
        <v>126</v>
      </c>
      <c r="N38" s="454">
        <f>I38/M38-1</f>
        <v>-0.53311034141739888</v>
      </c>
    </row>
    <row r="39" spans="4:16">
      <c r="D39" s="327" t="s">
        <v>403</v>
      </c>
      <c r="E39" s="328">
        <f t="shared" si="1"/>
        <v>9.2000000000000011</v>
      </c>
      <c r="I39" s="492">
        <f>(I23*1000000)*$I$33/($M$26*0.1)</f>
        <v>522.42976634673892</v>
      </c>
      <c r="J39" s="335"/>
    </row>
    <row r="40" spans="4:16">
      <c r="D40" s="327" t="s">
        <v>404</v>
      </c>
      <c r="E40" s="328">
        <f t="shared" si="1"/>
        <v>8.15</v>
      </c>
      <c r="I40" s="492">
        <f>(I24*1000000)*$I$33/($M$26*0.1)</f>
        <v>372.11723669303103</v>
      </c>
      <c r="J40" s="335"/>
      <c r="P40" s="481"/>
    </row>
    <row r="41" spans="4:16">
      <c r="E41" s="328"/>
      <c r="I41" s="299"/>
      <c r="J41" s="335"/>
    </row>
    <row r="42" spans="4:16">
      <c r="E42" s="328"/>
      <c r="I42" s="299"/>
      <c r="J42" s="335"/>
    </row>
  </sheetData>
  <printOptions horizontalCentered="1" verticalCentered="1" headings="1"/>
  <pageMargins left="0.7" right="0.7" top="0.75" bottom="0.75" header="0.3" footer="0.3"/>
  <pageSetup paperSize="9" scale="94" orientation="landscape" blackAndWhite="1"/>
  <headerFooter>
    <oddHeader>&amp;C&amp;"Times New Roman,Regular"&amp;9Confidential</oddHeader>
    <oddFooter>&amp;C&amp;"Times New Roman,Regular"&amp;9&amp;P of &amp;N&amp;R&amp;"Times New Roman,Regular"&amp;9&amp;D @ &amp;T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3">
    <tabColor theme="3" tint="0.39997558519241921"/>
  </sheetPr>
  <dimension ref="A1:P33"/>
  <sheetViews>
    <sheetView workbookViewId="0">
      <selection activeCell="H24" sqref="H24"/>
    </sheetView>
  </sheetViews>
  <sheetFormatPr baseColWidth="10" defaultColWidth="8.83203125" defaultRowHeight="14"/>
  <cols>
    <col min="1" max="2" width="8.83203125" style="349"/>
    <col min="3" max="3" width="65.33203125" style="349" bestFit="1" customWidth="1"/>
    <col min="4" max="4" width="15.1640625" style="357" customWidth="1"/>
    <col min="5" max="5" width="7.6640625" style="357" bestFit="1" customWidth="1"/>
    <col min="6" max="6" width="8.83203125" style="349"/>
    <col min="7" max="7" width="10.33203125" style="349" bestFit="1" customWidth="1"/>
    <col min="8" max="8" width="11" style="349" bestFit="1" customWidth="1"/>
    <col min="9" max="10" width="16.33203125" style="349" bestFit="1" customWidth="1"/>
    <col min="11" max="16384" width="8.83203125" style="349"/>
  </cols>
  <sheetData>
    <row r="1" spans="1:16" ht="18">
      <c r="A1" s="393" t="s">
        <v>431</v>
      </c>
      <c r="B1" s="412"/>
    </row>
    <row r="2" spans="1:16" ht="16">
      <c r="A2" s="394" t="s">
        <v>478</v>
      </c>
      <c r="B2" s="412"/>
    </row>
    <row r="3" spans="1:16">
      <c r="G3" s="351"/>
      <c r="H3" s="413"/>
      <c r="I3" s="354"/>
      <c r="J3" s="354"/>
    </row>
    <row r="4" spans="1:16">
      <c r="G4" s="351"/>
    </row>
    <row r="5" spans="1:16" ht="15" customHeight="1">
      <c r="C5" s="799" t="s">
        <v>436</v>
      </c>
      <c r="D5" s="801" t="s">
        <v>438</v>
      </c>
      <c r="E5" s="803" t="s">
        <v>398</v>
      </c>
      <c r="I5" s="374"/>
      <c r="P5" s="351"/>
    </row>
    <row r="6" spans="1:16">
      <c r="C6" s="800"/>
      <c r="D6" s="802"/>
      <c r="E6" s="804"/>
      <c r="H6" s="426"/>
      <c r="I6" s="374"/>
    </row>
    <row r="7" spans="1:16">
      <c r="C7" s="349" t="s">
        <v>314</v>
      </c>
      <c r="D7" s="424">
        <f>'4. Modelo DCF'!C44</f>
        <v>770.33704475609886</v>
      </c>
      <c r="E7" s="414">
        <v>0.8</v>
      </c>
      <c r="G7" s="549">
        <f>+D7/D17-1</f>
        <v>0.38859322277801001</v>
      </c>
    </row>
    <row r="8" spans="1:16">
      <c r="C8" s="475" t="s">
        <v>437</v>
      </c>
      <c r="D8" s="425">
        <f>'3. Ratio Valuation'!I22</f>
        <v>154.54146748266498</v>
      </c>
      <c r="E8" s="476">
        <f>100%-E7</f>
        <v>0.19999999999999996</v>
      </c>
      <c r="G8" s="549">
        <f>+D8/D17-1</f>
        <v>-0.72142682758747356</v>
      </c>
    </row>
    <row r="9" spans="1:16" hidden="1">
      <c r="C9" s="415"/>
      <c r="D9" s="425"/>
      <c r="E9" s="416"/>
    </row>
    <row r="10" spans="1:16">
      <c r="D10" s="417"/>
      <c r="E10" s="417"/>
    </row>
    <row r="11" spans="1:16">
      <c r="C11" s="418" t="s">
        <v>479</v>
      </c>
      <c r="D11" s="419">
        <f>SUMPRODUCT(D7:D8,E7:E8)</f>
        <v>647.17792930141218</v>
      </c>
      <c r="E11" s="417"/>
    </row>
    <row r="12" spans="1:16" ht="17">
      <c r="D12" s="427"/>
    </row>
    <row r="13" spans="1:16">
      <c r="C13" s="418"/>
      <c r="D13" s="428"/>
    </row>
    <row r="14" spans="1:16">
      <c r="C14" s="349" t="s">
        <v>483</v>
      </c>
      <c r="D14" s="477"/>
    </row>
    <row r="15" spans="1:16">
      <c r="C15" s="418" t="s">
        <v>484</v>
      </c>
      <c r="D15" s="419">
        <f>D11*(1+D14)</f>
        <v>647.17792930141218</v>
      </c>
      <c r="G15" s="429"/>
    </row>
    <row r="17" spans="3:8">
      <c r="C17" s="349" t="s">
        <v>439</v>
      </c>
      <c r="D17" s="419">
        <f>'3. Ratio Valuation'!M22/1000000</f>
        <v>554.76076947499996</v>
      </c>
    </row>
    <row r="19" spans="3:8">
      <c r="C19" s="478" t="s">
        <v>440</v>
      </c>
      <c r="D19" s="479">
        <f>D15/D17-1</f>
        <v>0.16658921270491334</v>
      </c>
      <c r="E19" s="421"/>
    </row>
    <row r="21" spans="3:8">
      <c r="C21" s="349" t="s">
        <v>441</v>
      </c>
      <c r="D21" s="362">
        <f>'3. Ratio Valuation'!M26/1000000</f>
        <v>541.23001899999997</v>
      </c>
      <c r="H21" s="375"/>
    </row>
    <row r="22" spans="3:8">
      <c r="C22" s="349" t="s">
        <v>442</v>
      </c>
      <c r="D22" s="362">
        <v>40</v>
      </c>
    </row>
    <row r="23" spans="3:8">
      <c r="C23" s="349" t="s">
        <v>443</v>
      </c>
      <c r="D23" s="362">
        <f>D21/D22</f>
        <v>13.530750475</v>
      </c>
    </row>
    <row r="24" spans="3:8">
      <c r="D24" s="422"/>
    </row>
    <row r="25" spans="3:8">
      <c r="C25" s="418" t="s">
        <v>444</v>
      </c>
      <c r="D25" s="423">
        <f>D15/D23</f>
        <v>47.830157720901447</v>
      </c>
    </row>
    <row r="26" spans="3:8">
      <c r="C26" s="349" t="s">
        <v>445</v>
      </c>
      <c r="D26" s="362">
        <f>'3. Ratio Valuation'!I33</f>
        <v>206.02581666666663</v>
      </c>
    </row>
    <row r="27" spans="3:8">
      <c r="C27" s="418" t="s">
        <v>446</v>
      </c>
      <c r="D27" s="423">
        <f>(D15)*D26/(D21*0.1)</f>
        <v>2463.5618264360478</v>
      </c>
    </row>
    <row r="28" spans="3:8">
      <c r="D28" s="422"/>
    </row>
    <row r="29" spans="3:8">
      <c r="C29" s="418" t="s">
        <v>447</v>
      </c>
      <c r="D29" s="423">
        <f>'3. Ratio Valuation'!N5</f>
        <v>4.0999999999999996</v>
      </c>
    </row>
    <row r="30" spans="3:8">
      <c r="C30" s="418" t="s">
        <v>448</v>
      </c>
      <c r="D30" s="423">
        <f>'3. Ratio Valuation'!N4</f>
        <v>128.9</v>
      </c>
    </row>
    <row r="31" spans="3:8">
      <c r="D31" s="422"/>
    </row>
    <row r="32" spans="3:8">
      <c r="C32" s="418" t="s">
        <v>449</v>
      </c>
      <c r="D32" s="420">
        <f>D25/D29-1</f>
        <v>10.665892127049135</v>
      </c>
    </row>
    <row r="33" spans="3:4">
      <c r="C33" s="418" t="s">
        <v>450</v>
      </c>
      <c r="D33" s="420">
        <f>D27/D30-1</f>
        <v>18.112194153887103</v>
      </c>
    </row>
  </sheetData>
  <mergeCells count="3">
    <mergeCell ref="C5:C6"/>
    <mergeCell ref="D5:D6"/>
    <mergeCell ref="E5:E6"/>
  </mergeCells>
  <pageMargins left="0.7" right="0.7" top="0.75" bottom="0.75" header="0.3" footer="0.3"/>
  <pageSetup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3">
    <tabColor rgb="FFFFFF00"/>
  </sheetPr>
  <dimension ref="A1:AA368"/>
  <sheetViews>
    <sheetView topLeftCell="A324" zoomScaleSheetLayoutView="100" workbookViewId="0">
      <selection activeCell="N350" sqref="N350"/>
    </sheetView>
  </sheetViews>
  <sheetFormatPr baseColWidth="10" defaultColWidth="8.83203125" defaultRowHeight="13"/>
  <cols>
    <col min="1" max="1" width="33.1640625" style="3" customWidth="1"/>
    <col min="2" max="7" width="15.33203125" style="2" hidden="1" customWidth="1"/>
    <col min="8" max="16" width="15.33203125" style="2" customWidth="1"/>
    <col min="17" max="19" width="8.83203125" style="3"/>
    <col min="20" max="20" width="46.1640625" style="3" bestFit="1" customWidth="1"/>
    <col min="21" max="21" width="23.1640625" style="3" bestFit="1" customWidth="1"/>
    <col min="22" max="22" width="41" style="3" bestFit="1" customWidth="1"/>
    <col min="23" max="23" width="31.5" style="3" bestFit="1" customWidth="1"/>
    <col min="24" max="24" width="26.6640625" style="3" bestFit="1" customWidth="1"/>
    <col min="25" max="25" width="21" style="3" bestFit="1" customWidth="1"/>
    <col min="26" max="26" width="23.6640625" style="3" bestFit="1" customWidth="1"/>
    <col min="27" max="27" width="27.33203125" style="3" bestFit="1" customWidth="1"/>
    <col min="28" max="16384" width="8.83203125" style="3"/>
  </cols>
  <sheetData>
    <row r="1" spans="1:27" ht="19">
      <c r="A1" s="1" t="s">
        <v>38</v>
      </c>
    </row>
    <row r="2" spans="1:27" ht="19">
      <c r="A2" s="1" t="s">
        <v>37</v>
      </c>
      <c r="S2" s="9" t="s">
        <v>285</v>
      </c>
    </row>
    <row r="3" spans="1:27">
      <c r="A3" s="2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</row>
    <row r="4" spans="1:27">
      <c r="A4" s="136" t="s">
        <v>180</v>
      </c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</row>
    <row r="5" spans="1:27">
      <c r="A5" s="2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S5" s="3" t="s">
        <v>287</v>
      </c>
    </row>
    <row r="6" spans="1:27">
      <c r="B6" s="7"/>
      <c r="C6" s="7"/>
      <c r="D6" s="7"/>
      <c r="E6" s="7"/>
      <c r="F6" s="7"/>
      <c r="G6" s="7"/>
      <c r="H6" s="7" t="s">
        <v>178</v>
      </c>
      <c r="I6" s="7" t="s">
        <v>179</v>
      </c>
      <c r="J6" s="7" t="s">
        <v>180</v>
      </c>
      <c r="K6" s="7" t="s">
        <v>583</v>
      </c>
      <c r="L6" s="7" t="s">
        <v>584</v>
      </c>
      <c r="M6" s="7" t="s">
        <v>585</v>
      </c>
      <c r="N6" s="7" t="s">
        <v>586</v>
      </c>
      <c r="O6" s="7" t="s">
        <v>587</v>
      </c>
      <c r="P6" s="7" t="s">
        <v>588</v>
      </c>
      <c r="S6" s="3" t="s">
        <v>285</v>
      </c>
      <c r="T6" s="3" t="s">
        <v>286</v>
      </c>
    </row>
    <row r="7" spans="1:27">
      <c r="A7" s="2"/>
      <c r="B7" s="11"/>
      <c r="C7" s="11"/>
      <c r="D7" s="11"/>
      <c r="E7" s="11"/>
      <c r="F7" s="11"/>
      <c r="G7" s="11"/>
      <c r="H7" s="11">
        <v>43646</v>
      </c>
      <c r="I7" s="11">
        <v>44012</v>
      </c>
      <c r="J7" s="11">
        <v>44377</v>
      </c>
      <c r="K7" s="11">
        <v>44742</v>
      </c>
      <c r="L7" s="11">
        <v>45107</v>
      </c>
      <c r="M7" s="11">
        <v>45473</v>
      </c>
      <c r="N7" s="11">
        <v>45838</v>
      </c>
      <c r="O7" s="11">
        <v>46203</v>
      </c>
      <c r="P7" s="11">
        <v>46568</v>
      </c>
    </row>
    <row r="8" spans="1:27" ht="15" customHeight="1">
      <c r="A8" s="807" t="s">
        <v>33</v>
      </c>
      <c r="B8" s="805"/>
      <c r="C8" s="805"/>
      <c r="D8" s="805"/>
      <c r="E8" s="805"/>
      <c r="F8" s="805"/>
      <c r="G8" s="805"/>
      <c r="H8" s="805" t="s">
        <v>264</v>
      </c>
      <c r="I8" s="805" t="s">
        <v>264</v>
      </c>
      <c r="J8" s="805" t="s">
        <v>264</v>
      </c>
      <c r="K8" s="805" t="s">
        <v>264</v>
      </c>
      <c r="L8" s="805" t="s">
        <v>264</v>
      </c>
      <c r="M8" s="805" t="s">
        <v>264</v>
      </c>
      <c r="N8" s="805" t="s">
        <v>264</v>
      </c>
      <c r="O8" s="805" t="s">
        <v>264</v>
      </c>
      <c r="P8" s="805" t="s">
        <v>264</v>
      </c>
    </row>
    <row r="9" spans="1:27">
      <c r="A9" s="808"/>
      <c r="B9" s="806"/>
      <c r="C9" s="806"/>
      <c r="D9" s="806"/>
      <c r="E9" s="806"/>
      <c r="F9" s="806"/>
      <c r="G9" s="806"/>
      <c r="H9" s="806"/>
      <c r="I9" s="806"/>
      <c r="J9" s="806"/>
      <c r="K9" s="806"/>
      <c r="L9" s="806"/>
      <c r="M9" s="806"/>
      <c r="N9" s="806"/>
      <c r="O9" s="806"/>
      <c r="P9" s="806"/>
    </row>
    <row r="10" spans="1:27" ht="26">
      <c r="A10" s="3" t="s">
        <v>265</v>
      </c>
      <c r="B10" s="43"/>
      <c r="C10" s="41"/>
      <c r="D10" s="18"/>
      <c r="E10" s="18"/>
      <c r="F10" s="18"/>
      <c r="G10" s="18"/>
      <c r="H10" s="18">
        <v>36669.1</v>
      </c>
      <c r="I10" s="18">
        <f t="shared" ref="I10" si="0">H10</f>
        <v>36669.1</v>
      </c>
      <c r="J10" s="18">
        <v>36796</v>
      </c>
      <c r="K10" s="30">
        <f>J10</f>
        <v>36796</v>
      </c>
      <c r="L10" s="30">
        <f t="shared" ref="L10:P10" si="1">K10</f>
        <v>36796</v>
      </c>
      <c r="M10" s="30">
        <f t="shared" si="1"/>
        <v>36796</v>
      </c>
      <c r="N10" s="30">
        <f t="shared" si="1"/>
        <v>36796</v>
      </c>
      <c r="O10" s="30">
        <f t="shared" si="1"/>
        <v>36796</v>
      </c>
      <c r="P10" s="30">
        <f t="shared" si="1"/>
        <v>36796</v>
      </c>
      <c r="T10" s="514" t="s">
        <v>0</v>
      </c>
      <c r="W10" s="516">
        <v>20045</v>
      </c>
      <c r="X10" s="516">
        <v>132</v>
      </c>
      <c r="Y10" s="516">
        <v>98.4</v>
      </c>
      <c r="Z10" s="516">
        <v>100</v>
      </c>
      <c r="AA10" s="516">
        <v>790</v>
      </c>
    </row>
    <row r="11" spans="1:27" ht="26">
      <c r="A11" s="3" t="s">
        <v>0</v>
      </c>
      <c r="B11" s="43"/>
      <c r="C11" s="41"/>
      <c r="D11" s="18"/>
      <c r="E11" s="18"/>
      <c r="F11" s="18"/>
      <c r="G11" s="521"/>
      <c r="H11" s="521">
        <v>23545</v>
      </c>
      <c r="I11" s="18">
        <f t="shared" ref="I11" si="2">H11</f>
        <v>23545</v>
      </c>
      <c r="J11" s="18">
        <v>20045</v>
      </c>
      <c r="K11" s="30">
        <f t="shared" ref="K11:P25" si="3">J11</f>
        <v>20045</v>
      </c>
      <c r="L11" s="30">
        <f t="shared" si="3"/>
        <v>20045</v>
      </c>
      <c r="M11" s="30">
        <f t="shared" si="3"/>
        <v>20045</v>
      </c>
      <c r="N11" s="30">
        <f t="shared" si="3"/>
        <v>20045</v>
      </c>
      <c r="O11" s="30">
        <f t="shared" si="3"/>
        <v>20045</v>
      </c>
      <c r="P11" s="30">
        <f t="shared" si="3"/>
        <v>20045</v>
      </c>
      <c r="T11" s="514" t="s">
        <v>265</v>
      </c>
      <c r="U11" s="514" t="s">
        <v>589</v>
      </c>
      <c r="V11" s="514" t="s">
        <v>590</v>
      </c>
      <c r="W11" s="516">
        <v>36796</v>
      </c>
      <c r="X11" s="516">
        <v>162</v>
      </c>
      <c r="Y11" s="516">
        <v>99.7</v>
      </c>
      <c r="Z11" s="516">
        <v>100</v>
      </c>
      <c r="AA11" s="516">
        <v>567</v>
      </c>
    </row>
    <row r="12" spans="1:27" ht="26">
      <c r="A12" s="3" t="s">
        <v>1</v>
      </c>
      <c r="B12" s="43"/>
      <c r="C12" s="41"/>
      <c r="D12" s="18"/>
      <c r="E12" s="18"/>
      <c r="F12" s="18"/>
      <c r="G12" s="18"/>
      <c r="H12" s="18">
        <v>36728.6</v>
      </c>
      <c r="I12" s="18">
        <f t="shared" ref="I12" si="4">H12</f>
        <v>36728.6</v>
      </c>
      <c r="J12" s="18">
        <v>39838</v>
      </c>
      <c r="K12" s="30">
        <f t="shared" si="3"/>
        <v>39838</v>
      </c>
      <c r="L12" s="30">
        <f t="shared" si="3"/>
        <v>39838</v>
      </c>
      <c r="M12" s="30">
        <f t="shared" si="3"/>
        <v>39838</v>
      </c>
      <c r="N12" s="30">
        <f t="shared" si="3"/>
        <v>39838</v>
      </c>
      <c r="O12" s="30">
        <f t="shared" si="3"/>
        <v>39838</v>
      </c>
      <c r="P12" s="30">
        <f t="shared" si="3"/>
        <v>39838</v>
      </c>
      <c r="T12" s="514" t="s">
        <v>1</v>
      </c>
      <c r="U12" s="514" t="s">
        <v>591</v>
      </c>
      <c r="V12" s="514" t="s">
        <v>592</v>
      </c>
      <c r="W12" s="516">
        <v>39838</v>
      </c>
      <c r="X12" s="516">
        <v>126</v>
      </c>
      <c r="Y12" s="516">
        <v>64.8</v>
      </c>
      <c r="Z12" s="516">
        <v>100</v>
      </c>
      <c r="AA12" s="516">
        <v>461</v>
      </c>
    </row>
    <row r="13" spans="1:27" ht="26">
      <c r="A13" s="3" t="s">
        <v>2</v>
      </c>
      <c r="B13" s="43"/>
      <c r="C13" s="41"/>
      <c r="D13" s="18"/>
      <c r="E13" s="18"/>
      <c r="F13" s="18"/>
      <c r="G13" s="18"/>
      <c r="H13" s="18">
        <v>15432.9</v>
      </c>
      <c r="I13" s="18">
        <f t="shared" ref="I13" si="5">H13</f>
        <v>15432.9</v>
      </c>
      <c r="J13" s="18">
        <v>15812</v>
      </c>
      <c r="K13" s="30">
        <f t="shared" si="3"/>
        <v>15812</v>
      </c>
      <c r="L13" s="30">
        <f t="shared" si="3"/>
        <v>15812</v>
      </c>
      <c r="M13" s="30">
        <f t="shared" si="3"/>
        <v>15812</v>
      </c>
      <c r="N13" s="30">
        <f t="shared" si="3"/>
        <v>15812</v>
      </c>
      <c r="O13" s="30">
        <f t="shared" si="3"/>
        <v>15812</v>
      </c>
      <c r="P13" s="30">
        <f t="shared" si="3"/>
        <v>15812</v>
      </c>
      <c r="T13" s="514" t="s">
        <v>2</v>
      </c>
      <c r="U13" s="514" t="s">
        <v>593</v>
      </c>
      <c r="V13" s="514" t="s">
        <v>590</v>
      </c>
      <c r="W13" s="516">
        <v>15812</v>
      </c>
      <c r="X13" s="516">
        <v>112</v>
      </c>
      <c r="Y13" s="516">
        <v>90.6</v>
      </c>
      <c r="Z13" s="516">
        <v>100</v>
      </c>
      <c r="AA13" s="516">
        <v>483</v>
      </c>
    </row>
    <row r="14" spans="1:27" ht="26">
      <c r="A14" s="3" t="s">
        <v>3</v>
      </c>
      <c r="B14" s="43"/>
      <c r="C14" s="41"/>
      <c r="D14" s="18"/>
      <c r="E14" s="18"/>
      <c r="F14" s="18"/>
      <c r="G14" s="18"/>
      <c r="H14" s="18">
        <v>11636.2</v>
      </c>
      <c r="I14" s="18">
        <f t="shared" ref="I14" si="6">H14</f>
        <v>11636.2</v>
      </c>
      <c r="J14" s="18">
        <v>11396</v>
      </c>
      <c r="K14" s="30">
        <f t="shared" si="3"/>
        <v>11396</v>
      </c>
      <c r="L14" s="30">
        <f t="shared" si="3"/>
        <v>11396</v>
      </c>
      <c r="M14" s="30">
        <f t="shared" si="3"/>
        <v>11396</v>
      </c>
      <c r="N14" s="30">
        <f t="shared" si="3"/>
        <v>11396</v>
      </c>
      <c r="O14" s="30">
        <f t="shared" si="3"/>
        <v>11396</v>
      </c>
      <c r="P14" s="30">
        <f t="shared" si="3"/>
        <v>11396</v>
      </c>
      <c r="T14" s="514" t="s">
        <v>3</v>
      </c>
      <c r="U14" s="514" t="s">
        <v>594</v>
      </c>
      <c r="V14" s="514" t="s">
        <v>590</v>
      </c>
      <c r="W14" s="516">
        <v>11396</v>
      </c>
      <c r="X14" s="516">
        <v>89</v>
      </c>
      <c r="Y14" s="516">
        <v>87.8</v>
      </c>
      <c r="Z14" s="516">
        <v>100</v>
      </c>
      <c r="AA14" s="516">
        <v>211</v>
      </c>
    </row>
    <row r="15" spans="1:27" ht="26">
      <c r="A15" s="3" t="s">
        <v>4</v>
      </c>
      <c r="B15" s="43"/>
      <c r="C15" s="41"/>
      <c r="D15" s="18"/>
      <c r="E15" s="18"/>
      <c r="F15" s="18"/>
      <c r="G15" s="18"/>
      <c r="H15" s="18">
        <v>19072.900000000001</v>
      </c>
      <c r="I15" s="18">
        <f t="shared" ref="I15" si="7">H15</f>
        <v>19072.900000000001</v>
      </c>
      <c r="J15" s="18">
        <v>19314</v>
      </c>
      <c r="K15" s="30">
        <f t="shared" si="3"/>
        <v>19314</v>
      </c>
      <c r="L15" s="30">
        <f t="shared" si="3"/>
        <v>19314</v>
      </c>
      <c r="M15" s="30">
        <f t="shared" si="3"/>
        <v>19314</v>
      </c>
      <c r="N15" s="30">
        <f t="shared" si="3"/>
        <v>19314</v>
      </c>
      <c r="O15" s="30">
        <f t="shared" si="3"/>
        <v>19314</v>
      </c>
      <c r="P15" s="30">
        <f t="shared" si="3"/>
        <v>19314</v>
      </c>
      <c r="T15" s="514" t="s">
        <v>7</v>
      </c>
      <c r="U15" s="514" t="s">
        <v>595</v>
      </c>
      <c r="V15" s="514" t="s">
        <v>590</v>
      </c>
      <c r="W15" s="516">
        <v>47493</v>
      </c>
      <c r="X15" s="516">
        <v>164</v>
      </c>
      <c r="Y15" s="516">
        <v>80.7</v>
      </c>
      <c r="Z15" s="516">
        <v>80</v>
      </c>
      <c r="AA15" s="516">
        <v>445</v>
      </c>
    </row>
    <row r="16" spans="1:27" ht="26">
      <c r="A16" s="3" t="s">
        <v>5</v>
      </c>
      <c r="B16" s="43"/>
      <c r="C16" s="41"/>
      <c r="D16" s="18"/>
      <c r="E16" s="18"/>
      <c r="F16" s="18"/>
      <c r="G16" s="18"/>
      <c r="H16" s="18">
        <v>13888.2</v>
      </c>
      <c r="I16" s="18">
        <f t="shared" ref="I16" si="8">H16</f>
        <v>13888.2</v>
      </c>
      <c r="J16" s="18">
        <v>0</v>
      </c>
      <c r="K16" s="30">
        <f t="shared" si="3"/>
        <v>0</v>
      </c>
      <c r="L16" s="30">
        <f t="shared" si="3"/>
        <v>0</v>
      </c>
      <c r="M16" s="30">
        <f t="shared" si="3"/>
        <v>0</v>
      </c>
      <c r="N16" s="30">
        <f t="shared" si="3"/>
        <v>0</v>
      </c>
      <c r="O16" s="30">
        <f t="shared" si="3"/>
        <v>0</v>
      </c>
      <c r="P16" s="30">
        <f t="shared" si="3"/>
        <v>0</v>
      </c>
      <c r="T16" s="514" t="s">
        <v>8</v>
      </c>
      <c r="U16" s="514" t="s">
        <v>596</v>
      </c>
      <c r="V16" s="514" t="s">
        <v>592</v>
      </c>
      <c r="W16" s="516">
        <v>15158</v>
      </c>
      <c r="X16" s="516">
        <v>78</v>
      </c>
      <c r="Y16" s="516">
        <v>90.3</v>
      </c>
      <c r="Z16" s="516">
        <v>100</v>
      </c>
      <c r="AA16" s="516">
        <v>248</v>
      </c>
    </row>
    <row r="17" spans="1:27" ht="26">
      <c r="A17" s="3" t="s">
        <v>6</v>
      </c>
      <c r="B17" s="43"/>
      <c r="C17" s="41"/>
      <c r="D17" s="18"/>
      <c r="E17" s="18"/>
      <c r="F17" s="18"/>
      <c r="G17" s="18"/>
      <c r="H17" s="18">
        <v>42039.5</v>
      </c>
      <c r="I17" s="18">
        <f t="shared" ref="I17" si="9">H17</f>
        <v>42039.5</v>
      </c>
      <c r="J17" s="18">
        <v>43312</v>
      </c>
      <c r="K17" s="30">
        <f t="shared" si="3"/>
        <v>43312</v>
      </c>
      <c r="L17" s="30">
        <f t="shared" si="3"/>
        <v>43312</v>
      </c>
      <c r="M17" s="30">
        <f t="shared" si="3"/>
        <v>43312</v>
      </c>
      <c r="N17" s="30">
        <f t="shared" si="3"/>
        <v>43312</v>
      </c>
      <c r="O17" s="30">
        <f t="shared" si="3"/>
        <v>43312</v>
      </c>
      <c r="P17" s="30">
        <f t="shared" si="3"/>
        <v>43312</v>
      </c>
      <c r="T17" s="514" t="s">
        <v>597</v>
      </c>
      <c r="U17" s="514" t="s">
        <v>598</v>
      </c>
      <c r="V17" s="514" t="s">
        <v>590</v>
      </c>
      <c r="W17" s="516">
        <v>14335</v>
      </c>
      <c r="X17" s="516">
        <v>65</v>
      </c>
      <c r="Y17" s="516">
        <v>100</v>
      </c>
      <c r="Z17" s="516">
        <v>90</v>
      </c>
      <c r="AA17" s="516">
        <v>415</v>
      </c>
    </row>
    <row r="18" spans="1:27" ht="26">
      <c r="A18" s="3" t="s">
        <v>618</v>
      </c>
      <c r="B18" s="43"/>
      <c r="C18" s="41"/>
      <c r="D18" s="18"/>
      <c r="E18" s="18"/>
      <c r="F18" s="18"/>
      <c r="G18" s="18"/>
      <c r="H18" s="18">
        <v>29045.599999999999</v>
      </c>
      <c r="I18" s="18">
        <f t="shared" ref="I18" si="10">H18</f>
        <v>29045.599999999999</v>
      </c>
      <c r="J18" s="18">
        <v>33731</v>
      </c>
      <c r="K18" s="30">
        <f t="shared" si="3"/>
        <v>33731</v>
      </c>
      <c r="L18" s="30">
        <f t="shared" si="3"/>
        <v>33731</v>
      </c>
      <c r="M18" s="30">
        <f t="shared" si="3"/>
        <v>33731</v>
      </c>
      <c r="N18" s="30">
        <f t="shared" si="3"/>
        <v>33731</v>
      </c>
      <c r="O18" s="30">
        <f t="shared" si="3"/>
        <v>33731</v>
      </c>
      <c r="P18" s="30">
        <f t="shared" si="3"/>
        <v>33731</v>
      </c>
      <c r="T18" s="514" t="s">
        <v>4</v>
      </c>
      <c r="U18" s="514" t="s">
        <v>599</v>
      </c>
      <c r="V18" s="514" t="s">
        <v>600</v>
      </c>
      <c r="W18" s="516">
        <v>19314</v>
      </c>
      <c r="X18" s="516">
        <v>84</v>
      </c>
      <c r="Y18" s="516">
        <v>98.1</v>
      </c>
      <c r="Z18" s="516">
        <v>100</v>
      </c>
      <c r="AA18" s="516">
        <v>241</v>
      </c>
    </row>
    <row r="19" spans="1:27" ht="26">
      <c r="A19" s="3" t="s">
        <v>605</v>
      </c>
      <c r="B19" s="43"/>
      <c r="C19" s="41"/>
      <c r="D19" s="18"/>
      <c r="E19" s="18"/>
      <c r="F19" s="18"/>
      <c r="G19" s="18"/>
      <c r="H19" s="18">
        <v>15328</v>
      </c>
      <c r="I19" s="18">
        <f t="shared" ref="I19" si="11">H19</f>
        <v>15328</v>
      </c>
      <c r="J19" s="18">
        <v>15361</v>
      </c>
      <c r="K19" s="30">
        <f t="shared" si="3"/>
        <v>15361</v>
      </c>
      <c r="L19" s="30">
        <f t="shared" si="3"/>
        <v>15361</v>
      </c>
      <c r="M19" s="30">
        <f t="shared" si="3"/>
        <v>15361</v>
      </c>
      <c r="N19" s="30">
        <f t="shared" si="3"/>
        <v>15361</v>
      </c>
      <c r="O19" s="30">
        <f t="shared" si="3"/>
        <v>15361</v>
      </c>
      <c r="P19" s="30">
        <f t="shared" si="3"/>
        <v>15361</v>
      </c>
      <c r="T19" s="514" t="s">
        <v>618</v>
      </c>
      <c r="U19" s="514" t="s">
        <v>601</v>
      </c>
      <c r="V19" s="514" t="s">
        <v>602</v>
      </c>
      <c r="W19" s="516">
        <v>33731</v>
      </c>
      <c r="X19" s="516">
        <v>138</v>
      </c>
      <c r="Y19" s="516">
        <v>95.4</v>
      </c>
      <c r="Z19" s="516">
        <v>100</v>
      </c>
      <c r="AA19" s="516">
        <v>735</v>
      </c>
    </row>
    <row r="20" spans="1:27" ht="26">
      <c r="A20" s="3" t="s">
        <v>7</v>
      </c>
      <c r="B20" s="43"/>
      <c r="C20" s="41"/>
      <c r="D20" s="18"/>
      <c r="E20" s="18"/>
      <c r="F20" s="18"/>
      <c r="G20" s="521"/>
      <c r="H20" s="521">
        <v>77847.899999999994</v>
      </c>
      <c r="I20" s="18">
        <f t="shared" ref="I20" si="12">H20</f>
        <v>77847.899999999994</v>
      </c>
      <c r="J20" s="18">
        <v>47493</v>
      </c>
      <c r="K20" s="30">
        <f t="shared" si="3"/>
        <v>47493</v>
      </c>
      <c r="L20" s="30">
        <f t="shared" si="3"/>
        <v>47493</v>
      </c>
      <c r="M20" s="30">
        <f t="shared" si="3"/>
        <v>47493</v>
      </c>
      <c r="N20" s="30">
        <f t="shared" si="3"/>
        <v>47493</v>
      </c>
      <c r="O20" s="30">
        <f t="shared" si="3"/>
        <v>47493</v>
      </c>
      <c r="P20" s="30">
        <f t="shared" si="3"/>
        <v>47493</v>
      </c>
      <c r="T20" s="514" t="s">
        <v>6</v>
      </c>
      <c r="U20" s="514" t="s">
        <v>603</v>
      </c>
      <c r="V20" s="514" t="s">
        <v>604</v>
      </c>
      <c r="W20" s="516">
        <v>43312</v>
      </c>
      <c r="X20" s="516">
        <v>129</v>
      </c>
      <c r="Y20" s="516">
        <v>97.3</v>
      </c>
      <c r="Z20" s="516">
        <v>100</v>
      </c>
      <c r="AA20" s="516">
        <v>386</v>
      </c>
    </row>
    <row r="21" spans="1:27" ht="26">
      <c r="A21" s="3" t="s">
        <v>8</v>
      </c>
      <c r="B21" s="43"/>
      <c r="C21" s="41"/>
      <c r="D21" s="18"/>
      <c r="E21" s="18"/>
      <c r="F21" s="18"/>
      <c r="G21" s="18"/>
      <c r="H21" s="18">
        <v>13993.1</v>
      </c>
      <c r="I21" s="18">
        <f t="shared" ref="I21" si="13">H21</f>
        <v>13993.1</v>
      </c>
      <c r="J21" s="18">
        <v>15158</v>
      </c>
      <c r="K21" s="30">
        <f t="shared" si="3"/>
        <v>15158</v>
      </c>
      <c r="L21" s="30">
        <f t="shared" si="3"/>
        <v>15158</v>
      </c>
      <c r="M21" s="30">
        <f t="shared" si="3"/>
        <v>15158</v>
      </c>
      <c r="N21" s="30">
        <f t="shared" si="3"/>
        <v>15158</v>
      </c>
      <c r="O21" s="30">
        <f t="shared" si="3"/>
        <v>15158</v>
      </c>
      <c r="P21" s="30">
        <f t="shared" si="3"/>
        <v>15158</v>
      </c>
      <c r="T21" s="514" t="s">
        <v>605</v>
      </c>
      <c r="U21" s="514" t="s">
        <v>606</v>
      </c>
      <c r="V21" s="514" t="s">
        <v>607</v>
      </c>
      <c r="W21" s="516">
        <v>15361</v>
      </c>
      <c r="X21" s="516">
        <v>104</v>
      </c>
      <c r="Y21" s="516">
        <v>91.4</v>
      </c>
      <c r="Z21" s="516">
        <v>100</v>
      </c>
      <c r="AA21" s="516">
        <v>235</v>
      </c>
    </row>
    <row r="22" spans="1:27" ht="26">
      <c r="A22" s="3" t="s">
        <v>267</v>
      </c>
      <c r="B22" s="43"/>
      <c r="C22" s="41"/>
      <c r="D22" s="18"/>
      <c r="E22" s="18"/>
      <c r="F22" s="18"/>
      <c r="G22" s="18"/>
      <c r="H22" s="18">
        <v>9750.2999999999993</v>
      </c>
      <c r="I22" s="18">
        <f t="shared" ref="I22" si="14">H22</f>
        <v>9750.2999999999993</v>
      </c>
      <c r="J22" s="18">
        <v>10530</v>
      </c>
      <c r="K22" s="30">
        <f t="shared" si="3"/>
        <v>10530</v>
      </c>
      <c r="L22" s="30">
        <f t="shared" si="3"/>
        <v>10530</v>
      </c>
      <c r="M22" s="30">
        <f t="shared" si="3"/>
        <v>10530</v>
      </c>
      <c r="N22" s="30">
        <f t="shared" si="3"/>
        <v>10530</v>
      </c>
      <c r="O22" s="30">
        <f t="shared" si="3"/>
        <v>10530</v>
      </c>
      <c r="P22" s="30">
        <f t="shared" si="3"/>
        <v>10530</v>
      </c>
      <c r="T22" s="514" t="s">
        <v>608</v>
      </c>
      <c r="U22" s="514" t="s">
        <v>609</v>
      </c>
      <c r="V22" s="514" t="s">
        <v>610</v>
      </c>
      <c r="W22" s="516">
        <v>10530</v>
      </c>
      <c r="X22" s="516">
        <v>70</v>
      </c>
      <c r="Y22" s="516">
        <v>96.2</v>
      </c>
      <c r="Z22" s="516">
        <v>50</v>
      </c>
      <c r="AA22" s="516">
        <v>32</v>
      </c>
    </row>
    <row r="23" spans="1:27" ht="26">
      <c r="A23" s="3" t="s">
        <v>597</v>
      </c>
      <c r="B23" s="18"/>
      <c r="C23" s="18"/>
      <c r="D23" s="18"/>
      <c r="E23" s="18"/>
      <c r="F23" s="18"/>
      <c r="G23" s="18"/>
      <c r="H23" s="18">
        <v>15691.3</v>
      </c>
      <c r="I23" s="18">
        <f t="shared" ref="I23" si="15">H23</f>
        <v>15691.3</v>
      </c>
      <c r="J23" s="18">
        <v>14335</v>
      </c>
      <c r="K23" s="30">
        <f t="shared" si="3"/>
        <v>14335</v>
      </c>
      <c r="L23" s="30">
        <f t="shared" si="3"/>
        <v>14335</v>
      </c>
      <c r="M23" s="30">
        <f t="shared" si="3"/>
        <v>14335</v>
      </c>
      <c r="N23" s="30">
        <f t="shared" si="3"/>
        <v>14335</v>
      </c>
      <c r="O23" s="30">
        <f t="shared" si="3"/>
        <v>14335</v>
      </c>
      <c r="P23" s="30">
        <f t="shared" si="3"/>
        <v>14335</v>
      </c>
      <c r="T23" s="514" t="s">
        <v>611</v>
      </c>
      <c r="U23" s="514" t="s">
        <v>612</v>
      </c>
      <c r="V23" s="514" t="s">
        <v>613</v>
      </c>
      <c r="W23" s="516">
        <v>11705</v>
      </c>
      <c r="X23" s="516">
        <v>94</v>
      </c>
      <c r="Y23" s="516">
        <v>92.4</v>
      </c>
      <c r="Z23" s="516">
        <v>99.9</v>
      </c>
      <c r="AA23" s="516">
        <v>84</v>
      </c>
    </row>
    <row r="24" spans="1:27" ht="26">
      <c r="A24" s="20" t="s">
        <v>269</v>
      </c>
      <c r="B24" s="24"/>
      <c r="C24" s="24"/>
      <c r="D24" s="24"/>
      <c r="E24" s="24"/>
      <c r="F24" s="24"/>
      <c r="G24" s="24"/>
      <c r="H24" s="24">
        <v>9456.9</v>
      </c>
      <c r="I24" s="24">
        <f t="shared" ref="I24" si="16">H24</f>
        <v>9456.9</v>
      </c>
      <c r="J24" s="100">
        <v>11705</v>
      </c>
      <c r="K24" s="518">
        <f t="shared" si="3"/>
        <v>11705</v>
      </c>
      <c r="L24" s="518">
        <f t="shared" si="3"/>
        <v>11705</v>
      </c>
      <c r="M24" s="518">
        <f t="shared" si="3"/>
        <v>11705</v>
      </c>
      <c r="N24" s="518">
        <f t="shared" si="3"/>
        <v>11705</v>
      </c>
      <c r="O24" s="518">
        <f t="shared" si="3"/>
        <v>11705</v>
      </c>
      <c r="P24" s="518">
        <f t="shared" si="3"/>
        <v>11705</v>
      </c>
      <c r="T24" s="514" t="s">
        <v>614</v>
      </c>
      <c r="U24" s="514" t="s">
        <v>615</v>
      </c>
      <c r="V24" s="514" t="s">
        <v>616</v>
      </c>
      <c r="W24" s="516" t="s">
        <v>617</v>
      </c>
      <c r="X24" s="516" t="s">
        <v>617</v>
      </c>
      <c r="Y24" s="516" t="s">
        <v>617</v>
      </c>
      <c r="Z24" s="516" t="s">
        <v>617</v>
      </c>
      <c r="AA24" s="516" t="s">
        <v>617</v>
      </c>
    </row>
    <row r="25" spans="1:27" ht="26">
      <c r="A25" s="5" t="s">
        <v>45</v>
      </c>
      <c r="B25" s="99"/>
      <c r="C25" s="99"/>
      <c r="D25" s="99"/>
      <c r="E25" s="99"/>
      <c r="F25" s="99"/>
      <c r="G25" s="99"/>
      <c r="H25" s="99">
        <f t="shared" ref="H25:J25" si="17">SUM(H10:H24)</f>
        <v>370125.5</v>
      </c>
      <c r="I25" s="99">
        <f t="shared" si="17"/>
        <v>370125.5</v>
      </c>
      <c r="J25" s="99">
        <f t="shared" si="17"/>
        <v>334826</v>
      </c>
      <c r="K25" s="30">
        <f>J25</f>
        <v>334826</v>
      </c>
      <c r="L25" s="30">
        <f t="shared" si="3"/>
        <v>334826</v>
      </c>
      <c r="M25" s="30">
        <f t="shared" si="3"/>
        <v>334826</v>
      </c>
      <c r="N25" s="30">
        <f t="shared" si="3"/>
        <v>334826</v>
      </c>
      <c r="O25" s="30">
        <f t="shared" si="3"/>
        <v>334826</v>
      </c>
      <c r="P25" s="30">
        <f t="shared" si="3"/>
        <v>334826</v>
      </c>
      <c r="T25" s="514" t="s">
        <v>45</v>
      </c>
      <c r="U25" s="514"/>
      <c r="V25" s="514"/>
      <c r="W25" s="517">
        <v>334826</v>
      </c>
      <c r="X25" s="517">
        <v>1547</v>
      </c>
      <c r="Y25" s="517">
        <v>89.9</v>
      </c>
      <c r="Z25" s="516"/>
      <c r="AA25" s="517">
        <v>5333</v>
      </c>
    </row>
    <row r="26" spans="1:27" ht="15">
      <c r="T26" s="515"/>
      <c r="U26"/>
      <c r="V26"/>
      <c r="W26"/>
      <c r="X26"/>
      <c r="Y26"/>
      <c r="Z26"/>
      <c r="AA26"/>
    </row>
    <row r="27" spans="1:27" ht="12.75" customHeight="1">
      <c r="A27" s="807" t="s">
        <v>33</v>
      </c>
      <c r="B27" s="805"/>
      <c r="C27" s="805"/>
      <c r="D27" s="805"/>
      <c r="E27" s="805"/>
      <c r="F27" s="805"/>
      <c r="G27" s="805"/>
      <c r="H27" s="805" t="s">
        <v>270</v>
      </c>
      <c r="I27" s="805" t="s">
        <v>270</v>
      </c>
      <c r="J27" s="805" t="s">
        <v>270</v>
      </c>
      <c r="K27" s="805" t="s">
        <v>270</v>
      </c>
      <c r="L27" s="805" t="s">
        <v>270</v>
      </c>
      <c r="M27" s="805" t="s">
        <v>270</v>
      </c>
      <c r="N27" s="805" t="s">
        <v>270</v>
      </c>
      <c r="O27" s="805" t="s">
        <v>270</v>
      </c>
      <c r="P27" s="805" t="s">
        <v>270</v>
      </c>
    </row>
    <row r="28" spans="1:27">
      <c r="A28" s="808"/>
      <c r="B28" s="806"/>
      <c r="C28" s="806"/>
      <c r="D28" s="806"/>
      <c r="E28" s="806"/>
      <c r="F28" s="806"/>
      <c r="G28" s="806"/>
      <c r="H28" s="806"/>
      <c r="I28" s="806"/>
      <c r="J28" s="806"/>
      <c r="K28" s="806"/>
      <c r="L28" s="806"/>
      <c r="M28" s="806"/>
      <c r="N28" s="806"/>
      <c r="O28" s="806"/>
      <c r="P28" s="806"/>
    </row>
    <row r="29" spans="1:27">
      <c r="A29" s="3" t="s">
        <v>265</v>
      </c>
      <c r="B29" s="16"/>
      <c r="C29" s="16"/>
      <c r="D29" s="16"/>
      <c r="E29" s="115"/>
      <c r="F29" s="115"/>
      <c r="G29" s="115"/>
      <c r="H29" s="16">
        <v>0.98699999999999999</v>
      </c>
      <c r="I29" s="16">
        <v>0.94899999999999995</v>
      </c>
      <c r="J29" s="522">
        <v>0.997</v>
      </c>
      <c r="K29" s="115">
        <v>0.97199999999999998</v>
      </c>
      <c r="L29" s="115">
        <f t="shared" ref="L29:P29" si="18">+K29</f>
        <v>0.97199999999999998</v>
      </c>
      <c r="M29" s="115">
        <f t="shared" si="18"/>
        <v>0.97199999999999998</v>
      </c>
      <c r="N29" s="115">
        <f t="shared" si="18"/>
        <v>0.97199999999999998</v>
      </c>
      <c r="O29" s="115">
        <f t="shared" si="18"/>
        <v>0.97199999999999998</v>
      </c>
      <c r="P29" s="115">
        <f t="shared" si="18"/>
        <v>0.97199999999999998</v>
      </c>
    </row>
    <row r="30" spans="1:27">
      <c r="A30" s="3" t="s">
        <v>0</v>
      </c>
      <c r="B30" s="16"/>
      <c r="C30" s="16"/>
      <c r="D30" s="16"/>
      <c r="E30" s="115"/>
      <c r="F30" s="115"/>
      <c r="G30" s="115"/>
      <c r="H30" s="16">
        <v>0.99399999999999999</v>
      </c>
      <c r="I30" s="16">
        <v>0.91900000000000004</v>
      </c>
      <c r="J30" s="522">
        <v>0.9840000000000001</v>
      </c>
      <c r="K30" s="115">
        <v>0.95</v>
      </c>
      <c r="L30" s="115">
        <f t="shared" ref="K30:P44" si="19">+K30</f>
        <v>0.95</v>
      </c>
      <c r="M30" s="115">
        <f t="shared" si="19"/>
        <v>0.95</v>
      </c>
      <c r="N30" s="115">
        <f t="shared" si="19"/>
        <v>0.95</v>
      </c>
      <c r="O30" s="115">
        <f t="shared" si="19"/>
        <v>0.95</v>
      </c>
      <c r="P30" s="115">
        <f t="shared" si="19"/>
        <v>0.95</v>
      </c>
    </row>
    <row r="31" spans="1:27">
      <c r="A31" s="3" t="s">
        <v>1</v>
      </c>
      <c r="B31" s="16"/>
      <c r="C31" s="16"/>
      <c r="D31" s="16"/>
      <c r="E31" s="115"/>
      <c r="F31" s="115"/>
      <c r="G31" s="115"/>
      <c r="H31" s="16">
        <v>0.98599999999999999</v>
      </c>
      <c r="I31" s="16">
        <v>0.97399999999999998</v>
      </c>
      <c r="J31" s="522">
        <v>0.64800000000000002</v>
      </c>
      <c r="K31" s="115">
        <f>'Portfolio - Shoppings'!Y26</f>
        <v>0.81</v>
      </c>
      <c r="L31" s="115">
        <f t="shared" si="19"/>
        <v>0.81</v>
      </c>
      <c r="M31" s="115">
        <f t="shared" si="19"/>
        <v>0.81</v>
      </c>
      <c r="N31" s="115">
        <f t="shared" si="19"/>
        <v>0.81</v>
      </c>
      <c r="O31" s="115">
        <f t="shared" si="19"/>
        <v>0.81</v>
      </c>
      <c r="P31" s="115">
        <f t="shared" si="19"/>
        <v>0.81</v>
      </c>
    </row>
    <row r="32" spans="1:27">
      <c r="A32" s="3" t="s">
        <v>2</v>
      </c>
      <c r="B32" s="16"/>
      <c r="C32" s="16"/>
      <c r="D32" s="16"/>
      <c r="E32" s="115"/>
      <c r="F32" s="115"/>
      <c r="G32" s="115"/>
      <c r="H32" s="16">
        <v>0.97899999999999998</v>
      </c>
      <c r="I32" s="16">
        <v>0.97299999999999998</v>
      </c>
      <c r="J32" s="522">
        <v>0.90599999999999992</v>
      </c>
      <c r="K32" s="115">
        <f>'Portfolio - Shoppings'!Y27</f>
        <v>0.98199999999999998</v>
      </c>
      <c r="L32" s="115">
        <f t="shared" si="19"/>
        <v>0.98199999999999998</v>
      </c>
      <c r="M32" s="115">
        <f t="shared" si="19"/>
        <v>0.98199999999999998</v>
      </c>
      <c r="N32" s="115">
        <f t="shared" si="19"/>
        <v>0.98199999999999998</v>
      </c>
      <c r="O32" s="115">
        <f t="shared" si="19"/>
        <v>0.98199999999999998</v>
      </c>
      <c r="P32" s="115">
        <f t="shared" si="19"/>
        <v>0.98199999999999998</v>
      </c>
    </row>
    <row r="33" spans="1:16">
      <c r="A33" s="3" t="s">
        <v>3</v>
      </c>
      <c r="B33" s="16"/>
      <c r="C33" s="16"/>
      <c r="D33" s="16"/>
      <c r="E33" s="115"/>
      <c r="F33" s="115"/>
      <c r="G33" s="115"/>
      <c r="H33" s="16">
        <v>0.93500000000000005</v>
      </c>
      <c r="I33" s="16">
        <v>0.91400000000000003</v>
      </c>
      <c r="J33" s="16">
        <v>0.878</v>
      </c>
      <c r="K33" s="115">
        <f>'Portfolio - Shoppings'!Y28</f>
        <v>0.91600000000000004</v>
      </c>
      <c r="L33" s="115">
        <f t="shared" si="19"/>
        <v>0.91600000000000004</v>
      </c>
      <c r="M33" s="115">
        <f t="shared" si="19"/>
        <v>0.91600000000000004</v>
      </c>
      <c r="N33" s="115">
        <f t="shared" si="19"/>
        <v>0.91600000000000004</v>
      </c>
      <c r="O33" s="115">
        <f t="shared" si="19"/>
        <v>0.91600000000000004</v>
      </c>
      <c r="P33" s="115">
        <f t="shared" si="19"/>
        <v>0.91600000000000004</v>
      </c>
    </row>
    <row r="34" spans="1:16">
      <c r="A34" s="3" t="s">
        <v>4</v>
      </c>
      <c r="B34" s="16"/>
      <c r="C34" s="16"/>
      <c r="D34" s="16"/>
      <c r="E34" s="115"/>
      <c r="F34" s="115"/>
      <c r="G34" s="115"/>
      <c r="H34" s="16">
        <v>0.995</v>
      </c>
      <c r="I34" s="16">
        <v>0.99</v>
      </c>
      <c r="J34" s="522">
        <v>0.98099999999999998</v>
      </c>
      <c r="K34" s="115">
        <f>'Portfolio - Shoppings'!Y33</f>
        <v>0.99</v>
      </c>
      <c r="L34" s="115">
        <f t="shared" si="19"/>
        <v>0.99</v>
      </c>
      <c r="M34" s="115">
        <f t="shared" si="19"/>
        <v>0.99</v>
      </c>
      <c r="N34" s="115">
        <f t="shared" si="19"/>
        <v>0.99</v>
      </c>
      <c r="O34" s="115">
        <f t="shared" si="19"/>
        <v>0.99</v>
      </c>
      <c r="P34" s="115">
        <f t="shared" si="19"/>
        <v>0.99</v>
      </c>
    </row>
    <row r="35" spans="1:16">
      <c r="A35" s="3" t="s">
        <v>5</v>
      </c>
      <c r="B35" s="16"/>
      <c r="C35" s="16"/>
      <c r="D35" s="16"/>
      <c r="E35" s="115"/>
      <c r="F35" s="115"/>
      <c r="G35" s="115"/>
      <c r="H35" s="16">
        <v>0</v>
      </c>
      <c r="I35" s="16">
        <v>0</v>
      </c>
      <c r="J35" s="522">
        <v>0</v>
      </c>
      <c r="K35" s="115">
        <f t="shared" si="19"/>
        <v>0</v>
      </c>
      <c r="L35" s="115">
        <f t="shared" si="19"/>
        <v>0</v>
      </c>
      <c r="M35" s="115">
        <f t="shared" si="19"/>
        <v>0</v>
      </c>
      <c r="N35" s="115">
        <f t="shared" si="19"/>
        <v>0</v>
      </c>
      <c r="O35" s="115">
        <f t="shared" si="19"/>
        <v>0</v>
      </c>
      <c r="P35" s="115">
        <f t="shared" si="19"/>
        <v>0</v>
      </c>
    </row>
    <row r="36" spans="1:16">
      <c r="A36" s="3" t="s">
        <v>6</v>
      </c>
      <c r="B36" s="16"/>
      <c r="C36" s="16"/>
      <c r="D36" s="16"/>
      <c r="E36" s="115"/>
      <c r="F36" s="115"/>
      <c r="G36" s="115"/>
      <c r="H36" s="16">
        <v>0.97299999999999998</v>
      </c>
      <c r="I36" s="16">
        <v>0.97799999999999998</v>
      </c>
      <c r="J36" s="522">
        <v>0.97299999999999998</v>
      </c>
      <c r="K36" s="115">
        <f>'Portfolio - Shoppings'!Y35</f>
        <v>0.875</v>
      </c>
      <c r="L36" s="115">
        <f t="shared" si="19"/>
        <v>0.875</v>
      </c>
      <c r="M36" s="115">
        <f t="shared" si="19"/>
        <v>0.875</v>
      </c>
      <c r="N36" s="115">
        <f t="shared" si="19"/>
        <v>0.875</v>
      </c>
      <c r="O36" s="115">
        <f t="shared" si="19"/>
        <v>0.875</v>
      </c>
      <c r="P36" s="115">
        <f t="shared" si="19"/>
        <v>0.875</v>
      </c>
    </row>
    <row r="37" spans="1:16">
      <c r="A37" s="3" t="s">
        <v>618</v>
      </c>
      <c r="B37" s="16"/>
      <c r="C37" s="16"/>
      <c r="D37" s="16"/>
      <c r="E37" s="115"/>
      <c r="F37" s="115"/>
      <c r="G37" s="115"/>
      <c r="H37" s="16">
        <v>0.996</v>
      </c>
      <c r="I37" s="16">
        <v>0.97199999999999998</v>
      </c>
      <c r="J37" s="522">
        <v>0.95400000000000007</v>
      </c>
      <c r="K37" s="115">
        <f>'Portfolio - Shoppings'!Y34</f>
        <v>0.95799999999999996</v>
      </c>
      <c r="L37" s="115">
        <f t="shared" si="19"/>
        <v>0.95799999999999996</v>
      </c>
      <c r="M37" s="115">
        <f t="shared" si="19"/>
        <v>0.95799999999999996</v>
      </c>
      <c r="N37" s="115">
        <f t="shared" si="19"/>
        <v>0.95799999999999996</v>
      </c>
      <c r="O37" s="115">
        <f t="shared" si="19"/>
        <v>0.95799999999999996</v>
      </c>
      <c r="P37" s="115">
        <f t="shared" si="19"/>
        <v>0.95799999999999996</v>
      </c>
    </row>
    <row r="38" spans="1:16">
      <c r="A38" s="3" t="s">
        <v>605</v>
      </c>
      <c r="B38" s="16"/>
      <c r="C38" s="16"/>
      <c r="D38" s="16"/>
      <c r="E38" s="115"/>
      <c r="F38" s="115"/>
      <c r="G38" s="115"/>
      <c r="H38" s="16">
        <v>0.99299999999999999</v>
      </c>
      <c r="I38" s="16">
        <v>0.95399999999999996</v>
      </c>
      <c r="J38" s="522">
        <v>0.91400000000000003</v>
      </c>
      <c r="K38" s="115">
        <f>'Portfolio - Shoppings'!Y36</f>
        <v>1</v>
      </c>
      <c r="L38" s="115">
        <f t="shared" si="19"/>
        <v>1</v>
      </c>
      <c r="M38" s="115">
        <f t="shared" si="19"/>
        <v>1</v>
      </c>
      <c r="N38" s="115">
        <f t="shared" si="19"/>
        <v>1</v>
      </c>
      <c r="O38" s="115">
        <f t="shared" si="19"/>
        <v>1</v>
      </c>
      <c r="P38" s="115">
        <f t="shared" si="19"/>
        <v>1</v>
      </c>
    </row>
    <row r="39" spans="1:16">
      <c r="A39" s="3" t="s">
        <v>7</v>
      </c>
      <c r="B39" s="16"/>
      <c r="C39" s="16"/>
      <c r="D39" s="16"/>
      <c r="E39" s="115"/>
      <c r="F39" s="115"/>
      <c r="G39" s="115"/>
      <c r="H39" s="16">
        <v>0.745</v>
      </c>
      <c r="I39" s="16">
        <v>0.746</v>
      </c>
      <c r="J39" s="522">
        <v>0.80700000000000005</v>
      </c>
      <c r="K39" s="115">
        <f>'Portfolio - Shoppings'!Y30</f>
        <v>0.80900000000000005</v>
      </c>
      <c r="L39" s="115">
        <f t="shared" si="19"/>
        <v>0.80900000000000005</v>
      </c>
      <c r="M39" s="115">
        <f t="shared" si="19"/>
        <v>0.80900000000000005</v>
      </c>
      <c r="N39" s="115">
        <f t="shared" si="19"/>
        <v>0.80900000000000005</v>
      </c>
      <c r="O39" s="115">
        <f t="shared" si="19"/>
        <v>0.80900000000000005</v>
      </c>
      <c r="P39" s="115">
        <f t="shared" si="19"/>
        <v>0.80900000000000005</v>
      </c>
    </row>
    <row r="40" spans="1:16">
      <c r="A40" s="3" t="s">
        <v>8</v>
      </c>
      <c r="B40" s="16"/>
      <c r="C40" s="16"/>
      <c r="D40" s="16"/>
      <c r="E40" s="115"/>
      <c r="F40" s="115"/>
      <c r="G40" s="115"/>
      <c r="H40" s="16">
        <v>0.99</v>
      </c>
      <c r="I40" s="16">
        <v>0.97099999999999997</v>
      </c>
      <c r="J40" s="16">
        <v>0.90300000000000002</v>
      </c>
      <c r="K40" s="115">
        <f>'Portfolio - Shoppings'!Y31</f>
        <v>0.998</v>
      </c>
      <c r="L40" s="115">
        <f t="shared" si="19"/>
        <v>0.998</v>
      </c>
      <c r="M40" s="115">
        <f t="shared" si="19"/>
        <v>0.998</v>
      </c>
      <c r="N40" s="115">
        <f t="shared" si="19"/>
        <v>0.998</v>
      </c>
      <c r="O40" s="115">
        <f t="shared" si="19"/>
        <v>0.998</v>
      </c>
      <c r="P40" s="115">
        <f t="shared" si="19"/>
        <v>0.998</v>
      </c>
    </row>
    <row r="41" spans="1:16">
      <c r="A41" s="3" t="s">
        <v>608</v>
      </c>
      <c r="B41" s="16"/>
      <c r="C41" s="16"/>
      <c r="D41" s="16"/>
      <c r="E41" s="115"/>
      <c r="F41" s="115"/>
      <c r="G41" s="115"/>
      <c r="H41" s="16">
        <v>0.94599999999999995</v>
      </c>
      <c r="I41" s="16">
        <v>0.99</v>
      </c>
      <c r="J41" s="522">
        <v>0.96200000000000008</v>
      </c>
      <c r="K41" s="115">
        <f>'Portfolio - Shoppings'!Y37</f>
        <v>0.96799999999999997</v>
      </c>
      <c r="L41" s="115">
        <f t="shared" si="19"/>
        <v>0.96799999999999997</v>
      </c>
      <c r="M41" s="115">
        <f t="shared" si="19"/>
        <v>0.96799999999999997</v>
      </c>
      <c r="N41" s="115">
        <f t="shared" si="19"/>
        <v>0.96799999999999997</v>
      </c>
      <c r="O41" s="115">
        <f t="shared" si="19"/>
        <v>0.96799999999999997</v>
      </c>
      <c r="P41" s="115">
        <f t="shared" si="19"/>
        <v>0.96799999999999997</v>
      </c>
    </row>
    <row r="42" spans="1:16">
      <c r="A42" s="3" t="s">
        <v>597</v>
      </c>
      <c r="B42" s="16"/>
      <c r="C42" s="16"/>
      <c r="D42" s="16"/>
      <c r="E42" s="115"/>
      <c r="F42" s="115"/>
      <c r="G42" s="115"/>
      <c r="H42" s="16">
        <v>0.99399999999999999</v>
      </c>
      <c r="I42" s="16">
        <v>0.93799999999999994</v>
      </c>
      <c r="J42" s="522">
        <v>1</v>
      </c>
      <c r="K42" s="115">
        <f>'Portfolio - Shoppings'!Y32</f>
        <v>0.92800000000000005</v>
      </c>
      <c r="L42" s="115">
        <f t="shared" si="19"/>
        <v>0.92800000000000005</v>
      </c>
      <c r="M42" s="115">
        <f t="shared" si="19"/>
        <v>0.92800000000000005</v>
      </c>
      <c r="N42" s="115">
        <f t="shared" si="19"/>
        <v>0.92800000000000005</v>
      </c>
      <c r="O42" s="115">
        <f t="shared" si="19"/>
        <v>0.92800000000000005</v>
      </c>
      <c r="P42" s="115">
        <f t="shared" si="19"/>
        <v>0.92800000000000005</v>
      </c>
    </row>
    <row r="43" spans="1:16">
      <c r="A43" s="20" t="s">
        <v>611</v>
      </c>
      <c r="B43" s="23"/>
      <c r="C43" s="23"/>
      <c r="D43" s="23"/>
      <c r="E43" s="116"/>
      <c r="F43" s="116"/>
      <c r="G43" s="116"/>
      <c r="H43" s="23">
        <v>0.96199999999999997</v>
      </c>
      <c r="I43" s="540">
        <v>0.96199999999999997</v>
      </c>
      <c r="J43" s="525">
        <v>0.92400000000000004</v>
      </c>
      <c r="K43" s="524">
        <f>'Portfolio - Shoppings'!Y38</f>
        <v>0.96199999999999997</v>
      </c>
      <c r="L43" s="524">
        <f t="shared" si="19"/>
        <v>0.96199999999999997</v>
      </c>
      <c r="M43" s="524">
        <f t="shared" si="19"/>
        <v>0.96199999999999997</v>
      </c>
      <c r="N43" s="524">
        <f t="shared" si="19"/>
        <v>0.96199999999999997</v>
      </c>
      <c r="O43" s="524">
        <f t="shared" si="19"/>
        <v>0.96199999999999997</v>
      </c>
      <c r="P43" s="524">
        <f t="shared" si="19"/>
        <v>0.96199999999999997</v>
      </c>
    </row>
    <row r="44" spans="1:16">
      <c r="A44" s="5" t="s">
        <v>277</v>
      </c>
      <c r="B44" s="26"/>
      <c r="C44" s="26"/>
      <c r="D44" s="26"/>
      <c r="E44" s="26"/>
      <c r="F44" s="26"/>
      <c r="G44" s="26"/>
      <c r="H44" s="26">
        <f t="shared" ref="H44:I44" si="20">AVERAGE(H29:H43)</f>
        <v>0.89833333333333332</v>
      </c>
      <c r="I44" s="26">
        <f t="shared" si="20"/>
        <v>0.88200000000000001</v>
      </c>
      <c r="J44" s="523">
        <f>AVERAGE(J29:J34,J36:J43)</f>
        <v>0.91649999999999998</v>
      </c>
      <c r="K44" s="115">
        <f t="shared" si="19"/>
        <v>0.91649999999999998</v>
      </c>
      <c r="L44" s="115">
        <f t="shared" si="19"/>
        <v>0.91649999999999998</v>
      </c>
      <c r="M44" s="115">
        <f t="shared" si="19"/>
        <v>0.91649999999999998</v>
      </c>
      <c r="N44" s="115">
        <f t="shared" si="19"/>
        <v>0.91649999999999998</v>
      </c>
      <c r="O44" s="115">
        <f t="shared" si="19"/>
        <v>0.91649999999999998</v>
      </c>
      <c r="P44" s="115">
        <f t="shared" si="19"/>
        <v>0.91649999999999998</v>
      </c>
    </row>
    <row r="46" spans="1:16" ht="12.75" customHeight="1">
      <c r="A46" s="807" t="s">
        <v>33</v>
      </c>
      <c r="B46" s="805"/>
      <c r="C46" s="805"/>
      <c r="D46" s="805"/>
      <c r="E46" s="805"/>
      <c r="F46" s="805"/>
      <c r="G46" s="805"/>
      <c r="H46" s="805" t="s">
        <v>85</v>
      </c>
      <c r="I46" s="805" t="s">
        <v>85</v>
      </c>
      <c r="J46" s="805" t="s">
        <v>85</v>
      </c>
      <c r="K46" s="805" t="s">
        <v>85</v>
      </c>
      <c r="L46" s="805" t="s">
        <v>85</v>
      </c>
      <c r="M46" s="805" t="s">
        <v>85</v>
      </c>
      <c r="N46" s="805" t="s">
        <v>85</v>
      </c>
      <c r="O46" s="805" t="s">
        <v>85</v>
      </c>
      <c r="P46" s="805" t="s">
        <v>85</v>
      </c>
    </row>
    <row r="47" spans="1:16">
      <c r="A47" s="808"/>
      <c r="B47" s="806"/>
      <c r="C47" s="806"/>
      <c r="D47" s="806"/>
      <c r="E47" s="806"/>
      <c r="F47" s="806"/>
      <c r="G47" s="806"/>
      <c r="H47" s="806"/>
      <c r="I47" s="806"/>
      <c r="J47" s="806"/>
      <c r="K47" s="806"/>
      <c r="L47" s="806"/>
      <c r="M47" s="806"/>
      <c r="N47" s="806"/>
      <c r="O47" s="806"/>
      <c r="P47" s="806"/>
    </row>
    <row r="48" spans="1:16">
      <c r="A48" s="3" t="s">
        <v>265</v>
      </c>
      <c r="B48" s="17"/>
      <c r="C48" s="17"/>
      <c r="D48" s="17"/>
      <c r="E48" s="117"/>
      <c r="F48" s="117"/>
      <c r="G48" s="117"/>
      <c r="H48" s="117">
        <v>1</v>
      </c>
      <c r="I48" s="117">
        <f t="shared" ref="I48" si="21">H48</f>
        <v>1</v>
      </c>
      <c r="J48" s="526">
        <v>1</v>
      </c>
      <c r="K48" s="117">
        <f>+J48</f>
        <v>1</v>
      </c>
      <c r="L48" s="117">
        <f t="shared" ref="L48:P48" si="22">+K48</f>
        <v>1</v>
      </c>
      <c r="M48" s="117">
        <f t="shared" si="22"/>
        <v>1</v>
      </c>
      <c r="N48" s="117">
        <f t="shared" si="22"/>
        <v>1</v>
      </c>
      <c r="O48" s="117">
        <f t="shared" si="22"/>
        <v>1</v>
      </c>
      <c r="P48" s="117">
        <f t="shared" si="22"/>
        <v>1</v>
      </c>
    </row>
    <row r="49" spans="1:16">
      <c r="A49" s="3" t="s">
        <v>0</v>
      </c>
      <c r="B49" s="17"/>
      <c r="C49" s="17"/>
      <c r="D49" s="17"/>
      <c r="E49" s="117"/>
      <c r="F49" s="117"/>
      <c r="G49" s="117"/>
      <c r="H49" s="117">
        <v>1</v>
      </c>
      <c r="I49" s="117">
        <f t="shared" ref="I49" si="23">H49</f>
        <v>1</v>
      </c>
      <c r="J49" s="526">
        <v>1</v>
      </c>
      <c r="K49" s="117">
        <f t="shared" ref="K49:P62" si="24">+J49</f>
        <v>1</v>
      </c>
      <c r="L49" s="117">
        <f t="shared" si="24"/>
        <v>1</v>
      </c>
      <c r="M49" s="117">
        <f t="shared" si="24"/>
        <v>1</v>
      </c>
      <c r="N49" s="117">
        <f t="shared" si="24"/>
        <v>1</v>
      </c>
      <c r="O49" s="117">
        <f t="shared" si="24"/>
        <v>1</v>
      </c>
      <c r="P49" s="117">
        <f t="shared" si="24"/>
        <v>1</v>
      </c>
    </row>
    <row r="50" spans="1:16">
      <c r="A50" s="3" t="s">
        <v>1</v>
      </c>
      <c r="B50" s="17"/>
      <c r="C50" s="17"/>
      <c r="D50" s="17"/>
      <c r="E50" s="117"/>
      <c r="F50" s="117"/>
      <c r="G50" s="117"/>
      <c r="H50" s="117">
        <v>1</v>
      </c>
      <c r="I50" s="117">
        <f t="shared" ref="I50" si="25">H50</f>
        <v>1</v>
      </c>
      <c r="J50" s="526">
        <v>1</v>
      </c>
      <c r="K50" s="117">
        <f t="shared" si="24"/>
        <v>1</v>
      </c>
      <c r="L50" s="117">
        <f t="shared" si="24"/>
        <v>1</v>
      </c>
      <c r="M50" s="117">
        <f t="shared" si="24"/>
        <v>1</v>
      </c>
      <c r="N50" s="117">
        <f t="shared" si="24"/>
        <v>1</v>
      </c>
      <c r="O50" s="117">
        <f t="shared" si="24"/>
        <v>1</v>
      </c>
      <c r="P50" s="117">
        <f t="shared" si="24"/>
        <v>1</v>
      </c>
    </row>
    <row r="51" spans="1:16">
      <c r="A51" s="3" t="s">
        <v>2</v>
      </c>
      <c r="B51" s="17"/>
      <c r="C51" s="17"/>
      <c r="D51" s="17"/>
      <c r="E51" s="117"/>
      <c r="F51" s="117"/>
      <c r="G51" s="117"/>
      <c r="H51" s="117">
        <v>1</v>
      </c>
      <c r="I51" s="117">
        <f t="shared" ref="I51" si="26">H51</f>
        <v>1</v>
      </c>
      <c r="J51" s="526">
        <v>1</v>
      </c>
      <c r="K51" s="117">
        <f t="shared" si="24"/>
        <v>1</v>
      </c>
      <c r="L51" s="117">
        <f t="shared" si="24"/>
        <v>1</v>
      </c>
      <c r="M51" s="117">
        <f t="shared" si="24"/>
        <v>1</v>
      </c>
      <c r="N51" s="117">
        <f t="shared" si="24"/>
        <v>1</v>
      </c>
      <c r="O51" s="117">
        <f t="shared" si="24"/>
        <v>1</v>
      </c>
      <c r="P51" s="117">
        <f t="shared" si="24"/>
        <v>1</v>
      </c>
    </row>
    <row r="52" spans="1:16">
      <c r="A52" s="3" t="s">
        <v>3</v>
      </c>
      <c r="B52" s="17"/>
      <c r="C52" s="17"/>
      <c r="D52" s="17"/>
      <c r="E52" s="117"/>
      <c r="F52" s="117"/>
      <c r="G52" s="117"/>
      <c r="H52" s="117">
        <v>1</v>
      </c>
      <c r="I52" s="117">
        <f t="shared" ref="I52" si="27">H52</f>
        <v>1</v>
      </c>
      <c r="J52" s="526">
        <v>1</v>
      </c>
      <c r="K52" s="117">
        <f t="shared" si="24"/>
        <v>1</v>
      </c>
      <c r="L52" s="117">
        <f t="shared" si="24"/>
        <v>1</v>
      </c>
      <c r="M52" s="117">
        <f t="shared" si="24"/>
        <v>1</v>
      </c>
      <c r="N52" s="117">
        <f t="shared" si="24"/>
        <v>1</v>
      </c>
      <c r="O52" s="117">
        <f t="shared" si="24"/>
        <v>1</v>
      </c>
      <c r="P52" s="117">
        <f t="shared" si="24"/>
        <v>1</v>
      </c>
    </row>
    <row r="53" spans="1:16">
      <c r="A53" s="3" t="s">
        <v>4</v>
      </c>
      <c r="B53" s="17"/>
      <c r="C53" s="17"/>
      <c r="D53" s="17"/>
      <c r="E53" s="117"/>
      <c r="F53" s="117"/>
      <c r="G53" s="117"/>
      <c r="H53" s="117">
        <v>1</v>
      </c>
      <c r="I53" s="117">
        <f t="shared" ref="I53" si="28">H53</f>
        <v>1</v>
      </c>
      <c r="J53" s="526">
        <v>1</v>
      </c>
      <c r="K53" s="117">
        <f t="shared" si="24"/>
        <v>1</v>
      </c>
      <c r="L53" s="117">
        <f t="shared" si="24"/>
        <v>1</v>
      </c>
      <c r="M53" s="117">
        <f t="shared" si="24"/>
        <v>1</v>
      </c>
      <c r="N53" s="117">
        <f t="shared" si="24"/>
        <v>1</v>
      </c>
      <c r="O53" s="117">
        <f t="shared" si="24"/>
        <v>1</v>
      </c>
      <c r="P53" s="117">
        <f t="shared" si="24"/>
        <v>1</v>
      </c>
    </row>
    <row r="54" spans="1:16">
      <c r="A54" s="3" t="s">
        <v>5</v>
      </c>
      <c r="B54" s="16"/>
      <c r="C54" s="16"/>
      <c r="D54" s="16"/>
      <c r="E54" s="115"/>
      <c r="F54" s="115"/>
      <c r="G54" s="115"/>
      <c r="H54" s="115">
        <v>0.53700000000000003</v>
      </c>
      <c r="I54" s="115">
        <f t="shared" ref="I54" si="29">H54</f>
        <v>0.53700000000000003</v>
      </c>
      <c r="J54" s="522">
        <v>0</v>
      </c>
      <c r="K54" s="117">
        <f t="shared" si="24"/>
        <v>0</v>
      </c>
      <c r="L54" s="117">
        <f t="shared" si="24"/>
        <v>0</v>
      </c>
      <c r="M54" s="117">
        <f t="shared" si="24"/>
        <v>0</v>
      </c>
      <c r="N54" s="117">
        <f t="shared" si="24"/>
        <v>0</v>
      </c>
      <c r="O54" s="117">
        <f t="shared" si="24"/>
        <v>0</v>
      </c>
      <c r="P54" s="117">
        <f t="shared" si="24"/>
        <v>0</v>
      </c>
    </row>
    <row r="55" spans="1:16">
      <c r="A55" s="3" t="s">
        <v>6</v>
      </c>
      <c r="B55" s="17"/>
      <c r="C55" s="17"/>
      <c r="D55" s="17"/>
      <c r="E55" s="117"/>
      <c r="F55" s="117"/>
      <c r="G55" s="117"/>
      <c r="H55" s="117">
        <v>1</v>
      </c>
      <c r="I55" s="117">
        <f t="shared" ref="I55" si="30">H55</f>
        <v>1</v>
      </c>
      <c r="J55" s="526">
        <v>1</v>
      </c>
      <c r="K55" s="117">
        <f t="shared" si="24"/>
        <v>1</v>
      </c>
      <c r="L55" s="117">
        <f t="shared" si="24"/>
        <v>1</v>
      </c>
      <c r="M55" s="117">
        <f t="shared" si="24"/>
        <v>1</v>
      </c>
      <c r="N55" s="117">
        <f t="shared" si="24"/>
        <v>1</v>
      </c>
      <c r="O55" s="117">
        <f t="shared" si="24"/>
        <v>1</v>
      </c>
      <c r="P55" s="117">
        <f t="shared" si="24"/>
        <v>1</v>
      </c>
    </row>
    <row r="56" spans="1:16">
      <c r="A56" s="3" t="s">
        <v>266</v>
      </c>
      <c r="B56" s="17"/>
      <c r="C56" s="17"/>
      <c r="D56" s="17"/>
      <c r="E56" s="117"/>
      <c r="F56" s="117"/>
      <c r="G56" s="117"/>
      <c r="H56" s="117">
        <v>1</v>
      </c>
      <c r="I56" s="117">
        <f t="shared" ref="I56" si="31">H56</f>
        <v>1</v>
      </c>
      <c r="J56" s="526">
        <v>1</v>
      </c>
      <c r="K56" s="117">
        <f t="shared" si="24"/>
        <v>1</v>
      </c>
      <c r="L56" s="117">
        <f t="shared" si="24"/>
        <v>1</v>
      </c>
      <c r="M56" s="117">
        <f t="shared" si="24"/>
        <v>1</v>
      </c>
      <c r="N56" s="117">
        <f t="shared" si="24"/>
        <v>1</v>
      </c>
      <c r="O56" s="117">
        <f t="shared" si="24"/>
        <v>1</v>
      </c>
      <c r="P56" s="117">
        <f t="shared" si="24"/>
        <v>1</v>
      </c>
    </row>
    <row r="57" spans="1:16">
      <c r="A57" s="3" t="s">
        <v>22</v>
      </c>
      <c r="B57" s="17"/>
      <c r="C57" s="17"/>
      <c r="D57" s="17"/>
      <c r="E57" s="117"/>
      <c r="F57" s="117"/>
      <c r="G57" s="117"/>
      <c r="H57" s="117">
        <v>1</v>
      </c>
      <c r="I57" s="117">
        <f t="shared" ref="I57" si="32">H57</f>
        <v>1</v>
      </c>
      <c r="J57" s="526">
        <v>1</v>
      </c>
      <c r="K57" s="117">
        <f t="shared" si="24"/>
        <v>1</v>
      </c>
      <c r="L57" s="117">
        <f t="shared" si="24"/>
        <v>1</v>
      </c>
      <c r="M57" s="117">
        <f t="shared" si="24"/>
        <v>1</v>
      </c>
      <c r="N57" s="117">
        <f t="shared" si="24"/>
        <v>1</v>
      </c>
      <c r="O57" s="117">
        <f t="shared" si="24"/>
        <v>1</v>
      </c>
      <c r="P57" s="117">
        <f t="shared" si="24"/>
        <v>1</v>
      </c>
    </row>
    <row r="58" spans="1:16">
      <c r="A58" s="3" t="s">
        <v>7</v>
      </c>
      <c r="B58" s="17"/>
      <c r="C58" s="17"/>
      <c r="D58" s="17"/>
      <c r="E58" s="117"/>
      <c r="F58" s="117"/>
      <c r="G58" s="117"/>
      <c r="H58" s="117">
        <v>0.8</v>
      </c>
      <c r="I58" s="117">
        <f t="shared" ref="I58" si="33">H58</f>
        <v>0.8</v>
      </c>
      <c r="J58" s="526">
        <v>0.8</v>
      </c>
      <c r="K58" s="117">
        <f t="shared" si="24"/>
        <v>0.8</v>
      </c>
      <c r="L58" s="117">
        <f t="shared" si="24"/>
        <v>0.8</v>
      </c>
      <c r="M58" s="117">
        <f t="shared" si="24"/>
        <v>0.8</v>
      </c>
      <c r="N58" s="117">
        <f t="shared" si="24"/>
        <v>0.8</v>
      </c>
      <c r="O58" s="117">
        <f t="shared" si="24"/>
        <v>0.8</v>
      </c>
      <c r="P58" s="117">
        <f t="shared" si="24"/>
        <v>0.8</v>
      </c>
    </row>
    <row r="59" spans="1:16">
      <c r="A59" s="3" t="s">
        <v>8</v>
      </c>
      <c r="B59" s="17"/>
      <c r="C59" s="17"/>
      <c r="D59" s="17"/>
      <c r="E59" s="117"/>
      <c r="F59" s="117"/>
      <c r="G59" s="117"/>
      <c r="H59" s="117">
        <v>1</v>
      </c>
      <c r="I59" s="117">
        <f t="shared" ref="I59" si="34">H59</f>
        <v>1</v>
      </c>
      <c r="J59" s="526">
        <v>1</v>
      </c>
      <c r="K59" s="117">
        <f t="shared" si="24"/>
        <v>1</v>
      </c>
      <c r="L59" s="117">
        <f t="shared" si="24"/>
        <v>1</v>
      </c>
      <c r="M59" s="117">
        <f t="shared" si="24"/>
        <v>1</v>
      </c>
      <c r="N59" s="117">
        <f t="shared" si="24"/>
        <v>1</v>
      </c>
      <c r="O59" s="117">
        <f t="shared" si="24"/>
        <v>1</v>
      </c>
      <c r="P59" s="117">
        <f t="shared" si="24"/>
        <v>1</v>
      </c>
    </row>
    <row r="60" spans="1:16">
      <c r="A60" s="3" t="s">
        <v>267</v>
      </c>
      <c r="B60" s="17"/>
      <c r="C60" s="17"/>
      <c r="D60" s="17"/>
      <c r="E60" s="117"/>
      <c r="F60" s="117"/>
      <c r="G60" s="117"/>
      <c r="H60" s="117">
        <v>0.5</v>
      </c>
      <c r="I60" s="117">
        <f t="shared" ref="I60" si="35">H60</f>
        <v>0.5</v>
      </c>
      <c r="J60" s="526">
        <v>0.5</v>
      </c>
      <c r="K60" s="117">
        <f t="shared" si="24"/>
        <v>0.5</v>
      </c>
      <c r="L60" s="117">
        <f t="shared" si="24"/>
        <v>0.5</v>
      </c>
      <c r="M60" s="117">
        <f t="shared" si="24"/>
        <v>0.5</v>
      </c>
      <c r="N60" s="117">
        <f t="shared" si="24"/>
        <v>0.5</v>
      </c>
      <c r="O60" s="117">
        <f t="shared" si="24"/>
        <v>0.5</v>
      </c>
      <c r="P60" s="117">
        <f t="shared" si="24"/>
        <v>0.5</v>
      </c>
    </row>
    <row r="61" spans="1:16">
      <c r="A61" s="3" t="s">
        <v>268</v>
      </c>
      <c r="B61" s="16"/>
      <c r="C61" s="16"/>
      <c r="D61" s="16"/>
      <c r="E61" s="115"/>
      <c r="F61" s="115"/>
      <c r="G61" s="115"/>
      <c r="H61" s="115">
        <v>0.9</v>
      </c>
      <c r="I61" s="115">
        <f t="shared" ref="I61" si="36">H61</f>
        <v>0.9</v>
      </c>
      <c r="J61" s="522">
        <v>0.9</v>
      </c>
      <c r="K61" s="117">
        <f t="shared" si="24"/>
        <v>0.9</v>
      </c>
      <c r="L61" s="117">
        <f t="shared" si="24"/>
        <v>0.9</v>
      </c>
      <c r="M61" s="117">
        <f t="shared" si="24"/>
        <v>0.9</v>
      </c>
      <c r="N61" s="117">
        <f t="shared" si="24"/>
        <v>0.9</v>
      </c>
      <c r="O61" s="117">
        <f t="shared" si="24"/>
        <v>0.9</v>
      </c>
      <c r="P61" s="117">
        <f t="shared" si="24"/>
        <v>0.9</v>
      </c>
    </row>
    <row r="62" spans="1:16">
      <c r="A62" s="20" t="s">
        <v>269</v>
      </c>
      <c r="B62" s="23"/>
      <c r="C62" s="23"/>
      <c r="D62" s="23"/>
      <c r="E62" s="116"/>
      <c r="F62" s="116"/>
      <c r="G62" s="116"/>
      <c r="H62" s="116">
        <v>0.99099999999999999</v>
      </c>
      <c r="I62" s="116">
        <f t="shared" ref="I62" si="37">H62</f>
        <v>0.99099999999999999</v>
      </c>
      <c r="J62" s="527">
        <v>0.99099999999999999</v>
      </c>
      <c r="K62" s="140">
        <f t="shared" si="24"/>
        <v>0.99099999999999999</v>
      </c>
      <c r="L62" s="140">
        <f t="shared" si="24"/>
        <v>0.99099999999999999</v>
      </c>
      <c r="M62" s="140">
        <f t="shared" si="24"/>
        <v>0.99099999999999999</v>
      </c>
      <c r="N62" s="140">
        <f t="shared" si="24"/>
        <v>0.99099999999999999</v>
      </c>
      <c r="O62" s="140">
        <f t="shared" si="24"/>
        <v>0.99099999999999999</v>
      </c>
      <c r="P62" s="140">
        <f t="shared" si="24"/>
        <v>0.99099999999999999</v>
      </c>
    </row>
    <row r="64" spans="1:16">
      <c r="A64" s="807" t="s">
        <v>33</v>
      </c>
      <c r="B64" s="805"/>
      <c r="C64" s="805"/>
      <c r="D64" s="805"/>
      <c r="E64" s="805"/>
      <c r="F64" s="805"/>
      <c r="G64" s="805"/>
      <c r="H64" s="805" t="s">
        <v>280</v>
      </c>
      <c r="I64" s="805" t="s">
        <v>280</v>
      </c>
      <c r="J64" s="805" t="s">
        <v>619</v>
      </c>
      <c r="K64" s="805" t="s">
        <v>619</v>
      </c>
      <c r="L64" s="805" t="s">
        <v>619</v>
      </c>
      <c r="M64" s="805" t="s">
        <v>619</v>
      </c>
      <c r="N64" s="805" t="s">
        <v>619</v>
      </c>
      <c r="O64" s="805" t="s">
        <v>619</v>
      </c>
      <c r="P64" s="805" t="s">
        <v>619</v>
      </c>
    </row>
    <row r="65" spans="1:16">
      <c r="A65" s="808"/>
      <c r="B65" s="806"/>
      <c r="C65" s="806"/>
      <c r="D65" s="806"/>
      <c r="E65" s="806"/>
      <c r="F65" s="806"/>
      <c r="G65" s="806"/>
      <c r="H65" s="806"/>
      <c r="I65" s="806"/>
      <c r="J65" s="806"/>
      <c r="K65" s="806"/>
      <c r="L65" s="806"/>
      <c r="M65" s="806"/>
      <c r="N65" s="806"/>
      <c r="O65" s="806"/>
      <c r="P65" s="806"/>
    </row>
    <row r="66" spans="1:16">
      <c r="A66" s="3" t="s">
        <v>265</v>
      </c>
      <c r="B66" s="18"/>
      <c r="C66" s="18"/>
      <c r="D66" s="18"/>
      <c r="E66" s="528"/>
      <c r="F66" s="528"/>
      <c r="G66" s="528"/>
      <c r="H66" s="572">
        <v>1971</v>
      </c>
      <c r="I66" s="572">
        <v>1283</v>
      </c>
      <c r="J66" s="572">
        <f>+VLOOKUP(A66,T$10:AA$24,8,0)</f>
        <v>567</v>
      </c>
      <c r="K66" s="576">
        <f>K290</f>
        <v>953.20243364145313</v>
      </c>
      <c r="L66" s="576">
        <f t="shared" ref="L66:P66" si="38">L290</f>
        <v>2019.4632062838232</v>
      </c>
      <c r="M66" s="576">
        <f t="shared" si="38"/>
        <v>3472.3213850722027</v>
      </c>
      <c r="N66" s="576">
        <f t="shared" si="38"/>
        <v>8948.0504817454312</v>
      </c>
      <c r="O66" s="576">
        <f t="shared" si="38"/>
        <v>12742.784957438676</v>
      </c>
      <c r="P66" s="576">
        <f t="shared" si="38"/>
        <v>18168.514024859513</v>
      </c>
    </row>
    <row r="67" spans="1:16">
      <c r="A67" s="3" t="s">
        <v>0</v>
      </c>
      <c r="B67" s="18"/>
      <c r="C67" s="18"/>
      <c r="D67" s="18"/>
      <c r="E67" s="528"/>
      <c r="F67" s="528"/>
      <c r="G67" s="528"/>
      <c r="H67" s="572">
        <v>2115</v>
      </c>
      <c r="I67" s="572">
        <v>1497</v>
      </c>
      <c r="J67" s="572">
        <f>+VLOOKUP(A67,T$10:AA$24,8,0)</f>
        <v>790</v>
      </c>
      <c r="K67" s="576">
        <f t="shared" ref="K67:P67" si="39">K291</f>
        <v>1279.7860409315726</v>
      </c>
      <c r="L67" s="576">
        <f t="shared" si="39"/>
        <v>2779.5704943624228</v>
      </c>
      <c r="M67" s="576">
        <f t="shared" si="39"/>
        <v>4796.4559324781749</v>
      </c>
      <c r="N67" s="576">
        <f t="shared" si="39"/>
        <v>12223.45274145556</v>
      </c>
      <c r="O67" s="576">
        <f t="shared" si="39"/>
        <v>17515.858607616825</v>
      </c>
      <c r="P67" s="576">
        <f t="shared" si="39"/>
        <v>24962.815621629579</v>
      </c>
    </row>
    <row r="68" spans="1:16">
      <c r="A68" s="3" t="s">
        <v>1</v>
      </c>
      <c r="B68" s="18"/>
      <c r="C68" s="18"/>
      <c r="D68" s="18"/>
      <c r="E68" s="528"/>
      <c r="F68" s="528"/>
      <c r="G68" s="528"/>
      <c r="H68" s="572">
        <v>1416</v>
      </c>
      <c r="I68" s="572">
        <v>902</v>
      </c>
      <c r="J68" s="572">
        <f t="shared" ref="J68:J80" si="40">+VLOOKUP(A68,T$10:AA$24,8,0)</f>
        <v>461</v>
      </c>
      <c r="K68" s="576">
        <f t="shared" ref="K68:P68" si="41">K292</f>
        <v>804.19225229330311</v>
      </c>
      <c r="L68" s="576">
        <f t="shared" si="41"/>
        <v>1758.3423339079227</v>
      </c>
      <c r="M68" s="576">
        <f t="shared" si="41"/>
        <v>3092.3831404318357</v>
      </c>
      <c r="N68" s="576">
        <f t="shared" si="41"/>
        <v>7762.4783904946798</v>
      </c>
      <c r="O68" s="576">
        <f t="shared" si="41"/>
        <v>11165.346913881387</v>
      </c>
      <c r="P68" s="576">
        <f t="shared" si="41"/>
        <v>15953.006589731609</v>
      </c>
    </row>
    <row r="69" spans="1:16">
      <c r="A69" s="3" t="s">
        <v>2</v>
      </c>
      <c r="B69" s="18"/>
      <c r="C69" s="18"/>
      <c r="D69" s="18"/>
      <c r="E69" s="528"/>
      <c r="F69" s="528"/>
      <c r="G69" s="528"/>
      <c r="H69" s="572">
        <v>1040</v>
      </c>
      <c r="I69" s="572">
        <v>799</v>
      </c>
      <c r="J69" s="572">
        <f t="shared" si="40"/>
        <v>483</v>
      </c>
      <c r="K69" s="576">
        <f t="shared" ref="K69:P69" si="42">K293</f>
        <v>896.94494076362366</v>
      </c>
      <c r="L69" s="576">
        <f t="shared" si="42"/>
        <v>2005.180709663282</v>
      </c>
      <c r="M69" s="576">
        <f t="shared" si="42"/>
        <v>3518.0194598544122</v>
      </c>
      <c r="N69" s="576">
        <f t="shared" si="42"/>
        <v>8819.7150528372003</v>
      </c>
      <c r="O69" s="576">
        <f t="shared" si="42"/>
        <v>12707.004705915724</v>
      </c>
      <c r="P69" s="576">
        <f t="shared" si="42"/>
        <v>18143.485989002278</v>
      </c>
    </row>
    <row r="70" spans="1:16">
      <c r="A70" s="3" t="s">
        <v>3</v>
      </c>
      <c r="B70" s="18"/>
      <c r="C70" s="18"/>
      <c r="D70" s="18"/>
      <c r="E70" s="528"/>
      <c r="F70" s="528"/>
      <c r="G70" s="528"/>
      <c r="H70" s="572">
        <v>606</v>
      </c>
      <c r="I70" s="572">
        <v>462</v>
      </c>
      <c r="J70" s="572">
        <f t="shared" si="40"/>
        <v>211</v>
      </c>
      <c r="K70" s="576">
        <f t="shared" ref="K70:P70" si="43">K294</f>
        <v>401.99820878726371</v>
      </c>
      <c r="L70" s="576">
        <f t="shared" si="43"/>
        <v>893.00831398460502</v>
      </c>
      <c r="M70" s="576">
        <f t="shared" si="43"/>
        <v>1530.1606044590785</v>
      </c>
      <c r="N70" s="576">
        <f t="shared" si="43"/>
        <v>3922.1974868264851</v>
      </c>
      <c r="O70" s="576">
        <f t="shared" si="43"/>
        <v>5611.9436897385713</v>
      </c>
      <c r="P70" s="576">
        <f t="shared" si="43"/>
        <v>7990.4801014957029</v>
      </c>
    </row>
    <row r="71" spans="1:16">
      <c r="A71" s="3" t="s">
        <v>4</v>
      </c>
      <c r="B71" s="18"/>
      <c r="C71" s="18"/>
      <c r="D71" s="18"/>
      <c r="E71" s="528"/>
      <c r="F71" s="528"/>
      <c r="G71" s="528"/>
      <c r="H71" s="572">
        <v>372</v>
      </c>
      <c r="I71" s="572">
        <v>277</v>
      </c>
      <c r="J71" s="572">
        <f t="shared" si="40"/>
        <v>241</v>
      </c>
      <c r="K71" s="576">
        <f t="shared" ref="K71:P71" si="44">K295</f>
        <v>432.46937463772605</v>
      </c>
      <c r="L71" s="576">
        <f t="shared" si="44"/>
        <v>930.24842056648708</v>
      </c>
      <c r="M71" s="576">
        <f t="shared" si="44"/>
        <v>1611.4609616694613</v>
      </c>
      <c r="N71" s="576">
        <f t="shared" si="44"/>
        <v>4135.8145842084214</v>
      </c>
      <c r="O71" s="576">
        <f t="shared" si="44"/>
        <v>5891.034543244542</v>
      </c>
      <c r="P71" s="576">
        <f t="shared" si="44"/>
        <v>8409.4967273287311</v>
      </c>
    </row>
    <row r="72" spans="1:16">
      <c r="A72" s="3" t="s">
        <v>5</v>
      </c>
      <c r="B72" s="18"/>
      <c r="C72" s="18"/>
      <c r="D72" s="18"/>
      <c r="E72" s="528"/>
      <c r="F72" s="528"/>
      <c r="G72" s="528"/>
      <c r="H72" s="572"/>
      <c r="I72" s="572"/>
      <c r="J72" s="572">
        <v>0</v>
      </c>
      <c r="K72" s="576">
        <f t="shared" ref="K72:P72" si="45">K296</f>
        <v>0</v>
      </c>
      <c r="L72" s="576">
        <f t="shared" si="45"/>
        <v>0</v>
      </c>
      <c r="M72" s="576">
        <f t="shared" si="45"/>
        <v>0</v>
      </c>
      <c r="N72" s="576">
        <f t="shared" si="45"/>
        <v>0</v>
      </c>
      <c r="O72" s="576">
        <f t="shared" si="45"/>
        <v>0</v>
      </c>
      <c r="P72" s="576">
        <f t="shared" si="45"/>
        <v>0</v>
      </c>
    </row>
    <row r="73" spans="1:16">
      <c r="A73" s="3" t="s">
        <v>6</v>
      </c>
      <c r="B73" s="18"/>
      <c r="C73" s="18"/>
      <c r="D73" s="18"/>
      <c r="E73" s="528"/>
      <c r="F73" s="528"/>
      <c r="G73" s="528"/>
      <c r="H73" s="572">
        <v>615</v>
      </c>
      <c r="I73" s="572">
        <v>443</v>
      </c>
      <c r="J73" s="572">
        <f t="shared" si="40"/>
        <v>386</v>
      </c>
      <c r="K73" s="576">
        <f t="shared" ref="K73:P73" si="46">K297</f>
        <v>652.89025323822023</v>
      </c>
      <c r="L73" s="576">
        <f t="shared" si="46"/>
        <v>1388.0199481345655</v>
      </c>
      <c r="M73" s="576">
        <f t="shared" si="46"/>
        <v>2392.5920898360923</v>
      </c>
      <c r="N73" s="576">
        <f t="shared" si="46"/>
        <v>6186.1996213864077</v>
      </c>
      <c r="O73" s="576">
        <f t="shared" si="46"/>
        <v>8782.8050886786532</v>
      </c>
      <c r="P73" s="576">
        <f t="shared" si="46"/>
        <v>12534.098111085781</v>
      </c>
    </row>
    <row r="74" spans="1:16">
      <c r="A74" s="3" t="s">
        <v>618</v>
      </c>
      <c r="B74" s="18"/>
      <c r="C74" s="18"/>
      <c r="D74" s="18"/>
      <c r="E74" s="528"/>
      <c r="F74" s="528"/>
      <c r="G74" s="528"/>
      <c r="H74" s="572">
        <v>1025</v>
      </c>
      <c r="I74" s="572">
        <v>781</v>
      </c>
      <c r="J74" s="572">
        <f t="shared" si="40"/>
        <v>735</v>
      </c>
      <c r="K74" s="576">
        <f t="shared" ref="K74:P74" si="47">K298</f>
        <v>1232.4884206598799</v>
      </c>
      <c r="L74" s="576">
        <f t="shared" si="47"/>
        <v>2759.4735590404198</v>
      </c>
      <c r="M74" s="576">
        <f t="shared" si="47"/>
        <v>4848.936210218154</v>
      </c>
      <c r="N74" s="576">
        <f t="shared" si="47"/>
        <v>12204.929500622138</v>
      </c>
      <c r="O74" s="576">
        <f t="shared" si="47"/>
        <v>17528.297583411011</v>
      </c>
      <c r="P74" s="576">
        <f t="shared" si="47"/>
        <v>25047.142116081523</v>
      </c>
    </row>
    <row r="75" spans="1:16">
      <c r="A75" s="3" t="s">
        <v>605</v>
      </c>
      <c r="B75" s="18"/>
      <c r="C75" s="18"/>
      <c r="D75" s="18"/>
      <c r="E75" s="528"/>
      <c r="F75" s="528"/>
      <c r="G75" s="528"/>
      <c r="H75" s="572">
        <v>370</v>
      </c>
      <c r="I75" s="572">
        <v>266</v>
      </c>
      <c r="J75" s="572">
        <f t="shared" si="40"/>
        <v>235</v>
      </c>
      <c r="K75" s="576">
        <f t="shared" ref="K75:P75" si="48">K299</f>
        <v>477.7931015963353</v>
      </c>
      <c r="L75" s="576">
        <f t="shared" si="48"/>
        <v>1052.2867950489324</v>
      </c>
      <c r="M75" s="576">
        <f t="shared" si="48"/>
        <v>1806.0836784728369</v>
      </c>
      <c r="N75" s="576">
        <f t="shared" si="48"/>
        <v>4641.3848155000424</v>
      </c>
      <c r="O75" s="576">
        <f t="shared" si="48"/>
        <v>6625.8813695152003</v>
      </c>
      <c r="P75" s="576">
        <f t="shared" si="48"/>
        <v>9440.3931831057544</v>
      </c>
    </row>
    <row r="76" spans="1:16">
      <c r="A76" s="3" t="s">
        <v>7</v>
      </c>
      <c r="B76" s="18"/>
      <c r="C76" s="18"/>
      <c r="D76" s="18"/>
      <c r="E76" s="528"/>
      <c r="F76" s="528"/>
      <c r="G76" s="528"/>
      <c r="H76" s="572">
        <v>1669</v>
      </c>
      <c r="I76" s="572">
        <v>981</v>
      </c>
      <c r="J76" s="572">
        <f t="shared" si="40"/>
        <v>445</v>
      </c>
      <c r="K76" s="579">
        <f t="shared" ref="K76:P76" si="49">K300</f>
        <v>737.14190644088126</v>
      </c>
      <c r="L76" s="579">
        <f t="shared" si="49"/>
        <v>1560.5146378710247</v>
      </c>
      <c r="M76" s="579">
        <f t="shared" si="49"/>
        <v>2638.8899524677345</v>
      </c>
      <c r="N76" s="579">
        <f t="shared" si="49"/>
        <v>6907.3306589151343</v>
      </c>
      <c r="O76" s="579">
        <f t="shared" si="49"/>
        <v>9789.6234710188437</v>
      </c>
      <c r="P76" s="579">
        <f t="shared" si="49"/>
        <v>13930.576020886037</v>
      </c>
    </row>
    <row r="77" spans="1:16">
      <c r="A77" s="3" t="s">
        <v>8</v>
      </c>
      <c r="B77" s="18"/>
      <c r="C77" s="18"/>
      <c r="D77" s="18"/>
      <c r="E77" s="528"/>
      <c r="F77" s="528"/>
      <c r="G77" s="528"/>
      <c r="H77" s="572">
        <v>551</v>
      </c>
      <c r="I77" s="572">
        <v>372</v>
      </c>
      <c r="J77" s="572">
        <f t="shared" si="40"/>
        <v>248</v>
      </c>
      <c r="K77" s="579">
        <f t="shared" ref="K77:P77" si="50">K301</f>
        <v>509.22648465904081</v>
      </c>
      <c r="L77" s="579">
        <f t="shared" si="50"/>
        <v>1081.5918848321596</v>
      </c>
      <c r="M77" s="579">
        <f t="shared" si="50"/>
        <v>1845.6736343884452</v>
      </c>
      <c r="N77" s="579">
        <f t="shared" si="50"/>
        <v>4793.6460531468292</v>
      </c>
      <c r="O77" s="579">
        <f t="shared" si="50"/>
        <v>6808.3534940954441</v>
      </c>
      <c r="P77" s="579">
        <f t="shared" si="50"/>
        <v>9699.3917341957131</v>
      </c>
    </row>
    <row r="78" spans="1:16">
      <c r="A78" s="3" t="s">
        <v>608</v>
      </c>
      <c r="B78" s="18"/>
      <c r="C78" s="18"/>
      <c r="D78" s="18"/>
      <c r="E78" s="528"/>
      <c r="F78" s="528"/>
      <c r="G78" s="528"/>
      <c r="H78" s="572">
        <v>131</v>
      </c>
      <c r="I78" s="572">
        <v>88</v>
      </c>
      <c r="J78" s="572">
        <f t="shared" si="40"/>
        <v>32</v>
      </c>
      <c r="K78" s="579">
        <f t="shared" ref="K78:P78" si="51">K302</f>
        <v>73.03878693254245</v>
      </c>
      <c r="L78" s="579">
        <f t="shared" si="51"/>
        <v>148.38655559573604</v>
      </c>
      <c r="M78" s="579">
        <f t="shared" si="51"/>
        <v>240.94698397227947</v>
      </c>
      <c r="N78" s="579">
        <f t="shared" si="51"/>
        <v>661.76321746633153</v>
      </c>
      <c r="O78" s="579">
        <f t="shared" si="51"/>
        <v>921.11918884788963</v>
      </c>
      <c r="P78" s="579">
        <f t="shared" si="51"/>
        <v>1306.0531587331188</v>
      </c>
    </row>
    <row r="79" spans="1:16">
      <c r="A79" s="3" t="s">
        <v>597</v>
      </c>
      <c r="B79" s="18"/>
      <c r="C79" s="18"/>
      <c r="D79" s="113"/>
      <c r="E79" s="529"/>
      <c r="F79" s="529"/>
      <c r="G79" s="529"/>
      <c r="H79" s="577">
        <v>949</v>
      </c>
      <c r="I79" s="577">
        <v>690</v>
      </c>
      <c r="J79" s="572">
        <f t="shared" si="40"/>
        <v>415</v>
      </c>
      <c r="K79" s="579">
        <f t="shared" ref="K79:P79" si="52">K303</f>
        <v>741.06025991553975</v>
      </c>
      <c r="L79" s="579">
        <f t="shared" si="52"/>
        <v>1649.1535264131803</v>
      </c>
      <c r="M79" s="579">
        <f t="shared" si="52"/>
        <v>2814.9573404151079</v>
      </c>
      <c r="N79" s="579">
        <f t="shared" si="52"/>
        <v>7242.2415195104531</v>
      </c>
      <c r="O79" s="579">
        <f t="shared" si="52"/>
        <v>10350.129572079752</v>
      </c>
      <c r="P79" s="579">
        <f t="shared" si="52"/>
        <v>14730.310987499655</v>
      </c>
    </row>
    <row r="80" spans="1:16">
      <c r="A80" s="96" t="s">
        <v>611</v>
      </c>
      <c r="B80" s="100"/>
      <c r="C80" s="100"/>
      <c r="D80" s="114"/>
      <c r="E80" s="530"/>
      <c r="F80" s="530"/>
      <c r="G80" s="530"/>
      <c r="H80" s="578">
        <v>629</v>
      </c>
      <c r="I80" s="578">
        <v>566</v>
      </c>
      <c r="J80" s="575">
        <f t="shared" si="40"/>
        <v>84</v>
      </c>
      <c r="K80" s="580">
        <f t="shared" ref="K80:P80" si="53">K304</f>
        <v>191.01576832920614</v>
      </c>
      <c r="L80" s="580">
        <f t="shared" si="53"/>
        <v>397.88394587750599</v>
      </c>
      <c r="M80" s="580">
        <f t="shared" si="53"/>
        <v>639.30321682109525</v>
      </c>
      <c r="N80" s="580">
        <f t="shared" si="53"/>
        <v>1757.69051547191</v>
      </c>
      <c r="O80" s="580">
        <f t="shared" si="53"/>
        <v>2453.6883078203473</v>
      </c>
      <c r="P80" s="580">
        <f t="shared" si="53"/>
        <v>3471.2041240529898</v>
      </c>
    </row>
    <row r="81" spans="1:16">
      <c r="A81" s="5" t="s">
        <v>45</v>
      </c>
      <c r="B81" s="99"/>
      <c r="C81" s="99"/>
      <c r="D81" s="99"/>
      <c r="E81" s="531"/>
      <c r="F81" s="531"/>
      <c r="G81" s="531"/>
      <c r="H81" s="545">
        <f t="shared" ref="H81:I81" si="54">SUM(H66:H80)</f>
        <v>13459</v>
      </c>
      <c r="I81" s="545">
        <f t="shared" si="54"/>
        <v>9407</v>
      </c>
      <c r="J81" s="545">
        <f>SUM(J66:J80)</f>
        <v>5333</v>
      </c>
      <c r="K81" s="566">
        <f>SUM(K66:K80)</f>
        <v>9383.2482328265869</v>
      </c>
      <c r="L81" s="566">
        <f t="shared" ref="L81:P81" si="55">SUM(L66:L80)</f>
        <v>20423.124331582068</v>
      </c>
      <c r="M81" s="566">
        <f t="shared" si="55"/>
        <v>35248.184590556906</v>
      </c>
      <c r="N81" s="566">
        <f t="shared" si="55"/>
        <v>90206.89463958703</v>
      </c>
      <c r="O81" s="566">
        <f t="shared" si="55"/>
        <v>128893.87149330288</v>
      </c>
      <c r="P81" s="566">
        <f t="shared" si="55"/>
        <v>183786.96848968798</v>
      </c>
    </row>
    <row r="83" spans="1:16">
      <c r="A83" s="807" t="s">
        <v>33</v>
      </c>
      <c r="B83" s="805"/>
      <c r="C83" s="805"/>
      <c r="D83" s="805"/>
      <c r="E83" s="805"/>
      <c r="F83" s="805"/>
      <c r="G83" s="805"/>
      <c r="H83" s="805" t="s">
        <v>281</v>
      </c>
      <c r="I83" s="805" t="s">
        <v>281</v>
      </c>
      <c r="J83" s="805" t="s">
        <v>281</v>
      </c>
      <c r="K83" s="805" t="s">
        <v>281</v>
      </c>
      <c r="L83" s="805" t="s">
        <v>281</v>
      </c>
      <c r="M83" s="805" t="s">
        <v>281</v>
      </c>
      <c r="N83" s="805" t="s">
        <v>281</v>
      </c>
      <c r="O83" s="805" t="s">
        <v>281</v>
      </c>
      <c r="P83" s="805" t="s">
        <v>281</v>
      </c>
    </row>
    <row r="84" spans="1:16">
      <c r="A84" s="808"/>
      <c r="B84" s="806"/>
      <c r="C84" s="806"/>
      <c r="D84" s="806"/>
      <c r="E84" s="806"/>
      <c r="F84" s="806"/>
      <c r="G84" s="806"/>
      <c r="H84" s="806"/>
      <c r="I84" s="806"/>
      <c r="J84" s="806"/>
      <c r="K84" s="806"/>
      <c r="L84" s="806"/>
      <c r="M84" s="806"/>
      <c r="N84" s="806"/>
      <c r="O84" s="806"/>
      <c r="P84" s="806"/>
    </row>
    <row r="85" spans="1:16">
      <c r="A85" s="3" t="s">
        <v>265</v>
      </c>
      <c r="B85" s="18"/>
      <c r="C85" s="18"/>
      <c r="D85" s="18"/>
      <c r="E85" s="18"/>
      <c r="F85" s="18"/>
      <c r="G85" s="18"/>
      <c r="H85" s="18">
        <f t="shared" ref="H85:I90" si="56">H66/(H10*H29*H48)*1000000</f>
        <v>54458.944624280084</v>
      </c>
      <c r="I85" s="18">
        <f t="shared" si="56"/>
        <v>36868.901075907816</v>
      </c>
      <c r="J85" s="18">
        <f>J66/(J10*J29*J48)*1000000</f>
        <v>15455.65056949302</v>
      </c>
      <c r="K85" s="30">
        <f t="shared" ref="K85:P85" si="57">K66/(K10*K29*K48)*1000000</f>
        <v>26651.291987181834</v>
      </c>
      <c r="L85" s="30">
        <f t="shared" si="57"/>
        <v>56463.665710997819</v>
      </c>
      <c r="M85" s="30">
        <f t="shared" si="57"/>
        <v>97085.202304156643</v>
      </c>
      <c r="N85" s="30">
        <f t="shared" si="57"/>
        <v>250185.1628661952</v>
      </c>
      <c r="O85" s="30">
        <f t="shared" si="57"/>
        <v>356284.95128067565</v>
      </c>
      <c r="P85" s="30">
        <f t="shared" si="57"/>
        <v>507986.92403661669</v>
      </c>
    </row>
    <row r="86" spans="1:16">
      <c r="A86" s="3" t="s">
        <v>0</v>
      </c>
      <c r="B86" s="18"/>
      <c r="C86" s="18"/>
      <c r="D86" s="18"/>
      <c r="E86" s="18"/>
      <c r="F86" s="18"/>
      <c r="G86" s="18"/>
      <c r="H86" s="18">
        <f t="shared" si="56"/>
        <v>90370.210218627544</v>
      </c>
      <c r="I86" s="18">
        <f t="shared" si="56"/>
        <v>69184.306854815324</v>
      </c>
      <c r="J86" s="18">
        <f t="shared" ref="J86:P99" si="58">J67/(J11*J30*J49)*1000000</f>
        <v>40052.159064868269</v>
      </c>
      <c r="K86" s="30">
        <f t="shared" si="58"/>
        <v>67205.946669024837</v>
      </c>
      <c r="L86" s="30">
        <f t="shared" si="58"/>
        <v>145964.76319661931</v>
      </c>
      <c r="M86" s="30">
        <f t="shared" si="58"/>
        <v>251878.32285138307</v>
      </c>
      <c r="N86" s="30">
        <f t="shared" si="58"/>
        <v>641895.35342613643</v>
      </c>
      <c r="O86" s="30">
        <f t="shared" si="58"/>
        <v>919817.70530080085</v>
      </c>
      <c r="P86" s="30">
        <f t="shared" si="58"/>
        <v>1310882.9145805924</v>
      </c>
    </row>
    <row r="87" spans="1:16">
      <c r="A87" s="3" t="s">
        <v>1</v>
      </c>
      <c r="B87" s="18"/>
      <c r="C87" s="18"/>
      <c r="D87" s="18"/>
      <c r="E87" s="18"/>
      <c r="F87" s="18"/>
      <c r="G87" s="18"/>
      <c r="H87" s="18">
        <f t="shared" si="56"/>
        <v>39100.46875387105</v>
      </c>
      <c r="I87" s="18">
        <f t="shared" si="56"/>
        <v>25214.084630163776</v>
      </c>
      <c r="J87" s="18">
        <f t="shared" si="58"/>
        <v>17857.817990020074</v>
      </c>
      <c r="K87" s="30">
        <f t="shared" si="58"/>
        <v>24921.681336985876</v>
      </c>
      <c r="L87" s="30">
        <f t="shared" si="58"/>
        <v>54490.511692971428</v>
      </c>
      <c r="M87" s="30">
        <f t="shared" si="58"/>
        <v>95832.043865055806</v>
      </c>
      <c r="N87" s="30">
        <f t="shared" si="58"/>
        <v>240556.92190701599</v>
      </c>
      <c r="O87" s="30">
        <f t="shared" si="58"/>
        <v>346010.8164573122</v>
      </c>
      <c r="P87" s="30">
        <f t="shared" si="58"/>
        <v>494378.98147161456</v>
      </c>
    </row>
    <row r="88" spans="1:16">
      <c r="A88" s="3" t="s">
        <v>2</v>
      </c>
      <c r="B88" s="18"/>
      <c r="C88" s="18"/>
      <c r="D88" s="18"/>
      <c r="E88" s="18"/>
      <c r="F88" s="18"/>
      <c r="G88" s="18"/>
      <c r="H88" s="18">
        <f t="shared" si="56"/>
        <v>68834.015514829691</v>
      </c>
      <c r="I88" s="18">
        <f t="shared" si="56"/>
        <v>53209.159271509205</v>
      </c>
      <c r="J88" s="18">
        <f t="shared" si="58"/>
        <v>33715.695850079494</v>
      </c>
      <c r="K88" s="30">
        <f>K69/(K13*K32*K51)*1000000</f>
        <v>57765.360910995936</v>
      </c>
      <c r="L88" s="30">
        <f t="shared" si="58"/>
        <v>129138.34742950145</v>
      </c>
      <c r="M88" s="30">
        <f t="shared" si="58"/>
        <v>226568.71626633388</v>
      </c>
      <c r="N88" s="30">
        <f t="shared" si="58"/>
        <v>568010.36496793025</v>
      </c>
      <c r="O88" s="30">
        <f t="shared" si="58"/>
        <v>818360.94901212747</v>
      </c>
      <c r="P88" s="30">
        <f t="shared" si="58"/>
        <v>1168483.1127382615</v>
      </c>
    </row>
    <row r="89" spans="1:16">
      <c r="A89" s="3" t="s">
        <v>3</v>
      </c>
      <c r="B89" s="18"/>
      <c r="C89" s="18"/>
      <c r="D89" s="18"/>
      <c r="E89" s="18"/>
      <c r="F89" s="18"/>
      <c r="G89" s="18"/>
      <c r="H89" s="18">
        <f t="shared" si="56"/>
        <v>55699.312683349308</v>
      </c>
      <c r="I89" s="18">
        <f t="shared" si="56"/>
        <v>43439.478482545805</v>
      </c>
      <c r="J89" s="18">
        <f t="shared" si="58"/>
        <v>21088.005142674847</v>
      </c>
      <c r="K89" s="30">
        <f t="shared" si="58"/>
        <v>38510.238096572575</v>
      </c>
      <c r="L89" s="30">
        <f t="shared" si="58"/>
        <v>85547.552307540391</v>
      </c>
      <c r="M89" s="30">
        <f t="shared" si="58"/>
        <v>146584.855145209</v>
      </c>
      <c r="N89" s="30">
        <f t="shared" si="58"/>
        <v>375734.90572292323</v>
      </c>
      <c r="O89" s="30">
        <f t="shared" si="58"/>
        <v>537607.58867151837</v>
      </c>
      <c r="P89" s="30">
        <f t="shared" si="58"/>
        <v>765464.33413927723</v>
      </c>
    </row>
    <row r="90" spans="1:16">
      <c r="A90" s="3" t="s">
        <v>4</v>
      </c>
      <c r="B90" s="18"/>
      <c r="C90" s="18"/>
      <c r="D90" s="18"/>
      <c r="E90" s="18"/>
      <c r="F90" s="18"/>
      <c r="G90" s="18"/>
      <c r="H90" s="18">
        <f t="shared" si="56"/>
        <v>19602.123784724314</v>
      </c>
      <c r="I90" s="18">
        <f t="shared" si="56"/>
        <v>14669.923283715627</v>
      </c>
      <c r="J90" s="18">
        <f t="shared" si="58"/>
        <v>12719.668946601352</v>
      </c>
      <c r="K90" s="30">
        <f t="shared" si="58"/>
        <v>22617.673819991676</v>
      </c>
      <c r="L90" s="30">
        <f t="shared" si="58"/>
        <v>48650.971795540943</v>
      </c>
      <c r="M90" s="30">
        <f t="shared" si="58"/>
        <v>84277.640318974212</v>
      </c>
      <c r="N90" s="30">
        <f t="shared" si="58"/>
        <v>216298.56524279877</v>
      </c>
      <c r="O90" s="30">
        <f t="shared" si="58"/>
        <v>308094.6434022602</v>
      </c>
      <c r="P90" s="30">
        <f t="shared" si="58"/>
        <v>439807.45255855285</v>
      </c>
    </row>
    <row r="91" spans="1:16">
      <c r="A91" s="3" t="s">
        <v>5</v>
      </c>
      <c r="B91" s="18"/>
      <c r="C91" s="18"/>
      <c r="D91" s="18"/>
      <c r="E91" s="18"/>
      <c r="F91" s="18"/>
      <c r="G91" s="18"/>
      <c r="H91" s="18"/>
      <c r="I91" s="18"/>
      <c r="J91" s="18"/>
      <c r="K91" s="30"/>
      <c r="L91" s="30"/>
      <c r="M91" s="30"/>
      <c r="N91" s="30"/>
      <c r="O91" s="30"/>
      <c r="P91" s="30"/>
    </row>
    <row r="92" spans="1:16">
      <c r="A92" s="3" t="s">
        <v>6</v>
      </c>
      <c r="B92" s="18"/>
      <c r="C92" s="18"/>
      <c r="D92" s="18"/>
      <c r="E92" s="18"/>
      <c r="F92" s="18"/>
      <c r="G92" s="18"/>
      <c r="H92" s="18">
        <f t="shared" ref="H92:I99" si="59">H73/(H17*H36*H55)*1000000</f>
        <v>15035.045039799903</v>
      </c>
      <c r="I92" s="18">
        <f t="shared" si="59"/>
        <v>10774.7531529591</v>
      </c>
      <c r="J92" s="18">
        <f t="shared" si="58"/>
        <v>9159.3831378508985</v>
      </c>
      <c r="K92" s="30">
        <f t="shared" si="58"/>
        <v>17227.564864589694</v>
      </c>
      <c r="L92" s="30">
        <f t="shared" si="58"/>
        <v>36625.150354492725</v>
      </c>
      <c r="M92" s="30">
        <f t="shared" si="58"/>
        <v>63132.410413111305</v>
      </c>
      <c r="N92" s="30">
        <f t="shared" si="58"/>
        <v>163232.87828873313</v>
      </c>
      <c r="O92" s="30">
        <f t="shared" si="58"/>
        <v>231748.51149608564</v>
      </c>
      <c r="P92" s="30">
        <f t="shared" si="58"/>
        <v>330732.44263775874</v>
      </c>
    </row>
    <row r="93" spans="1:16">
      <c r="A93" s="3" t="s">
        <v>266</v>
      </c>
      <c r="B93" s="18"/>
      <c r="C93" s="18"/>
      <c r="D93" s="18"/>
      <c r="E93" s="18"/>
      <c r="F93" s="18"/>
      <c r="G93" s="18"/>
      <c r="H93" s="18">
        <f t="shared" si="59"/>
        <v>35431.062393734464</v>
      </c>
      <c r="I93" s="18">
        <f t="shared" si="59"/>
        <v>27663.327401975901</v>
      </c>
      <c r="J93" s="18">
        <f t="shared" si="58"/>
        <v>22840.717784006611</v>
      </c>
      <c r="K93" s="30">
        <f t="shared" si="58"/>
        <v>38140.652805141544</v>
      </c>
      <c r="L93" s="30">
        <f t="shared" si="58"/>
        <v>85394.81684053356</v>
      </c>
      <c r="M93" s="30">
        <f t="shared" si="58"/>
        <v>150055.44017134936</v>
      </c>
      <c r="N93" s="30">
        <f t="shared" si="58"/>
        <v>377694.40328309592</v>
      </c>
      <c r="O93" s="30">
        <f t="shared" si="58"/>
        <v>542431.63764260057</v>
      </c>
      <c r="P93" s="30">
        <f t="shared" si="58"/>
        <v>775110.2040366627</v>
      </c>
    </row>
    <row r="94" spans="1:16">
      <c r="A94" s="3" t="s">
        <v>22</v>
      </c>
      <c r="B94" s="18"/>
      <c r="C94" s="18"/>
      <c r="D94" s="18"/>
      <c r="E94" s="18"/>
      <c r="F94" s="18"/>
      <c r="G94" s="18"/>
      <c r="H94" s="18">
        <f t="shared" si="59"/>
        <v>24308.993854686352</v>
      </c>
      <c r="I94" s="18">
        <f t="shared" si="59"/>
        <v>18190.631250465023</v>
      </c>
      <c r="J94" s="18">
        <f t="shared" si="58"/>
        <v>16737.946577317845</v>
      </c>
      <c r="K94" s="30">
        <f t="shared" si="58"/>
        <v>31104.29669919506</v>
      </c>
      <c r="L94" s="30">
        <f t="shared" si="58"/>
        <v>68503.795003510982</v>
      </c>
      <c r="M94" s="30">
        <f t="shared" si="58"/>
        <v>117575.91813507173</v>
      </c>
      <c r="N94" s="30">
        <f t="shared" si="58"/>
        <v>302153.81911985175</v>
      </c>
      <c r="O94" s="30">
        <f t="shared" si="58"/>
        <v>431344.4026765966</v>
      </c>
      <c r="P94" s="30">
        <f t="shared" si="58"/>
        <v>614568.92019437242</v>
      </c>
    </row>
    <row r="95" spans="1:16">
      <c r="A95" s="3" t="s">
        <v>7</v>
      </c>
      <c r="B95" s="18"/>
      <c r="C95" s="18"/>
      <c r="D95" s="18"/>
      <c r="E95" s="18"/>
      <c r="F95" s="18"/>
      <c r="G95" s="18"/>
      <c r="H95" s="18">
        <f t="shared" si="59"/>
        <v>35971.883255293964</v>
      </c>
      <c r="I95" s="18">
        <f t="shared" si="59"/>
        <v>21115.107228739267</v>
      </c>
      <c r="J95" s="18">
        <f t="shared" si="58"/>
        <v>14513.323831378682</v>
      </c>
      <c r="K95" s="30">
        <f t="shared" si="58"/>
        <v>23981.866953709203</v>
      </c>
      <c r="L95" s="30">
        <f t="shared" si="58"/>
        <v>50769.131557629087</v>
      </c>
      <c r="M95" s="30">
        <f t="shared" si="58"/>
        <v>85852.543713218824</v>
      </c>
      <c r="N95" s="30">
        <f t="shared" si="58"/>
        <v>224720.2111560652</v>
      </c>
      <c r="O95" s="30">
        <f t="shared" si="58"/>
        <v>318491.52185965382</v>
      </c>
      <c r="P95" s="30">
        <f t="shared" si="58"/>
        <v>453211.54285537015</v>
      </c>
    </row>
    <row r="96" spans="1:16">
      <c r="A96" s="3" t="s">
        <v>8</v>
      </c>
      <c r="B96" s="18"/>
      <c r="C96" s="18"/>
      <c r="D96" s="18"/>
      <c r="E96" s="18"/>
      <c r="F96" s="18"/>
      <c r="G96" s="18"/>
      <c r="H96" s="18">
        <f t="shared" si="59"/>
        <v>39774.292798997834</v>
      </c>
      <c r="I96" s="18">
        <f t="shared" si="59"/>
        <v>27378.50766982029</v>
      </c>
      <c r="J96" s="18">
        <f t="shared" si="58"/>
        <v>18118.491132971165</v>
      </c>
      <c r="K96" s="30">
        <f t="shared" si="58"/>
        <v>33661.893298342351</v>
      </c>
      <c r="L96" s="30">
        <f t="shared" si="58"/>
        <v>71497.51970177058</v>
      </c>
      <c r="M96" s="30">
        <f t="shared" si="58"/>
        <v>122006.35830233137</v>
      </c>
      <c r="N96" s="30">
        <f t="shared" si="58"/>
        <v>316879.04461428657</v>
      </c>
      <c r="O96" s="30">
        <f t="shared" si="58"/>
        <v>450059.20893743186</v>
      </c>
      <c r="P96" s="30">
        <f t="shared" si="58"/>
        <v>641168.31989587517</v>
      </c>
    </row>
    <row r="97" spans="1:16">
      <c r="A97" s="3" t="s">
        <v>267</v>
      </c>
      <c r="B97" s="18"/>
      <c r="C97" s="18"/>
      <c r="D97" s="18"/>
      <c r="E97" s="18"/>
      <c r="F97" s="18"/>
      <c r="G97" s="18"/>
      <c r="H97" s="18">
        <f t="shared" si="59"/>
        <v>28404.82882957426</v>
      </c>
      <c r="I97" s="18">
        <f t="shared" si="59"/>
        <v>18233.057216473113</v>
      </c>
      <c r="J97" s="18">
        <f t="shared" si="58"/>
        <v>6317.955035903753</v>
      </c>
      <c r="K97" s="30">
        <f t="shared" si="58"/>
        <v>14331.109645903962</v>
      </c>
      <c r="L97" s="30">
        <f t="shared" si="58"/>
        <v>29115.269948069676</v>
      </c>
      <c r="M97" s="30">
        <f t="shared" si="58"/>
        <v>47276.766101630034</v>
      </c>
      <c r="N97" s="30">
        <f t="shared" si="58"/>
        <v>129846.09448532166</v>
      </c>
      <c r="O97" s="30">
        <f t="shared" si="58"/>
        <v>180734.93066796355</v>
      </c>
      <c r="P97" s="30">
        <f t="shared" si="58"/>
        <v>256263.71695453348</v>
      </c>
    </row>
    <row r="98" spans="1:16">
      <c r="A98" s="3" t="s">
        <v>268</v>
      </c>
      <c r="B98" s="18"/>
      <c r="C98" s="18"/>
      <c r="D98" s="18"/>
      <c r="E98" s="18"/>
      <c r="F98" s="18"/>
      <c r="G98" s="18"/>
      <c r="H98" s="110">
        <f t="shared" si="59"/>
        <v>67604.933959959977</v>
      </c>
      <c r="I98" s="110">
        <f t="shared" si="59"/>
        <v>52088.855742862695</v>
      </c>
      <c r="J98" s="110">
        <f t="shared" si="58"/>
        <v>32166.802309808936</v>
      </c>
      <c r="K98" s="547">
        <f t="shared" si="58"/>
        <v>61896.393021288932</v>
      </c>
      <c r="L98" s="547">
        <f t="shared" si="58"/>
        <v>137744.06798571104</v>
      </c>
      <c r="M98" s="547">
        <f t="shared" si="58"/>
        <v>235116.78510510569</v>
      </c>
      <c r="N98" s="547">
        <f t="shared" si="58"/>
        <v>604901.72215928289</v>
      </c>
      <c r="O98" s="547">
        <f t="shared" si="58"/>
        <v>864485.28205753199</v>
      </c>
      <c r="P98" s="547">
        <f t="shared" si="58"/>
        <v>1230336.0030559509</v>
      </c>
    </row>
    <row r="99" spans="1:16">
      <c r="A99" s="20" t="s">
        <v>269</v>
      </c>
      <c r="B99" s="18"/>
      <c r="C99" s="18"/>
      <c r="D99" s="18"/>
      <c r="E99" s="18"/>
      <c r="F99" s="18"/>
      <c r="G99" s="18"/>
      <c r="H99" s="100">
        <f t="shared" si="59"/>
        <v>69767.493761372243</v>
      </c>
      <c r="I99" s="100">
        <f t="shared" si="59"/>
        <v>62779.652573826213</v>
      </c>
      <c r="J99" s="100">
        <f t="shared" si="58"/>
        <v>7837.223685453655</v>
      </c>
      <c r="K99" s="518">
        <f t="shared" si="58"/>
        <v>17117.844430657595</v>
      </c>
      <c r="L99" s="518">
        <f t="shared" si="58"/>
        <v>35656.299721021256</v>
      </c>
      <c r="M99" s="518">
        <f t="shared" si="58"/>
        <v>57291.045159695437</v>
      </c>
      <c r="N99" s="518">
        <f t="shared" si="58"/>
        <v>157515.12592005264</v>
      </c>
      <c r="O99" s="518">
        <f t="shared" si="58"/>
        <v>219886.84547866276</v>
      </c>
      <c r="P99" s="518">
        <f t="shared" si="58"/>
        <v>311071.34611101612</v>
      </c>
    </row>
    <row r="100" spans="1:16">
      <c r="B100" s="110"/>
      <c r="C100" s="110"/>
      <c r="D100" s="110"/>
      <c r="E100" s="110"/>
      <c r="F100" s="110"/>
      <c r="G100" s="110"/>
      <c r="H100" s="110"/>
      <c r="I100" s="110"/>
      <c r="J100" s="110"/>
      <c r="K100" s="110"/>
      <c r="L100" s="110"/>
      <c r="M100" s="110"/>
      <c r="N100" s="110"/>
      <c r="O100" s="110"/>
      <c r="P100" s="110"/>
    </row>
    <row r="101" spans="1:16">
      <c r="A101" s="807" t="s">
        <v>33</v>
      </c>
      <c r="B101" s="805"/>
      <c r="C101" s="805"/>
      <c r="D101" s="805"/>
      <c r="E101" s="805"/>
      <c r="F101" s="805"/>
      <c r="G101" s="805"/>
      <c r="H101" s="805" t="s">
        <v>278</v>
      </c>
      <c r="I101" s="805" t="s">
        <v>278</v>
      </c>
      <c r="J101" s="805" t="s">
        <v>278</v>
      </c>
      <c r="K101" s="805" t="s">
        <v>278</v>
      </c>
      <c r="L101" s="805" t="s">
        <v>278</v>
      </c>
      <c r="M101" s="805" t="s">
        <v>278</v>
      </c>
      <c r="N101" s="805" t="s">
        <v>278</v>
      </c>
      <c r="O101" s="805" t="s">
        <v>278</v>
      </c>
      <c r="P101" s="805" t="s">
        <v>278</v>
      </c>
    </row>
    <row r="102" spans="1:16">
      <c r="A102" s="808"/>
      <c r="B102" s="806"/>
      <c r="C102" s="806"/>
      <c r="D102" s="806"/>
      <c r="E102" s="806"/>
      <c r="F102" s="806"/>
      <c r="G102" s="806"/>
      <c r="H102" s="806"/>
      <c r="I102" s="806"/>
      <c r="J102" s="806"/>
      <c r="K102" s="806"/>
      <c r="L102" s="806"/>
      <c r="M102" s="806"/>
      <c r="N102" s="806"/>
      <c r="O102" s="806"/>
      <c r="P102" s="806"/>
    </row>
    <row r="103" spans="1:16">
      <c r="A103" s="3" t="s">
        <v>265</v>
      </c>
      <c r="B103" s="18"/>
      <c r="C103" s="18"/>
      <c r="D103" s="18"/>
      <c r="E103" s="18"/>
      <c r="F103" s="18"/>
      <c r="G103" s="18"/>
      <c r="H103" s="18">
        <f t="shared" ref="H103:I103" si="60">H85/H$194</f>
        <v>1395.792965947436</v>
      </c>
      <c r="I103" s="18">
        <f t="shared" si="60"/>
        <v>603.4335702197036</v>
      </c>
      <c r="J103" s="18">
        <f>J85/J$194</f>
        <v>181.91584537815419</v>
      </c>
      <c r="K103" s="30">
        <f t="shared" ref="K103:P103" si="61">K85/K$194</f>
        <v>249.7067406356563</v>
      </c>
      <c r="L103" s="30">
        <f t="shared" si="61"/>
        <v>337.90344530818567</v>
      </c>
      <c r="M103" s="30">
        <f t="shared" si="61"/>
        <v>340.53034831342205</v>
      </c>
      <c r="N103" s="30">
        <f t="shared" si="61"/>
        <v>350.89083150939018</v>
      </c>
      <c r="O103" s="30">
        <f t="shared" si="61"/>
        <v>356.92742063782379</v>
      </c>
      <c r="P103" s="30">
        <f t="shared" si="61"/>
        <v>363.50210667531326</v>
      </c>
    </row>
    <row r="104" spans="1:16">
      <c r="A104" s="3" t="s">
        <v>0</v>
      </c>
      <c r="B104" s="18"/>
      <c r="C104" s="18"/>
      <c r="D104" s="18"/>
      <c r="E104" s="18"/>
      <c r="F104" s="18"/>
      <c r="G104" s="18"/>
      <c r="H104" s="18">
        <f t="shared" ref="H104:J104" si="62">H86/H$194</f>
        <v>2316.2054392459481</v>
      </c>
      <c r="I104" s="18">
        <f t="shared" si="62"/>
        <v>1132.3400500227351</v>
      </c>
      <c r="J104" s="18">
        <f t="shared" si="62"/>
        <v>471.42126711168356</v>
      </c>
      <c r="K104" s="30">
        <f t="shared" ref="K104:P104" si="63">K86/K$194</f>
        <v>629.67971316839999</v>
      </c>
      <c r="L104" s="30">
        <f t="shared" si="63"/>
        <v>873.51743385170153</v>
      </c>
      <c r="M104" s="30">
        <f t="shared" si="63"/>
        <v>883.47359821600503</v>
      </c>
      <c r="N104" s="30">
        <f t="shared" si="63"/>
        <v>900.27398797494595</v>
      </c>
      <c r="O104" s="30">
        <f t="shared" si="63"/>
        <v>921.47636275375771</v>
      </c>
      <c r="P104" s="30">
        <f t="shared" si="63"/>
        <v>938.03339910452576</v>
      </c>
    </row>
    <row r="105" spans="1:16">
      <c r="A105" s="3" t="s">
        <v>1</v>
      </c>
      <c r="B105" s="18"/>
      <c r="C105" s="18"/>
      <c r="D105" s="18"/>
      <c r="E105" s="18"/>
      <c r="F105" s="18"/>
      <c r="G105" s="18"/>
      <c r="H105" s="18">
        <f t="shared" ref="H105:J105" si="64">H87/H$194</f>
        <v>1002.1523484971901</v>
      </c>
      <c r="I105" s="18">
        <f t="shared" si="64"/>
        <v>412.67910526749671</v>
      </c>
      <c r="J105" s="18">
        <f t="shared" si="64"/>
        <v>210.18979703617057</v>
      </c>
      <c r="K105" s="30">
        <f t="shared" ref="K105:P105" si="65">K87/K$194</f>
        <v>233.50131846562135</v>
      </c>
      <c r="L105" s="30">
        <f t="shared" si="65"/>
        <v>326.09522257912283</v>
      </c>
      <c r="M105" s="30">
        <f t="shared" si="65"/>
        <v>336.13484344109366</v>
      </c>
      <c r="N105" s="30">
        <f t="shared" si="65"/>
        <v>337.38698724686674</v>
      </c>
      <c r="O105" s="30">
        <f t="shared" si="65"/>
        <v>346.63475902355464</v>
      </c>
      <c r="P105" s="30">
        <f t="shared" si="65"/>
        <v>353.76462022470065</v>
      </c>
    </row>
    <row r="106" spans="1:16">
      <c r="A106" s="3" t="s">
        <v>2</v>
      </c>
      <c r="B106" s="18"/>
      <c r="C106" s="18"/>
      <c r="D106" s="18"/>
      <c r="E106" s="18"/>
      <c r="F106" s="18"/>
      <c r="G106" s="18"/>
      <c r="H106" s="18">
        <f t="shared" ref="H106:J106" si="66">H88/H$194</f>
        <v>1764.2287293000595</v>
      </c>
      <c r="I106" s="18">
        <f t="shared" si="66"/>
        <v>870.87469413556562</v>
      </c>
      <c r="J106" s="18">
        <f t="shared" si="66"/>
        <v>396.8399314866968</v>
      </c>
      <c r="K106" s="30">
        <f t="shared" ref="K106:P106" si="67">K88/K$194</f>
        <v>541.22704451494053</v>
      </c>
      <c r="L106" s="30">
        <f t="shared" si="67"/>
        <v>772.82075062538274</v>
      </c>
      <c r="M106" s="30">
        <f t="shared" si="67"/>
        <v>794.69911001870878</v>
      </c>
      <c r="N106" s="30">
        <f t="shared" si="67"/>
        <v>796.64847821589092</v>
      </c>
      <c r="O106" s="30">
        <f t="shared" si="67"/>
        <v>819.83665499111157</v>
      </c>
      <c r="P106" s="30">
        <f t="shared" si="67"/>
        <v>836.13583932382687</v>
      </c>
    </row>
    <row r="107" spans="1:16">
      <c r="A107" s="3" t="s">
        <v>3</v>
      </c>
      <c r="B107" s="18"/>
      <c r="C107" s="18"/>
      <c r="D107" s="18"/>
      <c r="E107" s="18"/>
      <c r="F107" s="18"/>
      <c r="G107" s="18"/>
      <c r="H107" s="18">
        <f t="shared" ref="H107:J107" si="68">H89/H$194</f>
        <v>1427.5838319654822</v>
      </c>
      <c r="I107" s="18">
        <f t="shared" si="68"/>
        <v>710.97425809454171</v>
      </c>
      <c r="J107" s="18">
        <f t="shared" si="68"/>
        <v>248.20969299349235</v>
      </c>
      <c r="K107" s="30">
        <f t="shared" ref="K107:P107" si="69">K89/K$194</f>
        <v>360.81800615231873</v>
      </c>
      <c r="L107" s="30">
        <f t="shared" si="69"/>
        <v>511.95423283985872</v>
      </c>
      <c r="M107" s="30">
        <f t="shared" si="69"/>
        <v>514.15242071276396</v>
      </c>
      <c r="N107" s="30">
        <f t="shared" si="69"/>
        <v>526.97742738137902</v>
      </c>
      <c r="O107" s="30">
        <f t="shared" si="69"/>
        <v>538.57702732069561</v>
      </c>
      <c r="P107" s="30">
        <f t="shared" si="69"/>
        <v>547.74618179814911</v>
      </c>
    </row>
    <row r="108" spans="1:16">
      <c r="A108" s="3" t="s">
        <v>4</v>
      </c>
      <c r="B108" s="18"/>
      <c r="C108" s="18"/>
      <c r="D108" s="18"/>
      <c r="E108" s="18"/>
      <c r="F108" s="18"/>
      <c r="G108" s="18"/>
      <c r="H108" s="18">
        <f t="shared" ref="H108:J108" si="70">H90/H$194</f>
        <v>502.40610950346371</v>
      </c>
      <c r="I108" s="18">
        <f t="shared" si="70"/>
        <v>240.10274034791556</v>
      </c>
      <c r="J108" s="18">
        <f t="shared" si="70"/>
        <v>149.71283925883571</v>
      </c>
      <c r="K108" s="30">
        <f t="shared" ref="K108:P108" si="71">K90/K$194</f>
        <v>211.91413958718721</v>
      </c>
      <c r="L108" s="30">
        <f t="shared" si="71"/>
        <v>291.14884377941917</v>
      </c>
      <c r="M108" s="30">
        <f t="shared" si="71"/>
        <v>295.60729680453949</v>
      </c>
      <c r="N108" s="30">
        <f t="shared" si="71"/>
        <v>303.3640466238412</v>
      </c>
      <c r="O108" s="30">
        <f t="shared" si="71"/>
        <v>308.65021378707695</v>
      </c>
      <c r="P108" s="30">
        <f t="shared" si="71"/>
        <v>314.71466679920496</v>
      </c>
    </row>
    <row r="109" spans="1:16">
      <c r="A109" s="3" t="s">
        <v>5</v>
      </c>
      <c r="B109" s="18"/>
      <c r="C109" s="18"/>
      <c r="D109" s="18"/>
      <c r="E109" s="18"/>
      <c r="F109" s="18"/>
      <c r="G109" s="18"/>
      <c r="H109" s="18">
        <f t="shared" ref="H109:J109" si="72">H91/H$194</f>
        <v>0</v>
      </c>
      <c r="I109" s="18">
        <f t="shared" si="72"/>
        <v>0</v>
      </c>
      <c r="J109" s="18">
        <f t="shared" si="72"/>
        <v>0</v>
      </c>
      <c r="K109" s="30"/>
      <c r="L109" s="30"/>
      <c r="M109" s="30"/>
      <c r="N109" s="30"/>
      <c r="O109" s="30"/>
      <c r="P109" s="30"/>
    </row>
    <row r="110" spans="1:16">
      <c r="A110" s="3" t="s">
        <v>6</v>
      </c>
      <c r="B110" s="18"/>
      <c r="C110" s="18"/>
      <c r="D110" s="18"/>
      <c r="E110" s="18"/>
      <c r="F110" s="18"/>
      <c r="G110" s="18"/>
      <c r="H110" s="18">
        <f t="shared" ref="H110:J110" si="73">H92/H$194</f>
        <v>385.3510245936576</v>
      </c>
      <c r="I110" s="18">
        <f t="shared" si="73"/>
        <v>176.35046268234953</v>
      </c>
      <c r="J110" s="18">
        <f t="shared" si="73"/>
        <v>107.80762150209593</v>
      </c>
      <c r="K110" s="30">
        <f t="shared" ref="K110:P110" si="74">K92/K$194</f>
        <v>161.41202736043905</v>
      </c>
      <c r="L110" s="30">
        <f t="shared" si="74"/>
        <v>219.18103144519884</v>
      </c>
      <c r="M110" s="30">
        <f t="shared" si="74"/>
        <v>221.43953143848228</v>
      </c>
      <c r="N110" s="30">
        <f t="shared" si="74"/>
        <v>228.93811821701701</v>
      </c>
      <c r="O110" s="30">
        <f t="shared" si="74"/>
        <v>232.16641103595038</v>
      </c>
      <c r="P110" s="30">
        <f t="shared" si="74"/>
        <v>236.66345324280761</v>
      </c>
    </row>
    <row r="111" spans="1:16">
      <c r="A111" s="3" t="s">
        <v>266</v>
      </c>
      <c r="B111" s="18"/>
      <c r="C111" s="18"/>
      <c r="D111" s="18"/>
      <c r="E111" s="18"/>
      <c r="F111" s="18"/>
      <c r="G111" s="18"/>
      <c r="H111" s="18">
        <f t="shared" ref="H111:J111" si="75">H93/H$194</f>
        <v>908.10477519188692</v>
      </c>
      <c r="I111" s="18">
        <f t="shared" si="75"/>
        <v>452.76587940504135</v>
      </c>
      <c r="J111" s="18">
        <f t="shared" si="75"/>
        <v>268.83944263872547</v>
      </c>
      <c r="K111" s="30">
        <f t="shared" ref="K111:P111" si="76">K93/K$194</f>
        <v>357.35521198254611</v>
      </c>
      <c r="L111" s="30">
        <f t="shared" si="76"/>
        <v>511.04019653221764</v>
      </c>
      <c r="M111" s="30">
        <f t="shared" si="76"/>
        <v>526.32564072728633</v>
      </c>
      <c r="N111" s="30">
        <f t="shared" si="76"/>
        <v>529.7256708037811</v>
      </c>
      <c r="O111" s="30">
        <f t="shared" si="76"/>
        <v>543.40977523802906</v>
      </c>
      <c r="P111" s="30">
        <f t="shared" si="76"/>
        <v>554.64851306398862</v>
      </c>
    </row>
    <row r="112" spans="1:16">
      <c r="A112" s="3" t="s">
        <v>22</v>
      </c>
      <c r="B112" s="18"/>
      <c r="C112" s="18"/>
      <c r="D112" s="18"/>
      <c r="E112" s="18"/>
      <c r="F112" s="18"/>
      <c r="G112" s="18"/>
      <c r="H112" s="18">
        <f t="shared" ref="H112:J112" si="77">H94/H$194</f>
        <v>623.04407229557467</v>
      </c>
      <c r="I112" s="18">
        <f t="shared" si="77"/>
        <v>297.7261930703732</v>
      </c>
      <c r="J112" s="18">
        <f t="shared" si="77"/>
        <v>197.00870486275738</v>
      </c>
      <c r="K112" s="30">
        <f t="shared" ref="K112:P112" si="78">K94/K$194</f>
        <v>291.42874395192484</v>
      </c>
      <c r="L112" s="30">
        <f t="shared" si="78"/>
        <v>409.9568821275343</v>
      </c>
      <c r="M112" s="30">
        <f t="shared" si="78"/>
        <v>412.40237858671242</v>
      </c>
      <c r="N112" s="30">
        <f t="shared" si="78"/>
        <v>423.77814743317214</v>
      </c>
      <c r="O112" s="30">
        <f t="shared" si="78"/>
        <v>432.12222267741595</v>
      </c>
      <c r="P112" s="30">
        <f t="shared" si="78"/>
        <v>439.7693850318949</v>
      </c>
    </row>
    <row r="113" spans="1:16">
      <c r="A113" s="3" t="s">
        <v>7</v>
      </c>
      <c r="B113" s="18"/>
      <c r="C113" s="18"/>
      <c r="D113" s="18"/>
      <c r="E113" s="18"/>
      <c r="F113" s="18"/>
      <c r="G113" s="18"/>
      <c r="H113" s="18">
        <f t="shared" ref="H113:J113" si="79">H95/H$194</f>
        <v>921.96611531902977</v>
      </c>
      <c r="I113" s="18">
        <f t="shared" si="79"/>
        <v>345.59111253077333</v>
      </c>
      <c r="J113" s="18">
        <f t="shared" si="79"/>
        <v>170.82448662779061</v>
      </c>
      <c r="K113" s="30">
        <f t="shared" ref="K113:P113" si="80">K95/K$194</f>
        <v>224.69581715771486</v>
      </c>
      <c r="L113" s="30">
        <f t="shared" si="80"/>
        <v>303.82484474942601</v>
      </c>
      <c r="M113" s="30">
        <f t="shared" si="80"/>
        <v>301.13133536730555</v>
      </c>
      <c r="N113" s="30">
        <f t="shared" si="80"/>
        <v>315.17561171958653</v>
      </c>
      <c r="O113" s="30">
        <f t="shared" si="80"/>
        <v>319.06584037232403</v>
      </c>
      <c r="P113" s="30">
        <f t="shared" si="80"/>
        <v>324.30628191843192</v>
      </c>
    </row>
    <row r="114" spans="1:16">
      <c r="A114" s="3" t="s">
        <v>8</v>
      </c>
      <c r="B114" s="18"/>
      <c r="C114" s="18"/>
      <c r="D114" s="18"/>
      <c r="E114" s="18"/>
      <c r="F114" s="18"/>
      <c r="G114" s="18"/>
      <c r="H114" s="18">
        <f t="shared" ref="H114:J114" si="81">H96/H$194</f>
        <v>1019.422585167456</v>
      </c>
      <c r="I114" s="18">
        <f t="shared" si="81"/>
        <v>448.10423279154924</v>
      </c>
      <c r="J114" s="18">
        <f t="shared" si="81"/>
        <v>213.25796779702674</v>
      </c>
      <c r="K114" s="30">
        <f t="shared" ref="K114:P114" si="82">K96/K$194</f>
        <v>315.39190157074023</v>
      </c>
      <c r="L114" s="30">
        <f t="shared" si="82"/>
        <v>427.87264932238531</v>
      </c>
      <c r="M114" s="30">
        <f t="shared" si="82"/>
        <v>427.94233006780553</v>
      </c>
      <c r="N114" s="30">
        <f t="shared" si="82"/>
        <v>444.43063760769508</v>
      </c>
      <c r="O114" s="30">
        <f t="shared" si="82"/>
        <v>450.8707763348346</v>
      </c>
      <c r="P114" s="30">
        <f t="shared" si="82"/>
        <v>458.80321714505772</v>
      </c>
    </row>
    <row r="115" spans="1:16">
      <c r="A115" s="3" t="s">
        <v>267</v>
      </c>
      <c r="B115" s="18"/>
      <c r="C115" s="18"/>
      <c r="D115" s="18"/>
      <c r="E115" s="18"/>
      <c r="F115" s="18"/>
      <c r="G115" s="18"/>
      <c r="H115" s="18">
        <f t="shared" ref="H115:J115" si="83">H97/H$194</f>
        <v>728.02109098501114</v>
      </c>
      <c r="I115" s="18">
        <f t="shared" si="83"/>
        <v>298.42057916247757</v>
      </c>
      <c r="J115" s="18">
        <f t="shared" si="83"/>
        <v>74.363490960788369</v>
      </c>
      <c r="K115" s="30">
        <f t="shared" ref="K115:P115" si="84">K97/K$194</f>
        <v>134.27396619616187</v>
      </c>
      <c r="L115" s="30">
        <f t="shared" si="84"/>
        <v>174.23859933015964</v>
      </c>
      <c r="M115" s="30">
        <f t="shared" si="84"/>
        <v>165.82520554763252</v>
      </c>
      <c r="N115" s="30">
        <f t="shared" si="84"/>
        <v>182.11233448151705</v>
      </c>
      <c r="O115" s="30">
        <f t="shared" si="84"/>
        <v>181.06084018028807</v>
      </c>
      <c r="P115" s="30">
        <f t="shared" si="84"/>
        <v>183.37558816908543</v>
      </c>
    </row>
    <row r="116" spans="1:16">
      <c r="A116" s="3" t="s">
        <v>268</v>
      </c>
      <c r="B116" s="18"/>
      <c r="C116" s="18"/>
      <c r="D116" s="18"/>
      <c r="E116" s="18"/>
      <c r="F116" s="18"/>
      <c r="G116" s="18"/>
      <c r="H116" s="18">
        <f t="shared" ref="H116:J116" si="85">H98/H$194</f>
        <v>1732.7271385017314</v>
      </c>
      <c r="I116" s="18">
        <f t="shared" si="85"/>
        <v>852.53867819006598</v>
      </c>
      <c r="J116" s="18">
        <f t="shared" si="85"/>
        <v>378.60917008896917</v>
      </c>
      <c r="K116" s="30">
        <f t="shared" ref="K116:P116" si="86">K98/K$194</f>
        <v>579.9323562206032</v>
      </c>
      <c r="L116" s="30">
        <f t="shared" si="86"/>
        <v>824.32117286481775</v>
      </c>
      <c r="M116" s="30">
        <f t="shared" si="86"/>
        <v>824.68181376746998</v>
      </c>
      <c r="N116" s="30">
        <f t="shared" si="86"/>
        <v>848.38951214485678</v>
      </c>
      <c r="O116" s="30">
        <f t="shared" si="86"/>
        <v>866.04416154831904</v>
      </c>
      <c r="P116" s="30">
        <f t="shared" si="86"/>
        <v>880.39614381311435</v>
      </c>
    </row>
    <row r="117" spans="1:16">
      <c r="A117" s="96" t="s">
        <v>269</v>
      </c>
      <c r="B117" s="100"/>
      <c r="C117" s="100"/>
      <c r="D117" s="100"/>
      <c r="E117" s="100"/>
      <c r="F117" s="100"/>
      <c r="G117" s="100"/>
      <c r="H117" s="100">
        <f t="shared" ref="H117:J117" si="87">H99/H$194</f>
        <v>1788.1539518576801</v>
      </c>
      <c r="I117" s="100">
        <f t="shared" si="87"/>
        <v>1027.5150271438831</v>
      </c>
      <c r="J117" s="100">
        <f t="shared" si="87"/>
        <v>92.245561954611503</v>
      </c>
      <c r="K117" s="518">
        <f t="shared" ref="K117:P117" si="88">K99/K$194</f>
        <v>160.38401221012319</v>
      </c>
      <c r="L117" s="518">
        <f t="shared" si="88"/>
        <v>213.38300251957665</v>
      </c>
      <c r="M117" s="518">
        <f t="shared" si="88"/>
        <v>200.95070206838102</v>
      </c>
      <c r="N117" s="518">
        <f t="shared" si="88"/>
        <v>220.91883018240202</v>
      </c>
      <c r="O117" s="518">
        <f t="shared" si="88"/>
        <v>220.28335551859624</v>
      </c>
      <c r="P117" s="518">
        <f t="shared" si="88"/>
        <v>222.59448873044062</v>
      </c>
    </row>
    <row r="118" spans="1:16">
      <c r="B118" s="110"/>
      <c r="C118" s="110"/>
      <c r="D118" s="110"/>
      <c r="E118" s="110"/>
      <c r="F118" s="110"/>
      <c r="G118" s="110"/>
      <c r="H118" s="110"/>
      <c r="I118" s="110"/>
      <c r="J118" s="110"/>
      <c r="K118" s="110"/>
      <c r="L118" s="110"/>
      <c r="M118" s="110"/>
      <c r="N118" s="110"/>
      <c r="O118" s="110"/>
      <c r="P118" s="110"/>
    </row>
    <row r="119" spans="1:16">
      <c r="A119" s="807" t="s">
        <v>33</v>
      </c>
      <c r="B119" s="805"/>
      <c r="C119" s="805"/>
      <c r="D119" s="805"/>
      <c r="E119" s="805"/>
      <c r="F119" s="805"/>
      <c r="G119" s="805"/>
      <c r="H119" s="805" t="s">
        <v>279</v>
      </c>
      <c r="I119" s="805" t="s">
        <v>279</v>
      </c>
      <c r="J119" s="805" t="s">
        <v>279</v>
      </c>
      <c r="K119" s="805" t="s">
        <v>279</v>
      </c>
      <c r="L119" s="805" t="s">
        <v>279</v>
      </c>
      <c r="M119" s="805" t="s">
        <v>279</v>
      </c>
      <c r="N119" s="805" t="s">
        <v>279</v>
      </c>
      <c r="O119" s="805" t="s">
        <v>279</v>
      </c>
      <c r="P119" s="805" t="s">
        <v>279</v>
      </c>
    </row>
    <row r="120" spans="1:16">
      <c r="A120" s="808"/>
      <c r="B120" s="806"/>
      <c r="C120" s="806"/>
      <c r="D120" s="806"/>
      <c r="E120" s="806"/>
      <c r="F120" s="806"/>
      <c r="G120" s="806"/>
      <c r="H120" s="806"/>
      <c r="I120" s="806"/>
      <c r="J120" s="806"/>
      <c r="K120" s="806"/>
      <c r="L120" s="806"/>
      <c r="M120" s="806"/>
      <c r="N120" s="806"/>
      <c r="O120" s="806"/>
      <c r="P120" s="806"/>
    </row>
    <row r="121" spans="1:16">
      <c r="A121" s="3" t="s">
        <v>265</v>
      </c>
      <c r="B121" s="528"/>
      <c r="C121" s="528"/>
      <c r="D121" s="528"/>
      <c r="E121" s="528"/>
      <c r="F121" s="528"/>
      <c r="G121" s="528"/>
      <c r="H121" s="18">
        <v>18455</v>
      </c>
      <c r="I121" s="18">
        <v>13039</v>
      </c>
      <c r="J121" s="18">
        <v>6354</v>
      </c>
      <c r="K121" s="573">
        <f t="shared" ref="K121:P135" si="89">K140*K$194</f>
        <v>11973.185458369699</v>
      </c>
      <c r="L121" s="573">
        <f t="shared" si="89"/>
        <v>28118.323105861135</v>
      </c>
      <c r="M121" s="573">
        <f t="shared" si="89"/>
        <v>48933.959280853567</v>
      </c>
      <c r="N121" s="573">
        <f t="shared" si="89"/>
        <v>124825.36382530186</v>
      </c>
      <c r="O121" s="573">
        <f t="shared" si="89"/>
        <v>178250.61954253106</v>
      </c>
      <c r="P121" s="573">
        <f t="shared" si="89"/>
        <v>254541.88470673433</v>
      </c>
    </row>
    <row r="122" spans="1:16">
      <c r="A122" s="3" t="s">
        <v>0</v>
      </c>
      <c r="B122" s="528"/>
      <c r="C122" s="528"/>
      <c r="D122" s="528"/>
      <c r="E122" s="528"/>
      <c r="F122" s="528"/>
      <c r="G122" s="528"/>
      <c r="H122" s="18">
        <v>17401</v>
      </c>
      <c r="I122" s="18">
        <v>12822</v>
      </c>
      <c r="J122" s="18">
        <v>7299</v>
      </c>
      <c r="K122" s="574">
        <f t="shared" si="89"/>
        <v>13753.900009543662</v>
      </c>
      <c r="L122" s="574">
        <f t="shared" si="89"/>
        <v>32300.2266839283</v>
      </c>
      <c r="M122" s="574">
        <f t="shared" si="89"/>
        <v>56211.672771632075</v>
      </c>
      <c r="N122" s="574">
        <f t="shared" si="89"/>
        <v>143390.04258118954</v>
      </c>
      <c r="O122" s="574">
        <f t="shared" si="89"/>
        <v>204760.98080593869</v>
      </c>
      <c r="P122" s="574">
        <f t="shared" si="89"/>
        <v>292398.68059088039</v>
      </c>
    </row>
    <row r="123" spans="1:16">
      <c r="A123" s="3" t="s">
        <v>1</v>
      </c>
      <c r="B123" s="528"/>
      <c r="C123" s="528"/>
      <c r="D123" s="528"/>
      <c r="E123" s="528"/>
      <c r="F123" s="528"/>
      <c r="G123" s="528"/>
      <c r="H123" s="18">
        <v>16551</v>
      </c>
      <c r="I123" s="18">
        <v>11521</v>
      </c>
      <c r="J123" s="18">
        <v>5288</v>
      </c>
      <c r="K123" s="574">
        <f t="shared" si="89"/>
        <v>9964.4640704845697</v>
      </c>
      <c r="L123" s="574">
        <f t="shared" si="89"/>
        <v>23400.958858009704</v>
      </c>
      <c r="M123" s="574">
        <f t="shared" si="89"/>
        <v>40724.390411890716</v>
      </c>
      <c r="N123" s="574">
        <f t="shared" si="89"/>
        <v>103883.62038215237</v>
      </c>
      <c r="O123" s="574">
        <f t="shared" si="89"/>
        <v>148345.80990571357</v>
      </c>
      <c r="P123" s="574">
        <f t="shared" si="89"/>
        <v>211837.81654535895</v>
      </c>
    </row>
    <row r="124" spans="1:16">
      <c r="A124" s="3" t="s">
        <v>2</v>
      </c>
      <c r="B124" s="528"/>
      <c r="C124" s="528"/>
      <c r="D124" s="528"/>
      <c r="E124" s="528"/>
      <c r="F124" s="528"/>
      <c r="G124" s="528"/>
      <c r="H124" s="18">
        <v>9816</v>
      </c>
      <c r="I124" s="18">
        <v>7645</v>
      </c>
      <c r="J124" s="18">
        <v>5546</v>
      </c>
      <c r="K124" s="574">
        <f t="shared" si="89"/>
        <v>10450.6274082654</v>
      </c>
      <c r="L124" s="574">
        <f t="shared" si="89"/>
        <v>24542.684914243921</v>
      </c>
      <c r="M124" s="574">
        <f t="shared" si="89"/>
        <v>42711.321714135018</v>
      </c>
      <c r="N124" s="574">
        <f t="shared" si="89"/>
        <v>108952.0723599503</v>
      </c>
      <c r="O124" s="574">
        <f t="shared" si="89"/>
        <v>155583.55933000901</v>
      </c>
      <c r="P124" s="574">
        <f t="shared" si="89"/>
        <v>222173.32272325287</v>
      </c>
    </row>
    <row r="125" spans="1:16">
      <c r="A125" s="3" t="s">
        <v>3</v>
      </c>
      <c r="B125" s="528"/>
      <c r="C125" s="528"/>
      <c r="D125" s="528"/>
      <c r="E125" s="528"/>
      <c r="F125" s="528"/>
      <c r="G125" s="528"/>
      <c r="H125" s="18">
        <v>6448</v>
      </c>
      <c r="I125" s="18">
        <v>5200</v>
      </c>
      <c r="J125" s="18">
        <v>3571</v>
      </c>
      <c r="K125" s="574">
        <f t="shared" si="89"/>
        <v>6729.0282140129348</v>
      </c>
      <c r="L125" s="574">
        <f t="shared" si="89"/>
        <v>15802.727700823119</v>
      </c>
      <c r="M125" s="574">
        <f t="shared" si="89"/>
        <v>27501.285582613793</v>
      </c>
      <c r="N125" s="574">
        <f t="shared" si="89"/>
        <v>70152.876018280265</v>
      </c>
      <c r="O125" s="574">
        <f t="shared" si="89"/>
        <v>100178.30695410422</v>
      </c>
      <c r="P125" s="574">
        <f t="shared" si="89"/>
        <v>143054.62233046081</v>
      </c>
    </row>
    <row r="126" spans="1:16">
      <c r="A126" s="3" t="s">
        <v>4</v>
      </c>
      <c r="B126" s="528"/>
      <c r="C126" s="528"/>
      <c r="D126" s="528"/>
      <c r="E126" s="528"/>
      <c r="F126" s="528"/>
      <c r="G126" s="528"/>
      <c r="H126" s="18">
        <v>6266</v>
      </c>
      <c r="I126" s="18">
        <v>5191</v>
      </c>
      <c r="J126" s="18">
        <v>5208</v>
      </c>
      <c r="K126" s="574">
        <f t="shared" si="89"/>
        <v>9813.715748692066</v>
      </c>
      <c r="L126" s="574">
        <f t="shared" si="89"/>
        <v>23046.935274681266</v>
      </c>
      <c r="M126" s="574">
        <f t="shared" si="89"/>
        <v>40108.287682512644</v>
      </c>
      <c r="N126" s="574">
        <f t="shared" si="89"/>
        <v>102312.00736578093</v>
      </c>
      <c r="O126" s="574">
        <f t="shared" si="89"/>
        <v>146101.54651833515</v>
      </c>
      <c r="P126" s="574">
        <f t="shared" si="89"/>
        <v>208633.0084281826</v>
      </c>
    </row>
    <row r="127" spans="1:16">
      <c r="A127" s="3" t="s">
        <v>5</v>
      </c>
      <c r="B127" s="528"/>
      <c r="C127" s="528"/>
      <c r="D127" s="528"/>
      <c r="E127" s="528"/>
      <c r="F127" s="528"/>
      <c r="G127" s="528"/>
      <c r="H127" s="18">
        <v>844</v>
      </c>
      <c r="I127" s="18"/>
      <c r="J127" s="18"/>
      <c r="K127" s="574">
        <f t="shared" si="89"/>
        <v>0</v>
      </c>
      <c r="L127" s="574">
        <f t="shared" si="89"/>
        <v>0</v>
      </c>
      <c r="M127" s="574">
        <f t="shared" si="89"/>
        <v>0</v>
      </c>
      <c r="N127" s="574">
        <f t="shared" si="89"/>
        <v>0</v>
      </c>
      <c r="O127" s="574">
        <f t="shared" si="89"/>
        <v>0</v>
      </c>
      <c r="P127" s="574">
        <f t="shared" si="89"/>
        <v>0</v>
      </c>
    </row>
    <row r="128" spans="1:16">
      <c r="A128" s="3" t="s">
        <v>6</v>
      </c>
      <c r="B128" s="528"/>
      <c r="C128" s="528"/>
      <c r="D128" s="528"/>
      <c r="E128" s="528"/>
      <c r="F128" s="528"/>
      <c r="G128" s="528"/>
      <c r="H128" s="18">
        <v>11118</v>
      </c>
      <c r="I128" s="18">
        <v>8470</v>
      </c>
      <c r="J128" s="18">
        <v>9002</v>
      </c>
      <c r="K128" s="574">
        <f t="shared" si="89"/>
        <v>16962.954909701606</v>
      </c>
      <c r="L128" s="574">
        <f t="shared" si="89"/>
        <v>39836.503714032406</v>
      </c>
      <c r="M128" s="574">
        <f t="shared" si="89"/>
        <v>69326.95962326783</v>
      </c>
      <c r="N128" s="574">
        <f t="shared" si="89"/>
        <v>176845.75466719663</v>
      </c>
      <c r="O128" s="574">
        <f t="shared" si="89"/>
        <v>252535.73766475677</v>
      </c>
      <c r="P128" s="574">
        <f t="shared" si="89"/>
        <v>360621.03338527266</v>
      </c>
    </row>
    <row r="129" spans="1:17">
      <c r="A129" s="3" t="s">
        <v>266</v>
      </c>
      <c r="B129" s="528"/>
      <c r="C129" s="528"/>
      <c r="D129" s="528"/>
      <c r="E129" s="528"/>
      <c r="F129" s="528"/>
      <c r="G129" s="528"/>
      <c r="H129" s="18">
        <v>13948</v>
      </c>
      <c r="I129" s="18">
        <v>10853</v>
      </c>
      <c r="J129" s="18">
        <v>11092</v>
      </c>
      <c r="K129" s="574">
        <f t="shared" si="89"/>
        <v>20901.2548165308</v>
      </c>
      <c r="L129" s="574">
        <f t="shared" si="89"/>
        <v>49085.369828487841</v>
      </c>
      <c r="M129" s="574">
        <f t="shared" si="89"/>
        <v>85422.643428270036</v>
      </c>
      <c r="N129" s="574">
        <f t="shared" si="89"/>
        <v>217904.14471990059</v>
      </c>
      <c r="O129" s="574">
        <f t="shared" si="89"/>
        <v>311167.11866001802</v>
      </c>
      <c r="P129" s="574">
        <f t="shared" si="89"/>
        <v>444346.64544650575</v>
      </c>
    </row>
    <row r="130" spans="1:17">
      <c r="A130" s="3" t="s">
        <v>22</v>
      </c>
      <c r="B130" s="528"/>
      <c r="C130" s="528"/>
      <c r="D130" s="528"/>
      <c r="E130" s="528"/>
      <c r="F130" s="528"/>
      <c r="G130" s="528"/>
      <c r="H130" s="18">
        <v>4550</v>
      </c>
      <c r="I130" s="18">
        <v>3343</v>
      </c>
      <c r="J130" s="18">
        <v>3694</v>
      </c>
      <c r="K130" s="574">
        <f t="shared" si="89"/>
        <v>6960.8037587689123</v>
      </c>
      <c r="L130" s="574">
        <f t="shared" si="89"/>
        <v>16347.038960190595</v>
      </c>
      <c r="M130" s="574">
        <f t="shared" si="89"/>
        <v>28448.543529032591</v>
      </c>
      <c r="N130" s="574">
        <f t="shared" si="89"/>
        <v>72569.231030951385</v>
      </c>
      <c r="O130" s="574">
        <f t="shared" si="89"/>
        <v>103628.86191219858</v>
      </c>
      <c r="P130" s="574">
        <f t="shared" si="89"/>
        <v>147982.01481061956</v>
      </c>
    </row>
    <row r="131" spans="1:17">
      <c r="A131" s="3" t="s">
        <v>7</v>
      </c>
      <c r="B131" s="528"/>
      <c r="C131" s="528"/>
      <c r="D131" s="528"/>
      <c r="E131" s="528"/>
      <c r="F131" s="528"/>
      <c r="G131" s="528"/>
      <c r="H131" s="18">
        <v>14143</v>
      </c>
      <c r="I131" s="18">
        <v>10242</v>
      </c>
      <c r="J131" s="18">
        <v>4866</v>
      </c>
      <c r="K131" s="574">
        <f t="shared" si="89"/>
        <v>9169.2666730291076</v>
      </c>
      <c r="L131" s="574">
        <f t="shared" si="89"/>
        <v>21533.484455952203</v>
      </c>
      <c r="M131" s="574">
        <f t="shared" si="89"/>
        <v>37474.448514421383</v>
      </c>
      <c r="N131" s="574">
        <f t="shared" si="89"/>
        <v>95593.361720793037</v>
      </c>
      <c r="O131" s="574">
        <f t="shared" si="89"/>
        <v>136507.32053729243</v>
      </c>
      <c r="P131" s="574">
        <f t="shared" si="89"/>
        <v>194932.4537272536</v>
      </c>
    </row>
    <row r="132" spans="1:17">
      <c r="A132" s="3" t="s">
        <v>8</v>
      </c>
      <c r="B132" s="528"/>
      <c r="C132" s="528"/>
      <c r="D132" s="528"/>
      <c r="E132" s="528"/>
      <c r="F132" s="528"/>
      <c r="G132" s="528"/>
      <c r="H132" s="18">
        <v>7594</v>
      </c>
      <c r="I132" s="18">
        <v>5321</v>
      </c>
      <c r="J132" s="18">
        <v>4272</v>
      </c>
      <c r="K132" s="574">
        <f t="shared" si="89"/>
        <v>8049.9603837197592</v>
      </c>
      <c r="L132" s="574">
        <f t="shared" si="89"/>
        <v>18904.859349738552</v>
      </c>
      <c r="M132" s="574">
        <f t="shared" si="89"/>
        <v>32899.885748789173</v>
      </c>
      <c r="N132" s="574">
        <f t="shared" si="89"/>
        <v>83924.135074235048</v>
      </c>
      <c r="O132" s="574">
        <f t="shared" si="89"/>
        <v>119843.66488600765</v>
      </c>
      <c r="P132" s="574">
        <f t="shared" si="89"/>
        <v>171136.75345721893</v>
      </c>
    </row>
    <row r="133" spans="1:17">
      <c r="A133" s="3" t="s">
        <v>267</v>
      </c>
      <c r="B133" s="528"/>
      <c r="C133" s="528"/>
      <c r="D133" s="528"/>
      <c r="E133" s="528"/>
      <c r="F133" s="528"/>
      <c r="G133" s="528"/>
      <c r="H133" s="18">
        <v>3255</v>
      </c>
      <c r="I133" s="18">
        <v>2215</v>
      </c>
      <c r="J133" s="18">
        <v>1368</v>
      </c>
      <c r="K133" s="574">
        <f t="shared" si="89"/>
        <v>2577.7963026518332</v>
      </c>
      <c r="L133" s="574">
        <f t="shared" si="89"/>
        <v>6053.8032749162776</v>
      </c>
      <c r="M133" s="574">
        <f t="shared" si="89"/>
        <v>10535.356672365073</v>
      </c>
      <c r="N133" s="574">
        <f t="shared" si="89"/>
        <v>26874.582579951672</v>
      </c>
      <c r="O133" s="574">
        <f t="shared" si="89"/>
        <v>38376.903924170983</v>
      </c>
      <c r="P133" s="574">
        <f t="shared" si="89"/>
        <v>54802.218803716169</v>
      </c>
    </row>
    <row r="134" spans="1:17">
      <c r="A134" s="3" t="s">
        <v>268</v>
      </c>
      <c r="B134" s="528"/>
      <c r="C134" s="528"/>
      <c r="D134" s="532"/>
      <c r="E134" s="528"/>
      <c r="F134" s="528"/>
      <c r="G134" s="528"/>
      <c r="H134" s="18">
        <v>6986</v>
      </c>
      <c r="I134" s="18">
        <v>6009</v>
      </c>
      <c r="J134" s="18">
        <v>6213</v>
      </c>
      <c r="K134" s="574">
        <f t="shared" si="89"/>
        <v>11707.491541210407</v>
      </c>
      <c r="L134" s="574">
        <f t="shared" si="89"/>
        <v>27494.356540244757</v>
      </c>
      <c r="M134" s="574">
        <f t="shared" si="89"/>
        <v>47848.0782203247</v>
      </c>
      <c r="N134" s="574">
        <f t="shared" si="89"/>
        <v>122055.39588394716</v>
      </c>
      <c r="O134" s="574">
        <f t="shared" si="89"/>
        <v>174295.10532227653</v>
      </c>
      <c r="P134" s="574">
        <f t="shared" si="89"/>
        <v>248893.41040021085</v>
      </c>
    </row>
    <row r="135" spans="1:17">
      <c r="A135" s="96" t="s">
        <v>269</v>
      </c>
      <c r="B135" s="533"/>
      <c r="C135" s="533"/>
      <c r="D135" s="534"/>
      <c r="E135" s="533"/>
      <c r="F135" s="533"/>
      <c r="G135" s="533"/>
      <c r="H135" s="100">
        <v>4470</v>
      </c>
      <c r="I135" s="100">
        <v>3172</v>
      </c>
      <c r="J135" s="100">
        <v>2022</v>
      </c>
      <c r="K135" s="575">
        <f t="shared" si="89"/>
        <v>3810.1638333055598</v>
      </c>
      <c r="L135" s="575">
        <f t="shared" si="89"/>
        <v>8947.9460686262537</v>
      </c>
      <c r="M135" s="575">
        <f t="shared" si="89"/>
        <v>15571.996485030833</v>
      </c>
      <c r="N135" s="575">
        <f t="shared" si="89"/>
        <v>39722.518988788222</v>
      </c>
      <c r="O135" s="575">
        <f t="shared" si="89"/>
        <v>56723.757115989582</v>
      </c>
      <c r="P135" s="575">
        <f t="shared" si="89"/>
        <v>81001.525161633122</v>
      </c>
    </row>
    <row r="136" spans="1:17">
      <c r="A136" s="5" t="s">
        <v>45</v>
      </c>
      <c r="B136" s="99"/>
      <c r="C136" s="99"/>
      <c r="D136" s="99"/>
      <c r="E136" s="99"/>
      <c r="F136" s="99"/>
      <c r="G136" s="99"/>
      <c r="H136" s="99">
        <f t="shared" ref="H136:P136" si="90">SUM(H121:H135)</f>
        <v>141845</v>
      </c>
      <c r="I136" s="99">
        <f t="shared" si="90"/>
        <v>105043</v>
      </c>
      <c r="J136" s="99">
        <f t="shared" si="90"/>
        <v>75795</v>
      </c>
      <c r="K136" s="99">
        <f t="shared" si="90"/>
        <v>142824.61312828632</v>
      </c>
      <c r="L136" s="99">
        <f t="shared" si="90"/>
        <v>335415.21872973634</v>
      </c>
      <c r="M136" s="99">
        <f t="shared" si="90"/>
        <v>583718.82966513943</v>
      </c>
      <c r="N136" s="99">
        <f t="shared" si="90"/>
        <v>1489005.1071984188</v>
      </c>
      <c r="O136" s="99">
        <f t="shared" si="90"/>
        <v>2126299.2930793422</v>
      </c>
      <c r="P136" s="99">
        <f t="shared" si="90"/>
        <v>3036355.3905173009</v>
      </c>
      <c r="Q136" s="99"/>
    </row>
    <row r="137" spans="1:17">
      <c r="A137" s="5"/>
      <c r="B137" s="99"/>
      <c r="C137" s="124"/>
      <c r="D137" s="124"/>
      <c r="E137" s="124"/>
      <c r="F137" s="124"/>
      <c r="G137" s="124"/>
      <c r="H137" s="124"/>
      <c r="I137" s="124"/>
      <c r="J137" s="124"/>
      <c r="K137" s="648">
        <f>K136/J136-1</f>
        <v>0.88435402240631067</v>
      </c>
      <c r="L137" s="124"/>
      <c r="M137" s="124"/>
      <c r="N137" s="124"/>
      <c r="O137" s="124"/>
      <c r="P137" s="124"/>
    </row>
    <row r="138" spans="1:17" ht="12.75" customHeight="1">
      <c r="A138" s="807" t="s">
        <v>33</v>
      </c>
      <c r="B138" s="805"/>
      <c r="C138" s="805"/>
      <c r="D138" s="805"/>
      <c r="E138" s="805"/>
      <c r="F138" s="805"/>
      <c r="G138" s="805"/>
      <c r="H138" s="805" t="s">
        <v>282</v>
      </c>
      <c r="I138" s="805" t="s">
        <v>282</v>
      </c>
      <c r="J138" s="805" t="s">
        <v>282</v>
      </c>
      <c r="K138" s="805" t="s">
        <v>282</v>
      </c>
      <c r="L138" s="805" t="s">
        <v>282</v>
      </c>
      <c r="M138" s="805" t="s">
        <v>282</v>
      </c>
      <c r="N138" s="805" t="s">
        <v>282</v>
      </c>
      <c r="O138" s="805" t="s">
        <v>282</v>
      </c>
      <c r="P138" s="805" t="s">
        <v>282</v>
      </c>
    </row>
    <row r="139" spans="1:17">
      <c r="A139" s="808"/>
      <c r="B139" s="806"/>
      <c r="C139" s="806"/>
      <c r="D139" s="806"/>
      <c r="E139" s="806"/>
      <c r="F139" s="806"/>
      <c r="G139" s="806"/>
      <c r="H139" s="806"/>
      <c r="I139" s="806"/>
      <c r="J139" s="806"/>
      <c r="K139" s="806"/>
      <c r="L139" s="806"/>
      <c r="M139" s="806"/>
      <c r="N139" s="806"/>
      <c r="O139" s="806"/>
      <c r="P139" s="806"/>
    </row>
    <row r="140" spans="1:17">
      <c r="A140" s="3" t="s">
        <v>265</v>
      </c>
      <c r="B140" s="19"/>
      <c r="C140" s="19"/>
      <c r="D140" s="19"/>
      <c r="E140" s="120"/>
      <c r="F140" s="120"/>
      <c r="G140" s="120"/>
      <c r="H140" s="19">
        <f>H121/H$194</f>
        <v>473.00511172732729</v>
      </c>
      <c r="I140" s="19">
        <f t="shared" ref="I140:J140" si="91">I121/I$194</f>
        <v>213.40940718290665</v>
      </c>
      <c r="J140" s="19">
        <f t="shared" si="91"/>
        <v>74.787746807264142</v>
      </c>
      <c r="K140" s="120">
        <f t="shared" ref="K140:K154" si="92">J140*(1+K348)</f>
        <v>112.18162021089621</v>
      </c>
      <c r="L140" s="120">
        <f t="shared" ref="L140:L154" si="93">K140*(1+L348)</f>
        <v>168.27243031634433</v>
      </c>
      <c r="M140" s="120">
        <f t="shared" ref="M140:M154" si="94">L140*(1+M348)</f>
        <v>171.63787892267121</v>
      </c>
      <c r="N140" s="120">
        <f t="shared" ref="N140:N154" si="95">M140*(1+N348)</f>
        <v>175.07063650112462</v>
      </c>
      <c r="O140" s="120">
        <f t="shared" ref="O140:O154" si="96">N140*(1+O348)</f>
        <v>178.57204923114713</v>
      </c>
      <c r="P140" s="120">
        <f t="shared" ref="P140:P154" si="97">O140*(1+P348)</f>
        <v>182.14349021577007</v>
      </c>
    </row>
    <row r="141" spans="1:17">
      <c r="A141" s="3" t="s">
        <v>0</v>
      </c>
      <c r="B141" s="19"/>
      <c r="C141" s="19"/>
      <c r="D141" s="19"/>
      <c r="E141" s="120"/>
      <c r="F141" s="120"/>
      <c r="G141" s="120"/>
      <c r="H141" s="19">
        <f t="shared" ref="H141:J154" si="98">H122/H$194</f>
        <v>445.99089402152379</v>
      </c>
      <c r="I141" s="19">
        <f t="shared" si="98"/>
        <v>209.85776661547888</v>
      </c>
      <c r="J141" s="19">
        <f t="shared" si="98"/>
        <v>85.910570340922405</v>
      </c>
      <c r="K141" s="120">
        <f t="shared" si="92"/>
        <v>128.86585551138361</v>
      </c>
      <c r="L141" s="120">
        <f t="shared" si="93"/>
        <v>193.29878326707541</v>
      </c>
      <c r="M141" s="120">
        <f t="shared" si="94"/>
        <v>197.16475893241693</v>
      </c>
      <c r="N141" s="120">
        <f t="shared" si="95"/>
        <v>201.10805411106529</v>
      </c>
      <c r="O141" s="120">
        <f t="shared" si="96"/>
        <v>205.1302151932866</v>
      </c>
      <c r="P141" s="120">
        <f t="shared" si="97"/>
        <v>209.23281949715235</v>
      </c>
    </row>
    <row r="142" spans="1:17">
      <c r="A142" s="3" t="s">
        <v>1</v>
      </c>
      <c r="B142" s="19"/>
      <c r="C142" s="19"/>
      <c r="D142" s="19"/>
      <c r="E142" s="120"/>
      <c r="F142" s="120"/>
      <c r="G142" s="120"/>
      <c r="H142" s="19">
        <f t="shared" si="98"/>
        <v>424.20523458135972</v>
      </c>
      <c r="I142" s="19">
        <f t="shared" si="98"/>
        <v>188.5642902181354</v>
      </c>
      <c r="J142" s="19">
        <f t="shared" si="98"/>
        <v>62.240731053952274</v>
      </c>
      <c r="K142" s="120">
        <f t="shared" si="92"/>
        <v>93.361096580928404</v>
      </c>
      <c r="L142" s="120">
        <f t="shared" si="93"/>
        <v>140.04164487139261</v>
      </c>
      <c r="M142" s="120">
        <f t="shared" si="94"/>
        <v>142.84247776882046</v>
      </c>
      <c r="N142" s="120">
        <f t="shared" si="95"/>
        <v>145.69932732419687</v>
      </c>
      <c r="O142" s="120">
        <f t="shared" si="96"/>
        <v>148.6133138706808</v>
      </c>
      <c r="P142" s="120">
        <f t="shared" si="97"/>
        <v>151.58558014809441</v>
      </c>
    </row>
    <row r="143" spans="1:17">
      <c r="A143" s="3" t="s">
        <v>2</v>
      </c>
      <c r="B143" s="19"/>
      <c r="C143" s="19"/>
      <c r="D143" s="19"/>
      <c r="E143" s="120"/>
      <c r="F143" s="120"/>
      <c r="G143" s="120"/>
      <c r="H143" s="19">
        <f t="shared" si="98"/>
        <v>251.58592125253017</v>
      </c>
      <c r="I143" s="19">
        <f t="shared" si="98"/>
        <v>125.12577022113055</v>
      </c>
      <c r="J143" s="19">
        <f t="shared" si="98"/>
        <v>65.277438431395481</v>
      </c>
      <c r="K143" s="120">
        <f t="shared" si="92"/>
        <v>97.916157647093229</v>
      </c>
      <c r="L143" s="120">
        <f t="shared" si="93"/>
        <v>146.87423647063986</v>
      </c>
      <c r="M143" s="120">
        <f t="shared" si="94"/>
        <v>149.81172120005266</v>
      </c>
      <c r="N143" s="120">
        <f t="shared" si="95"/>
        <v>152.8079556240537</v>
      </c>
      <c r="O143" s="120">
        <f t="shared" si="96"/>
        <v>155.86411473653479</v>
      </c>
      <c r="P143" s="120">
        <f t="shared" si="97"/>
        <v>158.98139703126549</v>
      </c>
    </row>
    <row r="144" spans="1:17">
      <c r="A144" s="3" t="s">
        <v>3</v>
      </c>
      <c r="B144" s="19"/>
      <c r="C144" s="19"/>
      <c r="D144" s="19"/>
      <c r="E144" s="120"/>
      <c r="F144" s="120"/>
      <c r="G144" s="120"/>
      <c r="H144" s="19">
        <f t="shared" si="98"/>
        <v>165.26344949432709</v>
      </c>
      <c r="I144" s="19">
        <f t="shared" si="98"/>
        <v>85.108437560481207</v>
      </c>
      <c r="J144" s="19">
        <f t="shared" si="98"/>
        <v>42.031325755231386</v>
      </c>
      <c r="K144" s="120">
        <f t="shared" si="92"/>
        <v>63.046988632847075</v>
      </c>
      <c r="L144" s="120">
        <f t="shared" si="93"/>
        <v>94.570482949270612</v>
      </c>
      <c r="M144" s="120">
        <f t="shared" si="94"/>
        <v>96.461892608256022</v>
      </c>
      <c r="N144" s="120">
        <f t="shared" si="95"/>
        <v>98.391130460421138</v>
      </c>
      <c r="O144" s="120">
        <f t="shared" si="96"/>
        <v>100.35895306962956</v>
      </c>
      <c r="P144" s="120">
        <f t="shared" si="97"/>
        <v>102.36613213102216</v>
      </c>
    </row>
    <row r="145" spans="1:17">
      <c r="A145" s="3" t="s">
        <v>4</v>
      </c>
      <c r="B145" s="19"/>
      <c r="C145" s="19"/>
      <c r="D145" s="19"/>
      <c r="E145" s="120"/>
      <c r="F145" s="120"/>
      <c r="G145" s="120"/>
      <c r="H145" s="19">
        <f t="shared" si="98"/>
        <v>160.59875535537429</v>
      </c>
      <c r="I145" s="19">
        <f t="shared" si="98"/>
        <v>84.961134495472692</v>
      </c>
      <c r="J145" s="19">
        <f t="shared" si="98"/>
        <v>61.299116363272212</v>
      </c>
      <c r="K145" s="120">
        <f t="shared" si="92"/>
        <v>91.948674544908314</v>
      </c>
      <c r="L145" s="120">
        <f t="shared" si="93"/>
        <v>137.92301181736246</v>
      </c>
      <c r="M145" s="120">
        <f t="shared" si="94"/>
        <v>140.68147205370971</v>
      </c>
      <c r="N145" s="120">
        <f t="shared" si="95"/>
        <v>143.49510149478391</v>
      </c>
      <c r="O145" s="120">
        <f t="shared" si="96"/>
        <v>146.36500352467959</v>
      </c>
      <c r="P145" s="120">
        <f t="shared" si="97"/>
        <v>149.29230359517319</v>
      </c>
    </row>
    <row r="146" spans="1:17">
      <c r="A146" s="3" t="s">
        <v>5</v>
      </c>
      <c r="B146" s="19"/>
      <c r="C146" s="19"/>
      <c r="D146" s="19"/>
      <c r="E146" s="120"/>
      <c r="F146" s="120"/>
      <c r="G146" s="120"/>
      <c r="H146" s="19">
        <f t="shared" si="98"/>
        <v>21.631878314704103</v>
      </c>
      <c r="I146" s="19">
        <f t="shared" si="98"/>
        <v>0</v>
      </c>
      <c r="J146" s="19">
        <f t="shared" si="98"/>
        <v>0</v>
      </c>
      <c r="K146" s="120">
        <f t="shared" si="92"/>
        <v>0</v>
      </c>
      <c r="L146" s="120">
        <f t="shared" si="93"/>
        <v>0</v>
      </c>
      <c r="M146" s="120">
        <f t="shared" si="94"/>
        <v>0</v>
      </c>
      <c r="N146" s="120">
        <f t="shared" si="95"/>
        <v>0</v>
      </c>
      <c r="O146" s="120">
        <f t="shared" si="96"/>
        <v>0</v>
      </c>
      <c r="P146" s="120">
        <f t="shared" si="97"/>
        <v>0</v>
      </c>
    </row>
    <row r="147" spans="1:17">
      <c r="A147" s="3" t="s">
        <v>6</v>
      </c>
      <c r="B147" s="19"/>
      <c r="C147" s="19"/>
      <c r="D147" s="19"/>
      <c r="E147" s="120"/>
      <c r="F147" s="120"/>
      <c r="G147" s="120"/>
      <c r="H147" s="19">
        <f t="shared" si="98"/>
        <v>284.95642547734622</v>
      </c>
      <c r="I147" s="19">
        <f t="shared" si="98"/>
        <v>138.62855118024535</v>
      </c>
      <c r="J147" s="19">
        <f t="shared" si="98"/>
        <v>105.95519306877428</v>
      </c>
      <c r="K147" s="120">
        <f t="shared" si="92"/>
        <v>158.93278960316141</v>
      </c>
      <c r="L147" s="120">
        <f t="shared" si="93"/>
        <v>238.39918440474213</v>
      </c>
      <c r="M147" s="120">
        <f t="shared" si="94"/>
        <v>243.16716809283699</v>
      </c>
      <c r="N147" s="120">
        <f t="shared" si="95"/>
        <v>248.03051145469374</v>
      </c>
      <c r="O147" s="120">
        <f t="shared" si="96"/>
        <v>252.99112168378761</v>
      </c>
      <c r="P147" s="120">
        <f t="shared" si="97"/>
        <v>258.05094411746336</v>
      </c>
    </row>
    <row r="148" spans="1:17">
      <c r="A148" s="3" t="s">
        <v>266</v>
      </c>
      <c r="B148" s="19"/>
      <c r="C148" s="19"/>
      <c r="D148" s="19"/>
      <c r="E148" s="120"/>
      <c r="F148" s="120"/>
      <c r="G148" s="120"/>
      <c r="H148" s="19">
        <f t="shared" si="98"/>
        <v>357.48985631930429</v>
      </c>
      <c r="I148" s="19">
        <f t="shared" si="98"/>
        <v>177.63112939305819</v>
      </c>
      <c r="J148" s="19">
        <f t="shared" si="98"/>
        <v>130.55487686279096</v>
      </c>
      <c r="K148" s="120">
        <f t="shared" si="92"/>
        <v>195.83231529418646</v>
      </c>
      <c r="L148" s="120">
        <f t="shared" si="93"/>
        <v>293.74847294127972</v>
      </c>
      <c r="M148" s="120">
        <f t="shared" si="94"/>
        <v>299.62344240010532</v>
      </c>
      <c r="N148" s="120">
        <f t="shared" si="95"/>
        <v>305.61591124810741</v>
      </c>
      <c r="O148" s="120">
        <f t="shared" si="96"/>
        <v>311.72822947306958</v>
      </c>
      <c r="P148" s="120">
        <f t="shared" si="97"/>
        <v>317.96279406253097</v>
      </c>
    </row>
    <row r="149" spans="1:17">
      <c r="A149" s="3" t="s">
        <v>22</v>
      </c>
      <c r="B149" s="19"/>
      <c r="C149" s="19"/>
      <c r="D149" s="19"/>
      <c r="E149" s="120"/>
      <c r="F149" s="120"/>
      <c r="G149" s="120"/>
      <c r="H149" s="19">
        <f t="shared" si="98"/>
        <v>116.61735347381951</v>
      </c>
      <c r="I149" s="19">
        <f t="shared" si="98"/>
        <v>54.714905147055518</v>
      </c>
      <c r="J149" s="19">
        <f t="shared" si="98"/>
        <v>43.479058342151987</v>
      </c>
      <c r="K149" s="120">
        <f t="shared" si="92"/>
        <v>65.218587513227988</v>
      </c>
      <c r="L149" s="120">
        <f t="shared" si="93"/>
        <v>97.827881269841981</v>
      </c>
      <c r="M149" s="120">
        <f t="shared" si="94"/>
        <v>99.784438895238821</v>
      </c>
      <c r="N149" s="120">
        <f t="shared" si="95"/>
        <v>101.7801276731436</v>
      </c>
      <c r="O149" s="120">
        <f t="shared" si="96"/>
        <v>103.81573022660648</v>
      </c>
      <c r="P149" s="120">
        <f t="shared" si="97"/>
        <v>105.89204483113861</v>
      </c>
    </row>
    <row r="150" spans="1:17">
      <c r="A150" s="3" t="s">
        <v>7</v>
      </c>
      <c r="B150" s="19"/>
      <c r="C150" s="19"/>
      <c r="D150" s="19"/>
      <c r="E150" s="120"/>
      <c r="F150" s="120"/>
      <c r="G150" s="120"/>
      <c r="H150" s="19">
        <f t="shared" si="98"/>
        <v>362.48774289675367</v>
      </c>
      <c r="I150" s="19">
        <f t="shared" si="98"/>
        <v>167.63088797970164</v>
      </c>
      <c r="J150" s="19">
        <f t="shared" si="98"/>
        <v>57.273713560614937</v>
      </c>
      <c r="K150" s="120">
        <f t="shared" si="92"/>
        <v>85.910570340922405</v>
      </c>
      <c r="L150" s="120">
        <f t="shared" si="93"/>
        <v>128.86585551138361</v>
      </c>
      <c r="M150" s="120">
        <f t="shared" si="94"/>
        <v>131.4431726216113</v>
      </c>
      <c r="N150" s="120">
        <f t="shared" si="95"/>
        <v>134.07203607404352</v>
      </c>
      <c r="O150" s="120">
        <f t="shared" si="96"/>
        <v>136.75347679552439</v>
      </c>
      <c r="P150" s="120">
        <f t="shared" si="97"/>
        <v>139.48854633143489</v>
      </c>
    </row>
    <row r="151" spans="1:17">
      <c r="A151" s="3" t="s">
        <v>8</v>
      </c>
      <c r="B151" s="19"/>
      <c r="C151" s="19"/>
      <c r="D151" s="19"/>
      <c r="E151" s="120"/>
      <c r="F151" s="120"/>
      <c r="G151" s="120"/>
      <c r="H151" s="19">
        <f t="shared" si="98"/>
        <v>194.63564445718359</v>
      </c>
      <c r="I151" s="19">
        <f t="shared" si="98"/>
        <v>87.088845434484725</v>
      </c>
      <c r="J151" s="19">
        <f t="shared" si="98"/>
        <v>50.282224482315456</v>
      </c>
      <c r="K151" s="120">
        <f t="shared" si="92"/>
        <v>75.423336723473184</v>
      </c>
      <c r="L151" s="120">
        <f t="shared" si="93"/>
        <v>113.13500508520977</v>
      </c>
      <c r="M151" s="120">
        <f t="shared" si="94"/>
        <v>115.39770518691397</v>
      </c>
      <c r="N151" s="120">
        <f t="shared" si="95"/>
        <v>117.70565929065225</v>
      </c>
      <c r="O151" s="120">
        <f t="shared" si="96"/>
        <v>120.0597724764653</v>
      </c>
      <c r="P151" s="120">
        <f t="shared" si="97"/>
        <v>122.46096792599461</v>
      </c>
    </row>
    <row r="152" spans="1:17">
      <c r="A152" s="3" t="s">
        <v>267</v>
      </c>
      <c r="B152" s="19"/>
      <c r="C152" s="19"/>
      <c r="D152" s="19"/>
      <c r="E152" s="120"/>
      <c r="F152" s="120"/>
      <c r="G152" s="120"/>
      <c r="H152" s="556">
        <f t="shared" si="98"/>
        <v>83.426260562040113</v>
      </c>
      <c r="I152" s="556">
        <f t="shared" si="98"/>
        <v>36.252920999320366</v>
      </c>
      <c r="J152" s="556">
        <f t="shared" si="98"/>
        <v>16.101611210629105</v>
      </c>
      <c r="K152" s="120">
        <f t="shared" si="92"/>
        <v>24.15241681594366</v>
      </c>
      <c r="L152" s="120">
        <f t="shared" si="93"/>
        <v>36.228625223915486</v>
      </c>
      <c r="M152" s="120">
        <f t="shared" si="94"/>
        <v>36.953197728393796</v>
      </c>
      <c r="N152" s="120">
        <f t="shared" si="95"/>
        <v>37.692261682961671</v>
      </c>
      <c r="O152" s="120">
        <f t="shared" si="96"/>
        <v>38.446106916620906</v>
      </c>
      <c r="P152" s="120">
        <f t="shared" si="97"/>
        <v>39.215029054953327</v>
      </c>
    </row>
    <row r="153" spans="1:17">
      <c r="A153" s="3" t="s">
        <v>268</v>
      </c>
      <c r="B153" s="19"/>
      <c r="C153" s="19"/>
      <c r="D153" s="19"/>
      <c r="E153" s="120"/>
      <c r="F153" s="120"/>
      <c r="G153" s="120"/>
      <c r="H153" s="556">
        <f t="shared" si="98"/>
        <v>179.05249041057212</v>
      </c>
      <c r="I153" s="556">
        <f t="shared" si="98"/>
        <v>98.349346404025312</v>
      </c>
      <c r="J153" s="556">
        <f t="shared" si="98"/>
        <v>73.12815091494052</v>
      </c>
      <c r="K153" s="120">
        <f t="shared" si="92"/>
        <v>109.69222637241077</v>
      </c>
      <c r="L153" s="120">
        <f t="shared" si="93"/>
        <v>164.53833955861614</v>
      </c>
      <c r="M153" s="120">
        <f t="shared" si="94"/>
        <v>167.82910634978847</v>
      </c>
      <c r="N153" s="120">
        <f t="shared" si="95"/>
        <v>171.18568847678424</v>
      </c>
      <c r="O153" s="120">
        <f t="shared" si="96"/>
        <v>174.60940224631992</v>
      </c>
      <c r="P153" s="120">
        <f t="shared" si="97"/>
        <v>178.10159029124631</v>
      </c>
    </row>
    <row r="154" spans="1:17">
      <c r="A154" s="96" t="s">
        <v>269</v>
      </c>
      <c r="B154" s="111"/>
      <c r="C154" s="111"/>
      <c r="D154" s="111"/>
      <c r="E154" s="121"/>
      <c r="F154" s="121"/>
      <c r="G154" s="121"/>
      <c r="H154" s="111">
        <f t="shared" si="98"/>
        <v>114.56693846768641</v>
      </c>
      <c r="I154" s="111">
        <f t="shared" si="98"/>
        <v>51.916146911893541</v>
      </c>
      <c r="J154" s="111">
        <f t="shared" si="98"/>
        <v>23.799311306938634</v>
      </c>
      <c r="K154" s="120">
        <f t="shared" si="92"/>
        <v>35.698966960407951</v>
      </c>
      <c r="L154" s="120">
        <f t="shared" si="93"/>
        <v>53.54845044061193</v>
      </c>
      <c r="M154" s="120">
        <f t="shared" si="94"/>
        <v>54.619419449424171</v>
      </c>
      <c r="N154" s="120">
        <f t="shared" si="95"/>
        <v>55.711807838412653</v>
      </c>
      <c r="O154" s="120">
        <f t="shared" si="96"/>
        <v>56.82604399518091</v>
      </c>
      <c r="P154" s="120">
        <f t="shared" si="97"/>
        <v>57.962564875084531</v>
      </c>
    </row>
    <row r="155" spans="1:17">
      <c r="A155" s="5" t="s">
        <v>45</v>
      </c>
      <c r="B155" s="99"/>
      <c r="C155" s="99"/>
      <c r="D155" s="99"/>
      <c r="E155" s="99"/>
      <c r="F155" s="99"/>
      <c r="G155" s="99"/>
      <c r="H155" s="99">
        <f t="shared" ref="H155:P155" si="99">SUM(H140:H154)</f>
        <v>3635.5139568118525</v>
      </c>
      <c r="I155" s="99">
        <f t="shared" si="99"/>
        <v>1719.23953974339</v>
      </c>
      <c r="J155" s="99">
        <f t="shared" si="99"/>
        <v>892.12106850119392</v>
      </c>
      <c r="K155" s="551">
        <f t="shared" si="99"/>
        <v>1338.1816027517905</v>
      </c>
      <c r="L155" s="551">
        <f t="shared" si="99"/>
        <v>2007.2724041276861</v>
      </c>
      <c r="M155" s="551">
        <f t="shared" si="99"/>
        <v>2047.4178522102397</v>
      </c>
      <c r="N155" s="551">
        <f t="shared" si="99"/>
        <v>2088.3662092544446</v>
      </c>
      <c r="O155" s="551">
        <f t="shared" si="99"/>
        <v>2130.1335334395339</v>
      </c>
      <c r="P155" s="551">
        <f t="shared" si="99"/>
        <v>2172.7362041083238</v>
      </c>
    </row>
    <row r="156" spans="1:17">
      <c r="A156" s="5"/>
      <c r="B156" s="99"/>
      <c r="C156" s="99"/>
      <c r="D156" s="99"/>
      <c r="E156" s="189"/>
      <c r="F156" s="189"/>
      <c r="G156" s="189"/>
      <c r="H156" s="189"/>
      <c r="I156" s="189"/>
      <c r="J156" s="189"/>
      <c r="K156" s="189"/>
      <c r="L156" s="189"/>
      <c r="M156" s="189"/>
      <c r="N156" s="189"/>
      <c r="O156" s="189"/>
      <c r="P156" s="189"/>
    </row>
    <row r="157" spans="1:17">
      <c r="A157" s="807" t="s">
        <v>33</v>
      </c>
      <c r="B157" s="805"/>
      <c r="C157" s="805"/>
      <c r="D157" s="805"/>
      <c r="E157" s="805"/>
      <c r="F157" s="805"/>
      <c r="G157" s="805"/>
      <c r="H157" s="805" t="s">
        <v>621</v>
      </c>
      <c r="I157" s="805" t="s">
        <v>621</v>
      </c>
      <c r="J157" s="805" t="s">
        <v>621</v>
      </c>
      <c r="K157" s="805" t="s">
        <v>621</v>
      </c>
      <c r="L157" s="805" t="s">
        <v>621</v>
      </c>
      <c r="M157" s="805" t="s">
        <v>621</v>
      </c>
      <c r="N157" s="805" t="s">
        <v>621</v>
      </c>
      <c r="O157" s="805" t="s">
        <v>621</v>
      </c>
      <c r="P157" s="805" t="s">
        <v>621</v>
      </c>
    </row>
    <row r="158" spans="1:17">
      <c r="A158" s="808"/>
      <c r="B158" s="806"/>
      <c r="C158" s="806"/>
      <c r="D158" s="806"/>
      <c r="E158" s="806"/>
      <c r="F158" s="806"/>
      <c r="G158" s="806"/>
      <c r="H158" s="806"/>
      <c r="I158" s="806"/>
      <c r="J158" s="806"/>
      <c r="K158" s="806"/>
      <c r="L158" s="806"/>
      <c r="M158" s="806"/>
      <c r="N158" s="806"/>
      <c r="O158" s="806"/>
      <c r="P158" s="806"/>
    </row>
    <row r="159" spans="1:17">
      <c r="A159" s="3" t="s">
        <v>265</v>
      </c>
      <c r="B159" s="103"/>
      <c r="C159" s="103"/>
      <c r="D159" s="103"/>
      <c r="E159" s="103"/>
      <c r="F159" s="103"/>
      <c r="G159" s="103"/>
      <c r="H159" s="103">
        <v>1056</v>
      </c>
      <c r="I159" s="103">
        <v>658</v>
      </c>
      <c r="J159" s="103">
        <v>286</v>
      </c>
      <c r="K159" s="569">
        <f>K178*K48*K29*K10/1000000</f>
        <v>455.35670104701285</v>
      </c>
      <c r="L159" s="569">
        <f t="shared" ref="L159:O159" si="100">L178*L48*L29*L10/1000000</f>
        <v>926.79468138036236</v>
      </c>
      <c r="M159" s="569">
        <f t="shared" si="100"/>
        <v>1612.8889702858896</v>
      </c>
      <c r="N159" s="569">
        <f t="shared" si="100"/>
        <v>4114.3094792357633</v>
      </c>
      <c r="O159" s="569">
        <f t="shared" si="100"/>
        <v>5875.2339363486681</v>
      </c>
      <c r="P159" s="569">
        <f>P178*P48*P29*P10/1000000</f>
        <v>8389.8340611058993</v>
      </c>
      <c r="Q159" s="447"/>
    </row>
    <row r="160" spans="1:17">
      <c r="A160" s="3" t="s">
        <v>0</v>
      </c>
      <c r="B160" s="103"/>
      <c r="C160" s="103"/>
      <c r="D160" s="103"/>
      <c r="E160" s="103"/>
      <c r="F160" s="103"/>
      <c r="G160" s="103"/>
      <c r="H160" s="103">
        <v>1167</v>
      </c>
      <c r="I160" s="103">
        <v>730</v>
      </c>
      <c r="J160" s="103">
        <v>383</v>
      </c>
      <c r="K160" s="570">
        <f t="shared" ref="K160:P160" si="101">K179*K49*K30*K11/1000000</f>
        <v>603.86780106253184</v>
      </c>
      <c r="L160" s="570">
        <f t="shared" si="101"/>
        <v>1229.061667468088</v>
      </c>
      <c r="M160" s="570">
        <f t="shared" si="101"/>
        <v>2138.9203532199572</v>
      </c>
      <c r="N160" s="570">
        <f t="shared" si="101"/>
        <v>5456.1600002902351</v>
      </c>
      <c r="O160" s="570">
        <f t="shared" si="101"/>
        <v>7791.3964804144553</v>
      </c>
      <c r="P160" s="570">
        <f t="shared" si="101"/>
        <v>11126.114174031842</v>
      </c>
      <c r="Q160" s="447"/>
    </row>
    <row r="161" spans="1:18">
      <c r="A161" s="3" t="s">
        <v>1</v>
      </c>
      <c r="B161" s="103"/>
      <c r="C161" s="103"/>
      <c r="D161" s="103"/>
      <c r="E161" s="103"/>
      <c r="F161" s="103"/>
      <c r="G161" s="103"/>
      <c r="H161" s="103">
        <v>853</v>
      </c>
      <c r="I161" s="103">
        <v>439</v>
      </c>
      <c r="J161" s="103">
        <v>197</v>
      </c>
      <c r="K161" s="570">
        <f t="shared" ref="K161:P161" si="102">K180*K50*K31*K12/1000000</f>
        <v>402.15255428188021</v>
      </c>
      <c r="L161" s="570">
        <f t="shared" si="102"/>
        <v>818.50744164956006</v>
      </c>
      <c r="M161" s="570">
        <f t="shared" si="102"/>
        <v>1424.4380673044609</v>
      </c>
      <c r="N161" s="570">
        <f t="shared" si="102"/>
        <v>3633.5911218093374</v>
      </c>
      <c r="O161" s="570">
        <f t="shared" si="102"/>
        <v>5188.7681219437345</v>
      </c>
      <c r="P161" s="570">
        <f t="shared" si="102"/>
        <v>7409.5608781356514</v>
      </c>
      <c r="Q161" s="447"/>
    </row>
    <row r="162" spans="1:18">
      <c r="A162" s="3" t="s">
        <v>2</v>
      </c>
      <c r="B162" s="103"/>
      <c r="C162" s="103"/>
      <c r="D162" s="103"/>
      <c r="E162" s="103"/>
      <c r="F162" s="103"/>
      <c r="G162" s="103"/>
      <c r="H162" s="103">
        <v>554</v>
      </c>
      <c r="I162" s="103">
        <v>356</v>
      </c>
      <c r="J162" s="103">
        <v>221</v>
      </c>
      <c r="K162" s="570">
        <f t="shared" ref="K162:P162" si="103">K181*K51*K32*K13/1000000</f>
        <v>391.19217236634375</v>
      </c>
      <c r="L162" s="570">
        <f t="shared" si="103"/>
        <v>796.1996033288325</v>
      </c>
      <c r="M162" s="570">
        <f t="shared" si="103"/>
        <v>1385.6160206297495</v>
      </c>
      <c r="N162" s="570">
        <f t="shared" si="103"/>
        <v>3534.560179457003</v>
      </c>
      <c r="O162" s="570">
        <f t="shared" si="103"/>
        <v>5047.3519362646002</v>
      </c>
      <c r="P162" s="570">
        <f t="shared" si="103"/>
        <v>7207.6185649858489</v>
      </c>
      <c r="Q162" s="447"/>
    </row>
    <row r="163" spans="1:18">
      <c r="A163" s="3" t="s">
        <v>3</v>
      </c>
      <c r="B163" s="103"/>
      <c r="C163" s="103"/>
      <c r="D163" s="103"/>
      <c r="E163" s="103"/>
      <c r="F163" s="103"/>
      <c r="G163" s="103"/>
      <c r="H163" s="103">
        <v>287</v>
      </c>
      <c r="I163" s="103">
        <v>194</v>
      </c>
      <c r="J163" s="103">
        <v>83</v>
      </c>
      <c r="K163" s="570">
        <f t="shared" ref="K163:P163" si="104">K182*K52*K33*K14/1000000</f>
        <v>141.41440235395527</v>
      </c>
      <c r="L163" s="570">
        <f t="shared" si="104"/>
        <v>287.82296531680328</v>
      </c>
      <c r="M163" s="570">
        <f t="shared" si="104"/>
        <v>500.89463770231623</v>
      </c>
      <c r="N163" s="570">
        <f t="shared" si="104"/>
        <v>1277.7293378301877</v>
      </c>
      <c r="O163" s="570">
        <f t="shared" si="104"/>
        <v>1824.5974944215079</v>
      </c>
      <c r="P163" s="570">
        <f t="shared" si="104"/>
        <v>2605.5252220339125</v>
      </c>
      <c r="Q163" s="447"/>
    </row>
    <row r="164" spans="1:18">
      <c r="A164" s="3" t="s">
        <v>4</v>
      </c>
      <c r="B164" s="103"/>
      <c r="C164" s="103"/>
      <c r="D164" s="103"/>
      <c r="E164" s="103"/>
      <c r="F164" s="103"/>
      <c r="G164" s="103"/>
      <c r="H164" s="103">
        <v>208</v>
      </c>
      <c r="I164" s="103">
        <v>152</v>
      </c>
      <c r="J164" s="103">
        <v>127</v>
      </c>
      <c r="K164" s="570">
        <f t="shared" ref="K164:P164" si="105">K183*K53*K34*K15/1000000</f>
        <v>209.30736025028136</v>
      </c>
      <c r="L164" s="570">
        <f t="shared" si="105"/>
        <v>426.00657420367355</v>
      </c>
      <c r="M164" s="570">
        <f t="shared" si="105"/>
        <v>741.37381084127276</v>
      </c>
      <c r="N164" s="570">
        <f t="shared" si="105"/>
        <v>1891.1663194402809</v>
      </c>
      <c r="O164" s="570">
        <f t="shared" si="105"/>
        <v>2700.5855041607215</v>
      </c>
      <c r="P164" s="570">
        <f t="shared" si="105"/>
        <v>3856.4360999415098</v>
      </c>
      <c r="Q164" s="447"/>
    </row>
    <row r="165" spans="1:18">
      <c r="A165" s="3" t="s">
        <v>5</v>
      </c>
      <c r="B165" s="103"/>
      <c r="C165" s="103"/>
      <c r="D165" s="103"/>
      <c r="E165" s="103"/>
      <c r="F165" s="103"/>
      <c r="G165" s="103"/>
      <c r="H165" s="103">
        <v>0</v>
      </c>
      <c r="I165" s="103">
        <v>0</v>
      </c>
      <c r="J165" s="103">
        <f t="shared" ref="J165" si="106">J184*J54*J35*J16/1000</f>
        <v>0</v>
      </c>
      <c r="K165" s="570">
        <f t="shared" ref="K165:P165" si="107">K184*K54*K35*K16/1000000</f>
        <v>0</v>
      </c>
      <c r="L165" s="570">
        <f t="shared" si="107"/>
        <v>0</v>
      </c>
      <c r="M165" s="570">
        <f t="shared" si="107"/>
        <v>0</v>
      </c>
      <c r="N165" s="570">
        <f t="shared" si="107"/>
        <v>0</v>
      </c>
      <c r="O165" s="570">
        <f t="shared" si="107"/>
        <v>0</v>
      </c>
      <c r="P165" s="570">
        <f t="shared" si="107"/>
        <v>0</v>
      </c>
      <c r="Q165" s="447"/>
    </row>
    <row r="166" spans="1:18">
      <c r="A166" s="3" t="s">
        <v>6</v>
      </c>
      <c r="B166" s="103"/>
      <c r="C166" s="103"/>
      <c r="D166" s="103"/>
      <c r="E166" s="103"/>
      <c r="F166" s="103"/>
      <c r="G166" s="103"/>
      <c r="H166" s="103">
        <v>314</v>
      </c>
      <c r="I166" s="103">
        <v>227</v>
      </c>
      <c r="J166" s="103">
        <v>208</v>
      </c>
      <c r="K166" s="570">
        <f t="shared" ref="K166:P166" si="108">K185*K55*K36*K17/1000000</f>
        <v>305.47321802078318</v>
      </c>
      <c r="L166" s="570">
        <f t="shared" si="108"/>
        <v>621.73446248807102</v>
      </c>
      <c r="M166" s="570">
        <f t="shared" si="108"/>
        <v>1081.9965599069778</v>
      </c>
      <c r="N166" s="570">
        <f t="shared" si="108"/>
        <v>2760.0589903821424</v>
      </c>
      <c r="O166" s="570">
        <f t="shared" si="108"/>
        <v>3941.3642382656994</v>
      </c>
      <c r="P166" s="570">
        <f t="shared" si="108"/>
        <v>5628.2681322434191</v>
      </c>
      <c r="Q166" s="447"/>
    </row>
    <row r="167" spans="1:18">
      <c r="A167" s="3" t="s">
        <v>266</v>
      </c>
      <c r="B167" s="103"/>
      <c r="C167" s="103"/>
      <c r="D167" s="103"/>
      <c r="E167" s="103"/>
      <c r="F167" s="103"/>
      <c r="G167" s="103"/>
      <c r="H167" s="103">
        <v>525</v>
      </c>
      <c r="I167" s="103">
        <v>353</v>
      </c>
      <c r="J167" s="103">
        <v>299</v>
      </c>
      <c r="K167" s="570">
        <f t="shared" ref="K167:P167" si="109">K186*K56*K37*K18/1000000</f>
        <v>490.34631401253728</v>
      </c>
      <c r="L167" s="570">
        <f t="shared" si="109"/>
        <v>998.00959295505197</v>
      </c>
      <c r="M167" s="570">
        <f t="shared" si="109"/>
        <v>1736.8233731329451</v>
      </c>
      <c r="N167" s="570">
        <f t="shared" si="109"/>
        <v>4430.4530562773252</v>
      </c>
      <c r="O167" s="570">
        <f t="shared" si="109"/>
        <v>6326.6869643640202</v>
      </c>
      <c r="P167" s="570">
        <f t="shared" si="109"/>
        <v>9034.5089851118209</v>
      </c>
      <c r="Q167" s="447"/>
    </row>
    <row r="168" spans="1:18">
      <c r="A168" s="3" t="s">
        <v>22</v>
      </c>
      <c r="B168" s="103"/>
      <c r="C168" s="103"/>
      <c r="D168" s="103"/>
      <c r="E168" s="103"/>
      <c r="F168" s="103"/>
      <c r="G168" s="103"/>
      <c r="H168" s="103">
        <v>181</v>
      </c>
      <c r="I168" s="103">
        <v>113</v>
      </c>
      <c r="J168" s="103">
        <v>110</v>
      </c>
      <c r="K168" s="570">
        <f t="shared" ref="K168:P168" si="110">K187*K57*K38*K19/1000000</f>
        <v>196.54458439394782</v>
      </c>
      <c r="L168" s="570">
        <f t="shared" si="110"/>
        <v>400.03029504471499</v>
      </c>
      <c r="M168" s="570">
        <f t="shared" si="110"/>
        <v>696.16762333688325</v>
      </c>
      <c r="N168" s="570">
        <f t="shared" si="110"/>
        <v>1775.8501078498132</v>
      </c>
      <c r="O168" s="570">
        <f t="shared" si="110"/>
        <v>2535.9139540095334</v>
      </c>
      <c r="P168" s="570">
        <f t="shared" si="110"/>
        <v>3621.2851263256134</v>
      </c>
      <c r="Q168" s="447"/>
    </row>
    <row r="169" spans="1:18">
      <c r="A169" s="3" t="s">
        <v>7</v>
      </c>
      <c r="B169" s="103"/>
      <c r="C169" s="103"/>
      <c r="D169" s="103"/>
      <c r="E169" s="103"/>
      <c r="F169" s="103"/>
      <c r="G169" s="103"/>
      <c r="H169" s="103">
        <v>708</v>
      </c>
      <c r="I169" s="103">
        <v>461</v>
      </c>
      <c r="J169" s="103">
        <v>157</v>
      </c>
      <c r="K169" s="570">
        <f t="shared" ref="K169:P169" si="111">K188*K58*K39*K20/1000000</f>
        <v>257.03320502458536</v>
      </c>
      <c r="L169" s="570">
        <f t="shared" si="111"/>
        <v>523.14373941834094</v>
      </c>
      <c r="M169" s="570">
        <f t="shared" si="111"/>
        <v>910.42038127069077</v>
      </c>
      <c r="N169" s="570">
        <f t="shared" si="111"/>
        <v>2322.3862731775603</v>
      </c>
      <c r="O169" s="570">
        <f t="shared" si="111"/>
        <v>3316.3675980975559</v>
      </c>
      <c r="P169" s="570">
        <f t="shared" si="111"/>
        <v>4735.7729300833098</v>
      </c>
      <c r="Q169" s="447"/>
    </row>
    <row r="170" spans="1:18">
      <c r="A170" s="3" t="s">
        <v>8</v>
      </c>
      <c r="B170" s="103"/>
      <c r="C170" s="103"/>
      <c r="D170" s="103"/>
      <c r="E170" s="103"/>
      <c r="F170" s="103"/>
      <c r="G170" s="103"/>
      <c r="H170" s="103">
        <v>290</v>
      </c>
      <c r="I170" s="103">
        <v>179</v>
      </c>
      <c r="J170" s="103">
        <v>139</v>
      </c>
      <c r="K170" s="570">
        <f t="shared" ref="K170:P170" si="112">K189*K59*K40*K21/1000000</f>
        <v>250.88354839802338</v>
      </c>
      <c r="L170" s="570">
        <f t="shared" si="112"/>
        <v>510.62724621486302</v>
      </c>
      <c r="M170" s="570">
        <f t="shared" si="112"/>
        <v>888.63808769464185</v>
      </c>
      <c r="N170" s="570">
        <f t="shared" si="112"/>
        <v>2266.8219419740626</v>
      </c>
      <c r="O170" s="570">
        <f t="shared" si="112"/>
        <v>3237.0217331389604</v>
      </c>
      <c r="P170" s="570">
        <f t="shared" si="112"/>
        <v>4622.4670349224361</v>
      </c>
      <c r="Q170" s="447"/>
    </row>
    <row r="171" spans="1:18">
      <c r="A171" s="3" t="s">
        <v>267</v>
      </c>
      <c r="B171" s="103"/>
      <c r="C171" s="103"/>
      <c r="D171" s="103"/>
      <c r="E171" s="103"/>
      <c r="F171" s="103"/>
      <c r="G171" s="103"/>
      <c r="H171" s="103">
        <v>57</v>
      </c>
      <c r="I171" s="103">
        <v>41</v>
      </c>
      <c r="J171" s="103">
        <v>17</v>
      </c>
      <c r="K171" s="570">
        <f t="shared" ref="K171:P171" si="113">K190*K60*K41*K22/1000000</f>
        <v>27.935972786232654</v>
      </c>
      <c r="L171" s="570">
        <f t="shared" si="113"/>
        <v>56.858526377091529</v>
      </c>
      <c r="M171" s="570">
        <f t="shared" si="113"/>
        <v>98.950168686480978</v>
      </c>
      <c r="N171" s="570">
        <f t="shared" si="113"/>
        <v>252.41143345819069</v>
      </c>
      <c r="O171" s="570">
        <f t="shared" si="113"/>
        <v>360.44352697829623</v>
      </c>
      <c r="P171" s="570">
        <f t="shared" si="113"/>
        <v>514.71335652500704</v>
      </c>
      <c r="Q171" s="447"/>
    </row>
    <row r="172" spans="1:18">
      <c r="A172" s="3" t="s">
        <v>268</v>
      </c>
      <c r="B172" s="104"/>
      <c r="C172" s="104"/>
      <c r="D172" s="118"/>
      <c r="E172" s="104"/>
      <c r="F172" s="104"/>
      <c r="G172" s="104"/>
      <c r="H172" s="104">
        <v>596</v>
      </c>
      <c r="I172" s="104">
        <v>355</v>
      </c>
      <c r="J172" s="104">
        <v>197</v>
      </c>
      <c r="K172" s="570">
        <f t="shared" ref="K172:P173" si="114">K191*K61*K42*K23/1000000</f>
        <v>298.55805629886788</v>
      </c>
      <c r="L172" s="570">
        <f t="shared" si="114"/>
        <v>607.65992468063348</v>
      </c>
      <c r="M172" s="570">
        <f t="shared" si="114"/>
        <v>1057.5028211668316</v>
      </c>
      <c r="N172" s="570">
        <f t="shared" si="114"/>
        <v>2697.5780488312516</v>
      </c>
      <c r="O172" s="570">
        <f t="shared" si="114"/>
        <v>3852.1414537310275</v>
      </c>
      <c r="P172" s="570">
        <f t="shared" si="114"/>
        <v>5500.8579959279059</v>
      </c>
      <c r="Q172" s="447"/>
    </row>
    <row r="173" spans="1:18">
      <c r="A173" s="96" t="s">
        <v>269</v>
      </c>
      <c r="B173" s="105"/>
      <c r="C173" s="105"/>
      <c r="D173" s="119"/>
      <c r="E173" s="105"/>
      <c r="F173" s="105"/>
      <c r="G173" s="105"/>
      <c r="H173" s="105">
        <v>385</v>
      </c>
      <c r="I173" s="105">
        <v>445</v>
      </c>
      <c r="J173" s="105">
        <v>40</v>
      </c>
      <c r="K173" s="571">
        <f>K192*K62*K43*K24/1000000</f>
        <v>68.010768843328492</v>
      </c>
      <c r="L173" s="571">
        <f t="shared" si="114"/>
        <v>138.42339136693286</v>
      </c>
      <c r="M173" s="571">
        <f t="shared" si="114"/>
        <v>240.8964635325363</v>
      </c>
      <c r="N173" s="571">
        <f t="shared" si="114"/>
        <v>614.50144534785113</v>
      </c>
      <c r="O173" s="571">
        <f t="shared" si="114"/>
        <v>877.50806395673135</v>
      </c>
      <c r="P173" s="571">
        <f>P192*P62*P43*P24/1000000</f>
        <v>1253.0815153302121</v>
      </c>
      <c r="Q173" s="447"/>
    </row>
    <row r="174" spans="1:18">
      <c r="A174" s="5" t="s">
        <v>45</v>
      </c>
      <c r="B174" s="99"/>
      <c r="C174" s="99"/>
      <c r="D174" s="99"/>
      <c r="E174" s="99"/>
      <c r="F174" s="99"/>
      <c r="G174" s="99"/>
      <c r="H174" s="99">
        <f t="shared" ref="H174:P174" si="115">SUM(H159:H173)</f>
        <v>7181</v>
      </c>
      <c r="I174" s="99">
        <f t="shared" si="115"/>
        <v>4703</v>
      </c>
      <c r="J174" s="99">
        <f t="shared" si="115"/>
        <v>2464</v>
      </c>
      <c r="K174" s="551">
        <f t="shared" si="115"/>
        <v>4098.0766591403108</v>
      </c>
      <c r="L174" s="551">
        <f t="shared" si="115"/>
        <v>8340.8801118930187</v>
      </c>
      <c r="M174" s="551">
        <f t="shared" si="115"/>
        <v>14515.527338711636</v>
      </c>
      <c r="N174" s="551">
        <f t="shared" si="115"/>
        <v>37027.577735360996</v>
      </c>
      <c r="O174" s="551">
        <f t="shared" si="115"/>
        <v>52875.381006095507</v>
      </c>
      <c r="P174" s="551">
        <f t="shared" si="115"/>
        <v>75506.044076704391</v>
      </c>
      <c r="Q174" s="447"/>
      <c r="R174" s="44"/>
    </row>
    <row r="176" spans="1:18" ht="12.75" customHeight="1">
      <c r="A176" s="807" t="s">
        <v>33</v>
      </c>
      <c r="B176" s="805"/>
      <c r="C176" s="805"/>
      <c r="D176" s="805"/>
      <c r="E176" s="805"/>
      <c r="F176" s="805"/>
      <c r="G176" s="805"/>
      <c r="H176" s="805" t="s">
        <v>271</v>
      </c>
      <c r="I176" s="805" t="s">
        <v>271</v>
      </c>
      <c r="J176" s="805" t="s">
        <v>271</v>
      </c>
      <c r="K176" s="805" t="s">
        <v>271</v>
      </c>
      <c r="L176" s="805" t="s">
        <v>271</v>
      </c>
      <c r="M176" s="805" t="s">
        <v>271</v>
      </c>
      <c r="N176" s="805" t="s">
        <v>271</v>
      </c>
      <c r="O176" s="805" t="s">
        <v>271</v>
      </c>
      <c r="P176" s="805" t="s">
        <v>271</v>
      </c>
    </row>
    <row r="177" spans="1:16">
      <c r="A177" s="808"/>
      <c r="B177" s="806"/>
      <c r="C177" s="806"/>
      <c r="D177" s="806"/>
      <c r="E177" s="806"/>
      <c r="F177" s="806"/>
      <c r="G177" s="806"/>
      <c r="H177" s="806"/>
      <c r="I177" s="806"/>
      <c r="J177" s="806"/>
      <c r="K177" s="806"/>
      <c r="L177" s="806"/>
      <c r="M177" s="806"/>
      <c r="N177" s="806"/>
      <c r="O177" s="806"/>
      <c r="P177" s="806"/>
    </row>
    <row r="178" spans="1:16">
      <c r="A178" s="3" t="s">
        <v>265</v>
      </c>
      <c r="B178" s="106"/>
      <c r="C178" s="106"/>
      <c r="D178" s="106"/>
      <c r="E178" s="106"/>
      <c r="F178" s="106"/>
      <c r="G178" s="106"/>
      <c r="H178" s="106">
        <f>H159/(H10*H29*H48)*1000000</f>
        <v>29177.394988959801</v>
      </c>
      <c r="I178" s="106">
        <f t="shared" ref="I178:J178" si="116">I159/(I10*I29*I48)*1000000</f>
        <v>18908.602422406348</v>
      </c>
      <c r="J178" s="106">
        <f t="shared" si="116"/>
        <v>7795.9718921957747</v>
      </c>
      <c r="K178" s="568">
        <f>K198*K$194</f>
        <v>12731.654861142226</v>
      </c>
      <c r="L178" s="568">
        <f t="shared" ref="L178:P178" si="117">L198*L$194</f>
        <v>25912.938106205249</v>
      </c>
      <c r="M178" s="568">
        <f t="shared" si="117"/>
        <v>45095.955877682223</v>
      </c>
      <c r="N178" s="568">
        <f t="shared" si="117"/>
        <v>115035.02234866073</v>
      </c>
      <c r="O178" s="568">
        <f t="shared" si="117"/>
        <v>164270.01191388749</v>
      </c>
      <c r="P178" s="568">
        <f t="shared" si="117"/>
        <v>234577.57701303135</v>
      </c>
    </row>
    <row r="179" spans="1:16">
      <c r="A179" s="3" t="s">
        <v>0</v>
      </c>
      <c r="B179" s="106"/>
      <c r="C179" s="106"/>
      <c r="D179" s="106"/>
      <c r="E179" s="106"/>
      <c r="F179" s="106"/>
      <c r="G179" s="106"/>
      <c r="H179" s="106">
        <f t="shared" ref="H179:J185" si="118">H160/(H11*H30*H49)*1000000</f>
        <v>49863.846489427116</v>
      </c>
      <c r="I179" s="106">
        <f t="shared" si="118"/>
        <v>33737.170343363512</v>
      </c>
      <c r="J179" s="106">
        <f t="shared" si="118"/>
        <v>19417.69230613234</v>
      </c>
      <c r="K179" s="558">
        <f t="shared" ref="K179:P192" si="119">K199*K$194</f>
        <v>31711.165722520738</v>
      </c>
      <c r="L179" s="558">
        <f t="shared" si="119"/>
        <v>64542.236151190766</v>
      </c>
      <c r="M179" s="558">
        <f t="shared" si="119"/>
        <v>112322.03086318717</v>
      </c>
      <c r="N179" s="558">
        <f t="shared" si="119"/>
        <v>286521.64211000176</v>
      </c>
      <c r="O179" s="558">
        <f t="shared" si="119"/>
        <v>409152.90493308246</v>
      </c>
      <c r="P179" s="558">
        <f t="shared" si="119"/>
        <v>584270.34824444167</v>
      </c>
    </row>
    <row r="180" spans="1:16">
      <c r="A180" s="3" t="s">
        <v>1</v>
      </c>
      <c r="B180" s="106"/>
      <c r="C180" s="106"/>
      <c r="D180" s="106"/>
      <c r="E180" s="106"/>
      <c r="F180" s="106"/>
      <c r="G180" s="106"/>
      <c r="H180" s="106">
        <f t="shared" si="118"/>
        <v>23554.166558652545</v>
      </c>
      <c r="I180" s="106">
        <f t="shared" si="118"/>
        <v>12271.599947496561</v>
      </c>
      <c r="J180" s="106">
        <f t="shared" si="118"/>
        <v>7631.2150629803791</v>
      </c>
      <c r="K180" s="558">
        <f t="shared" si="119"/>
        <v>12462.589359804746</v>
      </c>
      <c r="L180" s="558">
        <f t="shared" si="119"/>
        <v>25365.304844173224</v>
      </c>
      <c r="M180" s="558">
        <f t="shared" si="119"/>
        <v>44142.916692371415</v>
      </c>
      <c r="N180" s="558">
        <f t="shared" si="119"/>
        <v>112603.92000594188</v>
      </c>
      <c r="O180" s="558">
        <f t="shared" si="119"/>
        <v>160798.39776848501</v>
      </c>
      <c r="P180" s="558">
        <f t="shared" si="119"/>
        <v>229620.11201339657</v>
      </c>
    </row>
    <row r="181" spans="1:16">
      <c r="A181" s="3" t="s">
        <v>2</v>
      </c>
      <c r="B181" s="106"/>
      <c r="C181" s="106"/>
      <c r="D181" s="106"/>
      <c r="E181" s="106"/>
      <c r="F181" s="106"/>
      <c r="G181" s="106"/>
      <c r="H181" s="106">
        <f t="shared" si="118"/>
        <v>36667.350572322743</v>
      </c>
      <c r="I181" s="106">
        <f t="shared" si="118"/>
        <v>23707.710513964052</v>
      </c>
      <c r="J181" s="106">
        <f t="shared" si="118"/>
        <v>15426.850482127473</v>
      </c>
      <c r="K181" s="558">
        <f t="shared" si="119"/>
        <v>25193.694724516619</v>
      </c>
      <c r="L181" s="558">
        <f t="shared" si="119"/>
        <v>51277.124551620058</v>
      </c>
      <c r="M181" s="558">
        <f t="shared" si="119"/>
        <v>89236.926234950428</v>
      </c>
      <c r="N181" s="558">
        <f t="shared" si="119"/>
        <v>227633.97745924254</v>
      </c>
      <c r="O181" s="558">
        <f t="shared" si="119"/>
        <v>325061.31981179834</v>
      </c>
      <c r="P181" s="558">
        <f t="shared" si="119"/>
        <v>464187.564691248</v>
      </c>
    </row>
    <row r="182" spans="1:16">
      <c r="A182" s="3" t="s">
        <v>3</v>
      </c>
      <c r="B182" s="106"/>
      <c r="C182" s="106"/>
      <c r="D182" s="106"/>
      <c r="E182" s="106"/>
      <c r="F182" s="106"/>
      <c r="G182" s="106"/>
      <c r="H182" s="106">
        <f t="shared" si="118"/>
        <v>26379.047425942659</v>
      </c>
      <c r="I182" s="106">
        <f t="shared" si="118"/>
        <v>18240.819968861226</v>
      </c>
      <c r="J182" s="106">
        <f t="shared" si="118"/>
        <v>8295.281643801005</v>
      </c>
      <c r="K182" s="558">
        <f t="shared" si="119"/>
        <v>13547.081021491036</v>
      </c>
      <c r="L182" s="558">
        <f t="shared" si="119"/>
        <v>27572.58784174667</v>
      </c>
      <c r="M182" s="558">
        <f t="shared" si="119"/>
        <v>47984.223157125176</v>
      </c>
      <c r="N182" s="558">
        <f t="shared" si="119"/>
        <v>122402.68724395249</v>
      </c>
      <c r="O182" s="558">
        <f t="shared" si="119"/>
        <v>174791.03738436414</v>
      </c>
      <c r="P182" s="558">
        <f t="shared" si="119"/>
        <v>249601.60138487196</v>
      </c>
    </row>
    <row r="183" spans="1:16">
      <c r="A183" s="3" t="s">
        <v>4</v>
      </c>
      <c r="B183" s="106"/>
      <c r="C183" s="106"/>
      <c r="D183" s="106"/>
      <c r="E183" s="106"/>
      <c r="F183" s="106"/>
      <c r="G183" s="106"/>
      <c r="H183" s="106">
        <f t="shared" si="118"/>
        <v>10960.327277480259</v>
      </c>
      <c r="I183" s="106">
        <f t="shared" si="118"/>
        <v>8049.9218018944948</v>
      </c>
      <c r="J183" s="106">
        <f t="shared" si="118"/>
        <v>6702.8960838936582</v>
      </c>
      <c r="K183" s="558">
        <f t="shared" si="119"/>
        <v>10946.545304462319</v>
      </c>
      <c r="L183" s="558">
        <f t="shared" si="119"/>
        <v>22279.676447799604</v>
      </c>
      <c r="M183" s="558">
        <f t="shared" si="119"/>
        <v>38773.036926229928</v>
      </c>
      <c r="N183" s="558">
        <f t="shared" si="119"/>
        <v>98905.923658260188</v>
      </c>
      <c r="O183" s="558">
        <f t="shared" si="119"/>
        <v>141237.65898399556</v>
      </c>
      <c r="P183" s="558">
        <f t="shared" si="119"/>
        <v>201687.37702914563</v>
      </c>
    </row>
    <row r="184" spans="1:16">
      <c r="A184" s="3" t="s">
        <v>5</v>
      </c>
      <c r="B184" s="106"/>
      <c r="C184" s="106"/>
      <c r="D184" s="106"/>
      <c r="E184" s="106"/>
      <c r="F184" s="106"/>
      <c r="G184" s="106"/>
      <c r="H184" s="106"/>
      <c r="I184" s="106"/>
      <c r="J184" s="106"/>
      <c r="K184" s="558">
        <f t="shared" si="119"/>
        <v>0</v>
      </c>
      <c r="L184" s="558">
        <f t="shared" si="119"/>
        <v>0</v>
      </c>
      <c r="M184" s="558">
        <f t="shared" si="119"/>
        <v>0</v>
      </c>
      <c r="N184" s="558">
        <f t="shared" si="119"/>
        <v>0</v>
      </c>
      <c r="O184" s="558">
        <f t="shared" si="119"/>
        <v>0</v>
      </c>
      <c r="P184" s="558">
        <f t="shared" si="119"/>
        <v>0</v>
      </c>
    </row>
    <row r="185" spans="1:16">
      <c r="A185" s="3" t="s">
        <v>6</v>
      </c>
      <c r="B185" s="106"/>
      <c r="C185" s="106"/>
      <c r="D185" s="106"/>
      <c r="E185" s="106"/>
      <c r="F185" s="106"/>
      <c r="G185" s="106"/>
      <c r="H185" s="519">
        <f t="shared" si="118"/>
        <v>7676.4294999953981</v>
      </c>
      <c r="I185" s="519">
        <f t="shared" si="118"/>
        <v>5521.1489068210285</v>
      </c>
      <c r="J185" s="519">
        <f t="shared" si="118"/>
        <v>4935.6261468212097</v>
      </c>
      <c r="K185" s="558">
        <f t="shared" si="119"/>
        <v>8060.4047184754654</v>
      </c>
      <c r="L185" s="558">
        <f t="shared" si="119"/>
        <v>16405.468955830675</v>
      </c>
      <c r="M185" s="558">
        <f t="shared" si="119"/>
        <v>28550.228505646155</v>
      </c>
      <c r="N185" s="558">
        <f t="shared" si="119"/>
        <v>72828.618670698779</v>
      </c>
      <c r="O185" s="558">
        <f t="shared" si="119"/>
        <v>103999.26746175786</v>
      </c>
      <c r="P185" s="558">
        <f t="shared" si="119"/>
        <v>148510.95393539022</v>
      </c>
    </row>
    <row r="186" spans="1:16">
      <c r="A186" s="3" t="s">
        <v>266</v>
      </c>
      <c r="B186" s="106"/>
      <c r="C186" s="106"/>
      <c r="D186" s="106"/>
      <c r="E186" s="106"/>
      <c r="F186" s="106"/>
      <c r="G186" s="106"/>
      <c r="H186" s="519">
        <f t="shared" ref="H186:J186" si="120">H167/(H18*H37*H56)*1000000</f>
        <v>18147.617323620092</v>
      </c>
      <c r="I186" s="519">
        <f t="shared" si="120"/>
        <v>12503.398940969902</v>
      </c>
      <c r="J186" s="519">
        <f t="shared" si="120"/>
        <v>9291.6661461469066</v>
      </c>
      <c r="K186" s="558">
        <f t="shared" si="119"/>
        <v>15174.283347035338</v>
      </c>
      <c r="L186" s="558">
        <f t="shared" si="119"/>
        <v>30884.458420079311</v>
      </c>
      <c r="M186" s="558">
        <f t="shared" si="119"/>
        <v>53747.829308652937</v>
      </c>
      <c r="N186" s="558">
        <f t="shared" si="119"/>
        <v>137105.03803230773</v>
      </c>
      <c r="O186" s="558">
        <f t="shared" si="119"/>
        <v>195785.99431013543</v>
      </c>
      <c r="P186" s="558">
        <f t="shared" si="119"/>
        <v>279582.3998748734</v>
      </c>
    </row>
    <row r="187" spans="1:16">
      <c r="A187" s="3" t="s">
        <v>22</v>
      </c>
      <c r="B187" s="106"/>
      <c r="C187" s="106"/>
      <c r="D187" s="106"/>
      <c r="E187" s="106"/>
      <c r="F187" s="106"/>
      <c r="G187" s="106"/>
      <c r="H187" s="519">
        <f t="shared" ref="H187:J187" si="121">H168/(H19*H38*H57)*1000000</f>
        <v>11891.696993779</v>
      </c>
      <c r="I187" s="519">
        <f t="shared" si="121"/>
        <v>7727.5989898592024</v>
      </c>
      <c r="J187" s="519">
        <f t="shared" si="121"/>
        <v>7834.7835042764382</v>
      </c>
      <c r="K187" s="558">
        <f t="shared" si="119"/>
        <v>12795.038369503796</v>
      </c>
      <c r="L187" s="558">
        <f t="shared" si="119"/>
        <v>26041.943561273027</v>
      </c>
      <c r="M187" s="558">
        <f t="shared" si="119"/>
        <v>45320.462426722435</v>
      </c>
      <c r="N187" s="558">
        <f t="shared" si="119"/>
        <v>115607.7148525365</v>
      </c>
      <c r="O187" s="558">
        <f t="shared" si="119"/>
        <v>165087.81680942213</v>
      </c>
      <c r="P187" s="558">
        <f t="shared" si="119"/>
        <v>235745.40240385479</v>
      </c>
    </row>
    <row r="188" spans="1:16">
      <c r="A188" s="3" t="s">
        <v>7</v>
      </c>
      <c r="B188" s="106"/>
      <c r="C188" s="106"/>
      <c r="D188" s="106"/>
      <c r="E188" s="106"/>
      <c r="F188" s="106"/>
      <c r="G188" s="106"/>
      <c r="H188" s="519">
        <f t="shared" ref="H188:J188" si="122">H169/(H20*H39*H58)*1000000</f>
        <v>15259.492717045014</v>
      </c>
      <c r="I188" s="519">
        <f t="shared" si="122"/>
        <v>9922.5937129957201</v>
      </c>
      <c r="J188" s="519">
        <f t="shared" si="122"/>
        <v>5120.431104553827</v>
      </c>
      <c r="K188" s="558">
        <f t="shared" si="119"/>
        <v>8362.2109552110069</v>
      </c>
      <c r="L188" s="558">
        <f t="shared" si="119"/>
        <v>17019.739953426124</v>
      </c>
      <c r="M188" s="558">
        <f t="shared" si="119"/>
        <v>29619.236492736232</v>
      </c>
      <c r="N188" s="558">
        <f t="shared" si="119"/>
        <v>75555.545183119437</v>
      </c>
      <c r="O188" s="558">
        <f t="shared" si="119"/>
        <v>107893.31852149454</v>
      </c>
      <c r="P188" s="558">
        <f t="shared" si="119"/>
        <v>154071.65884869421</v>
      </c>
    </row>
    <row r="189" spans="1:16">
      <c r="A189" s="3" t="s">
        <v>8</v>
      </c>
      <c r="B189" s="106"/>
      <c r="C189" s="106"/>
      <c r="D189" s="106"/>
      <c r="E189" s="106"/>
      <c r="F189" s="106"/>
      <c r="G189" s="106"/>
      <c r="H189" s="519">
        <f t="shared" ref="H189:J189" si="123">H170/(H21*H40*H59)*1000000</f>
        <v>20933.838315262019</v>
      </c>
      <c r="I189" s="519">
        <f t="shared" si="123"/>
        <v>13174.066862628579</v>
      </c>
      <c r="J189" s="519">
        <f t="shared" si="123"/>
        <v>10155.122046302387</v>
      </c>
      <c r="K189" s="558">
        <f t="shared" si="119"/>
        <v>16584.399065846654</v>
      </c>
      <c r="L189" s="558">
        <f t="shared" si="119"/>
        <v>33754.489201047763</v>
      </c>
      <c r="M189" s="558">
        <f t="shared" si="119"/>
        <v>58742.507292897033</v>
      </c>
      <c r="N189" s="558">
        <f t="shared" si="119"/>
        <v>149845.93424704418</v>
      </c>
      <c r="O189" s="558">
        <f t="shared" si="119"/>
        <v>213979.99410477906</v>
      </c>
      <c r="P189" s="558">
        <f t="shared" si="119"/>
        <v>305563.43158162449</v>
      </c>
    </row>
    <row r="190" spans="1:16">
      <c r="A190" s="3" t="s">
        <v>267</v>
      </c>
      <c r="B190" s="106"/>
      <c r="C190" s="106"/>
      <c r="D190" s="106"/>
      <c r="E190" s="106"/>
      <c r="F190" s="106"/>
      <c r="G190" s="106"/>
      <c r="H190" s="519">
        <f t="shared" ref="H190:J190" si="124">H171/(H22*H41*H60)*1000000</f>
        <v>12359.353002181168</v>
      </c>
      <c r="I190" s="519">
        <f t="shared" si="124"/>
        <v>8494.9471122204286</v>
      </c>
      <c r="J190" s="519">
        <f t="shared" si="124"/>
        <v>3356.4136128238688</v>
      </c>
      <c r="K190" s="558">
        <f t="shared" si="119"/>
        <v>5481.3819598927612</v>
      </c>
      <c r="L190" s="558">
        <f t="shared" si="119"/>
        <v>11156.343225787701</v>
      </c>
      <c r="M190" s="558">
        <f t="shared" si="119"/>
        <v>19415.241907513559</v>
      </c>
      <c r="N190" s="558">
        <f t="shared" si="119"/>
        <v>49526.232303256082</v>
      </c>
      <c r="O190" s="558">
        <f t="shared" si="119"/>
        <v>70723.459729049675</v>
      </c>
      <c r="P190" s="558">
        <f t="shared" si="119"/>
        <v>100993.10049308294</v>
      </c>
    </row>
    <row r="191" spans="1:16">
      <c r="A191" s="3" t="s">
        <v>268</v>
      </c>
      <c r="B191" s="106"/>
      <c r="C191" s="106"/>
      <c r="D191" s="106"/>
      <c r="E191" s="106"/>
      <c r="F191" s="106"/>
      <c r="G191" s="106"/>
      <c r="H191" s="519">
        <f t="shared" ref="H191:J191" si="125">H172/(H23*H42*H61)*1000000</f>
        <v>42457.893192978023</v>
      </c>
      <c r="I191" s="519">
        <f t="shared" si="125"/>
        <v>26799.338824226459</v>
      </c>
      <c r="J191" s="519">
        <f t="shared" si="125"/>
        <v>15269.542301282796</v>
      </c>
      <c r="K191" s="558">
        <f t="shared" si="119"/>
        <v>24936.793661628813</v>
      </c>
      <c r="L191" s="558">
        <f t="shared" si="119"/>
        <v>50754.249763178545</v>
      </c>
      <c r="M191" s="558">
        <f t="shared" si="119"/>
        <v>88326.973905636434</v>
      </c>
      <c r="N191" s="558">
        <f t="shared" si="119"/>
        <v>225312.78513719098</v>
      </c>
      <c r="O191" s="558">
        <f t="shared" si="119"/>
        <v>321746.65717590868</v>
      </c>
      <c r="P191" s="558">
        <f t="shared" si="119"/>
        <v>459454.22644719755</v>
      </c>
    </row>
    <row r="192" spans="1:16">
      <c r="A192" s="96" t="s">
        <v>269</v>
      </c>
      <c r="B192" s="107"/>
      <c r="C192" s="107"/>
      <c r="D192" s="107"/>
      <c r="E192" s="107"/>
      <c r="F192" s="107"/>
      <c r="G192" s="107"/>
      <c r="H192" s="107">
        <f t="shared" ref="H192:J192" si="126">H173/(H24*H43*H62)*1000000</f>
        <v>42703.473923892394</v>
      </c>
      <c r="I192" s="107">
        <f t="shared" si="126"/>
        <v>49358.560769174321</v>
      </c>
      <c r="J192" s="107">
        <f t="shared" si="126"/>
        <v>3732.0112787874546</v>
      </c>
      <c r="K192" s="564">
        <f t="shared" si="119"/>
        <v>6094.7730695356786</v>
      </c>
      <c r="L192" s="564">
        <f t="shared" si="119"/>
        <v>12404.787833533494</v>
      </c>
      <c r="M192" s="564">
        <f t="shared" si="119"/>
        <v>21587.894144627211</v>
      </c>
      <c r="N192" s="564">
        <f t="shared" si="119"/>
        <v>55068.438778048359</v>
      </c>
      <c r="O192" s="564">
        <f t="shared" si="119"/>
        <v>78637.73057505305</v>
      </c>
      <c r="P192" s="564">
        <f t="shared" si="119"/>
        <v>112294.67926117574</v>
      </c>
    </row>
    <row r="193" spans="1:16">
      <c r="A193" s="5"/>
    </row>
    <row r="194" spans="1:16">
      <c r="A194" s="122" t="s">
        <v>275</v>
      </c>
      <c r="B194" s="123"/>
      <c r="C194" s="123"/>
      <c r="D194" s="123"/>
      <c r="E194" s="123"/>
      <c r="F194" s="123"/>
      <c r="G194" s="123"/>
      <c r="H194" s="123">
        <f>+USDARS!C40</f>
        <v>39.016491666666667</v>
      </c>
      <c r="I194" s="123">
        <f>+USDARS!C28</f>
        <v>61.098524999999995</v>
      </c>
      <c r="J194" s="123">
        <f>+USDARS!C16</f>
        <v>84.960441666666654</v>
      </c>
      <c r="K194" s="537">
        <f>+USDARS!C4</f>
        <v>106.73036666666668</v>
      </c>
      <c r="L194" s="537">
        <v>167.1</v>
      </c>
      <c r="M194" s="537">
        <v>285.10000000000002</v>
      </c>
      <c r="N194" s="537">
        <v>713</v>
      </c>
      <c r="O194" s="537">
        <f t="shared" ref="O194:P194" si="127">+N194*(1+O195)</f>
        <v>998.19999999999993</v>
      </c>
      <c r="P194" s="537">
        <f t="shared" si="127"/>
        <v>1397.4799999999998</v>
      </c>
    </row>
    <row r="195" spans="1:16">
      <c r="A195" s="5" t="s">
        <v>620</v>
      </c>
      <c r="K195" s="539">
        <f>+K194/J194-1</f>
        <v>0.25623601493754045</v>
      </c>
      <c r="L195" s="539">
        <f>+L194/K194-1</f>
        <v>0.56562752681133199</v>
      </c>
      <c r="M195" s="539">
        <f>+M194/L194-1</f>
        <v>0.70616397366846217</v>
      </c>
      <c r="N195" s="539">
        <f>+N194/M194-1</f>
        <v>1.500876885303402</v>
      </c>
      <c r="O195" s="539">
        <v>0.4</v>
      </c>
      <c r="P195" s="539">
        <v>0.4</v>
      </c>
    </row>
    <row r="196" spans="1:16" ht="12.75" customHeight="1">
      <c r="A196" s="807" t="s">
        <v>33</v>
      </c>
      <c r="B196" s="805"/>
      <c r="C196" s="805"/>
      <c r="D196" s="805"/>
      <c r="E196" s="805"/>
      <c r="F196" s="805"/>
      <c r="G196" s="805"/>
      <c r="H196" s="805" t="s">
        <v>276</v>
      </c>
      <c r="I196" s="805" t="s">
        <v>276</v>
      </c>
      <c r="J196" s="805" t="s">
        <v>276</v>
      </c>
      <c r="K196" s="805" t="s">
        <v>276</v>
      </c>
      <c r="L196" s="805" t="s">
        <v>276</v>
      </c>
      <c r="M196" s="805" t="s">
        <v>276</v>
      </c>
      <c r="N196" s="805" t="s">
        <v>276</v>
      </c>
      <c r="O196" s="805" t="s">
        <v>276</v>
      </c>
      <c r="P196" s="805" t="s">
        <v>276</v>
      </c>
    </row>
    <row r="197" spans="1:16">
      <c r="A197" s="808"/>
      <c r="B197" s="806"/>
      <c r="C197" s="806"/>
      <c r="D197" s="806"/>
      <c r="E197" s="806"/>
      <c r="F197" s="806"/>
      <c r="G197" s="806"/>
      <c r="H197" s="806"/>
      <c r="I197" s="806"/>
      <c r="J197" s="806"/>
      <c r="K197" s="806"/>
      <c r="L197" s="806"/>
      <c r="M197" s="806"/>
      <c r="N197" s="806"/>
      <c r="O197" s="806"/>
      <c r="P197" s="806"/>
    </row>
    <row r="198" spans="1:16">
      <c r="A198" s="3" t="s">
        <v>265</v>
      </c>
      <c r="B198" s="109"/>
      <c r="C198" s="109"/>
      <c r="D198" s="109"/>
      <c r="E198" s="109"/>
      <c r="F198" s="109"/>
      <c r="G198" s="125"/>
      <c r="H198" s="109">
        <f t="shared" ref="H198:J212" si="128">H178/H$194</f>
        <v>747.8221065654451</v>
      </c>
      <c r="I198" s="109">
        <f t="shared" si="128"/>
        <v>309.47723242756433</v>
      </c>
      <c r="J198" s="109">
        <f t="shared" si="128"/>
        <v>91.760020772755041</v>
      </c>
      <c r="K198" s="125">
        <f t="shared" ref="K198:L198" si="129">J198*(1+K329)</f>
        <v>119.28802700458155</v>
      </c>
      <c r="L198" s="125">
        <f t="shared" si="129"/>
        <v>155.07443510595601</v>
      </c>
      <c r="M198" s="125">
        <f t="shared" ref="M198" si="130">L198*(1+M329)</f>
        <v>158.17592380807514</v>
      </c>
      <c r="N198" s="125">
        <f t="shared" ref="N198" si="131">M198*(1+N329)</f>
        <v>161.33944228423664</v>
      </c>
      <c r="O198" s="125">
        <f t="shared" ref="O198" si="132">N198*(1+O329)</f>
        <v>164.56623112992136</v>
      </c>
      <c r="P198" s="125">
        <f t="shared" ref="P198" si="133">O198*(1+P329)</f>
        <v>167.8575557525198</v>
      </c>
    </row>
    <row r="199" spans="1:16">
      <c r="A199" s="3" t="s">
        <v>0</v>
      </c>
      <c r="B199" s="109"/>
      <c r="C199" s="109"/>
      <c r="D199" s="109"/>
      <c r="E199" s="109"/>
      <c r="F199" s="109"/>
      <c r="G199" s="125"/>
      <c r="H199" s="109">
        <f t="shared" si="128"/>
        <v>1278.0197388179772</v>
      </c>
      <c r="I199" s="109">
        <f t="shared" si="128"/>
        <v>552.17651069912927</v>
      </c>
      <c r="J199" s="109">
        <f t="shared" si="128"/>
        <v>228.54980418199344</v>
      </c>
      <c r="K199" s="125">
        <f t="shared" ref="K199:K212" si="134">J199*(1+K330)</f>
        <v>297.11474543659148</v>
      </c>
      <c r="L199" s="125">
        <f t="shared" ref="L199:L212" si="135">K199*(1+L330)</f>
        <v>386.24916906756891</v>
      </c>
      <c r="M199" s="125">
        <f t="shared" ref="M199:M212" si="136">L199*(1+M330)</f>
        <v>393.97415244892028</v>
      </c>
      <c r="N199" s="125">
        <f t="shared" ref="N199:N212" si="137">M199*(1+N330)</f>
        <v>401.85363549789867</v>
      </c>
      <c r="O199" s="125">
        <f t="shared" ref="O199:O212" si="138">N199*(1+O330)</f>
        <v>409.89070820785662</v>
      </c>
      <c r="P199" s="125">
        <f t="shared" ref="P199:P212" si="139">O199*(1+P330)</f>
        <v>418.08852237201376</v>
      </c>
    </row>
    <row r="200" spans="1:16">
      <c r="A200" s="3" t="s">
        <v>1</v>
      </c>
      <c r="B200" s="109"/>
      <c r="C200" s="109"/>
      <c r="D200" s="109"/>
      <c r="E200" s="109"/>
      <c r="F200" s="109"/>
      <c r="G200" s="125"/>
      <c r="H200" s="109">
        <f t="shared" si="128"/>
        <v>603.69770711024239</v>
      </c>
      <c r="I200" s="109">
        <f t="shared" si="128"/>
        <v>200.84936498052224</v>
      </c>
      <c r="J200" s="109">
        <f t="shared" si="128"/>
        <v>89.820802638016502</v>
      </c>
      <c r="K200" s="125">
        <f t="shared" si="134"/>
        <v>116.76704342942146</v>
      </c>
      <c r="L200" s="125">
        <f t="shared" si="135"/>
        <v>151.79715645824791</v>
      </c>
      <c r="M200" s="125">
        <f t="shared" si="136"/>
        <v>154.83309958741287</v>
      </c>
      <c r="N200" s="125">
        <f t="shared" si="137"/>
        <v>157.92976157916112</v>
      </c>
      <c r="O200" s="125">
        <f t="shared" si="138"/>
        <v>161.08835681074436</v>
      </c>
      <c r="P200" s="125">
        <f t="shared" si="139"/>
        <v>164.31012394695924</v>
      </c>
    </row>
    <row r="201" spans="1:16">
      <c r="A201" s="3" t="s">
        <v>2</v>
      </c>
      <c r="B201" s="109"/>
      <c r="C201" s="109"/>
      <c r="D201" s="109"/>
      <c r="E201" s="109"/>
      <c r="F201" s="109"/>
      <c r="G201" s="125"/>
      <c r="H201" s="109">
        <f t="shared" si="128"/>
        <v>939.7910731079163</v>
      </c>
      <c r="I201" s="109">
        <f t="shared" si="128"/>
        <v>388.02426922686027</v>
      </c>
      <c r="J201" s="109">
        <f t="shared" si="128"/>
        <v>181.57686306120084</v>
      </c>
      <c r="K201" s="125">
        <f t="shared" si="134"/>
        <v>236.04992197956111</v>
      </c>
      <c r="L201" s="125">
        <f t="shared" si="135"/>
        <v>306.86489857342946</v>
      </c>
      <c r="M201" s="125">
        <f t="shared" si="136"/>
        <v>313.00219654489803</v>
      </c>
      <c r="N201" s="125">
        <f t="shared" si="137"/>
        <v>319.26224047579598</v>
      </c>
      <c r="O201" s="125">
        <f t="shared" si="138"/>
        <v>325.64748528531192</v>
      </c>
      <c r="P201" s="125">
        <f t="shared" si="139"/>
        <v>332.16043499101818</v>
      </c>
    </row>
    <row r="202" spans="1:16">
      <c r="A202" s="3" t="s">
        <v>3</v>
      </c>
      <c r="B202" s="109"/>
      <c r="C202" s="109"/>
      <c r="D202" s="109"/>
      <c r="E202" s="109"/>
      <c r="F202" s="109"/>
      <c r="G202" s="125"/>
      <c r="H202" s="109">
        <f t="shared" si="128"/>
        <v>676.09993362061618</v>
      </c>
      <c r="I202" s="109">
        <f t="shared" si="128"/>
        <v>298.54763218688549</v>
      </c>
      <c r="J202" s="109">
        <f t="shared" si="128"/>
        <v>97.636988239146277</v>
      </c>
      <c r="K202" s="125">
        <f t="shared" si="134"/>
        <v>126.92808471089016</v>
      </c>
      <c r="L202" s="125">
        <f t="shared" si="135"/>
        <v>165.00651012415722</v>
      </c>
      <c r="M202" s="125">
        <f t="shared" si="136"/>
        <v>168.30664032664038</v>
      </c>
      <c r="N202" s="125">
        <f t="shared" si="137"/>
        <v>171.67277313317319</v>
      </c>
      <c r="O202" s="125">
        <f t="shared" si="138"/>
        <v>175.10622859583665</v>
      </c>
      <c r="P202" s="125">
        <f t="shared" si="139"/>
        <v>178.60835316775339</v>
      </c>
    </row>
    <row r="203" spans="1:16">
      <c r="A203" s="3" t="s">
        <v>4</v>
      </c>
      <c r="B203" s="109"/>
      <c r="C203" s="109"/>
      <c r="D203" s="109"/>
      <c r="E203" s="109"/>
      <c r="F203" s="109"/>
      <c r="G203" s="125"/>
      <c r="H203" s="109">
        <f t="shared" si="128"/>
        <v>280.91524402344203</v>
      </c>
      <c r="I203" s="109">
        <f t="shared" si="128"/>
        <v>131.75312827755656</v>
      </c>
      <c r="J203" s="109">
        <f t="shared" si="128"/>
        <v>78.894317783701794</v>
      </c>
      <c r="K203" s="125">
        <f t="shared" si="134"/>
        <v>102.56261311881234</v>
      </c>
      <c r="L203" s="125">
        <f t="shared" si="135"/>
        <v>133.33139705445603</v>
      </c>
      <c r="M203" s="125">
        <f t="shared" si="136"/>
        <v>135.99802499554517</v>
      </c>
      <c r="N203" s="125">
        <f t="shared" si="137"/>
        <v>138.71798549545608</v>
      </c>
      <c r="O203" s="125">
        <f t="shared" si="138"/>
        <v>141.49234520536521</v>
      </c>
      <c r="P203" s="125">
        <f t="shared" si="139"/>
        <v>144.32219210947252</v>
      </c>
    </row>
    <row r="204" spans="1:16">
      <c r="A204" s="3" t="s">
        <v>5</v>
      </c>
      <c r="B204" s="109"/>
      <c r="C204" s="109"/>
      <c r="D204" s="109"/>
      <c r="E204" s="109"/>
      <c r="F204" s="109"/>
      <c r="G204" s="125"/>
      <c r="H204" s="109">
        <f t="shared" si="128"/>
        <v>0</v>
      </c>
      <c r="I204" s="109">
        <f t="shared" si="128"/>
        <v>0</v>
      </c>
      <c r="J204" s="109">
        <f t="shared" si="128"/>
        <v>0</v>
      </c>
      <c r="K204" s="125">
        <f t="shared" si="134"/>
        <v>0</v>
      </c>
      <c r="L204" s="125">
        <f t="shared" si="135"/>
        <v>0</v>
      </c>
      <c r="M204" s="125">
        <f t="shared" si="136"/>
        <v>0</v>
      </c>
      <c r="N204" s="125">
        <f t="shared" si="137"/>
        <v>0</v>
      </c>
      <c r="O204" s="125">
        <f t="shared" si="138"/>
        <v>0</v>
      </c>
      <c r="P204" s="125">
        <f t="shared" si="139"/>
        <v>0</v>
      </c>
    </row>
    <row r="205" spans="1:16">
      <c r="A205" s="3" t="s">
        <v>6</v>
      </c>
      <c r="B205" s="109"/>
      <c r="C205" s="109"/>
      <c r="D205" s="109"/>
      <c r="E205" s="109"/>
      <c r="F205" s="109"/>
      <c r="G205" s="125"/>
      <c r="H205" s="109">
        <f t="shared" si="128"/>
        <v>196.74832800391624</v>
      </c>
      <c r="I205" s="109">
        <f t="shared" si="128"/>
        <v>90.364684038133959</v>
      </c>
      <c r="J205" s="109">
        <f t="shared" si="128"/>
        <v>58.093226094393657</v>
      </c>
      <c r="K205" s="125">
        <f t="shared" si="134"/>
        <v>75.52119392271176</v>
      </c>
      <c r="L205" s="125">
        <f t="shared" si="135"/>
        <v>98.177552099525286</v>
      </c>
      <c r="M205" s="125">
        <f t="shared" si="136"/>
        <v>100.1411031415158</v>
      </c>
      <c r="N205" s="125">
        <f t="shared" si="137"/>
        <v>102.14392520434612</v>
      </c>
      <c r="O205" s="125">
        <f t="shared" si="138"/>
        <v>104.18680370843305</v>
      </c>
      <c r="P205" s="125">
        <f t="shared" si="139"/>
        <v>106.27053978260172</v>
      </c>
    </row>
    <row r="206" spans="1:16">
      <c r="A206" s="3" t="s">
        <v>266</v>
      </c>
      <c r="B206" s="109"/>
      <c r="C206" s="109"/>
      <c r="D206" s="109"/>
      <c r="E206" s="109"/>
      <c r="F206" s="109"/>
      <c r="G206" s="125"/>
      <c r="H206" s="109">
        <f t="shared" si="128"/>
        <v>465.12683607389334</v>
      </c>
      <c r="I206" s="109">
        <f t="shared" si="128"/>
        <v>204.64322078102381</v>
      </c>
      <c r="J206" s="109">
        <f t="shared" si="128"/>
        <v>109.36461680133185</v>
      </c>
      <c r="K206" s="125">
        <f t="shared" si="134"/>
        <v>142.17400184173141</v>
      </c>
      <c r="L206" s="125">
        <f t="shared" si="135"/>
        <v>184.82620239425083</v>
      </c>
      <c r="M206" s="125">
        <f t="shared" si="136"/>
        <v>188.52272644213585</v>
      </c>
      <c r="N206" s="125">
        <f t="shared" si="137"/>
        <v>192.29318097097857</v>
      </c>
      <c r="O206" s="125">
        <f t="shared" si="138"/>
        <v>196.13904459039816</v>
      </c>
      <c r="P206" s="125">
        <f t="shared" si="139"/>
        <v>200.06182548220613</v>
      </c>
    </row>
    <row r="207" spans="1:16">
      <c r="A207" s="3" t="s">
        <v>22</v>
      </c>
      <c r="B207" s="109"/>
      <c r="C207" s="109"/>
      <c r="D207" s="109"/>
      <c r="E207" s="109"/>
      <c r="F207" s="109"/>
      <c r="G207" s="125"/>
      <c r="H207" s="109">
        <f t="shared" si="128"/>
        <v>304.78642455540273</v>
      </c>
      <c r="I207" s="109">
        <f t="shared" si="128"/>
        <v>126.47766848478263</v>
      </c>
      <c r="J207" s="109">
        <f t="shared" si="128"/>
        <v>92.216840574056647</v>
      </c>
      <c r="K207" s="125">
        <f t="shared" si="134"/>
        <v>119.88189274627365</v>
      </c>
      <c r="L207" s="125">
        <f t="shared" si="135"/>
        <v>155.84646057015576</v>
      </c>
      <c r="M207" s="125">
        <f t="shared" si="136"/>
        <v>158.96338978155887</v>
      </c>
      <c r="N207" s="125">
        <f t="shared" si="137"/>
        <v>162.14265757719005</v>
      </c>
      <c r="O207" s="125">
        <f t="shared" si="138"/>
        <v>165.38551072873386</v>
      </c>
      <c r="P207" s="125">
        <f t="shared" si="139"/>
        <v>168.69322094330855</v>
      </c>
    </row>
    <row r="208" spans="1:16">
      <c r="A208" s="3" t="s">
        <v>7</v>
      </c>
      <c r="B208" s="109"/>
      <c r="C208" s="109"/>
      <c r="D208" s="109"/>
      <c r="E208" s="109"/>
      <c r="F208" s="109"/>
      <c r="G208" s="125"/>
      <c r="H208" s="109">
        <f t="shared" si="128"/>
        <v>391.10366066259621</v>
      </c>
      <c r="I208" s="109">
        <f t="shared" si="128"/>
        <v>162.40316297317688</v>
      </c>
      <c r="J208" s="109">
        <f t="shared" si="128"/>
        <v>60.268414383287919</v>
      </c>
      <c r="K208" s="125">
        <f t="shared" si="134"/>
        <v>78.348938698274296</v>
      </c>
      <c r="L208" s="125">
        <f t="shared" si="135"/>
        <v>101.85362030775659</v>
      </c>
      <c r="M208" s="125">
        <f t="shared" si="136"/>
        <v>103.89069271391172</v>
      </c>
      <c r="N208" s="125">
        <f t="shared" si="137"/>
        <v>105.96850656818995</v>
      </c>
      <c r="O208" s="125">
        <f t="shared" si="138"/>
        <v>108.08787669955375</v>
      </c>
      <c r="P208" s="125">
        <f t="shared" si="139"/>
        <v>110.24963423354482</v>
      </c>
    </row>
    <row r="209" spans="1:16">
      <c r="A209" s="3" t="s">
        <v>8</v>
      </c>
      <c r="B209" s="109"/>
      <c r="C209" s="109"/>
      <c r="D209" s="109"/>
      <c r="E209" s="109"/>
      <c r="F209" s="109"/>
      <c r="G209" s="125"/>
      <c r="H209" s="109">
        <f t="shared" si="128"/>
        <v>536.53820271971369</v>
      </c>
      <c r="I209" s="109">
        <f t="shared" si="128"/>
        <v>215.62004749915943</v>
      </c>
      <c r="J209" s="109">
        <f t="shared" si="128"/>
        <v>119.5276513055916</v>
      </c>
      <c r="K209" s="125">
        <f t="shared" si="134"/>
        <v>155.38594669726908</v>
      </c>
      <c r="L209" s="125">
        <f t="shared" si="135"/>
        <v>202.00173070644982</v>
      </c>
      <c r="M209" s="125">
        <f t="shared" si="136"/>
        <v>206.04176532057883</v>
      </c>
      <c r="N209" s="125">
        <f t="shared" si="137"/>
        <v>210.16260062699041</v>
      </c>
      <c r="O209" s="125">
        <f t="shared" si="138"/>
        <v>214.36585263953023</v>
      </c>
      <c r="P209" s="125">
        <f t="shared" si="139"/>
        <v>218.65316969232083</v>
      </c>
    </row>
    <row r="210" spans="1:16">
      <c r="A210" s="3" t="s">
        <v>267</v>
      </c>
      <c r="B210" s="109"/>
      <c r="C210" s="109"/>
      <c r="D210" s="109"/>
      <c r="E210" s="109"/>
      <c r="F210" s="109"/>
      <c r="G210" s="125"/>
      <c r="H210" s="541">
        <f t="shared" si="128"/>
        <v>316.77253577210411</v>
      </c>
      <c r="I210" s="541">
        <f t="shared" si="128"/>
        <v>139.03686074615433</v>
      </c>
      <c r="J210" s="541">
        <f t="shared" si="128"/>
        <v>39.50560457291882</v>
      </c>
      <c r="K210" s="125">
        <f t="shared" si="134"/>
        <v>51.357285944794469</v>
      </c>
      <c r="L210" s="125">
        <f t="shared" si="135"/>
        <v>66.764471728232806</v>
      </c>
      <c r="M210" s="125">
        <f t="shared" si="136"/>
        <v>68.099761162797463</v>
      </c>
      <c r="N210" s="125">
        <f t="shared" si="137"/>
        <v>69.461756386053409</v>
      </c>
      <c r="O210" s="125">
        <f t="shared" si="138"/>
        <v>70.850991513774474</v>
      </c>
      <c r="P210" s="125">
        <f t="shared" si="139"/>
        <v>72.268011344049967</v>
      </c>
    </row>
    <row r="211" spans="1:16">
      <c r="A211" s="3" t="s">
        <v>268</v>
      </c>
      <c r="B211" s="109"/>
      <c r="C211" s="109"/>
      <c r="D211" s="109"/>
      <c r="E211" s="109"/>
      <c r="F211" s="109"/>
      <c r="G211" s="125"/>
      <c r="H211" s="541">
        <f t="shared" si="128"/>
        <v>1088.2037666459767</v>
      </c>
      <c r="I211" s="541">
        <f t="shared" si="128"/>
        <v>438.62497211228032</v>
      </c>
      <c r="J211" s="541">
        <f t="shared" si="128"/>
        <v>179.72531688560704</v>
      </c>
      <c r="K211" s="125">
        <f t="shared" si="134"/>
        <v>233.64291195128916</v>
      </c>
      <c r="L211" s="125">
        <f t="shared" si="135"/>
        <v>303.73578553667591</v>
      </c>
      <c r="M211" s="125">
        <f t="shared" si="136"/>
        <v>309.81050124740943</v>
      </c>
      <c r="N211" s="125">
        <f t="shared" si="137"/>
        <v>316.00671127235762</v>
      </c>
      <c r="O211" s="125">
        <f t="shared" si="138"/>
        <v>322.32684549780475</v>
      </c>
      <c r="P211" s="125">
        <f t="shared" si="139"/>
        <v>328.77338240776083</v>
      </c>
    </row>
    <row r="212" spans="1:16">
      <c r="A212" s="96" t="s">
        <v>269</v>
      </c>
      <c r="B212" s="112"/>
      <c r="C212" s="112"/>
      <c r="D212" s="112"/>
      <c r="E212" s="112"/>
      <c r="F212" s="112"/>
      <c r="G212" s="126"/>
      <c r="H212" s="112">
        <f t="shared" si="128"/>
        <v>1094.498046844526</v>
      </c>
      <c r="I212" s="112">
        <f t="shared" si="128"/>
        <v>807.8519206343251</v>
      </c>
      <c r="J212" s="112">
        <f t="shared" si="128"/>
        <v>43.926458073624524</v>
      </c>
      <c r="K212" s="125">
        <f t="shared" si="134"/>
        <v>57.104395495711884</v>
      </c>
      <c r="L212" s="125">
        <f t="shared" si="135"/>
        <v>74.235714144425458</v>
      </c>
      <c r="M212" s="125">
        <f t="shared" si="136"/>
        <v>75.720428427313962</v>
      </c>
      <c r="N212" s="125">
        <f t="shared" si="137"/>
        <v>77.234836995860249</v>
      </c>
      <c r="O212" s="125">
        <f t="shared" si="138"/>
        <v>78.779533735777449</v>
      </c>
      <c r="P212" s="125">
        <f t="shared" si="139"/>
        <v>80.355124410493005</v>
      </c>
    </row>
    <row r="213" spans="1:16">
      <c r="A213" s="5"/>
      <c r="H213" s="567">
        <f>AVERAGE(H198:H212)</f>
        <v>594.67490696825121</v>
      </c>
      <c r="K213" s="567">
        <f>AVERAGE(K198:K212)</f>
        <v>127.47513353186092</v>
      </c>
      <c r="L213" s="567">
        <f>AVERAGE(L198:L212)</f>
        <v>165.71767359141916</v>
      </c>
    </row>
    <row r="214" spans="1:16" ht="12.75" customHeight="1">
      <c r="A214" s="807" t="s">
        <v>33</v>
      </c>
      <c r="B214" s="805"/>
      <c r="C214" s="805"/>
      <c r="D214" s="805"/>
      <c r="E214" s="805"/>
      <c r="F214" s="805"/>
      <c r="G214" s="805"/>
      <c r="H214" s="805" t="s">
        <v>622</v>
      </c>
      <c r="I214" s="805" t="s">
        <v>622</v>
      </c>
      <c r="J214" s="805" t="s">
        <v>622</v>
      </c>
      <c r="K214" s="805" t="s">
        <v>622</v>
      </c>
      <c r="L214" s="805" t="s">
        <v>622</v>
      </c>
      <c r="M214" s="805" t="s">
        <v>622</v>
      </c>
      <c r="N214" s="805" t="s">
        <v>622</v>
      </c>
      <c r="O214" s="805" t="s">
        <v>622</v>
      </c>
      <c r="P214" s="805" t="s">
        <v>622</v>
      </c>
    </row>
    <row r="215" spans="1:16">
      <c r="A215" s="808"/>
      <c r="B215" s="806"/>
      <c r="C215" s="806"/>
      <c r="D215" s="806"/>
      <c r="E215" s="806"/>
      <c r="F215" s="806"/>
      <c r="G215" s="806"/>
      <c r="H215" s="806"/>
      <c r="I215" s="806"/>
      <c r="J215" s="806"/>
      <c r="K215" s="806"/>
      <c r="L215" s="806"/>
      <c r="M215" s="806"/>
      <c r="N215" s="806"/>
      <c r="O215" s="806"/>
      <c r="P215" s="806"/>
    </row>
    <row r="216" spans="1:16">
      <c r="A216" s="3" t="s">
        <v>265</v>
      </c>
      <c r="B216" s="103"/>
      <c r="C216" s="103"/>
      <c r="D216" s="103"/>
      <c r="E216" s="103"/>
      <c r="F216" s="103"/>
      <c r="G216" s="103"/>
      <c r="H216" s="103">
        <v>336</v>
      </c>
      <c r="I216" s="103">
        <v>235</v>
      </c>
      <c r="J216" s="103">
        <v>95</v>
      </c>
      <c r="K216" s="557">
        <f>K235*K121*K48*K29*1</f>
        <v>203.40733240781532</v>
      </c>
      <c r="L216" s="557">
        <f t="shared" ref="L216:P216" si="140">L235*L121*L48*L29*1</f>
        <v>468.8686952886506</v>
      </c>
      <c r="M216" s="557">
        <f t="shared" si="140"/>
        <v>786.85358213612858</v>
      </c>
      <c r="N216" s="557">
        <f t="shared" si="140"/>
        <v>2069.7429516766315</v>
      </c>
      <c r="O216" s="557">
        <f t="shared" si="140"/>
        <v>2931.3827063941885</v>
      </c>
      <c r="P216" s="557">
        <f t="shared" si="140"/>
        <v>4166.5371340175025</v>
      </c>
    </row>
    <row r="217" spans="1:16">
      <c r="A217" s="3" t="s">
        <v>0</v>
      </c>
      <c r="B217" s="103"/>
      <c r="C217" s="103"/>
      <c r="D217" s="103"/>
      <c r="E217" s="103"/>
      <c r="F217" s="103"/>
      <c r="G217" s="103"/>
      <c r="H217" s="103">
        <v>279</v>
      </c>
      <c r="I217" s="103">
        <v>265</v>
      </c>
      <c r="J217" s="103">
        <v>148</v>
      </c>
      <c r="K217" s="557">
        <f t="shared" ref="K217:P230" si="141">K236*K122*K49*K30*1</f>
        <v>257.95313710283028</v>
      </c>
      <c r="L217" s="557">
        <f t="shared" si="141"/>
        <v>642.72937770105057</v>
      </c>
      <c r="M217" s="557">
        <f t="shared" si="141"/>
        <v>1091.0618620792454</v>
      </c>
      <c r="N217" s="557">
        <f t="shared" si="141"/>
        <v>2775.2374148535123</v>
      </c>
      <c r="O217" s="557">
        <f t="shared" si="141"/>
        <v>4003.9608802580619</v>
      </c>
      <c r="P217" s="557">
        <f t="shared" si="141"/>
        <v>5684.0997915946482</v>
      </c>
    </row>
    <row r="218" spans="1:16">
      <c r="A218" s="3" t="s">
        <v>1</v>
      </c>
      <c r="B218" s="103"/>
      <c r="C218" s="103"/>
      <c r="D218" s="103"/>
      <c r="E218" s="103"/>
      <c r="F218" s="103"/>
      <c r="G218" s="103"/>
      <c r="H218" s="103">
        <v>249</v>
      </c>
      <c r="I218" s="103">
        <v>228</v>
      </c>
      <c r="J218" s="103">
        <v>90</v>
      </c>
      <c r="K218" s="557">
        <f t="shared" si="141"/>
        <v>166.37778867695434</v>
      </c>
      <c r="L218" s="557">
        <f t="shared" si="141"/>
        <v>424.56716804104803</v>
      </c>
      <c r="M218" s="557">
        <f t="shared" si="141"/>
        <v>761.74768911913452</v>
      </c>
      <c r="N218" s="557">
        <f t="shared" si="141"/>
        <v>1854.1569744616888</v>
      </c>
      <c r="O218" s="557">
        <f t="shared" si="141"/>
        <v>2704.6659320418812</v>
      </c>
      <c r="P218" s="557">
        <f t="shared" si="141"/>
        <v>3868.5486557731074</v>
      </c>
    </row>
    <row r="219" spans="1:16">
      <c r="A219" s="3" t="s">
        <v>2</v>
      </c>
      <c r="B219" s="103"/>
      <c r="C219" s="103"/>
      <c r="D219" s="103"/>
      <c r="E219" s="103"/>
      <c r="F219" s="103"/>
      <c r="G219" s="103"/>
      <c r="H219" s="103">
        <v>168</v>
      </c>
      <c r="I219" s="103">
        <v>182</v>
      </c>
      <c r="J219" s="103">
        <v>148</v>
      </c>
      <c r="K219" s="557">
        <f t="shared" si="141"/>
        <v>244.26051196727795</v>
      </c>
      <c r="L219" s="557">
        <f t="shared" si="141"/>
        <v>624.39758900799882</v>
      </c>
      <c r="M219" s="557">
        <f t="shared" si="141"/>
        <v>1106.7720934044944</v>
      </c>
      <c r="N219" s="557">
        <f t="shared" si="141"/>
        <v>2713.885350110942</v>
      </c>
      <c r="O219" s="557">
        <f t="shared" si="141"/>
        <v>3955.0961329999732</v>
      </c>
      <c r="P219" s="557">
        <f t="shared" si="141"/>
        <v>5646.3776513987805</v>
      </c>
    </row>
    <row r="220" spans="1:16">
      <c r="A220" s="3" t="s">
        <v>3</v>
      </c>
      <c r="B220" s="103"/>
      <c r="C220" s="103"/>
      <c r="D220" s="103"/>
      <c r="E220" s="103"/>
      <c r="F220" s="103"/>
      <c r="G220" s="103"/>
      <c r="H220" s="103">
        <v>114</v>
      </c>
      <c r="I220" s="103">
        <v>112</v>
      </c>
      <c r="J220" s="103">
        <v>64</v>
      </c>
      <c r="K220" s="557">
        <f t="shared" si="141"/>
        <v>129.2064175753388</v>
      </c>
      <c r="L220" s="557">
        <f t="shared" si="141"/>
        <v>313.34051464805293</v>
      </c>
      <c r="M220" s="557">
        <f t="shared" si="141"/>
        <v>529.19283122309139</v>
      </c>
      <c r="N220" s="557">
        <f t="shared" si="141"/>
        <v>1362.6513320531069</v>
      </c>
      <c r="O220" s="557">
        <f t="shared" si="141"/>
        <v>1953.3019327816028</v>
      </c>
      <c r="P220" s="557">
        <f t="shared" si="141"/>
        <v>2773.5790362136813</v>
      </c>
    </row>
    <row r="221" spans="1:16">
      <c r="A221" s="3" t="s">
        <v>4</v>
      </c>
      <c r="B221" s="103"/>
      <c r="C221" s="103"/>
      <c r="D221" s="103"/>
      <c r="E221" s="103"/>
      <c r="F221" s="103"/>
      <c r="G221" s="103"/>
      <c r="H221" s="103">
        <v>108</v>
      </c>
      <c r="I221" s="103">
        <v>85</v>
      </c>
      <c r="J221" s="103">
        <v>78</v>
      </c>
      <c r="K221" s="557">
        <f t="shared" si="141"/>
        <v>159.10689423881993</v>
      </c>
      <c r="L221" s="557">
        <f t="shared" si="141"/>
        <v>366.45827637622176</v>
      </c>
      <c r="M221" s="557">
        <f t="shared" si="141"/>
        <v>631.40591333935208</v>
      </c>
      <c r="N221" s="557">
        <f t="shared" si="141"/>
        <v>1632.072864889652</v>
      </c>
      <c r="O221" s="557">
        <f t="shared" si="141"/>
        <v>2317.8995648387831</v>
      </c>
      <c r="P221" s="557">
        <f t="shared" si="141"/>
        <v>3307.4896000520571</v>
      </c>
    </row>
    <row r="222" spans="1:16">
      <c r="A222" s="3" t="s">
        <v>5</v>
      </c>
      <c r="B222" s="103"/>
      <c r="C222" s="103"/>
      <c r="D222" s="103"/>
      <c r="E222" s="103"/>
      <c r="F222" s="103"/>
      <c r="G222" s="103"/>
      <c r="H222" s="103"/>
      <c r="I222" s="103"/>
      <c r="J222" s="103"/>
      <c r="K222" s="557">
        <f t="shared" si="141"/>
        <v>0</v>
      </c>
      <c r="L222" s="557">
        <f t="shared" si="141"/>
        <v>0</v>
      </c>
      <c r="M222" s="557">
        <f t="shared" si="141"/>
        <v>0</v>
      </c>
      <c r="N222" s="557">
        <f t="shared" si="141"/>
        <v>0</v>
      </c>
      <c r="O222" s="557">
        <f t="shared" si="141"/>
        <v>0</v>
      </c>
      <c r="P222" s="557">
        <f t="shared" si="141"/>
        <v>0</v>
      </c>
    </row>
    <row r="223" spans="1:16">
      <c r="A223" s="3" t="s">
        <v>6</v>
      </c>
      <c r="B223" s="103"/>
      <c r="C223" s="103"/>
      <c r="D223" s="103"/>
      <c r="E223" s="103"/>
      <c r="F223" s="103"/>
      <c r="G223" s="103"/>
      <c r="H223" s="103">
        <v>194</v>
      </c>
      <c r="I223" s="103">
        <v>133</v>
      </c>
      <c r="J223" s="103">
        <v>118</v>
      </c>
      <c r="K223" s="557">
        <f t="shared" si="141"/>
        <v>234.81479069991298</v>
      </c>
      <c r="L223" s="557">
        <f t="shared" si="141"/>
        <v>526.89737896262523</v>
      </c>
      <c r="M223" s="557">
        <f t="shared" si="141"/>
        <v>897.95153931325581</v>
      </c>
      <c r="N223" s="557">
        <f t="shared" si="141"/>
        <v>2359.2232448943432</v>
      </c>
      <c r="O223" s="557">
        <f t="shared" si="141"/>
        <v>3326.6938293936255</v>
      </c>
      <c r="P223" s="557">
        <f t="shared" si="141"/>
        <v>4744.1074331143718</v>
      </c>
    </row>
    <row r="224" spans="1:16">
      <c r="A224" s="3" t="s">
        <v>266</v>
      </c>
      <c r="B224" s="103"/>
      <c r="C224" s="103"/>
      <c r="D224" s="103"/>
      <c r="E224" s="103"/>
      <c r="F224" s="103"/>
      <c r="G224" s="103"/>
      <c r="H224" s="103">
        <v>302</v>
      </c>
      <c r="I224" s="103">
        <v>256</v>
      </c>
      <c r="J224" s="103">
        <v>296</v>
      </c>
      <c r="K224" s="557">
        <f t="shared" si="141"/>
        <v>493.76963701875252</v>
      </c>
      <c r="L224" s="557">
        <f t="shared" si="141"/>
        <v>1205.3717130103164</v>
      </c>
      <c r="M224" s="557">
        <f t="shared" si="141"/>
        <v>2134.9496918456221</v>
      </c>
      <c r="N224" s="557">
        <f t="shared" si="141"/>
        <v>5314.9251569669177</v>
      </c>
      <c r="O224" s="557">
        <f t="shared" si="141"/>
        <v>7669.2881353633447</v>
      </c>
      <c r="P224" s="557">
        <f t="shared" si="141"/>
        <v>10965.10453741206</v>
      </c>
    </row>
    <row r="225" spans="1:16">
      <c r="A225" s="3" t="s">
        <v>22</v>
      </c>
      <c r="B225" s="103"/>
      <c r="C225" s="103"/>
      <c r="D225" s="103"/>
      <c r="E225" s="103"/>
      <c r="F225" s="103"/>
      <c r="G225" s="103"/>
      <c r="H225" s="103">
        <v>121</v>
      </c>
      <c r="I225" s="103">
        <v>96</v>
      </c>
      <c r="J225" s="103">
        <v>88</v>
      </c>
      <c r="K225" s="557">
        <f t="shared" si="141"/>
        <v>192.45733500643252</v>
      </c>
      <c r="L225" s="557">
        <f t="shared" si="141"/>
        <v>456.70367969471647</v>
      </c>
      <c r="M225" s="557">
        <f t="shared" si="141"/>
        <v>774.2806003321158</v>
      </c>
      <c r="N225" s="557">
        <f t="shared" si="141"/>
        <v>2002.998092078122</v>
      </c>
      <c r="O225" s="557">
        <f t="shared" si="141"/>
        <v>2858.6398012646991</v>
      </c>
      <c r="P225" s="557">
        <f t="shared" si="141"/>
        <v>4064.7426874978319</v>
      </c>
    </row>
    <row r="226" spans="1:16">
      <c r="A226" s="3" t="s">
        <v>7</v>
      </c>
      <c r="B226" s="103"/>
      <c r="C226" s="103"/>
      <c r="D226" s="103"/>
      <c r="E226" s="103"/>
      <c r="F226" s="103"/>
      <c r="G226" s="103"/>
      <c r="H226" s="103">
        <v>268</v>
      </c>
      <c r="I226" s="103">
        <v>197</v>
      </c>
      <c r="J226" s="103">
        <v>63</v>
      </c>
      <c r="K226" s="557">
        <f t="shared" si="141"/>
        <v>166.31557214269674</v>
      </c>
      <c r="L226" s="557">
        <f t="shared" si="141"/>
        <v>373.07713463845897</v>
      </c>
      <c r="M226" s="557">
        <f t="shared" si="141"/>
        <v>605.12340303298959</v>
      </c>
      <c r="N226" s="557">
        <f t="shared" si="141"/>
        <v>1644.5703770835394</v>
      </c>
      <c r="O226" s="557">
        <f t="shared" si="141"/>
        <v>2305.9217998751446</v>
      </c>
      <c r="P226" s="557">
        <f t="shared" si="141"/>
        <v>3264.7114707461601</v>
      </c>
    </row>
    <row r="227" spans="1:16">
      <c r="A227" s="3" t="s">
        <v>8</v>
      </c>
      <c r="B227" s="103"/>
      <c r="C227" s="103"/>
      <c r="D227" s="103"/>
      <c r="E227" s="103"/>
      <c r="F227" s="103"/>
      <c r="G227" s="103"/>
      <c r="H227" s="103">
        <v>160</v>
      </c>
      <c r="I227" s="103">
        <v>110</v>
      </c>
      <c r="J227" s="103">
        <v>59</v>
      </c>
      <c r="K227" s="557">
        <f t="shared" si="141"/>
        <v>154.96440756993263</v>
      </c>
      <c r="L227" s="557">
        <f t="shared" si="141"/>
        <v>351.38969295626708</v>
      </c>
      <c r="M227" s="557">
        <f t="shared" si="141"/>
        <v>582.34367477602723</v>
      </c>
      <c r="N227" s="557">
        <f t="shared" si="141"/>
        <v>1553.6616952941945</v>
      </c>
      <c r="O227" s="557">
        <f t="shared" si="141"/>
        <v>2189.161767383473</v>
      </c>
      <c r="P227" s="557">
        <f t="shared" si="141"/>
        <v>3107.842420783777</v>
      </c>
    </row>
    <row r="228" spans="1:16">
      <c r="A228" s="3" t="s">
        <v>267</v>
      </c>
      <c r="B228" s="103"/>
      <c r="C228" s="103"/>
      <c r="D228" s="103"/>
      <c r="E228" s="103"/>
      <c r="F228" s="103"/>
      <c r="G228" s="103"/>
      <c r="H228" s="103">
        <v>51</v>
      </c>
      <c r="I228" s="103">
        <v>31</v>
      </c>
      <c r="J228" s="103">
        <v>6</v>
      </c>
      <c r="K228" s="557">
        <f t="shared" si="141"/>
        <v>29.327050908802203</v>
      </c>
      <c r="L228" s="557">
        <f t="shared" si="141"/>
        <v>59.477782123637027</v>
      </c>
      <c r="M228" s="557">
        <f t="shared" si="141"/>
        <v>89.954294707672275</v>
      </c>
      <c r="N228" s="557">
        <f t="shared" si="141"/>
        <v>266.41649884681749</v>
      </c>
      <c r="O228" s="557">
        <f t="shared" si="141"/>
        <v>361.7216697912433</v>
      </c>
      <c r="P228" s="557">
        <f t="shared" si="141"/>
        <v>509.24331247859118</v>
      </c>
    </row>
    <row r="229" spans="1:16">
      <c r="A229" s="3" t="s">
        <v>268</v>
      </c>
      <c r="B229" s="104"/>
      <c r="C229" s="104"/>
      <c r="D229" s="118"/>
      <c r="E229" s="104"/>
      <c r="F229" s="104"/>
      <c r="G229" s="104"/>
      <c r="H229" s="104">
        <v>187</v>
      </c>
      <c r="I229" s="104">
        <v>185</v>
      </c>
      <c r="J229" s="104">
        <v>170</v>
      </c>
      <c r="K229" s="557">
        <f t="shared" si="141"/>
        <v>315.48307266670804</v>
      </c>
      <c r="L229" s="557">
        <f t="shared" si="141"/>
        <v>758.8255664071271</v>
      </c>
      <c r="M229" s="557">
        <f t="shared" si="141"/>
        <v>1274.9655040074647</v>
      </c>
      <c r="N229" s="557">
        <f t="shared" si="141"/>
        <v>3303.3295688413036</v>
      </c>
      <c r="O229" s="557">
        <f t="shared" si="141"/>
        <v>4723.9563228575907</v>
      </c>
      <c r="P229" s="557">
        <f t="shared" si="141"/>
        <v>6704.6498123159136</v>
      </c>
    </row>
    <row r="230" spans="1:16">
      <c r="A230" s="96" t="s">
        <v>269</v>
      </c>
      <c r="B230" s="105"/>
      <c r="C230" s="105"/>
      <c r="D230" s="119"/>
      <c r="E230" s="105"/>
      <c r="F230" s="105"/>
      <c r="G230" s="105"/>
      <c r="H230" s="105">
        <v>134</v>
      </c>
      <c r="I230" s="105">
        <v>93</v>
      </c>
      <c r="J230" s="105">
        <v>20</v>
      </c>
      <c r="K230" s="557">
        <f t="shared" si="141"/>
        <v>88.389003481658278</v>
      </c>
      <c r="L230" s="557">
        <f t="shared" si="141"/>
        <v>187.35577907181749</v>
      </c>
      <c r="M230" s="557">
        <f t="shared" si="141"/>
        <v>282.55182784165316</v>
      </c>
      <c r="N230" s="557">
        <f t="shared" si="141"/>
        <v>824.65930479406813</v>
      </c>
      <c r="O230" s="557">
        <f t="shared" si="141"/>
        <v>1131.5213269477913</v>
      </c>
      <c r="P230" s="557">
        <f t="shared" si="141"/>
        <v>1589.0688445279825</v>
      </c>
    </row>
    <row r="231" spans="1:16">
      <c r="A231" s="5" t="s">
        <v>45</v>
      </c>
      <c r="B231" s="99"/>
      <c r="C231" s="99"/>
      <c r="D231" s="99"/>
      <c r="E231" s="99"/>
      <c r="F231" s="99"/>
      <c r="G231" s="99"/>
      <c r="H231" s="99">
        <f t="shared" ref="H231:P231" si="142">SUM(H216:H230)</f>
        <v>2671</v>
      </c>
      <c r="I231" s="99">
        <f t="shared" si="142"/>
        <v>2208</v>
      </c>
      <c r="J231" s="99">
        <f t="shared" si="142"/>
        <v>1443</v>
      </c>
      <c r="K231" s="99">
        <f t="shared" si="142"/>
        <v>2835.8329514639322</v>
      </c>
      <c r="L231" s="99">
        <f t="shared" si="142"/>
        <v>6759.4603479279876</v>
      </c>
      <c r="M231" s="99">
        <f t="shared" si="142"/>
        <v>11549.154507158248</v>
      </c>
      <c r="N231" s="99">
        <f t="shared" si="142"/>
        <v>29677.530826844843</v>
      </c>
      <c r="O231" s="99">
        <f t="shared" si="142"/>
        <v>42433.211802191407</v>
      </c>
      <c r="P231" s="99">
        <f t="shared" si="142"/>
        <v>60396.102387926454</v>
      </c>
    </row>
    <row r="233" spans="1:16" ht="12.75" customHeight="1">
      <c r="A233" s="807" t="s">
        <v>33</v>
      </c>
      <c r="B233" s="805"/>
      <c r="C233" s="805"/>
      <c r="D233" s="805"/>
      <c r="E233" s="805"/>
      <c r="F233" s="805"/>
      <c r="G233" s="805"/>
      <c r="H233" s="805" t="s">
        <v>272</v>
      </c>
      <c r="I233" s="805" t="s">
        <v>272</v>
      </c>
      <c r="J233" s="805" t="s">
        <v>272</v>
      </c>
      <c r="K233" s="805" t="s">
        <v>272</v>
      </c>
      <c r="L233" s="805" t="s">
        <v>272</v>
      </c>
      <c r="M233" s="805" t="s">
        <v>272</v>
      </c>
      <c r="N233" s="805" t="s">
        <v>272</v>
      </c>
      <c r="O233" s="805" t="s">
        <v>272</v>
      </c>
      <c r="P233" s="805" t="s">
        <v>272</v>
      </c>
    </row>
    <row r="234" spans="1:16">
      <c r="A234" s="808"/>
      <c r="B234" s="806"/>
      <c r="C234" s="806"/>
      <c r="D234" s="806"/>
      <c r="E234" s="806"/>
      <c r="F234" s="806"/>
      <c r="G234" s="806"/>
      <c r="H234" s="806"/>
      <c r="I234" s="806"/>
      <c r="J234" s="806"/>
      <c r="K234" s="806"/>
      <c r="L234" s="806"/>
      <c r="M234" s="806"/>
      <c r="N234" s="806"/>
      <c r="O234" s="806"/>
      <c r="P234" s="806"/>
    </row>
    <row r="235" spans="1:16">
      <c r="A235" s="3" t="s">
        <v>265</v>
      </c>
      <c r="B235" s="95"/>
      <c r="C235" s="95"/>
      <c r="D235" s="95"/>
      <c r="E235" s="127"/>
      <c r="F235" s="127"/>
      <c r="G235" s="127"/>
      <c r="H235" s="95">
        <f>H216/(H121*H48*H29)</f>
        <v>1.8446249358704613E-2</v>
      </c>
      <c r="I235" s="95">
        <f t="shared" ref="I235:J235" si="143">I216/(I121*I48*I29)</f>
        <v>1.8991416768580537E-2</v>
      </c>
      <c r="J235" s="95">
        <f t="shared" si="143"/>
        <v>1.4996200436373647E-2</v>
      </c>
      <c r="K235" s="127">
        <f>AVERAGE(H235:J235)</f>
        <v>1.7477955521219599E-2</v>
      </c>
      <c r="L235" s="127">
        <f t="shared" ref="L235:P249" si="144">AVERAGE(I235:K235)</f>
        <v>1.7155190908724593E-2</v>
      </c>
      <c r="M235" s="127">
        <f t="shared" si="144"/>
        <v>1.6543115622105947E-2</v>
      </c>
      <c r="N235" s="127">
        <f t="shared" si="144"/>
        <v>1.7058754017350047E-2</v>
      </c>
      <c r="O235" s="127">
        <f t="shared" si="144"/>
        <v>1.6919020182726865E-2</v>
      </c>
      <c r="P235" s="127">
        <f t="shared" si="144"/>
        <v>1.6840296607394289E-2</v>
      </c>
    </row>
    <row r="236" spans="1:16">
      <c r="A236" s="3" t="s">
        <v>0</v>
      </c>
      <c r="B236" s="95"/>
      <c r="C236" s="95"/>
      <c r="D236" s="95"/>
      <c r="E236" s="127"/>
      <c r="F236" s="127"/>
      <c r="G236" s="127"/>
      <c r="H236" s="95">
        <f t="shared" ref="H236:J236" si="145">H217/(H122*H49*H30)</f>
        <v>1.6130343349679131E-2</v>
      </c>
      <c r="I236" s="95">
        <f t="shared" si="145"/>
        <v>2.2489230204682548E-2</v>
      </c>
      <c r="J236" s="95">
        <f t="shared" si="145"/>
        <v>2.060645349568991E-2</v>
      </c>
      <c r="K236" s="127">
        <f t="shared" ref="K236:K249" si="146">AVERAGE(H236:J236)</f>
        <v>1.9742009016683864E-2</v>
      </c>
      <c r="L236" s="127">
        <f t="shared" si="144"/>
        <v>2.0945897572352105E-2</v>
      </c>
      <c r="M236" s="127">
        <f t="shared" si="144"/>
        <v>2.0431453361575289E-2</v>
      </c>
      <c r="N236" s="127">
        <f t="shared" si="144"/>
        <v>2.0373119983537084E-2</v>
      </c>
      <c r="O236" s="127">
        <f t="shared" si="144"/>
        <v>2.0583490305821493E-2</v>
      </c>
      <c r="P236" s="127">
        <f t="shared" si="144"/>
        <v>2.0462687883644623E-2</v>
      </c>
    </row>
    <row r="237" spans="1:16">
      <c r="A237" s="3" t="s">
        <v>1</v>
      </c>
      <c r="B237" s="95"/>
      <c r="C237" s="95"/>
      <c r="D237" s="95"/>
      <c r="E237" s="127"/>
      <c r="F237" s="127"/>
      <c r="G237" s="127"/>
      <c r="H237" s="95">
        <f t="shared" ref="H237:J237" si="147">H218/(H123*H50*H31)</f>
        <v>1.5258020479572452E-2</v>
      </c>
      <c r="I237" s="95">
        <f t="shared" si="147"/>
        <v>2.0318222576147443E-2</v>
      </c>
      <c r="J237" s="95">
        <f t="shared" si="147"/>
        <v>2.6264918473693055E-2</v>
      </c>
      <c r="K237" s="127">
        <f t="shared" si="146"/>
        <v>2.0613720509804315E-2</v>
      </c>
      <c r="L237" s="127">
        <f t="shared" si="144"/>
        <v>2.2398953853214939E-2</v>
      </c>
      <c r="M237" s="127">
        <f t="shared" si="144"/>
        <v>2.3092530945570771E-2</v>
      </c>
      <c r="N237" s="127">
        <f t="shared" si="144"/>
        <v>2.2035068436196677E-2</v>
      </c>
      <c r="O237" s="127">
        <f t="shared" si="144"/>
        <v>2.2508851078327462E-2</v>
      </c>
      <c r="P237" s="127">
        <f t="shared" si="144"/>
        <v>2.2545483486698301E-2</v>
      </c>
    </row>
    <row r="238" spans="1:16">
      <c r="A238" s="3" t="s">
        <v>2</v>
      </c>
      <c r="B238" s="95"/>
      <c r="C238" s="95"/>
      <c r="D238" s="95"/>
      <c r="E238" s="127"/>
      <c r="F238" s="127"/>
      <c r="G238" s="127"/>
      <c r="H238" s="95">
        <f t="shared" ref="H238:J238" si="148">H219/(H124*H51*H32)</f>
        <v>1.7482037206770044E-2</v>
      </c>
      <c r="I238" s="95">
        <f t="shared" si="148"/>
        <v>2.4467018929003298E-2</v>
      </c>
      <c r="J238" s="95">
        <f t="shared" si="148"/>
        <v>2.9454635482964477E-2</v>
      </c>
      <c r="K238" s="127">
        <f t="shared" si="146"/>
        <v>2.3801230539579273E-2</v>
      </c>
      <c r="L238" s="127">
        <f t="shared" si="144"/>
        <v>2.5907628317182352E-2</v>
      </c>
      <c r="M238" s="127">
        <f t="shared" si="144"/>
        <v>2.6387831446575371E-2</v>
      </c>
      <c r="N238" s="127">
        <f t="shared" si="144"/>
        <v>2.5365563434445668E-2</v>
      </c>
      <c r="O238" s="127">
        <f t="shared" si="144"/>
        <v>2.5887007732734463E-2</v>
      </c>
      <c r="P238" s="127">
        <f t="shared" si="144"/>
        <v>2.5880134204585167E-2</v>
      </c>
    </row>
    <row r="239" spans="1:16">
      <c r="A239" s="3" t="s">
        <v>3</v>
      </c>
      <c r="B239" s="95"/>
      <c r="C239" s="95"/>
      <c r="D239" s="95"/>
      <c r="E239" s="127"/>
      <c r="F239" s="127"/>
      <c r="G239" s="127"/>
      <c r="H239" s="95">
        <f t="shared" ref="H239:J239" si="149">H220/(H125*H52*H33)</f>
        <v>1.890898475338703E-2</v>
      </c>
      <c r="I239" s="95">
        <f t="shared" si="149"/>
        <v>2.3565056387813497E-2</v>
      </c>
      <c r="J239" s="95">
        <f t="shared" si="149"/>
        <v>2.0412472275716364E-2</v>
      </c>
      <c r="K239" s="127">
        <f t="shared" si="146"/>
        <v>2.0962171138972297E-2</v>
      </c>
      <c r="L239" s="127">
        <f t="shared" si="144"/>
        <v>2.1646566600834052E-2</v>
      </c>
      <c r="M239" s="127">
        <f t="shared" si="144"/>
        <v>2.1007070005174239E-2</v>
      </c>
      <c r="N239" s="127">
        <f t="shared" si="144"/>
        <v>2.1205269248326861E-2</v>
      </c>
      <c r="O239" s="127">
        <f t="shared" si="144"/>
        <v>2.1286301951445052E-2</v>
      </c>
      <c r="P239" s="127">
        <f t="shared" si="144"/>
        <v>2.1166213734982051E-2</v>
      </c>
    </row>
    <row r="240" spans="1:16">
      <c r="A240" s="3" t="s">
        <v>4</v>
      </c>
      <c r="B240" s="95"/>
      <c r="C240" s="95"/>
      <c r="D240" s="95"/>
      <c r="E240" s="127"/>
      <c r="F240" s="127"/>
      <c r="G240" s="127"/>
      <c r="H240" s="95">
        <f t="shared" ref="H240:J240" si="150">H221/(H126*H53*H34)</f>
        <v>1.7322488600038172E-2</v>
      </c>
      <c r="I240" s="95">
        <f t="shared" si="150"/>
        <v>1.6539893249583097E-2</v>
      </c>
      <c r="J240" s="95">
        <f t="shared" si="150"/>
        <v>1.526703213592826E-2</v>
      </c>
      <c r="K240" s="127">
        <f t="shared" si="146"/>
        <v>1.6376471328516513E-2</v>
      </c>
      <c r="L240" s="127">
        <f t="shared" si="144"/>
        <v>1.6061132238009288E-2</v>
      </c>
      <c r="M240" s="127">
        <f t="shared" si="144"/>
        <v>1.5901545234151354E-2</v>
      </c>
      <c r="N240" s="127">
        <f t="shared" si="144"/>
        <v>1.6113049600225717E-2</v>
      </c>
      <c r="O240" s="127">
        <f t="shared" si="144"/>
        <v>1.6025242357462121E-2</v>
      </c>
      <c r="P240" s="127">
        <f t="shared" si="144"/>
        <v>1.6013279063946399E-2</v>
      </c>
    </row>
    <row r="241" spans="1:17">
      <c r="A241" s="3" t="s">
        <v>5</v>
      </c>
      <c r="B241" s="95"/>
      <c r="C241" s="95"/>
      <c r="D241" s="95"/>
      <c r="E241" s="127"/>
      <c r="F241" s="127"/>
      <c r="G241" s="127"/>
      <c r="H241" s="95"/>
      <c r="I241" s="95"/>
      <c r="J241" s="95"/>
      <c r="K241" s="127"/>
      <c r="L241" s="127"/>
      <c r="M241" s="127"/>
      <c r="N241" s="127"/>
      <c r="O241" s="127"/>
      <c r="P241" s="127"/>
    </row>
    <row r="242" spans="1:17">
      <c r="A242" s="3" t="s">
        <v>6</v>
      </c>
      <c r="B242" s="95"/>
      <c r="C242" s="95"/>
      <c r="D242" s="95"/>
      <c r="E242" s="127"/>
      <c r="F242" s="127"/>
      <c r="G242" s="127"/>
      <c r="H242" s="95">
        <f t="shared" ref="H242:J242" si="151">H223/(H128*H55*H36)</f>
        <v>1.7933382844260402E-2</v>
      </c>
      <c r="I242" s="95">
        <f t="shared" si="151"/>
        <v>1.6055704845442716E-2</v>
      </c>
      <c r="J242" s="95">
        <f t="shared" si="151"/>
        <v>1.3471940573671765E-2</v>
      </c>
      <c r="K242" s="127">
        <f t="shared" si="146"/>
        <v>1.5820342754458292E-2</v>
      </c>
      <c r="L242" s="127">
        <f t="shared" si="144"/>
        <v>1.5115996057857592E-2</v>
      </c>
      <c r="M242" s="127">
        <f t="shared" si="144"/>
        <v>1.4802759795329216E-2</v>
      </c>
      <c r="N242" s="127">
        <f t="shared" si="144"/>
        <v>1.5246366202548366E-2</v>
      </c>
      <c r="O242" s="127">
        <f t="shared" si="144"/>
        <v>1.5055040685245059E-2</v>
      </c>
      <c r="P242" s="127">
        <f t="shared" si="144"/>
        <v>1.5034722227707548E-2</v>
      </c>
    </row>
    <row r="243" spans="1:17">
      <c r="A243" s="3" t="s">
        <v>266</v>
      </c>
      <c r="B243" s="95"/>
      <c r="C243" s="95"/>
      <c r="D243" s="95"/>
      <c r="E243" s="127"/>
      <c r="F243" s="127"/>
      <c r="G243" s="127"/>
      <c r="H243" s="95">
        <f t="shared" ref="H243:J243" si="152">H224/(H129*H56*H37)</f>
        <v>2.1738804947348901E-2</v>
      </c>
      <c r="I243" s="95">
        <f t="shared" si="152"/>
        <v>2.4267436247738673E-2</v>
      </c>
      <c r="J243" s="95">
        <f t="shared" si="152"/>
        <v>2.7972641244827897E-2</v>
      </c>
      <c r="K243" s="127">
        <f t="shared" si="146"/>
        <v>2.4659627479971826E-2</v>
      </c>
      <c r="L243" s="127">
        <f t="shared" si="144"/>
        <v>2.5633234990846132E-2</v>
      </c>
      <c r="M243" s="127">
        <f t="shared" si="144"/>
        <v>2.6088501238548622E-2</v>
      </c>
      <c r="N243" s="127">
        <f t="shared" si="144"/>
        <v>2.5460454569788862E-2</v>
      </c>
      <c r="O243" s="127">
        <f t="shared" si="144"/>
        <v>2.5727396933061208E-2</v>
      </c>
      <c r="P243" s="127">
        <f t="shared" si="144"/>
        <v>2.5758784247132901E-2</v>
      </c>
    </row>
    <row r="244" spans="1:17">
      <c r="A244" s="3" t="s">
        <v>22</v>
      </c>
      <c r="B244" s="95"/>
      <c r="C244" s="95"/>
      <c r="D244" s="95"/>
      <c r="E244" s="127"/>
      <c r="F244" s="127"/>
      <c r="G244" s="127"/>
      <c r="H244" s="95">
        <f t="shared" ref="H244:J244" si="153">H225/(H130*H57*H38)</f>
        <v>2.6780872702322857E-2</v>
      </c>
      <c r="I244" s="95">
        <f t="shared" si="153"/>
        <v>3.0101385228121467E-2</v>
      </c>
      <c r="J244" s="95">
        <f t="shared" si="153"/>
        <v>2.606391107941318E-2</v>
      </c>
      <c r="K244" s="127">
        <f t="shared" si="146"/>
        <v>2.7648723003285833E-2</v>
      </c>
      <c r="L244" s="127">
        <f t="shared" si="144"/>
        <v>2.7938006436940162E-2</v>
      </c>
      <c r="M244" s="127">
        <f t="shared" si="144"/>
        <v>2.7216880173213057E-2</v>
      </c>
      <c r="N244" s="127">
        <f t="shared" si="144"/>
        <v>2.7601203204479684E-2</v>
      </c>
      <c r="O244" s="127">
        <f t="shared" si="144"/>
        <v>2.7585363271544303E-2</v>
      </c>
      <c r="P244" s="127">
        <f t="shared" si="144"/>
        <v>2.7467815549745683E-2</v>
      </c>
    </row>
    <row r="245" spans="1:17">
      <c r="A245" s="3" t="s">
        <v>7</v>
      </c>
      <c r="B245" s="95"/>
      <c r="C245" s="95"/>
      <c r="D245" s="95"/>
      <c r="E245" s="127"/>
      <c r="F245" s="127"/>
      <c r="G245" s="127"/>
      <c r="H245" s="95">
        <f t="shared" ref="H245:J245" si="154">H226/(H131*H58*H39)</f>
        <v>3.1794133460383317E-2</v>
      </c>
      <c r="I245" s="95">
        <f t="shared" si="154"/>
        <v>3.2229431144323459E-2</v>
      </c>
      <c r="J245" s="95">
        <f t="shared" si="154"/>
        <v>2.0054180666394691E-2</v>
      </c>
      <c r="K245" s="127">
        <f t="shared" si="146"/>
        <v>2.8025915090367157E-2</v>
      </c>
      <c r="L245" s="127">
        <f t="shared" si="144"/>
        <v>2.6769842300361769E-2</v>
      </c>
      <c r="M245" s="127">
        <f t="shared" si="144"/>
        <v>2.494997935237454E-2</v>
      </c>
      <c r="N245" s="127">
        <f t="shared" si="144"/>
        <v>2.6581912247701154E-2</v>
      </c>
      <c r="O245" s="127">
        <f t="shared" si="144"/>
        <v>2.6100577966812488E-2</v>
      </c>
      <c r="P245" s="127">
        <f t="shared" si="144"/>
        <v>2.5877489855629394E-2</v>
      </c>
    </row>
    <row r="246" spans="1:17">
      <c r="A246" s="3" t="s">
        <v>8</v>
      </c>
      <c r="B246" s="95"/>
      <c r="C246" s="95"/>
      <c r="D246" s="95"/>
      <c r="E246" s="127"/>
      <c r="F246" s="127"/>
      <c r="G246" s="127"/>
      <c r="H246" s="95">
        <f t="shared" ref="H246:J246" si="155">H227/(H132*H59*H40)</f>
        <v>2.1282086070076589E-2</v>
      </c>
      <c r="I246" s="95">
        <f t="shared" si="155"/>
        <v>2.1290222310565893E-2</v>
      </c>
      <c r="J246" s="95">
        <f t="shared" si="155"/>
        <v>1.5294420180754123E-2</v>
      </c>
      <c r="K246" s="127">
        <f t="shared" si="146"/>
        <v>1.9288909520465535E-2</v>
      </c>
      <c r="L246" s="127">
        <f t="shared" si="144"/>
        <v>1.8624517337261851E-2</v>
      </c>
      <c r="M246" s="127">
        <f t="shared" si="144"/>
        <v>1.7735949012827171E-2</v>
      </c>
      <c r="N246" s="127">
        <f t="shared" si="144"/>
        <v>1.8549791956851521E-2</v>
      </c>
      <c r="O246" s="127">
        <f t="shared" si="144"/>
        <v>1.830341943564685E-2</v>
      </c>
      <c r="P246" s="127">
        <f t="shared" si="144"/>
        <v>1.8196386801775183E-2</v>
      </c>
    </row>
    <row r="247" spans="1:17">
      <c r="A247" s="3" t="s">
        <v>267</v>
      </c>
      <c r="B247" s="95"/>
      <c r="C247" s="95"/>
      <c r="D247" s="95"/>
      <c r="E247" s="127"/>
      <c r="F247" s="127"/>
      <c r="G247" s="127"/>
      <c r="H247" s="95">
        <f t="shared" ref="H247:J247" si="156">H228/(H133*H60*H41)</f>
        <v>3.312516440798511E-2</v>
      </c>
      <c r="I247" s="95">
        <f t="shared" si="156"/>
        <v>2.8273707731947012E-2</v>
      </c>
      <c r="J247" s="95">
        <f t="shared" si="156"/>
        <v>9.1184301710617501E-3</v>
      </c>
      <c r="K247" s="127">
        <f t="shared" si="146"/>
        <v>2.3505767436997959E-2</v>
      </c>
      <c r="L247" s="127">
        <f t="shared" si="144"/>
        <v>2.0299301780002239E-2</v>
      </c>
      <c r="M247" s="127">
        <f t="shared" si="144"/>
        <v>1.7641166462687315E-2</v>
      </c>
      <c r="N247" s="127">
        <f t="shared" si="144"/>
        <v>2.0482078559895839E-2</v>
      </c>
      <c r="O247" s="127">
        <f t="shared" si="144"/>
        <v>1.9474182267528464E-2</v>
      </c>
      <c r="P247" s="127">
        <f t="shared" si="144"/>
        <v>1.9199142430037206E-2</v>
      </c>
    </row>
    <row r="248" spans="1:17">
      <c r="A248" s="3" t="s">
        <v>268</v>
      </c>
      <c r="B248" s="95"/>
      <c r="C248" s="95"/>
      <c r="D248" s="95"/>
      <c r="E248" s="127"/>
      <c r="F248" s="127"/>
      <c r="G248" s="127"/>
      <c r="H248" s="95">
        <f t="shared" ref="H248:J248" si="157">H229/(H134*H61*H42)</f>
        <v>2.9921553048289418E-2</v>
      </c>
      <c r="I248" s="95">
        <f t="shared" si="157"/>
        <v>3.6469027013061706E-2</v>
      </c>
      <c r="J248" s="95">
        <f t="shared" si="157"/>
        <v>3.0402203265554303E-2</v>
      </c>
      <c r="K248" s="127">
        <f t="shared" si="146"/>
        <v>3.2264261108968476E-2</v>
      </c>
      <c r="L248" s="127">
        <f t="shared" si="144"/>
        <v>3.3045163795861497E-2</v>
      </c>
      <c r="M248" s="127">
        <f t="shared" si="144"/>
        <v>3.1903876056794761E-2</v>
      </c>
      <c r="N248" s="127">
        <f t="shared" si="144"/>
        <v>3.2404433653874909E-2</v>
      </c>
      <c r="O248" s="127">
        <f t="shared" si="144"/>
        <v>3.2451157835510391E-2</v>
      </c>
      <c r="P248" s="127">
        <f t="shared" si="144"/>
        <v>3.2253155848726685E-2</v>
      </c>
    </row>
    <row r="249" spans="1:17">
      <c r="A249" s="96" t="s">
        <v>269</v>
      </c>
      <c r="B249" s="101"/>
      <c r="C249" s="101"/>
      <c r="D249" s="101"/>
      <c r="E249" s="128"/>
      <c r="F249" s="128"/>
      <c r="G249" s="128"/>
      <c r="H249" s="101">
        <f>H230/(H135*H62*H43)</f>
        <v>3.1444779140483436E-2</v>
      </c>
      <c r="I249" s="101">
        <f t="shared" ref="I249:J249" si="158">I230/(I135*I62*I43)</f>
        <v>3.0753959873920989E-2</v>
      </c>
      <c r="J249" s="101">
        <f t="shared" si="158"/>
        <v>1.080197626562986E-2</v>
      </c>
      <c r="K249" s="128">
        <f t="shared" si="146"/>
        <v>2.4333571760011427E-2</v>
      </c>
      <c r="L249" s="128">
        <f t="shared" si="144"/>
        <v>2.1963169299854091E-2</v>
      </c>
      <c r="M249" s="128">
        <f t="shared" si="144"/>
        <v>1.9032905775165126E-2</v>
      </c>
      <c r="N249" s="128">
        <f t="shared" si="144"/>
        <v>2.1776548945010216E-2</v>
      </c>
      <c r="O249" s="128">
        <f t="shared" si="144"/>
        <v>2.0924208006676479E-2</v>
      </c>
      <c r="P249" s="128">
        <f t="shared" si="144"/>
        <v>2.0577887575617276E-2</v>
      </c>
    </row>
    <row r="251" spans="1:17" ht="12.75" customHeight="1">
      <c r="A251" s="807" t="s">
        <v>33</v>
      </c>
      <c r="B251" s="805"/>
      <c r="C251" s="805"/>
      <c r="D251" s="805"/>
      <c r="E251" s="805"/>
      <c r="F251" s="805"/>
      <c r="G251" s="805"/>
      <c r="H251" s="805" t="s">
        <v>273</v>
      </c>
      <c r="I251" s="805" t="s">
        <v>273</v>
      </c>
      <c r="J251" s="805" t="s">
        <v>273</v>
      </c>
      <c r="K251" s="805" t="s">
        <v>273</v>
      </c>
      <c r="L251" s="805" t="s">
        <v>273</v>
      </c>
      <c r="M251" s="805" t="s">
        <v>273</v>
      </c>
      <c r="N251" s="805" t="s">
        <v>273</v>
      </c>
      <c r="O251" s="805" t="s">
        <v>273</v>
      </c>
      <c r="P251" s="805" t="s">
        <v>273</v>
      </c>
    </row>
    <row r="252" spans="1:17">
      <c r="A252" s="808"/>
      <c r="B252" s="806"/>
      <c r="C252" s="806"/>
      <c r="D252" s="806"/>
      <c r="E252" s="806"/>
      <c r="F252" s="806"/>
      <c r="G252" s="806"/>
      <c r="H252" s="806"/>
      <c r="I252" s="806"/>
      <c r="J252" s="806"/>
      <c r="K252" s="806"/>
      <c r="L252" s="806"/>
      <c r="M252" s="806"/>
      <c r="N252" s="806"/>
      <c r="O252" s="806"/>
      <c r="P252" s="806"/>
    </row>
    <row r="253" spans="1:17">
      <c r="A253" s="3" t="s">
        <v>265</v>
      </c>
      <c r="B253" s="542"/>
      <c r="C253" s="542"/>
      <c r="D253" s="542"/>
      <c r="E253" s="106"/>
      <c r="F253" s="106"/>
      <c r="G253" s="106"/>
      <c r="H253" s="542">
        <f>H66-H159-H216</f>
        <v>579</v>
      </c>
      <c r="I253" s="542">
        <f t="shared" ref="I253:J253" si="159">I66-I159-I216</f>
        <v>390</v>
      </c>
      <c r="J253" s="542">
        <f t="shared" si="159"/>
        <v>186</v>
      </c>
      <c r="K253" s="153">
        <f>K272*(K216+K159)</f>
        <v>294.4384001866249</v>
      </c>
      <c r="L253" s="153">
        <f t="shared" ref="L253:P253" si="160">L272*(L216+L159)</f>
        <v>623.79982961481028</v>
      </c>
      <c r="M253" s="153">
        <f t="shared" si="160"/>
        <v>1072.5788326501847</v>
      </c>
      <c r="N253" s="153">
        <f t="shared" si="160"/>
        <v>2763.9980508330364</v>
      </c>
      <c r="O253" s="153">
        <f t="shared" si="160"/>
        <v>3936.1683146958203</v>
      </c>
      <c r="P253" s="153">
        <f t="shared" si="160"/>
        <v>5612.1428297361108</v>
      </c>
      <c r="Q253" s="447"/>
    </row>
    <row r="254" spans="1:17">
      <c r="A254" s="3" t="s">
        <v>0</v>
      </c>
      <c r="B254" s="519"/>
      <c r="C254" s="519"/>
      <c r="D254" s="519"/>
      <c r="E254" s="106"/>
      <c r="F254" s="106"/>
      <c r="G254" s="106"/>
      <c r="H254" s="519">
        <f t="shared" ref="H254:J254" si="161">H67-H160-H217</f>
        <v>669</v>
      </c>
      <c r="I254" s="519">
        <f t="shared" si="161"/>
        <v>502</v>
      </c>
      <c r="J254" s="519">
        <f t="shared" si="161"/>
        <v>259</v>
      </c>
      <c r="K254" s="153">
        <f t="shared" ref="K254:P267" si="162">K273*(K217+K160)</f>
        <v>417.96510276621063</v>
      </c>
      <c r="L254" s="153">
        <f t="shared" si="162"/>
        <v>907.77944919328422</v>
      </c>
      <c r="M254" s="153">
        <f t="shared" si="162"/>
        <v>1566.4737171789723</v>
      </c>
      <c r="N254" s="153">
        <f t="shared" si="162"/>
        <v>3992.0553263118122</v>
      </c>
      <c r="O254" s="153">
        <f t="shared" si="162"/>
        <v>5720.5012469443081</v>
      </c>
      <c r="P254" s="153">
        <f t="shared" si="162"/>
        <v>8152.6016560030876</v>
      </c>
      <c r="Q254" s="447"/>
    </row>
    <row r="255" spans="1:17">
      <c r="A255" s="3" t="s">
        <v>1</v>
      </c>
      <c r="B255" s="519"/>
      <c r="C255" s="519"/>
      <c r="D255" s="519"/>
      <c r="E255" s="106"/>
      <c r="F255" s="106"/>
      <c r="G255" s="106"/>
      <c r="H255" s="519">
        <f t="shared" ref="H255:J255" si="163">H68-H161-H218</f>
        <v>314</v>
      </c>
      <c r="I255" s="519">
        <f t="shared" si="163"/>
        <v>235</v>
      </c>
      <c r="J255" s="519">
        <f t="shared" si="163"/>
        <v>174</v>
      </c>
      <c r="K255" s="153">
        <f t="shared" si="162"/>
        <v>235.6619093344685</v>
      </c>
      <c r="L255" s="153">
        <f t="shared" si="162"/>
        <v>515.26772421731437</v>
      </c>
      <c r="M255" s="153">
        <f t="shared" si="162"/>
        <v>906.19738400824053</v>
      </c>
      <c r="N255" s="153">
        <f t="shared" si="162"/>
        <v>2274.7302942236538</v>
      </c>
      <c r="O255" s="153">
        <f t="shared" si="162"/>
        <v>3271.9128598957714</v>
      </c>
      <c r="P255" s="153">
        <f t="shared" si="162"/>
        <v>4674.8970558228493</v>
      </c>
      <c r="Q255" s="447"/>
    </row>
    <row r="256" spans="1:17">
      <c r="A256" s="3" t="s">
        <v>2</v>
      </c>
      <c r="B256" s="519"/>
      <c r="C256" s="519"/>
      <c r="D256" s="519"/>
      <c r="E256" s="106"/>
      <c r="F256" s="106"/>
      <c r="G256" s="106"/>
      <c r="H256" s="519">
        <f t="shared" ref="H256:J256" si="164">H69-H162-H219</f>
        <v>318</v>
      </c>
      <c r="I256" s="519">
        <f t="shared" si="164"/>
        <v>261</v>
      </c>
      <c r="J256" s="519">
        <f t="shared" si="164"/>
        <v>114</v>
      </c>
      <c r="K256" s="153">
        <f t="shared" si="162"/>
        <v>261.49225643000187</v>
      </c>
      <c r="L256" s="153">
        <f t="shared" si="162"/>
        <v>584.58351732645065</v>
      </c>
      <c r="M256" s="153">
        <f t="shared" si="162"/>
        <v>1025.6313458201685</v>
      </c>
      <c r="N256" s="153">
        <f t="shared" si="162"/>
        <v>2571.2695232692549</v>
      </c>
      <c r="O256" s="153">
        <f t="shared" si="162"/>
        <v>3704.5566366511507</v>
      </c>
      <c r="P256" s="153">
        <f t="shared" si="162"/>
        <v>5289.4897726176478</v>
      </c>
      <c r="Q256" s="447"/>
    </row>
    <row r="257" spans="1:17">
      <c r="A257" s="3" t="s">
        <v>3</v>
      </c>
      <c r="B257" s="519"/>
      <c r="C257" s="519"/>
      <c r="D257" s="519"/>
      <c r="E257" s="106"/>
      <c r="F257" s="106"/>
      <c r="G257" s="106"/>
      <c r="H257" s="543">
        <f t="shared" ref="H257:J257" si="165">H70-H163-H220</f>
        <v>205</v>
      </c>
      <c r="I257" s="543">
        <f t="shared" si="165"/>
        <v>156</v>
      </c>
      <c r="J257" s="543">
        <f t="shared" si="165"/>
        <v>64</v>
      </c>
      <c r="K257" s="153">
        <f t="shared" si="162"/>
        <v>131.37738885796969</v>
      </c>
      <c r="L257" s="153">
        <f t="shared" si="162"/>
        <v>291.84483401974887</v>
      </c>
      <c r="M257" s="153">
        <f t="shared" si="162"/>
        <v>500.07313553367101</v>
      </c>
      <c r="N257" s="153">
        <f t="shared" si="162"/>
        <v>1281.8168169431906</v>
      </c>
      <c r="O257" s="153">
        <f t="shared" si="162"/>
        <v>1834.0442625354613</v>
      </c>
      <c r="P257" s="153">
        <f t="shared" si="162"/>
        <v>2611.3758432481086</v>
      </c>
      <c r="Q257" s="447"/>
    </row>
    <row r="258" spans="1:17">
      <c r="A258" s="3" t="s">
        <v>4</v>
      </c>
      <c r="B258" s="519"/>
      <c r="C258" s="519"/>
      <c r="D258" s="519"/>
      <c r="E258" s="106"/>
      <c r="F258" s="106"/>
      <c r="G258" s="106"/>
      <c r="H258" s="543">
        <f t="shared" ref="H258:J258" si="166">H71-H164-H221</f>
        <v>56</v>
      </c>
      <c r="I258" s="543">
        <f t="shared" si="166"/>
        <v>40</v>
      </c>
      <c r="J258" s="543">
        <f t="shared" si="166"/>
        <v>36</v>
      </c>
      <c r="K258" s="153">
        <f t="shared" si="162"/>
        <v>64.055120148624766</v>
      </c>
      <c r="L258" s="153">
        <f t="shared" si="162"/>
        <v>137.78356998659189</v>
      </c>
      <c r="M258" s="153">
        <f t="shared" si="162"/>
        <v>238.68123748883664</v>
      </c>
      <c r="N258" s="153">
        <f t="shared" si="162"/>
        <v>612.57539987848884</v>
      </c>
      <c r="O258" s="153">
        <f t="shared" si="162"/>
        <v>872.54947424503735</v>
      </c>
      <c r="P258" s="153">
        <f t="shared" si="162"/>
        <v>1245.5710273351647</v>
      </c>
      <c r="Q258" s="447"/>
    </row>
    <row r="259" spans="1:17">
      <c r="A259" s="3" t="s">
        <v>5</v>
      </c>
      <c r="B259" s="519"/>
      <c r="C259" s="519"/>
      <c r="D259" s="519"/>
      <c r="E259" s="106"/>
      <c r="F259" s="106"/>
      <c r="G259" s="106"/>
      <c r="H259" s="543">
        <f t="shared" ref="H259:J259" si="167">H72-H165-H222</f>
        <v>0</v>
      </c>
      <c r="I259" s="543">
        <f t="shared" si="167"/>
        <v>0</v>
      </c>
      <c r="J259" s="543">
        <f t="shared" si="167"/>
        <v>0</v>
      </c>
      <c r="K259" s="153">
        <f t="shared" si="162"/>
        <v>0</v>
      </c>
      <c r="L259" s="153">
        <f t="shared" si="162"/>
        <v>0</v>
      </c>
      <c r="M259" s="153">
        <f t="shared" si="162"/>
        <v>0</v>
      </c>
      <c r="N259" s="153">
        <f t="shared" si="162"/>
        <v>0</v>
      </c>
      <c r="O259" s="153">
        <f t="shared" si="162"/>
        <v>0</v>
      </c>
      <c r="P259" s="153">
        <f t="shared" si="162"/>
        <v>0</v>
      </c>
      <c r="Q259" s="447"/>
    </row>
    <row r="260" spans="1:17">
      <c r="A260" s="3" t="s">
        <v>6</v>
      </c>
      <c r="B260" s="519"/>
      <c r="C260" s="519"/>
      <c r="D260" s="519"/>
      <c r="E260" s="106"/>
      <c r="F260" s="106"/>
      <c r="G260" s="106"/>
      <c r="H260" s="543">
        <f t="shared" ref="H260:J260" si="168">H73-H166-H223</f>
        <v>107</v>
      </c>
      <c r="I260" s="543">
        <f t="shared" si="168"/>
        <v>83</v>
      </c>
      <c r="J260" s="543">
        <f t="shared" si="168"/>
        <v>60</v>
      </c>
      <c r="K260" s="153">
        <f t="shared" si="162"/>
        <v>112.60224451752411</v>
      </c>
      <c r="L260" s="153">
        <f t="shared" si="162"/>
        <v>239.38810668386927</v>
      </c>
      <c r="M260" s="153">
        <f t="shared" si="162"/>
        <v>412.64399061585857</v>
      </c>
      <c r="N260" s="153">
        <f t="shared" si="162"/>
        <v>1066.9173861099225</v>
      </c>
      <c r="O260" s="153">
        <f t="shared" si="162"/>
        <v>1514.747021019328</v>
      </c>
      <c r="P260" s="153">
        <f t="shared" si="162"/>
        <v>2161.722545727991</v>
      </c>
      <c r="Q260" s="447"/>
    </row>
    <row r="261" spans="1:17">
      <c r="A261" s="3" t="s">
        <v>266</v>
      </c>
      <c r="B261" s="519"/>
      <c r="C261" s="519"/>
      <c r="D261" s="519"/>
      <c r="E261" s="106"/>
      <c r="F261" s="106"/>
      <c r="G261" s="106"/>
      <c r="H261" s="543">
        <f t="shared" ref="H261:J261" si="169">H74-H167-H224</f>
        <v>198</v>
      </c>
      <c r="I261" s="543">
        <f t="shared" si="169"/>
        <v>172</v>
      </c>
      <c r="J261" s="543">
        <f t="shared" si="169"/>
        <v>140</v>
      </c>
      <c r="K261" s="153">
        <f t="shared" si="162"/>
        <v>248.37246962859015</v>
      </c>
      <c r="L261" s="153">
        <f t="shared" si="162"/>
        <v>556.0922530750513</v>
      </c>
      <c r="M261" s="153">
        <f t="shared" si="162"/>
        <v>977.16314523958704</v>
      </c>
      <c r="N261" s="153">
        <f t="shared" si="162"/>
        <v>2459.5512873778948</v>
      </c>
      <c r="O261" s="153">
        <f t="shared" si="162"/>
        <v>3532.3224836836462</v>
      </c>
      <c r="P261" s="153">
        <f t="shared" si="162"/>
        <v>5047.5285935576385</v>
      </c>
      <c r="Q261" s="447"/>
    </row>
    <row r="262" spans="1:17">
      <c r="A262" s="3" t="s">
        <v>22</v>
      </c>
      <c r="B262" s="519"/>
      <c r="C262" s="519"/>
      <c r="D262" s="519"/>
      <c r="E262" s="106"/>
      <c r="F262" s="106"/>
      <c r="G262" s="106"/>
      <c r="H262" s="543">
        <f t="shared" ref="H262:J262" si="170">H75-H168-H225</f>
        <v>68</v>
      </c>
      <c r="I262" s="543">
        <f t="shared" si="170"/>
        <v>57</v>
      </c>
      <c r="J262" s="543">
        <f t="shared" si="170"/>
        <v>37</v>
      </c>
      <c r="K262" s="153">
        <f t="shared" si="162"/>
        <v>88.791182195954974</v>
      </c>
      <c r="L262" s="153">
        <f t="shared" si="162"/>
        <v>195.55282030950096</v>
      </c>
      <c r="M262" s="153">
        <f t="shared" si="162"/>
        <v>335.63545480383772</v>
      </c>
      <c r="N262" s="153">
        <f t="shared" si="162"/>
        <v>862.53661557210751</v>
      </c>
      <c r="O262" s="153">
        <f t="shared" si="162"/>
        <v>1231.3276142409677</v>
      </c>
      <c r="P262" s="153">
        <f t="shared" si="162"/>
        <v>1754.3653692823086</v>
      </c>
      <c r="Q262" s="447"/>
    </row>
    <row r="263" spans="1:17">
      <c r="A263" s="3" t="s">
        <v>7</v>
      </c>
      <c r="B263" s="519"/>
      <c r="C263" s="519"/>
      <c r="D263" s="519"/>
      <c r="E263" s="106"/>
      <c r="F263" s="106"/>
      <c r="G263" s="106"/>
      <c r="H263" s="543">
        <f t="shared" ref="H263:J263" si="171">H76-H169-H226</f>
        <v>693</v>
      </c>
      <c r="I263" s="543">
        <f t="shared" si="171"/>
        <v>323</v>
      </c>
      <c r="J263" s="543">
        <f t="shared" si="171"/>
        <v>225</v>
      </c>
      <c r="K263" s="153">
        <f t="shared" si="162"/>
        <v>313.79312927359916</v>
      </c>
      <c r="L263" s="153">
        <f t="shared" si="162"/>
        <v>664.29376381422492</v>
      </c>
      <c r="M263" s="153">
        <f t="shared" si="162"/>
        <v>1123.3461681640542</v>
      </c>
      <c r="N263" s="153">
        <f t="shared" si="162"/>
        <v>2940.3740086540352</v>
      </c>
      <c r="O263" s="153">
        <f t="shared" si="162"/>
        <v>4167.3340730461432</v>
      </c>
      <c r="P263" s="153">
        <f t="shared" si="162"/>
        <v>5930.0916200565689</v>
      </c>
      <c r="Q263" s="447"/>
    </row>
    <row r="264" spans="1:17">
      <c r="A264" s="3" t="s">
        <v>8</v>
      </c>
      <c r="B264" s="519"/>
      <c r="C264" s="519"/>
      <c r="D264" s="519"/>
      <c r="E264" s="106"/>
      <c r="F264" s="106"/>
      <c r="G264" s="106"/>
      <c r="H264" s="543">
        <f t="shared" ref="H264:J264" si="172">H77-H170-H227</f>
        <v>101</v>
      </c>
      <c r="I264" s="543">
        <f t="shared" si="172"/>
        <v>83</v>
      </c>
      <c r="J264" s="543">
        <f t="shared" si="172"/>
        <v>50</v>
      </c>
      <c r="K264" s="153">
        <f t="shared" si="162"/>
        <v>103.37852869108482</v>
      </c>
      <c r="L264" s="153">
        <f t="shared" si="162"/>
        <v>219.57494566102943</v>
      </c>
      <c r="M264" s="153">
        <f t="shared" si="162"/>
        <v>374.69187191777604</v>
      </c>
      <c r="N264" s="153">
        <f t="shared" si="162"/>
        <v>973.16241587857257</v>
      </c>
      <c r="O264" s="153">
        <f t="shared" si="162"/>
        <v>1382.169993573011</v>
      </c>
      <c r="P264" s="153">
        <f t="shared" si="162"/>
        <v>1969.0822784894999</v>
      </c>
      <c r="Q264" s="447"/>
    </row>
    <row r="265" spans="1:17">
      <c r="A265" s="3" t="s">
        <v>267</v>
      </c>
      <c r="B265" s="519"/>
      <c r="C265" s="519"/>
      <c r="D265" s="519"/>
      <c r="E265" s="106"/>
      <c r="F265" s="106"/>
      <c r="G265" s="106"/>
      <c r="H265" s="543">
        <f t="shared" ref="H265:J265" si="173">H78-H171-H228</f>
        <v>23</v>
      </c>
      <c r="I265" s="543">
        <f t="shared" si="173"/>
        <v>16</v>
      </c>
      <c r="J265" s="543">
        <f t="shared" si="173"/>
        <v>9</v>
      </c>
      <c r="K265" s="153">
        <f t="shared" si="162"/>
        <v>15.775763237507592</v>
      </c>
      <c r="L265" s="153">
        <f t="shared" si="162"/>
        <v>32.050247095007478</v>
      </c>
      <c r="M265" s="153">
        <f t="shared" si="162"/>
        <v>52.042520578126222</v>
      </c>
      <c r="N265" s="153">
        <f t="shared" si="162"/>
        <v>142.93528516132338</v>
      </c>
      <c r="O265" s="153">
        <f t="shared" si="162"/>
        <v>198.95399207835007</v>
      </c>
      <c r="P265" s="153">
        <f t="shared" si="162"/>
        <v>282.09648972952056</v>
      </c>
      <c r="Q265" s="447"/>
    </row>
    <row r="266" spans="1:17">
      <c r="A266" s="3" t="s">
        <v>268</v>
      </c>
      <c r="B266" s="519"/>
      <c r="C266" s="519"/>
      <c r="D266" s="519"/>
      <c r="E266" s="106"/>
      <c r="F266" s="106"/>
      <c r="G266" s="106"/>
      <c r="H266" s="543">
        <f t="shared" ref="H266:J267" si="174">H79-H172-H229</f>
        <v>166</v>
      </c>
      <c r="I266" s="543">
        <f t="shared" si="174"/>
        <v>150</v>
      </c>
      <c r="J266" s="543">
        <f t="shared" si="174"/>
        <v>48</v>
      </c>
      <c r="K266" s="558">
        <f t="shared" si="162"/>
        <v>127.01913094996387</v>
      </c>
      <c r="L266" s="558">
        <f t="shared" si="162"/>
        <v>282.66803532541962</v>
      </c>
      <c r="M266" s="558">
        <f t="shared" si="162"/>
        <v>482.48901524081151</v>
      </c>
      <c r="N266" s="558">
        <f t="shared" si="162"/>
        <v>1241.3339018378977</v>
      </c>
      <c r="O266" s="558">
        <f t="shared" si="162"/>
        <v>1774.0317954911341</v>
      </c>
      <c r="P266" s="558">
        <f t="shared" si="162"/>
        <v>2524.8031792558349</v>
      </c>
      <c r="Q266" s="447"/>
    </row>
    <row r="267" spans="1:17">
      <c r="A267" s="96" t="s">
        <v>269</v>
      </c>
      <c r="B267" s="107"/>
      <c r="C267" s="107"/>
      <c r="D267" s="107"/>
      <c r="E267" s="107"/>
      <c r="F267" s="107"/>
      <c r="G267" s="107"/>
      <c r="H267" s="544">
        <f>H80-H173-H230</f>
        <v>110</v>
      </c>
      <c r="I267" s="544">
        <f t="shared" si="174"/>
        <v>28</v>
      </c>
      <c r="J267" s="544">
        <f t="shared" si="174"/>
        <v>24</v>
      </c>
      <c r="K267" s="564">
        <f t="shared" si="162"/>
        <v>34.615996004219355</v>
      </c>
      <c r="L267" s="564">
        <f t="shared" si="162"/>
        <v>72.104775438755624</v>
      </c>
      <c r="M267" s="564">
        <f t="shared" si="162"/>
        <v>115.85492544690584</v>
      </c>
      <c r="N267" s="564">
        <f t="shared" si="162"/>
        <v>318.52976532999065</v>
      </c>
      <c r="O267" s="564">
        <f t="shared" si="162"/>
        <v>444.6589169158247</v>
      </c>
      <c r="P267" s="564">
        <f t="shared" si="162"/>
        <v>629.05376419479512</v>
      </c>
      <c r="Q267" s="565"/>
    </row>
    <row r="268" spans="1:17">
      <c r="A268" s="5" t="s">
        <v>45</v>
      </c>
      <c r="B268" s="99"/>
      <c r="C268" s="99"/>
      <c r="D268" s="99"/>
      <c r="E268" s="99"/>
      <c r="F268" s="99"/>
      <c r="G268" s="99"/>
      <c r="H268" s="545">
        <f t="shared" ref="H268:P268" si="175">SUM(H253:H267)</f>
        <v>3607</v>
      </c>
      <c r="I268" s="545">
        <f t="shared" si="175"/>
        <v>2496</v>
      </c>
      <c r="J268" s="545">
        <f t="shared" si="175"/>
        <v>1426</v>
      </c>
      <c r="K268" s="566">
        <f t="shared" si="175"/>
        <v>2449.3386222223439</v>
      </c>
      <c r="L268" s="566">
        <f t="shared" si="175"/>
        <v>5322.7838717610593</v>
      </c>
      <c r="M268" s="566">
        <f t="shared" si="175"/>
        <v>9183.5027446870299</v>
      </c>
      <c r="N268" s="566">
        <f t="shared" si="175"/>
        <v>23501.786077381174</v>
      </c>
      <c r="O268" s="566">
        <f t="shared" si="175"/>
        <v>33585.278685015954</v>
      </c>
      <c r="P268" s="566">
        <f t="shared" si="175"/>
        <v>47884.822025057118</v>
      </c>
      <c r="Q268" s="447"/>
    </row>
    <row r="270" spans="1:17" ht="12.75" customHeight="1">
      <c r="A270" s="807" t="s">
        <v>33</v>
      </c>
      <c r="B270" s="805"/>
      <c r="C270" s="805"/>
      <c r="D270" s="805"/>
      <c r="E270" s="805"/>
      <c r="F270" s="805"/>
      <c r="G270" s="805"/>
      <c r="H270" s="805" t="s">
        <v>274</v>
      </c>
      <c r="I270" s="805" t="s">
        <v>274</v>
      </c>
      <c r="J270" s="805" t="s">
        <v>274</v>
      </c>
      <c r="K270" s="805" t="s">
        <v>274</v>
      </c>
      <c r="L270" s="805" t="s">
        <v>274</v>
      </c>
      <c r="M270" s="805" t="s">
        <v>274</v>
      </c>
      <c r="N270" s="805" t="s">
        <v>274</v>
      </c>
      <c r="O270" s="805" t="s">
        <v>274</v>
      </c>
      <c r="P270" s="805" t="s">
        <v>274</v>
      </c>
      <c r="Q270" s="809"/>
    </row>
    <row r="271" spans="1:17">
      <c r="A271" s="808"/>
      <c r="B271" s="806"/>
      <c r="C271" s="806"/>
      <c r="D271" s="806"/>
      <c r="E271" s="806"/>
      <c r="F271" s="806"/>
      <c r="G271" s="806"/>
      <c r="H271" s="806"/>
      <c r="I271" s="806"/>
      <c r="J271" s="806"/>
      <c r="K271" s="806"/>
      <c r="L271" s="806"/>
      <c r="M271" s="806"/>
      <c r="N271" s="806"/>
      <c r="O271" s="806"/>
      <c r="P271" s="806"/>
      <c r="Q271" s="809"/>
    </row>
    <row r="272" spans="1:17">
      <c r="A272" s="3" t="s">
        <v>265</v>
      </c>
      <c r="B272" s="94"/>
      <c r="C272" s="94"/>
      <c r="D272" s="94"/>
      <c r="E272" s="129"/>
      <c r="F272" s="129"/>
      <c r="G272" s="129"/>
      <c r="H272" s="94">
        <f t="shared" ref="H272:J275" si="176">H253/(H216+H159)</f>
        <v>0.41594827586206895</v>
      </c>
      <c r="I272" s="94">
        <f t="shared" si="176"/>
        <v>0.43673012318029114</v>
      </c>
      <c r="J272" s="94">
        <f t="shared" si="176"/>
        <v>0.48818897637795278</v>
      </c>
      <c r="K272" s="129">
        <f>AVERAGE(H272:J272)</f>
        <v>0.44695579180677097</v>
      </c>
      <c r="L272" s="129">
        <f>K272</f>
        <v>0.44695579180677097</v>
      </c>
      <c r="M272" s="129">
        <f t="shared" ref="M272:P272" si="177">L272</f>
        <v>0.44695579180677097</v>
      </c>
      <c r="N272" s="129">
        <f t="shared" si="177"/>
        <v>0.44695579180677097</v>
      </c>
      <c r="O272" s="129">
        <f t="shared" si="177"/>
        <v>0.44695579180677097</v>
      </c>
      <c r="P272" s="129">
        <f t="shared" si="177"/>
        <v>0.44695579180677097</v>
      </c>
      <c r="Q272" s="129"/>
    </row>
    <row r="273" spans="1:17">
      <c r="A273" s="3" t="s">
        <v>0</v>
      </c>
      <c r="B273" s="94"/>
      <c r="C273" s="94"/>
      <c r="D273" s="94"/>
      <c r="E273" s="129"/>
      <c r="F273" s="129"/>
      <c r="G273" s="129"/>
      <c r="H273" s="94">
        <f t="shared" si="176"/>
        <v>0.46265560165975106</v>
      </c>
      <c r="I273" s="94">
        <f t="shared" si="176"/>
        <v>0.50452261306532664</v>
      </c>
      <c r="J273" s="94">
        <f t="shared" si="176"/>
        <v>0.48775894538606401</v>
      </c>
      <c r="K273" s="129">
        <f t="shared" ref="K273:K286" si="178">AVERAGE(H273:J273)</f>
        <v>0.48497905337038061</v>
      </c>
      <c r="L273" s="129">
        <f t="shared" ref="L273:P285" si="179">K273</f>
        <v>0.48497905337038061</v>
      </c>
      <c r="M273" s="129">
        <f t="shared" si="179"/>
        <v>0.48497905337038061</v>
      </c>
      <c r="N273" s="129">
        <f t="shared" si="179"/>
        <v>0.48497905337038061</v>
      </c>
      <c r="O273" s="129">
        <f t="shared" si="179"/>
        <v>0.48497905337038061</v>
      </c>
      <c r="P273" s="129">
        <f t="shared" si="179"/>
        <v>0.48497905337038061</v>
      </c>
      <c r="Q273" s="129"/>
    </row>
    <row r="274" spans="1:17">
      <c r="A274" s="3" t="s">
        <v>1</v>
      </c>
      <c r="B274" s="94"/>
      <c r="C274" s="94"/>
      <c r="D274" s="94"/>
      <c r="E274" s="129"/>
      <c r="F274" s="129"/>
      <c r="G274" s="129"/>
      <c r="H274" s="94">
        <f t="shared" si="176"/>
        <v>0.28493647912885661</v>
      </c>
      <c r="I274" s="94">
        <f t="shared" si="176"/>
        <v>0.35232383808095952</v>
      </c>
      <c r="J274" s="94">
        <f t="shared" si="176"/>
        <v>0.60627177700348434</v>
      </c>
      <c r="K274" s="129">
        <f t="shared" si="178"/>
        <v>0.41451069807110014</v>
      </c>
      <c r="L274" s="129">
        <f t="shared" si="179"/>
        <v>0.41451069807110014</v>
      </c>
      <c r="M274" s="129">
        <f t="shared" si="179"/>
        <v>0.41451069807110014</v>
      </c>
      <c r="N274" s="129">
        <f t="shared" si="179"/>
        <v>0.41451069807110014</v>
      </c>
      <c r="O274" s="129">
        <f t="shared" si="179"/>
        <v>0.41451069807110014</v>
      </c>
      <c r="P274" s="129">
        <f t="shared" si="179"/>
        <v>0.41451069807110014</v>
      </c>
      <c r="Q274" s="129"/>
    </row>
    <row r="275" spans="1:17">
      <c r="A275" s="3" t="s">
        <v>2</v>
      </c>
      <c r="B275" s="94"/>
      <c r="C275" s="94"/>
      <c r="D275" s="94"/>
      <c r="E275" s="129"/>
      <c r="F275" s="129"/>
      <c r="G275" s="129"/>
      <c r="H275" s="94">
        <f t="shared" si="176"/>
        <v>0.44044321329639891</v>
      </c>
      <c r="I275" s="94">
        <f t="shared" si="176"/>
        <v>0.48513011152416358</v>
      </c>
      <c r="J275" s="94">
        <f t="shared" si="176"/>
        <v>0.30894308943089432</v>
      </c>
      <c r="K275" s="129">
        <f t="shared" si="178"/>
        <v>0.41150547141715227</v>
      </c>
      <c r="L275" s="129">
        <f t="shared" si="179"/>
        <v>0.41150547141715227</v>
      </c>
      <c r="M275" s="129">
        <f t="shared" si="179"/>
        <v>0.41150547141715227</v>
      </c>
      <c r="N275" s="129">
        <f t="shared" si="179"/>
        <v>0.41150547141715227</v>
      </c>
      <c r="O275" s="129">
        <f t="shared" si="179"/>
        <v>0.41150547141715227</v>
      </c>
      <c r="P275" s="129">
        <f t="shared" si="179"/>
        <v>0.41150547141715227</v>
      </c>
      <c r="Q275" s="129"/>
    </row>
    <row r="276" spans="1:17">
      <c r="A276" s="3" t="s">
        <v>3</v>
      </c>
      <c r="B276" s="94"/>
      <c r="C276" s="94"/>
      <c r="D276" s="94"/>
      <c r="E276" s="129"/>
      <c r="F276" s="129"/>
      <c r="G276" s="129"/>
      <c r="H276" s="94">
        <f t="shared" ref="H276:J276" si="180">H257/(H220+H163)</f>
        <v>0.51122194513715713</v>
      </c>
      <c r="I276" s="94">
        <f t="shared" si="180"/>
        <v>0.50980392156862742</v>
      </c>
      <c r="J276" s="94">
        <f t="shared" si="180"/>
        <v>0.43537414965986393</v>
      </c>
      <c r="K276" s="129">
        <f t="shared" si="178"/>
        <v>0.48546667212188283</v>
      </c>
      <c r="L276" s="129">
        <f t="shared" si="179"/>
        <v>0.48546667212188283</v>
      </c>
      <c r="M276" s="129">
        <f t="shared" si="179"/>
        <v>0.48546667212188283</v>
      </c>
      <c r="N276" s="129">
        <f t="shared" si="179"/>
        <v>0.48546667212188283</v>
      </c>
      <c r="O276" s="129">
        <f t="shared" si="179"/>
        <v>0.48546667212188283</v>
      </c>
      <c r="P276" s="129">
        <f t="shared" si="179"/>
        <v>0.48546667212188283</v>
      </c>
      <c r="Q276" s="129"/>
    </row>
    <row r="277" spans="1:17">
      <c r="A277" s="3" t="s">
        <v>4</v>
      </c>
      <c r="B277" s="94"/>
      <c r="C277" s="94"/>
      <c r="D277" s="94"/>
      <c r="E277" s="129"/>
      <c r="F277" s="129"/>
      <c r="G277" s="129"/>
      <c r="H277" s="94">
        <f t="shared" ref="H277:J277" si="181">H258/(H221+H164)</f>
        <v>0.17721518987341772</v>
      </c>
      <c r="I277" s="94">
        <f t="shared" si="181"/>
        <v>0.16877637130801687</v>
      </c>
      <c r="J277" s="94">
        <f t="shared" si="181"/>
        <v>0.17560975609756097</v>
      </c>
      <c r="K277" s="129">
        <f t="shared" si="178"/>
        <v>0.17386710575966516</v>
      </c>
      <c r="L277" s="129">
        <f t="shared" si="179"/>
        <v>0.17386710575966516</v>
      </c>
      <c r="M277" s="129">
        <f t="shared" si="179"/>
        <v>0.17386710575966516</v>
      </c>
      <c r="N277" s="129">
        <f t="shared" si="179"/>
        <v>0.17386710575966516</v>
      </c>
      <c r="O277" s="129">
        <f t="shared" si="179"/>
        <v>0.17386710575966516</v>
      </c>
      <c r="P277" s="129">
        <f t="shared" si="179"/>
        <v>0.17386710575966516</v>
      </c>
      <c r="Q277" s="129"/>
    </row>
    <row r="278" spans="1:17">
      <c r="A278" s="3" t="s">
        <v>5</v>
      </c>
      <c r="B278" s="94"/>
      <c r="C278" s="94"/>
      <c r="D278" s="94"/>
      <c r="E278" s="129"/>
      <c r="F278" s="129"/>
      <c r="G278" s="129"/>
      <c r="H278" s="94"/>
      <c r="I278" s="94"/>
      <c r="J278" s="94"/>
      <c r="K278" s="129"/>
      <c r="L278" s="129"/>
      <c r="M278" s="129"/>
      <c r="N278" s="129"/>
      <c r="O278" s="129"/>
      <c r="P278" s="129"/>
      <c r="Q278" s="129"/>
    </row>
    <row r="279" spans="1:17">
      <c r="A279" s="3" t="s">
        <v>6</v>
      </c>
      <c r="B279" s="94"/>
      <c r="C279" s="94"/>
      <c r="D279" s="94"/>
      <c r="E279" s="129"/>
      <c r="F279" s="129"/>
      <c r="G279" s="129"/>
      <c r="H279" s="94">
        <f t="shared" ref="H279:J279" si="182">H260/(H223+H166)</f>
        <v>0.21062992125984251</v>
      </c>
      <c r="I279" s="94">
        <f t="shared" si="182"/>
        <v>0.23055555555555557</v>
      </c>
      <c r="J279" s="94">
        <f t="shared" si="182"/>
        <v>0.18404907975460122</v>
      </c>
      <c r="K279" s="129">
        <f t="shared" si="178"/>
        <v>0.20841151885666642</v>
      </c>
      <c r="L279" s="129">
        <f t="shared" si="179"/>
        <v>0.20841151885666642</v>
      </c>
      <c r="M279" s="129">
        <f t="shared" si="179"/>
        <v>0.20841151885666642</v>
      </c>
      <c r="N279" s="129">
        <f t="shared" si="179"/>
        <v>0.20841151885666642</v>
      </c>
      <c r="O279" s="129">
        <f t="shared" si="179"/>
        <v>0.20841151885666642</v>
      </c>
      <c r="P279" s="129">
        <f t="shared" si="179"/>
        <v>0.20841151885666642</v>
      </c>
      <c r="Q279" s="129"/>
    </row>
    <row r="280" spans="1:17">
      <c r="A280" s="3" t="s">
        <v>266</v>
      </c>
      <c r="B280" s="94"/>
      <c r="C280" s="94"/>
      <c r="D280" s="94"/>
      <c r="E280" s="129"/>
      <c r="F280" s="129"/>
      <c r="G280" s="129"/>
      <c r="H280" s="94">
        <f t="shared" ref="H280:J280" si="183">H261/(H224+H167)</f>
        <v>0.23941958887545345</v>
      </c>
      <c r="I280" s="94">
        <f t="shared" si="183"/>
        <v>0.28243021346469621</v>
      </c>
      <c r="J280" s="94">
        <f t="shared" si="183"/>
        <v>0.23529411764705882</v>
      </c>
      <c r="K280" s="129">
        <f t="shared" si="178"/>
        <v>0.25238130666240283</v>
      </c>
      <c r="L280" s="129">
        <f t="shared" si="179"/>
        <v>0.25238130666240283</v>
      </c>
      <c r="M280" s="129">
        <f t="shared" si="179"/>
        <v>0.25238130666240283</v>
      </c>
      <c r="N280" s="129">
        <f t="shared" si="179"/>
        <v>0.25238130666240283</v>
      </c>
      <c r="O280" s="129">
        <f t="shared" si="179"/>
        <v>0.25238130666240283</v>
      </c>
      <c r="P280" s="129">
        <f t="shared" si="179"/>
        <v>0.25238130666240283</v>
      </c>
      <c r="Q280" s="129"/>
    </row>
    <row r="281" spans="1:17">
      <c r="A281" s="3" t="s">
        <v>22</v>
      </c>
      <c r="B281" s="94"/>
      <c r="C281" s="94"/>
      <c r="D281" s="94"/>
      <c r="E281" s="129"/>
      <c r="F281" s="129"/>
      <c r="G281" s="129"/>
      <c r="H281" s="94">
        <f t="shared" ref="H281:J281" si="184">H262/(H225+H168)</f>
        <v>0.2251655629139073</v>
      </c>
      <c r="I281" s="94">
        <f t="shared" si="184"/>
        <v>0.27272727272727271</v>
      </c>
      <c r="J281" s="94">
        <f t="shared" si="184"/>
        <v>0.18686868686868688</v>
      </c>
      <c r="K281" s="129">
        <f t="shared" si="178"/>
        <v>0.22825384083662228</v>
      </c>
      <c r="L281" s="129">
        <f t="shared" si="179"/>
        <v>0.22825384083662228</v>
      </c>
      <c r="M281" s="129">
        <f t="shared" si="179"/>
        <v>0.22825384083662228</v>
      </c>
      <c r="N281" s="129">
        <f t="shared" si="179"/>
        <v>0.22825384083662228</v>
      </c>
      <c r="O281" s="129">
        <f t="shared" si="179"/>
        <v>0.22825384083662228</v>
      </c>
      <c r="P281" s="129">
        <f t="shared" si="179"/>
        <v>0.22825384083662228</v>
      </c>
      <c r="Q281" s="129"/>
    </row>
    <row r="282" spans="1:17">
      <c r="A282" s="3" t="s">
        <v>7</v>
      </c>
      <c r="B282" s="94"/>
      <c r="C282" s="94"/>
      <c r="D282" s="94"/>
      <c r="E282" s="129"/>
      <c r="F282" s="129"/>
      <c r="G282" s="129"/>
      <c r="H282" s="94">
        <f t="shared" ref="H282:J282" si="185">H263/(H226+H169)</f>
        <v>0.71004098360655743</v>
      </c>
      <c r="I282" s="94">
        <f t="shared" si="185"/>
        <v>0.49088145896656538</v>
      </c>
      <c r="J282" s="94">
        <f t="shared" si="185"/>
        <v>1.0227272727272727</v>
      </c>
      <c r="K282" s="129">
        <f t="shared" si="178"/>
        <v>0.74121657176679856</v>
      </c>
      <c r="L282" s="129">
        <f t="shared" si="179"/>
        <v>0.74121657176679856</v>
      </c>
      <c r="M282" s="129">
        <f t="shared" si="179"/>
        <v>0.74121657176679856</v>
      </c>
      <c r="N282" s="129">
        <f t="shared" si="179"/>
        <v>0.74121657176679856</v>
      </c>
      <c r="O282" s="129">
        <f t="shared" si="179"/>
        <v>0.74121657176679856</v>
      </c>
      <c r="P282" s="129">
        <f t="shared" si="179"/>
        <v>0.74121657176679856</v>
      </c>
      <c r="Q282" s="129"/>
    </row>
    <row r="283" spans="1:17">
      <c r="A283" s="3" t="s">
        <v>8</v>
      </c>
      <c r="B283" s="94"/>
      <c r="C283" s="94"/>
      <c r="D283" s="94"/>
      <c r="E283" s="129"/>
      <c r="F283" s="129"/>
      <c r="G283" s="129"/>
      <c r="H283" s="94">
        <f t="shared" ref="H283:J283" si="186">H264/(H227+H170)</f>
        <v>0.22444444444444445</v>
      </c>
      <c r="I283" s="94">
        <f t="shared" si="186"/>
        <v>0.28719723183391005</v>
      </c>
      <c r="J283" s="94">
        <f t="shared" si="186"/>
        <v>0.25252525252525254</v>
      </c>
      <c r="K283" s="129">
        <f t="shared" si="178"/>
        <v>0.25472230960120235</v>
      </c>
      <c r="L283" s="129">
        <f t="shared" si="179"/>
        <v>0.25472230960120235</v>
      </c>
      <c r="M283" s="129">
        <f t="shared" si="179"/>
        <v>0.25472230960120235</v>
      </c>
      <c r="N283" s="129">
        <f t="shared" si="179"/>
        <v>0.25472230960120235</v>
      </c>
      <c r="O283" s="129">
        <f t="shared" si="179"/>
        <v>0.25472230960120235</v>
      </c>
      <c r="P283" s="129">
        <f t="shared" si="179"/>
        <v>0.25472230960120235</v>
      </c>
      <c r="Q283" s="129"/>
    </row>
    <row r="284" spans="1:17">
      <c r="A284" s="3" t="s">
        <v>267</v>
      </c>
      <c r="B284" s="94"/>
      <c r="C284" s="94"/>
      <c r="D284" s="94"/>
      <c r="E284" s="129"/>
      <c r="F284" s="129"/>
      <c r="G284" s="129"/>
      <c r="H284" s="94">
        <f t="shared" ref="H284:J284" si="187">H265/(H228+H171)</f>
        <v>0.21296296296296297</v>
      </c>
      <c r="I284" s="94">
        <f t="shared" si="187"/>
        <v>0.22222222222222221</v>
      </c>
      <c r="J284" s="94">
        <f t="shared" si="187"/>
        <v>0.39130434782608697</v>
      </c>
      <c r="K284" s="129">
        <f t="shared" si="178"/>
        <v>0.27549651100375738</v>
      </c>
      <c r="L284" s="129">
        <f t="shared" si="179"/>
        <v>0.27549651100375738</v>
      </c>
      <c r="M284" s="129">
        <f t="shared" si="179"/>
        <v>0.27549651100375738</v>
      </c>
      <c r="N284" s="129">
        <f t="shared" si="179"/>
        <v>0.27549651100375738</v>
      </c>
      <c r="O284" s="129">
        <f t="shared" si="179"/>
        <v>0.27549651100375738</v>
      </c>
      <c r="P284" s="129">
        <f t="shared" si="179"/>
        <v>0.27549651100375738</v>
      </c>
      <c r="Q284" s="129"/>
    </row>
    <row r="285" spans="1:17">
      <c r="A285" s="3" t="s">
        <v>268</v>
      </c>
      <c r="B285" s="94"/>
      <c r="C285" s="94"/>
      <c r="D285" s="94"/>
      <c r="E285" s="129"/>
      <c r="F285" s="129"/>
      <c r="G285" s="129"/>
      <c r="H285" s="94">
        <f t="shared" ref="H285:J285" si="188">H266/(H229+H172)</f>
        <v>0.21200510855683269</v>
      </c>
      <c r="I285" s="94">
        <f t="shared" si="188"/>
        <v>0.27777777777777779</v>
      </c>
      <c r="J285" s="94">
        <f t="shared" si="188"/>
        <v>0.13079019073569481</v>
      </c>
      <c r="K285" s="129">
        <f t="shared" si="178"/>
        <v>0.20685769235676843</v>
      </c>
      <c r="L285" s="129">
        <f t="shared" si="179"/>
        <v>0.20685769235676843</v>
      </c>
      <c r="M285" s="129">
        <f t="shared" si="179"/>
        <v>0.20685769235676843</v>
      </c>
      <c r="N285" s="129">
        <f t="shared" si="179"/>
        <v>0.20685769235676843</v>
      </c>
      <c r="O285" s="129">
        <f t="shared" si="179"/>
        <v>0.20685769235676843</v>
      </c>
      <c r="P285" s="129">
        <f t="shared" si="179"/>
        <v>0.20685769235676843</v>
      </c>
      <c r="Q285" s="129"/>
    </row>
    <row r="286" spans="1:17">
      <c r="A286" s="96" t="s">
        <v>269</v>
      </c>
      <c r="B286" s="102"/>
      <c r="C286" s="102"/>
      <c r="D286" s="102"/>
      <c r="E286" s="130"/>
      <c r="F286" s="130"/>
      <c r="G286" s="130"/>
      <c r="H286" s="102">
        <f t="shared" ref="H286:J286" si="189">H267/(H230+H173)</f>
        <v>0.2119460500963391</v>
      </c>
      <c r="I286" s="102">
        <f t="shared" si="189"/>
        <v>5.204460966542751E-2</v>
      </c>
      <c r="J286" s="102">
        <f t="shared" si="189"/>
        <v>0.4</v>
      </c>
      <c r="K286" s="130">
        <f t="shared" si="178"/>
        <v>0.22133021992058888</v>
      </c>
      <c r="L286" s="130">
        <f>K286</f>
        <v>0.22133021992058888</v>
      </c>
      <c r="M286" s="130">
        <f t="shared" ref="M286:P286" si="190">L286</f>
        <v>0.22133021992058888</v>
      </c>
      <c r="N286" s="130">
        <f t="shared" si="190"/>
        <v>0.22133021992058888</v>
      </c>
      <c r="O286" s="130">
        <f t="shared" si="190"/>
        <v>0.22133021992058888</v>
      </c>
      <c r="P286" s="130">
        <f t="shared" si="190"/>
        <v>0.22133021992058888</v>
      </c>
      <c r="Q286" s="129"/>
    </row>
    <row r="288" spans="1:17" ht="12.75" customHeight="1">
      <c r="A288" s="807" t="s">
        <v>33</v>
      </c>
      <c r="B288" s="805"/>
      <c r="C288" s="805"/>
      <c r="D288" s="805"/>
      <c r="E288" s="805"/>
      <c r="F288" s="805"/>
      <c r="G288" s="805"/>
      <c r="H288" s="805" t="s">
        <v>283</v>
      </c>
      <c r="I288" s="805" t="s">
        <v>283</v>
      </c>
      <c r="J288" s="805" t="s">
        <v>283</v>
      </c>
      <c r="K288" s="805" t="s">
        <v>283</v>
      </c>
      <c r="L288" s="805" t="s">
        <v>283</v>
      </c>
      <c r="M288" s="805" t="s">
        <v>283</v>
      </c>
      <c r="N288" s="805" t="s">
        <v>283</v>
      </c>
      <c r="O288" s="805" t="s">
        <v>283</v>
      </c>
      <c r="P288" s="805" t="s">
        <v>283</v>
      </c>
    </row>
    <row r="289" spans="1:16">
      <c r="A289" s="808"/>
      <c r="B289" s="806"/>
      <c r="C289" s="806"/>
      <c r="D289" s="806"/>
      <c r="E289" s="806"/>
      <c r="F289" s="806"/>
      <c r="G289" s="806"/>
      <c r="H289" s="806"/>
      <c r="I289" s="806"/>
      <c r="J289" s="806"/>
      <c r="K289" s="806"/>
      <c r="L289" s="806"/>
      <c r="M289" s="806"/>
      <c r="N289" s="806"/>
      <c r="O289" s="806"/>
      <c r="P289" s="806"/>
    </row>
    <row r="290" spans="1:16">
      <c r="A290" s="3" t="s">
        <v>265</v>
      </c>
      <c r="B290" s="97"/>
      <c r="C290" s="97"/>
      <c r="D290" s="97"/>
      <c r="E290" s="97"/>
      <c r="F290" s="97"/>
      <c r="G290" s="97"/>
      <c r="H290" s="97">
        <f>H159+H216+H253</f>
        <v>1971</v>
      </c>
      <c r="I290" s="97">
        <f t="shared" ref="I290:J290" si="191">I159+I216+I253</f>
        <v>1283</v>
      </c>
      <c r="J290" s="97">
        <f t="shared" si="191"/>
        <v>567</v>
      </c>
      <c r="K290" s="97">
        <f t="shared" ref="K290:P290" si="192">K159+K216+K253</f>
        <v>953.20243364145313</v>
      </c>
      <c r="L290" s="97">
        <f t="shared" si="192"/>
        <v>2019.4632062838232</v>
      </c>
      <c r="M290" s="97">
        <f t="shared" si="192"/>
        <v>3472.3213850722027</v>
      </c>
      <c r="N290" s="97">
        <f t="shared" si="192"/>
        <v>8948.0504817454312</v>
      </c>
      <c r="O290" s="97">
        <f t="shared" si="192"/>
        <v>12742.784957438676</v>
      </c>
      <c r="P290" s="97">
        <f t="shared" si="192"/>
        <v>18168.514024859513</v>
      </c>
    </row>
    <row r="291" spans="1:16">
      <c r="A291" s="3" t="s">
        <v>0</v>
      </c>
      <c r="B291" s="97"/>
      <c r="C291" s="97"/>
      <c r="D291" s="97"/>
      <c r="E291" s="97"/>
      <c r="F291" s="97"/>
      <c r="G291" s="97"/>
      <c r="H291" s="97">
        <f t="shared" ref="H291:J291" si="193">H160+H217+H254</f>
        <v>2115</v>
      </c>
      <c r="I291" s="97">
        <f t="shared" si="193"/>
        <v>1497</v>
      </c>
      <c r="J291" s="97">
        <f t="shared" si="193"/>
        <v>790</v>
      </c>
      <c r="K291" s="97">
        <f t="shared" ref="K291:P291" si="194">K160+K217+K254</f>
        <v>1279.7860409315726</v>
      </c>
      <c r="L291" s="97">
        <f t="shared" si="194"/>
        <v>2779.5704943624228</v>
      </c>
      <c r="M291" s="97">
        <f t="shared" si="194"/>
        <v>4796.4559324781749</v>
      </c>
      <c r="N291" s="97">
        <f t="shared" si="194"/>
        <v>12223.45274145556</v>
      </c>
      <c r="O291" s="97">
        <f t="shared" si="194"/>
        <v>17515.858607616825</v>
      </c>
      <c r="P291" s="97">
        <f t="shared" si="194"/>
        <v>24962.815621629579</v>
      </c>
    </row>
    <row r="292" spans="1:16">
      <c r="A292" s="3" t="s">
        <v>1</v>
      </c>
      <c r="B292" s="97"/>
      <c r="C292" s="97"/>
      <c r="D292" s="97"/>
      <c r="E292" s="97"/>
      <c r="F292" s="97"/>
      <c r="G292" s="97"/>
      <c r="H292" s="97">
        <f t="shared" ref="H292:J292" si="195">H161+H218+H255</f>
        <v>1416</v>
      </c>
      <c r="I292" s="97">
        <f t="shared" si="195"/>
        <v>902</v>
      </c>
      <c r="J292" s="97">
        <f t="shared" si="195"/>
        <v>461</v>
      </c>
      <c r="K292" s="97">
        <f t="shared" ref="K292:P292" si="196">K161+K218+K255</f>
        <v>804.19225229330311</v>
      </c>
      <c r="L292" s="97">
        <f t="shared" si="196"/>
        <v>1758.3423339079227</v>
      </c>
      <c r="M292" s="97">
        <f t="shared" si="196"/>
        <v>3092.3831404318357</v>
      </c>
      <c r="N292" s="97">
        <f t="shared" si="196"/>
        <v>7762.4783904946798</v>
      </c>
      <c r="O292" s="97">
        <f t="shared" si="196"/>
        <v>11165.346913881387</v>
      </c>
      <c r="P292" s="97">
        <f t="shared" si="196"/>
        <v>15953.006589731609</v>
      </c>
    </row>
    <row r="293" spans="1:16">
      <c r="A293" s="3" t="s">
        <v>2</v>
      </c>
      <c r="B293" s="97"/>
      <c r="C293" s="97"/>
      <c r="D293" s="97"/>
      <c r="E293" s="97"/>
      <c r="F293" s="97"/>
      <c r="G293" s="97"/>
      <c r="H293" s="97">
        <f t="shared" ref="H293:J293" si="197">H162+H219+H256</f>
        <v>1040</v>
      </c>
      <c r="I293" s="97">
        <f t="shared" si="197"/>
        <v>799</v>
      </c>
      <c r="J293" s="97">
        <f t="shared" si="197"/>
        <v>483</v>
      </c>
      <c r="K293" s="97">
        <f t="shared" ref="K293:P293" si="198">K162+K219+K256</f>
        <v>896.94494076362366</v>
      </c>
      <c r="L293" s="97">
        <f t="shared" si="198"/>
        <v>2005.180709663282</v>
      </c>
      <c r="M293" s="97">
        <f t="shared" si="198"/>
        <v>3518.0194598544122</v>
      </c>
      <c r="N293" s="97">
        <f t="shared" si="198"/>
        <v>8819.7150528372003</v>
      </c>
      <c r="O293" s="97">
        <f t="shared" si="198"/>
        <v>12707.004705915724</v>
      </c>
      <c r="P293" s="97">
        <f t="shared" si="198"/>
        <v>18143.485989002278</v>
      </c>
    </row>
    <row r="294" spans="1:16">
      <c r="A294" s="3" t="s">
        <v>3</v>
      </c>
      <c r="B294" s="97"/>
      <c r="C294" s="97"/>
      <c r="D294" s="97"/>
      <c r="E294" s="97"/>
      <c r="F294" s="97"/>
      <c r="G294" s="97"/>
      <c r="H294" s="97">
        <f t="shared" ref="H294:J294" si="199">H163+H220+H257</f>
        <v>606</v>
      </c>
      <c r="I294" s="97">
        <f t="shared" si="199"/>
        <v>462</v>
      </c>
      <c r="J294" s="97">
        <f t="shared" si="199"/>
        <v>211</v>
      </c>
      <c r="K294" s="97">
        <f t="shared" ref="K294:P294" si="200">K163+K220+K257</f>
        <v>401.99820878726371</v>
      </c>
      <c r="L294" s="97">
        <f t="shared" si="200"/>
        <v>893.00831398460502</v>
      </c>
      <c r="M294" s="97">
        <f t="shared" si="200"/>
        <v>1530.1606044590785</v>
      </c>
      <c r="N294" s="97">
        <f t="shared" si="200"/>
        <v>3922.1974868264851</v>
      </c>
      <c r="O294" s="97">
        <f t="shared" si="200"/>
        <v>5611.9436897385713</v>
      </c>
      <c r="P294" s="97">
        <f t="shared" si="200"/>
        <v>7990.4801014957029</v>
      </c>
    </row>
    <row r="295" spans="1:16">
      <c r="A295" s="3" t="s">
        <v>4</v>
      </c>
      <c r="B295" s="97"/>
      <c r="C295" s="97"/>
      <c r="D295" s="97"/>
      <c r="E295" s="97"/>
      <c r="F295" s="97"/>
      <c r="G295" s="97"/>
      <c r="H295" s="97">
        <f t="shared" ref="H295:J295" si="201">H164+H221+H258</f>
        <v>372</v>
      </c>
      <c r="I295" s="97">
        <f t="shared" si="201"/>
        <v>277</v>
      </c>
      <c r="J295" s="97">
        <f t="shared" si="201"/>
        <v>241</v>
      </c>
      <c r="K295" s="97">
        <f t="shared" ref="K295:P295" si="202">K164+K221+K258</f>
        <v>432.46937463772605</v>
      </c>
      <c r="L295" s="97">
        <f t="shared" si="202"/>
        <v>930.24842056648708</v>
      </c>
      <c r="M295" s="97">
        <f t="shared" si="202"/>
        <v>1611.4609616694613</v>
      </c>
      <c r="N295" s="97">
        <f t="shared" si="202"/>
        <v>4135.8145842084214</v>
      </c>
      <c r="O295" s="97">
        <f t="shared" si="202"/>
        <v>5891.034543244542</v>
      </c>
      <c r="P295" s="97">
        <f t="shared" si="202"/>
        <v>8409.4967273287311</v>
      </c>
    </row>
    <row r="296" spans="1:16">
      <c r="A296" s="3" t="s">
        <v>5</v>
      </c>
      <c r="B296" s="97"/>
      <c r="C296" s="97"/>
      <c r="D296" s="97"/>
      <c r="E296" s="97"/>
      <c r="F296" s="97"/>
      <c r="G296" s="97"/>
      <c r="H296" s="97">
        <f t="shared" ref="H296:J296" si="203">H165+H222+H259</f>
        <v>0</v>
      </c>
      <c r="I296" s="97">
        <f t="shared" si="203"/>
        <v>0</v>
      </c>
      <c r="J296" s="97">
        <f t="shared" si="203"/>
        <v>0</v>
      </c>
      <c r="K296" s="97">
        <f t="shared" ref="K296:P296" si="204">K165+K222+K259</f>
        <v>0</v>
      </c>
      <c r="L296" s="97">
        <f t="shared" si="204"/>
        <v>0</v>
      </c>
      <c r="M296" s="97">
        <f t="shared" si="204"/>
        <v>0</v>
      </c>
      <c r="N296" s="97">
        <f t="shared" si="204"/>
        <v>0</v>
      </c>
      <c r="O296" s="97">
        <f t="shared" si="204"/>
        <v>0</v>
      </c>
      <c r="P296" s="97">
        <f t="shared" si="204"/>
        <v>0</v>
      </c>
    </row>
    <row r="297" spans="1:16">
      <c r="A297" s="3" t="s">
        <v>6</v>
      </c>
      <c r="B297" s="97"/>
      <c r="C297" s="97"/>
      <c r="D297" s="97"/>
      <c r="E297" s="97"/>
      <c r="F297" s="97"/>
      <c r="G297" s="97"/>
      <c r="H297" s="97">
        <f t="shared" ref="H297:J297" si="205">H166+H223+H260</f>
        <v>615</v>
      </c>
      <c r="I297" s="97">
        <f t="shared" si="205"/>
        <v>443</v>
      </c>
      <c r="J297" s="97">
        <f t="shared" si="205"/>
        <v>386</v>
      </c>
      <c r="K297" s="97">
        <f t="shared" ref="K297:P297" si="206">K166+K223+K260</f>
        <v>652.89025323822023</v>
      </c>
      <c r="L297" s="97">
        <f t="shared" si="206"/>
        <v>1388.0199481345655</v>
      </c>
      <c r="M297" s="97">
        <f t="shared" si="206"/>
        <v>2392.5920898360923</v>
      </c>
      <c r="N297" s="97">
        <f t="shared" si="206"/>
        <v>6186.1996213864077</v>
      </c>
      <c r="O297" s="97">
        <f t="shared" si="206"/>
        <v>8782.8050886786532</v>
      </c>
      <c r="P297" s="97">
        <f t="shared" si="206"/>
        <v>12534.098111085781</v>
      </c>
    </row>
    <row r="298" spans="1:16">
      <c r="A298" s="3" t="s">
        <v>266</v>
      </c>
      <c r="B298" s="97"/>
      <c r="C298" s="97"/>
      <c r="D298" s="97"/>
      <c r="E298" s="97"/>
      <c r="F298" s="97"/>
      <c r="G298" s="97"/>
      <c r="H298" s="97">
        <f t="shared" ref="H298:J298" si="207">H167+H224+H261</f>
        <v>1025</v>
      </c>
      <c r="I298" s="97">
        <f t="shared" si="207"/>
        <v>781</v>
      </c>
      <c r="J298" s="97">
        <f t="shared" si="207"/>
        <v>735</v>
      </c>
      <c r="K298" s="97">
        <f t="shared" ref="K298:P298" si="208">K167+K224+K261</f>
        <v>1232.4884206598799</v>
      </c>
      <c r="L298" s="97">
        <f t="shared" si="208"/>
        <v>2759.4735590404198</v>
      </c>
      <c r="M298" s="97">
        <f t="shared" si="208"/>
        <v>4848.936210218154</v>
      </c>
      <c r="N298" s="97">
        <f t="shared" si="208"/>
        <v>12204.929500622138</v>
      </c>
      <c r="O298" s="97">
        <f t="shared" si="208"/>
        <v>17528.297583411011</v>
      </c>
      <c r="P298" s="97">
        <f t="shared" si="208"/>
        <v>25047.142116081523</v>
      </c>
    </row>
    <row r="299" spans="1:16">
      <c r="A299" s="3" t="s">
        <v>22</v>
      </c>
      <c r="B299" s="97"/>
      <c r="C299" s="97"/>
      <c r="D299" s="97"/>
      <c r="E299" s="97"/>
      <c r="F299" s="97"/>
      <c r="G299" s="97"/>
      <c r="H299" s="97">
        <f t="shared" ref="H299:J299" si="209">H168+H225+H262</f>
        <v>370</v>
      </c>
      <c r="I299" s="97">
        <f t="shared" si="209"/>
        <v>266</v>
      </c>
      <c r="J299" s="97">
        <f t="shared" si="209"/>
        <v>235</v>
      </c>
      <c r="K299" s="97">
        <f t="shared" ref="K299:P299" si="210">K168+K225+K262</f>
        <v>477.7931015963353</v>
      </c>
      <c r="L299" s="97">
        <f t="shared" si="210"/>
        <v>1052.2867950489324</v>
      </c>
      <c r="M299" s="97">
        <f t="shared" si="210"/>
        <v>1806.0836784728369</v>
      </c>
      <c r="N299" s="97">
        <f t="shared" si="210"/>
        <v>4641.3848155000424</v>
      </c>
      <c r="O299" s="97">
        <f t="shared" si="210"/>
        <v>6625.8813695152003</v>
      </c>
      <c r="P299" s="97">
        <f t="shared" si="210"/>
        <v>9440.3931831057544</v>
      </c>
    </row>
    <row r="300" spans="1:16">
      <c r="A300" s="3" t="s">
        <v>7</v>
      </c>
      <c r="B300" s="97"/>
      <c r="C300" s="97"/>
      <c r="D300" s="97"/>
      <c r="E300" s="97"/>
      <c r="F300" s="97"/>
      <c r="G300" s="97"/>
      <c r="H300" s="97">
        <f t="shared" ref="H300:J300" si="211">H169+H226+H263</f>
        <v>1669</v>
      </c>
      <c r="I300" s="97">
        <f t="shared" si="211"/>
        <v>981</v>
      </c>
      <c r="J300" s="97">
        <f t="shared" si="211"/>
        <v>445</v>
      </c>
      <c r="K300" s="97">
        <f t="shared" ref="K300:P300" si="212">K169+K226+K263</f>
        <v>737.14190644088126</v>
      </c>
      <c r="L300" s="97">
        <f t="shared" si="212"/>
        <v>1560.5146378710247</v>
      </c>
      <c r="M300" s="97">
        <f t="shared" si="212"/>
        <v>2638.8899524677345</v>
      </c>
      <c r="N300" s="97">
        <f t="shared" si="212"/>
        <v>6907.3306589151343</v>
      </c>
      <c r="O300" s="97">
        <f t="shared" si="212"/>
        <v>9789.6234710188437</v>
      </c>
      <c r="P300" s="97">
        <f t="shared" si="212"/>
        <v>13930.576020886037</v>
      </c>
    </row>
    <row r="301" spans="1:16">
      <c r="A301" s="3" t="s">
        <v>8</v>
      </c>
      <c r="B301" s="97"/>
      <c r="C301" s="97"/>
      <c r="D301" s="97"/>
      <c r="E301" s="97"/>
      <c r="F301" s="97"/>
      <c r="G301" s="97"/>
      <c r="H301" s="97">
        <f t="shared" ref="H301:J301" si="213">H170+H227+H264</f>
        <v>551</v>
      </c>
      <c r="I301" s="97">
        <f t="shared" si="213"/>
        <v>372</v>
      </c>
      <c r="J301" s="97">
        <f t="shared" si="213"/>
        <v>248</v>
      </c>
      <c r="K301" s="97">
        <f t="shared" ref="K301:P301" si="214">K170+K227+K264</f>
        <v>509.22648465904081</v>
      </c>
      <c r="L301" s="97">
        <f t="shared" si="214"/>
        <v>1081.5918848321596</v>
      </c>
      <c r="M301" s="97">
        <f t="shared" si="214"/>
        <v>1845.6736343884452</v>
      </c>
      <c r="N301" s="97">
        <f t="shared" si="214"/>
        <v>4793.6460531468292</v>
      </c>
      <c r="O301" s="97">
        <f t="shared" si="214"/>
        <v>6808.3534940954441</v>
      </c>
      <c r="P301" s="97">
        <f t="shared" si="214"/>
        <v>9699.3917341957131</v>
      </c>
    </row>
    <row r="302" spans="1:16">
      <c r="A302" s="3" t="s">
        <v>267</v>
      </c>
      <c r="B302" s="97"/>
      <c r="C302" s="97"/>
      <c r="D302" s="97"/>
      <c r="E302" s="97"/>
      <c r="F302" s="97"/>
      <c r="G302" s="97"/>
      <c r="H302" s="97">
        <f t="shared" ref="H302:J302" si="215">H171+H228+H265</f>
        <v>131</v>
      </c>
      <c r="I302" s="97">
        <f t="shared" si="215"/>
        <v>88</v>
      </c>
      <c r="J302" s="97">
        <f t="shared" si="215"/>
        <v>32</v>
      </c>
      <c r="K302" s="97">
        <f t="shared" ref="K302:P302" si="216">K171+K228+K265</f>
        <v>73.03878693254245</v>
      </c>
      <c r="L302" s="97">
        <f t="shared" si="216"/>
        <v>148.38655559573604</v>
      </c>
      <c r="M302" s="97">
        <f t="shared" si="216"/>
        <v>240.94698397227947</v>
      </c>
      <c r="N302" s="97">
        <f t="shared" si="216"/>
        <v>661.76321746633153</v>
      </c>
      <c r="O302" s="97">
        <f t="shared" si="216"/>
        <v>921.11918884788963</v>
      </c>
      <c r="P302" s="97">
        <f t="shared" si="216"/>
        <v>1306.0531587331188</v>
      </c>
    </row>
    <row r="303" spans="1:16">
      <c r="A303" s="3" t="s">
        <v>268</v>
      </c>
      <c r="B303" s="97"/>
      <c r="C303" s="97"/>
      <c r="D303" s="132"/>
      <c r="E303" s="97"/>
      <c r="F303" s="97"/>
      <c r="G303" s="97"/>
      <c r="H303" s="97">
        <f t="shared" ref="H303:J303" si="217">(H172+H229+H266)</f>
        <v>949</v>
      </c>
      <c r="I303" s="97">
        <f t="shared" si="217"/>
        <v>690</v>
      </c>
      <c r="J303" s="97">
        <f t="shared" si="217"/>
        <v>415</v>
      </c>
      <c r="K303" s="97">
        <f t="shared" ref="K303:P303" si="218">(K172+K229+K266)</f>
        <v>741.06025991553975</v>
      </c>
      <c r="L303" s="97">
        <f t="shared" si="218"/>
        <v>1649.1535264131803</v>
      </c>
      <c r="M303" s="97">
        <f t="shared" si="218"/>
        <v>2814.9573404151079</v>
      </c>
      <c r="N303" s="97">
        <f t="shared" si="218"/>
        <v>7242.2415195104531</v>
      </c>
      <c r="O303" s="97">
        <f t="shared" si="218"/>
        <v>10350.129572079752</v>
      </c>
      <c r="P303" s="97">
        <f t="shared" si="218"/>
        <v>14730.310987499655</v>
      </c>
    </row>
    <row r="304" spans="1:16">
      <c r="A304" s="96" t="s">
        <v>269</v>
      </c>
      <c r="B304" s="98"/>
      <c r="C304" s="98"/>
      <c r="D304" s="133"/>
      <c r="E304" s="98"/>
      <c r="F304" s="98"/>
      <c r="G304" s="98"/>
      <c r="H304" s="98">
        <f t="shared" ref="H304:J304" si="219">(H173+H230+H267)</f>
        <v>629</v>
      </c>
      <c r="I304" s="98">
        <f t="shared" si="219"/>
        <v>566</v>
      </c>
      <c r="J304" s="98">
        <f t="shared" si="219"/>
        <v>84</v>
      </c>
      <c r="K304" s="98">
        <f t="shared" ref="K304:P304" si="220">(K173+K230+K267)</f>
        <v>191.01576832920614</v>
      </c>
      <c r="L304" s="98">
        <f t="shared" si="220"/>
        <v>397.88394587750599</v>
      </c>
      <c r="M304" s="98">
        <f t="shared" si="220"/>
        <v>639.30321682109525</v>
      </c>
      <c r="N304" s="98">
        <f t="shared" si="220"/>
        <v>1757.69051547191</v>
      </c>
      <c r="O304" s="98">
        <f t="shared" si="220"/>
        <v>2453.6883078203473</v>
      </c>
      <c r="P304" s="98">
        <f t="shared" si="220"/>
        <v>3471.2041240529898</v>
      </c>
    </row>
    <row r="305" spans="1:17">
      <c r="A305" s="5" t="s">
        <v>45</v>
      </c>
      <c r="B305" s="135"/>
      <c r="C305" s="135"/>
      <c r="D305" s="135"/>
      <c r="E305" s="135"/>
      <c r="F305" s="135"/>
      <c r="G305" s="135"/>
      <c r="H305" s="135">
        <f t="shared" ref="H305:Q305" si="221">SUM(H290:H304)</f>
        <v>13459</v>
      </c>
      <c r="I305" s="135">
        <f t="shared" si="221"/>
        <v>9407</v>
      </c>
      <c r="J305" s="135">
        <f t="shared" si="221"/>
        <v>5333</v>
      </c>
      <c r="K305" s="135">
        <f t="shared" ref="K305:P305" si="222">SUM(K290:K304)</f>
        <v>9383.2482328265869</v>
      </c>
      <c r="L305" s="135">
        <f t="shared" si="222"/>
        <v>20423.124331582068</v>
      </c>
      <c r="M305" s="135">
        <f t="shared" si="222"/>
        <v>35248.184590556906</v>
      </c>
      <c r="N305" s="135">
        <f t="shared" si="222"/>
        <v>90206.89463958703</v>
      </c>
      <c r="O305" s="135">
        <f t="shared" si="222"/>
        <v>128893.87149330288</v>
      </c>
      <c r="P305" s="135">
        <f t="shared" si="222"/>
        <v>183786.96848968798</v>
      </c>
      <c r="Q305" s="135">
        <f t="shared" si="221"/>
        <v>0</v>
      </c>
    </row>
    <row r="306" spans="1:17">
      <c r="A306" s="3" t="s">
        <v>130</v>
      </c>
      <c r="B306" s="108"/>
      <c r="C306" s="108"/>
      <c r="D306" s="108"/>
      <c r="E306" s="108"/>
      <c r="F306" s="108"/>
      <c r="G306" s="108"/>
      <c r="H306" s="108">
        <f t="shared" ref="H306:J306" si="223">H305-H81</f>
        <v>0</v>
      </c>
      <c r="I306" s="108">
        <f t="shared" si="223"/>
        <v>0</v>
      </c>
      <c r="J306" s="108">
        <f t="shared" si="223"/>
        <v>0</v>
      </c>
      <c r="K306" s="108"/>
      <c r="L306" s="108"/>
      <c r="M306" s="108"/>
      <c r="N306" s="108"/>
      <c r="O306" s="108"/>
      <c r="P306" s="108"/>
    </row>
    <row r="308" spans="1:17" ht="12.75" customHeight="1">
      <c r="A308" s="807" t="s">
        <v>33</v>
      </c>
      <c r="B308" s="805"/>
      <c r="C308" s="805"/>
      <c r="D308" s="805"/>
      <c r="E308" s="805"/>
      <c r="F308" s="805"/>
      <c r="G308" s="805"/>
      <c r="H308" s="805" t="s">
        <v>284</v>
      </c>
      <c r="I308" s="805" t="s">
        <v>284</v>
      </c>
      <c r="J308" s="805" t="s">
        <v>284</v>
      </c>
      <c r="K308" s="805" t="s">
        <v>284</v>
      </c>
      <c r="L308" s="805" t="s">
        <v>284</v>
      </c>
      <c r="M308" s="805" t="s">
        <v>284</v>
      </c>
      <c r="N308" s="805" t="s">
        <v>284</v>
      </c>
      <c r="O308" s="805" t="s">
        <v>284</v>
      </c>
      <c r="P308" s="805" t="s">
        <v>284</v>
      </c>
    </row>
    <row r="309" spans="1:17">
      <c r="A309" s="808"/>
      <c r="B309" s="806"/>
      <c r="C309" s="806"/>
      <c r="D309" s="806"/>
      <c r="E309" s="806"/>
      <c r="F309" s="806"/>
      <c r="G309" s="806"/>
      <c r="H309" s="806"/>
      <c r="I309" s="806"/>
      <c r="J309" s="806"/>
      <c r="K309" s="806"/>
      <c r="L309" s="806"/>
      <c r="M309" s="806"/>
      <c r="N309" s="806"/>
      <c r="O309" s="806"/>
      <c r="P309" s="806"/>
    </row>
    <row r="310" spans="1:17">
      <c r="A310" s="3" t="s">
        <v>265</v>
      </c>
      <c r="B310" s="108"/>
      <c r="C310" s="108"/>
      <c r="D310" s="108"/>
      <c r="E310" s="108"/>
      <c r="F310" s="108"/>
      <c r="G310" s="108"/>
      <c r="H310" s="108">
        <f t="shared" ref="H310:P310" si="224">H290/H$194</f>
        <v>50.517099713604011</v>
      </c>
      <c r="I310" s="108">
        <f t="shared" si="224"/>
        <v>20.998870267326421</v>
      </c>
      <c r="J310" s="108">
        <f t="shared" si="224"/>
        <v>6.6736941201949582</v>
      </c>
      <c r="K310" s="562">
        <f t="shared" si="224"/>
        <v>8.9309393700335793</v>
      </c>
      <c r="L310" s="562">
        <f t="shared" si="224"/>
        <v>12.085357308700319</v>
      </c>
      <c r="M310" s="562">
        <f t="shared" si="224"/>
        <v>12.179310365037539</v>
      </c>
      <c r="N310" s="562">
        <f t="shared" si="224"/>
        <v>12.549860423205374</v>
      </c>
      <c r="O310" s="562">
        <f t="shared" si="224"/>
        <v>12.765763331435261</v>
      </c>
      <c r="P310" s="562">
        <f t="shared" si="224"/>
        <v>13.000911658742533</v>
      </c>
    </row>
    <row r="311" spans="1:17">
      <c r="A311" s="3" t="s">
        <v>0</v>
      </c>
      <c r="B311" s="108"/>
      <c r="C311" s="108"/>
      <c r="D311" s="108"/>
      <c r="E311" s="108"/>
      <c r="F311" s="108"/>
      <c r="G311" s="108"/>
      <c r="H311" s="108">
        <f t="shared" ref="H311:P324" si="225">H291/H$194</f>
        <v>54.207846724643574</v>
      </c>
      <c r="I311" s="108">
        <f t="shared" si="225"/>
        <v>24.501409813084688</v>
      </c>
      <c r="J311" s="108">
        <f t="shared" si="225"/>
        <v>9.2984450704656378</v>
      </c>
      <c r="K311" s="563">
        <f t="shared" si="225"/>
        <v>11.990833357937548</v>
      </c>
      <c r="L311" s="563">
        <f t="shared" si="225"/>
        <v>16.634174113479492</v>
      </c>
      <c r="M311" s="563">
        <f t="shared" si="225"/>
        <v>16.823766862427831</v>
      </c>
      <c r="N311" s="563">
        <f t="shared" si="225"/>
        <v>17.143692484509902</v>
      </c>
      <c r="O311" s="563">
        <f t="shared" si="225"/>
        <v>17.547444006829117</v>
      </c>
      <c r="P311" s="563">
        <f t="shared" si="225"/>
        <v>17.862735510797709</v>
      </c>
    </row>
    <row r="312" spans="1:17">
      <c r="A312" s="3" t="s">
        <v>1</v>
      </c>
      <c r="B312" s="108"/>
      <c r="C312" s="108"/>
      <c r="D312" s="108"/>
      <c r="E312" s="108"/>
      <c r="F312" s="108"/>
      <c r="G312" s="108"/>
      <c r="H312" s="108">
        <f t="shared" si="225"/>
        <v>36.292345608555699</v>
      </c>
      <c r="I312" s="108">
        <f t="shared" si="225"/>
        <v>14.763040515298856</v>
      </c>
      <c r="J312" s="108">
        <f t="shared" si="225"/>
        <v>5.4260546550438731</v>
      </c>
      <c r="K312" s="563">
        <f t="shared" si="225"/>
        <v>7.5348026752770734</v>
      </c>
      <c r="L312" s="563">
        <f t="shared" si="225"/>
        <v>10.52269499645675</v>
      </c>
      <c r="M312" s="563">
        <f t="shared" si="225"/>
        <v>10.846661313335094</v>
      </c>
      <c r="N312" s="563">
        <f t="shared" si="225"/>
        <v>10.88706646633195</v>
      </c>
      <c r="O312" s="563">
        <f t="shared" si="225"/>
        <v>11.185480779284099</v>
      </c>
      <c r="P312" s="563">
        <f t="shared" si="225"/>
        <v>11.415552701814416</v>
      </c>
    </row>
    <row r="313" spans="1:17">
      <c r="A313" s="3" t="s">
        <v>2</v>
      </c>
      <c r="B313" s="108"/>
      <c r="C313" s="108"/>
      <c r="D313" s="108"/>
      <c r="E313" s="108"/>
      <c r="F313" s="108"/>
      <c r="G313" s="108"/>
      <c r="H313" s="108">
        <f t="shared" si="225"/>
        <v>26.655395079730173</v>
      </c>
      <c r="I313" s="108">
        <f t="shared" si="225"/>
        <v>13.077238771312402</v>
      </c>
      <c r="J313" s="108">
        <f t="shared" si="225"/>
        <v>5.6849986949808908</v>
      </c>
      <c r="K313" s="563">
        <f t="shared" si="225"/>
        <v>8.4038401513685752</v>
      </c>
      <c r="L313" s="563">
        <f t="shared" si="225"/>
        <v>11.999884558128558</v>
      </c>
      <c r="M313" s="563">
        <f t="shared" si="225"/>
        <v>12.339598245718737</v>
      </c>
      <c r="N313" s="563">
        <f t="shared" si="225"/>
        <v>12.369866834273774</v>
      </c>
      <c r="O313" s="563">
        <f t="shared" si="225"/>
        <v>12.729918559322506</v>
      </c>
      <c r="P313" s="563">
        <f t="shared" si="225"/>
        <v>12.983002253343361</v>
      </c>
    </row>
    <row r="314" spans="1:17">
      <c r="A314" s="3" t="s">
        <v>3</v>
      </c>
      <c r="B314" s="108"/>
      <c r="C314" s="108"/>
      <c r="D314" s="108"/>
      <c r="E314" s="108"/>
      <c r="F314" s="108"/>
      <c r="G314" s="108"/>
      <c r="H314" s="108">
        <f t="shared" si="225"/>
        <v>15.531893671458159</v>
      </c>
      <c r="I314" s="108">
        <f t="shared" si="225"/>
        <v>7.5615573371042926</v>
      </c>
      <c r="J314" s="108">
        <f t="shared" si="225"/>
        <v>2.4835087466686705</v>
      </c>
      <c r="K314" s="563">
        <f t="shared" si="225"/>
        <v>3.7664839102704319</v>
      </c>
      <c r="L314" s="563">
        <f t="shared" si="225"/>
        <v>5.3441550806978162</v>
      </c>
      <c r="M314" s="563">
        <f t="shared" si="225"/>
        <v>5.3671013835814749</v>
      </c>
      <c r="N314" s="563">
        <f t="shared" si="225"/>
        <v>5.5009782423933871</v>
      </c>
      <c r="O314" s="563">
        <f t="shared" si="225"/>
        <v>5.6220634038655293</v>
      </c>
      <c r="P314" s="563">
        <f t="shared" si="225"/>
        <v>5.7177777867988837</v>
      </c>
    </row>
    <row r="315" spans="1:17">
      <c r="A315" s="3" t="s">
        <v>4</v>
      </c>
      <c r="B315" s="108"/>
      <c r="C315" s="108"/>
      <c r="D315" s="108"/>
      <c r="E315" s="108"/>
      <c r="F315" s="108"/>
      <c r="G315" s="108"/>
      <c r="H315" s="108">
        <f t="shared" si="225"/>
        <v>9.5344297785188701</v>
      </c>
      <c r="I315" s="108">
        <f t="shared" si="225"/>
        <v>4.5336610008179417</v>
      </c>
      <c r="J315" s="108">
        <f t="shared" si="225"/>
        <v>2.8366142556736946</v>
      </c>
      <c r="K315" s="563">
        <f t="shared" si="225"/>
        <v>4.0519805950670644</v>
      </c>
      <c r="L315" s="563">
        <f t="shared" si="225"/>
        <v>5.5670162810681454</v>
      </c>
      <c r="M315" s="563">
        <f t="shared" si="225"/>
        <v>5.6522657371780474</v>
      </c>
      <c r="N315" s="563">
        <f t="shared" si="225"/>
        <v>5.8005814645279399</v>
      </c>
      <c r="O315" s="563">
        <f t="shared" si="225"/>
        <v>5.9016575267927696</v>
      </c>
      <c r="P315" s="563">
        <f t="shared" si="225"/>
        <v>6.0176150838142464</v>
      </c>
    </row>
    <row r="316" spans="1:17">
      <c r="A316" s="3" t="s">
        <v>5</v>
      </c>
      <c r="B316" s="108"/>
      <c r="C316" s="108"/>
      <c r="D316" s="108"/>
      <c r="E316" s="108"/>
      <c r="F316" s="108"/>
      <c r="G316" s="108"/>
      <c r="H316" s="108">
        <f t="shared" si="225"/>
        <v>0</v>
      </c>
      <c r="I316" s="108">
        <f t="shared" si="225"/>
        <v>0</v>
      </c>
      <c r="J316" s="108">
        <f t="shared" si="225"/>
        <v>0</v>
      </c>
      <c r="K316" s="563">
        <f t="shared" si="225"/>
        <v>0</v>
      </c>
      <c r="L316" s="563">
        <f t="shared" si="225"/>
        <v>0</v>
      </c>
      <c r="M316" s="563">
        <f t="shared" si="225"/>
        <v>0</v>
      </c>
      <c r="N316" s="563">
        <f t="shared" si="225"/>
        <v>0</v>
      </c>
      <c r="O316" s="563">
        <f t="shared" si="225"/>
        <v>0</v>
      </c>
      <c r="P316" s="563">
        <f t="shared" si="225"/>
        <v>0</v>
      </c>
    </row>
    <row r="317" spans="1:17">
      <c r="A317" s="3" t="s">
        <v>6</v>
      </c>
      <c r="B317" s="108"/>
      <c r="C317" s="108"/>
      <c r="D317" s="108"/>
      <c r="E317" s="108"/>
      <c r="F317" s="108"/>
      <c r="G317" s="108"/>
      <c r="H317" s="108">
        <f t="shared" si="225"/>
        <v>15.762565359648132</v>
      </c>
      <c r="I317" s="108">
        <f t="shared" si="225"/>
        <v>7.2505841998640728</v>
      </c>
      <c r="J317" s="108">
        <f t="shared" si="225"/>
        <v>4.5432908825313119</v>
      </c>
      <c r="K317" s="563">
        <f t="shared" si="225"/>
        <v>6.1171930129059193</v>
      </c>
      <c r="L317" s="563">
        <f t="shared" si="225"/>
        <v>8.3065227297101476</v>
      </c>
      <c r="M317" s="563">
        <f t="shared" si="225"/>
        <v>8.392115362455602</v>
      </c>
      <c r="N317" s="563">
        <f t="shared" si="225"/>
        <v>8.6762968041885102</v>
      </c>
      <c r="O317" s="563">
        <f t="shared" si="225"/>
        <v>8.7986426454404469</v>
      </c>
      <c r="P317" s="563">
        <f t="shared" si="225"/>
        <v>8.969071550995924</v>
      </c>
    </row>
    <row r="318" spans="1:17">
      <c r="A318" s="3" t="s">
        <v>266</v>
      </c>
      <c r="B318" s="108"/>
      <c r="C318" s="108"/>
      <c r="D318" s="108"/>
      <c r="E318" s="108"/>
      <c r="F318" s="108"/>
      <c r="G318" s="108"/>
      <c r="H318" s="108">
        <f t="shared" si="225"/>
        <v>26.270942266080219</v>
      </c>
      <c r="I318" s="108">
        <f t="shared" si="225"/>
        <v>12.782632641295351</v>
      </c>
      <c r="J318" s="108">
        <f t="shared" si="225"/>
        <v>8.6510849706230939</v>
      </c>
      <c r="K318" s="563">
        <f t="shared" si="225"/>
        <v>11.547682811857166</v>
      </c>
      <c r="L318" s="563">
        <f t="shared" si="225"/>
        <v>16.513905200720647</v>
      </c>
      <c r="M318" s="563">
        <f t="shared" si="225"/>
        <v>17.007843599502468</v>
      </c>
      <c r="N318" s="563">
        <f t="shared" si="225"/>
        <v>17.117713184603279</v>
      </c>
      <c r="O318" s="563">
        <f t="shared" si="225"/>
        <v>17.559905413154691</v>
      </c>
      <c r="P318" s="563">
        <f t="shared" si="225"/>
        <v>17.923077336406621</v>
      </c>
    </row>
    <row r="319" spans="1:17">
      <c r="A319" s="3" t="s">
        <v>22</v>
      </c>
      <c r="B319" s="108"/>
      <c r="C319" s="108"/>
      <c r="D319" s="108"/>
      <c r="E319" s="108"/>
      <c r="F319" s="108"/>
      <c r="G319" s="108"/>
      <c r="H319" s="108">
        <f t="shared" si="225"/>
        <v>9.483169403365542</v>
      </c>
      <c r="I319" s="108">
        <f t="shared" si="225"/>
        <v>4.3536239213630772</v>
      </c>
      <c r="J319" s="108">
        <f t="shared" si="225"/>
        <v>2.7659931538726901</v>
      </c>
      <c r="K319" s="563">
        <f t="shared" si="225"/>
        <v>4.4766369358455176</v>
      </c>
      <c r="L319" s="563">
        <f t="shared" si="225"/>
        <v>6.2973476663610555</v>
      </c>
      <c r="M319" s="563">
        <f t="shared" si="225"/>
        <v>6.3349129374704907</v>
      </c>
      <c r="N319" s="563">
        <f t="shared" si="225"/>
        <v>6.5096561227209566</v>
      </c>
      <c r="O319" s="563">
        <f t="shared" si="225"/>
        <v>6.6378294625477867</v>
      </c>
      <c r="P319" s="563">
        <f t="shared" si="225"/>
        <v>6.7552975234749377</v>
      </c>
    </row>
    <row r="320" spans="1:17">
      <c r="A320" s="3" t="s">
        <v>7</v>
      </c>
      <c r="B320" s="108"/>
      <c r="C320" s="108"/>
      <c r="D320" s="108"/>
      <c r="E320" s="108"/>
      <c r="F320" s="108"/>
      <c r="G320" s="108"/>
      <c r="H320" s="108">
        <f t="shared" si="225"/>
        <v>42.776783065451596</v>
      </c>
      <c r="I320" s="108">
        <f t="shared" si="225"/>
        <v>16.056034085929245</v>
      </c>
      <c r="J320" s="108">
        <f t="shared" si="225"/>
        <v>5.2377317169078594</v>
      </c>
      <c r="K320" s="563">
        <f t="shared" si="225"/>
        <v>6.9065808491324194</v>
      </c>
      <c r="L320" s="563">
        <f t="shared" si="225"/>
        <v>9.3388069292102021</v>
      </c>
      <c r="M320" s="563">
        <f t="shared" si="225"/>
        <v>9.2560152664599595</v>
      </c>
      <c r="N320" s="563">
        <f t="shared" si="225"/>
        <v>9.6877007838921934</v>
      </c>
      <c r="O320" s="563">
        <f t="shared" si="225"/>
        <v>9.8072765688427612</v>
      </c>
      <c r="P320" s="563">
        <f t="shared" si="225"/>
        <v>9.9683544815568297</v>
      </c>
    </row>
    <row r="321" spans="1:19">
      <c r="A321" s="3" t="s">
        <v>8</v>
      </c>
      <c r="B321" s="108"/>
      <c r="C321" s="108"/>
      <c r="D321" s="108"/>
      <c r="E321" s="108"/>
      <c r="F321" s="108"/>
      <c r="G321" s="108"/>
      <c r="H321" s="108">
        <f t="shared" si="225"/>
        <v>14.12223335474166</v>
      </c>
      <c r="I321" s="108">
        <f t="shared" si="225"/>
        <v>6.0885266870190407</v>
      </c>
      <c r="J321" s="108">
        <f t="shared" si="225"/>
        <v>2.9190055411082003</v>
      </c>
      <c r="K321" s="563">
        <f t="shared" si="225"/>
        <v>4.7711490231212617</v>
      </c>
      <c r="L321" s="563">
        <f t="shared" si="225"/>
        <v>6.4727222311918595</v>
      </c>
      <c r="M321" s="563">
        <f t="shared" si="225"/>
        <v>6.4737763394894596</v>
      </c>
      <c r="N321" s="563">
        <f t="shared" si="225"/>
        <v>6.7232062456477264</v>
      </c>
      <c r="O321" s="563">
        <f t="shared" si="225"/>
        <v>6.820630629228055</v>
      </c>
      <c r="P321" s="563">
        <f t="shared" si="225"/>
        <v>6.9406300871538162</v>
      </c>
    </row>
    <row r="322" spans="1:19">
      <c r="A322" s="3" t="s">
        <v>267</v>
      </c>
      <c r="B322" s="108"/>
      <c r="C322" s="108"/>
      <c r="D322" s="108"/>
      <c r="E322" s="108"/>
      <c r="F322" s="108"/>
      <c r="G322" s="108"/>
      <c r="H322" s="108">
        <f t="shared" si="225"/>
        <v>3.3575545725429352</v>
      </c>
      <c r="I322" s="108">
        <f t="shared" si="225"/>
        <v>1.4402966356389129</v>
      </c>
      <c r="J322" s="108">
        <f t="shared" si="225"/>
        <v>0.37664587627202589</v>
      </c>
      <c r="K322" s="563">
        <f t="shared" si="225"/>
        <v>0.68432995419806275</v>
      </c>
      <c r="L322" s="563">
        <f t="shared" si="225"/>
        <v>0.88801050625814515</v>
      </c>
      <c r="M322" s="563">
        <f t="shared" si="225"/>
        <v>0.84513147657762</v>
      </c>
      <c r="N322" s="563">
        <f t="shared" si="225"/>
        <v>0.92813915493174126</v>
      </c>
      <c r="O322" s="563">
        <f t="shared" si="225"/>
        <v>0.92278019319564186</v>
      </c>
      <c r="P322" s="563">
        <f t="shared" si="225"/>
        <v>0.93457735261550723</v>
      </c>
    </row>
    <row r="323" spans="1:19">
      <c r="A323" s="3" t="s">
        <v>268</v>
      </c>
      <c r="B323" s="108"/>
      <c r="C323" s="108"/>
      <c r="D323" s="108"/>
      <c r="E323" s="108"/>
      <c r="F323" s="108"/>
      <c r="G323" s="108"/>
      <c r="H323" s="108">
        <f t="shared" si="225"/>
        <v>24.323048010253782</v>
      </c>
      <c r="I323" s="108">
        <f t="shared" si="225"/>
        <v>11.293234983986931</v>
      </c>
      <c r="J323" s="108">
        <f t="shared" si="225"/>
        <v>4.8846262079028353</v>
      </c>
      <c r="K323" s="563">
        <f t="shared" si="225"/>
        <v>6.943293488627944</v>
      </c>
      <c r="L323" s="563">
        <f t="shared" si="225"/>
        <v>9.8692610796719347</v>
      </c>
      <c r="M323" s="563">
        <f t="shared" si="225"/>
        <v>9.873578886057901</v>
      </c>
      <c r="N323" s="563">
        <f t="shared" si="225"/>
        <v>10.157421485989415</v>
      </c>
      <c r="O323" s="563">
        <f t="shared" si="225"/>
        <v>10.368793400200113</v>
      </c>
      <c r="P323" s="563">
        <f t="shared" si="225"/>
        <v>10.540623828247744</v>
      </c>
    </row>
    <row r="324" spans="1:19">
      <c r="A324" s="96" t="s">
        <v>269</v>
      </c>
      <c r="B324" s="134"/>
      <c r="C324" s="134"/>
      <c r="D324" s="134"/>
      <c r="E324" s="134"/>
      <c r="F324" s="134"/>
      <c r="G324" s="134"/>
      <c r="H324" s="134">
        <f t="shared" si="225"/>
        <v>16.121387985721423</v>
      </c>
      <c r="I324" s="134">
        <f t="shared" si="225"/>
        <v>9.2637260883139163</v>
      </c>
      <c r="J324" s="134">
        <f t="shared" si="225"/>
        <v>0.98869542521406795</v>
      </c>
      <c r="K324" s="561">
        <f t="shared" si="225"/>
        <v>1.7897040392053942</v>
      </c>
      <c r="L324" s="561">
        <f t="shared" si="225"/>
        <v>2.3811127820317535</v>
      </c>
      <c r="M324" s="561">
        <f t="shared" si="225"/>
        <v>2.2423823809929679</v>
      </c>
      <c r="N324" s="561">
        <f t="shared" si="225"/>
        <v>2.4652040890209115</v>
      </c>
      <c r="O324" s="561">
        <f t="shared" si="225"/>
        <v>2.458112911060256</v>
      </c>
      <c r="P324" s="561">
        <f t="shared" si="225"/>
        <v>2.4839025417558678</v>
      </c>
    </row>
    <row r="325" spans="1:19">
      <c r="A325" s="5" t="s">
        <v>45</v>
      </c>
      <c r="B325" s="135"/>
      <c r="C325" s="135"/>
      <c r="D325" s="135"/>
      <c r="E325" s="135"/>
      <c r="F325" s="135"/>
      <c r="G325" s="135"/>
      <c r="H325" s="135">
        <f t="shared" ref="H325:O325" si="226">SUM(H310:H324)</f>
        <v>344.95669459431576</v>
      </c>
      <c r="I325" s="135">
        <f t="shared" si="226"/>
        <v>153.96443694835514</v>
      </c>
      <c r="J325" s="135">
        <f t="shared" si="226"/>
        <v>62.770389317459809</v>
      </c>
      <c r="K325" s="135">
        <f t="shared" si="226"/>
        <v>87.915450174847962</v>
      </c>
      <c r="L325" s="135">
        <f t="shared" si="226"/>
        <v>122.22097146368684</v>
      </c>
      <c r="M325" s="135">
        <f t="shared" si="226"/>
        <v>123.63446015628517</v>
      </c>
      <c r="N325" s="135">
        <f t="shared" si="226"/>
        <v>126.51738378623706</v>
      </c>
      <c r="O325" s="135">
        <f t="shared" si="226"/>
        <v>129.12629883119905</v>
      </c>
      <c r="P325" s="559"/>
    </row>
    <row r="327" spans="1:19">
      <c r="A327" s="807" t="s">
        <v>33</v>
      </c>
      <c r="B327" s="805"/>
      <c r="C327" s="805"/>
      <c r="D327" s="805"/>
      <c r="E327" s="805"/>
      <c r="F327" s="805"/>
      <c r="G327" s="805"/>
      <c r="H327" s="805" t="s">
        <v>276</v>
      </c>
      <c r="I327" s="805" t="s">
        <v>276</v>
      </c>
      <c r="J327" s="805" t="s">
        <v>276</v>
      </c>
      <c r="K327" s="805" t="s">
        <v>276</v>
      </c>
      <c r="L327" s="805" t="s">
        <v>276</v>
      </c>
      <c r="M327" s="805" t="s">
        <v>276</v>
      </c>
      <c r="N327" s="805" t="s">
        <v>276</v>
      </c>
      <c r="O327" s="805" t="s">
        <v>276</v>
      </c>
      <c r="P327" s="805" t="s">
        <v>276</v>
      </c>
    </row>
    <row r="328" spans="1:19">
      <c r="A328" s="808"/>
      <c r="B328" s="806"/>
      <c r="C328" s="806"/>
      <c r="D328" s="806"/>
      <c r="E328" s="806"/>
      <c r="F328" s="806"/>
      <c r="G328" s="806"/>
      <c r="H328" s="806"/>
      <c r="I328" s="806"/>
      <c r="J328" s="806"/>
      <c r="K328" s="806"/>
      <c r="L328" s="806"/>
      <c r="M328" s="806"/>
      <c r="N328" s="806"/>
      <c r="O328" s="806"/>
      <c r="P328" s="806"/>
    </row>
    <row r="329" spans="1:19">
      <c r="A329" s="3" t="s">
        <v>265</v>
      </c>
      <c r="B329" s="156"/>
      <c r="C329" s="178"/>
      <c r="D329" s="178"/>
      <c r="E329" s="178"/>
      <c r="F329" s="179"/>
      <c r="G329" s="179"/>
      <c r="H329" s="178"/>
      <c r="I329" s="178">
        <f t="shared" ref="I329" si="227">I198/H198-1</f>
        <v>-0.58616196323893954</v>
      </c>
      <c r="J329" s="178">
        <f>J198/I198-1</f>
        <v>-0.70349993098690322</v>
      </c>
      <c r="K329" s="179">
        <v>0.3</v>
      </c>
      <c r="L329" s="179">
        <v>0.3</v>
      </c>
      <c r="M329" s="179">
        <v>0.02</v>
      </c>
      <c r="N329" s="179">
        <v>0.02</v>
      </c>
      <c r="O329" s="179">
        <f t="shared" ref="O329:P329" si="228">N329</f>
        <v>0.02</v>
      </c>
      <c r="P329" s="179">
        <f t="shared" si="228"/>
        <v>0.02</v>
      </c>
      <c r="Q329" s="179"/>
      <c r="R329" s="179"/>
      <c r="S329" s="179"/>
    </row>
    <row r="330" spans="1:19">
      <c r="A330" s="3" t="s">
        <v>0</v>
      </c>
      <c r="B330" s="156"/>
      <c r="C330" s="178"/>
      <c r="D330" s="178"/>
      <c r="E330" s="178"/>
      <c r="F330" s="179"/>
      <c r="G330" s="179"/>
      <c r="H330" s="178"/>
      <c r="I330" s="178">
        <f t="shared" ref="I330:J343" si="229">I199/H199-1</f>
        <v>-0.5679436757292734</v>
      </c>
      <c r="J330" s="178">
        <f t="shared" si="229"/>
        <v>-0.5860928530034375</v>
      </c>
      <c r="K330" s="179">
        <f>+K329</f>
        <v>0.3</v>
      </c>
      <c r="L330" s="179">
        <v>0.3</v>
      </c>
      <c r="M330" s="179">
        <f>M329</f>
        <v>0.02</v>
      </c>
      <c r="N330" s="179">
        <f t="shared" ref="N330:P330" si="230">N329</f>
        <v>0.02</v>
      </c>
      <c r="O330" s="179">
        <f t="shared" si="230"/>
        <v>0.02</v>
      </c>
      <c r="P330" s="179">
        <f t="shared" si="230"/>
        <v>0.02</v>
      </c>
    </row>
    <row r="331" spans="1:19">
      <c r="A331" s="3" t="s">
        <v>1</v>
      </c>
      <c r="B331" s="156"/>
      <c r="C331" s="178"/>
      <c r="D331" s="178"/>
      <c r="E331" s="178"/>
      <c r="F331" s="179"/>
      <c r="G331" s="179"/>
      <c r="H331" s="178"/>
      <c r="I331" s="178">
        <f t="shared" si="229"/>
        <v>-0.66730142815691562</v>
      </c>
      <c r="J331" s="178">
        <f t="shared" si="229"/>
        <v>-0.55279518734486888</v>
      </c>
      <c r="K331" s="179">
        <f t="shared" ref="K331:K343" si="231">+K330</f>
        <v>0.3</v>
      </c>
      <c r="L331" s="179">
        <v>0.3</v>
      </c>
      <c r="M331" s="179">
        <f t="shared" ref="M331:M343" si="232">M330</f>
        <v>0.02</v>
      </c>
      <c r="N331" s="179">
        <f t="shared" ref="N331:N343" si="233">N330</f>
        <v>0.02</v>
      </c>
      <c r="O331" s="179">
        <f t="shared" ref="O331:P343" si="234">O330</f>
        <v>0.02</v>
      </c>
      <c r="P331" s="179">
        <f t="shared" si="234"/>
        <v>0.02</v>
      </c>
    </row>
    <row r="332" spans="1:19">
      <c r="A332" s="3" t="s">
        <v>2</v>
      </c>
      <c r="B332" s="156"/>
      <c r="C332" s="178"/>
      <c r="D332" s="178"/>
      <c r="E332" s="178"/>
      <c r="F332" s="179"/>
      <c r="G332" s="179"/>
      <c r="H332" s="178"/>
      <c r="I332" s="178">
        <f t="shared" si="229"/>
        <v>-0.58711645563555659</v>
      </c>
      <c r="J332" s="178">
        <f t="shared" si="229"/>
        <v>-0.53204766438193829</v>
      </c>
      <c r="K332" s="179">
        <f t="shared" si="231"/>
        <v>0.3</v>
      </c>
      <c r="L332" s="179">
        <v>0.3</v>
      </c>
      <c r="M332" s="179">
        <f t="shared" si="232"/>
        <v>0.02</v>
      </c>
      <c r="N332" s="179">
        <f t="shared" si="233"/>
        <v>0.02</v>
      </c>
      <c r="O332" s="179">
        <f t="shared" si="234"/>
        <v>0.02</v>
      </c>
      <c r="P332" s="179">
        <f t="shared" si="234"/>
        <v>0.02</v>
      </c>
    </row>
    <row r="333" spans="1:19">
      <c r="A333" s="3" t="s">
        <v>3</v>
      </c>
      <c r="B333" s="156"/>
      <c r="C333" s="178"/>
      <c r="D333" s="178"/>
      <c r="E333" s="178"/>
      <c r="F333" s="179"/>
      <c r="G333" s="179"/>
      <c r="H333" s="178"/>
      <c r="I333" s="178">
        <f t="shared" si="229"/>
        <v>-0.55842676897168397</v>
      </c>
      <c r="J333" s="178">
        <f t="shared" si="229"/>
        <v>-0.67296009844744886</v>
      </c>
      <c r="K333" s="179">
        <f t="shared" si="231"/>
        <v>0.3</v>
      </c>
      <c r="L333" s="179">
        <v>0.3</v>
      </c>
      <c r="M333" s="179">
        <f t="shared" si="232"/>
        <v>0.02</v>
      </c>
      <c r="N333" s="179">
        <f t="shared" si="233"/>
        <v>0.02</v>
      </c>
      <c r="O333" s="179">
        <f t="shared" si="234"/>
        <v>0.02</v>
      </c>
      <c r="P333" s="179">
        <f t="shared" si="234"/>
        <v>0.02</v>
      </c>
    </row>
    <row r="334" spans="1:19">
      <c r="A334" s="3" t="s">
        <v>4</v>
      </c>
      <c r="B334" s="156"/>
      <c r="C334" s="178"/>
      <c r="D334" s="178"/>
      <c r="E334" s="178"/>
      <c r="F334" s="179"/>
      <c r="G334" s="179"/>
      <c r="H334" s="178"/>
      <c r="I334" s="178">
        <f t="shared" si="229"/>
        <v>-0.53098619216776322</v>
      </c>
      <c r="J334" s="178">
        <f t="shared" si="229"/>
        <v>-0.40119586673115049</v>
      </c>
      <c r="K334" s="179">
        <f t="shared" si="231"/>
        <v>0.3</v>
      </c>
      <c r="L334" s="179">
        <v>0.3</v>
      </c>
      <c r="M334" s="179">
        <f t="shared" si="232"/>
        <v>0.02</v>
      </c>
      <c r="N334" s="179">
        <f t="shared" si="233"/>
        <v>0.02</v>
      </c>
      <c r="O334" s="179">
        <f t="shared" si="234"/>
        <v>0.02</v>
      </c>
      <c r="P334" s="179">
        <f t="shared" si="234"/>
        <v>0.02</v>
      </c>
    </row>
    <row r="335" spans="1:19">
      <c r="A335" s="3" t="s">
        <v>5</v>
      </c>
      <c r="B335" s="156"/>
      <c r="C335" s="178"/>
      <c r="D335" s="178"/>
      <c r="E335" s="178"/>
      <c r="F335" s="179"/>
      <c r="G335" s="179"/>
      <c r="H335" s="178"/>
      <c r="I335" s="178"/>
      <c r="J335" s="178"/>
      <c r="K335" s="179">
        <f t="shared" si="231"/>
        <v>0.3</v>
      </c>
      <c r="L335" s="179">
        <v>0.3</v>
      </c>
      <c r="M335" s="179"/>
      <c r="N335" s="179"/>
      <c r="O335" s="179"/>
      <c r="P335" s="179"/>
    </row>
    <row r="336" spans="1:19">
      <c r="A336" s="3" t="s">
        <v>6</v>
      </c>
      <c r="B336" s="156"/>
      <c r="C336" s="178"/>
      <c r="D336" s="178"/>
      <c r="E336" s="178"/>
      <c r="F336" s="179"/>
      <c r="G336" s="179"/>
      <c r="H336" s="178"/>
      <c r="I336" s="178">
        <f t="shared" si="229"/>
        <v>-0.54070926571566469</v>
      </c>
      <c r="J336" s="178">
        <f t="shared" si="229"/>
        <v>-0.35712466974511548</v>
      </c>
      <c r="K336" s="179">
        <f t="shared" si="231"/>
        <v>0.3</v>
      </c>
      <c r="L336" s="179">
        <v>0.3</v>
      </c>
      <c r="M336" s="179">
        <f>M334</f>
        <v>0.02</v>
      </c>
      <c r="N336" s="179">
        <f>N334</f>
        <v>0.02</v>
      </c>
      <c r="O336" s="179">
        <f>O334</f>
        <v>0.02</v>
      </c>
      <c r="P336" s="179">
        <f>P334</f>
        <v>0.02</v>
      </c>
    </row>
    <row r="337" spans="1:16">
      <c r="A337" s="3" t="s">
        <v>266</v>
      </c>
      <c r="B337" s="156"/>
      <c r="C337" s="178"/>
      <c r="D337" s="178"/>
      <c r="E337" s="178"/>
      <c r="F337" s="179"/>
      <c r="G337" s="179"/>
      <c r="H337" s="178"/>
      <c r="I337" s="178">
        <f t="shared" si="229"/>
        <v>-0.56002706163246896</v>
      </c>
      <c r="J337" s="178">
        <f t="shared" si="229"/>
        <v>-0.46558397398193696</v>
      </c>
      <c r="K337" s="179">
        <f t="shared" si="231"/>
        <v>0.3</v>
      </c>
      <c r="L337" s="179">
        <v>0.3</v>
      </c>
      <c r="M337" s="179">
        <f t="shared" ref="M337" si="235">M336</f>
        <v>0.02</v>
      </c>
      <c r="N337" s="179">
        <f t="shared" ref="N337" si="236">N336</f>
        <v>0.02</v>
      </c>
      <c r="O337" s="179">
        <f t="shared" ref="O337:P337" si="237">O336</f>
        <v>0.02</v>
      </c>
      <c r="P337" s="179">
        <f t="shared" si="237"/>
        <v>0.02</v>
      </c>
    </row>
    <row r="338" spans="1:16">
      <c r="A338" s="3" t="s">
        <v>22</v>
      </c>
      <c r="B338" s="156"/>
      <c r="C338" s="178"/>
      <c r="D338" s="178"/>
      <c r="E338" s="178"/>
      <c r="F338" s="179"/>
      <c r="G338" s="179"/>
      <c r="H338" s="178"/>
      <c r="I338" s="178">
        <f t="shared" si="229"/>
        <v>-0.58502853705089453</v>
      </c>
      <c r="J338" s="178">
        <f t="shared" si="229"/>
        <v>-0.27088440450535445</v>
      </c>
      <c r="K338" s="179">
        <f t="shared" si="231"/>
        <v>0.3</v>
      </c>
      <c r="L338" s="179">
        <v>0.3</v>
      </c>
      <c r="M338" s="179">
        <f t="shared" si="232"/>
        <v>0.02</v>
      </c>
      <c r="N338" s="179">
        <f t="shared" si="233"/>
        <v>0.02</v>
      </c>
      <c r="O338" s="179">
        <f t="shared" si="234"/>
        <v>0.02</v>
      </c>
      <c r="P338" s="179">
        <f t="shared" si="234"/>
        <v>0.02</v>
      </c>
    </row>
    <row r="339" spans="1:16">
      <c r="A339" s="3" t="s">
        <v>7</v>
      </c>
      <c r="B339" s="156"/>
      <c r="C339" s="178"/>
      <c r="D339" s="178"/>
      <c r="E339" s="178"/>
      <c r="F339" s="179"/>
      <c r="G339" s="179"/>
      <c r="H339" s="178"/>
      <c r="I339" s="178">
        <f t="shared" si="229"/>
        <v>-0.5847567299727181</v>
      </c>
      <c r="J339" s="178">
        <f t="shared" si="229"/>
        <v>-0.62889630177189293</v>
      </c>
      <c r="K339" s="179">
        <f t="shared" si="231"/>
        <v>0.3</v>
      </c>
      <c r="L339" s="179">
        <v>0.3</v>
      </c>
      <c r="M339" s="179">
        <f t="shared" si="232"/>
        <v>0.02</v>
      </c>
      <c r="N339" s="179">
        <f t="shared" si="233"/>
        <v>0.02</v>
      </c>
      <c r="O339" s="179">
        <f t="shared" si="234"/>
        <v>0.02</v>
      </c>
      <c r="P339" s="179">
        <f t="shared" si="234"/>
        <v>0.02</v>
      </c>
    </row>
    <row r="340" spans="1:16">
      <c r="A340" s="3" t="s">
        <v>8</v>
      </c>
      <c r="B340" s="156"/>
      <c r="C340" s="178"/>
      <c r="D340" s="178"/>
      <c r="E340" s="178"/>
      <c r="F340" s="179"/>
      <c r="G340" s="179"/>
      <c r="H340" s="178"/>
      <c r="I340" s="178">
        <f t="shared" si="229"/>
        <v>-0.59812731617957349</v>
      </c>
      <c r="J340" s="178">
        <f t="shared" si="229"/>
        <v>-0.44565613127389014</v>
      </c>
      <c r="K340" s="179">
        <f t="shared" si="231"/>
        <v>0.3</v>
      </c>
      <c r="L340" s="179">
        <v>0.3</v>
      </c>
      <c r="M340" s="179">
        <f t="shared" si="232"/>
        <v>0.02</v>
      </c>
      <c r="N340" s="179">
        <f t="shared" si="233"/>
        <v>0.02</v>
      </c>
      <c r="O340" s="179">
        <f t="shared" si="234"/>
        <v>0.02</v>
      </c>
      <c r="P340" s="179">
        <f t="shared" si="234"/>
        <v>0.02</v>
      </c>
    </row>
    <row r="341" spans="1:16">
      <c r="A341" s="3" t="s">
        <v>267</v>
      </c>
      <c r="B341" s="156"/>
      <c r="C341" s="178"/>
      <c r="D341" s="178"/>
      <c r="E341" s="178"/>
      <c r="F341" s="179"/>
      <c r="G341" s="179"/>
      <c r="H341" s="178"/>
      <c r="I341" s="178">
        <f t="shared" si="229"/>
        <v>-0.56108296949650427</v>
      </c>
      <c r="J341" s="178">
        <f t="shared" si="229"/>
        <v>-0.71586236656302304</v>
      </c>
      <c r="K341" s="179">
        <f t="shared" si="231"/>
        <v>0.3</v>
      </c>
      <c r="L341" s="179">
        <v>0.3</v>
      </c>
      <c r="M341" s="179">
        <f t="shared" si="232"/>
        <v>0.02</v>
      </c>
      <c r="N341" s="179">
        <f t="shared" si="233"/>
        <v>0.02</v>
      </c>
      <c r="O341" s="179">
        <f t="shared" si="234"/>
        <v>0.02</v>
      </c>
      <c r="P341" s="179">
        <f t="shared" si="234"/>
        <v>0.02</v>
      </c>
    </row>
    <row r="342" spans="1:16">
      <c r="A342" s="3" t="s">
        <v>268</v>
      </c>
      <c r="C342" s="178"/>
      <c r="D342" s="178"/>
      <c r="E342" s="178"/>
      <c r="F342" s="179"/>
      <c r="G342" s="179"/>
      <c r="H342" s="178"/>
      <c r="I342" s="178">
        <f t="shared" si="229"/>
        <v>-0.59692753732676851</v>
      </c>
      <c r="J342" s="178">
        <f t="shared" si="229"/>
        <v>-0.59025288500992934</v>
      </c>
      <c r="K342" s="179">
        <f t="shared" si="231"/>
        <v>0.3</v>
      </c>
      <c r="L342" s="179">
        <v>0.3</v>
      </c>
      <c r="M342" s="179">
        <f t="shared" si="232"/>
        <v>0.02</v>
      </c>
      <c r="N342" s="179">
        <f t="shared" si="233"/>
        <v>0.02</v>
      </c>
      <c r="O342" s="179">
        <f t="shared" si="234"/>
        <v>0.02</v>
      </c>
      <c r="P342" s="179">
        <f t="shared" si="234"/>
        <v>0.02</v>
      </c>
    </row>
    <row r="343" spans="1:16">
      <c r="A343" s="96" t="s">
        <v>269</v>
      </c>
      <c r="B343" s="188"/>
      <c r="C343" s="180"/>
      <c r="D343" s="180"/>
      <c r="E343" s="180"/>
      <c r="F343" s="181"/>
      <c r="G343" s="181"/>
      <c r="H343" s="180"/>
      <c r="I343" s="180">
        <f t="shared" si="229"/>
        <v>-0.26189733918357472</v>
      </c>
      <c r="J343" s="180">
        <f t="shared" si="229"/>
        <v>-0.94562560668403994</v>
      </c>
      <c r="K343" s="179">
        <f t="shared" si="231"/>
        <v>0.3</v>
      </c>
      <c r="L343" s="179">
        <v>0.3</v>
      </c>
      <c r="M343" s="181">
        <f t="shared" si="232"/>
        <v>0.02</v>
      </c>
      <c r="N343" s="181">
        <f t="shared" si="233"/>
        <v>0.02</v>
      </c>
      <c r="O343" s="181">
        <f t="shared" si="234"/>
        <v>0.02</v>
      </c>
      <c r="P343" s="181">
        <f t="shared" si="234"/>
        <v>0.02</v>
      </c>
    </row>
    <row r="344" spans="1:16">
      <c r="C344" s="156"/>
      <c r="D344" s="156"/>
      <c r="E344" s="156"/>
      <c r="F344" s="156"/>
      <c r="G344" s="156"/>
      <c r="H344" s="156"/>
      <c r="I344" s="156"/>
      <c r="J344" s="156"/>
      <c r="K344" s="156"/>
      <c r="L344" s="156"/>
      <c r="M344" s="156"/>
      <c r="N344" s="156"/>
      <c r="O344" s="156"/>
      <c r="P344" s="156"/>
    </row>
    <row r="346" spans="1:16">
      <c r="A346" s="807" t="s">
        <v>33</v>
      </c>
      <c r="B346" s="805"/>
      <c r="C346" s="805"/>
      <c r="D346" s="805"/>
      <c r="E346" s="805"/>
      <c r="F346" s="805"/>
      <c r="G346" s="805"/>
      <c r="H346" s="805" t="s">
        <v>282</v>
      </c>
      <c r="I346" s="805" t="s">
        <v>282</v>
      </c>
      <c r="J346" s="805" t="s">
        <v>282</v>
      </c>
      <c r="K346" s="805" t="s">
        <v>282</v>
      </c>
      <c r="L346" s="805" t="s">
        <v>282</v>
      </c>
      <c r="M346" s="805" t="s">
        <v>282</v>
      </c>
      <c r="N346" s="805" t="s">
        <v>282</v>
      </c>
      <c r="O346" s="805" t="s">
        <v>282</v>
      </c>
      <c r="P346" s="805" t="s">
        <v>282</v>
      </c>
    </row>
    <row r="347" spans="1:16">
      <c r="A347" s="808"/>
      <c r="B347" s="806"/>
      <c r="C347" s="806"/>
      <c r="D347" s="806"/>
      <c r="E347" s="806"/>
      <c r="F347" s="806"/>
      <c r="G347" s="806"/>
      <c r="H347" s="806"/>
      <c r="I347" s="806"/>
      <c r="J347" s="806"/>
      <c r="K347" s="806"/>
      <c r="L347" s="806"/>
      <c r="M347" s="806"/>
      <c r="N347" s="806"/>
      <c r="O347" s="806"/>
      <c r="P347" s="806"/>
    </row>
    <row r="348" spans="1:16">
      <c r="A348" s="3" t="s">
        <v>265</v>
      </c>
      <c r="B348" s="19"/>
      <c r="C348" s="182"/>
      <c r="D348" s="182"/>
      <c r="E348" s="186"/>
      <c r="F348" s="183"/>
      <c r="G348" s="183"/>
      <c r="H348" s="186"/>
      <c r="I348" s="186">
        <f t="shared" ref="I348" si="238">I140/H140-1</f>
        <v>-0.5488221968604633</v>
      </c>
      <c r="J348" s="186">
        <f t="shared" ref="J348" si="239">J140/I140-1</f>
        <v>-0.64955740332868328</v>
      </c>
      <c r="K348" s="183">
        <v>0.5</v>
      </c>
      <c r="L348" s="183">
        <v>0.5</v>
      </c>
      <c r="M348" s="183">
        <v>0.02</v>
      </c>
      <c r="N348" s="183">
        <v>0.02</v>
      </c>
      <c r="O348" s="183">
        <v>0.02</v>
      </c>
      <c r="P348" s="183">
        <v>0.02</v>
      </c>
    </row>
    <row r="349" spans="1:16">
      <c r="A349" s="3" t="s">
        <v>0</v>
      </c>
      <c r="B349" s="19"/>
      <c r="C349" s="182"/>
      <c r="D349" s="182"/>
      <c r="E349" s="186"/>
      <c r="F349" s="183"/>
      <c r="G349" s="183"/>
      <c r="H349" s="186"/>
      <c r="I349" s="186">
        <f t="shared" ref="I349:I362" si="240">I141/H141-1</f>
        <v>-0.52945728392976776</v>
      </c>
      <c r="J349" s="186">
        <f t="shared" ref="J349:J362" si="241">J141/I141-1</f>
        <v>-0.59062477540640268</v>
      </c>
      <c r="K349" s="183">
        <f>K348</f>
        <v>0.5</v>
      </c>
      <c r="L349" s="183">
        <f>L348</f>
        <v>0.5</v>
      </c>
      <c r="M349" s="183">
        <v>0.02</v>
      </c>
      <c r="N349" s="183">
        <v>0.02</v>
      </c>
      <c r="O349" s="183">
        <v>0.02</v>
      </c>
      <c r="P349" s="183">
        <v>0.02</v>
      </c>
    </row>
    <row r="350" spans="1:16">
      <c r="A350" s="3" t="s">
        <v>1</v>
      </c>
      <c r="B350" s="19"/>
      <c r="C350" s="182"/>
      <c r="D350" s="182"/>
      <c r="E350" s="186"/>
      <c r="F350" s="183"/>
      <c r="G350" s="183"/>
      <c r="H350" s="186"/>
      <c r="I350" s="186">
        <f t="shared" si="240"/>
        <v>-0.55548806368637571</v>
      </c>
      <c r="J350" s="186">
        <f t="shared" si="241"/>
        <v>-0.66992302210587806</v>
      </c>
      <c r="K350" s="183">
        <f t="shared" ref="K350:K363" si="242">K349</f>
        <v>0.5</v>
      </c>
      <c r="L350" s="183">
        <f t="shared" ref="L350:L363" si="243">L349</f>
        <v>0.5</v>
      </c>
      <c r="M350" s="183">
        <v>0.02</v>
      </c>
      <c r="N350" s="183">
        <v>0.02</v>
      </c>
      <c r="O350" s="183">
        <v>0.02</v>
      </c>
      <c r="P350" s="183">
        <v>0.02</v>
      </c>
    </row>
    <row r="351" spans="1:16">
      <c r="A351" s="3" t="s">
        <v>2</v>
      </c>
      <c r="B351" s="19"/>
      <c r="C351" s="182"/>
      <c r="D351" s="182"/>
      <c r="E351" s="186"/>
      <c r="F351" s="183"/>
      <c r="G351" s="183"/>
      <c r="H351" s="186"/>
      <c r="I351" s="186">
        <f t="shared" si="240"/>
        <v>-0.50265193855766221</v>
      </c>
      <c r="J351" s="186">
        <f t="shared" si="241"/>
        <v>-0.4783054017087538</v>
      </c>
      <c r="K351" s="183">
        <f t="shared" si="242"/>
        <v>0.5</v>
      </c>
      <c r="L351" s="183">
        <f t="shared" si="243"/>
        <v>0.5</v>
      </c>
      <c r="M351" s="183">
        <v>0.02</v>
      </c>
      <c r="N351" s="183">
        <v>0.02</v>
      </c>
      <c r="O351" s="183">
        <v>0.02</v>
      </c>
      <c r="P351" s="183">
        <v>0.02</v>
      </c>
    </row>
    <row r="352" spans="1:16">
      <c r="A352" s="3" t="s">
        <v>3</v>
      </c>
      <c r="B352" s="19"/>
      <c r="C352" s="182"/>
      <c r="D352" s="182"/>
      <c r="E352" s="186"/>
      <c r="F352" s="183"/>
      <c r="G352" s="183"/>
      <c r="H352" s="186"/>
      <c r="I352" s="186">
        <f t="shared" si="240"/>
        <v>-0.48501354763623838</v>
      </c>
      <c r="J352" s="186">
        <f t="shared" si="241"/>
        <v>-0.5061438447232407</v>
      </c>
      <c r="K352" s="183">
        <f t="shared" si="242"/>
        <v>0.5</v>
      </c>
      <c r="L352" s="183">
        <f t="shared" si="243"/>
        <v>0.5</v>
      </c>
      <c r="M352" s="183">
        <v>0.02</v>
      </c>
      <c r="N352" s="183">
        <v>0.02</v>
      </c>
      <c r="O352" s="183">
        <v>0.02</v>
      </c>
      <c r="P352" s="183">
        <v>0.02</v>
      </c>
    </row>
    <row r="353" spans="1:16">
      <c r="A353" s="3" t="s">
        <v>4</v>
      </c>
      <c r="B353" s="19"/>
      <c r="C353" s="182"/>
      <c r="D353" s="182"/>
      <c r="E353" s="186"/>
      <c r="F353" s="183"/>
      <c r="G353" s="183"/>
      <c r="H353" s="186"/>
      <c r="I353" s="186">
        <f t="shared" si="240"/>
        <v>-0.47097264665924732</v>
      </c>
      <c r="J353" s="186">
        <f t="shared" si="241"/>
        <v>-0.27850402743222968</v>
      </c>
      <c r="K353" s="183">
        <f t="shared" si="242"/>
        <v>0.5</v>
      </c>
      <c r="L353" s="183">
        <f t="shared" si="243"/>
        <v>0.5</v>
      </c>
      <c r="M353" s="183">
        <v>0.02</v>
      </c>
      <c r="N353" s="183">
        <v>0.02</v>
      </c>
      <c r="O353" s="183">
        <v>0.02</v>
      </c>
      <c r="P353" s="183">
        <v>0.02</v>
      </c>
    </row>
    <row r="354" spans="1:16">
      <c r="A354" s="3" t="s">
        <v>5</v>
      </c>
      <c r="B354" s="19"/>
      <c r="C354" s="182"/>
      <c r="D354" s="182"/>
      <c r="E354" s="186"/>
      <c r="F354" s="183"/>
      <c r="G354" s="183"/>
      <c r="H354" s="186"/>
      <c r="I354" s="186">
        <f t="shared" si="240"/>
        <v>-1</v>
      </c>
      <c r="J354" s="186"/>
      <c r="K354" s="183">
        <f t="shared" si="242"/>
        <v>0.5</v>
      </c>
      <c r="L354" s="183">
        <f t="shared" si="243"/>
        <v>0.5</v>
      </c>
      <c r="M354" s="183">
        <v>0.02</v>
      </c>
      <c r="N354" s="183">
        <v>0.02</v>
      </c>
      <c r="O354" s="183">
        <v>0.02</v>
      </c>
      <c r="P354" s="183">
        <v>0.02</v>
      </c>
    </row>
    <row r="355" spans="1:16">
      <c r="A355" s="3" t="s">
        <v>6</v>
      </c>
      <c r="B355" s="19"/>
      <c r="C355" s="182"/>
      <c r="D355" s="182"/>
      <c r="E355" s="186"/>
      <c r="F355" s="183"/>
      <c r="G355" s="183"/>
      <c r="H355" s="186"/>
      <c r="I355" s="186">
        <f t="shared" si="240"/>
        <v>-0.51350964994728221</v>
      </c>
      <c r="J355" s="186">
        <f t="shared" si="241"/>
        <v>-0.23568996309417567</v>
      </c>
      <c r="K355" s="183">
        <f t="shared" si="242"/>
        <v>0.5</v>
      </c>
      <c r="L355" s="183">
        <f t="shared" si="243"/>
        <v>0.5</v>
      </c>
      <c r="M355" s="183">
        <v>0.02</v>
      </c>
      <c r="N355" s="183">
        <v>0.02</v>
      </c>
      <c r="O355" s="183">
        <v>0.02</v>
      </c>
      <c r="P355" s="183">
        <v>0.02</v>
      </c>
    </row>
    <row r="356" spans="1:16">
      <c r="A356" s="3" t="s">
        <v>266</v>
      </c>
      <c r="B356" s="19"/>
      <c r="C356" s="182"/>
      <c r="D356" s="182"/>
      <c r="E356" s="186"/>
      <c r="F356" s="183"/>
      <c r="G356" s="183"/>
      <c r="H356" s="186"/>
      <c r="I356" s="186">
        <f t="shared" si="240"/>
        <v>-0.50311560942752775</v>
      </c>
      <c r="J356" s="186">
        <f t="shared" si="241"/>
        <v>-0.26502253682178611</v>
      </c>
      <c r="K356" s="183">
        <f t="shared" si="242"/>
        <v>0.5</v>
      </c>
      <c r="L356" s="183">
        <f t="shared" si="243"/>
        <v>0.5</v>
      </c>
      <c r="M356" s="183">
        <v>0.02</v>
      </c>
      <c r="N356" s="183">
        <v>0.02</v>
      </c>
      <c r="O356" s="183">
        <v>0.02</v>
      </c>
      <c r="P356" s="183">
        <v>0.02</v>
      </c>
    </row>
    <row r="357" spans="1:16">
      <c r="A357" s="3" t="s">
        <v>22</v>
      </c>
      <c r="B357" s="19"/>
      <c r="C357" s="182"/>
      <c r="D357" s="182"/>
      <c r="E357" s="186"/>
      <c r="F357" s="183"/>
      <c r="G357" s="183"/>
      <c r="H357" s="186"/>
      <c r="I357" s="186">
        <f t="shared" si="240"/>
        <v>-0.53081678226097828</v>
      </c>
      <c r="J357" s="186">
        <f t="shared" si="241"/>
        <v>-0.20535257759664027</v>
      </c>
      <c r="K357" s="183">
        <f t="shared" si="242"/>
        <v>0.5</v>
      </c>
      <c r="L357" s="183">
        <f t="shared" si="243"/>
        <v>0.5</v>
      </c>
      <c r="M357" s="183">
        <v>0.02</v>
      </c>
      <c r="N357" s="183">
        <v>0.02</v>
      </c>
      <c r="O357" s="183">
        <v>0.02</v>
      </c>
      <c r="P357" s="183">
        <v>0.02</v>
      </c>
    </row>
    <row r="358" spans="1:16">
      <c r="A358" s="3" t="s">
        <v>7</v>
      </c>
      <c r="B358" s="19"/>
      <c r="C358" s="182"/>
      <c r="D358" s="182"/>
      <c r="E358" s="186"/>
      <c r="F358" s="183"/>
      <c r="G358" s="183"/>
      <c r="H358" s="186"/>
      <c r="I358" s="186">
        <f t="shared" si="240"/>
        <v>-0.53755432765778388</v>
      </c>
      <c r="J358" s="186">
        <f t="shared" si="241"/>
        <v>-0.6583343663516823</v>
      </c>
      <c r="K358" s="183">
        <f t="shared" si="242"/>
        <v>0.5</v>
      </c>
      <c r="L358" s="183">
        <f t="shared" si="243"/>
        <v>0.5</v>
      </c>
      <c r="M358" s="183">
        <v>0.02</v>
      </c>
      <c r="N358" s="183">
        <v>0.02</v>
      </c>
      <c r="O358" s="183">
        <v>0.02</v>
      </c>
      <c r="P358" s="183">
        <v>0.02</v>
      </c>
    </row>
    <row r="359" spans="1:16">
      <c r="A359" s="3" t="s">
        <v>8</v>
      </c>
      <c r="B359" s="19"/>
      <c r="C359" s="182"/>
      <c r="D359" s="182"/>
      <c r="E359" s="186"/>
      <c r="F359" s="183"/>
      <c r="G359" s="183"/>
      <c r="H359" s="186"/>
      <c r="I359" s="186">
        <f t="shared" si="240"/>
        <v>-0.55255448878664803</v>
      </c>
      <c r="J359" s="186">
        <f t="shared" si="241"/>
        <v>-0.42263301078963311</v>
      </c>
      <c r="K359" s="183">
        <f t="shared" si="242"/>
        <v>0.5</v>
      </c>
      <c r="L359" s="183">
        <f t="shared" si="243"/>
        <v>0.5</v>
      </c>
      <c r="M359" s="183">
        <v>0.02</v>
      </c>
      <c r="N359" s="183">
        <v>0.02</v>
      </c>
      <c r="O359" s="183">
        <v>0.02</v>
      </c>
      <c r="P359" s="183">
        <v>0.02</v>
      </c>
    </row>
    <row r="360" spans="1:16">
      <c r="A360" s="3" t="s">
        <v>267</v>
      </c>
      <c r="B360" s="19"/>
      <c r="C360" s="182"/>
      <c r="D360" s="182"/>
      <c r="E360" s="186"/>
      <c r="F360" s="183"/>
      <c r="G360" s="183"/>
      <c r="H360" s="186"/>
      <c r="I360" s="186">
        <f t="shared" si="240"/>
        <v>-0.5654495268625781</v>
      </c>
      <c r="J360" s="186">
        <f t="shared" si="241"/>
        <v>-0.555853410793272</v>
      </c>
      <c r="K360" s="183">
        <f t="shared" si="242"/>
        <v>0.5</v>
      </c>
      <c r="L360" s="183">
        <f t="shared" si="243"/>
        <v>0.5</v>
      </c>
      <c r="M360" s="183">
        <v>0.02</v>
      </c>
      <c r="N360" s="183">
        <v>0.02</v>
      </c>
      <c r="O360" s="183">
        <v>0.02</v>
      </c>
      <c r="P360" s="183">
        <v>0.02</v>
      </c>
    </row>
    <row r="361" spans="1:16">
      <c r="A361" s="3" t="s">
        <v>268</v>
      </c>
      <c r="B361" s="19"/>
      <c r="C361" s="182"/>
      <c r="D361" s="182"/>
      <c r="E361" s="186"/>
      <c r="F361" s="183"/>
      <c r="G361" s="183"/>
      <c r="H361" s="186"/>
      <c r="I361" s="186">
        <f t="shared" si="240"/>
        <v>-0.45072338185016225</v>
      </c>
      <c r="J361" s="186">
        <f t="shared" si="241"/>
        <v>-0.25644497306036518</v>
      </c>
      <c r="K361" s="183">
        <f t="shared" si="242"/>
        <v>0.5</v>
      </c>
      <c r="L361" s="183">
        <f t="shared" si="243"/>
        <v>0.5</v>
      </c>
      <c r="M361" s="183">
        <v>0.02</v>
      </c>
      <c r="N361" s="183">
        <v>0.02</v>
      </c>
      <c r="O361" s="183">
        <v>0.02</v>
      </c>
      <c r="P361" s="183">
        <v>0.02</v>
      </c>
    </row>
    <row r="362" spans="1:16">
      <c r="A362" s="96" t="s">
        <v>269</v>
      </c>
      <c r="B362" s="111"/>
      <c r="C362" s="184"/>
      <c r="D362" s="184"/>
      <c r="E362" s="187"/>
      <c r="F362" s="185"/>
      <c r="G362" s="185"/>
      <c r="H362" s="187"/>
      <c r="I362" s="187">
        <f t="shared" si="240"/>
        <v>-0.54684878895898503</v>
      </c>
      <c r="J362" s="187">
        <f t="shared" si="241"/>
        <v>-0.54158170968796582</v>
      </c>
      <c r="K362" s="185">
        <f t="shared" si="242"/>
        <v>0.5</v>
      </c>
      <c r="L362" s="183">
        <f t="shared" si="243"/>
        <v>0.5</v>
      </c>
      <c r="M362" s="185">
        <v>0.02</v>
      </c>
      <c r="N362" s="185">
        <v>0.02</v>
      </c>
      <c r="O362" s="185">
        <v>0.02</v>
      </c>
      <c r="P362" s="185">
        <v>0.02</v>
      </c>
    </row>
    <row r="363" spans="1:16">
      <c r="A363" s="5"/>
      <c r="B363" s="99"/>
      <c r="C363" s="189"/>
      <c r="D363" s="189"/>
      <c r="E363" s="189"/>
      <c r="F363" s="189"/>
      <c r="G363" s="189"/>
      <c r="H363" s="189"/>
      <c r="I363" s="189">
        <f t="shared" ref="I363:J363" si="244">I155/H155-1</f>
        <v>-0.52709862754836756</v>
      </c>
      <c r="J363" s="189">
        <f t="shared" si="244"/>
        <v>-0.4810955379525822</v>
      </c>
      <c r="K363" s="183">
        <f t="shared" si="242"/>
        <v>0.5</v>
      </c>
      <c r="L363" s="183">
        <f t="shared" si="243"/>
        <v>0.5</v>
      </c>
      <c r="M363" s="183">
        <v>0.02</v>
      </c>
      <c r="N363" s="183">
        <v>0.02</v>
      </c>
      <c r="O363" s="183">
        <v>0.02</v>
      </c>
      <c r="P363" s="183">
        <v>0.02</v>
      </c>
    </row>
    <row r="364" spans="1:16">
      <c r="K364" s="183"/>
    </row>
    <row r="368" spans="1:16">
      <c r="I368" s="549"/>
      <c r="J368" s="560"/>
    </row>
  </sheetData>
  <mergeCells count="305">
    <mergeCell ref="N327:N328"/>
    <mergeCell ref="O327:O328"/>
    <mergeCell ref="P327:P328"/>
    <mergeCell ref="P346:P347"/>
    <mergeCell ref="Q270:Q271"/>
    <mergeCell ref="K288:K289"/>
    <mergeCell ref="L288:L289"/>
    <mergeCell ref="M288:M289"/>
    <mergeCell ref="N288:N289"/>
    <mergeCell ref="O288:O289"/>
    <mergeCell ref="P288:P289"/>
    <mergeCell ref="K308:K309"/>
    <mergeCell ref="L308:L309"/>
    <mergeCell ref="M308:M309"/>
    <mergeCell ref="N308:N309"/>
    <mergeCell ref="O308:O309"/>
    <mergeCell ref="P308:P309"/>
    <mergeCell ref="K346:K347"/>
    <mergeCell ref="L346:L347"/>
    <mergeCell ref="M346:M347"/>
    <mergeCell ref="N346:N347"/>
    <mergeCell ref="O346:O347"/>
    <mergeCell ref="K327:K328"/>
    <mergeCell ref="L327:L328"/>
    <mergeCell ref="P233:P234"/>
    <mergeCell ref="K251:K252"/>
    <mergeCell ref="L251:L252"/>
    <mergeCell ref="M251:M252"/>
    <mergeCell ref="N251:N252"/>
    <mergeCell ref="O251:O252"/>
    <mergeCell ref="P251:P252"/>
    <mergeCell ref="K270:K271"/>
    <mergeCell ref="L270:L271"/>
    <mergeCell ref="M270:M271"/>
    <mergeCell ref="N270:N271"/>
    <mergeCell ref="O270:O271"/>
    <mergeCell ref="P270:P271"/>
    <mergeCell ref="K233:K234"/>
    <mergeCell ref="L233:L234"/>
    <mergeCell ref="M233:M234"/>
    <mergeCell ref="N233:N234"/>
    <mergeCell ref="O233:O234"/>
    <mergeCell ref="P176:P177"/>
    <mergeCell ref="K196:K197"/>
    <mergeCell ref="L196:L197"/>
    <mergeCell ref="M196:M197"/>
    <mergeCell ref="N196:N197"/>
    <mergeCell ref="O196:O197"/>
    <mergeCell ref="P196:P197"/>
    <mergeCell ref="K214:K215"/>
    <mergeCell ref="L214:L215"/>
    <mergeCell ref="M214:M215"/>
    <mergeCell ref="N214:N215"/>
    <mergeCell ref="O214:O215"/>
    <mergeCell ref="P214:P215"/>
    <mergeCell ref="K176:K177"/>
    <mergeCell ref="L176:L177"/>
    <mergeCell ref="M176:M177"/>
    <mergeCell ref="N176:N177"/>
    <mergeCell ref="O176:O177"/>
    <mergeCell ref="P119:P120"/>
    <mergeCell ref="K138:K139"/>
    <mergeCell ref="L138:L139"/>
    <mergeCell ref="M138:M139"/>
    <mergeCell ref="N138:N139"/>
    <mergeCell ref="O138:O139"/>
    <mergeCell ref="P138:P139"/>
    <mergeCell ref="K157:K158"/>
    <mergeCell ref="L157:L158"/>
    <mergeCell ref="M157:M158"/>
    <mergeCell ref="N157:N158"/>
    <mergeCell ref="O157:O158"/>
    <mergeCell ref="P157:P158"/>
    <mergeCell ref="K119:K120"/>
    <mergeCell ref="L119:L120"/>
    <mergeCell ref="M119:M120"/>
    <mergeCell ref="N119:N120"/>
    <mergeCell ref="O119:O120"/>
    <mergeCell ref="P64:P65"/>
    <mergeCell ref="K83:K84"/>
    <mergeCell ref="L83:L84"/>
    <mergeCell ref="M83:M84"/>
    <mergeCell ref="N83:N84"/>
    <mergeCell ref="O83:O84"/>
    <mergeCell ref="P83:P84"/>
    <mergeCell ref="K101:K102"/>
    <mergeCell ref="L101:L102"/>
    <mergeCell ref="M101:M102"/>
    <mergeCell ref="N101:N102"/>
    <mergeCell ref="O101:O102"/>
    <mergeCell ref="P101:P102"/>
    <mergeCell ref="K64:K65"/>
    <mergeCell ref="L64:L65"/>
    <mergeCell ref="M64:M65"/>
    <mergeCell ref="N64:N65"/>
    <mergeCell ref="O64:O65"/>
    <mergeCell ref="M327:M328"/>
    <mergeCell ref="K8:K9"/>
    <mergeCell ref="L8:L9"/>
    <mergeCell ref="M8:M9"/>
    <mergeCell ref="N8:N9"/>
    <mergeCell ref="O8:O9"/>
    <mergeCell ref="P8:P9"/>
    <mergeCell ref="J327:J328"/>
    <mergeCell ref="A346:A347"/>
    <mergeCell ref="B346:B347"/>
    <mergeCell ref="C346:C347"/>
    <mergeCell ref="D346:D347"/>
    <mergeCell ref="E346:E347"/>
    <mergeCell ref="F346:F347"/>
    <mergeCell ref="G346:G347"/>
    <mergeCell ref="H346:H347"/>
    <mergeCell ref="I346:I347"/>
    <mergeCell ref="J346:J347"/>
    <mergeCell ref="A327:A328"/>
    <mergeCell ref="B327:B328"/>
    <mergeCell ref="C327:C328"/>
    <mergeCell ref="D327:D328"/>
    <mergeCell ref="E327:E328"/>
    <mergeCell ref="F327:F328"/>
    <mergeCell ref="G327:G328"/>
    <mergeCell ref="H327:H328"/>
    <mergeCell ref="I327:I328"/>
    <mergeCell ref="B83:B84"/>
    <mergeCell ref="D46:D47"/>
    <mergeCell ref="A8:A9"/>
    <mergeCell ref="C8:C9"/>
    <mergeCell ref="D8:D9"/>
    <mergeCell ref="D27:D28"/>
    <mergeCell ref="C251:C252"/>
    <mergeCell ref="B251:B252"/>
    <mergeCell ref="A119:A120"/>
    <mergeCell ref="D119:D120"/>
    <mergeCell ref="A157:A158"/>
    <mergeCell ref="D157:D158"/>
    <mergeCell ref="A176:A177"/>
    <mergeCell ref="D176:D177"/>
    <mergeCell ref="B119:B120"/>
    <mergeCell ref="C119:C120"/>
    <mergeCell ref="C157:C158"/>
    <mergeCell ref="B157:B158"/>
    <mergeCell ref="A138:A139"/>
    <mergeCell ref="B138:B139"/>
    <mergeCell ref="C138:C139"/>
    <mergeCell ref="D138:D139"/>
    <mergeCell ref="C270:C271"/>
    <mergeCell ref="B270:B271"/>
    <mergeCell ref="A196:A197"/>
    <mergeCell ref="B196:B197"/>
    <mergeCell ref="C196:C197"/>
    <mergeCell ref="D196:D197"/>
    <mergeCell ref="C176:C177"/>
    <mergeCell ref="B176:B177"/>
    <mergeCell ref="C214:C215"/>
    <mergeCell ref="B214:B215"/>
    <mergeCell ref="C233:C234"/>
    <mergeCell ref="B233:B234"/>
    <mergeCell ref="A270:A271"/>
    <mergeCell ref="D270:D271"/>
    <mergeCell ref="A214:A215"/>
    <mergeCell ref="D214:D215"/>
    <mergeCell ref="A233:A234"/>
    <mergeCell ref="D233:D234"/>
    <mergeCell ref="A251:A252"/>
    <mergeCell ref="D251:D252"/>
    <mergeCell ref="E8:E9"/>
    <mergeCell ref="F8:F9"/>
    <mergeCell ref="G8:G9"/>
    <mergeCell ref="H8:H9"/>
    <mergeCell ref="I8:I9"/>
    <mergeCell ref="J8:J9"/>
    <mergeCell ref="A101:A102"/>
    <mergeCell ref="B101:B102"/>
    <mergeCell ref="C101:C102"/>
    <mergeCell ref="D101:D102"/>
    <mergeCell ref="B8:B9"/>
    <mergeCell ref="B27:B28"/>
    <mergeCell ref="C27:C28"/>
    <mergeCell ref="C46:C47"/>
    <mergeCell ref="B46:B47"/>
    <mergeCell ref="B64:B65"/>
    <mergeCell ref="C64:C65"/>
    <mergeCell ref="C83:C84"/>
    <mergeCell ref="A27:A28"/>
    <mergeCell ref="A46:A47"/>
    <mergeCell ref="A64:A65"/>
    <mergeCell ref="D64:D65"/>
    <mergeCell ref="A83:A84"/>
    <mergeCell ref="D83:D84"/>
    <mergeCell ref="E46:E47"/>
    <mergeCell ref="F46:F47"/>
    <mergeCell ref="G46:G47"/>
    <mergeCell ref="H46:H47"/>
    <mergeCell ref="I46:I47"/>
    <mergeCell ref="J46:J47"/>
    <mergeCell ref="E27:E28"/>
    <mergeCell ref="F27:F28"/>
    <mergeCell ref="G27:G28"/>
    <mergeCell ref="H27:H28"/>
    <mergeCell ref="I27:I28"/>
    <mergeCell ref="J27:J28"/>
    <mergeCell ref="E83:E84"/>
    <mergeCell ref="F83:F84"/>
    <mergeCell ref="G83:G84"/>
    <mergeCell ref="H83:H84"/>
    <mergeCell ref="I83:I84"/>
    <mergeCell ref="J83:J84"/>
    <mergeCell ref="E64:E65"/>
    <mergeCell ref="F64:F65"/>
    <mergeCell ref="G64:G65"/>
    <mergeCell ref="H64:H65"/>
    <mergeCell ref="I64:I65"/>
    <mergeCell ref="J64:J65"/>
    <mergeCell ref="E119:E120"/>
    <mergeCell ref="F119:F120"/>
    <mergeCell ref="G119:G120"/>
    <mergeCell ref="H119:H120"/>
    <mergeCell ref="I119:I120"/>
    <mergeCell ref="J119:J120"/>
    <mergeCell ref="E101:E102"/>
    <mergeCell ref="F101:F102"/>
    <mergeCell ref="G101:G102"/>
    <mergeCell ref="H101:H102"/>
    <mergeCell ref="I101:I102"/>
    <mergeCell ref="J101:J102"/>
    <mergeCell ref="E157:E158"/>
    <mergeCell ref="F157:F158"/>
    <mergeCell ref="G157:G158"/>
    <mergeCell ref="H157:H158"/>
    <mergeCell ref="I157:I158"/>
    <mergeCell ref="J157:J158"/>
    <mergeCell ref="E138:E139"/>
    <mergeCell ref="F138:F139"/>
    <mergeCell ref="G138:G139"/>
    <mergeCell ref="H138:H139"/>
    <mergeCell ref="I138:I139"/>
    <mergeCell ref="J138:J139"/>
    <mergeCell ref="E196:E197"/>
    <mergeCell ref="F196:F197"/>
    <mergeCell ref="G196:G197"/>
    <mergeCell ref="H196:H197"/>
    <mergeCell ref="I196:I197"/>
    <mergeCell ref="J196:J197"/>
    <mergeCell ref="E176:E177"/>
    <mergeCell ref="F176:F177"/>
    <mergeCell ref="G176:G177"/>
    <mergeCell ref="H176:H177"/>
    <mergeCell ref="I176:I177"/>
    <mergeCell ref="J176:J177"/>
    <mergeCell ref="E233:E234"/>
    <mergeCell ref="F233:F234"/>
    <mergeCell ref="G233:G234"/>
    <mergeCell ref="H233:H234"/>
    <mergeCell ref="I233:I234"/>
    <mergeCell ref="J233:J234"/>
    <mergeCell ref="E214:E215"/>
    <mergeCell ref="F214:F215"/>
    <mergeCell ref="G214:G215"/>
    <mergeCell ref="H214:H215"/>
    <mergeCell ref="I214:I215"/>
    <mergeCell ref="J214:J215"/>
    <mergeCell ref="E270:E271"/>
    <mergeCell ref="F270:F271"/>
    <mergeCell ref="G270:G271"/>
    <mergeCell ref="H270:H271"/>
    <mergeCell ref="I270:I271"/>
    <mergeCell ref="J270:J271"/>
    <mergeCell ref="E251:E252"/>
    <mergeCell ref="F251:F252"/>
    <mergeCell ref="G251:G252"/>
    <mergeCell ref="H251:H252"/>
    <mergeCell ref="I251:I252"/>
    <mergeCell ref="J251:J252"/>
    <mergeCell ref="G308:G309"/>
    <mergeCell ref="H308:H309"/>
    <mergeCell ref="I308:I309"/>
    <mergeCell ref="J308:J309"/>
    <mergeCell ref="G288:G289"/>
    <mergeCell ref="H288:H289"/>
    <mergeCell ref="I288:I289"/>
    <mergeCell ref="J288:J289"/>
    <mergeCell ref="A308:A309"/>
    <mergeCell ref="B308:B309"/>
    <mergeCell ref="C308:C309"/>
    <mergeCell ref="D308:D309"/>
    <mergeCell ref="E308:E309"/>
    <mergeCell ref="F308:F309"/>
    <mergeCell ref="A288:A289"/>
    <mergeCell ref="B288:B289"/>
    <mergeCell ref="C288:C289"/>
    <mergeCell ref="D288:D289"/>
    <mergeCell ref="E288:E289"/>
    <mergeCell ref="F288:F289"/>
    <mergeCell ref="K27:K28"/>
    <mergeCell ref="L27:L28"/>
    <mergeCell ref="M27:M28"/>
    <mergeCell ref="N27:N28"/>
    <mergeCell ref="O27:O28"/>
    <mergeCell ref="P27:P28"/>
    <mergeCell ref="K46:K47"/>
    <mergeCell ref="L46:L47"/>
    <mergeCell ref="M46:M47"/>
    <mergeCell ref="N46:N47"/>
    <mergeCell ref="O46:O47"/>
    <mergeCell ref="P46:P47"/>
  </mergeCells>
  <dataValidations disablePrompts="1" count="1">
    <dataValidation type="list" allowBlank="1" showInputMessage="1" showErrorMessage="1" sqref="S2" xr:uid="{00000000-0002-0000-0800-000000000000}">
      <formula1>YesNo</formula1>
    </dataValidation>
  </dataValidations>
  <pageMargins left="0.7" right="0.7" top="0.75" bottom="0.75" header="0.3" footer="0.3"/>
  <pageSetup paperSize="9" scale="50" orientation="portrait" r:id="rId1"/>
  <colBreaks count="1" manualBreakCount="1">
    <brk id="16" max="1048575" man="1"/>
  </col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:M58"/>
  <sheetViews>
    <sheetView showGridLines="0" workbookViewId="0">
      <selection activeCell="C16" sqref="C16"/>
    </sheetView>
  </sheetViews>
  <sheetFormatPr baseColWidth="10" defaultColWidth="10.83203125" defaultRowHeight="15"/>
  <cols>
    <col min="1" max="1" width="3.6640625" style="505" customWidth="1"/>
    <col min="2" max="2" width="44.1640625" style="586" bestFit="1" customWidth="1"/>
    <col min="3" max="7" width="10.83203125" style="505"/>
    <col min="8" max="8" width="3.6640625" style="505" customWidth="1"/>
    <col min="9" max="16384" width="10.83203125" style="505"/>
  </cols>
  <sheetData>
    <row r="2" spans="2:13">
      <c r="B2" s="585" t="s">
        <v>656</v>
      </c>
    </row>
    <row r="4" spans="2:13">
      <c r="B4" s="587" t="s">
        <v>657</v>
      </c>
      <c r="C4" s="588" t="s">
        <v>658</v>
      </c>
      <c r="D4" s="588" t="s">
        <v>659</v>
      </c>
      <c r="E4" s="588" t="s">
        <v>660</v>
      </c>
      <c r="F4" s="588" t="s">
        <v>661</v>
      </c>
      <c r="G4" s="588" t="s">
        <v>660</v>
      </c>
      <c r="I4" s="588" t="s">
        <v>662</v>
      </c>
      <c r="J4" s="588" t="s">
        <v>663</v>
      </c>
      <c r="K4" s="588" t="s">
        <v>660</v>
      </c>
      <c r="L4" s="588" t="s">
        <v>664</v>
      </c>
      <c r="M4" s="588" t="s">
        <v>660</v>
      </c>
    </row>
    <row r="5" spans="2:13">
      <c r="B5" s="589" t="s">
        <v>665</v>
      </c>
      <c r="C5" s="590">
        <v>3579</v>
      </c>
      <c r="D5" s="590">
        <v>2409</v>
      </c>
      <c r="E5" s="591">
        <f t="shared" ref="E5:E10" si="0">+C5/D5-1</f>
        <v>0.48567870485678699</v>
      </c>
      <c r="F5" s="590">
        <v>3135</v>
      </c>
      <c r="G5" s="592">
        <f t="shared" ref="G5:G10" si="1">+(C5-F5)/F5</f>
        <v>0.14162679425837321</v>
      </c>
      <c r="I5" s="590">
        <v>10533</v>
      </c>
      <c r="J5" s="590">
        <v>5813</v>
      </c>
      <c r="K5" s="592">
        <f t="shared" ref="K5:K10" si="2">+I5/J5-1</f>
        <v>0.81197316359883032</v>
      </c>
      <c r="L5" s="590">
        <v>11826</v>
      </c>
      <c r="M5" s="592">
        <f t="shared" ref="M5:M10" si="3">+(I5-L5)/L5</f>
        <v>-0.10933536276002029</v>
      </c>
    </row>
    <row r="6" spans="2:13" ht="16" thickBot="1">
      <c r="B6" s="593" t="s">
        <v>666</v>
      </c>
      <c r="C6" s="594">
        <v>-2826</v>
      </c>
      <c r="D6" s="594">
        <v>-6698</v>
      </c>
      <c r="E6" s="595">
        <f t="shared" si="0"/>
        <v>-0.57808300985368766</v>
      </c>
      <c r="F6" s="594">
        <v>-3736</v>
      </c>
      <c r="G6" s="596">
        <f t="shared" si="1"/>
        <v>-0.24357601713062099</v>
      </c>
      <c r="I6" s="594">
        <v>-9267</v>
      </c>
      <c r="J6" s="594">
        <v>-15041</v>
      </c>
      <c r="K6" s="596">
        <f t="shared" si="2"/>
        <v>-0.38388405026261552</v>
      </c>
      <c r="L6" s="594">
        <v>-8211</v>
      </c>
      <c r="M6" s="596">
        <f t="shared" si="3"/>
        <v>0.12860796492510049</v>
      </c>
    </row>
    <row r="7" spans="2:13" ht="16" thickBot="1">
      <c r="B7" s="597" t="s">
        <v>667</v>
      </c>
      <c r="C7" s="598">
        <v>-70</v>
      </c>
      <c r="D7" s="599">
        <v>-5168</v>
      </c>
      <c r="E7" s="600">
        <f t="shared" si="0"/>
        <v>-0.98645510835913308</v>
      </c>
      <c r="F7" s="599">
        <v>-1405</v>
      </c>
      <c r="G7" s="601">
        <f t="shared" si="1"/>
        <v>-0.95017793594306055</v>
      </c>
      <c r="I7" s="599">
        <v>-1632</v>
      </c>
      <c r="J7" s="599">
        <v>-12105</v>
      </c>
      <c r="K7" s="601">
        <f t="shared" si="2"/>
        <v>-0.865179677819083</v>
      </c>
      <c r="L7" s="598">
        <v>374</v>
      </c>
      <c r="M7" s="601">
        <f t="shared" si="3"/>
        <v>-5.3636363636363633</v>
      </c>
    </row>
    <row r="8" spans="2:13" ht="16" thickBot="1">
      <c r="B8" s="593" t="s">
        <v>668</v>
      </c>
      <c r="C8" s="602">
        <v>34</v>
      </c>
      <c r="D8" s="602">
        <v>92</v>
      </c>
      <c r="E8" s="595">
        <f t="shared" si="0"/>
        <v>-0.63043478260869568</v>
      </c>
      <c r="F8" s="602">
        <v>32</v>
      </c>
      <c r="G8" s="596">
        <f t="shared" si="1"/>
        <v>6.25E-2</v>
      </c>
      <c r="I8" s="602">
        <v>143</v>
      </c>
      <c r="J8" s="602">
        <v>211</v>
      </c>
      <c r="K8" s="596">
        <f t="shared" si="2"/>
        <v>-0.32227488151658767</v>
      </c>
      <c r="L8" s="602">
        <v>204</v>
      </c>
      <c r="M8" s="596">
        <f t="shared" si="3"/>
        <v>-0.29901960784313725</v>
      </c>
    </row>
    <row r="9" spans="2:13" ht="16" thickBot="1">
      <c r="B9" s="597" t="s">
        <v>196</v>
      </c>
      <c r="C9" s="598">
        <v>-36</v>
      </c>
      <c r="D9" s="599">
        <v>-5076</v>
      </c>
      <c r="E9" s="600">
        <f t="shared" si="0"/>
        <v>-0.99290780141843971</v>
      </c>
      <c r="F9" s="599">
        <v>-1373</v>
      </c>
      <c r="G9" s="601">
        <f t="shared" si="1"/>
        <v>-0.97378004369992721</v>
      </c>
      <c r="I9" s="599">
        <v>-1489</v>
      </c>
      <c r="J9" s="599">
        <v>-11894</v>
      </c>
      <c r="K9" s="601">
        <f t="shared" si="2"/>
        <v>-0.87481082898940643</v>
      </c>
      <c r="L9" s="598">
        <v>578</v>
      </c>
      <c r="M9" s="601">
        <f t="shared" si="3"/>
        <v>-3.5761245674740483</v>
      </c>
    </row>
    <row r="10" spans="2:13" ht="16" thickBot="1">
      <c r="B10" s="603" t="s">
        <v>669</v>
      </c>
      <c r="C10" s="604">
        <v>2790</v>
      </c>
      <c r="D10" s="604">
        <v>1622</v>
      </c>
      <c r="E10" s="605">
        <f t="shared" si="0"/>
        <v>0.72009864364981513</v>
      </c>
      <c r="F10" s="604">
        <v>2363</v>
      </c>
      <c r="G10" s="606">
        <f t="shared" si="1"/>
        <v>0.18070249682606856</v>
      </c>
      <c r="I10" s="604">
        <v>7778</v>
      </c>
      <c r="J10" s="604">
        <v>3147</v>
      </c>
      <c r="K10" s="606">
        <f t="shared" si="2"/>
        <v>1.4715602160788053</v>
      </c>
      <c r="L10" s="604">
        <v>8789</v>
      </c>
      <c r="M10" s="606">
        <f t="shared" si="3"/>
        <v>-0.11503015132552054</v>
      </c>
    </row>
    <row r="11" spans="2:13">
      <c r="B11" s="607"/>
    </row>
    <row r="12" spans="2:13">
      <c r="B12" s="608" t="s">
        <v>670</v>
      </c>
    </row>
    <row r="13" spans="2:13">
      <c r="B13" s="609"/>
    </row>
    <row r="14" spans="2:13">
      <c r="B14" s="587" t="s">
        <v>671</v>
      </c>
      <c r="C14" s="588" t="s">
        <v>658</v>
      </c>
      <c r="D14" s="588" t="s">
        <v>659</v>
      </c>
      <c r="E14" s="588" t="s">
        <v>660</v>
      </c>
      <c r="F14" s="588" t="s">
        <v>661</v>
      </c>
      <c r="G14" s="588" t="s">
        <v>660</v>
      </c>
      <c r="I14" s="588" t="s">
        <v>662</v>
      </c>
      <c r="J14" s="588" t="s">
        <v>663</v>
      </c>
      <c r="K14" s="588" t="s">
        <v>660</v>
      </c>
      <c r="L14" s="588" t="s">
        <v>664</v>
      </c>
      <c r="M14" s="588" t="s">
        <v>660</v>
      </c>
    </row>
    <row r="15" spans="2:13">
      <c r="B15" s="610" t="s">
        <v>0</v>
      </c>
      <c r="C15" s="611">
        <v>6162</v>
      </c>
      <c r="D15" s="611">
        <v>3784</v>
      </c>
      <c r="E15" s="612">
        <f t="shared" ref="E15:E29" si="4">+(C15-D15)/D15</f>
        <v>0.62843551797040165</v>
      </c>
      <c r="F15" s="611">
        <v>4200</v>
      </c>
      <c r="G15" s="612">
        <f t="shared" ref="G15:G29" si="5">+(C15-F15)/F15</f>
        <v>0.46714285714285714</v>
      </c>
      <c r="I15" s="611">
        <v>19453</v>
      </c>
      <c r="J15" s="611">
        <v>8189</v>
      </c>
      <c r="K15" s="612">
        <f t="shared" ref="K15:K29" si="6">+(I15-J15)/J15</f>
        <v>1.3755037245084869</v>
      </c>
      <c r="L15" s="611">
        <v>17888</v>
      </c>
      <c r="M15" s="612">
        <f t="shared" ref="M15:M29" si="7">+(I15-L15)/L15</f>
        <v>8.748881932021467E-2</v>
      </c>
    </row>
    <row r="16" spans="2:13">
      <c r="B16" s="613" t="s">
        <v>672</v>
      </c>
      <c r="C16" s="614">
        <v>6664</v>
      </c>
      <c r="D16" s="614">
        <v>3651</v>
      </c>
      <c r="E16" s="615">
        <f t="shared" si="4"/>
        <v>0.82525335524513832</v>
      </c>
      <c r="F16" s="614">
        <v>4473</v>
      </c>
      <c r="G16" s="615">
        <f t="shared" si="5"/>
        <v>0.48982785602503914</v>
      </c>
      <c r="I16" s="614">
        <v>19549</v>
      </c>
      <c r="J16" s="614">
        <v>7440</v>
      </c>
      <c r="K16" s="615">
        <f t="shared" si="6"/>
        <v>1.6275537634408601</v>
      </c>
      <c r="L16" s="614">
        <v>18122</v>
      </c>
      <c r="M16" s="615">
        <f t="shared" si="7"/>
        <v>7.874406798366626E-2</v>
      </c>
    </row>
    <row r="17" spans="2:13">
      <c r="B17" s="610" t="s">
        <v>1</v>
      </c>
      <c r="C17" s="611">
        <v>4365</v>
      </c>
      <c r="D17" s="611">
        <v>3313</v>
      </c>
      <c r="E17" s="612">
        <f t="shared" si="4"/>
        <v>0.31753697555086025</v>
      </c>
      <c r="F17" s="611">
        <v>3852</v>
      </c>
      <c r="G17" s="612">
        <f t="shared" si="5"/>
        <v>0.13317757009345793</v>
      </c>
      <c r="I17" s="611">
        <v>13891</v>
      </c>
      <c r="J17" s="611">
        <v>6168</v>
      </c>
      <c r="K17" s="612">
        <f t="shared" si="6"/>
        <v>1.2521076523994812</v>
      </c>
      <c r="L17" s="611">
        <v>16050</v>
      </c>
      <c r="M17" s="612">
        <f t="shared" si="7"/>
        <v>-0.13451713395638629</v>
      </c>
    </row>
    <row r="18" spans="2:13">
      <c r="B18" s="613" t="s">
        <v>2</v>
      </c>
      <c r="C18" s="614">
        <v>4028</v>
      </c>
      <c r="D18" s="614">
        <v>2999</v>
      </c>
      <c r="E18" s="615">
        <f t="shared" si="4"/>
        <v>0.3431143714571524</v>
      </c>
      <c r="F18" s="614">
        <v>2577</v>
      </c>
      <c r="G18" s="615">
        <f t="shared" si="5"/>
        <v>0.56305781916957698</v>
      </c>
      <c r="I18" s="614">
        <v>13731</v>
      </c>
      <c r="J18" s="614">
        <v>6451</v>
      </c>
      <c r="K18" s="615">
        <f t="shared" si="6"/>
        <v>1.1285072081847776</v>
      </c>
      <c r="L18" s="614">
        <v>10663</v>
      </c>
      <c r="M18" s="615">
        <f t="shared" si="7"/>
        <v>0.2877239050923755</v>
      </c>
    </row>
    <row r="19" spans="2:13">
      <c r="B19" s="610" t="s">
        <v>3</v>
      </c>
      <c r="C19" s="611">
        <v>2226</v>
      </c>
      <c r="D19" s="611">
        <v>1617</v>
      </c>
      <c r="E19" s="612">
        <f t="shared" si="4"/>
        <v>0.37662337662337664</v>
      </c>
      <c r="F19" s="611">
        <v>1774</v>
      </c>
      <c r="G19" s="612">
        <f t="shared" si="5"/>
        <v>0.2547914317925592</v>
      </c>
      <c r="I19" s="611">
        <v>7083</v>
      </c>
      <c r="J19" s="611">
        <v>4158</v>
      </c>
      <c r="K19" s="612">
        <f t="shared" si="6"/>
        <v>0.70346320346320346</v>
      </c>
      <c r="L19" s="611">
        <v>7105</v>
      </c>
      <c r="M19" s="612">
        <f t="shared" si="7"/>
        <v>-3.0964109781843772E-3</v>
      </c>
    </row>
    <row r="20" spans="2:13">
      <c r="B20" s="616" t="s">
        <v>7</v>
      </c>
      <c r="C20" s="617">
        <v>4010</v>
      </c>
      <c r="D20" s="617">
        <v>2601</v>
      </c>
      <c r="E20" s="618">
        <f t="shared" si="4"/>
        <v>0.5417147251057286</v>
      </c>
      <c r="F20" s="617">
        <v>3614</v>
      </c>
      <c r="G20" s="618">
        <f t="shared" si="5"/>
        <v>0.10957387935805202</v>
      </c>
      <c r="I20" s="617">
        <v>12505</v>
      </c>
      <c r="J20" s="617">
        <v>5775</v>
      </c>
      <c r="K20" s="618">
        <f t="shared" si="6"/>
        <v>1.1653679653679654</v>
      </c>
      <c r="L20" s="617">
        <v>14260</v>
      </c>
      <c r="M20" s="618">
        <f t="shared" si="7"/>
        <v>-0.12307152875175316</v>
      </c>
    </row>
    <row r="21" spans="2:13">
      <c r="B21" s="610" t="s">
        <v>673</v>
      </c>
      <c r="C21" s="611">
        <v>2715</v>
      </c>
      <c r="D21" s="611">
        <v>2036</v>
      </c>
      <c r="E21" s="619">
        <f t="shared" si="4"/>
        <v>0.33349705304518662</v>
      </c>
      <c r="F21" s="611">
        <v>1720</v>
      </c>
      <c r="G21" s="619">
        <f t="shared" si="5"/>
        <v>0.57848837209302328</v>
      </c>
      <c r="I21" s="611">
        <v>9106</v>
      </c>
      <c r="J21" s="611">
        <v>4653</v>
      </c>
      <c r="K21" s="619">
        <f t="shared" si="6"/>
        <v>0.95701697829357402</v>
      </c>
      <c r="L21" s="611">
        <v>7408</v>
      </c>
      <c r="M21" s="619">
        <f t="shared" si="7"/>
        <v>0.22921166306695465</v>
      </c>
    </row>
    <row r="22" spans="2:13">
      <c r="B22" s="589" t="s">
        <v>597</v>
      </c>
      <c r="C22" s="617">
        <v>3437</v>
      </c>
      <c r="D22" s="617">
        <v>2313</v>
      </c>
      <c r="E22" s="618">
        <f t="shared" si="4"/>
        <v>0.48594898400345871</v>
      </c>
      <c r="F22" s="617">
        <v>1944</v>
      </c>
      <c r="G22" s="618">
        <f t="shared" si="5"/>
        <v>0.76800411522633749</v>
      </c>
      <c r="I22" s="617">
        <v>11424</v>
      </c>
      <c r="J22" s="617">
        <v>6330</v>
      </c>
      <c r="K22" s="618">
        <f t="shared" si="6"/>
        <v>0.80473933649289098</v>
      </c>
      <c r="L22" s="617">
        <v>8337</v>
      </c>
      <c r="M22" s="618">
        <f t="shared" si="7"/>
        <v>0.37027707808564231</v>
      </c>
    </row>
    <row r="23" spans="2:13">
      <c r="B23" s="610" t="s">
        <v>674</v>
      </c>
      <c r="C23" s="611">
        <v>2380</v>
      </c>
      <c r="D23" s="611">
        <v>2049</v>
      </c>
      <c r="E23" s="619">
        <f t="shared" si="4"/>
        <v>0.16154221571498292</v>
      </c>
      <c r="F23" s="611">
        <v>1790</v>
      </c>
      <c r="G23" s="619">
        <f t="shared" si="5"/>
        <v>0.32960893854748602</v>
      </c>
      <c r="I23" s="611">
        <v>7179</v>
      </c>
      <c r="J23" s="611">
        <v>5397</v>
      </c>
      <c r="K23" s="619">
        <f t="shared" si="6"/>
        <v>0.33018343524180099</v>
      </c>
      <c r="L23" s="611">
        <v>6249</v>
      </c>
      <c r="M23" s="619">
        <f t="shared" si="7"/>
        <v>0.14882381180988957</v>
      </c>
    </row>
    <row r="24" spans="2:13">
      <c r="B24" s="616" t="s">
        <v>675</v>
      </c>
      <c r="C24" s="617">
        <v>5669</v>
      </c>
      <c r="D24" s="617">
        <v>4751</v>
      </c>
      <c r="E24" s="618">
        <f t="shared" si="4"/>
        <v>0.19322247947800464</v>
      </c>
      <c r="F24" s="617">
        <v>3860</v>
      </c>
      <c r="G24" s="618">
        <f t="shared" si="5"/>
        <v>0.46865284974093263</v>
      </c>
      <c r="I24" s="617">
        <v>18559</v>
      </c>
      <c r="J24" s="617">
        <v>12122</v>
      </c>
      <c r="K24" s="618">
        <f t="shared" si="6"/>
        <v>0.53101798383105103</v>
      </c>
      <c r="L24" s="617">
        <v>14665</v>
      </c>
      <c r="M24" s="618">
        <f t="shared" si="7"/>
        <v>0.26553017388339584</v>
      </c>
    </row>
    <row r="25" spans="2:13">
      <c r="B25" s="620" t="s">
        <v>676</v>
      </c>
      <c r="C25" s="611">
        <v>3597</v>
      </c>
      <c r="D25" s="611">
        <v>3937</v>
      </c>
      <c r="E25" s="619">
        <f t="shared" si="4"/>
        <v>-8.6360172720345435E-2</v>
      </c>
      <c r="F25" s="611">
        <v>3066</v>
      </c>
      <c r="G25" s="619">
        <f t="shared" si="5"/>
        <v>0.17318982387475537</v>
      </c>
      <c r="I25" s="611">
        <v>10629</v>
      </c>
      <c r="J25" s="611">
        <v>10106</v>
      </c>
      <c r="K25" s="619">
        <f t="shared" si="6"/>
        <v>5.1751434791213143E-2</v>
      </c>
      <c r="L25" s="611">
        <v>10919</v>
      </c>
      <c r="M25" s="619">
        <f t="shared" si="7"/>
        <v>-2.6559208718747139E-2</v>
      </c>
    </row>
    <row r="26" spans="2:13">
      <c r="B26" s="616" t="s">
        <v>605</v>
      </c>
      <c r="C26" s="621">
        <v>1727</v>
      </c>
      <c r="D26" s="621">
        <v>1364</v>
      </c>
      <c r="E26" s="618">
        <f t="shared" si="4"/>
        <v>0.2661290322580645</v>
      </c>
      <c r="F26" s="621">
        <v>1102</v>
      </c>
      <c r="G26" s="618">
        <f t="shared" si="5"/>
        <v>0.56715063520871145</v>
      </c>
      <c r="I26" s="621">
        <v>6015</v>
      </c>
      <c r="J26" s="621">
        <v>3943</v>
      </c>
      <c r="K26" s="618">
        <f t="shared" si="6"/>
        <v>0.52548820694902354</v>
      </c>
      <c r="L26" s="621">
        <v>4497</v>
      </c>
      <c r="M26" s="618">
        <f t="shared" si="7"/>
        <v>0.33755837224816543</v>
      </c>
    </row>
    <row r="27" spans="2:13">
      <c r="B27" s="610" t="s">
        <v>608</v>
      </c>
      <c r="C27" s="622">
        <v>884</v>
      </c>
      <c r="D27" s="622">
        <v>626</v>
      </c>
      <c r="E27" s="619">
        <f t="shared" si="4"/>
        <v>0.41214057507987223</v>
      </c>
      <c r="F27" s="622">
        <v>789</v>
      </c>
      <c r="G27" s="619">
        <f t="shared" si="5"/>
        <v>0.12040557667934093</v>
      </c>
      <c r="I27" s="622">
        <v>2783</v>
      </c>
      <c r="J27" s="622">
        <v>1468</v>
      </c>
      <c r="K27" s="619">
        <f t="shared" si="6"/>
        <v>0.89577656675749318</v>
      </c>
      <c r="L27" s="622">
        <v>3038</v>
      </c>
      <c r="M27" s="619">
        <f t="shared" si="7"/>
        <v>-8.3936800526662275E-2</v>
      </c>
    </row>
    <row r="28" spans="2:13" ht="16" thickBot="1">
      <c r="B28" s="623" t="s">
        <v>611</v>
      </c>
      <c r="C28" s="624">
        <v>1458</v>
      </c>
      <c r="D28" s="624">
        <v>932</v>
      </c>
      <c r="E28" s="625">
        <f t="shared" si="4"/>
        <v>0.56437768240343344</v>
      </c>
      <c r="F28" s="624">
        <v>1090</v>
      </c>
      <c r="G28" s="625">
        <f t="shared" si="5"/>
        <v>0.33761467889908259</v>
      </c>
      <c r="I28" s="624">
        <v>4392</v>
      </c>
      <c r="J28" s="624">
        <v>1943</v>
      </c>
      <c r="K28" s="625">
        <f t="shared" si="6"/>
        <v>1.2604220277920741</v>
      </c>
      <c r="L28" s="624">
        <v>4417</v>
      </c>
      <c r="M28" s="625">
        <f t="shared" si="7"/>
        <v>-5.6599501924383061E-3</v>
      </c>
    </row>
    <row r="29" spans="2:13" ht="16" thickBot="1">
      <c r="B29" s="603" t="s">
        <v>45</v>
      </c>
      <c r="C29" s="604">
        <f>+SUM(C15:C28)</f>
        <v>49322</v>
      </c>
      <c r="D29" s="604">
        <f>+SUM(D15:D28)</f>
        <v>35973</v>
      </c>
      <c r="E29" s="606">
        <f t="shared" si="4"/>
        <v>0.37108386845689822</v>
      </c>
      <c r="F29" s="604">
        <f t="shared" ref="F29" si="8">+SUM(F15:F28)</f>
        <v>35851</v>
      </c>
      <c r="G29" s="606">
        <f t="shared" si="5"/>
        <v>0.37574963041477227</v>
      </c>
      <c r="I29" s="604">
        <f>+SUM(I15:I28)</f>
        <v>156299</v>
      </c>
      <c r="J29" s="604">
        <f>+SUM(J15:J28)</f>
        <v>84143</v>
      </c>
      <c r="K29" s="606">
        <f t="shared" si="6"/>
        <v>0.85754013999976231</v>
      </c>
      <c r="L29" s="604">
        <f t="shared" ref="L29" si="9">+SUM(L15:L28)</f>
        <v>143618</v>
      </c>
      <c r="M29" s="606">
        <f t="shared" si="7"/>
        <v>8.829673160745867E-2</v>
      </c>
    </row>
    <row r="30" spans="2:13">
      <c r="B30" s="626"/>
    </row>
    <row r="31" spans="2:13">
      <c r="B31" s="608" t="s">
        <v>670</v>
      </c>
    </row>
    <row r="32" spans="2:13">
      <c r="B32" s="609"/>
    </row>
    <row r="33" spans="2:13">
      <c r="B33" s="587" t="s">
        <v>677</v>
      </c>
      <c r="C33" s="588" t="s">
        <v>658</v>
      </c>
      <c r="D33" s="588" t="s">
        <v>659</v>
      </c>
      <c r="E33" s="588" t="s">
        <v>660</v>
      </c>
      <c r="F33" s="588" t="s">
        <v>661</v>
      </c>
      <c r="G33" s="588" t="s">
        <v>660</v>
      </c>
      <c r="I33" s="588" t="s">
        <v>662</v>
      </c>
      <c r="J33" s="588" t="s">
        <v>663</v>
      </c>
      <c r="K33" s="588" t="s">
        <v>660</v>
      </c>
      <c r="L33" s="588" t="s">
        <v>664</v>
      </c>
      <c r="M33" s="588" t="s">
        <v>660</v>
      </c>
    </row>
    <row r="34" spans="2:13">
      <c r="B34" s="616" t="s">
        <v>678</v>
      </c>
      <c r="C34" s="590" t="s">
        <v>617</v>
      </c>
      <c r="D34" s="590">
        <v>2797</v>
      </c>
      <c r="E34" s="592">
        <v>-1</v>
      </c>
      <c r="F34" s="590">
        <v>1846</v>
      </c>
      <c r="G34" s="592">
        <v>-1</v>
      </c>
      <c r="I34" s="590" t="s">
        <v>617</v>
      </c>
      <c r="J34" s="590">
        <v>4511</v>
      </c>
      <c r="K34" s="592">
        <v>-1</v>
      </c>
      <c r="L34" s="590">
        <v>7614</v>
      </c>
      <c r="M34" s="592">
        <v>-1</v>
      </c>
    </row>
    <row r="35" spans="2:13">
      <c r="B35" s="610" t="s">
        <v>679</v>
      </c>
      <c r="C35" s="627">
        <v>27682</v>
      </c>
      <c r="D35" s="627">
        <v>17755</v>
      </c>
      <c r="E35" s="628">
        <f t="shared" ref="E35:E42" si="10">+(C35-D35)/D35</f>
        <v>0.55911010982821741</v>
      </c>
      <c r="F35" s="627">
        <v>18386</v>
      </c>
      <c r="G35" s="628">
        <f t="shared" ref="G35:G42" si="11">+(C35-F35)/F35</f>
        <v>0.5056020885456326</v>
      </c>
      <c r="I35" s="627">
        <v>93244</v>
      </c>
      <c r="J35" s="627">
        <v>46268</v>
      </c>
      <c r="K35" s="628">
        <f t="shared" ref="K35:K42" si="12">+(I35-J35)/J35</f>
        <v>1.0153021526757153</v>
      </c>
      <c r="L35" s="627">
        <v>79163</v>
      </c>
      <c r="M35" s="628">
        <f t="shared" ref="M35:M42" si="13">+(I35-L35)/L35</f>
        <v>0.17787350150954359</v>
      </c>
    </row>
    <row r="36" spans="2:13">
      <c r="B36" s="616" t="s">
        <v>680</v>
      </c>
      <c r="C36" s="629">
        <v>1247</v>
      </c>
      <c r="D36" s="629">
        <v>434</v>
      </c>
      <c r="E36" s="592">
        <f t="shared" si="10"/>
        <v>1.8732718894009217</v>
      </c>
      <c r="F36" s="629">
        <v>1305</v>
      </c>
      <c r="G36" s="592">
        <f t="shared" si="11"/>
        <v>-4.4444444444444446E-2</v>
      </c>
      <c r="I36" s="629">
        <v>3503</v>
      </c>
      <c r="J36" s="629">
        <v>522</v>
      </c>
      <c r="K36" s="592">
        <f t="shared" si="12"/>
        <v>5.7107279693486586</v>
      </c>
      <c r="L36" s="629">
        <v>4508</v>
      </c>
      <c r="M36" s="592">
        <f t="shared" si="13"/>
        <v>-0.22293700088731144</v>
      </c>
    </row>
    <row r="37" spans="2:13">
      <c r="B37" s="610" t="s">
        <v>681</v>
      </c>
      <c r="C37" s="630">
        <v>1502</v>
      </c>
      <c r="D37" s="630">
        <v>1164</v>
      </c>
      <c r="E37" s="628">
        <f t="shared" si="10"/>
        <v>0.29037800687285226</v>
      </c>
      <c r="F37" s="630">
        <v>757</v>
      </c>
      <c r="G37" s="628">
        <f t="shared" si="11"/>
        <v>0.98414795244385733</v>
      </c>
      <c r="I37" s="630">
        <v>4286</v>
      </c>
      <c r="J37" s="630">
        <v>2427</v>
      </c>
      <c r="K37" s="628">
        <f t="shared" si="12"/>
        <v>0.76596621343222082</v>
      </c>
      <c r="L37" s="630">
        <v>2946</v>
      </c>
      <c r="M37" s="628">
        <f t="shared" si="13"/>
        <v>0.45485403937542429</v>
      </c>
    </row>
    <row r="38" spans="2:13">
      <c r="B38" s="616" t="s">
        <v>682</v>
      </c>
      <c r="C38" s="590">
        <v>5252</v>
      </c>
      <c r="D38" s="590">
        <v>3282</v>
      </c>
      <c r="E38" s="592">
        <f t="shared" si="10"/>
        <v>0.60024375380865325</v>
      </c>
      <c r="F38" s="590">
        <v>4574</v>
      </c>
      <c r="G38" s="592">
        <f t="shared" si="11"/>
        <v>0.14822912111937037</v>
      </c>
      <c r="I38" s="590">
        <v>14572</v>
      </c>
      <c r="J38" s="590">
        <v>6212</v>
      </c>
      <c r="K38" s="592">
        <f t="shared" si="12"/>
        <v>1.3457823567289118</v>
      </c>
      <c r="L38" s="590">
        <v>16132</v>
      </c>
      <c r="M38" s="592">
        <f t="shared" si="13"/>
        <v>-9.6702206793949919E-2</v>
      </c>
    </row>
    <row r="39" spans="2:13">
      <c r="B39" s="610" t="s">
        <v>683</v>
      </c>
      <c r="C39" s="627">
        <v>7800</v>
      </c>
      <c r="D39" s="627">
        <v>5443</v>
      </c>
      <c r="E39" s="628">
        <f t="shared" si="10"/>
        <v>0.43303325372037477</v>
      </c>
      <c r="F39" s="627">
        <v>5551</v>
      </c>
      <c r="G39" s="628">
        <f t="shared" si="11"/>
        <v>0.40515222482435598</v>
      </c>
      <c r="I39" s="627">
        <v>24130</v>
      </c>
      <c r="J39" s="627">
        <v>13235</v>
      </c>
      <c r="K39" s="628">
        <f t="shared" si="12"/>
        <v>0.82319607102380055</v>
      </c>
      <c r="L39" s="627">
        <v>19973</v>
      </c>
      <c r="M39" s="628">
        <f t="shared" si="13"/>
        <v>0.20813097681870527</v>
      </c>
    </row>
    <row r="40" spans="2:13">
      <c r="B40" s="616" t="s">
        <v>684</v>
      </c>
      <c r="C40" s="629">
        <v>864</v>
      </c>
      <c r="D40" s="629">
        <v>594</v>
      </c>
      <c r="E40" s="592">
        <f t="shared" si="10"/>
        <v>0.45454545454545453</v>
      </c>
      <c r="F40" s="629">
        <v>500</v>
      </c>
      <c r="G40" s="592">
        <f t="shared" si="11"/>
        <v>0.72799999999999998</v>
      </c>
      <c r="I40" s="629">
        <v>2518</v>
      </c>
      <c r="J40" s="629">
        <v>1029</v>
      </c>
      <c r="K40" s="592">
        <f t="shared" si="12"/>
        <v>1.4470359572400389</v>
      </c>
      <c r="L40" s="629">
        <v>1676</v>
      </c>
      <c r="M40" s="592">
        <f t="shared" si="13"/>
        <v>0.50238663484486878</v>
      </c>
    </row>
    <row r="41" spans="2:13" ht="16" thickBot="1">
      <c r="B41" s="610" t="s">
        <v>685</v>
      </c>
      <c r="C41" s="631">
        <v>4975</v>
      </c>
      <c r="D41" s="631">
        <v>4504</v>
      </c>
      <c r="E41" s="632">
        <f t="shared" si="10"/>
        <v>0.10457371225577265</v>
      </c>
      <c r="F41" s="631">
        <v>2932</v>
      </c>
      <c r="G41" s="632">
        <f t="shared" si="11"/>
        <v>0.69679399727148705</v>
      </c>
      <c r="I41" s="631">
        <v>14046</v>
      </c>
      <c r="J41" s="631">
        <v>9939</v>
      </c>
      <c r="K41" s="632">
        <f t="shared" si="12"/>
        <v>0.41322064594023544</v>
      </c>
      <c r="L41" s="631">
        <v>11606</v>
      </c>
      <c r="M41" s="632">
        <f t="shared" si="13"/>
        <v>0.21023608478373254</v>
      </c>
    </row>
    <row r="42" spans="2:13" ht="16" thickBot="1">
      <c r="B42" s="633" t="s">
        <v>45</v>
      </c>
      <c r="C42" s="634">
        <f>+SUM(C34:C41)</f>
        <v>49322</v>
      </c>
      <c r="D42" s="634">
        <f t="shared" ref="D42" si="14">+SUM(D34:D41)</f>
        <v>35973</v>
      </c>
      <c r="E42" s="635">
        <f t="shared" si="10"/>
        <v>0.37108386845689822</v>
      </c>
      <c r="F42" s="634">
        <f t="shared" ref="F42" si="15">+SUM(F34:F41)</f>
        <v>35851</v>
      </c>
      <c r="G42" s="635">
        <f t="shared" si="11"/>
        <v>0.37574963041477227</v>
      </c>
      <c r="I42" s="634">
        <f>+SUM(I34:I41)</f>
        <v>156299</v>
      </c>
      <c r="J42" s="634">
        <f t="shared" ref="J42" si="16">+SUM(J34:J41)</f>
        <v>84143</v>
      </c>
      <c r="K42" s="635">
        <f t="shared" si="12"/>
        <v>0.85754013999976231</v>
      </c>
      <c r="L42" s="634">
        <f t="shared" ref="L42" si="17">+SUM(L34:L41)</f>
        <v>143618</v>
      </c>
      <c r="M42" s="635">
        <f t="shared" si="13"/>
        <v>8.829673160745867E-2</v>
      </c>
    </row>
    <row r="44" spans="2:13">
      <c r="B44" s="608" t="s">
        <v>686</v>
      </c>
    </row>
    <row r="46" spans="2:13">
      <c r="B46" s="587" t="s">
        <v>687</v>
      </c>
      <c r="C46" s="588" t="s">
        <v>658</v>
      </c>
      <c r="D46" s="588" t="s">
        <v>659</v>
      </c>
      <c r="E46" s="588" t="s">
        <v>660</v>
      </c>
      <c r="F46" s="588" t="s">
        <v>661</v>
      </c>
      <c r="G46" s="588" t="s">
        <v>660</v>
      </c>
      <c r="I46" s="588" t="s">
        <v>662</v>
      </c>
      <c r="J46" s="588" t="s">
        <v>663</v>
      </c>
      <c r="K46" s="588" t="s">
        <v>660</v>
      </c>
      <c r="L46" s="588" t="s">
        <v>664</v>
      </c>
      <c r="M46" s="588" t="s">
        <v>660</v>
      </c>
    </row>
    <row r="47" spans="2:13">
      <c r="B47" s="616" t="s">
        <v>688</v>
      </c>
      <c r="C47" s="590">
        <v>1390</v>
      </c>
      <c r="D47" s="590">
        <v>1287</v>
      </c>
      <c r="E47" s="592">
        <f t="shared" ref="E47:E58" si="18">+(C47-D47)/D47</f>
        <v>8.0031080031080032E-2</v>
      </c>
      <c r="F47" s="590">
        <v>1679</v>
      </c>
      <c r="G47" s="592">
        <f t="shared" ref="G47:G58" si="19">+(C47-F47)/F47</f>
        <v>-0.17212626563430614</v>
      </c>
      <c r="I47" s="590">
        <v>3541</v>
      </c>
      <c r="J47" s="590">
        <v>2845</v>
      </c>
      <c r="K47" s="592">
        <f t="shared" ref="K47:K58" si="20">+(I47-J47)/J47</f>
        <v>0.24463971880492091</v>
      </c>
      <c r="L47" s="590">
        <v>5702</v>
      </c>
      <c r="M47" s="592">
        <f t="shared" ref="M47:M58" si="21">+(I47-L47)/L47</f>
        <v>-0.37898982813048054</v>
      </c>
    </row>
    <row r="48" spans="2:13">
      <c r="B48" s="636" t="s">
        <v>689</v>
      </c>
      <c r="C48" s="627">
        <v>1522</v>
      </c>
      <c r="D48" s="630">
        <v>715</v>
      </c>
      <c r="E48" s="628">
        <f t="shared" si="18"/>
        <v>1.1286713286713286</v>
      </c>
      <c r="F48" s="627">
        <v>584</v>
      </c>
      <c r="G48" s="628">
        <f t="shared" si="19"/>
        <v>1.6061643835616439</v>
      </c>
      <c r="I48" s="627">
        <v>5155</v>
      </c>
      <c r="J48" s="630">
        <v>1526</v>
      </c>
      <c r="K48" s="628">
        <f t="shared" si="20"/>
        <v>2.3781127129750983</v>
      </c>
      <c r="L48" s="627">
        <v>3111</v>
      </c>
      <c r="M48" s="628">
        <f t="shared" si="21"/>
        <v>0.65702346512375442</v>
      </c>
    </row>
    <row r="49" spans="2:13">
      <c r="B49" s="637" t="s">
        <v>690</v>
      </c>
      <c r="C49" s="638">
        <f>+SUM(C47:C48)</f>
        <v>2912</v>
      </c>
      <c r="D49" s="638">
        <f>+SUM(D47:D48)</f>
        <v>2002</v>
      </c>
      <c r="E49" s="639">
        <f t="shared" si="18"/>
        <v>0.45454545454545453</v>
      </c>
      <c r="F49" s="638">
        <f>+SUM(F47:F48)</f>
        <v>2263</v>
      </c>
      <c r="G49" s="639">
        <f t="shared" si="19"/>
        <v>0.28678745028722935</v>
      </c>
      <c r="I49" s="638">
        <f>+SUM(I47:I48)</f>
        <v>8696</v>
      </c>
      <c r="J49" s="638">
        <f>+SUM(J47:J48)</f>
        <v>4371</v>
      </c>
      <c r="K49" s="639">
        <f t="shared" si="20"/>
        <v>0.98947609242736212</v>
      </c>
      <c r="L49" s="638">
        <f>+SUM(L47:L48)</f>
        <v>8813</v>
      </c>
      <c r="M49" s="639">
        <f t="shared" si="21"/>
        <v>-1.3275842505389764E-2</v>
      </c>
    </row>
    <row r="50" spans="2:13">
      <c r="B50" s="636" t="s">
        <v>691</v>
      </c>
      <c r="C50" s="630">
        <v>76</v>
      </c>
      <c r="D50" s="630">
        <v>32</v>
      </c>
      <c r="E50" s="640">
        <f t="shared" si="18"/>
        <v>1.375</v>
      </c>
      <c r="F50" s="630">
        <v>84</v>
      </c>
      <c r="G50" s="640">
        <f t="shared" si="19"/>
        <v>-9.5238095238095233E-2</v>
      </c>
      <c r="I50" s="630">
        <v>221</v>
      </c>
      <c r="J50" s="630">
        <v>104</v>
      </c>
      <c r="K50" s="640">
        <f t="shared" si="20"/>
        <v>1.125</v>
      </c>
      <c r="L50" s="630">
        <v>310</v>
      </c>
      <c r="M50" s="640">
        <f t="shared" si="21"/>
        <v>-0.2870967741935484</v>
      </c>
    </row>
    <row r="51" spans="2:13">
      <c r="B51" s="616" t="s">
        <v>692</v>
      </c>
      <c r="C51" s="629">
        <v>318</v>
      </c>
      <c r="D51" s="629">
        <v>253</v>
      </c>
      <c r="E51" s="592">
        <f t="shared" si="18"/>
        <v>0.25691699604743085</v>
      </c>
      <c r="F51" s="629">
        <v>436</v>
      </c>
      <c r="G51" s="592">
        <f t="shared" si="19"/>
        <v>-0.27064220183486237</v>
      </c>
      <c r="I51" s="629">
        <v>860</v>
      </c>
      <c r="J51" s="629">
        <v>825</v>
      </c>
      <c r="K51" s="592">
        <f t="shared" si="20"/>
        <v>4.2424242424242427E-2</v>
      </c>
      <c r="L51" s="629">
        <v>1520</v>
      </c>
      <c r="M51" s="592">
        <f t="shared" si="21"/>
        <v>-0.43421052631578949</v>
      </c>
    </row>
    <row r="52" spans="2:13">
      <c r="B52" s="636" t="s">
        <v>693</v>
      </c>
      <c r="C52" s="630">
        <v>44</v>
      </c>
      <c r="D52" s="630">
        <v>48</v>
      </c>
      <c r="E52" s="640">
        <f t="shared" si="18"/>
        <v>-8.3333333333333329E-2</v>
      </c>
      <c r="F52" s="630">
        <v>55</v>
      </c>
      <c r="G52" s="640">
        <f t="shared" si="19"/>
        <v>-0.2</v>
      </c>
      <c r="I52" s="630">
        <v>136</v>
      </c>
      <c r="J52" s="630">
        <v>144</v>
      </c>
      <c r="K52" s="640">
        <f t="shared" si="20"/>
        <v>-5.5555555555555552E-2</v>
      </c>
      <c r="L52" s="630">
        <v>168</v>
      </c>
      <c r="M52" s="640">
        <f t="shared" si="21"/>
        <v>-0.19047619047619047</v>
      </c>
    </row>
    <row r="53" spans="2:13">
      <c r="B53" s="616" t="s">
        <v>694</v>
      </c>
      <c r="C53" s="629">
        <v>123</v>
      </c>
      <c r="D53" s="629">
        <v>17</v>
      </c>
      <c r="E53" s="592">
        <f t="shared" si="18"/>
        <v>6.2352941176470589</v>
      </c>
      <c r="F53" s="629">
        <v>164</v>
      </c>
      <c r="G53" s="592">
        <f t="shared" si="19"/>
        <v>-0.25</v>
      </c>
      <c r="I53" s="629">
        <v>350</v>
      </c>
      <c r="J53" s="629">
        <v>31</v>
      </c>
      <c r="K53" s="592">
        <f t="shared" si="20"/>
        <v>10.290322580645162</v>
      </c>
      <c r="L53" s="629">
        <v>617</v>
      </c>
      <c r="M53" s="592">
        <f t="shared" si="21"/>
        <v>-0.4327390599675851</v>
      </c>
    </row>
    <row r="54" spans="2:13">
      <c r="B54" s="636" t="s">
        <v>695</v>
      </c>
      <c r="C54" s="630">
        <v>93</v>
      </c>
      <c r="D54" s="630">
        <v>43</v>
      </c>
      <c r="E54" s="640">
        <f t="shared" si="18"/>
        <v>1.1627906976744187</v>
      </c>
      <c r="F54" s="630">
        <v>95</v>
      </c>
      <c r="G54" s="640">
        <f t="shared" si="19"/>
        <v>-2.1052631578947368E-2</v>
      </c>
      <c r="I54" s="630">
        <v>237</v>
      </c>
      <c r="J54" s="630">
        <v>166</v>
      </c>
      <c r="K54" s="640">
        <f t="shared" si="20"/>
        <v>0.42771084337349397</v>
      </c>
      <c r="L54" s="630">
        <v>314</v>
      </c>
      <c r="M54" s="640">
        <f t="shared" si="21"/>
        <v>-0.24522292993630573</v>
      </c>
    </row>
    <row r="55" spans="2:13" ht="16" thickBot="1">
      <c r="B55" s="641" t="s">
        <v>696</v>
      </c>
      <c r="C55" s="624">
        <v>13</v>
      </c>
      <c r="D55" s="624">
        <v>14</v>
      </c>
      <c r="E55" s="625">
        <f t="shared" si="18"/>
        <v>-7.1428571428571425E-2</v>
      </c>
      <c r="F55" s="624">
        <v>38</v>
      </c>
      <c r="G55" s="625">
        <f t="shared" si="19"/>
        <v>-0.65789473684210531</v>
      </c>
      <c r="I55" s="624">
        <v>33</v>
      </c>
      <c r="J55" s="624">
        <v>172</v>
      </c>
      <c r="K55" s="625">
        <f t="shared" si="20"/>
        <v>-0.80813953488372092</v>
      </c>
      <c r="L55" s="624">
        <v>84</v>
      </c>
      <c r="M55" s="625">
        <f t="shared" si="21"/>
        <v>-0.6071428571428571</v>
      </c>
    </row>
    <row r="56" spans="2:13" ht="16" thickBot="1">
      <c r="B56" s="642" t="s">
        <v>697</v>
      </c>
      <c r="C56" s="643">
        <f>+SUM(C49:C55)</f>
        <v>3579</v>
      </c>
      <c r="D56" s="643">
        <f t="shared" ref="D56" si="22">+SUM(D49:D55)</f>
        <v>2409</v>
      </c>
      <c r="E56" s="644">
        <f t="shared" si="18"/>
        <v>0.48567870485678705</v>
      </c>
      <c r="F56" s="643">
        <f t="shared" ref="F56" si="23">+SUM(F49:F55)</f>
        <v>3135</v>
      </c>
      <c r="G56" s="644">
        <f t="shared" si="19"/>
        <v>0.14162679425837321</v>
      </c>
      <c r="I56" s="643">
        <f>+SUM(I49:I55)</f>
        <v>10533</v>
      </c>
      <c r="J56" s="643">
        <f t="shared" ref="J56" si="24">+SUM(J49:J55)</f>
        <v>5813</v>
      </c>
      <c r="K56" s="644">
        <f t="shared" si="20"/>
        <v>0.81197316359883021</v>
      </c>
      <c r="L56" s="643">
        <f t="shared" ref="L56" si="25">+SUM(L49:L55)</f>
        <v>11826</v>
      </c>
      <c r="M56" s="644">
        <f t="shared" si="21"/>
        <v>-0.10933536276002029</v>
      </c>
    </row>
    <row r="57" spans="2:13" ht="16" thickBot="1">
      <c r="B57" s="616" t="s">
        <v>698</v>
      </c>
      <c r="C57" s="590">
        <v>965</v>
      </c>
      <c r="D57" s="629">
        <v>1062</v>
      </c>
      <c r="E57" s="592">
        <f t="shared" si="18"/>
        <v>-9.1337099811676078E-2</v>
      </c>
      <c r="F57" s="590">
        <v>1717</v>
      </c>
      <c r="G57" s="592">
        <f t="shared" si="19"/>
        <v>-0.43797320908561443</v>
      </c>
      <c r="I57" s="590">
        <v>3651</v>
      </c>
      <c r="J57" s="590">
        <v>2851</v>
      </c>
      <c r="K57" s="592">
        <f t="shared" si="20"/>
        <v>0.28060329708874077</v>
      </c>
      <c r="L57" s="590">
        <v>5111</v>
      </c>
      <c r="M57" s="592">
        <f t="shared" si="21"/>
        <v>-0.28565838387791037</v>
      </c>
    </row>
    <row r="58" spans="2:13" ht="16" thickBot="1">
      <c r="B58" s="645" t="s">
        <v>45</v>
      </c>
      <c r="C58" s="646">
        <f>+SUM(C56:C57)</f>
        <v>4544</v>
      </c>
      <c r="D58" s="646">
        <f>+SUM(D56:D57)</f>
        <v>3471</v>
      </c>
      <c r="E58" s="647">
        <f t="shared" si="18"/>
        <v>0.3091328147507923</v>
      </c>
      <c r="F58" s="646">
        <f>+SUM(F56:F57)</f>
        <v>4852</v>
      </c>
      <c r="G58" s="647">
        <f t="shared" si="19"/>
        <v>-6.3478977741137671E-2</v>
      </c>
      <c r="I58" s="646">
        <f>+SUM(I56:I57)</f>
        <v>14184</v>
      </c>
      <c r="J58" s="646">
        <f>+SUM(J56:J57)</f>
        <v>8664</v>
      </c>
      <c r="K58" s="647">
        <f t="shared" si="20"/>
        <v>0.63711911357340723</v>
      </c>
      <c r="L58" s="646">
        <f>+SUM(L56:L57)</f>
        <v>16937</v>
      </c>
      <c r="M58" s="647">
        <f t="shared" si="21"/>
        <v>-0.16254354372084784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autoPageBreaks="0"/>
  </sheetPr>
  <dimension ref="A1:Y64"/>
  <sheetViews>
    <sheetView showGridLines="0" zoomScale="90" zoomScaleNormal="90" zoomScalePageLayoutView="90" workbookViewId="0">
      <pane xSplit="2" ySplit="3" topLeftCell="C4" activePane="bottomRight" state="frozen"/>
      <selection pane="topRight"/>
      <selection pane="bottomLeft"/>
      <selection pane="bottomRight" activeCell="AB34" sqref="AB34"/>
    </sheetView>
  </sheetViews>
  <sheetFormatPr baseColWidth="10" defaultColWidth="11.5" defaultRowHeight="12" customHeight="1"/>
  <cols>
    <col min="1" max="1" width="3.6640625" style="660" customWidth="1"/>
    <col min="2" max="2" width="27.6640625" style="662" customWidth="1"/>
    <col min="3" max="11" width="9.6640625" style="662" hidden="1" customWidth="1"/>
    <col min="12" max="12" width="9.6640625" style="663" hidden="1" customWidth="1"/>
    <col min="13" max="20" width="9.6640625" style="662" hidden="1" customWidth="1"/>
    <col min="21" max="24" width="0" style="662" hidden="1" customWidth="1"/>
    <col min="25" max="16384" width="11.5" style="662"/>
  </cols>
  <sheetData>
    <row r="1" spans="1:25" ht="12" customHeight="1">
      <c r="B1" s="661"/>
    </row>
    <row r="2" spans="1:25" ht="12" customHeight="1">
      <c r="B2" s="810" t="s">
        <v>702</v>
      </c>
      <c r="C2" s="664" t="s">
        <v>703</v>
      </c>
      <c r="D2" s="664" t="s">
        <v>704</v>
      </c>
      <c r="E2" s="664" t="s">
        <v>705</v>
      </c>
      <c r="F2" s="664" t="s">
        <v>706</v>
      </c>
      <c r="G2" s="664" t="s">
        <v>707</v>
      </c>
      <c r="H2" s="664" t="s">
        <v>708</v>
      </c>
      <c r="I2" s="664" t="s">
        <v>709</v>
      </c>
      <c r="J2" s="664" t="s">
        <v>710</v>
      </c>
      <c r="K2" s="664" t="s">
        <v>711</v>
      </c>
      <c r="L2" s="665" t="s">
        <v>712</v>
      </c>
      <c r="M2" s="664" t="s">
        <v>713</v>
      </c>
      <c r="N2" s="664" t="s">
        <v>714</v>
      </c>
      <c r="O2" s="664" t="s">
        <v>715</v>
      </c>
      <c r="P2" s="664" t="s">
        <v>716</v>
      </c>
      <c r="Q2" s="664" t="s">
        <v>661</v>
      </c>
      <c r="R2" s="664" t="s">
        <v>717</v>
      </c>
      <c r="S2" s="664" t="s">
        <v>718</v>
      </c>
      <c r="T2" s="664" t="s">
        <v>719</v>
      </c>
      <c r="U2" s="664" t="s">
        <v>659</v>
      </c>
      <c r="V2" s="664" t="s">
        <v>720</v>
      </c>
      <c r="W2" s="664" t="s">
        <v>721</v>
      </c>
      <c r="X2" s="664" t="s">
        <v>722</v>
      </c>
      <c r="Y2" s="664" t="s">
        <v>658</v>
      </c>
    </row>
    <row r="3" spans="1:25" ht="12" customHeight="1">
      <c r="B3" s="810"/>
      <c r="C3" s="666">
        <v>42614</v>
      </c>
      <c r="D3" s="666">
        <v>42705</v>
      </c>
      <c r="E3" s="666">
        <v>42795</v>
      </c>
      <c r="F3" s="666">
        <v>42887</v>
      </c>
      <c r="G3" s="666">
        <v>42979</v>
      </c>
      <c r="H3" s="666">
        <v>43070</v>
      </c>
      <c r="I3" s="666">
        <v>43160</v>
      </c>
      <c r="J3" s="666">
        <v>43252</v>
      </c>
      <c r="K3" s="666">
        <v>43344</v>
      </c>
      <c r="L3" s="666">
        <v>43435</v>
      </c>
      <c r="M3" s="666">
        <v>43525</v>
      </c>
      <c r="N3" s="666">
        <v>43617</v>
      </c>
      <c r="O3" s="666">
        <v>43709</v>
      </c>
      <c r="P3" s="666">
        <v>43800</v>
      </c>
      <c r="Q3" s="666">
        <v>43891</v>
      </c>
      <c r="R3" s="666">
        <v>43983</v>
      </c>
      <c r="S3" s="666">
        <v>44075</v>
      </c>
      <c r="T3" s="666">
        <v>44166</v>
      </c>
      <c r="U3" s="666">
        <v>44256</v>
      </c>
      <c r="V3" s="666">
        <v>44348</v>
      </c>
      <c r="W3" s="666">
        <v>44440</v>
      </c>
      <c r="X3" s="666">
        <v>44440</v>
      </c>
      <c r="Y3" s="666">
        <v>44621</v>
      </c>
    </row>
    <row r="4" spans="1:25" ht="12" customHeight="1">
      <c r="A4" s="667" t="s">
        <v>723</v>
      </c>
      <c r="B4" s="661" t="s">
        <v>0</v>
      </c>
      <c r="C4" s="668">
        <v>18983.010000000006</v>
      </c>
      <c r="D4" s="668">
        <v>18966</v>
      </c>
      <c r="E4" s="668">
        <v>18965.830000000005</v>
      </c>
      <c r="F4" s="668">
        <v>18944.88</v>
      </c>
      <c r="G4" s="668">
        <v>18944.540000000008</v>
      </c>
      <c r="H4" s="668">
        <v>18632.990000000005</v>
      </c>
      <c r="I4" s="668">
        <v>18637</v>
      </c>
      <c r="J4" s="668">
        <v>18648</v>
      </c>
      <c r="K4" s="668">
        <v>18636</v>
      </c>
      <c r="L4" s="663">
        <v>18636</v>
      </c>
      <c r="M4" s="668">
        <v>18637</v>
      </c>
      <c r="N4" s="662">
        <v>18637</v>
      </c>
      <c r="O4" s="662">
        <v>18637</v>
      </c>
      <c r="P4" s="662">
        <v>18655</v>
      </c>
      <c r="Q4" s="662">
        <v>18655</v>
      </c>
      <c r="R4" s="662">
        <v>18655</v>
      </c>
      <c r="S4" s="662">
        <v>18655</v>
      </c>
      <c r="T4" s="662">
        <v>18655</v>
      </c>
      <c r="U4" s="662">
        <v>19607.550000000003</v>
      </c>
      <c r="V4" s="662">
        <v>20045</v>
      </c>
      <c r="W4" s="662">
        <v>20070.950000000012</v>
      </c>
      <c r="X4" s="662">
        <v>19925</v>
      </c>
      <c r="Y4" s="662">
        <v>20507</v>
      </c>
    </row>
    <row r="5" spans="1:25" ht="12" customHeight="1">
      <c r="A5" s="667" t="s">
        <v>724</v>
      </c>
      <c r="B5" s="661" t="s">
        <v>725</v>
      </c>
      <c r="C5" s="668">
        <v>36743.62000000001</v>
      </c>
      <c r="D5" s="668">
        <v>36827.47</v>
      </c>
      <c r="E5" s="668">
        <v>36795.210000000014</v>
      </c>
      <c r="F5" s="668">
        <v>36795.25</v>
      </c>
      <c r="G5" s="668">
        <v>36795.210000000014</v>
      </c>
      <c r="H5" s="668">
        <v>36795.210000000014</v>
      </c>
      <c r="I5" s="668">
        <v>36795</v>
      </c>
      <c r="J5" s="668">
        <v>36796</v>
      </c>
      <c r="K5" s="668">
        <v>36796</v>
      </c>
      <c r="L5" s="663">
        <v>36796</v>
      </c>
      <c r="M5" s="668">
        <v>36797</v>
      </c>
      <c r="N5" s="662">
        <v>36802</v>
      </c>
      <c r="O5" s="662">
        <v>36802</v>
      </c>
      <c r="P5" s="662">
        <v>36760</v>
      </c>
      <c r="Q5" s="662">
        <v>36760</v>
      </c>
      <c r="R5" s="662">
        <v>36760</v>
      </c>
      <c r="S5" s="662">
        <v>36761</v>
      </c>
      <c r="T5" s="662">
        <v>36794</v>
      </c>
      <c r="U5" s="662">
        <v>36793.750000000007</v>
      </c>
      <c r="V5" s="662">
        <v>36796</v>
      </c>
      <c r="W5" s="662">
        <v>36797.360000000008</v>
      </c>
      <c r="X5" s="662">
        <v>36798</v>
      </c>
      <c r="Y5" s="662">
        <v>37162</v>
      </c>
    </row>
    <row r="6" spans="1:25" ht="12" customHeight="1">
      <c r="A6" s="667" t="s">
        <v>726</v>
      </c>
      <c r="B6" s="661" t="s">
        <v>1</v>
      </c>
      <c r="C6" s="668">
        <v>36360.14</v>
      </c>
      <c r="D6" s="668">
        <v>36039.5</v>
      </c>
      <c r="E6" s="668">
        <v>36060.6</v>
      </c>
      <c r="F6" s="668">
        <v>36063.100000000006</v>
      </c>
      <c r="G6" s="668">
        <v>36063</v>
      </c>
      <c r="H6" s="668">
        <v>36038.730000000003</v>
      </c>
      <c r="I6" s="668">
        <v>38363</v>
      </c>
      <c r="J6" s="668">
        <v>38422</v>
      </c>
      <c r="K6" s="668">
        <v>38033</v>
      </c>
      <c r="L6" s="663">
        <v>38032</v>
      </c>
      <c r="M6" s="668">
        <v>37954</v>
      </c>
      <c r="N6" s="662">
        <v>37958</v>
      </c>
      <c r="O6" s="662">
        <v>37958</v>
      </c>
      <c r="P6" s="662">
        <v>38330</v>
      </c>
      <c r="Q6" s="662">
        <v>38330</v>
      </c>
      <c r="R6" s="662">
        <v>38330</v>
      </c>
      <c r="S6" s="662">
        <v>38801</v>
      </c>
      <c r="T6" s="662">
        <v>38800</v>
      </c>
      <c r="U6" s="662">
        <v>40169.61</v>
      </c>
      <c r="V6" s="662">
        <v>39838</v>
      </c>
      <c r="W6" s="662">
        <v>40286</v>
      </c>
      <c r="X6" s="662">
        <v>40288</v>
      </c>
      <c r="Y6" s="662">
        <v>39944</v>
      </c>
    </row>
    <row r="7" spans="1:25" ht="12" customHeight="1">
      <c r="A7" s="667" t="s">
        <v>727</v>
      </c>
      <c r="B7" s="661" t="s">
        <v>2</v>
      </c>
      <c r="C7" s="668">
        <v>15809.630000000012</v>
      </c>
      <c r="D7" s="668">
        <v>15376.5</v>
      </c>
      <c r="E7" s="668">
        <v>15612.750000000005</v>
      </c>
      <c r="F7" s="668">
        <v>15612.769999999997</v>
      </c>
      <c r="G7" s="668">
        <v>15612.750000000005</v>
      </c>
      <c r="H7" s="668">
        <v>15721.210000000006</v>
      </c>
      <c r="I7" s="668">
        <v>15746</v>
      </c>
      <c r="J7" s="668">
        <v>15746</v>
      </c>
      <c r="K7" s="668">
        <v>15803</v>
      </c>
      <c r="L7" s="663">
        <v>15725</v>
      </c>
      <c r="M7" s="668">
        <v>15725</v>
      </c>
      <c r="N7" s="662">
        <v>15725</v>
      </c>
      <c r="O7" s="662">
        <v>15725</v>
      </c>
      <c r="P7" s="662">
        <v>15725</v>
      </c>
      <c r="Q7" s="662">
        <v>15725</v>
      </c>
      <c r="R7" s="662">
        <v>15725</v>
      </c>
      <c r="S7" s="662">
        <v>15725</v>
      </c>
      <c r="T7" s="662">
        <v>15812</v>
      </c>
      <c r="U7" s="662">
        <v>15811.560000000003</v>
      </c>
      <c r="V7" s="662">
        <v>15811</v>
      </c>
      <c r="W7" s="662">
        <v>15811.560000000005</v>
      </c>
      <c r="X7" s="662">
        <v>15812</v>
      </c>
      <c r="Y7" s="662">
        <v>15812</v>
      </c>
    </row>
    <row r="8" spans="1:25" ht="12" customHeight="1">
      <c r="A8" s="667" t="s">
        <v>728</v>
      </c>
      <c r="B8" s="661" t="s">
        <v>3</v>
      </c>
      <c r="C8" s="668">
        <v>11710.960000000001</v>
      </c>
      <c r="D8" s="668">
        <v>11759.65</v>
      </c>
      <c r="E8" s="668">
        <v>11759.550000000001</v>
      </c>
      <c r="F8" s="668">
        <v>11759.589999999998</v>
      </c>
      <c r="G8" s="668">
        <v>11760.240000000002</v>
      </c>
      <c r="H8" s="668">
        <v>11503.270000000002</v>
      </c>
      <c r="I8" s="668">
        <v>11396</v>
      </c>
      <c r="J8" s="668">
        <v>11397</v>
      </c>
      <c r="K8" s="668">
        <v>11397</v>
      </c>
      <c r="L8" s="663">
        <v>11397</v>
      </c>
      <c r="M8" s="668">
        <v>11397</v>
      </c>
      <c r="N8" s="662">
        <v>11396</v>
      </c>
      <c r="O8" s="662">
        <v>11396</v>
      </c>
      <c r="P8" s="662">
        <v>11396</v>
      </c>
      <c r="Q8" s="662">
        <v>11396</v>
      </c>
      <c r="R8" s="662">
        <v>11396</v>
      </c>
      <c r="S8" s="662">
        <v>11396</v>
      </c>
      <c r="T8" s="662">
        <v>11396</v>
      </c>
      <c r="U8" s="662">
        <v>11396.11</v>
      </c>
      <c r="V8" s="662">
        <v>11396</v>
      </c>
      <c r="W8" s="662">
        <v>11396.11</v>
      </c>
      <c r="X8" s="662">
        <v>11396</v>
      </c>
      <c r="Y8" s="662">
        <v>11396</v>
      </c>
    </row>
    <row r="9" spans="1:25" ht="12" customHeight="1">
      <c r="A9" s="667" t="s">
        <v>729</v>
      </c>
      <c r="B9" s="661" t="s">
        <v>5</v>
      </c>
      <c r="C9" s="668">
        <v>13857.249999999998</v>
      </c>
      <c r="D9" s="668">
        <v>14351.77</v>
      </c>
      <c r="E9" s="668">
        <v>13401.89</v>
      </c>
      <c r="F9" s="668">
        <v>13697.029999999999</v>
      </c>
      <c r="G9" s="668">
        <v>13697.029999999999</v>
      </c>
      <c r="H9" s="668">
        <v>13734.769999999999</v>
      </c>
      <c r="I9" s="668">
        <v>13735</v>
      </c>
      <c r="J9" s="668">
        <v>13735</v>
      </c>
      <c r="K9" s="668">
        <v>13735</v>
      </c>
      <c r="L9" s="663">
        <v>0</v>
      </c>
      <c r="M9" s="668">
        <v>0</v>
      </c>
      <c r="N9" s="662">
        <v>0</v>
      </c>
      <c r="O9" s="662">
        <v>0</v>
      </c>
      <c r="P9" s="662">
        <v>0</v>
      </c>
      <c r="Q9" s="662">
        <v>0</v>
      </c>
      <c r="R9" s="662">
        <v>0</v>
      </c>
      <c r="S9" s="662">
        <v>0</v>
      </c>
      <c r="T9" s="662">
        <v>0</v>
      </c>
      <c r="U9" s="662">
        <v>0</v>
      </c>
      <c r="V9" s="662">
        <v>0</v>
      </c>
      <c r="W9" s="662">
        <v>0</v>
      </c>
      <c r="X9" s="662">
        <v>0</v>
      </c>
      <c r="Y9" s="662">
        <v>0</v>
      </c>
    </row>
    <row r="10" spans="1:25" ht="12" customHeight="1">
      <c r="A10" s="667" t="s">
        <v>730</v>
      </c>
      <c r="B10" s="661" t="s">
        <v>731</v>
      </c>
      <c r="C10" s="668">
        <v>49735.66</v>
      </c>
      <c r="D10" s="668">
        <v>49846.87</v>
      </c>
      <c r="E10" s="668">
        <v>49476.050000000017</v>
      </c>
      <c r="F10" s="668">
        <v>49499.049999999996</v>
      </c>
      <c r="G10" s="668">
        <v>49498.910000000018</v>
      </c>
      <c r="H10" s="668">
        <v>49406.920000000013</v>
      </c>
      <c r="I10" s="668">
        <v>49407</v>
      </c>
      <c r="J10" s="668">
        <v>49407</v>
      </c>
      <c r="K10" s="668">
        <v>49407</v>
      </c>
      <c r="L10" s="663">
        <v>49407</v>
      </c>
      <c r="M10" s="668">
        <v>49407</v>
      </c>
      <c r="N10" s="662">
        <v>48827</v>
      </c>
      <c r="O10" s="662">
        <v>48807</v>
      </c>
      <c r="P10" s="662">
        <v>48805</v>
      </c>
      <c r="Q10" s="662">
        <v>48805</v>
      </c>
      <c r="R10" s="662">
        <v>48805</v>
      </c>
      <c r="S10" s="662">
        <v>48805</v>
      </c>
      <c r="T10" s="662">
        <v>48805</v>
      </c>
      <c r="U10" s="662">
        <v>48427.13</v>
      </c>
      <c r="V10" s="662">
        <v>47494</v>
      </c>
      <c r="W10" s="662">
        <v>47366.030000000028</v>
      </c>
      <c r="X10" s="662">
        <v>46993</v>
      </c>
      <c r="Y10" s="662">
        <v>47243</v>
      </c>
    </row>
    <row r="11" spans="1:25" ht="12" customHeight="1">
      <c r="A11" s="667" t="s">
        <v>732</v>
      </c>
      <c r="B11" s="661" t="s">
        <v>673</v>
      </c>
      <c r="C11" s="669">
        <v>13991.06</v>
      </c>
      <c r="D11" s="669">
        <v>13991.06</v>
      </c>
      <c r="E11" s="669">
        <v>15170.839999999998</v>
      </c>
      <c r="F11" s="669">
        <v>13993.359999999999</v>
      </c>
      <c r="G11" s="669">
        <v>15227.439999999999</v>
      </c>
      <c r="H11" s="669">
        <v>15213.799999999997</v>
      </c>
      <c r="I11" s="669">
        <v>15214</v>
      </c>
      <c r="J11" s="668">
        <v>15214</v>
      </c>
      <c r="K11" s="668">
        <v>15211</v>
      </c>
      <c r="L11" s="663">
        <v>15213</v>
      </c>
      <c r="M11" s="668">
        <v>15190</v>
      </c>
      <c r="N11" s="662">
        <v>15158</v>
      </c>
      <c r="O11" s="662">
        <v>15156</v>
      </c>
      <c r="P11" s="662">
        <v>15156</v>
      </c>
      <c r="Q11" s="662">
        <v>15156</v>
      </c>
      <c r="R11" s="662">
        <v>15156</v>
      </c>
      <c r="S11" s="662">
        <v>15156</v>
      </c>
      <c r="T11" s="662">
        <v>15156</v>
      </c>
      <c r="U11" s="662">
        <v>15158.039999999999</v>
      </c>
      <c r="V11" s="662">
        <v>15158</v>
      </c>
      <c r="W11" s="662">
        <v>15925</v>
      </c>
      <c r="X11" s="662">
        <v>16077</v>
      </c>
      <c r="Y11" s="662">
        <v>16077</v>
      </c>
    </row>
    <row r="12" spans="1:25" ht="12" customHeight="1">
      <c r="A12" s="667" t="s">
        <v>733</v>
      </c>
      <c r="B12" s="661" t="s">
        <v>597</v>
      </c>
      <c r="C12" s="668">
        <v>12255.61</v>
      </c>
      <c r="D12" s="668">
        <v>14508.2</v>
      </c>
      <c r="E12" s="668">
        <v>14531.999999999998</v>
      </c>
      <c r="F12" s="668">
        <v>14691.979999999996</v>
      </c>
      <c r="G12" s="668">
        <v>14346.149999999996</v>
      </c>
      <c r="H12" s="668">
        <v>14325.039999999997</v>
      </c>
      <c r="I12" s="668">
        <v>14169</v>
      </c>
      <c r="J12" s="668">
        <v>14169</v>
      </c>
      <c r="K12" s="668">
        <v>14169</v>
      </c>
      <c r="L12" s="663">
        <v>14169</v>
      </c>
      <c r="M12" s="668">
        <v>14179</v>
      </c>
      <c r="N12" s="662">
        <v>14335</v>
      </c>
      <c r="O12" s="662">
        <v>14335</v>
      </c>
      <c r="P12" s="662">
        <v>14335</v>
      </c>
      <c r="Q12" s="662">
        <v>14335</v>
      </c>
      <c r="R12" s="662">
        <v>14335</v>
      </c>
      <c r="S12" s="662">
        <v>14335</v>
      </c>
      <c r="T12" s="662">
        <v>14335</v>
      </c>
      <c r="U12" s="662">
        <v>14335.169999999998</v>
      </c>
      <c r="V12" s="662">
        <v>14335</v>
      </c>
      <c r="W12" s="662">
        <v>14335.169999999998</v>
      </c>
      <c r="X12" s="662">
        <v>14335</v>
      </c>
      <c r="Y12" s="662">
        <v>14457</v>
      </c>
    </row>
    <row r="13" spans="1:25" ht="12" customHeight="1">
      <c r="A13" s="667" t="s">
        <v>734</v>
      </c>
      <c r="B13" s="661" t="s">
        <v>4</v>
      </c>
      <c r="C13" s="668">
        <v>19039.929999999997</v>
      </c>
      <c r="D13" s="668">
        <v>19038.43</v>
      </c>
      <c r="E13" s="668">
        <v>19038.849999999999</v>
      </c>
      <c r="F13" s="668">
        <v>19058.849999999999</v>
      </c>
      <c r="G13" s="668">
        <v>19058.849999999999</v>
      </c>
      <c r="H13" s="668">
        <v>19058.849999999999</v>
      </c>
      <c r="I13" s="668">
        <v>19059</v>
      </c>
      <c r="J13" s="668">
        <v>19063</v>
      </c>
      <c r="K13" s="668">
        <v>19045</v>
      </c>
      <c r="L13" s="663">
        <v>19045</v>
      </c>
      <c r="M13" s="668">
        <v>19526</v>
      </c>
      <c r="N13" s="662">
        <v>19311</v>
      </c>
      <c r="O13" s="662">
        <v>19311</v>
      </c>
      <c r="P13" s="662">
        <v>19311</v>
      </c>
      <c r="Q13" s="662">
        <v>19313</v>
      </c>
      <c r="R13" s="662">
        <v>19313</v>
      </c>
      <c r="S13" s="662">
        <v>19313</v>
      </c>
      <c r="T13" s="662">
        <v>19313</v>
      </c>
      <c r="U13" s="662">
        <v>19313.310000000001</v>
      </c>
      <c r="V13" s="662">
        <v>19314</v>
      </c>
      <c r="W13" s="662">
        <v>19388</v>
      </c>
      <c r="X13" s="662">
        <v>19388</v>
      </c>
      <c r="Y13" s="662">
        <v>19388</v>
      </c>
    </row>
    <row r="14" spans="1:25" ht="12" customHeight="1">
      <c r="A14" s="667" t="s">
        <v>735</v>
      </c>
      <c r="B14" s="661" t="s">
        <v>618</v>
      </c>
      <c r="C14" s="668">
        <v>29213.429999999993</v>
      </c>
      <c r="D14" s="668">
        <v>29515</v>
      </c>
      <c r="E14" s="668">
        <v>31797.649999999991</v>
      </c>
      <c r="F14" s="668">
        <v>31807.93</v>
      </c>
      <c r="G14" s="668">
        <v>29943.309999999994</v>
      </c>
      <c r="H14" s="668">
        <v>31506.639999999985</v>
      </c>
      <c r="I14" s="668">
        <v>32207</v>
      </c>
      <c r="J14" s="668">
        <v>33358</v>
      </c>
      <c r="K14" s="668">
        <v>33358</v>
      </c>
      <c r="L14" s="663">
        <v>33358</v>
      </c>
      <c r="M14" s="668">
        <v>33534</v>
      </c>
      <c r="N14" s="662">
        <v>33534</v>
      </c>
      <c r="O14" s="662">
        <v>33681</v>
      </c>
      <c r="P14" s="662">
        <v>33681</v>
      </c>
      <c r="Q14" s="662">
        <v>33681</v>
      </c>
      <c r="R14" s="662">
        <v>33681</v>
      </c>
      <c r="S14" s="662">
        <v>33682</v>
      </c>
      <c r="T14" s="662">
        <v>33682</v>
      </c>
      <c r="U14" s="662">
        <v>33974.929999999993</v>
      </c>
      <c r="V14" s="662">
        <v>33731</v>
      </c>
      <c r="W14" s="662">
        <v>33731.049999999996</v>
      </c>
      <c r="X14" s="662">
        <v>33732</v>
      </c>
      <c r="Y14" s="662">
        <v>33959</v>
      </c>
    </row>
    <row r="15" spans="1:25" ht="12" customHeight="1">
      <c r="A15" s="667" t="s">
        <v>736</v>
      </c>
      <c r="B15" s="661" t="s">
        <v>6</v>
      </c>
      <c r="C15" s="668">
        <v>41975.3</v>
      </c>
      <c r="D15" s="668">
        <v>42146</v>
      </c>
      <c r="E15" s="668">
        <v>42715.94</v>
      </c>
      <c r="F15" s="668">
        <v>42867.12</v>
      </c>
      <c r="G15" s="668">
        <v>42867.920000000006</v>
      </c>
      <c r="H15" s="668">
        <v>42867.080000000009</v>
      </c>
      <c r="I15" s="668">
        <v>42867</v>
      </c>
      <c r="J15" s="668">
        <v>42867</v>
      </c>
      <c r="K15" s="668">
        <v>42867</v>
      </c>
      <c r="L15" s="663">
        <v>42867</v>
      </c>
      <c r="M15" s="668">
        <v>42749</v>
      </c>
      <c r="N15" s="662">
        <v>42876</v>
      </c>
      <c r="O15" s="662">
        <v>42876</v>
      </c>
      <c r="P15" s="662">
        <v>43065</v>
      </c>
      <c r="Q15" s="662">
        <v>42893</v>
      </c>
      <c r="R15" s="662">
        <v>43313</v>
      </c>
      <c r="S15" s="662">
        <v>43123</v>
      </c>
      <c r="T15" s="662">
        <v>43123</v>
      </c>
      <c r="U15" s="662">
        <v>43312.080000000009</v>
      </c>
      <c r="V15" s="662">
        <v>43312</v>
      </c>
      <c r="W15" s="662">
        <v>42947.159999999996</v>
      </c>
      <c r="X15" s="662">
        <v>42947</v>
      </c>
      <c r="Y15" s="662">
        <v>42149</v>
      </c>
    </row>
    <row r="16" spans="1:25" ht="12" customHeight="1">
      <c r="A16" s="667" t="s">
        <v>737</v>
      </c>
      <c r="B16" s="661" t="s">
        <v>22</v>
      </c>
      <c r="C16" s="668">
        <v>15581.689999999999</v>
      </c>
      <c r="D16" s="668">
        <v>15298.95</v>
      </c>
      <c r="E16" s="668">
        <v>15442.54</v>
      </c>
      <c r="F16" s="668">
        <v>15444.849999999999</v>
      </c>
      <c r="G16" s="668">
        <v>15445.830000000002</v>
      </c>
      <c r="H16" s="668">
        <v>15317.300000000003</v>
      </c>
      <c r="I16" s="668">
        <v>15439</v>
      </c>
      <c r="J16" s="668">
        <v>15276</v>
      </c>
      <c r="K16" s="668">
        <v>15276</v>
      </c>
      <c r="L16" s="663">
        <v>15278</v>
      </c>
      <c r="M16" s="668">
        <v>15483</v>
      </c>
      <c r="N16" s="662">
        <v>15361</v>
      </c>
      <c r="O16" s="662">
        <v>15361</v>
      </c>
      <c r="P16" s="662">
        <v>15361</v>
      </c>
      <c r="Q16" s="662">
        <v>15361</v>
      </c>
      <c r="R16" s="662">
        <v>15361</v>
      </c>
      <c r="S16" s="662">
        <v>15361</v>
      </c>
      <c r="T16" s="662">
        <v>15357</v>
      </c>
      <c r="U16" s="662">
        <v>15361.39</v>
      </c>
      <c r="V16" s="662">
        <v>15361</v>
      </c>
      <c r="W16" s="662">
        <v>15360.2</v>
      </c>
      <c r="X16" s="662">
        <v>15360</v>
      </c>
      <c r="Y16" s="662">
        <v>15368</v>
      </c>
    </row>
    <row r="17" spans="1:25" ht="12" customHeight="1">
      <c r="A17" s="667" t="s">
        <v>738</v>
      </c>
      <c r="B17" s="661" t="s">
        <v>608</v>
      </c>
      <c r="C17" s="668">
        <v>9884.760000000002</v>
      </c>
      <c r="D17" s="668">
        <v>9841.11</v>
      </c>
      <c r="E17" s="668">
        <v>9841.1100000000024</v>
      </c>
      <c r="F17" s="668">
        <v>10054.320000000002</v>
      </c>
      <c r="G17" s="668">
        <v>10053.230000000003</v>
      </c>
      <c r="H17" s="668">
        <v>10530.350000000002</v>
      </c>
      <c r="I17" s="668">
        <v>10530</v>
      </c>
      <c r="J17" s="668">
        <v>10530</v>
      </c>
      <c r="K17" s="668">
        <v>10530</v>
      </c>
      <c r="L17" s="663">
        <v>10530</v>
      </c>
      <c r="M17" s="668">
        <v>10530</v>
      </c>
      <c r="N17" s="662">
        <v>10530</v>
      </c>
      <c r="O17" s="662">
        <v>10530</v>
      </c>
      <c r="P17" s="662">
        <v>10530</v>
      </c>
      <c r="Q17" s="662">
        <v>10530</v>
      </c>
      <c r="R17" s="662">
        <v>10530</v>
      </c>
      <c r="S17" s="662">
        <v>10530</v>
      </c>
      <c r="T17" s="662">
        <v>10530</v>
      </c>
      <c r="U17" s="662">
        <v>10530.349999999999</v>
      </c>
      <c r="V17" s="662">
        <v>10530</v>
      </c>
      <c r="W17" s="662">
        <v>10530.350000000002</v>
      </c>
      <c r="X17" s="662">
        <v>10531</v>
      </c>
      <c r="Y17" s="662">
        <v>10531</v>
      </c>
    </row>
    <row r="18" spans="1:25" ht="12" customHeight="1">
      <c r="A18" s="667" t="s">
        <v>739</v>
      </c>
      <c r="B18" s="661" t="s">
        <v>611</v>
      </c>
      <c r="C18" s="668">
        <v>9889.58</v>
      </c>
      <c r="D18" s="668">
        <v>9889.57</v>
      </c>
      <c r="E18" s="668">
        <v>9779.7499999999982</v>
      </c>
      <c r="F18" s="668">
        <v>9765.9500000000025</v>
      </c>
      <c r="G18" s="668">
        <v>9766.1399999999976</v>
      </c>
      <c r="H18" s="668">
        <v>9459.3700000000008</v>
      </c>
      <c r="I18" s="668">
        <v>9459</v>
      </c>
      <c r="J18" s="668">
        <v>9397</v>
      </c>
      <c r="K18" s="668">
        <v>11666</v>
      </c>
      <c r="L18" s="663">
        <v>11666</v>
      </c>
      <c r="M18" s="668">
        <v>11666</v>
      </c>
      <c r="N18" s="662">
        <v>11700</v>
      </c>
      <c r="O18" s="662">
        <v>11702</v>
      </c>
      <c r="P18" s="662">
        <v>11702</v>
      </c>
      <c r="Q18" s="662">
        <v>11702</v>
      </c>
      <c r="R18" s="662">
        <v>11702</v>
      </c>
      <c r="S18" s="662">
        <v>11702</v>
      </c>
      <c r="T18" s="662">
        <v>11702</v>
      </c>
      <c r="U18" s="662">
        <v>11702.320000000003</v>
      </c>
      <c r="V18" s="662">
        <v>11705</v>
      </c>
      <c r="W18" s="662">
        <v>11697.259999999997</v>
      </c>
      <c r="X18" s="662">
        <v>11697</v>
      </c>
      <c r="Y18" s="662">
        <v>11697</v>
      </c>
    </row>
    <row r="19" spans="1:25" ht="12" customHeight="1">
      <c r="A19" s="667" t="s">
        <v>740</v>
      </c>
      <c r="B19" s="661" t="s">
        <v>741</v>
      </c>
      <c r="C19" s="668">
        <v>0</v>
      </c>
      <c r="D19" s="668">
        <v>0</v>
      </c>
      <c r="E19" s="668">
        <v>0</v>
      </c>
      <c r="F19" s="668">
        <v>0</v>
      </c>
      <c r="G19" s="668">
        <v>0</v>
      </c>
      <c r="H19" s="668">
        <v>0</v>
      </c>
      <c r="I19" s="668">
        <v>0</v>
      </c>
      <c r="J19" s="668">
        <v>0</v>
      </c>
      <c r="K19" s="668">
        <v>0</v>
      </c>
      <c r="L19" s="663">
        <v>0</v>
      </c>
      <c r="M19" s="668">
        <v>0</v>
      </c>
      <c r="N19" s="668">
        <v>0</v>
      </c>
      <c r="O19" s="668">
        <v>0</v>
      </c>
      <c r="P19" s="668">
        <v>0</v>
      </c>
      <c r="Q19" s="668">
        <v>0</v>
      </c>
      <c r="R19" s="668">
        <v>0</v>
      </c>
      <c r="S19" s="668">
        <v>0</v>
      </c>
      <c r="T19" s="668">
        <v>0</v>
      </c>
      <c r="U19" s="668">
        <v>0</v>
      </c>
      <c r="V19" s="668">
        <v>0</v>
      </c>
      <c r="W19" s="668">
        <v>0</v>
      </c>
      <c r="X19" s="668">
        <v>0</v>
      </c>
      <c r="Y19" s="668"/>
    </row>
    <row r="20" spans="1:25" ht="12" customHeight="1">
      <c r="B20" s="670" t="s">
        <v>45</v>
      </c>
      <c r="C20" s="670">
        <f t="shared" ref="C20:P20" si="0">+SUM(C4:C19)</f>
        <v>335031.63</v>
      </c>
      <c r="D20" s="670">
        <f t="shared" si="0"/>
        <v>337396.07999999996</v>
      </c>
      <c r="E20" s="670">
        <f t="shared" si="0"/>
        <v>340390.56</v>
      </c>
      <c r="F20" s="670">
        <f t="shared" si="0"/>
        <v>340056.02999999997</v>
      </c>
      <c r="G20" s="670">
        <f t="shared" si="0"/>
        <v>339080.55000000005</v>
      </c>
      <c r="H20" s="670">
        <f t="shared" si="0"/>
        <v>340111.52999999997</v>
      </c>
      <c r="I20" s="670">
        <f t="shared" si="0"/>
        <v>343023</v>
      </c>
      <c r="J20" s="670">
        <f t="shared" si="0"/>
        <v>344025</v>
      </c>
      <c r="K20" s="670">
        <f t="shared" si="0"/>
        <v>345929</v>
      </c>
      <c r="L20" s="671">
        <f t="shared" si="0"/>
        <v>332119</v>
      </c>
      <c r="M20" s="670">
        <f t="shared" si="0"/>
        <v>332774</v>
      </c>
      <c r="N20" s="670">
        <f t="shared" si="0"/>
        <v>332150</v>
      </c>
      <c r="O20" s="670">
        <f t="shared" si="0"/>
        <v>332277</v>
      </c>
      <c r="P20" s="670">
        <f t="shared" si="0"/>
        <v>332812</v>
      </c>
      <c r="Q20" s="670">
        <f t="shared" ref="Q20:R20" si="1">+SUM(Q4:Q19)</f>
        <v>332642</v>
      </c>
      <c r="R20" s="670">
        <f t="shared" si="1"/>
        <v>333062</v>
      </c>
      <c r="S20" s="670">
        <f t="shared" ref="S20:Y20" si="2">+SUM(S4:S19)</f>
        <v>333345</v>
      </c>
      <c r="T20" s="670">
        <f t="shared" si="2"/>
        <v>333460</v>
      </c>
      <c r="U20" s="670">
        <f t="shared" si="2"/>
        <v>335893.3</v>
      </c>
      <c r="V20" s="670">
        <f t="shared" si="2"/>
        <v>334826</v>
      </c>
      <c r="W20" s="670">
        <f t="shared" si="2"/>
        <v>335642.2</v>
      </c>
      <c r="X20" s="670">
        <f t="shared" si="2"/>
        <v>335279</v>
      </c>
      <c r="Y20" s="670">
        <f t="shared" si="2"/>
        <v>335690</v>
      </c>
    </row>
    <row r="22" spans="1:25" ht="12" customHeight="1">
      <c r="B22" s="810" t="s">
        <v>742</v>
      </c>
      <c r="C22" s="664" t="str">
        <f t="shared" ref="C22:Y22" si="3">+C$2</f>
        <v>IQ 17</v>
      </c>
      <c r="D22" s="664" t="str">
        <f t="shared" si="3"/>
        <v>IIQ 17</v>
      </c>
      <c r="E22" s="664" t="str">
        <f t="shared" si="3"/>
        <v>IIIQ 17</v>
      </c>
      <c r="F22" s="664" t="str">
        <f t="shared" si="3"/>
        <v>IVQ 17</v>
      </c>
      <c r="G22" s="664" t="str">
        <f t="shared" si="3"/>
        <v>IQ 18</v>
      </c>
      <c r="H22" s="664" t="str">
        <f t="shared" si="3"/>
        <v>IIQ 18</v>
      </c>
      <c r="I22" s="664" t="str">
        <f t="shared" si="3"/>
        <v>IIIQ 18</v>
      </c>
      <c r="J22" s="664" t="str">
        <f t="shared" si="3"/>
        <v>IVQ 18</v>
      </c>
      <c r="K22" s="664" t="str">
        <f t="shared" si="3"/>
        <v>IQ 19</v>
      </c>
      <c r="L22" s="664" t="str">
        <f t="shared" si="3"/>
        <v>IIQ 19</v>
      </c>
      <c r="M22" s="664" t="str">
        <f t="shared" si="3"/>
        <v>IIIQ 19</v>
      </c>
      <c r="N22" s="664" t="str">
        <f t="shared" si="3"/>
        <v>IVQ 19</v>
      </c>
      <c r="O22" s="664" t="str">
        <f t="shared" si="3"/>
        <v>IQ 20</v>
      </c>
      <c r="P22" s="664" t="str">
        <f t="shared" si="3"/>
        <v>IIQ 20</v>
      </c>
      <c r="Q22" s="664" t="str">
        <f t="shared" si="3"/>
        <v>IIIQ 20</v>
      </c>
      <c r="R22" s="664" t="str">
        <f t="shared" si="3"/>
        <v>IVQ 20</v>
      </c>
      <c r="S22" s="664" t="str">
        <f t="shared" si="3"/>
        <v>IQ 21</v>
      </c>
      <c r="T22" s="664" t="str">
        <f t="shared" si="3"/>
        <v>IIQ 21</v>
      </c>
      <c r="U22" s="664" t="str">
        <f t="shared" si="3"/>
        <v>IIIQ 21</v>
      </c>
      <c r="V22" s="664" t="str">
        <f t="shared" si="3"/>
        <v>IVQ 21</v>
      </c>
      <c r="W22" s="664" t="str">
        <f t="shared" si="3"/>
        <v>IQ 22</v>
      </c>
      <c r="X22" s="664" t="str">
        <f t="shared" si="3"/>
        <v>IIQ 22</v>
      </c>
      <c r="Y22" s="664" t="str">
        <f t="shared" si="3"/>
        <v>IIIQ 22</v>
      </c>
    </row>
    <row r="23" spans="1:25" ht="12" customHeight="1">
      <c r="B23" s="810"/>
      <c r="C23" s="666">
        <f t="shared" ref="C23:Y23" si="4">+C$3</f>
        <v>42614</v>
      </c>
      <c r="D23" s="666">
        <f t="shared" si="4"/>
        <v>42705</v>
      </c>
      <c r="E23" s="666">
        <f t="shared" si="4"/>
        <v>42795</v>
      </c>
      <c r="F23" s="666">
        <f t="shared" si="4"/>
        <v>42887</v>
      </c>
      <c r="G23" s="666">
        <f t="shared" si="4"/>
        <v>42979</v>
      </c>
      <c r="H23" s="666">
        <f t="shared" si="4"/>
        <v>43070</v>
      </c>
      <c r="I23" s="666">
        <f t="shared" si="4"/>
        <v>43160</v>
      </c>
      <c r="J23" s="666">
        <f t="shared" si="4"/>
        <v>43252</v>
      </c>
      <c r="K23" s="666">
        <f t="shared" si="4"/>
        <v>43344</v>
      </c>
      <c r="L23" s="666">
        <f t="shared" si="4"/>
        <v>43435</v>
      </c>
      <c r="M23" s="666">
        <f t="shared" si="4"/>
        <v>43525</v>
      </c>
      <c r="N23" s="666">
        <f t="shared" si="4"/>
        <v>43617</v>
      </c>
      <c r="O23" s="666">
        <f t="shared" si="4"/>
        <v>43709</v>
      </c>
      <c r="P23" s="666">
        <f t="shared" si="4"/>
        <v>43800</v>
      </c>
      <c r="Q23" s="666">
        <f t="shared" si="4"/>
        <v>43891</v>
      </c>
      <c r="R23" s="666">
        <f t="shared" si="4"/>
        <v>43983</v>
      </c>
      <c r="S23" s="666">
        <f t="shared" si="4"/>
        <v>44075</v>
      </c>
      <c r="T23" s="666">
        <f t="shared" si="4"/>
        <v>44166</v>
      </c>
      <c r="U23" s="666">
        <f t="shared" si="4"/>
        <v>44256</v>
      </c>
      <c r="V23" s="666">
        <f t="shared" si="4"/>
        <v>44348</v>
      </c>
      <c r="W23" s="666">
        <f t="shared" si="4"/>
        <v>44440</v>
      </c>
      <c r="X23" s="666">
        <f t="shared" si="4"/>
        <v>44440</v>
      </c>
      <c r="Y23" s="666">
        <f t="shared" si="4"/>
        <v>44621</v>
      </c>
    </row>
    <row r="24" spans="1:25" ht="12" customHeight="1">
      <c r="A24" s="667" t="s">
        <v>723</v>
      </c>
      <c r="B24" s="661" t="s">
        <v>0</v>
      </c>
      <c r="C24" s="672">
        <v>0.99547226704300318</v>
      </c>
      <c r="D24" s="672">
        <v>0.99546820626384058</v>
      </c>
      <c r="E24" s="672">
        <v>0.99546552932299825</v>
      </c>
      <c r="F24" s="672">
        <v>0.99348413843777683</v>
      </c>
      <c r="G24" s="672">
        <v>0.98783607308490995</v>
      </c>
      <c r="H24" s="672">
        <v>0.98674501515859769</v>
      </c>
      <c r="I24" s="672">
        <v>1</v>
      </c>
      <c r="J24" s="673">
        <v>0.995</v>
      </c>
      <c r="K24" s="673">
        <v>0.995</v>
      </c>
      <c r="L24" s="673">
        <v>0.995</v>
      </c>
      <c r="M24" s="673">
        <v>0.9821021544378673</v>
      </c>
      <c r="N24" s="674">
        <v>0.99070572529897072</v>
      </c>
      <c r="O24" s="674">
        <v>0.98099999999999998</v>
      </c>
      <c r="P24" s="674">
        <v>0.99099999999999999</v>
      </c>
      <c r="Q24" s="674">
        <v>0.98099999999999998</v>
      </c>
      <c r="R24" s="674">
        <v>0.92400000000000004</v>
      </c>
      <c r="S24" s="674">
        <v>0.94499999999999995</v>
      </c>
      <c r="T24" s="674">
        <v>0.96799999999999997</v>
      </c>
      <c r="U24" s="674">
        <v>0.98195338020303402</v>
      </c>
      <c r="V24" s="674">
        <v>0.98401319412849308</v>
      </c>
      <c r="W24" s="674">
        <v>0.99696078162717761</v>
      </c>
      <c r="X24" s="674">
        <v>1</v>
      </c>
      <c r="Y24" s="674">
        <v>0.95</v>
      </c>
    </row>
    <row r="25" spans="1:25" ht="12" customHeight="1">
      <c r="A25" s="667" t="s">
        <v>724</v>
      </c>
      <c r="B25" s="661" t="s">
        <v>725</v>
      </c>
      <c r="C25" s="672">
        <v>1</v>
      </c>
      <c r="D25" s="672">
        <v>0.99759168450672553</v>
      </c>
      <c r="E25" s="672">
        <v>0.99377500495309035</v>
      </c>
      <c r="F25" s="672">
        <v>0.96768410888265077</v>
      </c>
      <c r="G25" s="672">
        <v>0.99548827143533081</v>
      </c>
      <c r="H25" s="672">
        <v>1</v>
      </c>
      <c r="I25" s="672">
        <v>0.99</v>
      </c>
      <c r="J25" s="673">
        <v>0.99099999999999999</v>
      </c>
      <c r="K25" s="673">
        <v>0.995</v>
      </c>
      <c r="L25" s="673">
        <v>0.998</v>
      </c>
      <c r="M25" s="673">
        <v>0.98387509236459059</v>
      </c>
      <c r="N25" s="674">
        <v>0.98668155702013594</v>
      </c>
      <c r="O25" s="674">
        <v>0.97699999999999998</v>
      </c>
      <c r="P25" s="674">
        <v>0.98099999999999998</v>
      </c>
      <c r="Q25" s="674">
        <v>0.97899999999999998</v>
      </c>
      <c r="R25" s="674">
        <v>0.95199999999999996</v>
      </c>
      <c r="S25" s="674">
        <v>0.94599999999999995</v>
      </c>
      <c r="T25" s="674">
        <v>0.97099999999999997</v>
      </c>
      <c r="U25" s="674">
        <v>0.99784827586206892</v>
      </c>
      <c r="V25" s="674">
        <v>0.99661609424820274</v>
      </c>
      <c r="W25" s="674">
        <v>0.95809454808714545</v>
      </c>
      <c r="X25" s="674">
        <v>0.96099999999999997</v>
      </c>
      <c r="Y25" s="674">
        <v>0.97199999999999998</v>
      </c>
    </row>
    <row r="26" spans="1:25" ht="12" customHeight="1">
      <c r="A26" s="667" t="s">
        <v>726</v>
      </c>
      <c r="B26" s="661" t="s">
        <v>1</v>
      </c>
      <c r="C26" s="672">
        <v>1</v>
      </c>
      <c r="D26" s="672">
        <v>0.9993562618793268</v>
      </c>
      <c r="E26" s="672">
        <v>0.99325579718584822</v>
      </c>
      <c r="F26" s="672">
        <v>0.9926905692815351</v>
      </c>
      <c r="G26" s="672">
        <v>0.99592102709147878</v>
      </c>
      <c r="H26" s="672">
        <v>0.99902882260279424</v>
      </c>
      <c r="I26" s="672">
        <v>0.997</v>
      </c>
      <c r="J26" s="673">
        <v>0.98899999999999999</v>
      </c>
      <c r="K26" s="673">
        <v>0.99</v>
      </c>
      <c r="L26" s="673">
        <v>0.99199999999999999</v>
      </c>
      <c r="M26" s="673">
        <v>0.98451808862155921</v>
      </c>
      <c r="N26" s="674">
        <v>0.98582477112486355</v>
      </c>
      <c r="O26" s="674">
        <v>0.99099999999999999</v>
      </c>
      <c r="P26" s="674">
        <v>0.94699999999999995</v>
      </c>
      <c r="Q26" s="674">
        <v>0.99299999999999999</v>
      </c>
      <c r="R26" s="674">
        <v>0.97399999999999998</v>
      </c>
      <c r="S26" s="674">
        <v>0.96199999999999997</v>
      </c>
      <c r="T26" s="674">
        <v>0.67600000000000005</v>
      </c>
      <c r="U26" s="674">
        <v>0.68650085250462589</v>
      </c>
      <c r="V26" s="674">
        <v>0.64807885443391777</v>
      </c>
      <c r="W26" s="674">
        <v>0.68191878071786727</v>
      </c>
      <c r="X26" s="674">
        <v>0.64827348607976742</v>
      </c>
      <c r="Y26" s="674">
        <v>0.81</v>
      </c>
    </row>
    <row r="27" spans="1:25" ht="12" customHeight="1">
      <c r="A27" s="667" t="s">
        <v>727</v>
      </c>
      <c r="B27" s="661" t="s">
        <v>2</v>
      </c>
      <c r="C27" s="672">
        <v>0.8987851075578619</v>
      </c>
      <c r="D27" s="672">
        <v>0.92263844177803789</v>
      </c>
      <c r="E27" s="672">
        <v>0.92130790539783192</v>
      </c>
      <c r="F27" s="672">
        <v>0.98141262749995994</v>
      </c>
      <c r="G27" s="672">
        <v>0.99778066003746935</v>
      </c>
      <c r="H27" s="672">
        <v>0.9941861981361485</v>
      </c>
      <c r="I27" s="672">
        <v>0.98799999999999999</v>
      </c>
      <c r="J27" s="673">
        <v>0.998</v>
      </c>
      <c r="K27" s="673">
        <v>0.98399999999999999</v>
      </c>
      <c r="L27" s="673">
        <v>0.98399999999999999</v>
      </c>
      <c r="M27" s="673">
        <v>0.98615376299296975</v>
      </c>
      <c r="N27" s="674">
        <v>0.9792792936021647</v>
      </c>
      <c r="O27" s="674">
        <v>0.98099999999999998</v>
      </c>
      <c r="P27" s="674">
        <v>0.98599999999999999</v>
      </c>
      <c r="Q27" s="674">
        <v>0.99099999999999999</v>
      </c>
      <c r="R27" s="674">
        <v>0.97299999999999998</v>
      </c>
      <c r="S27" s="674">
        <v>0.97399999999999998</v>
      </c>
      <c r="T27" s="674">
        <v>0.98199999999999998</v>
      </c>
      <c r="U27" s="674">
        <v>0.91380483646142441</v>
      </c>
      <c r="V27" s="674">
        <v>0.90593717507949878</v>
      </c>
      <c r="W27" s="674">
        <v>0.8528873811312736</v>
      </c>
      <c r="X27" s="674">
        <v>0.99311642873947925</v>
      </c>
      <c r="Y27" s="674">
        <v>0.98199999999999998</v>
      </c>
    </row>
    <row r="28" spans="1:25" ht="12" customHeight="1">
      <c r="A28" s="667" t="s">
        <v>728</v>
      </c>
      <c r="B28" s="661" t="s">
        <v>3</v>
      </c>
      <c r="C28" s="672">
        <v>0.99569633915579936</v>
      </c>
      <c r="D28" s="672">
        <v>1</v>
      </c>
      <c r="E28" s="672">
        <v>0.95455608420390237</v>
      </c>
      <c r="F28" s="672">
        <v>0.97585791973332314</v>
      </c>
      <c r="G28" s="672">
        <v>0.98826894689224032</v>
      </c>
      <c r="H28" s="672">
        <v>0.99362442157751663</v>
      </c>
      <c r="I28" s="672">
        <v>0.97699999999999998</v>
      </c>
      <c r="J28" s="673">
        <v>0.97099999999999997</v>
      </c>
      <c r="K28" s="673">
        <v>0.98799999999999999</v>
      </c>
      <c r="L28" s="673">
        <v>0.93400000000000005</v>
      </c>
      <c r="M28" s="673">
        <v>0.90549540221816649</v>
      </c>
      <c r="N28" s="674">
        <v>0.93464963044407257</v>
      </c>
      <c r="O28" s="674">
        <v>0.94699999999999995</v>
      </c>
      <c r="P28" s="674">
        <v>0.94699999999999995</v>
      </c>
      <c r="Q28" s="674">
        <v>0.92500000000000004</v>
      </c>
      <c r="R28" s="674">
        <v>0.91800000000000004</v>
      </c>
      <c r="S28" s="674">
        <v>0.89700000000000002</v>
      </c>
      <c r="T28" s="674">
        <v>0.90200000000000002</v>
      </c>
      <c r="U28" s="674">
        <v>0.8832759599547565</v>
      </c>
      <c r="V28" s="674">
        <v>0.87762490885047617</v>
      </c>
      <c r="W28" s="674">
        <v>0.87389556611861419</v>
      </c>
      <c r="X28" s="674">
        <v>0.9115803550509779</v>
      </c>
      <c r="Y28" s="674">
        <v>0.91600000000000004</v>
      </c>
    </row>
    <row r="29" spans="1:25" ht="12" customHeight="1">
      <c r="A29" s="667" t="s">
        <v>729</v>
      </c>
      <c r="B29" s="661" t="s">
        <v>5</v>
      </c>
      <c r="C29" s="672">
        <v>0.95656569665698465</v>
      </c>
      <c r="D29" s="672">
        <v>0.96038119339983852</v>
      </c>
      <c r="E29" s="672">
        <v>0.97599144598261889</v>
      </c>
      <c r="F29" s="672">
        <v>0.97173766867707811</v>
      </c>
      <c r="G29" s="672">
        <v>0.9512303032117182</v>
      </c>
      <c r="H29" s="672">
        <v>1</v>
      </c>
      <c r="I29" s="672">
        <v>0.997</v>
      </c>
      <c r="J29" s="673">
        <v>0.96099999999999997</v>
      </c>
      <c r="K29" s="673">
        <v>0.90400000000000003</v>
      </c>
      <c r="L29" s="673">
        <v>0</v>
      </c>
      <c r="M29" s="675">
        <v>0</v>
      </c>
      <c r="N29" s="675">
        <v>0</v>
      </c>
      <c r="O29" s="675">
        <v>0</v>
      </c>
      <c r="P29" s="675">
        <v>0</v>
      </c>
      <c r="Q29" s="675">
        <v>0</v>
      </c>
      <c r="R29" s="675">
        <v>0</v>
      </c>
      <c r="S29" s="675">
        <v>0</v>
      </c>
      <c r="T29" s="675">
        <v>0</v>
      </c>
      <c r="U29" s="675">
        <v>0</v>
      </c>
      <c r="V29" s="675">
        <v>0</v>
      </c>
      <c r="W29" s="675">
        <v>0</v>
      </c>
      <c r="X29" s="675">
        <v>0</v>
      </c>
      <c r="Y29" s="675">
        <v>0</v>
      </c>
    </row>
    <row r="30" spans="1:25" ht="12" customHeight="1">
      <c r="A30" s="667" t="s">
        <v>730</v>
      </c>
      <c r="B30" s="661" t="s">
        <v>731</v>
      </c>
      <c r="C30" s="672">
        <v>0.99848137131386216</v>
      </c>
      <c r="D30" s="672">
        <v>1</v>
      </c>
      <c r="E30" s="672">
        <v>0.9970100685078942</v>
      </c>
      <c r="F30" s="672">
        <v>0.99869189038708128</v>
      </c>
      <c r="G30" s="672">
        <v>0.99474331859024778</v>
      </c>
      <c r="H30" s="672">
        <v>0.99859351685958164</v>
      </c>
      <c r="I30" s="672">
        <v>0.996</v>
      </c>
      <c r="J30" s="673">
        <v>0.995</v>
      </c>
      <c r="K30" s="673">
        <v>1</v>
      </c>
      <c r="L30" s="673">
        <v>0.745</v>
      </c>
      <c r="M30" s="673">
        <v>0.73508488284637052</v>
      </c>
      <c r="N30" s="674">
        <v>0.74482521328004292</v>
      </c>
      <c r="O30" s="674">
        <v>0.75600000000000001</v>
      </c>
      <c r="P30" s="674">
        <v>0.77800000000000002</v>
      </c>
      <c r="Q30" s="674">
        <v>0.75700000000000001</v>
      </c>
      <c r="R30" s="674">
        <v>0.75</v>
      </c>
      <c r="S30" s="674">
        <v>0.71699999999999997</v>
      </c>
      <c r="T30" s="674">
        <v>0.63200000000000001</v>
      </c>
      <c r="U30" s="674">
        <v>0.72971761902883792</v>
      </c>
      <c r="V30" s="674">
        <v>0.80734972430795904</v>
      </c>
      <c r="W30" s="674">
        <v>0.83058744843086929</v>
      </c>
      <c r="X30" s="674">
        <v>0.79450301999598261</v>
      </c>
      <c r="Y30" s="674">
        <v>0.80900000000000005</v>
      </c>
    </row>
    <row r="31" spans="1:25" ht="12" customHeight="1">
      <c r="A31" s="667" t="s">
        <v>732</v>
      </c>
      <c r="B31" s="661" t="s">
        <v>673</v>
      </c>
      <c r="C31" s="672">
        <v>1</v>
      </c>
      <c r="D31" s="672">
        <v>0.99596787305303547</v>
      </c>
      <c r="E31" s="672">
        <v>1</v>
      </c>
      <c r="F31" s="672">
        <v>1</v>
      </c>
      <c r="G31" s="672">
        <v>1</v>
      </c>
      <c r="H31" s="672">
        <v>1</v>
      </c>
      <c r="I31" s="672">
        <v>1</v>
      </c>
      <c r="J31" s="673">
        <v>0.97699999999999998</v>
      </c>
      <c r="K31" s="673">
        <v>0.998</v>
      </c>
      <c r="L31" s="673">
        <v>0.97799999999999998</v>
      </c>
      <c r="M31" s="673">
        <v>0.98971373335834678</v>
      </c>
      <c r="N31" s="674">
        <v>0.98954203060760515</v>
      </c>
      <c r="O31" s="674">
        <v>0.98899999999999999</v>
      </c>
      <c r="P31" s="674">
        <v>0.99</v>
      </c>
      <c r="Q31" s="674">
        <v>0.98299999999999998</v>
      </c>
      <c r="R31" s="674">
        <v>0.97099999999999997</v>
      </c>
      <c r="S31" s="674">
        <v>0.95899999999999996</v>
      </c>
      <c r="T31" s="674">
        <v>0.97799999999999998</v>
      </c>
      <c r="U31" s="674">
        <v>0.90758765645162565</v>
      </c>
      <c r="V31" s="674">
        <v>0.90254346868064739</v>
      </c>
      <c r="W31" s="674">
        <v>0.93467817896389327</v>
      </c>
      <c r="X31" s="674">
        <v>0.98360037794084443</v>
      </c>
      <c r="Y31" s="674">
        <v>0.998</v>
      </c>
    </row>
    <row r="32" spans="1:25" ht="12" customHeight="1">
      <c r="A32" s="667" t="s">
        <v>733</v>
      </c>
      <c r="B32" s="661" t="s">
        <v>597</v>
      </c>
      <c r="C32" s="672">
        <v>0.97311272143940608</v>
      </c>
      <c r="D32" s="672">
        <v>0.97728732716670574</v>
      </c>
      <c r="E32" s="672">
        <v>0.97732590145884946</v>
      </c>
      <c r="F32" s="672">
        <v>0.99986387029016732</v>
      </c>
      <c r="G32" s="672">
        <v>1</v>
      </c>
      <c r="H32" s="672">
        <v>1</v>
      </c>
      <c r="I32" s="672">
        <v>1</v>
      </c>
      <c r="J32" s="673">
        <v>0.997</v>
      </c>
      <c r="K32" s="673">
        <v>1</v>
      </c>
      <c r="L32" s="673">
        <v>0.94699999999999995</v>
      </c>
      <c r="M32" s="673">
        <v>0.99372602563894608</v>
      </c>
      <c r="N32" s="674">
        <v>0.99379428356971</v>
      </c>
      <c r="O32" s="674">
        <v>0.94499999999999995</v>
      </c>
      <c r="P32" s="674">
        <v>1</v>
      </c>
      <c r="Q32" s="674">
        <v>0.94499999999999995</v>
      </c>
      <c r="R32" s="674">
        <v>0.93799999999999994</v>
      </c>
      <c r="S32" s="674">
        <v>1</v>
      </c>
      <c r="T32" s="674">
        <v>1</v>
      </c>
      <c r="U32" s="674">
        <v>1</v>
      </c>
      <c r="V32" s="674">
        <v>1</v>
      </c>
      <c r="W32" s="674">
        <v>1</v>
      </c>
      <c r="X32" s="674">
        <v>1</v>
      </c>
      <c r="Y32" s="674">
        <v>0.92800000000000005</v>
      </c>
    </row>
    <row r="33" spans="1:25" ht="12" customHeight="1">
      <c r="A33" s="667" t="s">
        <v>734</v>
      </c>
      <c r="B33" s="661" t="s">
        <v>4</v>
      </c>
      <c r="C33" s="672">
        <v>1</v>
      </c>
      <c r="D33" s="672">
        <v>0.99389235351864624</v>
      </c>
      <c r="E33" s="672">
        <v>0.99389143777066369</v>
      </c>
      <c r="F33" s="672">
        <v>0.99389784798138403</v>
      </c>
      <c r="G33" s="672">
        <v>0.999999679489464</v>
      </c>
      <c r="H33" s="672">
        <v>0.99389784798138403</v>
      </c>
      <c r="I33" s="672">
        <v>0.998</v>
      </c>
      <c r="J33" s="673">
        <v>0.96799999999999997</v>
      </c>
      <c r="K33" s="673">
        <v>0.96399999999999997</v>
      </c>
      <c r="L33" s="673">
        <v>0.99199999999999999</v>
      </c>
      <c r="M33" s="673">
        <v>0.99045437854619145</v>
      </c>
      <c r="N33" s="674">
        <v>0.99525390445977624</v>
      </c>
      <c r="O33" s="674">
        <v>0.97199999999999998</v>
      </c>
      <c r="P33" s="674">
        <v>0.995</v>
      </c>
      <c r="Q33" s="674">
        <v>0.998</v>
      </c>
      <c r="R33" s="674">
        <v>0.99</v>
      </c>
      <c r="S33" s="674">
        <v>0.996</v>
      </c>
      <c r="T33" s="674">
        <v>0.997</v>
      </c>
      <c r="U33" s="674">
        <v>0.99567797579935702</v>
      </c>
      <c r="V33" s="674">
        <v>0.98120384838816899</v>
      </c>
      <c r="W33" s="674">
        <v>0.97523880750979985</v>
      </c>
      <c r="X33" s="674">
        <v>0.98612437106553297</v>
      </c>
      <c r="Y33" s="674">
        <v>0.99</v>
      </c>
    </row>
    <row r="34" spans="1:25" ht="12" customHeight="1">
      <c r="A34" s="667" t="s">
        <v>735</v>
      </c>
      <c r="B34" s="661" t="s">
        <v>618</v>
      </c>
      <c r="C34" s="672">
        <v>1</v>
      </c>
      <c r="D34" s="672">
        <v>0.99513906940473096</v>
      </c>
      <c r="E34" s="672">
        <v>0.99691235044099169</v>
      </c>
      <c r="F34" s="672">
        <v>0.99612738568352521</v>
      </c>
      <c r="G34" s="672">
        <v>0.99999997374299554</v>
      </c>
      <c r="H34" s="672">
        <v>0.99683241373881826</v>
      </c>
      <c r="I34" s="672">
        <v>0.98899999999999999</v>
      </c>
      <c r="J34" s="673">
        <v>0.995</v>
      </c>
      <c r="K34" s="673">
        <v>0.99299999999999999</v>
      </c>
      <c r="L34" s="673">
        <v>0.995</v>
      </c>
      <c r="M34" s="673">
        <v>0.99395238847852474</v>
      </c>
      <c r="N34" s="674">
        <v>0.99570732900139858</v>
      </c>
      <c r="O34" s="674">
        <v>0.998</v>
      </c>
      <c r="P34" s="674">
        <v>0.98899999999999999</v>
      </c>
      <c r="Q34" s="674">
        <v>0.98699999999999999</v>
      </c>
      <c r="R34" s="674">
        <v>0.96699999999999997</v>
      </c>
      <c r="S34" s="674">
        <v>0.98299999999999998</v>
      </c>
      <c r="T34" s="674">
        <v>0.94899999999999995</v>
      </c>
      <c r="U34" s="674">
        <v>0.94677075125688259</v>
      </c>
      <c r="V34" s="674">
        <v>0.95404056499871781</v>
      </c>
      <c r="W34" s="674">
        <v>0.94801495951059922</v>
      </c>
      <c r="X34" s="674">
        <v>0.94232673355381347</v>
      </c>
      <c r="Y34" s="674">
        <v>0.95799999999999996</v>
      </c>
    </row>
    <row r="35" spans="1:25" ht="12" customHeight="1">
      <c r="A35" s="667" t="s">
        <v>736</v>
      </c>
      <c r="B35" s="661" t="s">
        <v>6</v>
      </c>
      <c r="C35" s="672">
        <v>0.94891924536572703</v>
      </c>
      <c r="D35" s="672">
        <v>0.94820813363071232</v>
      </c>
      <c r="E35" s="672">
        <v>0.93672502583344763</v>
      </c>
      <c r="F35" s="672">
        <v>0.97100665592337987</v>
      </c>
      <c r="G35" s="672">
        <v>0.96852868065443809</v>
      </c>
      <c r="H35" s="672">
        <v>0.96732014403593625</v>
      </c>
      <c r="I35" s="672">
        <v>0.96</v>
      </c>
      <c r="J35" s="673">
        <v>0.98299999999999998</v>
      </c>
      <c r="K35" s="673">
        <v>0.99399999999999999</v>
      </c>
      <c r="L35" s="673">
        <v>0.999</v>
      </c>
      <c r="M35" s="673">
        <v>0.99180804724852611</v>
      </c>
      <c r="N35" s="674">
        <v>0.97277139973094651</v>
      </c>
      <c r="O35" s="674">
        <v>0.95</v>
      </c>
      <c r="P35" s="674">
        <v>0.98399999999999999</v>
      </c>
      <c r="Q35" s="674">
        <v>0.98</v>
      </c>
      <c r="R35" s="674">
        <v>0.97499999999999998</v>
      </c>
      <c r="S35" s="674">
        <v>0.96</v>
      </c>
      <c r="T35" s="674">
        <v>0.96899999999999997</v>
      </c>
      <c r="U35" s="674">
        <v>0.97377128967253479</v>
      </c>
      <c r="V35" s="674">
        <v>0.97299999999999998</v>
      </c>
      <c r="W35" s="674">
        <v>0.85691114383349221</v>
      </c>
      <c r="X35" s="674">
        <v>0.84111405736723921</v>
      </c>
      <c r="Y35" s="674">
        <v>0.875</v>
      </c>
    </row>
    <row r="36" spans="1:25" ht="12" customHeight="1">
      <c r="A36" s="667" t="s">
        <v>737</v>
      </c>
      <c r="B36" s="661" t="s">
        <v>22</v>
      </c>
      <c r="C36" s="672">
        <v>0.99786159267704599</v>
      </c>
      <c r="D36" s="672">
        <v>1</v>
      </c>
      <c r="E36" s="672">
        <v>0.99347905202123488</v>
      </c>
      <c r="F36" s="672">
        <v>0.98137565685368056</v>
      </c>
      <c r="G36" s="672">
        <v>0.98856908304701008</v>
      </c>
      <c r="H36" s="672">
        <v>0.98585651518217965</v>
      </c>
      <c r="I36" s="672">
        <v>0.98399999999999999</v>
      </c>
      <c r="J36" s="673">
        <v>1</v>
      </c>
      <c r="K36" s="673">
        <v>0.99099999999999999</v>
      </c>
      <c r="L36" s="673">
        <v>0.97599999999999998</v>
      </c>
      <c r="M36" s="673">
        <v>0.98710489944069135</v>
      </c>
      <c r="N36" s="674">
        <v>0.99252404589470256</v>
      </c>
      <c r="O36" s="674">
        <v>0.999</v>
      </c>
      <c r="P36" s="674">
        <v>0.99299999999999999</v>
      </c>
      <c r="Q36" s="674">
        <v>0.98799999999999999</v>
      </c>
      <c r="R36" s="674">
        <v>0.95799999999999996</v>
      </c>
      <c r="S36" s="674">
        <v>0.98099999999999998</v>
      </c>
      <c r="T36" s="674">
        <v>0.95499999999999996</v>
      </c>
      <c r="U36" s="674">
        <v>0.96631880318122254</v>
      </c>
      <c r="V36" s="674">
        <v>0.91365039231475798</v>
      </c>
      <c r="W36" s="674">
        <v>0.97608624887696771</v>
      </c>
      <c r="X36" s="674">
        <v>0.98990247522818708</v>
      </c>
      <c r="Y36" s="674">
        <v>1</v>
      </c>
    </row>
    <row r="37" spans="1:25" ht="12" customHeight="1">
      <c r="A37" s="667" t="s">
        <v>738</v>
      </c>
      <c r="B37" s="661" t="s">
        <v>608</v>
      </c>
      <c r="C37" s="672">
        <v>0.96914644361623348</v>
      </c>
      <c r="D37" s="672">
        <v>0.9737326378833282</v>
      </c>
      <c r="E37" s="672">
        <v>0.99339505401321604</v>
      </c>
      <c r="F37" s="672">
        <v>0.97581326143021818</v>
      </c>
      <c r="G37" s="672">
        <v>0.95948466313811587</v>
      </c>
      <c r="H37" s="672">
        <v>0.96132037396667724</v>
      </c>
      <c r="I37" s="672">
        <v>0.94899999999999995</v>
      </c>
      <c r="J37" s="673">
        <v>0.94899999999999995</v>
      </c>
      <c r="K37" s="673">
        <v>0.96599999999999997</v>
      </c>
      <c r="L37" s="673">
        <v>0.95499999999999996</v>
      </c>
      <c r="M37" s="673">
        <v>0.94439690988428682</v>
      </c>
      <c r="N37" s="674">
        <v>0.94604452843447751</v>
      </c>
      <c r="O37" s="674">
        <v>0.95699999999999996</v>
      </c>
      <c r="P37" s="674">
        <v>0.96</v>
      </c>
      <c r="Q37" s="674">
        <v>0.99399999999999999</v>
      </c>
      <c r="R37" s="674">
        <v>0.99</v>
      </c>
      <c r="S37" s="674">
        <v>0.97399999999999998</v>
      </c>
      <c r="T37" s="674">
        <v>0.96499999999999997</v>
      </c>
      <c r="U37" s="674">
        <v>0.96159576842175232</v>
      </c>
      <c r="V37" s="674">
        <v>0.96159576842175243</v>
      </c>
      <c r="W37" s="674">
        <v>0.97258590645135257</v>
      </c>
      <c r="X37" s="674">
        <v>0.96753730811780958</v>
      </c>
      <c r="Y37" s="674">
        <v>0.96799999999999997</v>
      </c>
    </row>
    <row r="38" spans="1:25" ht="12" customHeight="1">
      <c r="A38" s="667" t="s">
        <v>739</v>
      </c>
      <c r="B38" s="661" t="s">
        <v>611</v>
      </c>
      <c r="C38" s="672">
        <v>0.97173186323382787</v>
      </c>
      <c r="D38" s="672">
        <v>0.97444580502488987</v>
      </c>
      <c r="E38" s="672">
        <v>0.93837163526675016</v>
      </c>
      <c r="F38" s="672">
        <v>0.96379070243702647</v>
      </c>
      <c r="G38" s="672">
        <v>0.95352001916826912</v>
      </c>
      <c r="H38" s="672">
        <v>0.97141458680652093</v>
      </c>
      <c r="I38" s="672">
        <v>0.94099999999999995</v>
      </c>
      <c r="J38" s="673">
        <v>0.94899999999999995</v>
      </c>
      <c r="K38" s="673">
        <v>0.97</v>
      </c>
      <c r="L38" s="673">
        <v>0.95699999999999996</v>
      </c>
      <c r="M38" s="673">
        <v>0.94911024798531751</v>
      </c>
      <c r="N38" s="674">
        <v>0.96235820221953272</v>
      </c>
      <c r="O38" s="674">
        <v>0.96899999999999997</v>
      </c>
      <c r="P38" s="674">
        <v>0.96599999999999997</v>
      </c>
      <c r="Q38" s="674">
        <v>0.96599999999999997</v>
      </c>
      <c r="R38" s="674">
        <v>0.96199999999999997</v>
      </c>
      <c r="S38" s="674">
        <v>0.93899999999999995</v>
      </c>
      <c r="T38" s="674">
        <v>0.92200000000000004</v>
      </c>
      <c r="U38" s="674">
        <v>0.89835263434942814</v>
      </c>
      <c r="V38" s="674">
        <v>0.92352303416528758</v>
      </c>
      <c r="W38" s="674">
        <v>0.92199369766936867</v>
      </c>
      <c r="X38" s="674">
        <v>0.95870400418559554</v>
      </c>
      <c r="Y38" s="674">
        <v>0.96199999999999997</v>
      </c>
    </row>
    <row r="39" spans="1:25" ht="12" customHeight="1">
      <c r="A39" s="667" t="s">
        <v>740</v>
      </c>
      <c r="B39" s="661" t="s">
        <v>741</v>
      </c>
      <c r="C39" s="676">
        <v>0</v>
      </c>
      <c r="D39" s="676">
        <v>0</v>
      </c>
      <c r="E39" s="676">
        <v>0</v>
      </c>
      <c r="F39" s="676">
        <v>0</v>
      </c>
      <c r="G39" s="676">
        <v>0</v>
      </c>
      <c r="H39" s="676">
        <v>0</v>
      </c>
      <c r="I39" s="676">
        <v>0</v>
      </c>
      <c r="J39" s="675">
        <v>0</v>
      </c>
      <c r="K39" s="675">
        <v>0</v>
      </c>
      <c r="L39" s="675">
        <v>0</v>
      </c>
      <c r="M39" s="675">
        <v>0</v>
      </c>
      <c r="N39" s="675">
        <v>0</v>
      </c>
      <c r="O39" s="675">
        <v>0</v>
      </c>
      <c r="P39" s="675">
        <v>0</v>
      </c>
      <c r="Q39" s="675">
        <v>0</v>
      </c>
      <c r="R39" s="675">
        <v>0</v>
      </c>
      <c r="S39" s="675">
        <v>0</v>
      </c>
      <c r="T39" s="675"/>
      <c r="U39" s="675">
        <v>0</v>
      </c>
      <c r="V39" s="675">
        <v>0</v>
      </c>
      <c r="W39" s="675">
        <v>0</v>
      </c>
      <c r="X39" s="675">
        <v>0</v>
      </c>
      <c r="Y39" s="675">
        <v>0</v>
      </c>
    </row>
    <row r="40" spans="1:25" s="673" customFormat="1" ht="12" customHeight="1">
      <c r="A40" s="677" t="s">
        <v>743</v>
      </c>
      <c r="B40" s="678" t="s">
        <v>45</v>
      </c>
      <c r="C40" s="678">
        <v>0.98356740227780881</v>
      </c>
      <c r="D40" s="678">
        <v>0.98368256086437045</v>
      </c>
      <c r="E40" s="678">
        <v>0.98000479214229674</v>
      </c>
      <c r="F40" s="678">
        <v>0.98543505508566909</v>
      </c>
      <c r="G40" s="678">
        <v>0.98811115266038163</v>
      </c>
      <c r="H40" s="678">
        <v>0.99109836117581784</v>
      </c>
      <c r="I40" s="678">
        <v>0.98599999999999999</v>
      </c>
      <c r="J40" s="678">
        <v>0.98499999999999999</v>
      </c>
      <c r="K40" s="678">
        <v>0.98699999999999999</v>
      </c>
      <c r="L40" s="678">
        <v>0.94899999999999995</v>
      </c>
      <c r="M40" s="678">
        <v>0.94510734434822341</v>
      </c>
      <c r="N40" s="678">
        <v>0.94727940172100444</v>
      </c>
      <c r="O40" s="678">
        <v>0.94299999999999995</v>
      </c>
      <c r="P40" s="678">
        <v>0.95</v>
      </c>
      <c r="Q40" s="678">
        <v>0.94799999999999995</v>
      </c>
      <c r="R40" s="678">
        <v>0.93200000000000005</v>
      </c>
      <c r="S40" s="678">
        <v>0.92800000000000005</v>
      </c>
      <c r="T40" s="678">
        <v>0.88300000000000001</v>
      </c>
      <c r="U40" s="678">
        <v>0.89476299235327827</v>
      </c>
      <c r="V40" s="678">
        <v>0.89900000000000002</v>
      </c>
      <c r="W40" s="678">
        <v>0.89900000000000002</v>
      </c>
      <c r="X40" s="678">
        <v>0.89100000000000001</v>
      </c>
      <c r="Y40" s="678">
        <v>0.91500000000000004</v>
      </c>
    </row>
    <row r="42" spans="1:25" ht="12" customHeight="1">
      <c r="B42" s="810" t="s">
        <v>744</v>
      </c>
      <c r="C42" s="664" t="str">
        <f t="shared" ref="C42:Y42" si="5">+C$2</f>
        <v>IQ 17</v>
      </c>
      <c r="D42" s="664" t="str">
        <f t="shared" si="5"/>
        <v>IIQ 17</v>
      </c>
      <c r="E42" s="664" t="str">
        <f t="shared" si="5"/>
        <v>IIIQ 17</v>
      </c>
      <c r="F42" s="664" t="str">
        <f t="shared" si="5"/>
        <v>IVQ 17</v>
      </c>
      <c r="G42" s="664" t="str">
        <f t="shared" si="5"/>
        <v>IQ 18</v>
      </c>
      <c r="H42" s="664" t="str">
        <f t="shared" si="5"/>
        <v>IIQ 18</v>
      </c>
      <c r="I42" s="664" t="str">
        <f t="shared" si="5"/>
        <v>IIIQ 18</v>
      </c>
      <c r="J42" s="664" t="str">
        <f t="shared" si="5"/>
        <v>IVQ 18</v>
      </c>
      <c r="K42" s="664" t="str">
        <f t="shared" si="5"/>
        <v>IQ 19</v>
      </c>
      <c r="L42" s="664" t="str">
        <f t="shared" si="5"/>
        <v>IIQ 19</v>
      </c>
      <c r="M42" s="664" t="str">
        <f t="shared" si="5"/>
        <v>IIIQ 19</v>
      </c>
      <c r="N42" s="664" t="str">
        <f t="shared" si="5"/>
        <v>IVQ 19</v>
      </c>
      <c r="O42" s="664" t="str">
        <f t="shared" si="5"/>
        <v>IQ 20</v>
      </c>
      <c r="P42" s="664" t="str">
        <f t="shared" si="5"/>
        <v>IIQ 20</v>
      </c>
      <c r="Q42" s="664" t="str">
        <f t="shared" si="5"/>
        <v>IIIQ 20</v>
      </c>
      <c r="R42" s="664" t="str">
        <f t="shared" si="5"/>
        <v>IVQ 20</v>
      </c>
      <c r="S42" s="664" t="str">
        <f t="shared" si="5"/>
        <v>IQ 21</v>
      </c>
      <c r="T42" s="664" t="str">
        <f t="shared" si="5"/>
        <v>IIQ 21</v>
      </c>
      <c r="U42" s="664" t="str">
        <f t="shared" si="5"/>
        <v>IIIQ 21</v>
      </c>
      <c r="V42" s="664" t="str">
        <f t="shared" si="5"/>
        <v>IVQ 21</v>
      </c>
      <c r="W42" s="664" t="str">
        <f t="shared" si="5"/>
        <v>IQ 22</v>
      </c>
      <c r="X42" s="664" t="str">
        <f t="shared" si="5"/>
        <v>IIQ 22</v>
      </c>
      <c r="Y42" s="664" t="str">
        <f t="shared" si="5"/>
        <v>IIIQ 22</v>
      </c>
    </row>
    <row r="43" spans="1:25" ht="12" customHeight="1">
      <c r="B43" s="810"/>
      <c r="C43" s="666">
        <f t="shared" ref="C43:Y43" si="6">+C$3</f>
        <v>42614</v>
      </c>
      <c r="D43" s="666">
        <f t="shared" si="6"/>
        <v>42705</v>
      </c>
      <c r="E43" s="666">
        <f t="shared" si="6"/>
        <v>42795</v>
      </c>
      <c r="F43" s="666">
        <f t="shared" si="6"/>
        <v>42887</v>
      </c>
      <c r="G43" s="666">
        <f t="shared" si="6"/>
        <v>42979</v>
      </c>
      <c r="H43" s="666">
        <f t="shared" si="6"/>
        <v>43070</v>
      </c>
      <c r="I43" s="666">
        <f t="shared" si="6"/>
        <v>43160</v>
      </c>
      <c r="J43" s="666">
        <f t="shared" si="6"/>
        <v>43252</v>
      </c>
      <c r="K43" s="666">
        <f t="shared" si="6"/>
        <v>43344</v>
      </c>
      <c r="L43" s="666">
        <f t="shared" si="6"/>
        <v>43435</v>
      </c>
      <c r="M43" s="666">
        <f t="shared" si="6"/>
        <v>43525</v>
      </c>
      <c r="N43" s="666">
        <f t="shared" si="6"/>
        <v>43617</v>
      </c>
      <c r="O43" s="666">
        <f t="shared" si="6"/>
        <v>43709</v>
      </c>
      <c r="P43" s="666">
        <f t="shared" si="6"/>
        <v>43800</v>
      </c>
      <c r="Q43" s="666">
        <f t="shared" si="6"/>
        <v>43891</v>
      </c>
      <c r="R43" s="666">
        <f t="shared" si="6"/>
        <v>43983</v>
      </c>
      <c r="S43" s="666">
        <f t="shared" si="6"/>
        <v>44075</v>
      </c>
      <c r="T43" s="666">
        <f t="shared" si="6"/>
        <v>44166</v>
      </c>
      <c r="U43" s="666">
        <f t="shared" si="6"/>
        <v>44256</v>
      </c>
      <c r="V43" s="666">
        <f t="shared" si="6"/>
        <v>44348</v>
      </c>
      <c r="W43" s="666">
        <f t="shared" si="6"/>
        <v>44440</v>
      </c>
      <c r="X43" s="666">
        <f t="shared" si="6"/>
        <v>44440</v>
      </c>
      <c r="Y43" s="666">
        <f t="shared" si="6"/>
        <v>44621</v>
      </c>
    </row>
    <row r="44" spans="1:25" ht="12" customHeight="1">
      <c r="A44" s="667" t="s">
        <v>723</v>
      </c>
      <c r="B44" s="661" t="s">
        <v>0</v>
      </c>
      <c r="C44" s="668">
        <v>143</v>
      </c>
      <c r="D44" s="668">
        <v>144</v>
      </c>
      <c r="E44" s="668">
        <v>143</v>
      </c>
      <c r="F44" s="668">
        <v>143</v>
      </c>
      <c r="G44" s="668">
        <v>143</v>
      </c>
      <c r="H44" s="668">
        <v>138</v>
      </c>
      <c r="I44" s="668">
        <v>136</v>
      </c>
      <c r="J44" s="663">
        <v>136</v>
      </c>
      <c r="K44" s="663">
        <v>137</v>
      </c>
      <c r="L44" s="663">
        <v>136</v>
      </c>
      <c r="M44" s="663">
        <v>135</v>
      </c>
      <c r="N44" s="663">
        <v>134</v>
      </c>
      <c r="O44" s="663">
        <v>135</v>
      </c>
      <c r="P44" s="663">
        <v>136</v>
      </c>
      <c r="Q44" s="663">
        <v>136</v>
      </c>
      <c r="R44" s="663">
        <v>136</v>
      </c>
      <c r="S44" s="663">
        <v>136</v>
      </c>
      <c r="T44" s="663">
        <v>135</v>
      </c>
      <c r="U44" s="663">
        <v>132</v>
      </c>
      <c r="V44" s="663">
        <v>132</v>
      </c>
      <c r="W44" s="663">
        <v>133</v>
      </c>
      <c r="X44" s="663">
        <v>144</v>
      </c>
      <c r="Y44" s="663">
        <v>145</v>
      </c>
    </row>
    <row r="45" spans="1:25" ht="12" customHeight="1">
      <c r="A45" s="667" t="s">
        <v>724</v>
      </c>
      <c r="B45" s="661" t="s">
        <v>725</v>
      </c>
      <c r="C45" s="668">
        <v>171</v>
      </c>
      <c r="D45" s="668">
        <v>172</v>
      </c>
      <c r="E45" s="668">
        <v>171</v>
      </c>
      <c r="F45" s="668">
        <v>171</v>
      </c>
      <c r="G45" s="668">
        <v>171</v>
      </c>
      <c r="H45" s="668">
        <v>171</v>
      </c>
      <c r="I45" s="668">
        <v>171</v>
      </c>
      <c r="J45" s="663">
        <v>170</v>
      </c>
      <c r="K45" s="663">
        <v>171</v>
      </c>
      <c r="L45" s="663">
        <v>171</v>
      </c>
      <c r="M45" s="663">
        <v>168</v>
      </c>
      <c r="N45" s="663">
        <v>166</v>
      </c>
      <c r="O45" s="663">
        <v>165</v>
      </c>
      <c r="P45" s="663">
        <v>164</v>
      </c>
      <c r="Q45" s="663">
        <v>164</v>
      </c>
      <c r="R45" s="663">
        <v>164</v>
      </c>
      <c r="S45" s="663">
        <v>163</v>
      </c>
      <c r="T45" s="663">
        <v>162</v>
      </c>
      <c r="U45" s="663">
        <v>162</v>
      </c>
      <c r="V45" s="663">
        <v>162</v>
      </c>
      <c r="W45" s="663">
        <v>159</v>
      </c>
      <c r="X45" s="663">
        <v>159</v>
      </c>
      <c r="Y45" s="663">
        <v>158</v>
      </c>
    </row>
    <row r="46" spans="1:25" ht="12" customHeight="1">
      <c r="A46" s="667" t="s">
        <v>726</v>
      </c>
      <c r="B46" s="661" t="s">
        <v>1</v>
      </c>
      <c r="C46" s="668">
        <v>135</v>
      </c>
      <c r="D46" s="668">
        <v>136</v>
      </c>
      <c r="E46" s="668">
        <v>136</v>
      </c>
      <c r="F46" s="668">
        <v>136</v>
      </c>
      <c r="G46" s="668">
        <v>135</v>
      </c>
      <c r="H46" s="668">
        <v>134</v>
      </c>
      <c r="I46" s="668">
        <v>131</v>
      </c>
      <c r="J46" s="663">
        <v>132</v>
      </c>
      <c r="K46" s="663">
        <v>132</v>
      </c>
      <c r="L46" s="663">
        <v>131</v>
      </c>
      <c r="M46" s="663">
        <v>131</v>
      </c>
      <c r="N46" s="663">
        <v>129</v>
      </c>
      <c r="O46" s="663">
        <v>127</v>
      </c>
      <c r="P46" s="663">
        <v>129</v>
      </c>
      <c r="Q46" s="663">
        <v>127</v>
      </c>
      <c r="R46" s="663">
        <v>125</v>
      </c>
      <c r="S46" s="663">
        <v>126</v>
      </c>
      <c r="T46" s="663">
        <v>126</v>
      </c>
      <c r="U46" s="663">
        <v>128</v>
      </c>
      <c r="V46" s="663">
        <v>126</v>
      </c>
      <c r="W46" s="663">
        <v>125</v>
      </c>
      <c r="X46" s="663">
        <v>123</v>
      </c>
      <c r="Y46" s="663">
        <v>124</v>
      </c>
    </row>
    <row r="47" spans="1:25" ht="12" customHeight="1">
      <c r="A47" s="667" t="s">
        <v>727</v>
      </c>
      <c r="B47" s="661" t="s">
        <v>2</v>
      </c>
      <c r="C47" s="668">
        <v>111</v>
      </c>
      <c r="D47" s="668">
        <v>113</v>
      </c>
      <c r="E47" s="668">
        <v>113</v>
      </c>
      <c r="F47" s="668">
        <v>113</v>
      </c>
      <c r="G47" s="668">
        <v>113</v>
      </c>
      <c r="H47" s="668">
        <v>114</v>
      </c>
      <c r="I47" s="668">
        <v>114</v>
      </c>
      <c r="J47" s="663">
        <v>114</v>
      </c>
      <c r="K47" s="663">
        <v>115</v>
      </c>
      <c r="L47" s="663">
        <v>114</v>
      </c>
      <c r="M47" s="663">
        <v>114</v>
      </c>
      <c r="N47" s="663">
        <v>114</v>
      </c>
      <c r="O47" s="663">
        <v>114</v>
      </c>
      <c r="P47" s="663">
        <v>114</v>
      </c>
      <c r="Q47" s="663">
        <v>114</v>
      </c>
      <c r="R47" s="663">
        <v>114</v>
      </c>
      <c r="S47" s="663">
        <v>114</v>
      </c>
      <c r="T47" s="663">
        <v>112</v>
      </c>
      <c r="U47" s="663">
        <v>112</v>
      </c>
      <c r="V47" s="663">
        <v>112</v>
      </c>
      <c r="W47" s="663">
        <v>112</v>
      </c>
      <c r="X47" s="663">
        <v>114</v>
      </c>
      <c r="Y47" s="663">
        <v>112</v>
      </c>
    </row>
    <row r="48" spans="1:25" ht="12" customHeight="1">
      <c r="A48" s="667" t="s">
        <v>728</v>
      </c>
      <c r="B48" s="661" t="s">
        <v>3</v>
      </c>
      <c r="C48" s="668">
        <v>83</v>
      </c>
      <c r="D48" s="668">
        <v>90</v>
      </c>
      <c r="E48" s="668">
        <v>91</v>
      </c>
      <c r="F48" s="668">
        <v>91</v>
      </c>
      <c r="G48" s="668">
        <v>91</v>
      </c>
      <c r="H48" s="668">
        <v>92</v>
      </c>
      <c r="I48" s="668">
        <v>87</v>
      </c>
      <c r="J48" s="663">
        <v>86</v>
      </c>
      <c r="K48" s="663">
        <v>86</v>
      </c>
      <c r="L48" s="663">
        <v>86</v>
      </c>
      <c r="M48" s="663">
        <v>86</v>
      </c>
      <c r="N48" s="663">
        <v>85</v>
      </c>
      <c r="O48" s="663">
        <v>89</v>
      </c>
      <c r="P48" s="663">
        <v>89</v>
      </c>
      <c r="Q48" s="663">
        <v>89</v>
      </c>
      <c r="R48" s="663">
        <v>89</v>
      </c>
      <c r="S48" s="663">
        <v>89</v>
      </c>
      <c r="T48" s="663">
        <v>89</v>
      </c>
      <c r="U48" s="663">
        <v>89</v>
      </c>
      <c r="V48" s="663">
        <v>89</v>
      </c>
      <c r="W48" s="663">
        <v>89</v>
      </c>
      <c r="X48" s="663">
        <v>90</v>
      </c>
      <c r="Y48" s="663">
        <v>89</v>
      </c>
    </row>
    <row r="49" spans="1:25" ht="12" customHeight="1">
      <c r="A49" s="667" t="s">
        <v>729</v>
      </c>
      <c r="B49" s="661" t="s">
        <v>5</v>
      </c>
      <c r="C49" s="668">
        <v>62</v>
      </c>
      <c r="D49" s="668">
        <v>63</v>
      </c>
      <c r="E49" s="668">
        <v>59</v>
      </c>
      <c r="F49" s="668">
        <v>61</v>
      </c>
      <c r="G49" s="668">
        <v>61</v>
      </c>
      <c r="H49" s="668">
        <v>61</v>
      </c>
      <c r="I49" s="668">
        <v>62</v>
      </c>
      <c r="J49" s="663">
        <v>62</v>
      </c>
      <c r="K49" s="663">
        <v>62</v>
      </c>
      <c r="L49" s="663">
        <v>0</v>
      </c>
      <c r="M49" s="663">
        <v>0</v>
      </c>
      <c r="N49" s="663">
        <v>0</v>
      </c>
      <c r="O49" s="663" t="s">
        <v>617</v>
      </c>
      <c r="P49" s="663">
        <v>0</v>
      </c>
      <c r="Q49" s="663">
        <v>0</v>
      </c>
      <c r="R49" s="663">
        <v>0</v>
      </c>
      <c r="S49" s="663">
        <v>0</v>
      </c>
      <c r="T49" s="663">
        <v>0</v>
      </c>
      <c r="U49" s="663">
        <v>0</v>
      </c>
      <c r="V49" s="663">
        <v>0</v>
      </c>
      <c r="W49" s="663">
        <v>0</v>
      </c>
      <c r="X49" s="663">
        <v>0</v>
      </c>
      <c r="Y49" s="663" t="s">
        <v>617</v>
      </c>
    </row>
    <row r="50" spans="1:25" ht="12" customHeight="1">
      <c r="A50" s="667" t="s">
        <v>730</v>
      </c>
      <c r="B50" s="661" t="s">
        <v>731</v>
      </c>
      <c r="C50" s="668">
        <v>151</v>
      </c>
      <c r="D50" s="668">
        <v>159</v>
      </c>
      <c r="E50" s="668">
        <v>158</v>
      </c>
      <c r="F50" s="668">
        <v>158</v>
      </c>
      <c r="G50" s="668">
        <v>158</v>
      </c>
      <c r="H50" s="668">
        <v>156</v>
      </c>
      <c r="I50" s="668">
        <v>157</v>
      </c>
      <c r="J50" s="663">
        <v>157</v>
      </c>
      <c r="K50" s="663">
        <v>157</v>
      </c>
      <c r="L50" s="663">
        <v>157</v>
      </c>
      <c r="M50" s="663">
        <v>156</v>
      </c>
      <c r="N50" s="663">
        <v>169</v>
      </c>
      <c r="O50" s="663">
        <v>155</v>
      </c>
      <c r="P50" s="663">
        <v>167</v>
      </c>
      <c r="Q50" s="663">
        <v>167</v>
      </c>
      <c r="R50" s="663">
        <v>167</v>
      </c>
      <c r="S50" s="663">
        <v>164</v>
      </c>
      <c r="T50" s="663">
        <v>166</v>
      </c>
      <c r="U50" s="663">
        <v>163</v>
      </c>
      <c r="V50" s="663">
        <v>164</v>
      </c>
      <c r="W50" s="663">
        <v>164</v>
      </c>
      <c r="X50" s="663">
        <v>163</v>
      </c>
      <c r="Y50" s="663">
        <v>163</v>
      </c>
    </row>
    <row r="51" spans="1:25" ht="12" customHeight="1">
      <c r="A51" s="667" t="s">
        <v>732</v>
      </c>
      <c r="B51" s="661" t="s">
        <v>673</v>
      </c>
      <c r="C51" s="668">
        <v>78</v>
      </c>
      <c r="D51" s="668">
        <v>78</v>
      </c>
      <c r="E51" s="668">
        <v>79</v>
      </c>
      <c r="F51" s="668">
        <v>79</v>
      </c>
      <c r="G51" s="668">
        <v>79</v>
      </c>
      <c r="H51" s="668">
        <v>79</v>
      </c>
      <c r="I51" s="668">
        <v>79</v>
      </c>
      <c r="J51" s="663">
        <v>79</v>
      </c>
      <c r="K51" s="663">
        <v>80</v>
      </c>
      <c r="L51" s="663">
        <v>79</v>
      </c>
      <c r="M51" s="663">
        <v>79</v>
      </c>
      <c r="N51" s="663">
        <v>79</v>
      </c>
      <c r="O51" s="663">
        <v>79</v>
      </c>
      <c r="P51" s="663">
        <v>79</v>
      </c>
      <c r="Q51" s="663">
        <v>79</v>
      </c>
      <c r="R51" s="663">
        <v>79</v>
      </c>
      <c r="S51" s="663">
        <v>79</v>
      </c>
      <c r="T51" s="663">
        <v>79</v>
      </c>
      <c r="U51" s="663">
        <v>78</v>
      </c>
      <c r="V51" s="663">
        <v>78</v>
      </c>
      <c r="W51" s="663">
        <v>78</v>
      </c>
      <c r="X51" s="663">
        <v>75</v>
      </c>
      <c r="Y51" s="663">
        <v>78</v>
      </c>
    </row>
    <row r="52" spans="1:25" ht="12" customHeight="1">
      <c r="A52" s="667" t="s">
        <v>733</v>
      </c>
      <c r="B52" s="661" t="s">
        <v>597</v>
      </c>
      <c r="C52" s="668">
        <v>63</v>
      </c>
      <c r="D52" s="668">
        <v>66</v>
      </c>
      <c r="E52" s="668">
        <v>67</v>
      </c>
      <c r="F52" s="668">
        <v>67</v>
      </c>
      <c r="G52" s="668">
        <v>67</v>
      </c>
      <c r="H52" s="668">
        <v>69</v>
      </c>
      <c r="I52" s="668">
        <v>69</v>
      </c>
      <c r="J52" s="663">
        <v>68</v>
      </c>
      <c r="K52" s="663">
        <v>68</v>
      </c>
      <c r="L52" s="663">
        <v>68</v>
      </c>
      <c r="M52" s="663">
        <v>65</v>
      </c>
      <c r="N52" s="663">
        <v>65</v>
      </c>
      <c r="O52" s="663">
        <v>65</v>
      </c>
      <c r="P52" s="663">
        <v>65</v>
      </c>
      <c r="Q52" s="663">
        <v>65</v>
      </c>
      <c r="R52" s="663">
        <v>65</v>
      </c>
      <c r="S52" s="663">
        <v>65</v>
      </c>
      <c r="T52" s="663">
        <v>65</v>
      </c>
      <c r="U52" s="663">
        <v>65</v>
      </c>
      <c r="V52" s="663">
        <v>65</v>
      </c>
      <c r="W52" s="663">
        <v>65</v>
      </c>
      <c r="X52" s="663">
        <v>64</v>
      </c>
      <c r="Y52" s="663">
        <v>64</v>
      </c>
    </row>
    <row r="53" spans="1:25" ht="12" customHeight="1">
      <c r="A53" s="667" t="s">
        <v>734</v>
      </c>
      <c r="B53" s="661" t="s">
        <v>4</v>
      </c>
      <c r="C53" s="668">
        <v>89</v>
      </c>
      <c r="D53" s="668">
        <v>90</v>
      </c>
      <c r="E53" s="668">
        <v>90</v>
      </c>
      <c r="F53" s="668">
        <v>90</v>
      </c>
      <c r="G53" s="668">
        <v>90</v>
      </c>
      <c r="H53" s="668">
        <v>90</v>
      </c>
      <c r="I53" s="668">
        <v>90</v>
      </c>
      <c r="J53" s="663">
        <v>88</v>
      </c>
      <c r="K53" s="663">
        <v>87</v>
      </c>
      <c r="L53" s="663">
        <v>87</v>
      </c>
      <c r="M53" s="663">
        <v>87</v>
      </c>
      <c r="N53" s="663">
        <v>86</v>
      </c>
      <c r="O53" s="663">
        <v>86</v>
      </c>
      <c r="P53" s="663">
        <v>86</v>
      </c>
      <c r="Q53" s="663">
        <v>85</v>
      </c>
      <c r="R53" s="663">
        <v>85</v>
      </c>
      <c r="S53" s="663">
        <v>85</v>
      </c>
      <c r="T53" s="663">
        <v>85</v>
      </c>
      <c r="U53" s="663">
        <v>85</v>
      </c>
      <c r="V53" s="663">
        <v>84</v>
      </c>
      <c r="W53" s="663">
        <v>84</v>
      </c>
      <c r="X53" s="663">
        <v>84</v>
      </c>
      <c r="Y53" s="663">
        <v>84</v>
      </c>
    </row>
    <row r="54" spans="1:25" ht="12" customHeight="1">
      <c r="A54" s="667" t="s">
        <v>735</v>
      </c>
      <c r="B54" s="661" t="s">
        <v>618</v>
      </c>
      <c r="C54" s="668">
        <v>144</v>
      </c>
      <c r="D54" s="668">
        <v>149</v>
      </c>
      <c r="E54" s="668">
        <v>150</v>
      </c>
      <c r="F54" s="668">
        <v>150</v>
      </c>
      <c r="G54" s="668">
        <v>150</v>
      </c>
      <c r="H54" s="668">
        <v>149</v>
      </c>
      <c r="I54" s="668">
        <v>141</v>
      </c>
      <c r="J54" s="663">
        <v>141</v>
      </c>
      <c r="K54" s="663">
        <v>140</v>
      </c>
      <c r="L54" s="663">
        <v>140</v>
      </c>
      <c r="M54" s="663">
        <v>140</v>
      </c>
      <c r="N54" s="663">
        <v>140</v>
      </c>
      <c r="O54" s="663">
        <v>141</v>
      </c>
      <c r="P54" s="663">
        <v>141</v>
      </c>
      <c r="Q54" s="663">
        <v>141</v>
      </c>
      <c r="R54" s="663">
        <v>142</v>
      </c>
      <c r="S54" s="663">
        <v>140</v>
      </c>
      <c r="T54" s="663">
        <v>139</v>
      </c>
      <c r="U54" s="663">
        <v>139</v>
      </c>
      <c r="V54" s="663">
        <v>138</v>
      </c>
      <c r="W54" s="663">
        <v>138</v>
      </c>
      <c r="X54" s="663">
        <v>136</v>
      </c>
      <c r="Y54" s="663">
        <v>136</v>
      </c>
    </row>
    <row r="55" spans="1:25" ht="12" customHeight="1">
      <c r="A55" s="667" t="s">
        <v>736</v>
      </c>
      <c r="B55" s="661" t="s">
        <v>6</v>
      </c>
      <c r="C55" s="668">
        <v>140</v>
      </c>
      <c r="D55" s="668">
        <v>141</v>
      </c>
      <c r="E55" s="668">
        <v>142</v>
      </c>
      <c r="F55" s="668">
        <v>142</v>
      </c>
      <c r="G55" s="668">
        <v>142</v>
      </c>
      <c r="H55" s="668">
        <v>141</v>
      </c>
      <c r="I55" s="668">
        <v>141</v>
      </c>
      <c r="J55" s="663">
        <v>141</v>
      </c>
      <c r="K55" s="663">
        <v>141</v>
      </c>
      <c r="L55" s="663">
        <v>141</v>
      </c>
      <c r="M55" s="663">
        <v>140</v>
      </c>
      <c r="N55" s="663">
        <v>130</v>
      </c>
      <c r="O55" s="663">
        <v>127</v>
      </c>
      <c r="P55" s="663">
        <v>129</v>
      </c>
      <c r="Q55" s="663">
        <v>128</v>
      </c>
      <c r="R55" s="663">
        <v>129</v>
      </c>
      <c r="S55" s="663">
        <v>127</v>
      </c>
      <c r="T55" s="663">
        <v>127</v>
      </c>
      <c r="U55" s="663">
        <v>129</v>
      </c>
      <c r="V55" s="663">
        <v>129</v>
      </c>
      <c r="W55" s="663">
        <v>131</v>
      </c>
      <c r="X55" s="663">
        <v>129</v>
      </c>
      <c r="Y55" s="663">
        <v>130</v>
      </c>
    </row>
    <row r="56" spans="1:25" ht="12" customHeight="1">
      <c r="A56" s="667" t="s">
        <v>737</v>
      </c>
      <c r="B56" s="661" t="s">
        <v>22</v>
      </c>
      <c r="C56" s="668">
        <v>109</v>
      </c>
      <c r="D56" s="668">
        <v>109</v>
      </c>
      <c r="E56" s="668">
        <v>108</v>
      </c>
      <c r="F56" s="668">
        <v>108</v>
      </c>
      <c r="G56" s="668">
        <v>108</v>
      </c>
      <c r="H56" s="668">
        <v>106</v>
      </c>
      <c r="I56" s="668">
        <v>105</v>
      </c>
      <c r="J56" s="663">
        <v>105</v>
      </c>
      <c r="K56" s="663">
        <v>105</v>
      </c>
      <c r="L56" s="663">
        <v>104</v>
      </c>
      <c r="M56" s="663">
        <v>105</v>
      </c>
      <c r="N56" s="663">
        <v>102</v>
      </c>
      <c r="O56" s="663">
        <v>104</v>
      </c>
      <c r="P56" s="663">
        <v>104</v>
      </c>
      <c r="Q56" s="663">
        <v>104</v>
      </c>
      <c r="R56" s="663">
        <v>104</v>
      </c>
      <c r="S56" s="663">
        <v>104</v>
      </c>
      <c r="T56" s="663">
        <v>104</v>
      </c>
      <c r="U56" s="663">
        <v>104</v>
      </c>
      <c r="V56" s="663">
        <v>104</v>
      </c>
      <c r="W56" s="663">
        <v>105</v>
      </c>
      <c r="X56" s="663">
        <v>106</v>
      </c>
      <c r="Y56" s="663">
        <v>101</v>
      </c>
    </row>
    <row r="57" spans="1:25" ht="12" customHeight="1">
      <c r="A57" s="667" t="s">
        <v>738</v>
      </c>
      <c r="B57" s="661" t="s">
        <v>608</v>
      </c>
      <c r="C57" s="668">
        <v>63</v>
      </c>
      <c r="D57" s="668">
        <v>66</v>
      </c>
      <c r="E57" s="668">
        <v>66</v>
      </c>
      <c r="F57" s="668">
        <v>68</v>
      </c>
      <c r="G57" s="668">
        <v>69</v>
      </c>
      <c r="H57" s="668">
        <v>68</v>
      </c>
      <c r="I57" s="668">
        <v>68</v>
      </c>
      <c r="J57" s="663">
        <v>68</v>
      </c>
      <c r="K57" s="663">
        <v>68</v>
      </c>
      <c r="L57" s="663">
        <v>68</v>
      </c>
      <c r="M57" s="663">
        <v>68</v>
      </c>
      <c r="N57" s="663">
        <v>68</v>
      </c>
      <c r="O57" s="663">
        <v>68</v>
      </c>
      <c r="P57" s="663">
        <v>68</v>
      </c>
      <c r="Q57" s="663">
        <v>68</v>
      </c>
      <c r="R57" s="663">
        <v>68</v>
      </c>
      <c r="S57" s="663">
        <v>70</v>
      </c>
      <c r="T57" s="663">
        <v>70</v>
      </c>
      <c r="U57" s="663">
        <v>70</v>
      </c>
      <c r="V57" s="663">
        <v>70</v>
      </c>
      <c r="W57" s="663">
        <v>70</v>
      </c>
      <c r="X57" s="663">
        <v>69</v>
      </c>
      <c r="Y57" s="663">
        <v>69</v>
      </c>
    </row>
    <row r="58" spans="1:25" ht="12" customHeight="1">
      <c r="A58" s="667" t="s">
        <v>739</v>
      </c>
      <c r="B58" s="661" t="s">
        <v>611</v>
      </c>
      <c r="C58" s="668">
        <v>104</v>
      </c>
      <c r="D58" s="668">
        <v>104</v>
      </c>
      <c r="E58" s="668">
        <v>104</v>
      </c>
      <c r="F58" s="668">
        <v>104</v>
      </c>
      <c r="G58" s="668">
        <v>104</v>
      </c>
      <c r="H58" s="668">
        <v>100</v>
      </c>
      <c r="I58" s="668">
        <v>100</v>
      </c>
      <c r="J58" s="663">
        <v>99</v>
      </c>
      <c r="K58" s="663">
        <v>100</v>
      </c>
      <c r="L58" s="663">
        <v>100</v>
      </c>
      <c r="M58" s="663">
        <v>100</v>
      </c>
      <c r="N58" s="663">
        <v>100</v>
      </c>
      <c r="O58" s="663">
        <v>95</v>
      </c>
      <c r="P58" s="663">
        <v>95</v>
      </c>
      <c r="Q58" s="663">
        <v>95</v>
      </c>
      <c r="R58" s="663">
        <v>95</v>
      </c>
      <c r="S58" s="663">
        <v>95</v>
      </c>
      <c r="T58" s="663">
        <v>95</v>
      </c>
      <c r="U58" s="663">
        <v>95</v>
      </c>
      <c r="V58" s="663">
        <v>94</v>
      </c>
      <c r="W58" s="663">
        <v>94</v>
      </c>
      <c r="X58" s="663">
        <v>92</v>
      </c>
      <c r="Y58" s="663">
        <v>92</v>
      </c>
    </row>
    <row r="59" spans="1:25" ht="12" customHeight="1">
      <c r="A59" s="667" t="s">
        <v>740</v>
      </c>
      <c r="B59" s="661" t="s">
        <v>741</v>
      </c>
      <c r="C59" s="668">
        <v>0</v>
      </c>
      <c r="D59" s="668">
        <v>0</v>
      </c>
      <c r="E59" s="668">
        <v>0</v>
      </c>
      <c r="F59" s="668">
        <v>0</v>
      </c>
      <c r="G59" s="668">
        <v>0</v>
      </c>
      <c r="H59" s="668">
        <v>0</v>
      </c>
      <c r="I59" s="668">
        <v>0</v>
      </c>
      <c r="J59" s="663"/>
      <c r="K59" s="663"/>
      <c r="L59" s="663">
        <v>0</v>
      </c>
      <c r="M59" s="663">
        <v>0</v>
      </c>
      <c r="N59" s="663">
        <v>0</v>
      </c>
      <c r="O59" s="663">
        <v>0</v>
      </c>
      <c r="P59" s="663">
        <v>0</v>
      </c>
      <c r="Q59" s="663">
        <v>0</v>
      </c>
      <c r="R59" s="663">
        <v>0</v>
      </c>
      <c r="S59" s="663">
        <v>0</v>
      </c>
      <c r="T59" s="663">
        <v>0</v>
      </c>
      <c r="U59" s="663">
        <v>0</v>
      </c>
      <c r="V59" s="663">
        <v>0</v>
      </c>
      <c r="W59" s="663">
        <v>0</v>
      </c>
      <c r="X59" s="663">
        <v>0</v>
      </c>
      <c r="Y59" s="663">
        <v>0</v>
      </c>
    </row>
    <row r="60" spans="1:25" s="673" customFormat="1" ht="12" customHeight="1">
      <c r="A60" s="677"/>
      <c r="B60" s="678" t="s">
        <v>45</v>
      </c>
      <c r="C60" s="671">
        <f t="shared" ref="C60:Y60" si="7">+SUM(C44:C59)</f>
        <v>1646</v>
      </c>
      <c r="D60" s="671">
        <f t="shared" si="7"/>
        <v>1680</v>
      </c>
      <c r="E60" s="671">
        <f t="shared" si="7"/>
        <v>1677</v>
      </c>
      <c r="F60" s="671">
        <f t="shared" si="7"/>
        <v>1681</v>
      </c>
      <c r="G60" s="671">
        <f t="shared" si="7"/>
        <v>1681</v>
      </c>
      <c r="H60" s="671">
        <f t="shared" si="7"/>
        <v>1668</v>
      </c>
      <c r="I60" s="671">
        <f t="shared" si="7"/>
        <v>1651</v>
      </c>
      <c r="J60" s="671">
        <f t="shared" si="7"/>
        <v>1646</v>
      </c>
      <c r="K60" s="671">
        <f t="shared" si="7"/>
        <v>1649</v>
      </c>
      <c r="L60" s="671">
        <f t="shared" si="7"/>
        <v>1582</v>
      </c>
      <c r="M60" s="671">
        <f t="shared" si="7"/>
        <v>1574</v>
      </c>
      <c r="N60" s="671">
        <f t="shared" si="7"/>
        <v>1567</v>
      </c>
      <c r="O60" s="671">
        <f t="shared" si="7"/>
        <v>1550</v>
      </c>
      <c r="P60" s="671">
        <f t="shared" si="7"/>
        <v>1566</v>
      </c>
      <c r="Q60" s="671">
        <f t="shared" si="7"/>
        <v>1562</v>
      </c>
      <c r="R60" s="671">
        <f t="shared" si="7"/>
        <v>1562</v>
      </c>
      <c r="S60" s="671">
        <f t="shared" si="7"/>
        <v>1557</v>
      </c>
      <c r="T60" s="671">
        <f t="shared" si="7"/>
        <v>1554</v>
      </c>
      <c r="U60" s="671">
        <f t="shared" si="7"/>
        <v>1551</v>
      </c>
      <c r="V60" s="671">
        <f t="shared" si="7"/>
        <v>1547</v>
      </c>
      <c r="W60" s="671">
        <f t="shared" si="7"/>
        <v>1547</v>
      </c>
      <c r="X60" s="671">
        <f t="shared" si="7"/>
        <v>1548</v>
      </c>
      <c r="Y60" s="671">
        <f t="shared" si="7"/>
        <v>1545</v>
      </c>
    </row>
    <row r="63" spans="1:25" ht="12" customHeight="1">
      <c r="L63" s="662"/>
    </row>
    <row r="64" spans="1:25" ht="12" customHeight="1">
      <c r="L64" s="662"/>
    </row>
  </sheetData>
  <mergeCells count="3">
    <mergeCell ref="B2:B3"/>
    <mergeCell ref="B22:B23"/>
    <mergeCell ref="B42:B43"/>
  </mergeCells>
  <pageMargins left="0.25" right="0.25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156"/>
  <sheetViews>
    <sheetView workbookViewId="0">
      <selection activeCell="D49" sqref="D49"/>
    </sheetView>
  </sheetViews>
  <sheetFormatPr baseColWidth="10" defaultColWidth="10.83203125" defaultRowHeight="15"/>
  <cols>
    <col min="1" max="16384" width="10.83203125" style="535"/>
  </cols>
  <sheetData>
    <row r="1" spans="1:7">
      <c r="A1" s="535" t="s">
        <v>491</v>
      </c>
      <c r="B1" s="535" t="s">
        <v>486</v>
      </c>
      <c r="E1" s="535" t="s">
        <v>491</v>
      </c>
      <c r="F1" s="535" t="s">
        <v>486</v>
      </c>
    </row>
    <row r="2" spans="1:7">
      <c r="A2" s="536">
        <v>44790</v>
      </c>
      <c r="B2" s="535">
        <v>135.535</v>
      </c>
      <c r="E2" s="536">
        <v>44790</v>
      </c>
      <c r="F2" s="535">
        <v>286.60849999999999</v>
      </c>
    </row>
    <row r="3" spans="1:7">
      <c r="A3" s="536">
        <v>44771</v>
      </c>
      <c r="B3" s="535">
        <v>131.2602</v>
      </c>
      <c r="E3" s="536">
        <v>44771</v>
      </c>
      <c r="F3" s="535">
        <v>291.84109999999998</v>
      </c>
    </row>
    <row r="4" spans="1:7">
      <c r="A4" s="536">
        <v>44742</v>
      </c>
      <c r="B4" s="535">
        <v>125.21599999999999</v>
      </c>
      <c r="C4" s="535">
        <f>+AVERAGE(B4:B15)</f>
        <v>106.73036666666668</v>
      </c>
      <c r="E4" s="536">
        <v>44742</v>
      </c>
      <c r="F4" s="535">
        <v>253.5222</v>
      </c>
      <c r="G4" s="535">
        <f>+AVERAGE(F4:F15)</f>
        <v>206.02581666666663</v>
      </c>
    </row>
    <row r="5" spans="1:7">
      <c r="A5" s="536">
        <v>44712</v>
      </c>
      <c r="B5" s="535">
        <v>120.194</v>
      </c>
      <c r="E5" s="536">
        <v>44712</v>
      </c>
      <c r="F5" s="535">
        <v>211.25640000000001</v>
      </c>
    </row>
    <row r="6" spans="1:7">
      <c r="A6" s="536">
        <v>44680</v>
      </c>
      <c r="B6" s="535">
        <v>115.31440000000001</v>
      </c>
      <c r="E6" s="536">
        <v>44680</v>
      </c>
      <c r="F6" s="535">
        <v>205.89099999999999</v>
      </c>
    </row>
    <row r="7" spans="1:7">
      <c r="A7" s="536">
        <v>44651</v>
      </c>
      <c r="B7" s="535">
        <v>111.005</v>
      </c>
      <c r="E7" s="536">
        <v>44651</v>
      </c>
      <c r="F7" s="535">
        <v>190.482</v>
      </c>
    </row>
    <row r="8" spans="1:7">
      <c r="A8" s="536">
        <v>44620</v>
      </c>
      <c r="B8" s="535">
        <v>107.4425</v>
      </c>
      <c r="E8" s="536">
        <v>44620</v>
      </c>
      <c r="F8" s="535">
        <v>208.5652</v>
      </c>
    </row>
    <row r="9" spans="1:7">
      <c r="A9" s="536">
        <v>44592</v>
      </c>
      <c r="B9" s="535">
        <v>105.023</v>
      </c>
      <c r="E9" s="536">
        <v>44592</v>
      </c>
      <c r="F9" s="535">
        <v>223.62780000000001</v>
      </c>
    </row>
    <row r="10" spans="1:7">
      <c r="A10" s="536">
        <v>44561</v>
      </c>
      <c r="B10" s="535">
        <v>102.736</v>
      </c>
      <c r="E10" s="536">
        <v>44561</v>
      </c>
      <c r="F10" s="535">
        <v>204.5591</v>
      </c>
    </row>
    <row r="11" spans="1:7">
      <c r="A11" s="536">
        <v>44530</v>
      </c>
      <c r="B11" s="535">
        <v>100.9388</v>
      </c>
      <c r="E11" s="536">
        <v>44530</v>
      </c>
      <c r="F11" s="535">
        <v>215.8518</v>
      </c>
    </row>
    <row r="12" spans="1:7">
      <c r="A12" s="536">
        <v>44498</v>
      </c>
      <c r="B12" s="535">
        <v>99.720699999999994</v>
      </c>
      <c r="E12" s="536">
        <v>44498</v>
      </c>
      <c r="F12" s="535">
        <v>206.6044</v>
      </c>
    </row>
    <row r="13" spans="1:7">
      <c r="A13" s="536">
        <v>44469</v>
      </c>
      <c r="B13" s="535">
        <v>98.7363</v>
      </c>
      <c r="E13" s="536">
        <v>44469</v>
      </c>
      <c r="F13" s="535">
        <v>194.4117</v>
      </c>
    </row>
    <row r="14" spans="1:7">
      <c r="A14" s="536">
        <v>44439</v>
      </c>
      <c r="B14" s="535">
        <v>97.743300000000005</v>
      </c>
      <c r="E14" s="536">
        <v>44439</v>
      </c>
      <c r="F14" s="535">
        <v>175.63329999999999</v>
      </c>
    </row>
    <row r="15" spans="1:7">
      <c r="A15" s="536">
        <v>44407</v>
      </c>
      <c r="B15" s="535">
        <v>96.694400000000002</v>
      </c>
      <c r="E15" s="536">
        <v>44407</v>
      </c>
      <c r="F15" s="535">
        <v>181.9049</v>
      </c>
    </row>
    <row r="16" spans="1:7">
      <c r="A16" s="536">
        <v>44377</v>
      </c>
      <c r="B16" s="535">
        <v>95.721000000000004</v>
      </c>
      <c r="C16" s="535">
        <f>+AVERAGE(B16:B27)</f>
        <v>84.960441666666654</v>
      </c>
      <c r="E16" s="536">
        <v>44377</v>
      </c>
      <c r="F16" s="535">
        <v>169.8271</v>
      </c>
      <c r="G16" s="535">
        <f>+AVERAGE(F16:F27)</f>
        <v>149.21472499999999</v>
      </c>
    </row>
    <row r="17" spans="1:7">
      <c r="A17" s="536">
        <v>44347</v>
      </c>
      <c r="B17" s="535">
        <v>94.683499999999995</v>
      </c>
      <c r="E17" s="536">
        <v>44347</v>
      </c>
      <c r="F17" s="535">
        <v>163.06710000000001</v>
      </c>
    </row>
    <row r="18" spans="1:7">
      <c r="A18" s="536">
        <v>44316</v>
      </c>
      <c r="B18" s="535">
        <v>93.554900000000004</v>
      </c>
      <c r="E18" s="536">
        <v>44316</v>
      </c>
      <c r="F18" s="535">
        <v>156.13290000000001</v>
      </c>
    </row>
    <row r="19" spans="1:7">
      <c r="A19" s="536">
        <v>44286</v>
      </c>
      <c r="B19" s="535">
        <v>91.987399999999994</v>
      </c>
      <c r="E19" s="536">
        <v>44286</v>
      </c>
      <c r="F19" s="535">
        <v>145.88919999999999</v>
      </c>
    </row>
    <row r="20" spans="1:7">
      <c r="A20" s="536">
        <v>44253</v>
      </c>
      <c r="B20" s="535">
        <v>89.825500000000005</v>
      </c>
      <c r="E20" s="536">
        <v>44253</v>
      </c>
      <c r="F20" s="535">
        <v>148.5378</v>
      </c>
    </row>
    <row r="21" spans="1:7">
      <c r="A21" s="536">
        <v>44225</v>
      </c>
      <c r="B21" s="535">
        <v>87.313900000000004</v>
      </c>
      <c r="E21" s="536">
        <v>44225</v>
      </c>
      <c r="F21" s="535">
        <v>155.69569999999999</v>
      </c>
    </row>
    <row r="22" spans="1:7">
      <c r="A22" s="536">
        <v>44196</v>
      </c>
      <c r="B22" s="535">
        <v>84.146100000000004</v>
      </c>
      <c r="E22" s="536">
        <v>44196</v>
      </c>
      <c r="F22" s="535">
        <v>144.16829999999999</v>
      </c>
    </row>
    <row r="23" spans="1:7">
      <c r="A23" s="536">
        <v>44165</v>
      </c>
      <c r="B23" s="535">
        <v>81.305400000000006</v>
      </c>
      <c r="E23" s="536">
        <v>44165</v>
      </c>
      <c r="F23" s="535">
        <v>152.19560000000001</v>
      </c>
    </row>
    <row r="24" spans="1:7">
      <c r="A24" s="536">
        <v>44134</v>
      </c>
      <c r="B24" s="535">
        <v>78.322599999999994</v>
      </c>
      <c r="E24" s="536">
        <v>44134</v>
      </c>
      <c r="F24" s="535">
        <v>155.39510000000001</v>
      </c>
    </row>
    <row r="25" spans="1:7">
      <c r="A25" s="536">
        <v>44104</v>
      </c>
      <c r="B25" s="535">
        <v>76.174999999999997</v>
      </c>
      <c r="E25" s="536">
        <v>44104</v>
      </c>
      <c r="F25" s="535">
        <v>144.17609999999999</v>
      </c>
    </row>
    <row r="26" spans="1:7">
      <c r="A26" s="536">
        <v>44074</v>
      </c>
      <c r="B26" s="535">
        <v>74.174999999999997</v>
      </c>
      <c r="E26" s="536">
        <v>44074</v>
      </c>
      <c r="F26" s="535">
        <v>130.3741</v>
      </c>
    </row>
    <row r="27" spans="1:7">
      <c r="A27" s="536">
        <v>44043</v>
      </c>
      <c r="B27" s="535">
        <v>72.314999999999998</v>
      </c>
      <c r="E27" s="536">
        <v>44043</v>
      </c>
      <c r="F27" s="535">
        <v>125.1177</v>
      </c>
    </row>
    <row r="28" spans="1:7">
      <c r="A28" s="536">
        <v>44012</v>
      </c>
      <c r="B28" s="535">
        <v>70.454999999999998</v>
      </c>
      <c r="C28" s="535">
        <f>+AVERAGE(B28:B39)</f>
        <v>61.098524999999995</v>
      </c>
      <c r="E28" s="536">
        <v>44012</v>
      </c>
      <c r="F28" s="535">
        <v>106.8475</v>
      </c>
      <c r="G28" s="535">
        <f>+AVERAGE(F28:F39)</f>
        <v>82.214441666666659</v>
      </c>
    </row>
    <row r="29" spans="1:7">
      <c r="A29" s="536">
        <v>43980</v>
      </c>
      <c r="B29" s="535">
        <v>68.533000000000001</v>
      </c>
      <c r="E29" s="536">
        <v>43980</v>
      </c>
      <c r="F29" s="535">
        <v>114.05</v>
      </c>
    </row>
    <row r="30" spans="1:7">
      <c r="A30" s="536">
        <v>43951</v>
      </c>
      <c r="B30" s="535">
        <v>66.832499999999996</v>
      </c>
      <c r="E30" s="536">
        <v>43951</v>
      </c>
      <c r="F30" s="535">
        <v>114.46169999999999</v>
      </c>
    </row>
    <row r="31" spans="1:7">
      <c r="A31" s="536">
        <v>43921</v>
      </c>
      <c r="B31" s="535">
        <v>64.4024</v>
      </c>
      <c r="E31" s="536">
        <v>43921</v>
      </c>
      <c r="F31" s="535">
        <v>81.556799999999996</v>
      </c>
    </row>
    <row r="32" spans="1:7">
      <c r="A32" s="536">
        <v>43889</v>
      </c>
      <c r="B32" s="535">
        <v>62.209099999999999</v>
      </c>
      <c r="E32" s="536">
        <v>43889</v>
      </c>
      <c r="F32" s="535">
        <v>82.422499999999999</v>
      </c>
    </row>
    <row r="33" spans="1:7">
      <c r="A33" s="536">
        <v>43861</v>
      </c>
      <c r="B33" s="535">
        <v>60.347000000000001</v>
      </c>
      <c r="E33" s="536">
        <v>43861</v>
      </c>
      <c r="F33" s="535">
        <v>85.146299999999997</v>
      </c>
    </row>
    <row r="34" spans="1:7">
      <c r="A34" s="536">
        <v>43830</v>
      </c>
      <c r="B34" s="535">
        <v>59.872700000000002</v>
      </c>
      <c r="E34" s="536">
        <v>43830</v>
      </c>
      <c r="F34" s="535">
        <v>75.151700000000005</v>
      </c>
    </row>
    <row r="35" spans="1:7">
      <c r="A35" s="536">
        <v>43798</v>
      </c>
      <c r="B35" s="535">
        <v>59.905000000000001</v>
      </c>
      <c r="E35" s="536">
        <v>43798</v>
      </c>
      <c r="F35" s="535">
        <v>74.613900000000001</v>
      </c>
    </row>
    <row r="36" spans="1:7">
      <c r="A36" s="536">
        <v>43769</v>
      </c>
      <c r="B36" s="535">
        <v>59.652200000000001</v>
      </c>
      <c r="E36" s="536">
        <v>43769</v>
      </c>
      <c r="F36" s="535">
        <v>80.672899999999998</v>
      </c>
    </row>
    <row r="37" spans="1:7">
      <c r="A37" s="536">
        <v>43738</v>
      </c>
      <c r="B37" s="535">
        <v>57.592500000000001</v>
      </c>
      <c r="E37" s="536">
        <v>43738</v>
      </c>
      <c r="F37" s="535">
        <v>63.834800000000001</v>
      </c>
    </row>
    <row r="38" spans="1:7">
      <c r="A38" s="536">
        <v>43707</v>
      </c>
      <c r="B38" s="535">
        <v>59.500900000000001</v>
      </c>
      <c r="E38" s="536">
        <v>43707</v>
      </c>
      <c r="F38" s="535">
        <v>63.3489</v>
      </c>
    </row>
    <row r="39" spans="1:7">
      <c r="A39" s="536">
        <v>43677</v>
      </c>
      <c r="B39" s="535">
        <v>43.88</v>
      </c>
      <c r="E39" s="536">
        <v>43677</v>
      </c>
      <c r="F39" s="535">
        <v>44.466299999999997</v>
      </c>
    </row>
    <row r="40" spans="1:7">
      <c r="A40" s="536">
        <v>43644</v>
      </c>
      <c r="B40" s="535">
        <v>42.478000000000002</v>
      </c>
      <c r="C40" s="535">
        <f>+AVERAGE(B40:B51)</f>
        <v>39.016491666666667</v>
      </c>
      <c r="E40" s="536">
        <v>43644</v>
      </c>
      <c r="F40" s="535">
        <v>43.021999999999998</v>
      </c>
      <c r="G40" s="535">
        <f>+AVERAGE(F40:F51)</f>
        <v>39.334891666666664</v>
      </c>
    </row>
    <row r="41" spans="1:7">
      <c r="A41" s="536">
        <v>43616</v>
      </c>
      <c r="B41" s="535">
        <v>44.787500000000001</v>
      </c>
      <c r="E41" s="536">
        <v>43616</v>
      </c>
      <c r="F41" s="535">
        <v>45.034999999999997</v>
      </c>
    </row>
    <row r="42" spans="1:7">
      <c r="A42" s="536">
        <v>43585</v>
      </c>
      <c r="B42" s="535">
        <v>44.221200000000003</v>
      </c>
      <c r="E42" s="536">
        <v>43585</v>
      </c>
      <c r="F42" s="535">
        <v>44.824199999999998</v>
      </c>
    </row>
    <row r="43" spans="1:7">
      <c r="A43" s="536">
        <v>43553</v>
      </c>
      <c r="B43" s="535">
        <v>43.32</v>
      </c>
      <c r="E43" s="536">
        <v>43553</v>
      </c>
      <c r="F43" s="535">
        <v>43.756700000000002</v>
      </c>
    </row>
    <row r="44" spans="1:7">
      <c r="A44" s="536">
        <v>43524</v>
      </c>
      <c r="B44" s="535">
        <v>39.135599999999997</v>
      </c>
      <c r="E44" s="536">
        <v>43524</v>
      </c>
      <c r="F44" s="535">
        <v>39.4039</v>
      </c>
    </row>
    <row r="45" spans="1:7">
      <c r="A45" s="536">
        <v>43496</v>
      </c>
      <c r="B45" s="535">
        <v>37.313800000000001</v>
      </c>
      <c r="E45" s="536">
        <v>43496</v>
      </c>
      <c r="F45" s="535">
        <v>37.3703</v>
      </c>
    </row>
    <row r="46" spans="1:7">
      <c r="A46" s="536">
        <v>43465</v>
      </c>
      <c r="B46" s="535">
        <v>37.667900000000003</v>
      </c>
      <c r="E46" s="536">
        <v>43465</v>
      </c>
      <c r="F46" s="535">
        <v>37.492800000000003</v>
      </c>
    </row>
    <row r="47" spans="1:7">
      <c r="A47" s="536">
        <v>43434</v>
      </c>
      <c r="B47" s="535">
        <v>37.7485</v>
      </c>
      <c r="E47" s="536">
        <v>43434</v>
      </c>
      <c r="F47" s="535">
        <v>37.872599999999998</v>
      </c>
    </row>
    <row r="48" spans="1:7">
      <c r="A48" s="536">
        <v>43404</v>
      </c>
      <c r="B48" s="535">
        <v>35.906700000000001</v>
      </c>
      <c r="E48" s="536">
        <v>43404</v>
      </c>
      <c r="F48" s="535">
        <v>36.051600000000001</v>
      </c>
    </row>
    <row r="49" spans="1:7">
      <c r="A49" s="536">
        <v>43371</v>
      </c>
      <c r="B49" s="535">
        <v>41.307000000000002</v>
      </c>
      <c r="E49" s="536">
        <v>43371</v>
      </c>
      <c r="F49" s="535">
        <v>41.472999999999999</v>
      </c>
    </row>
    <row r="50" spans="1:7">
      <c r="A50" s="536">
        <v>43343</v>
      </c>
      <c r="B50" s="535">
        <v>36.881500000000003</v>
      </c>
      <c r="E50" s="536">
        <v>43343</v>
      </c>
      <c r="F50" s="535">
        <v>38.107300000000002</v>
      </c>
    </row>
    <row r="51" spans="1:7">
      <c r="A51" s="536">
        <v>43312</v>
      </c>
      <c r="B51" s="535">
        <v>27.430199999999999</v>
      </c>
      <c r="E51" s="536">
        <v>43312</v>
      </c>
      <c r="F51" s="535">
        <v>27.609300000000001</v>
      </c>
    </row>
    <row r="52" spans="1:7">
      <c r="A52" s="536">
        <v>43280</v>
      </c>
      <c r="B52" s="535">
        <v>28.926100000000002</v>
      </c>
      <c r="C52" s="535">
        <f>+AVERAGE(B52:B63)</f>
        <v>20.017808333333335</v>
      </c>
      <c r="E52" s="536">
        <v>43280</v>
      </c>
      <c r="F52" s="535">
        <v>28.841799999999999</v>
      </c>
      <c r="G52" s="535">
        <f>+AVERAGE(F52:F63)</f>
        <v>20.107166666666668</v>
      </c>
    </row>
    <row r="53" spans="1:7">
      <c r="A53" s="536">
        <v>43251</v>
      </c>
      <c r="B53" s="535">
        <v>24.971399999999999</v>
      </c>
      <c r="E53" s="536">
        <v>43251</v>
      </c>
      <c r="F53" s="535">
        <v>25.105599999999999</v>
      </c>
    </row>
    <row r="54" spans="1:7">
      <c r="A54" s="536">
        <v>43220</v>
      </c>
      <c r="B54" s="535">
        <v>20.538699999999999</v>
      </c>
      <c r="E54" s="536">
        <v>43220</v>
      </c>
      <c r="F54" s="535">
        <v>20.455300000000001</v>
      </c>
    </row>
    <row r="55" spans="1:7">
      <c r="A55" s="536">
        <v>43189</v>
      </c>
      <c r="B55" s="535">
        <v>20.1402</v>
      </c>
      <c r="E55" s="536">
        <v>43189</v>
      </c>
      <c r="F55" s="535">
        <v>20.103400000000001</v>
      </c>
    </row>
    <row r="56" spans="1:7">
      <c r="A56" s="536">
        <v>43159</v>
      </c>
      <c r="B56" s="535">
        <v>20.115600000000001</v>
      </c>
      <c r="E56" s="536">
        <v>43159</v>
      </c>
      <c r="F56" s="535">
        <v>20.454899999999999</v>
      </c>
    </row>
    <row r="57" spans="1:7">
      <c r="A57" s="536">
        <v>43131</v>
      </c>
      <c r="B57" s="535">
        <v>19.638100000000001</v>
      </c>
      <c r="E57" s="536">
        <v>43131</v>
      </c>
      <c r="F57" s="535">
        <v>19.7209</v>
      </c>
    </row>
    <row r="58" spans="1:7">
      <c r="A58" s="536">
        <v>43098</v>
      </c>
      <c r="B58" s="535">
        <v>18.623200000000001</v>
      </c>
      <c r="E58" s="536">
        <v>43098</v>
      </c>
      <c r="F58" s="535">
        <v>18.640699999999999</v>
      </c>
    </row>
    <row r="59" spans="1:7">
      <c r="A59" s="536">
        <v>43069</v>
      </c>
      <c r="B59" s="535">
        <v>17.304600000000001</v>
      </c>
      <c r="E59" s="536">
        <v>43069</v>
      </c>
      <c r="F59" s="535">
        <v>17.359500000000001</v>
      </c>
    </row>
    <row r="60" spans="1:7">
      <c r="A60" s="536">
        <v>43039</v>
      </c>
      <c r="B60" s="535">
        <v>17.652200000000001</v>
      </c>
      <c r="E60" s="536">
        <v>43039</v>
      </c>
      <c r="F60" s="535">
        <v>17.836200000000002</v>
      </c>
    </row>
    <row r="61" spans="1:7">
      <c r="A61" s="536">
        <v>43007</v>
      </c>
      <c r="B61" s="535">
        <v>17.3172</v>
      </c>
      <c r="E61" s="536">
        <v>43007</v>
      </c>
      <c r="F61" s="535">
        <v>17.454799999999999</v>
      </c>
    </row>
    <row r="62" spans="1:7">
      <c r="A62" s="536">
        <v>42978</v>
      </c>
      <c r="B62" s="535">
        <v>17.3428</v>
      </c>
      <c r="E62" s="536">
        <v>42978</v>
      </c>
      <c r="F62" s="535">
        <v>17.552299999999999</v>
      </c>
    </row>
    <row r="63" spans="1:7">
      <c r="A63" s="536">
        <v>42947</v>
      </c>
      <c r="B63" s="535">
        <v>17.643599999999999</v>
      </c>
      <c r="E63" s="536">
        <v>42947</v>
      </c>
      <c r="F63" s="535">
        <v>17.7606</v>
      </c>
    </row>
    <row r="64" spans="1:7">
      <c r="A64" s="536">
        <v>42916</v>
      </c>
      <c r="B64" s="535">
        <v>16.627800000000001</v>
      </c>
      <c r="C64" s="535">
        <f>+AVERAGE(B64:B75)</f>
        <v>15.58675</v>
      </c>
      <c r="E64" s="536">
        <v>42916</v>
      </c>
      <c r="F64" s="535">
        <v>16.738399999999999</v>
      </c>
      <c r="G64" s="535">
        <f>+AVERAGE(F64:F75)</f>
        <v>15.760858333333333</v>
      </c>
    </row>
    <row r="65" spans="1:7">
      <c r="A65" s="536">
        <v>42886</v>
      </c>
      <c r="B65" s="535">
        <v>16.1004</v>
      </c>
      <c r="E65" s="536">
        <v>42886</v>
      </c>
      <c r="F65" s="535">
        <v>16.256699999999999</v>
      </c>
    </row>
    <row r="66" spans="1:7">
      <c r="A66" s="536">
        <v>42853</v>
      </c>
      <c r="B66" s="535">
        <v>15.395799999999999</v>
      </c>
      <c r="E66" s="536">
        <v>42853</v>
      </c>
      <c r="F66" s="535">
        <v>15.6105</v>
      </c>
    </row>
    <row r="67" spans="1:7">
      <c r="A67" s="536">
        <v>42825</v>
      </c>
      <c r="B67" s="535">
        <v>15.387499999999999</v>
      </c>
      <c r="E67" s="536">
        <v>42825</v>
      </c>
      <c r="F67" s="535">
        <v>15.5382</v>
      </c>
    </row>
    <row r="68" spans="1:7">
      <c r="A68" s="536">
        <v>42794</v>
      </c>
      <c r="B68" s="535">
        <v>15.4793</v>
      </c>
      <c r="E68" s="536">
        <v>42794</v>
      </c>
      <c r="F68" s="535">
        <v>16.064</v>
      </c>
    </row>
    <row r="69" spans="1:7">
      <c r="A69" s="536">
        <v>42766</v>
      </c>
      <c r="B69" s="535">
        <v>15.898199999999999</v>
      </c>
      <c r="E69" s="536">
        <v>42766</v>
      </c>
      <c r="F69" s="535">
        <v>15.9671</v>
      </c>
    </row>
    <row r="70" spans="1:7">
      <c r="A70" s="536">
        <v>42734</v>
      </c>
      <c r="B70" s="535">
        <v>15.88</v>
      </c>
      <c r="E70" s="536">
        <v>42734</v>
      </c>
      <c r="F70" s="535">
        <v>15.9312</v>
      </c>
    </row>
    <row r="71" spans="1:7">
      <c r="A71" s="536">
        <v>42704</v>
      </c>
      <c r="B71" s="535">
        <v>15.8725</v>
      </c>
      <c r="E71" s="536">
        <v>42704</v>
      </c>
      <c r="F71" s="535">
        <v>16.240300000000001</v>
      </c>
    </row>
    <row r="72" spans="1:7">
      <c r="A72" s="536">
        <v>42674</v>
      </c>
      <c r="B72" s="535">
        <v>15.154</v>
      </c>
      <c r="E72" s="536">
        <v>42674</v>
      </c>
      <c r="F72" s="535">
        <v>15.244899999999999</v>
      </c>
    </row>
    <row r="73" spans="1:7">
      <c r="A73" s="536">
        <v>42643</v>
      </c>
      <c r="B73" s="535">
        <v>15.307499999999999</v>
      </c>
      <c r="E73" s="536">
        <v>42643</v>
      </c>
      <c r="F73" s="535">
        <v>15.2494</v>
      </c>
    </row>
    <row r="74" spans="1:7">
      <c r="A74" s="536">
        <v>42613</v>
      </c>
      <c r="B74" s="535">
        <v>14.933</v>
      </c>
      <c r="E74" s="536">
        <v>42613</v>
      </c>
      <c r="F74" s="535">
        <v>15.133699999999999</v>
      </c>
    </row>
    <row r="75" spans="1:7">
      <c r="A75" s="536">
        <v>42580</v>
      </c>
      <c r="B75" s="535">
        <v>15.005000000000001</v>
      </c>
      <c r="E75" s="536">
        <v>42580</v>
      </c>
      <c r="F75" s="535">
        <v>15.155900000000001</v>
      </c>
    </row>
    <row r="76" spans="1:7">
      <c r="A76" s="536">
        <v>42551</v>
      </c>
      <c r="B76" s="535">
        <v>15.045</v>
      </c>
      <c r="C76" s="535">
        <f>+AVERAGE(B76:B87)</f>
        <v>12.317841666666668</v>
      </c>
      <c r="E76" s="536">
        <v>42551</v>
      </c>
      <c r="F76" s="535">
        <v>15.1838</v>
      </c>
      <c r="G76" s="535">
        <f>+AVERAGE(F76:F87)</f>
        <v>14.361950000000002</v>
      </c>
    </row>
    <row r="77" spans="1:7">
      <c r="A77" s="536">
        <v>42521</v>
      </c>
      <c r="B77" s="535">
        <v>13.988</v>
      </c>
      <c r="E77" s="536">
        <v>42521</v>
      </c>
      <c r="F77" s="535">
        <v>14.117599999999999</v>
      </c>
    </row>
    <row r="78" spans="1:7">
      <c r="A78" s="536">
        <v>42489</v>
      </c>
      <c r="B78" s="535">
        <v>14.2575</v>
      </c>
      <c r="E78" s="536">
        <v>42489</v>
      </c>
      <c r="F78" s="535">
        <v>14.4876</v>
      </c>
    </row>
    <row r="79" spans="1:7">
      <c r="A79" s="536">
        <v>42460</v>
      </c>
      <c r="B79" s="535">
        <v>14.704499999999999</v>
      </c>
      <c r="E79" s="536">
        <v>42460</v>
      </c>
      <c r="F79" s="535">
        <v>14.738799999999999</v>
      </c>
    </row>
    <row r="80" spans="1:7">
      <c r="A80" s="536">
        <v>42429</v>
      </c>
      <c r="B80" s="535">
        <v>15.8367</v>
      </c>
      <c r="E80" s="536">
        <v>42429</v>
      </c>
      <c r="F80" s="535">
        <v>15.8674</v>
      </c>
    </row>
    <row r="81" spans="1:7">
      <c r="A81" s="536">
        <v>42398</v>
      </c>
      <c r="B81" s="535">
        <v>13.951499999999999</v>
      </c>
      <c r="E81" s="536">
        <v>42398</v>
      </c>
      <c r="F81" s="535">
        <v>14.020300000000001</v>
      </c>
    </row>
    <row r="82" spans="1:7">
      <c r="A82" s="536">
        <v>42369</v>
      </c>
      <c r="B82" s="535">
        <v>12.9315</v>
      </c>
      <c r="E82" s="536">
        <v>42369</v>
      </c>
      <c r="F82" s="535">
        <v>14.0406</v>
      </c>
    </row>
    <row r="83" spans="1:7">
      <c r="A83" s="536">
        <v>42338</v>
      </c>
      <c r="B83" s="535">
        <v>9.6866000000000003</v>
      </c>
      <c r="E83" s="536">
        <v>42338</v>
      </c>
      <c r="F83" s="535">
        <v>14.817500000000001</v>
      </c>
    </row>
    <row r="84" spans="1:7">
      <c r="A84" s="536">
        <v>42307</v>
      </c>
      <c r="B84" s="535">
        <v>9.5111000000000008</v>
      </c>
      <c r="E84" s="536">
        <v>42307</v>
      </c>
      <c r="F84" s="535">
        <v>13.635199999999999</v>
      </c>
    </row>
    <row r="85" spans="1:7">
      <c r="A85" s="536">
        <v>42277</v>
      </c>
      <c r="B85" s="535">
        <v>9.4185999999999996</v>
      </c>
      <c r="E85" s="536">
        <v>42277</v>
      </c>
      <c r="F85" s="535">
        <v>14.0174</v>
      </c>
    </row>
    <row r="86" spans="1:7">
      <c r="A86" s="536">
        <v>42247</v>
      </c>
      <c r="B86" s="535">
        <v>9.2964000000000002</v>
      </c>
      <c r="E86" s="536">
        <v>42247</v>
      </c>
      <c r="F86" s="535">
        <v>13.983599999999999</v>
      </c>
    </row>
    <row r="87" spans="1:7">
      <c r="A87" s="536">
        <v>42216</v>
      </c>
      <c r="B87" s="535">
        <v>9.1867000000000001</v>
      </c>
      <c r="E87" s="536">
        <v>42216</v>
      </c>
      <c r="F87" s="535">
        <v>13.4336</v>
      </c>
    </row>
    <row r="88" spans="1:7">
      <c r="A88" s="536">
        <v>42185</v>
      </c>
      <c r="B88" s="535">
        <v>9.0869</v>
      </c>
      <c r="C88" s="535">
        <f>+AVERAGE(B88:B99)</f>
        <v>8.6420083333333331</v>
      </c>
      <c r="E88" s="536">
        <v>42185</v>
      </c>
      <c r="F88" s="535">
        <v>12.998699999999999</v>
      </c>
      <c r="G88" s="535">
        <f>+AVERAGE(F88:F99)</f>
        <v>12.376058333333333</v>
      </c>
    </row>
    <row r="89" spans="1:7">
      <c r="A89" s="536">
        <v>42153</v>
      </c>
      <c r="B89" s="535">
        <v>8.9915000000000003</v>
      </c>
      <c r="E89" s="536">
        <v>42153</v>
      </c>
      <c r="F89" s="535">
        <v>11.8371</v>
      </c>
    </row>
    <row r="90" spans="1:7">
      <c r="A90" s="536">
        <v>42124</v>
      </c>
      <c r="B90" s="535">
        <v>8.9068000000000005</v>
      </c>
      <c r="E90" s="536">
        <v>42124</v>
      </c>
      <c r="F90" s="535">
        <v>12.0115</v>
      </c>
    </row>
    <row r="91" spans="1:7">
      <c r="A91" s="536">
        <v>42094</v>
      </c>
      <c r="B91" s="535">
        <v>8.8190000000000008</v>
      </c>
      <c r="E91" s="536">
        <v>42094</v>
      </c>
      <c r="F91" s="535">
        <v>12.084099999999999</v>
      </c>
    </row>
    <row r="92" spans="1:7">
      <c r="A92" s="536">
        <v>42062</v>
      </c>
      <c r="B92" s="535">
        <v>8.7256</v>
      </c>
      <c r="E92" s="536">
        <v>42062</v>
      </c>
      <c r="F92" s="535">
        <v>12.0939</v>
      </c>
    </row>
    <row r="93" spans="1:7">
      <c r="A93" s="536">
        <v>42034</v>
      </c>
      <c r="B93" s="535">
        <v>8.6424000000000003</v>
      </c>
      <c r="E93" s="536">
        <v>42034</v>
      </c>
      <c r="F93" s="535">
        <v>12.5246</v>
      </c>
    </row>
    <row r="94" spans="1:7">
      <c r="A94" s="536">
        <v>42004</v>
      </c>
      <c r="B94" s="535">
        <v>8.4649999999999999</v>
      </c>
      <c r="E94" s="536">
        <v>42004</v>
      </c>
      <c r="F94" s="535">
        <v>11.7308</v>
      </c>
    </row>
    <row r="95" spans="1:7">
      <c r="A95" s="536">
        <v>41971</v>
      </c>
      <c r="B95" s="535">
        <v>8.5234000000000005</v>
      </c>
      <c r="E95" s="536">
        <v>41971</v>
      </c>
      <c r="F95" s="535">
        <v>11.948</v>
      </c>
    </row>
    <row r="96" spans="1:7">
      <c r="A96" s="536">
        <v>41943</v>
      </c>
      <c r="B96" s="535">
        <v>8.5013000000000005</v>
      </c>
      <c r="E96" s="536">
        <v>41943</v>
      </c>
      <c r="F96" s="535">
        <v>13.352600000000001</v>
      </c>
    </row>
    <row r="97" spans="1:7">
      <c r="A97" s="536">
        <v>41912</v>
      </c>
      <c r="B97" s="535">
        <v>8.4275000000000002</v>
      </c>
      <c r="E97" s="536">
        <v>41912</v>
      </c>
      <c r="F97" s="535">
        <v>14.922800000000001</v>
      </c>
    </row>
    <row r="98" spans="1:7">
      <c r="A98" s="536">
        <v>41880</v>
      </c>
      <c r="B98" s="535">
        <v>8.4032</v>
      </c>
      <c r="E98" s="536">
        <v>41880</v>
      </c>
      <c r="F98" s="535">
        <v>12.956300000000001</v>
      </c>
    </row>
    <row r="99" spans="1:7">
      <c r="A99" s="536">
        <v>41851</v>
      </c>
      <c r="B99" s="535">
        <v>8.2114999999999991</v>
      </c>
      <c r="E99" s="536">
        <v>41851</v>
      </c>
      <c r="F99" s="535">
        <v>10.052300000000001</v>
      </c>
    </row>
    <row r="100" spans="1:7">
      <c r="A100" s="536">
        <v>41820</v>
      </c>
      <c r="B100" s="535">
        <v>8.1323000000000008</v>
      </c>
      <c r="C100" s="535">
        <f>+AVERAGE(B100:B111)</f>
        <v>6.9703083333333327</v>
      </c>
      <c r="E100" s="536">
        <v>41820</v>
      </c>
      <c r="F100" s="535">
        <v>10.1601</v>
      </c>
      <c r="G100" s="535">
        <f>+AVERAGE(F100:F111)</f>
        <v>9.694325000000001</v>
      </c>
    </row>
    <row r="101" spans="1:7">
      <c r="A101" s="536">
        <v>41789</v>
      </c>
      <c r="B101" s="535">
        <v>8.0783000000000005</v>
      </c>
      <c r="E101" s="536">
        <v>41789</v>
      </c>
      <c r="F101" s="535">
        <v>10.95</v>
      </c>
    </row>
    <row r="102" spans="1:7">
      <c r="A102" s="536">
        <v>41759</v>
      </c>
      <c r="B102" s="535">
        <v>8.0013000000000005</v>
      </c>
      <c r="E102" s="536">
        <v>41759</v>
      </c>
      <c r="F102" s="535">
        <v>9.9055</v>
      </c>
    </row>
    <row r="103" spans="1:7">
      <c r="A103" s="536">
        <v>41729</v>
      </c>
      <c r="B103" s="535">
        <v>8.0029000000000003</v>
      </c>
      <c r="E103" s="536">
        <v>41729</v>
      </c>
      <c r="F103" s="535">
        <v>9.9164999999999992</v>
      </c>
    </row>
    <row r="104" spans="1:7">
      <c r="A104" s="536">
        <v>41698</v>
      </c>
      <c r="B104" s="535">
        <v>7.8715000000000002</v>
      </c>
      <c r="E104" s="536">
        <v>41698</v>
      </c>
      <c r="F104" s="535">
        <v>10.2209</v>
      </c>
    </row>
    <row r="105" spans="1:7">
      <c r="A105" s="536">
        <v>41670</v>
      </c>
      <c r="B105" s="535">
        <v>8.0169999999999995</v>
      </c>
      <c r="E105" s="536">
        <v>41670</v>
      </c>
      <c r="F105" s="535">
        <v>12.2811</v>
      </c>
    </row>
    <row r="106" spans="1:7">
      <c r="A106" s="536">
        <v>41639</v>
      </c>
      <c r="B106" s="535">
        <v>6.5197000000000003</v>
      </c>
      <c r="E106" s="536">
        <v>41639</v>
      </c>
      <c r="F106" s="535">
        <v>8.9067000000000007</v>
      </c>
    </row>
    <row r="107" spans="1:7">
      <c r="A107" s="536">
        <v>41607</v>
      </c>
      <c r="B107" s="535">
        <v>6.141</v>
      </c>
      <c r="E107" s="536">
        <v>41607</v>
      </c>
      <c r="F107" s="535">
        <v>8.5664999999999996</v>
      </c>
    </row>
    <row r="108" spans="1:7">
      <c r="A108" s="536">
        <v>41578</v>
      </c>
      <c r="B108" s="535">
        <v>5.9112999999999998</v>
      </c>
      <c r="E108" s="536">
        <v>41578</v>
      </c>
      <c r="F108" s="535">
        <v>9.2134999999999998</v>
      </c>
    </row>
    <row r="109" spans="1:7">
      <c r="A109" s="536">
        <v>41547</v>
      </c>
      <c r="B109" s="535">
        <v>5.7915000000000001</v>
      </c>
      <c r="E109" s="536">
        <v>41547</v>
      </c>
      <c r="F109" s="535">
        <v>9.0823</v>
      </c>
    </row>
    <row r="110" spans="1:7">
      <c r="A110" s="536">
        <v>41516</v>
      </c>
      <c r="B110" s="535">
        <v>5.6714000000000002</v>
      </c>
      <c r="E110" s="536">
        <v>41516</v>
      </c>
      <c r="F110" s="535">
        <v>8.8752999999999993</v>
      </c>
    </row>
    <row r="111" spans="1:7">
      <c r="A111" s="536">
        <v>41486</v>
      </c>
      <c r="B111" s="535">
        <v>5.5054999999999996</v>
      </c>
      <c r="E111" s="536">
        <v>41486</v>
      </c>
      <c r="F111" s="535">
        <v>8.2535000000000007</v>
      </c>
    </row>
    <row r="112" spans="1:7">
      <c r="A112" s="536">
        <v>41453</v>
      </c>
      <c r="B112" s="535">
        <v>5.3864999999999998</v>
      </c>
      <c r="C112" s="535">
        <f>+AVERAGE(B112:B123)</f>
        <v>4.9531666666666672</v>
      </c>
      <c r="E112" s="536">
        <v>41453</v>
      </c>
      <c r="F112" s="535">
        <v>7.8033000000000001</v>
      </c>
      <c r="G112" s="535">
        <f>+AVERAGE(F112:F123)</f>
        <v>7.4692833333333342</v>
      </c>
    </row>
    <row r="113" spans="1:6">
      <c r="A113" s="536">
        <v>41425</v>
      </c>
      <c r="B113" s="535">
        <v>5.2846000000000002</v>
      </c>
      <c r="E113" s="536">
        <v>41425</v>
      </c>
      <c r="F113" s="535">
        <v>8.6289999999999996</v>
      </c>
    </row>
    <row r="114" spans="1:6">
      <c r="A114" s="536">
        <v>41394</v>
      </c>
      <c r="B114" s="535">
        <v>5.1875</v>
      </c>
      <c r="E114" s="536">
        <v>41394</v>
      </c>
      <c r="F114" s="535">
        <v>9.1428999999999991</v>
      </c>
    </row>
    <row r="115" spans="1:6">
      <c r="A115" s="536">
        <v>41362</v>
      </c>
      <c r="B115" s="535">
        <v>5.1212999999999997</v>
      </c>
      <c r="E115" s="536">
        <v>41362</v>
      </c>
      <c r="F115" s="535">
        <v>8.4722000000000008</v>
      </c>
    </row>
    <row r="116" spans="1:6">
      <c r="A116" s="536">
        <v>41333</v>
      </c>
      <c r="B116" s="535">
        <v>5.0453000000000001</v>
      </c>
      <c r="E116" s="536">
        <v>41333</v>
      </c>
      <c r="F116" s="535">
        <v>8.1547000000000001</v>
      </c>
    </row>
    <row r="117" spans="1:6">
      <c r="A117" s="536">
        <v>41305</v>
      </c>
      <c r="B117" s="535">
        <v>4.9785000000000004</v>
      </c>
      <c r="E117" s="536">
        <v>41305</v>
      </c>
      <c r="F117" s="535">
        <v>7.66</v>
      </c>
    </row>
    <row r="118" spans="1:6">
      <c r="A118" s="536">
        <v>41274</v>
      </c>
      <c r="B118" s="535">
        <v>4.9154999999999998</v>
      </c>
      <c r="E118" s="536">
        <v>41274</v>
      </c>
      <c r="F118" s="535">
        <v>6.8490000000000002</v>
      </c>
    </row>
    <row r="119" spans="1:6">
      <c r="A119" s="536">
        <v>41243</v>
      </c>
      <c r="B119" s="535">
        <v>4.8369999999999997</v>
      </c>
      <c r="E119" s="536">
        <v>41243</v>
      </c>
      <c r="F119" s="535">
        <v>6.7117000000000004</v>
      </c>
    </row>
    <row r="120" spans="1:6">
      <c r="A120" s="536">
        <v>41213</v>
      </c>
      <c r="B120" s="535">
        <v>4.7663000000000002</v>
      </c>
      <c r="E120" s="536">
        <v>41213</v>
      </c>
      <c r="F120" s="535">
        <v>6.6233000000000004</v>
      </c>
    </row>
    <row r="121" spans="1:6">
      <c r="A121" s="536">
        <v>41180</v>
      </c>
      <c r="B121" s="535">
        <v>4.6966000000000001</v>
      </c>
      <c r="E121" s="536">
        <v>41180</v>
      </c>
      <c r="F121" s="535">
        <v>6.3033000000000001</v>
      </c>
    </row>
    <row r="122" spans="1:6">
      <c r="A122" s="536">
        <v>41152</v>
      </c>
      <c r="B122" s="535">
        <v>4.6384999999999996</v>
      </c>
      <c r="E122" s="536">
        <v>41152</v>
      </c>
      <c r="F122" s="535">
        <v>6.5575000000000001</v>
      </c>
    </row>
    <row r="123" spans="1:6">
      <c r="B123" s="535">
        <v>4.5804</v>
      </c>
      <c r="E123" s="536">
        <v>41121</v>
      </c>
      <c r="F123" s="535">
        <v>6.7244999999999999</v>
      </c>
    </row>
    <row r="124" spans="1:6">
      <c r="B124" s="535">
        <v>4.5223000000000004</v>
      </c>
      <c r="E124" s="536">
        <v>41089</v>
      </c>
      <c r="F124" s="535">
        <v>6.6510999999999996</v>
      </c>
    </row>
    <row r="125" spans="1:6">
      <c r="A125" s="536">
        <v>41124</v>
      </c>
      <c r="B125" s="535">
        <v>4.4641999999999999</v>
      </c>
      <c r="E125" s="536"/>
    </row>
    <row r="126" spans="1:6">
      <c r="A126" s="536">
        <v>41096</v>
      </c>
      <c r="E126" s="536"/>
    </row>
    <row r="127" spans="1:6">
      <c r="E127" s="536"/>
    </row>
    <row r="128" spans="1:6">
      <c r="E128" s="536"/>
    </row>
    <row r="129" spans="5:5">
      <c r="E129" s="536"/>
    </row>
    <row r="130" spans="5:5">
      <c r="E130" s="536"/>
    </row>
    <row r="131" spans="5:5">
      <c r="E131" s="536"/>
    </row>
    <row r="132" spans="5:5">
      <c r="E132" s="536"/>
    </row>
    <row r="133" spans="5:5">
      <c r="E133" s="536"/>
    </row>
    <row r="134" spans="5:5">
      <c r="E134" s="536"/>
    </row>
    <row r="135" spans="5:5">
      <c r="E135" s="536"/>
    </row>
    <row r="136" spans="5:5">
      <c r="E136" s="536"/>
    </row>
    <row r="137" spans="5:5">
      <c r="E137" s="536"/>
    </row>
    <row r="138" spans="5:5">
      <c r="E138" s="536"/>
    </row>
    <row r="139" spans="5:5">
      <c r="E139" s="536"/>
    </row>
    <row r="140" spans="5:5">
      <c r="E140" s="536"/>
    </row>
    <row r="141" spans="5:5">
      <c r="E141" s="536"/>
    </row>
    <row r="142" spans="5:5">
      <c r="E142" s="536"/>
    </row>
    <row r="143" spans="5:5">
      <c r="E143" s="536"/>
    </row>
    <row r="144" spans="5:5">
      <c r="E144" s="536"/>
    </row>
    <row r="145" spans="5:5">
      <c r="E145" s="536"/>
    </row>
    <row r="146" spans="5:5">
      <c r="E146" s="536"/>
    </row>
    <row r="147" spans="5:5">
      <c r="E147" s="536"/>
    </row>
    <row r="148" spans="5:5">
      <c r="E148" s="536"/>
    </row>
    <row r="149" spans="5:5">
      <c r="E149" s="536"/>
    </row>
    <row r="150" spans="5:5">
      <c r="E150" s="536"/>
    </row>
    <row r="151" spans="5:5">
      <c r="E151" s="536"/>
    </row>
    <row r="152" spans="5:5">
      <c r="E152" s="536"/>
    </row>
    <row r="153" spans="5:5">
      <c r="E153" s="536"/>
    </row>
    <row r="154" spans="5:5">
      <c r="E154" s="536"/>
    </row>
    <row r="155" spans="5:5">
      <c r="E155" s="536"/>
    </row>
    <row r="156" spans="5:5">
      <c r="E156" s="536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4">
    <tabColor rgb="FFFFFF00"/>
  </sheetPr>
  <dimension ref="A1:AB119"/>
  <sheetViews>
    <sheetView view="pageBreakPreview" topLeftCell="A83" zoomScaleSheetLayoutView="100" workbookViewId="0">
      <selection activeCell="L118" sqref="L118"/>
    </sheetView>
  </sheetViews>
  <sheetFormatPr baseColWidth="10" defaultColWidth="8.83203125" defaultRowHeight="13"/>
  <cols>
    <col min="1" max="1" width="33.1640625" style="3" customWidth="1"/>
    <col min="2" max="7" width="12.33203125" style="2" hidden="1" customWidth="1"/>
    <col min="8" max="10" width="12.33203125" style="2" customWidth="1"/>
    <col min="11" max="13" width="8.83203125" style="3"/>
    <col min="14" max="14" width="11.33203125" style="3" customWidth="1"/>
    <col min="15" max="15" width="10.33203125" style="3" customWidth="1"/>
    <col min="16" max="16" width="11.33203125" style="3" customWidth="1"/>
    <col min="17" max="17" width="39.5" style="3" bestFit="1" customWidth="1"/>
    <col min="18" max="18" width="40" style="3" bestFit="1" customWidth="1"/>
    <col min="19" max="19" width="38" style="3" bestFit="1" customWidth="1"/>
    <col min="20" max="20" width="39.5" style="3" bestFit="1" customWidth="1"/>
    <col min="21" max="16384" width="8.83203125" style="3"/>
  </cols>
  <sheetData>
    <row r="1" spans="1:28" ht="19">
      <c r="A1" s="1" t="s">
        <v>38</v>
      </c>
    </row>
    <row r="2" spans="1:28" ht="26">
      <c r="A2" s="1" t="s">
        <v>63</v>
      </c>
      <c r="S2"/>
      <c r="T2" s="546" t="s">
        <v>626</v>
      </c>
      <c r="U2" s="546" t="s">
        <v>627</v>
      </c>
      <c r="V2" s="546" t="s">
        <v>628</v>
      </c>
      <c r="W2" s="546" t="s">
        <v>629</v>
      </c>
      <c r="X2"/>
    </row>
    <row r="3" spans="1:28" ht="26">
      <c r="S3" s="546" t="s">
        <v>623</v>
      </c>
      <c r="T3" s="546"/>
      <c r="U3" s="546"/>
      <c r="V3" s="546"/>
      <c r="W3" s="546" t="s">
        <v>630</v>
      </c>
      <c r="X3"/>
    </row>
    <row r="4" spans="1:28" ht="26">
      <c r="A4" s="136" t="s">
        <v>180</v>
      </c>
      <c r="B4" s="9" t="s">
        <v>285</v>
      </c>
      <c r="S4" s="546" t="s">
        <v>624</v>
      </c>
      <c r="T4" s="546"/>
      <c r="U4" s="546"/>
      <c r="V4" s="546"/>
      <c r="W4" s="546" t="s">
        <v>631</v>
      </c>
      <c r="X4"/>
    </row>
    <row r="5" spans="1:28" ht="26">
      <c r="S5" s="546" t="s">
        <v>625</v>
      </c>
      <c r="T5" s="546"/>
      <c r="U5" s="546"/>
      <c r="V5" s="546"/>
      <c r="W5" s="546">
        <v>44377</v>
      </c>
      <c r="X5"/>
    </row>
    <row r="6" spans="1:28" ht="26">
      <c r="A6" s="4"/>
      <c r="B6" s="7" t="s">
        <v>168</v>
      </c>
      <c r="C6" s="7" t="s">
        <v>164</v>
      </c>
      <c r="D6" s="7" t="s">
        <v>165</v>
      </c>
      <c r="E6" s="7" t="s">
        <v>175</v>
      </c>
      <c r="F6" s="7" t="s">
        <v>176</v>
      </c>
      <c r="G6" s="7" t="s">
        <v>177</v>
      </c>
      <c r="H6" s="7" t="s">
        <v>178</v>
      </c>
      <c r="I6" s="7" t="s">
        <v>179</v>
      </c>
      <c r="J6" s="7" t="s">
        <v>180</v>
      </c>
      <c r="K6" s="9" t="s">
        <v>583</v>
      </c>
      <c r="L6" s="9" t="s">
        <v>584</v>
      </c>
      <c r="M6" s="9" t="s">
        <v>585</v>
      </c>
      <c r="N6" s="9" t="s">
        <v>586</v>
      </c>
      <c r="O6" s="9" t="s">
        <v>587</v>
      </c>
      <c r="P6" s="9" t="s">
        <v>588</v>
      </c>
      <c r="S6" s="514"/>
      <c r="T6" s="514"/>
      <c r="U6" s="514"/>
      <c r="V6" s="546" t="s">
        <v>632</v>
      </c>
      <c r="W6" s="546" t="s">
        <v>632</v>
      </c>
      <c r="X6" s="546" t="s">
        <v>633</v>
      </c>
    </row>
    <row r="7" spans="1:28" ht="26">
      <c r="A7" s="2"/>
      <c r="B7" s="11">
        <v>41455</v>
      </c>
      <c r="C7" s="11">
        <v>41820</v>
      </c>
      <c r="D7" s="11">
        <v>42185</v>
      </c>
      <c r="E7" s="11">
        <v>42551</v>
      </c>
      <c r="F7" s="11">
        <v>42916</v>
      </c>
      <c r="G7" s="11">
        <v>43281</v>
      </c>
      <c r="H7" s="11">
        <v>43646</v>
      </c>
      <c r="I7" s="11">
        <v>44012</v>
      </c>
      <c r="J7" s="11">
        <v>44377</v>
      </c>
      <c r="K7" s="548">
        <v>44742</v>
      </c>
      <c r="L7" s="548">
        <v>45107</v>
      </c>
      <c r="M7" s="548">
        <v>45473</v>
      </c>
      <c r="N7" s="548">
        <v>45838</v>
      </c>
      <c r="O7" s="548">
        <v>46203</v>
      </c>
      <c r="P7" s="548">
        <v>46204</v>
      </c>
      <c r="S7" s="514"/>
      <c r="T7" s="514"/>
      <c r="U7" s="514"/>
      <c r="V7" s="546"/>
      <c r="W7" s="546"/>
      <c r="X7" s="546" t="s">
        <v>634</v>
      </c>
    </row>
    <row r="8" spans="1:28" ht="12.75" customHeight="1">
      <c r="A8" s="807" t="s">
        <v>64</v>
      </c>
      <c r="B8" s="805" t="s">
        <v>288</v>
      </c>
      <c r="C8" s="805" t="s">
        <v>288</v>
      </c>
      <c r="D8" s="805" t="s">
        <v>288</v>
      </c>
      <c r="E8" s="805" t="s">
        <v>288</v>
      </c>
      <c r="F8" s="805" t="s">
        <v>288</v>
      </c>
      <c r="G8" s="805" t="s">
        <v>288</v>
      </c>
      <c r="H8" s="805" t="s">
        <v>288</v>
      </c>
      <c r="I8" s="805" t="s">
        <v>288</v>
      </c>
      <c r="J8" s="805" t="s">
        <v>288</v>
      </c>
      <c r="K8" s="805" t="s">
        <v>288</v>
      </c>
      <c r="L8" s="805" t="s">
        <v>288</v>
      </c>
      <c r="M8" s="805" t="s">
        <v>288</v>
      </c>
      <c r="N8" s="805" t="s">
        <v>288</v>
      </c>
      <c r="O8" s="805" t="s">
        <v>288</v>
      </c>
      <c r="P8" s="805" t="s">
        <v>288</v>
      </c>
      <c r="S8" s="546" t="s">
        <v>635</v>
      </c>
      <c r="T8" s="514"/>
      <c r="U8" s="514"/>
      <c r="V8" s="514"/>
      <c r="W8" s="514"/>
      <c r="X8" s="514"/>
    </row>
    <row r="9" spans="1:28" ht="26">
      <c r="A9" s="808"/>
      <c r="B9" s="806"/>
      <c r="C9" s="806"/>
      <c r="D9" s="806"/>
      <c r="E9" s="806"/>
      <c r="F9" s="806"/>
      <c r="G9" s="806"/>
      <c r="H9" s="806"/>
      <c r="I9" s="806"/>
      <c r="J9" s="806"/>
      <c r="K9" s="806"/>
      <c r="L9" s="806"/>
      <c r="M9" s="806"/>
      <c r="N9" s="806"/>
      <c r="O9" s="806"/>
      <c r="P9" s="806"/>
      <c r="S9" s="546" t="s">
        <v>636</v>
      </c>
      <c r="T9" s="514"/>
      <c r="U9" s="514"/>
      <c r="V9" s="514"/>
      <c r="W9" s="514"/>
      <c r="X9" s="514"/>
    </row>
    <row r="10" spans="1:28" ht="26">
      <c r="A10" s="3" t="s">
        <v>65</v>
      </c>
      <c r="B10" s="18">
        <v>19884</v>
      </c>
      <c r="C10" s="18">
        <v>19884</v>
      </c>
      <c r="D10" s="18">
        <v>19885</v>
      </c>
      <c r="E10" s="30">
        <f t="shared" ref="E10:G10" si="0">D10</f>
        <v>19885</v>
      </c>
      <c r="F10" s="30">
        <f t="shared" si="0"/>
        <v>19885</v>
      </c>
      <c r="G10" s="30">
        <f t="shared" si="0"/>
        <v>19885</v>
      </c>
      <c r="H10" s="18">
        <f>I10</f>
        <v>19885</v>
      </c>
      <c r="I10" s="18">
        <f>J10</f>
        <v>19885</v>
      </c>
      <c r="J10" s="18">
        <f t="shared" ref="J10:J16" si="1">T10</f>
        <v>19885</v>
      </c>
      <c r="K10" s="30">
        <f>J10</f>
        <v>19885</v>
      </c>
      <c r="L10" s="30">
        <f t="shared" ref="L10:O10" si="2">K10</f>
        <v>19885</v>
      </c>
      <c r="M10" s="30">
        <f t="shared" si="2"/>
        <v>19885</v>
      </c>
      <c r="N10" s="30">
        <f t="shared" si="2"/>
        <v>19885</v>
      </c>
      <c r="O10" s="30">
        <f t="shared" si="2"/>
        <v>19885</v>
      </c>
      <c r="P10" s="30">
        <f t="shared" ref="P10" si="3">O10</f>
        <v>19885</v>
      </c>
      <c r="S10" s="514" t="s">
        <v>65</v>
      </c>
      <c r="T10" s="18">
        <v>19885</v>
      </c>
      <c r="U10" s="18">
        <v>66.900000000000006</v>
      </c>
      <c r="V10" s="18">
        <v>100</v>
      </c>
      <c r="W10" s="18">
        <v>506822</v>
      </c>
      <c r="X10" s="18"/>
      <c r="Y10" s="18"/>
      <c r="Z10" s="18"/>
      <c r="AA10" s="18"/>
    </row>
    <row r="11" spans="1:28" ht="26">
      <c r="A11" s="3" t="s">
        <v>651</v>
      </c>
      <c r="B11" s="18">
        <v>14873</v>
      </c>
      <c r="C11" s="18">
        <v>14873</v>
      </c>
      <c r="D11" s="18">
        <v>14873</v>
      </c>
      <c r="E11" s="30">
        <f t="shared" ref="E11:G11" si="4">D11</f>
        <v>14873</v>
      </c>
      <c r="F11" s="30">
        <f t="shared" si="4"/>
        <v>14873</v>
      </c>
      <c r="G11" s="30">
        <f t="shared" si="4"/>
        <v>14873</v>
      </c>
      <c r="H11" s="18">
        <v>14873</v>
      </c>
      <c r="I11" s="18">
        <v>14873</v>
      </c>
      <c r="J11" s="18" t="str">
        <f t="shared" si="1"/>
        <v>-</v>
      </c>
      <c r="K11" s="30" t="str">
        <f t="shared" ref="K11:O20" si="5">J11</f>
        <v>-</v>
      </c>
      <c r="L11" s="30" t="str">
        <f t="shared" si="5"/>
        <v>-</v>
      </c>
      <c r="M11" s="30" t="str">
        <f t="shared" si="5"/>
        <v>-</v>
      </c>
      <c r="N11" s="30" t="str">
        <f t="shared" si="5"/>
        <v>-</v>
      </c>
      <c r="O11" s="30" t="str">
        <f t="shared" si="5"/>
        <v>-</v>
      </c>
      <c r="P11" s="30" t="str">
        <f t="shared" ref="P11" si="6">O11</f>
        <v>-</v>
      </c>
      <c r="S11" s="514" t="s">
        <v>637</v>
      </c>
      <c r="T11" s="18" t="s">
        <v>617</v>
      </c>
      <c r="U11" s="18" t="s">
        <v>617</v>
      </c>
      <c r="V11" s="18" t="s">
        <v>617</v>
      </c>
      <c r="W11" s="18">
        <v>120982</v>
      </c>
      <c r="X11" s="18"/>
      <c r="Y11" s="18"/>
      <c r="Z11" s="18"/>
      <c r="AA11" s="18"/>
    </row>
    <row r="12" spans="1:28" ht="26">
      <c r="A12" s="3" t="s">
        <v>650</v>
      </c>
      <c r="B12" s="18">
        <v>22535</v>
      </c>
      <c r="C12" s="18">
        <v>22535</v>
      </c>
      <c r="D12" s="18">
        <v>22535</v>
      </c>
      <c r="E12" s="30">
        <f t="shared" ref="E12:G12" si="7">D12</f>
        <v>22535</v>
      </c>
      <c r="F12" s="30">
        <f t="shared" si="7"/>
        <v>22535</v>
      </c>
      <c r="G12" s="30">
        <f t="shared" si="7"/>
        <v>22535</v>
      </c>
      <c r="H12" s="18">
        <f t="shared" ref="H12:I12" si="8">I12</f>
        <v>2979</v>
      </c>
      <c r="I12" s="18">
        <f t="shared" si="8"/>
        <v>2979</v>
      </c>
      <c r="J12" s="18">
        <f t="shared" si="1"/>
        <v>2979</v>
      </c>
      <c r="K12" s="30">
        <f t="shared" si="5"/>
        <v>2979</v>
      </c>
      <c r="L12" s="30">
        <f t="shared" si="5"/>
        <v>2979</v>
      </c>
      <c r="M12" s="30">
        <f t="shared" si="5"/>
        <v>2979</v>
      </c>
      <c r="N12" s="30">
        <f t="shared" si="5"/>
        <v>2979</v>
      </c>
      <c r="O12" s="30">
        <f t="shared" si="5"/>
        <v>2979</v>
      </c>
      <c r="P12" s="30">
        <f t="shared" ref="P12" si="9">O12</f>
        <v>2979</v>
      </c>
      <c r="S12" s="514" t="s">
        <v>638</v>
      </c>
      <c r="T12" s="18">
        <v>2979</v>
      </c>
      <c r="U12" s="18">
        <v>100</v>
      </c>
      <c r="V12" s="18">
        <v>100</v>
      </c>
      <c r="W12" s="18">
        <v>141684</v>
      </c>
      <c r="X12" s="18"/>
      <c r="Y12" s="18"/>
      <c r="Z12" s="18"/>
      <c r="AA12" s="18"/>
    </row>
    <row r="13" spans="1:28" ht="26">
      <c r="A13" s="3" t="s">
        <v>67</v>
      </c>
      <c r="B13" s="18">
        <v>15014</v>
      </c>
      <c r="C13" s="18">
        <v>15044</v>
      </c>
      <c r="D13" s="18">
        <v>15014</v>
      </c>
      <c r="E13" s="30">
        <f t="shared" ref="E13:G13" si="10">D13</f>
        <v>15014</v>
      </c>
      <c r="F13" s="30">
        <f t="shared" si="10"/>
        <v>15014</v>
      </c>
      <c r="G13" s="30">
        <f t="shared" si="10"/>
        <v>15014</v>
      </c>
      <c r="H13" s="18">
        <v>15044</v>
      </c>
      <c r="I13" s="18">
        <v>15044</v>
      </c>
      <c r="J13" s="18" t="str">
        <f t="shared" si="1"/>
        <v>-</v>
      </c>
      <c r="K13" s="30" t="str">
        <f t="shared" si="5"/>
        <v>-</v>
      </c>
      <c r="L13" s="30" t="str">
        <f t="shared" si="5"/>
        <v>-</v>
      </c>
      <c r="M13" s="30" t="str">
        <f t="shared" si="5"/>
        <v>-</v>
      </c>
      <c r="N13" s="30" t="str">
        <f t="shared" si="5"/>
        <v>-</v>
      </c>
      <c r="O13" s="30" t="str">
        <f t="shared" si="5"/>
        <v>-</v>
      </c>
      <c r="P13" s="30" t="str">
        <f t="shared" ref="P13" si="11">O13</f>
        <v>-</v>
      </c>
      <c r="S13" s="514" t="s">
        <v>639</v>
      </c>
      <c r="T13" s="18" t="s">
        <v>617</v>
      </c>
      <c r="U13" s="18" t="s">
        <v>617</v>
      </c>
      <c r="V13" s="18" t="s">
        <v>617</v>
      </c>
      <c r="W13" s="18">
        <v>43344</v>
      </c>
      <c r="X13" s="18"/>
      <c r="Y13" s="18"/>
      <c r="Z13" s="18"/>
      <c r="AA13" s="18"/>
    </row>
    <row r="14" spans="1:28" ht="26">
      <c r="A14" s="3" t="s">
        <v>69</v>
      </c>
      <c r="B14" s="18">
        <v>11453</v>
      </c>
      <c r="C14" s="18">
        <v>11453</v>
      </c>
      <c r="D14" s="18">
        <v>11453</v>
      </c>
      <c r="E14" s="30">
        <f t="shared" ref="E14:G14" si="12">D14</f>
        <v>11453</v>
      </c>
      <c r="F14" s="30">
        <f t="shared" si="12"/>
        <v>11453</v>
      </c>
      <c r="G14" s="30">
        <f t="shared" si="12"/>
        <v>11453</v>
      </c>
      <c r="H14" s="18">
        <f t="shared" ref="H14:I14" si="13">I14</f>
        <v>11242</v>
      </c>
      <c r="I14" s="18">
        <f t="shared" si="13"/>
        <v>11242</v>
      </c>
      <c r="J14" s="18">
        <f t="shared" si="1"/>
        <v>11242</v>
      </c>
      <c r="K14" s="30">
        <f t="shared" si="5"/>
        <v>11242</v>
      </c>
      <c r="L14" s="30">
        <f t="shared" si="5"/>
        <v>11242</v>
      </c>
      <c r="M14" s="30">
        <f t="shared" si="5"/>
        <v>11242</v>
      </c>
      <c r="N14" s="30">
        <f t="shared" si="5"/>
        <v>11242</v>
      </c>
      <c r="O14" s="30">
        <f t="shared" si="5"/>
        <v>11242</v>
      </c>
      <c r="P14" s="30">
        <f t="shared" ref="P14" si="14">O14</f>
        <v>11242</v>
      </c>
      <c r="S14" s="514" t="s">
        <v>69</v>
      </c>
      <c r="T14" s="18">
        <v>11242</v>
      </c>
      <c r="U14" s="18">
        <v>84.9</v>
      </c>
      <c r="V14" s="18">
        <v>80</v>
      </c>
      <c r="W14" s="18">
        <v>277155</v>
      </c>
      <c r="X14" s="18"/>
      <c r="Y14" s="18"/>
      <c r="Z14" s="18"/>
      <c r="AA14" s="18"/>
    </row>
    <row r="15" spans="1:28" ht="26">
      <c r="A15" s="3" t="s">
        <v>640</v>
      </c>
      <c r="B15" s="24">
        <v>11242</v>
      </c>
      <c r="C15" s="24">
        <v>11242</v>
      </c>
      <c r="D15" s="24">
        <v>11242</v>
      </c>
      <c r="E15" s="31">
        <f t="shared" ref="E15:G15" si="15">D15</f>
        <v>11242</v>
      </c>
      <c r="F15" s="31">
        <f t="shared" si="15"/>
        <v>11242</v>
      </c>
      <c r="G15" s="31">
        <f t="shared" si="15"/>
        <v>11242</v>
      </c>
      <c r="H15" s="18">
        <f t="shared" ref="H15:I15" si="16">I15</f>
        <v>32173</v>
      </c>
      <c r="I15" s="18">
        <f t="shared" si="16"/>
        <v>32173</v>
      </c>
      <c r="J15" s="18">
        <f t="shared" si="1"/>
        <v>32173</v>
      </c>
      <c r="K15" s="30">
        <f t="shared" si="5"/>
        <v>32173</v>
      </c>
      <c r="L15" s="30">
        <f t="shared" si="5"/>
        <v>32173</v>
      </c>
      <c r="M15" s="30">
        <f t="shared" si="5"/>
        <v>32173</v>
      </c>
      <c r="N15" s="30">
        <f t="shared" si="5"/>
        <v>32173</v>
      </c>
      <c r="O15" s="30">
        <f t="shared" si="5"/>
        <v>32173</v>
      </c>
      <c r="P15" s="30">
        <f t="shared" ref="P15" si="17">O15</f>
        <v>32173</v>
      </c>
      <c r="S15" s="514" t="s">
        <v>640</v>
      </c>
      <c r="T15" s="18">
        <v>32173</v>
      </c>
      <c r="U15" s="18">
        <v>84.7</v>
      </c>
      <c r="V15" s="18">
        <v>80</v>
      </c>
      <c r="W15" s="18">
        <v>907118</v>
      </c>
      <c r="X15" s="18"/>
      <c r="Y15" s="18"/>
      <c r="Z15" s="18"/>
      <c r="AA15" s="18"/>
      <c r="AB15" s="18"/>
    </row>
    <row r="16" spans="1:28" ht="26">
      <c r="A16" s="3" t="s">
        <v>649</v>
      </c>
      <c r="B16" s="18">
        <v>109610</v>
      </c>
      <c r="C16" s="18">
        <v>109610</v>
      </c>
      <c r="D16" s="18">
        <v>109610</v>
      </c>
      <c r="E16" s="30">
        <f t="shared" ref="E16:G16" si="18">D16</f>
        <v>109610</v>
      </c>
      <c r="F16" s="30">
        <f t="shared" si="18"/>
        <v>109610</v>
      </c>
      <c r="G16" s="30">
        <f t="shared" si="18"/>
        <v>109610</v>
      </c>
      <c r="H16" s="18">
        <f t="shared" ref="H16:I16" si="19">I16</f>
        <v>27530</v>
      </c>
      <c r="I16" s="18">
        <f t="shared" si="19"/>
        <v>27530</v>
      </c>
      <c r="J16" s="18">
        <f t="shared" si="1"/>
        <v>27530</v>
      </c>
      <c r="K16" s="30">
        <f t="shared" si="5"/>
        <v>27530</v>
      </c>
      <c r="L16" s="30">
        <f t="shared" si="5"/>
        <v>27530</v>
      </c>
      <c r="M16" s="30">
        <f t="shared" si="5"/>
        <v>27530</v>
      </c>
      <c r="N16" s="30">
        <f t="shared" si="5"/>
        <v>27530</v>
      </c>
      <c r="O16" s="30">
        <f t="shared" si="5"/>
        <v>27530</v>
      </c>
      <c r="P16" s="30">
        <f t="shared" ref="P16" si="20">O16</f>
        <v>27530</v>
      </c>
      <c r="S16" s="514" t="s">
        <v>641</v>
      </c>
      <c r="T16" s="18">
        <v>27530</v>
      </c>
      <c r="U16" s="18">
        <v>80.2</v>
      </c>
      <c r="V16" s="18" t="s">
        <v>617</v>
      </c>
      <c r="W16" s="18">
        <v>494581</v>
      </c>
      <c r="X16" s="18"/>
      <c r="Y16" s="18"/>
      <c r="Z16" s="18"/>
      <c r="AA16" s="18"/>
      <c r="AB16" s="18"/>
    </row>
    <row r="17" spans="1:28" ht="26">
      <c r="A17" s="3" t="s">
        <v>644</v>
      </c>
      <c r="B17" s="18">
        <v>0</v>
      </c>
      <c r="C17" s="18">
        <v>0</v>
      </c>
      <c r="D17" s="18">
        <v>0</v>
      </c>
      <c r="E17" s="30">
        <v>0</v>
      </c>
      <c r="F17" s="30">
        <v>0</v>
      </c>
      <c r="G17" s="30">
        <v>0</v>
      </c>
      <c r="H17" s="18">
        <f t="shared" ref="H17:I17" si="21">I17</f>
        <v>8017</v>
      </c>
      <c r="I17" s="18">
        <f t="shared" si="21"/>
        <v>8017</v>
      </c>
      <c r="J17" s="18">
        <f>T20</f>
        <v>8017</v>
      </c>
      <c r="K17" s="30">
        <f t="shared" si="5"/>
        <v>8017</v>
      </c>
      <c r="L17" s="30">
        <f t="shared" si="5"/>
        <v>8017</v>
      </c>
      <c r="M17" s="30">
        <f t="shared" si="5"/>
        <v>8017</v>
      </c>
      <c r="N17" s="30">
        <f t="shared" si="5"/>
        <v>8017</v>
      </c>
      <c r="O17" s="30">
        <f t="shared" si="5"/>
        <v>8017</v>
      </c>
      <c r="P17" s="30">
        <f t="shared" ref="P17" si="22">O17</f>
        <v>8017</v>
      </c>
      <c r="S17" s="546" t="s">
        <v>642</v>
      </c>
      <c r="T17" s="18"/>
      <c r="U17" s="18">
        <v>93809</v>
      </c>
      <c r="V17" s="18">
        <v>80.099999999999994</v>
      </c>
      <c r="W17" s="18">
        <v>2491686</v>
      </c>
      <c r="X17" s="18"/>
      <c r="Y17" s="18"/>
      <c r="Z17" s="18"/>
      <c r="AA17" s="18"/>
      <c r="AB17" s="18"/>
    </row>
    <row r="18" spans="1:28" ht="26">
      <c r="A18" s="3" t="s">
        <v>68</v>
      </c>
      <c r="B18" s="24">
        <v>35855</v>
      </c>
      <c r="C18" s="24">
        <v>35855</v>
      </c>
      <c r="D18" s="24">
        <v>35855</v>
      </c>
      <c r="E18" s="31">
        <f t="shared" ref="E18:G18" si="23">D18</f>
        <v>35855</v>
      </c>
      <c r="F18" s="31">
        <f t="shared" si="23"/>
        <v>35855</v>
      </c>
      <c r="G18" s="31">
        <f t="shared" si="23"/>
        <v>35855</v>
      </c>
      <c r="H18" s="18">
        <f t="shared" ref="H18:I18" si="24">I18</f>
        <v>11465</v>
      </c>
      <c r="I18" s="18">
        <f t="shared" si="24"/>
        <v>11465</v>
      </c>
      <c r="J18" s="18">
        <f>T21</f>
        <v>11465</v>
      </c>
      <c r="K18" s="30">
        <f t="shared" si="5"/>
        <v>11465</v>
      </c>
      <c r="L18" s="30">
        <f t="shared" si="5"/>
        <v>11465</v>
      </c>
      <c r="M18" s="30">
        <f t="shared" si="5"/>
        <v>11465</v>
      </c>
      <c r="N18" s="30">
        <f t="shared" si="5"/>
        <v>11465</v>
      </c>
      <c r="O18" s="30">
        <f t="shared" si="5"/>
        <v>11465</v>
      </c>
      <c r="P18" s="30">
        <f t="shared" ref="P18" si="25">O18</f>
        <v>11465</v>
      </c>
      <c r="S18" s="546" t="s">
        <v>643</v>
      </c>
      <c r="T18" s="18"/>
      <c r="U18" s="18"/>
      <c r="V18" s="18"/>
      <c r="W18" s="18"/>
      <c r="X18" s="18"/>
      <c r="Y18" s="18"/>
      <c r="Z18" s="18"/>
      <c r="AA18" s="18"/>
      <c r="AB18" s="18"/>
    </row>
    <row r="19" spans="1:28" ht="26">
      <c r="A19" s="3" t="s">
        <v>313</v>
      </c>
      <c r="B19" s="110"/>
      <c r="C19" s="110"/>
      <c r="D19" s="110"/>
      <c r="E19" s="547"/>
      <c r="F19" s="547"/>
      <c r="G19" s="547"/>
      <c r="H19" s="18">
        <f>I19</f>
        <v>0</v>
      </c>
      <c r="I19" s="18">
        <f>J19</f>
        <v>0</v>
      </c>
      <c r="J19" s="18">
        <f>T19</f>
        <v>0</v>
      </c>
      <c r="K19" s="30">
        <f t="shared" si="5"/>
        <v>0</v>
      </c>
      <c r="L19" s="30">
        <f t="shared" si="5"/>
        <v>0</v>
      </c>
      <c r="M19" s="30">
        <f t="shared" si="5"/>
        <v>0</v>
      </c>
      <c r="N19" s="30">
        <f t="shared" si="5"/>
        <v>0</v>
      </c>
      <c r="O19" s="30">
        <f t="shared" si="5"/>
        <v>0</v>
      </c>
      <c r="P19" s="30">
        <f t="shared" ref="P19" si="26">O19</f>
        <v>0</v>
      </c>
      <c r="S19" s="546"/>
      <c r="T19" s="18"/>
      <c r="U19" s="18"/>
      <c r="V19" s="18"/>
      <c r="W19" s="18"/>
      <c r="X19" s="18"/>
      <c r="Y19" s="18"/>
      <c r="Z19" s="18"/>
      <c r="AA19" s="18"/>
      <c r="AB19" s="18"/>
    </row>
    <row r="20" spans="1:28" ht="26">
      <c r="A20" s="5" t="s">
        <v>75</v>
      </c>
      <c r="B20" s="99">
        <f>SUM(B10:B18)</f>
        <v>240466</v>
      </c>
      <c r="C20" s="99">
        <f>SUM(C10:C18)</f>
        <v>240496</v>
      </c>
      <c r="D20" s="99">
        <f>SUM(D10:D18)</f>
        <v>240467</v>
      </c>
      <c r="E20" s="99">
        <f t="shared" ref="E20:J20" si="27">SUM(E10:E18)</f>
        <v>240467</v>
      </c>
      <c r="F20" s="99">
        <f t="shared" si="27"/>
        <v>240467</v>
      </c>
      <c r="G20" s="99">
        <f t="shared" si="27"/>
        <v>240467</v>
      </c>
      <c r="H20" s="99">
        <f t="shared" si="27"/>
        <v>143208</v>
      </c>
      <c r="I20" s="99">
        <f t="shared" si="27"/>
        <v>143208</v>
      </c>
      <c r="J20" s="99">
        <f t="shared" si="27"/>
        <v>113291</v>
      </c>
      <c r="K20" s="30">
        <f t="shared" si="5"/>
        <v>113291</v>
      </c>
      <c r="L20" s="30">
        <f t="shared" si="5"/>
        <v>113291</v>
      </c>
      <c r="M20" s="30">
        <f t="shared" si="5"/>
        <v>113291</v>
      </c>
      <c r="N20" s="30">
        <f t="shared" si="5"/>
        <v>113291</v>
      </c>
      <c r="O20" s="30">
        <f t="shared" si="5"/>
        <v>113291</v>
      </c>
      <c r="P20" s="30">
        <f t="shared" ref="P20" si="28">O20</f>
        <v>113291</v>
      </c>
      <c r="S20" s="514" t="s">
        <v>644</v>
      </c>
      <c r="T20" s="18">
        <v>8017</v>
      </c>
      <c r="U20" s="18">
        <v>93.1</v>
      </c>
      <c r="V20" s="18">
        <v>100</v>
      </c>
      <c r="W20" s="18">
        <v>139307</v>
      </c>
      <c r="X20" s="18"/>
      <c r="Y20" s="18"/>
      <c r="Z20" s="18"/>
      <c r="AA20" s="18"/>
    </row>
    <row r="21" spans="1:28" ht="26">
      <c r="A21" s="5"/>
      <c r="B21" s="28"/>
      <c r="C21" s="28"/>
      <c r="D21" s="99"/>
      <c r="E21" s="99"/>
      <c r="F21" s="99"/>
      <c r="G21" s="99"/>
      <c r="H21" s="99"/>
      <c r="I21" s="99"/>
      <c r="J21" s="99"/>
      <c r="S21" s="514" t="s">
        <v>68</v>
      </c>
      <c r="T21" s="18">
        <v>11465</v>
      </c>
      <c r="U21" s="18">
        <v>17.3</v>
      </c>
      <c r="V21" s="18">
        <v>100</v>
      </c>
      <c r="W21" s="18">
        <v>56765</v>
      </c>
      <c r="X21" s="18"/>
      <c r="Y21" s="18"/>
      <c r="Z21" s="18"/>
      <c r="AA21" s="18"/>
    </row>
    <row r="22" spans="1:28" ht="12.75" customHeight="1">
      <c r="A22" s="807" t="s">
        <v>64</v>
      </c>
      <c r="B22" s="805" t="s">
        <v>270</v>
      </c>
      <c r="C22" s="805" t="s">
        <v>270</v>
      </c>
      <c r="D22" s="805" t="s">
        <v>270</v>
      </c>
      <c r="E22" s="805" t="s">
        <v>270</v>
      </c>
      <c r="F22" s="805" t="s">
        <v>270</v>
      </c>
      <c r="G22" s="805" t="s">
        <v>270</v>
      </c>
      <c r="H22" s="805" t="s">
        <v>270</v>
      </c>
      <c r="I22" s="805" t="s">
        <v>270</v>
      </c>
      <c r="J22" s="805" t="s">
        <v>270</v>
      </c>
      <c r="K22" s="805" t="s">
        <v>270</v>
      </c>
      <c r="L22" s="805" t="s">
        <v>270</v>
      </c>
      <c r="M22" s="805" t="s">
        <v>270</v>
      </c>
      <c r="N22" s="805" t="s">
        <v>270</v>
      </c>
      <c r="O22" s="805" t="s">
        <v>270</v>
      </c>
      <c r="P22" s="805" t="s">
        <v>270</v>
      </c>
      <c r="S22" s="546" t="s">
        <v>645</v>
      </c>
      <c r="T22" s="18"/>
      <c r="U22" s="18">
        <v>19482</v>
      </c>
      <c r="V22" s="18">
        <v>48.5</v>
      </c>
      <c r="W22" s="18">
        <v>196072</v>
      </c>
      <c r="X22" s="18"/>
      <c r="Y22" s="18"/>
      <c r="Z22" s="18"/>
      <c r="AA22" s="18"/>
      <c r="AB22" s="18"/>
    </row>
    <row r="23" spans="1:28" ht="26">
      <c r="A23" s="808"/>
      <c r="B23" s="806"/>
      <c r="C23" s="806"/>
      <c r="D23" s="806"/>
      <c r="E23" s="806"/>
      <c r="F23" s="806"/>
      <c r="G23" s="806"/>
      <c r="H23" s="806"/>
      <c r="I23" s="806"/>
      <c r="J23" s="806"/>
      <c r="K23" s="806"/>
      <c r="L23" s="806"/>
      <c r="M23" s="806"/>
      <c r="N23" s="806"/>
      <c r="O23" s="806"/>
      <c r="P23" s="806"/>
      <c r="S23" s="546" t="s">
        <v>646</v>
      </c>
      <c r="T23" s="18"/>
      <c r="U23" s="18">
        <v>113291</v>
      </c>
      <c r="V23" s="18">
        <v>74.7</v>
      </c>
      <c r="W23" s="18">
        <v>2687758</v>
      </c>
      <c r="X23" s="18"/>
      <c r="Y23" s="18"/>
      <c r="Z23" s="18"/>
      <c r="AA23" s="18"/>
      <c r="AB23" s="18"/>
    </row>
    <row r="24" spans="1:28" ht="26">
      <c r="A24" s="3" t="s">
        <v>65</v>
      </c>
      <c r="B24" s="16">
        <v>0.95199999999999996</v>
      </c>
      <c r="C24" s="16">
        <v>0.94</v>
      </c>
      <c r="D24" s="16">
        <v>0.93600000000000005</v>
      </c>
      <c r="E24" s="115">
        <f>99%</f>
        <v>0.99</v>
      </c>
      <c r="F24" s="115">
        <f>99%</f>
        <v>0.99</v>
      </c>
      <c r="G24" s="115">
        <f>99%</f>
        <v>0.99</v>
      </c>
      <c r="H24" s="16">
        <v>0.95199999999999996</v>
      </c>
      <c r="I24" s="16">
        <v>0.86899999999999999</v>
      </c>
      <c r="J24" s="549">
        <f>U10%</f>
        <v>0.66900000000000004</v>
      </c>
      <c r="K24" s="539">
        <v>0.51200000000000001</v>
      </c>
      <c r="L24" s="539">
        <f t="shared" ref="L24:O24" si="29">K24</f>
        <v>0.51200000000000001</v>
      </c>
      <c r="M24" s="539">
        <f t="shared" si="29"/>
        <v>0.51200000000000001</v>
      </c>
      <c r="N24" s="539">
        <f t="shared" si="29"/>
        <v>0.51200000000000001</v>
      </c>
      <c r="O24" s="539">
        <f t="shared" si="29"/>
        <v>0.51200000000000001</v>
      </c>
      <c r="P24" s="539">
        <f t="shared" ref="P24" si="30">O24</f>
        <v>0.51200000000000001</v>
      </c>
      <c r="S24" s="514"/>
      <c r="T24" s="18"/>
      <c r="U24" s="18"/>
      <c r="V24" s="18"/>
      <c r="W24" s="18"/>
      <c r="X24" s="18"/>
      <c r="Y24" s="18"/>
      <c r="Z24" s="18"/>
      <c r="AA24" s="18"/>
      <c r="AB24" s="18"/>
    </row>
    <row r="25" spans="1:28" ht="26">
      <c r="A25" s="3" t="s">
        <v>651</v>
      </c>
      <c r="B25" s="16">
        <v>0.96399999999999997</v>
      </c>
      <c r="C25" s="16">
        <v>1</v>
      </c>
      <c r="D25" s="16">
        <v>1</v>
      </c>
      <c r="E25" s="115">
        <f>99%</f>
        <v>0.99</v>
      </c>
      <c r="F25" s="115">
        <f>99%</f>
        <v>0.99</v>
      </c>
      <c r="G25" s="115">
        <f>99%</f>
        <v>0.99</v>
      </c>
      <c r="H25" s="16">
        <v>0.93500000000000005</v>
      </c>
      <c r="I25" s="16">
        <v>0.96399999999999997</v>
      </c>
      <c r="J25" s="555"/>
      <c r="K25" s="539">
        <f t="shared" ref="K25:O33" si="31">J25</f>
        <v>0</v>
      </c>
      <c r="L25" s="539">
        <f t="shared" si="31"/>
        <v>0</v>
      </c>
      <c r="M25" s="539">
        <f t="shared" si="31"/>
        <v>0</v>
      </c>
      <c r="N25" s="539">
        <f t="shared" si="31"/>
        <v>0</v>
      </c>
      <c r="O25" s="539">
        <f t="shared" si="31"/>
        <v>0</v>
      </c>
      <c r="P25" s="539">
        <f t="shared" ref="P25" si="32">O25</f>
        <v>0</v>
      </c>
      <c r="S25" s="546" t="s">
        <v>647</v>
      </c>
      <c r="T25" s="18"/>
      <c r="U25" s="18"/>
      <c r="V25" s="18"/>
      <c r="W25" s="18">
        <v>26912</v>
      </c>
      <c r="X25" s="18"/>
      <c r="Y25" s="18"/>
      <c r="Z25" s="18"/>
      <c r="AA25" s="18"/>
      <c r="AB25" s="18"/>
    </row>
    <row r="26" spans="1:28" ht="26">
      <c r="A26" s="3" t="s">
        <v>650</v>
      </c>
      <c r="B26" s="16">
        <v>1</v>
      </c>
      <c r="C26" s="16">
        <v>1</v>
      </c>
      <c r="D26" s="16">
        <v>1</v>
      </c>
      <c r="E26" s="115">
        <f>99%</f>
        <v>0.99</v>
      </c>
      <c r="F26" s="115">
        <f>99%</f>
        <v>0.99</v>
      </c>
      <c r="G26" s="115">
        <f>99%</f>
        <v>0.99</v>
      </c>
      <c r="H26" s="16">
        <v>1</v>
      </c>
      <c r="I26" s="16">
        <v>1</v>
      </c>
      <c r="J26" s="549">
        <f>U12%</f>
        <v>1</v>
      </c>
      <c r="K26" s="539">
        <f t="shared" si="31"/>
        <v>1</v>
      </c>
      <c r="L26" s="539">
        <f t="shared" si="31"/>
        <v>1</v>
      </c>
      <c r="M26" s="539">
        <f t="shared" si="31"/>
        <v>1</v>
      </c>
      <c r="N26" s="539">
        <f t="shared" si="31"/>
        <v>1</v>
      </c>
      <c r="O26" s="539">
        <f t="shared" si="31"/>
        <v>1</v>
      </c>
      <c r="P26" s="539">
        <f t="shared" ref="P26" si="33">O26</f>
        <v>1</v>
      </c>
      <c r="S26" s="546" t="s">
        <v>648</v>
      </c>
      <c r="T26" s="18"/>
      <c r="U26" s="18"/>
      <c r="V26" s="18"/>
      <c r="W26" s="18">
        <v>2714670</v>
      </c>
      <c r="X26" s="18"/>
      <c r="Y26" s="18"/>
      <c r="Z26" s="18"/>
      <c r="AA26" s="18"/>
      <c r="AB26" s="18"/>
    </row>
    <row r="27" spans="1:28">
      <c r="A27" s="3" t="s">
        <v>67</v>
      </c>
      <c r="B27" s="16">
        <v>1</v>
      </c>
      <c r="C27" s="16">
        <v>0.998</v>
      </c>
      <c r="D27" s="16">
        <v>1</v>
      </c>
      <c r="E27" s="115">
        <f>99%</f>
        <v>0.99</v>
      </c>
      <c r="F27" s="115">
        <f>99%</f>
        <v>0.99</v>
      </c>
      <c r="G27" s="115">
        <f>99%</f>
        <v>0.99</v>
      </c>
      <c r="H27" s="16">
        <v>1</v>
      </c>
      <c r="I27" s="16">
        <v>0.92500000000000004</v>
      </c>
      <c r="J27" s="549"/>
      <c r="K27" s="539">
        <f t="shared" si="31"/>
        <v>0</v>
      </c>
      <c r="L27" s="539">
        <f t="shared" si="31"/>
        <v>0</v>
      </c>
      <c r="M27" s="539">
        <f t="shared" si="31"/>
        <v>0</v>
      </c>
      <c r="N27" s="539">
        <f t="shared" si="31"/>
        <v>0</v>
      </c>
      <c r="O27" s="539">
        <f t="shared" si="31"/>
        <v>0</v>
      </c>
      <c r="P27" s="539">
        <f t="shared" ref="P27" si="34">O27</f>
        <v>0</v>
      </c>
    </row>
    <row r="28" spans="1:28">
      <c r="A28" s="3" t="s">
        <v>69</v>
      </c>
      <c r="B28" s="16">
        <v>0.89900000000000002</v>
      </c>
      <c r="C28" s="16">
        <v>1</v>
      </c>
      <c r="D28" s="16">
        <v>0.96699999999999997</v>
      </c>
      <c r="E28" s="115">
        <f>99%</f>
        <v>0.99</v>
      </c>
      <c r="F28" s="115">
        <f>99%</f>
        <v>0.99</v>
      </c>
      <c r="G28" s="115">
        <f>99%</f>
        <v>0.99</v>
      </c>
      <c r="H28" s="16">
        <v>1</v>
      </c>
      <c r="I28" s="16">
        <v>0.84899999999999998</v>
      </c>
      <c r="J28" s="555">
        <f>U14%</f>
        <v>0.84900000000000009</v>
      </c>
      <c r="K28" s="539">
        <v>0.92600000000000005</v>
      </c>
      <c r="L28" s="539">
        <f t="shared" si="31"/>
        <v>0.92600000000000005</v>
      </c>
      <c r="M28" s="539">
        <f t="shared" si="31"/>
        <v>0.92600000000000005</v>
      </c>
      <c r="N28" s="539">
        <f t="shared" si="31"/>
        <v>0.92600000000000005</v>
      </c>
      <c r="O28" s="539">
        <f t="shared" si="31"/>
        <v>0.92600000000000005</v>
      </c>
      <c r="P28" s="539">
        <f t="shared" ref="P28" si="35">O28</f>
        <v>0.92600000000000005</v>
      </c>
    </row>
    <row r="29" spans="1:28">
      <c r="A29" s="3" t="s">
        <v>640</v>
      </c>
      <c r="B29" s="16">
        <v>1</v>
      </c>
      <c r="C29" s="16">
        <v>1</v>
      </c>
      <c r="D29" s="16">
        <v>1</v>
      </c>
      <c r="E29" s="115">
        <f>99%</f>
        <v>0.99</v>
      </c>
      <c r="F29" s="115">
        <f>99%</f>
        <v>0.99</v>
      </c>
      <c r="G29" s="115">
        <f>99%</f>
        <v>0.99</v>
      </c>
      <c r="H29" s="16">
        <v>0.97499999999999998</v>
      </c>
      <c r="I29" s="16">
        <v>0.97499999999999998</v>
      </c>
      <c r="J29" s="549">
        <f>U15%</f>
        <v>0.84699999999999998</v>
      </c>
      <c r="K29" s="539">
        <f t="shared" si="31"/>
        <v>0.84699999999999998</v>
      </c>
      <c r="L29" s="539">
        <f t="shared" si="31"/>
        <v>0.84699999999999998</v>
      </c>
      <c r="M29" s="539">
        <f t="shared" si="31"/>
        <v>0.84699999999999998</v>
      </c>
      <c r="N29" s="539">
        <f t="shared" si="31"/>
        <v>0.84699999999999998</v>
      </c>
      <c r="O29" s="539">
        <f t="shared" si="31"/>
        <v>0.84699999999999998</v>
      </c>
      <c r="P29" s="539">
        <f t="shared" ref="P29" si="36">O29</f>
        <v>0.84699999999999998</v>
      </c>
    </row>
    <row r="30" spans="1:28">
      <c r="A30" s="3" t="s">
        <v>649</v>
      </c>
      <c r="B30" s="16">
        <v>1</v>
      </c>
      <c r="C30" s="16">
        <v>1</v>
      </c>
      <c r="D30" s="16">
        <v>0.748</v>
      </c>
      <c r="E30" s="115">
        <f>99%</f>
        <v>0.99</v>
      </c>
      <c r="F30" s="115">
        <f>99%</f>
        <v>0.99</v>
      </c>
      <c r="G30" s="115">
        <f>99%</f>
        <v>0.99</v>
      </c>
      <c r="H30" s="16">
        <v>0</v>
      </c>
      <c r="I30" s="16">
        <v>0</v>
      </c>
      <c r="J30" s="549">
        <f>U16%</f>
        <v>0.80200000000000005</v>
      </c>
      <c r="K30" s="539">
        <v>0.89</v>
      </c>
      <c r="L30" s="539">
        <f t="shared" si="31"/>
        <v>0.89</v>
      </c>
      <c r="M30" s="539">
        <f t="shared" si="31"/>
        <v>0.89</v>
      </c>
      <c r="N30" s="539">
        <f t="shared" si="31"/>
        <v>0.89</v>
      </c>
      <c r="O30" s="539">
        <f t="shared" si="31"/>
        <v>0.89</v>
      </c>
      <c r="P30" s="539">
        <f t="shared" ref="P30" si="37">O30</f>
        <v>0.89</v>
      </c>
    </row>
    <row r="31" spans="1:28">
      <c r="A31" s="3" t="s">
        <v>644</v>
      </c>
      <c r="B31" s="16">
        <v>0</v>
      </c>
      <c r="C31" s="16">
        <v>0</v>
      </c>
      <c r="D31" s="16">
        <v>0</v>
      </c>
      <c r="E31" s="115">
        <v>0</v>
      </c>
      <c r="F31" s="115">
        <v>0</v>
      </c>
      <c r="G31" s="115">
        <v>0</v>
      </c>
      <c r="H31" s="16">
        <v>0.45700000000000002</v>
      </c>
      <c r="I31" s="16">
        <v>0.82699999999999996</v>
      </c>
      <c r="J31" s="555">
        <f>U20%</f>
        <v>0.93099999999999994</v>
      </c>
      <c r="K31" s="539">
        <v>0.75</v>
      </c>
      <c r="L31" s="539">
        <f t="shared" si="31"/>
        <v>0.75</v>
      </c>
      <c r="M31" s="539">
        <f t="shared" si="31"/>
        <v>0.75</v>
      </c>
      <c r="N31" s="539">
        <f t="shared" si="31"/>
        <v>0.75</v>
      </c>
      <c r="O31" s="539">
        <f t="shared" si="31"/>
        <v>0.75</v>
      </c>
      <c r="P31" s="539">
        <f t="shared" ref="P31" si="38">O31</f>
        <v>0.75</v>
      </c>
    </row>
    <row r="32" spans="1:28">
      <c r="A32" s="3" t="s">
        <v>68</v>
      </c>
      <c r="B32" s="16">
        <v>1</v>
      </c>
      <c r="C32" s="16">
        <v>1</v>
      </c>
      <c r="D32" s="16">
        <v>0.46</v>
      </c>
      <c r="E32" s="115">
        <f>99%</f>
        <v>0.99</v>
      </c>
      <c r="F32" s="115">
        <f>99%</f>
        <v>0.99</v>
      </c>
      <c r="G32" s="115">
        <f>99%</f>
        <v>0.99</v>
      </c>
      <c r="H32" s="16">
        <v>0.44600000000000001</v>
      </c>
      <c r="I32" s="16">
        <v>0.312</v>
      </c>
      <c r="J32" s="549">
        <f>U21%</f>
        <v>0.17300000000000001</v>
      </c>
      <c r="K32" s="539">
        <v>0</v>
      </c>
      <c r="L32" s="539">
        <f t="shared" si="31"/>
        <v>0</v>
      </c>
      <c r="M32" s="539">
        <f t="shared" si="31"/>
        <v>0</v>
      </c>
      <c r="N32" s="539">
        <f t="shared" si="31"/>
        <v>0</v>
      </c>
      <c r="O32" s="539">
        <f t="shared" si="31"/>
        <v>0</v>
      </c>
      <c r="P32" s="539">
        <f t="shared" ref="P32" si="39">O32</f>
        <v>0</v>
      </c>
    </row>
    <row r="33" spans="1:16">
      <c r="A33" s="96" t="s">
        <v>313</v>
      </c>
      <c r="B33" s="540"/>
      <c r="C33" s="540"/>
      <c r="D33" s="540"/>
      <c r="E33" s="524"/>
      <c r="F33" s="524"/>
      <c r="G33" s="524"/>
      <c r="H33" s="524"/>
      <c r="I33" s="524"/>
      <c r="J33" s="553"/>
      <c r="K33" s="554">
        <f t="shared" si="31"/>
        <v>0</v>
      </c>
      <c r="L33" s="554">
        <f t="shared" si="31"/>
        <v>0</v>
      </c>
      <c r="M33" s="554">
        <f t="shared" si="31"/>
        <v>0</v>
      </c>
      <c r="N33" s="554">
        <f t="shared" si="31"/>
        <v>0</v>
      </c>
      <c r="O33" s="554">
        <f t="shared" si="31"/>
        <v>0</v>
      </c>
      <c r="P33" s="554">
        <f t="shared" ref="P33" si="40">O33</f>
        <v>0</v>
      </c>
    </row>
    <row r="35" spans="1:16" ht="12.75" customHeight="1">
      <c r="A35" s="813" t="s">
        <v>64</v>
      </c>
      <c r="B35" s="811" t="s">
        <v>85</v>
      </c>
      <c r="C35" s="811" t="s">
        <v>85</v>
      </c>
      <c r="D35" s="811" t="s">
        <v>85</v>
      </c>
      <c r="E35" s="811" t="s">
        <v>85</v>
      </c>
      <c r="F35" s="811" t="s">
        <v>85</v>
      </c>
      <c r="G35" s="811" t="s">
        <v>85</v>
      </c>
      <c r="H35" s="811" t="s">
        <v>85</v>
      </c>
      <c r="I35" s="811" t="s">
        <v>85</v>
      </c>
      <c r="J35" s="811" t="s">
        <v>85</v>
      </c>
      <c r="K35" s="811" t="s">
        <v>85</v>
      </c>
      <c r="L35" s="811" t="s">
        <v>85</v>
      </c>
      <c r="M35" s="811" t="s">
        <v>85</v>
      </c>
      <c r="N35" s="811" t="s">
        <v>85</v>
      </c>
      <c r="O35" s="811" t="s">
        <v>85</v>
      </c>
      <c r="P35" s="811" t="s">
        <v>85</v>
      </c>
    </row>
    <row r="36" spans="1:16">
      <c r="A36" s="814"/>
      <c r="B36" s="812"/>
      <c r="C36" s="812"/>
      <c r="D36" s="812"/>
      <c r="E36" s="812"/>
      <c r="F36" s="812"/>
      <c r="G36" s="812"/>
      <c r="H36" s="812"/>
      <c r="I36" s="812"/>
      <c r="J36" s="812"/>
      <c r="K36" s="812"/>
      <c r="L36" s="812"/>
      <c r="M36" s="812"/>
      <c r="N36" s="812"/>
      <c r="O36" s="812"/>
      <c r="P36" s="812"/>
    </row>
    <row r="37" spans="1:16">
      <c r="A37" s="3" t="s">
        <v>65</v>
      </c>
      <c r="B37" s="17">
        <v>1</v>
      </c>
      <c r="C37" s="17">
        <v>1</v>
      </c>
      <c r="D37" s="17">
        <v>1</v>
      </c>
      <c r="E37" s="117">
        <f t="shared" ref="E37:G45" si="41">D37</f>
        <v>1</v>
      </c>
      <c r="F37" s="117">
        <f t="shared" si="41"/>
        <v>1</v>
      </c>
      <c r="G37" s="117">
        <f t="shared" si="41"/>
        <v>1</v>
      </c>
      <c r="H37" s="16">
        <f>I37</f>
        <v>1</v>
      </c>
      <c r="I37" s="16">
        <f>J37</f>
        <v>1</v>
      </c>
      <c r="J37" s="16">
        <f>V10%</f>
        <v>1</v>
      </c>
      <c r="K37" s="52">
        <f>J37</f>
        <v>1</v>
      </c>
      <c r="L37" s="52">
        <f t="shared" ref="L37:O37" si="42">K37</f>
        <v>1</v>
      </c>
      <c r="M37" s="52">
        <f t="shared" si="42"/>
        <v>1</v>
      </c>
      <c r="N37" s="52">
        <f t="shared" si="42"/>
        <v>1</v>
      </c>
      <c r="O37" s="52">
        <f t="shared" si="42"/>
        <v>1</v>
      </c>
      <c r="P37" s="52">
        <f t="shared" ref="P37" si="43">O37</f>
        <v>1</v>
      </c>
    </row>
    <row r="38" spans="1:16">
      <c r="A38" s="3" t="s">
        <v>651</v>
      </c>
      <c r="B38" s="17">
        <v>1</v>
      </c>
      <c r="C38" s="17">
        <v>1</v>
      </c>
      <c r="D38" s="17">
        <v>1</v>
      </c>
      <c r="E38" s="117">
        <f t="shared" si="41"/>
        <v>1</v>
      </c>
      <c r="F38" s="117">
        <f t="shared" si="41"/>
        <v>1</v>
      </c>
      <c r="G38" s="117">
        <f t="shared" si="41"/>
        <v>1</v>
      </c>
      <c r="H38" s="17">
        <v>1</v>
      </c>
      <c r="I38" s="17">
        <v>1</v>
      </c>
      <c r="J38" s="16"/>
      <c r="K38" s="52">
        <f t="shared" ref="K38:O45" si="44">J38</f>
        <v>0</v>
      </c>
      <c r="L38" s="52">
        <f t="shared" si="44"/>
        <v>0</v>
      </c>
      <c r="M38" s="52">
        <f t="shared" si="44"/>
        <v>0</v>
      </c>
      <c r="N38" s="52">
        <f t="shared" si="44"/>
        <v>0</v>
      </c>
      <c r="O38" s="52">
        <f t="shared" si="44"/>
        <v>0</v>
      </c>
      <c r="P38" s="52">
        <f t="shared" ref="P38" si="45">O38</f>
        <v>0</v>
      </c>
    </row>
    <row r="39" spans="1:16">
      <c r="A39" s="3" t="s">
        <v>650</v>
      </c>
      <c r="B39" s="17">
        <v>1</v>
      </c>
      <c r="C39" s="17">
        <v>1</v>
      </c>
      <c r="D39" s="17">
        <v>1</v>
      </c>
      <c r="E39" s="117">
        <f t="shared" si="41"/>
        <v>1</v>
      </c>
      <c r="F39" s="117">
        <f t="shared" si="41"/>
        <v>1</v>
      </c>
      <c r="G39" s="117">
        <f t="shared" si="41"/>
        <v>1</v>
      </c>
      <c r="H39" s="16">
        <f>I39</f>
        <v>1</v>
      </c>
      <c r="I39" s="16">
        <f>J39</f>
        <v>1</v>
      </c>
      <c r="J39" s="16">
        <f>V12%</f>
        <v>1</v>
      </c>
      <c r="K39" s="52">
        <f t="shared" si="44"/>
        <v>1</v>
      </c>
      <c r="L39" s="52">
        <f t="shared" si="44"/>
        <v>1</v>
      </c>
      <c r="M39" s="52">
        <f t="shared" si="44"/>
        <v>1</v>
      </c>
      <c r="N39" s="52">
        <f t="shared" si="44"/>
        <v>1</v>
      </c>
      <c r="O39" s="52">
        <f t="shared" si="44"/>
        <v>1</v>
      </c>
      <c r="P39" s="52">
        <f t="shared" ref="P39" si="46">O39</f>
        <v>1</v>
      </c>
    </row>
    <row r="40" spans="1:16">
      <c r="A40" s="3" t="s">
        <v>67</v>
      </c>
      <c r="B40" s="17">
        <v>1</v>
      </c>
      <c r="C40" s="17">
        <v>1</v>
      </c>
      <c r="D40" s="17">
        <v>1</v>
      </c>
      <c r="E40" s="117">
        <f t="shared" si="41"/>
        <v>1</v>
      </c>
      <c r="F40" s="117">
        <f t="shared" si="41"/>
        <v>1</v>
      </c>
      <c r="G40" s="117">
        <f t="shared" si="41"/>
        <v>1</v>
      </c>
      <c r="H40" s="17">
        <v>1</v>
      </c>
      <c r="I40" s="17">
        <v>1</v>
      </c>
      <c r="J40" s="16"/>
      <c r="K40" s="52">
        <f t="shared" si="44"/>
        <v>0</v>
      </c>
      <c r="L40" s="52">
        <f t="shared" si="44"/>
        <v>0</v>
      </c>
      <c r="M40" s="52">
        <f t="shared" si="44"/>
        <v>0</v>
      </c>
      <c r="N40" s="52">
        <f t="shared" si="44"/>
        <v>0</v>
      </c>
      <c r="O40" s="52">
        <f t="shared" si="44"/>
        <v>0</v>
      </c>
      <c r="P40" s="52">
        <f t="shared" ref="P40" si="47">O40</f>
        <v>0</v>
      </c>
    </row>
    <row r="41" spans="1:16">
      <c r="A41" s="3" t="s">
        <v>69</v>
      </c>
      <c r="B41" s="17">
        <v>1</v>
      </c>
      <c r="C41" s="17">
        <v>1</v>
      </c>
      <c r="D41" s="17">
        <v>1</v>
      </c>
      <c r="E41" s="117">
        <f t="shared" si="41"/>
        <v>1</v>
      </c>
      <c r="F41" s="117">
        <f t="shared" si="41"/>
        <v>1</v>
      </c>
      <c r="G41" s="117">
        <f t="shared" si="41"/>
        <v>1</v>
      </c>
      <c r="H41" s="16">
        <f>I41</f>
        <v>0.8</v>
      </c>
      <c r="I41" s="16">
        <f>J41</f>
        <v>0.8</v>
      </c>
      <c r="J41" s="16">
        <f>V14%</f>
        <v>0.8</v>
      </c>
      <c r="K41" s="52">
        <f t="shared" si="44"/>
        <v>0.8</v>
      </c>
      <c r="L41" s="52">
        <f t="shared" si="44"/>
        <v>0.8</v>
      </c>
      <c r="M41" s="52">
        <f t="shared" si="44"/>
        <v>0.8</v>
      </c>
      <c r="N41" s="52">
        <f t="shared" si="44"/>
        <v>0.8</v>
      </c>
      <c r="O41" s="52">
        <f t="shared" si="44"/>
        <v>0.8</v>
      </c>
      <c r="P41" s="52">
        <f t="shared" ref="P41" si="48">O41</f>
        <v>0.8</v>
      </c>
    </row>
    <row r="42" spans="1:16">
      <c r="A42" s="3" t="s">
        <v>640</v>
      </c>
      <c r="B42" s="29">
        <v>0.96</v>
      </c>
      <c r="C42" s="29">
        <v>0.96</v>
      </c>
      <c r="D42" s="29">
        <v>0.8</v>
      </c>
      <c r="E42" s="139">
        <f t="shared" si="41"/>
        <v>0.8</v>
      </c>
      <c r="F42" s="139">
        <f t="shared" si="41"/>
        <v>0.8</v>
      </c>
      <c r="G42" s="139">
        <f t="shared" si="41"/>
        <v>0.8</v>
      </c>
      <c r="H42" s="16">
        <f>I42</f>
        <v>0.8</v>
      </c>
      <c r="I42" s="16">
        <f>J42</f>
        <v>0.8</v>
      </c>
      <c r="J42" s="16">
        <f>V15%</f>
        <v>0.8</v>
      </c>
      <c r="K42" s="52">
        <f t="shared" si="44"/>
        <v>0.8</v>
      </c>
      <c r="L42" s="52">
        <f t="shared" si="44"/>
        <v>0.8</v>
      </c>
      <c r="M42" s="52">
        <f t="shared" si="44"/>
        <v>0.8</v>
      </c>
      <c r="N42" s="52">
        <f t="shared" si="44"/>
        <v>0.8</v>
      </c>
      <c r="O42" s="52">
        <f t="shared" si="44"/>
        <v>0.8</v>
      </c>
      <c r="P42" s="52">
        <f t="shared" ref="P42" si="49">O42</f>
        <v>0.8</v>
      </c>
    </row>
    <row r="43" spans="1:16">
      <c r="A43" s="3" t="s">
        <v>649</v>
      </c>
      <c r="B43" s="17">
        <v>0.5</v>
      </c>
      <c r="C43" s="17">
        <v>0.5</v>
      </c>
      <c r="D43" s="17">
        <v>0.5</v>
      </c>
      <c r="E43" s="117">
        <f t="shared" si="41"/>
        <v>0.5</v>
      </c>
      <c r="F43" s="117">
        <f t="shared" si="41"/>
        <v>0.5</v>
      </c>
      <c r="G43" s="117">
        <f t="shared" si="41"/>
        <v>0.5</v>
      </c>
      <c r="H43" s="17">
        <v>0.5</v>
      </c>
      <c r="I43" s="17">
        <v>0.5</v>
      </c>
      <c r="J43" s="16"/>
      <c r="K43" s="52">
        <f t="shared" si="44"/>
        <v>0</v>
      </c>
      <c r="L43" s="52">
        <f t="shared" si="44"/>
        <v>0</v>
      </c>
      <c r="M43" s="52">
        <f t="shared" si="44"/>
        <v>0</v>
      </c>
      <c r="N43" s="52">
        <f t="shared" si="44"/>
        <v>0</v>
      </c>
      <c r="O43" s="52">
        <f t="shared" si="44"/>
        <v>0</v>
      </c>
      <c r="P43" s="52">
        <f t="shared" ref="P43" si="50">O43</f>
        <v>0</v>
      </c>
    </row>
    <row r="44" spans="1:16">
      <c r="A44" s="3" t="s">
        <v>644</v>
      </c>
      <c r="B44" s="17">
        <v>0</v>
      </c>
      <c r="C44" s="17">
        <v>0</v>
      </c>
      <c r="D44" s="17">
        <v>0</v>
      </c>
      <c r="E44" s="117">
        <v>0</v>
      </c>
      <c r="F44" s="117">
        <v>0</v>
      </c>
      <c r="G44" s="117">
        <v>0</v>
      </c>
      <c r="H44" s="16">
        <f>I44</f>
        <v>1</v>
      </c>
      <c r="I44" s="16">
        <f>J44</f>
        <v>1</v>
      </c>
      <c r="J44" s="16">
        <f>V20%</f>
        <v>1</v>
      </c>
      <c r="K44" s="52">
        <f t="shared" si="44"/>
        <v>1</v>
      </c>
      <c r="L44" s="52">
        <f t="shared" si="44"/>
        <v>1</v>
      </c>
      <c r="M44" s="52">
        <f t="shared" si="44"/>
        <v>1</v>
      </c>
      <c r="N44" s="52">
        <f t="shared" si="44"/>
        <v>1</v>
      </c>
      <c r="O44" s="52">
        <f t="shared" si="44"/>
        <v>1</v>
      </c>
      <c r="P44" s="52">
        <f t="shared" ref="P44" si="51">O44</f>
        <v>1</v>
      </c>
    </row>
    <row r="45" spans="1:16">
      <c r="A45" s="3" t="s">
        <v>68</v>
      </c>
      <c r="B45" s="137" t="s">
        <v>72</v>
      </c>
      <c r="C45" s="137" t="s">
        <v>72</v>
      </c>
      <c r="D45" s="137" t="s">
        <v>72</v>
      </c>
      <c r="E45" s="140" t="str">
        <f t="shared" si="41"/>
        <v>n.a.</v>
      </c>
      <c r="F45" s="140" t="str">
        <f t="shared" si="41"/>
        <v>n.a.</v>
      </c>
      <c r="G45" s="140" t="str">
        <f t="shared" si="41"/>
        <v>n.a.</v>
      </c>
      <c r="H45" s="16">
        <f>I45</f>
        <v>1</v>
      </c>
      <c r="I45" s="16">
        <f>J45</f>
        <v>1</v>
      </c>
      <c r="J45" s="16">
        <f>V21%</f>
        <v>1</v>
      </c>
      <c r="K45" s="52">
        <f t="shared" si="44"/>
        <v>1</v>
      </c>
      <c r="L45" s="52">
        <f t="shared" si="44"/>
        <v>1</v>
      </c>
      <c r="M45" s="52">
        <f t="shared" si="44"/>
        <v>1</v>
      </c>
      <c r="N45" s="52">
        <f t="shared" si="44"/>
        <v>1</v>
      </c>
      <c r="O45" s="52">
        <f t="shared" si="44"/>
        <v>1</v>
      </c>
      <c r="P45" s="52">
        <f t="shared" ref="P45" si="52">O45</f>
        <v>1</v>
      </c>
    </row>
    <row r="46" spans="1:16">
      <c r="A46" s="3" t="s">
        <v>313</v>
      </c>
      <c r="B46" s="17"/>
      <c r="C46" s="17"/>
      <c r="D46" s="17"/>
      <c r="E46" s="117"/>
      <c r="F46" s="117"/>
      <c r="G46" s="117"/>
      <c r="H46" s="117"/>
      <c r="I46" s="117"/>
      <c r="J46" s="117"/>
    </row>
    <row r="48" spans="1:16" ht="12.75" customHeight="1">
      <c r="A48" s="807" t="s">
        <v>64</v>
      </c>
      <c r="B48" s="805" t="s">
        <v>280</v>
      </c>
      <c r="C48" s="805" t="s">
        <v>280</v>
      </c>
      <c r="D48" s="805" t="s">
        <v>280</v>
      </c>
      <c r="E48" s="805" t="s">
        <v>280</v>
      </c>
      <c r="F48" s="805" t="s">
        <v>280</v>
      </c>
      <c r="G48" s="805" t="s">
        <v>280</v>
      </c>
      <c r="H48" s="805" t="s">
        <v>652</v>
      </c>
      <c r="I48" s="805" t="s">
        <v>652</v>
      </c>
      <c r="J48" s="805" t="s">
        <v>652</v>
      </c>
      <c r="K48" s="805" t="s">
        <v>280</v>
      </c>
      <c r="L48" s="805" t="s">
        <v>280</v>
      </c>
      <c r="M48" s="805" t="s">
        <v>280</v>
      </c>
      <c r="N48" s="805" t="s">
        <v>280</v>
      </c>
      <c r="O48" s="805" t="s">
        <v>280</v>
      </c>
      <c r="P48" s="805" t="s">
        <v>280</v>
      </c>
    </row>
    <row r="49" spans="1:16" ht="12.75" customHeight="1">
      <c r="A49" s="808"/>
      <c r="B49" s="806"/>
      <c r="C49" s="806"/>
      <c r="D49" s="806"/>
      <c r="E49" s="806"/>
      <c r="F49" s="806"/>
      <c r="G49" s="806"/>
      <c r="H49" s="806"/>
      <c r="I49" s="806"/>
      <c r="J49" s="806"/>
      <c r="K49" s="806"/>
      <c r="L49" s="806"/>
      <c r="M49" s="806"/>
      <c r="N49" s="806"/>
      <c r="O49" s="806"/>
      <c r="P49" s="806"/>
    </row>
    <row r="50" spans="1:16">
      <c r="A50" s="3" t="s">
        <v>65</v>
      </c>
      <c r="B50" s="18">
        <f>IF(B4="Yes",32721,0)</f>
        <v>32721</v>
      </c>
      <c r="C50" s="18">
        <f>IF(B4="Yes",45676,0)</f>
        <v>45676</v>
      </c>
      <c r="D50" s="18">
        <f>IF(B4="Yes",61934,33449)</f>
        <v>61934</v>
      </c>
      <c r="E50" s="18">
        <f t="shared" ref="E50:G50" si="53">E64*E37*E24*E10/1000</f>
        <v>0</v>
      </c>
      <c r="F50" s="18">
        <f t="shared" si="53"/>
        <v>0</v>
      </c>
      <c r="G50" s="18">
        <f t="shared" si="53"/>
        <v>0</v>
      </c>
      <c r="H50" s="18">
        <f>H64*H37*H24*H10/1000000</f>
        <v>667.16831635999995</v>
      </c>
      <c r="I50" s="18">
        <f>I64*I37*I24*I10/1000000</f>
        <v>650.73268776999998</v>
      </c>
      <c r="J50" s="552">
        <f t="shared" ref="J50:J56" si="54">W10/1000</f>
        <v>506.822</v>
      </c>
      <c r="K50" s="30">
        <f t="shared" ref="K50:O59" si="55">K64*K37*K24*K10/1000000</f>
        <v>508.78332397890443</v>
      </c>
      <c r="L50" s="30">
        <f t="shared" si="55"/>
        <v>851.98180311895567</v>
      </c>
      <c r="M50" s="30">
        <f t="shared" si="55"/>
        <v>1184.131230711708</v>
      </c>
      <c r="N50" s="30">
        <f t="shared" si="55"/>
        <v>1776.1968460675621</v>
      </c>
      <c r="O50" s="30">
        <f t="shared" si="55"/>
        <v>2664.2952691013438</v>
      </c>
      <c r="P50" s="30">
        <f>P64*P37*P24*P10/1000000</f>
        <v>3996.442903652015</v>
      </c>
    </row>
    <row r="51" spans="1:16">
      <c r="A51" s="3" t="s">
        <v>651</v>
      </c>
      <c r="B51" s="18">
        <f>IF(B4="Yes",25146,0)</f>
        <v>25146</v>
      </c>
      <c r="C51" s="18">
        <f>IF(B4="Yes",34744,0)</f>
        <v>34744</v>
      </c>
      <c r="D51" s="18">
        <f>IF(B4="Yes",41932,23378)</f>
        <v>41932</v>
      </c>
      <c r="E51" s="18">
        <f t="shared" ref="E51:G51" si="56">E65*E38*E25*E11/1000</f>
        <v>0</v>
      </c>
      <c r="F51" s="18">
        <f t="shared" si="56"/>
        <v>0</v>
      </c>
      <c r="G51" s="18">
        <f t="shared" si="56"/>
        <v>0</v>
      </c>
      <c r="H51" s="18">
        <f>H65*H38*H25*H11/1000000</f>
        <v>502.79455578000005</v>
      </c>
      <c r="I51" s="18">
        <f>I65*I38*I25*I11/1000000</f>
        <v>487.16202141599996</v>
      </c>
      <c r="J51" s="552">
        <f t="shared" si="54"/>
        <v>120.982</v>
      </c>
      <c r="K51" s="30"/>
      <c r="L51" s="30"/>
      <c r="M51" s="30"/>
      <c r="N51" s="30"/>
      <c r="O51" s="30"/>
      <c r="P51" s="30"/>
    </row>
    <row r="52" spans="1:16">
      <c r="A52" s="3" t="s">
        <v>650</v>
      </c>
      <c r="B52" s="18">
        <f>IF(B4="Yes",30178,0)</f>
        <v>30178</v>
      </c>
      <c r="C52" s="18">
        <f>IF(B4="Yes",40108,0)</f>
        <v>40108</v>
      </c>
      <c r="D52" s="18">
        <f>IF(B4="Yes",55973,29628)</f>
        <v>55973</v>
      </c>
      <c r="E52" s="18">
        <f t="shared" ref="E52:G52" si="57">E66*E39*E26*E12/1000</f>
        <v>0</v>
      </c>
      <c r="F52" s="18">
        <f t="shared" si="57"/>
        <v>0</v>
      </c>
      <c r="G52" s="18">
        <f t="shared" si="57"/>
        <v>0</v>
      </c>
      <c r="H52" s="18">
        <f t="shared" ref="H52:I52" si="58">H66*H39*H26*H12/1000000</f>
        <v>68.901291000000001</v>
      </c>
      <c r="I52" s="18">
        <f t="shared" si="58"/>
        <v>60.714998999999999</v>
      </c>
      <c r="J52" s="552">
        <f t="shared" si="54"/>
        <v>141.684</v>
      </c>
      <c r="K52" s="30">
        <f t="shared" si="55"/>
        <v>185.84649549948904</v>
      </c>
      <c r="L52" s="30">
        <f t="shared" si="55"/>
        <v>311.20876977791568</v>
      </c>
      <c r="M52" s="30">
        <f t="shared" si="55"/>
        <v>432.5350872710452</v>
      </c>
      <c r="N52" s="30">
        <f t="shared" si="55"/>
        <v>648.80263090656786</v>
      </c>
      <c r="O52" s="30">
        <f t="shared" si="55"/>
        <v>973.20394635985167</v>
      </c>
      <c r="P52" s="30">
        <f t="shared" ref="P52:P59" si="59">P66*P39*P26*P12/1000000</f>
        <v>1459.8059195397775</v>
      </c>
    </row>
    <row r="53" spans="1:16">
      <c r="A53" s="3" t="s">
        <v>67</v>
      </c>
      <c r="B53" s="18">
        <f>IF(B4="Yes",26025,0)</f>
        <v>26025</v>
      </c>
      <c r="C53" s="18">
        <f>IF(B4="Yes",34606,0)</f>
        <v>34606</v>
      </c>
      <c r="D53" s="18">
        <f>IF(B4="Yes",48327,26936)</f>
        <v>48327</v>
      </c>
      <c r="E53" s="18">
        <f t="shared" ref="E53:G53" si="60">E67*E40*E27*E13/1000</f>
        <v>0</v>
      </c>
      <c r="F53" s="18">
        <f t="shared" si="60"/>
        <v>0</v>
      </c>
      <c r="G53" s="18">
        <f t="shared" si="60"/>
        <v>0</v>
      </c>
      <c r="H53" s="18">
        <f t="shared" ref="H53:I53" si="61">H67*H40*H27*H13/1000000</f>
        <v>553.60415599999999</v>
      </c>
      <c r="I53" s="18">
        <f t="shared" si="61"/>
        <v>559.61987550000003</v>
      </c>
      <c r="J53" s="552">
        <f t="shared" si="54"/>
        <v>43.344000000000001</v>
      </c>
      <c r="K53" s="30"/>
      <c r="L53" s="30"/>
      <c r="M53" s="30"/>
      <c r="N53" s="30"/>
      <c r="O53" s="30"/>
      <c r="P53" s="30"/>
    </row>
    <row r="54" spans="1:16">
      <c r="A54" s="3" t="s">
        <v>69</v>
      </c>
      <c r="B54" s="18">
        <f>IF(B4="Yes",8689,0)</f>
        <v>8689</v>
      </c>
      <c r="C54" s="18">
        <f>IF(B4="Yes",12636,0)</f>
        <v>12636</v>
      </c>
      <c r="D54" s="18">
        <f>IF(B4="Yes",16023,8384)</f>
        <v>16023</v>
      </c>
      <c r="E54" s="18">
        <f t="shared" ref="E54:G54" si="62">E68*E41*E28*E14/1000</f>
        <v>0</v>
      </c>
      <c r="F54" s="18">
        <f t="shared" si="62"/>
        <v>0</v>
      </c>
      <c r="G54" s="18">
        <f t="shared" si="62"/>
        <v>0</v>
      </c>
      <c r="H54" s="18">
        <f t="shared" ref="H54:I54" si="63">H68*H41*H28*H14/1000000</f>
        <v>270.05982080000001</v>
      </c>
      <c r="I54" s="18">
        <f t="shared" si="63"/>
        <v>279.33192561120006</v>
      </c>
      <c r="J54" s="552">
        <f t="shared" si="54"/>
        <v>277.15499999999997</v>
      </c>
      <c r="K54" s="30">
        <f t="shared" si="55"/>
        <v>317.37236304983026</v>
      </c>
      <c r="L54" s="30">
        <f t="shared" si="55"/>
        <v>531.45507210556605</v>
      </c>
      <c r="M54" s="30">
        <f t="shared" si="55"/>
        <v>738.64552775251866</v>
      </c>
      <c r="N54" s="30">
        <f t="shared" si="55"/>
        <v>1107.9682916287782</v>
      </c>
      <c r="O54" s="30">
        <f t="shared" si="55"/>
        <v>1661.9524374431674</v>
      </c>
      <c r="P54" s="30">
        <f t="shared" si="59"/>
        <v>2492.9286561647505</v>
      </c>
    </row>
    <row r="55" spans="1:16">
      <c r="A55" s="3" t="s">
        <v>640</v>
      </c>
      <c r="B55" s="24">
        <v>12878</v>
      </c>
      <c r="C55" s="24">
        <v>18985</v>
      </c>
      <c r="D55" s="24">
        <f>IF(B4="Yes",27416,27416)</f>
        <v>27416</v>
      </c>
      <c r="E55" s="24">
        <f t="shared" ref="E55:G55" si="64">E69*E42*E29*E15/1000</f>
        <v>0</v>
      </c>
      <c r="F55" s="24">
        <f t="shared" si="64"/>
        <v>0</v>
      </c>
      <c r="G55" s="24">
        <f t="shared" si="64"/>
        <v>0</v>
      </c>
      <c r="H55" s="18">
        <f t="shared" ref="H55:I55" si="65">H69*H42*H29*H15/1000000</f>
        <v>675.53068986000005</v>
      </c>
      <c r="I55" s="18">
        <f t="shared" si="65"/>
        <v>914.30904396000005</v>
      </c>
      <c r="J55" s="552">
        <f t="shared" si="54"/>
        <v>907.11800000000005</v>
      </c>
      <c r="K55" s="30">
        <f t="shared" si="55"/>
        <v>1189.8640728981786</v>
      </c>
      <c r="L55" s="30">
        <f>L69*L42*L29*L15/1000000</f>
        <v>1992.4838148513825</v>
      </c>
      <c r="M55" s="30">
        <f t="shared" si="55"/>
        <v>2769.2637368731544</v>
      </c>
      <c r="N55" s="30">
        <f t="shared" si="55"/>
        <v>4153.8956053097318</v>
      </c>
      <c r="O55" s="30">
        <f t="shared" si="55"/>
        <v>6230.8434079645967</v>
      </c>
      <c r="P55" s="30">
        <f t="shared" si="59"/>
        <v>9346.2651119468956</v>
      </c>
    </row>
    <row r="56" spans="1:16">
      <c r="A56" s="3" t="s">
        <v>649</v>
      </c>
      <c r="B56" s="18">
        <v>7117</v>
      </c>
      <c r="C56" s="18">
        <v>8238</v>
      </c>
      <c r="D56" s="18">
        <f>IF(B4="Yes",7960,7960)</f>
        <v>7960</v>
      </c>
      <c r="E56" s="30">
        <f t="shared" ref="E56:G56" si="66">D56</f>
        <v>7960</v>
      </c>
      <c r="F56" s="30">
        <f t="shared" si="66"/>
        <v>7960</v>
      </c>
      <c r="G56" s="30">
        <f t="shared" si="66"/>
        <v>7960</v>
      </c>
      <c r="H56" s="18">
        <f t="shared" ref="H56:I56" si="67">H70*H43*H30*H16/1000000</f>
        <v>0</v>
      </c>
      <c r="I56" s="18">
        <f t="shared" si="67"/>
        <v>0</v>
      </c>
      <c r="J56" s="552">
        <f t="shared" si="54"/>
        <v>494.58100000000002</v>
      </c>
      <c r="K56" s="30">
        <f t="shared" si="55"/>
        <v>0</v>
      </c>
      <c r="L56" s="30">
        <f t="shared" si="55"/>
        <v>0</v>
      </c>
      <c r="M56" s="30">
        <f t="shared" si="55"/>
        <v>0</v>
      </c>
      <c r="N56" s="30">
        <f t="shared" si="55"/>
        <v>0</v>
      </c>
      <c r="O56" s="30">
        <f t="shared" si="55"/>
        <v>0</v>
      </c>
      <c r="P56" s="30">
        <f t="shared" si="59"/>
        <v>0</v>
      </c>
    </row>
    <row r="57" spans="1:16">
      <c r="A57" s="3" t="s">
        <v>644</v>
      </c>
      <c r="B57" s="18">
        <f>IF(B7="Yes",8689,0)</f>
        <v>0</v>
      </c>
      <c r="C57" s="18">
        <f>IF(B7="Yes",12636,0)</f>
        <v>0</v>
      </c>
      <c r="D57" s="18">
        <v>0</v>
      </c>
      <c r="E57" s="30">
        <f t="shared" ref="E57:G57" si="68">E71*E44*E31*E17/1000</f>
        <v>0</v>
      </c>
      <c r="F57" s="30">
        <f t="shared" si="68"/>
        <v>0</v>
      </c>
      <c r="G57" s="30">
        <f t="shared" si="68"/>
        <v>0</v>
      </c>
      <c r="H57" s="18">
        <f t="shared" ref="H57:I57" si="69">H71*H44*H31*H17/1000000</f>
        <v>141.93441106</v>
      </c>
      <c r="I57" s="18">
        <f t="shared" si="69"/>
        <v>111.40488137700001</v>
      </c>
      <c r="J57" s="552">
        <f>W20/1000</f>
        <v>139.30699999999999</v>
      </c>
      <c r="K57" s="30">
        <f t="shared" si="55"/>
        <v>147.20348396832148</v>
      </c>
      <c r="L57" s="30">
        <f t="shared" si="55"/>
        <v>246.49921447095792</v>
      </c>
      <c r="M57" s="30">
        <f t="shared" si="55"/>
        <v>342.59818359079514</v>
      </c>
      <c r="N57" s="30">
        <f t="shared" si="55"/>
        <v>513.89727538619275</v>
      </c>
      <c r="O57" s="30">
        <f t="shared" si="55"/>
        <v>770.84591307928918</v>
      </c>
      <c r="P57" s="30">
        <f t="shared" si="59"/>
        <v>1156.2688696189339</v>
      </c>
    </row>
    <row r="58" spans="1:16">
      <c r="A58" s="3" t="s">
        <v>68</v>
      </c>
      <c r="B58" s="24">
        <f>IF(B4="Yes",2000,0)</f>
        <v>2000</v>
      </c>
      <c r="C58" s="24">
        <f>IF(B4="Yes",2972,346)</f>
        <v>2972</v>
      </c>
      <c r="D58" s="24">
        <f>IF(B4="Yes",6960,2981)</f>
        <v>6960</v>
      </c>
      <c r="E58" s="31">
        <f t="shared" ref="E58:G58" si="70">D58</f>
        <v>6960</v>
      </c>
      <c r="F58" s="31">
        <f t="shared" si="70"/>
        <v>6960</v>
      </c>
      <c r="G58" s="31">
        <f t="shared" si="70"/>
        <v>6960</v>
      </c>
      <c r="H58" s="18">
        <f t="shared" ref="H58:I58" si="71">H72*H45*H32*H18/1000000</f>
        <v>171.49287382</v>
      </c>
      <c r="I58" s="18">
        <f t="shared" si="71"/>
        <v>58.588993319999993</v>
      </c>
      <c r="J58" s="552">
        <f>W21/1000</f>
        <v>56.765000000000001</v>
      </c>
      <c r="K58" s="30">
        <f t="shared" si="55"/>
        <v>0</v>
      </c>
      <c r="L58" s="30">
        <f t="shared" si="55"/>
        <v>0</v>
      </c>
      <c r="M58" s="30">
        <f t="shared" si="55"/>
        <v>0</v>
      </c>
      <c r="N58" s="30">
        <f t="shared" si="55"/>
        <v>0</v>
      </c>
      <c r="O58" s="30">
        <f t="shared" si="55"/>
        <v>0</v>
      </c>
      <c r="P58" s="30">
        <f t="shared" si="59"/>
        <v>0</v>
      </c>
    </row>
    <row r="59" spans="1:16">
      <c r="A59" s="3" t="s">
        <v>313</v>
      </c>
      <c r="B59" s="110"/>
      <c r="C59" s="110"/>
      <c r="D59" s="110"/>
      <c r="E59" s="547"/>
      <c r="F59" s="547"/>
      <c r="G59" s="547"/>
      <c r="H59" s="18">
        <f t="shared" ref="H59:I59" si="72">H73*H46*H33*H19/1000000</f>
        <v>0</v>
      </c>
      <c r="I59" s="18">
        <f t="shared" si="72"/>
        <v>0</v>
      </c>
      <c r="J59" s="552">
        <f>W25/1000</f>
        <v>26.911999999999999</v>
      </c>
      <c r="K59" s="30">
        <f t="shared" si="55"/>
        <v>0</v>
      </c>
      <c r="L59" s="30">
        <f t="shared" si="55"/>
        <v>0</v>
      </c>
      <c r="M59" s="30">
        <f t="shared" si="55"/>
        <v>0</v>
      </c>
      <c r="N59" s="30">
        <f t="shared" si="55"/>
        <v>0</v>
      </c>
      <c r="O59" s="30">
        <f t="shared" si="55"/>
        <v>0</v>
      </c>
      <c r="P59" s="30">
        <f t="shared" si="59"/>
        <v>0</v>
      </c>
    </row>
    <row r="60" spans="1:16">
      <c r="A60" s="5" t="s">
        <v>75</v>
      </c>
      <c r="B60" s="99">
        <f>SUM(B50:B58)</f>
        <v>144754</v>
      </c>
      <c r="C60" s="99">
        <f>SUM(C50:C58)</f>
        <v>197965</v>
      </c>
      <c r="D60" s="99">
        <f>SUM(D50:D58)</f>
        <v>266525</v>
      </c>
      <c r="E60" s="99">
        <f t="shared" ref="E60:I60" si="73">SUM(E50:E58)</f>
        <v>14920</v>
      </c>
      <c r="F60" s="99">
        <f t="shared" si="73"/>
        <v>14920</v>
      </c>
      <c r="G60" s="99">
        <f t="shared" si="73"/>
        <v>14920</v>
      </c>
      <c r="H60" s="99">
        <f t="shared" si="73"/>
        <v>3051.4861146800004</v>
      </c>
      <c r="I60" s="99">
        <f t="shared" si="73"/>
        <v>3121.8644279542004</v>
      </c>
      <c r="J60" s="99">
        <f>SUM(J50:J59)</f>
        <v>2714.6699999999996</v>
      </c>
      <c r="K60" s="551">
        <f>SUM(K50:K59)</f>
        <v>2349.0697393947239</v>
      </c>
      <c r="L60" s="551">
        <f t="shared" ref="L60:P60" si="74">SUM(L50:L59)</f>
        <v>3933.6286743247779</v>
      </c>
      <c r="M60" s="551">
        <f t="shared" si="74"/>
        <v>5467.1737661992211</v>
      </c>
      <c r="N60" s="551">
        <f t="shared" si="74"/>
        <v>8200.7606492988325</v>
      </c>
      <c r="O60" s="551">
        <f t="shared" si="74"/>
        <v>12301.14097394825</v>
      </c>
      <c r="P60" s="551">
        <f t="shared" si="74"/>
        <v>18451.711460922372</v>
      </c>
    </row>
    <row r="61" spans="1:16">
      <c r="K61" s="538">
        <f>K60/J60-1</f>
        <v>-0.13467576560144534</v>
      </c>
    </row>
    <row r="62" spans="1:16" ht="12.75" customHeight="1">
      <c r="A62" s="807" t="s">
        <v>64</v>
      </c>
      <c r="B62" s="805" t="s">
        <v>281</v>
      </c>
      <c r="C62" s="805" t="s">
        <v>281</v>
      </c>
      <c r="D62" s="805" t="s">
        <v>281</v>
      </c>
      <c r="E62" s="805" t="s">
        <v>281</v>
      </c>
      <c r="F62" s="805" t="s">
        <v>281</v>
      </c>
      <c r="G62" s="805" t="s">
        <v>281</v>
      </c>
      <c r="H62" s="805" t="s">
        <v>281</v>
      </c>
      <c r="I62" s="805" t="s">
        <v>281</v>
      </c>
      <c r="J62" s="805" t="s">
        <v>281</v>
      </c>
      <c r="K62" s="805" t="s">
        <v>281</v>
      </c>
      <c r="L62" s="805" t="s">
        <v>281</v>
      </c>
      <c r="M62" s="805" t="s">
        <v>281</v>
      </c>
      <c r="N62" s="805" t="s">
        <v>281</v>
      </c>
      <c r="O62" s="805" t="s">
        <v>281</v>
      </c>
      <c r="P62" s="805" t="s">
        <v>281</v>
      </c>
    </row>
    <row r="63" spans="1:16">
      <c r="A63" s="808"/>
      <c r="B63" s="806"/>
      <c r="C63" s="806"/>
      <c r="D63" s="806"/>
      <c r="E63" s="806"/>
      <c r="F63" s="806"/>
      <c r="G63" s="806"/>
      <c r="H63" s="806"/>
      <c r="I63" s="806"/>
      <c r="J63" s="806"/>
      <c r="K63" s="806"/>
      <c r="L63" s="806"/>
      <c r="M63" s="806"/>
      <c r="N63" s="806"/>
      <c r="O63" s="806"/>
      <c r="P63" s="806"/>
    </row>
    <row r="64" spans="1:16">
      <c r="A64" s="3" t="s">
        <v>65</v>
      </c>
      <c r="B64" s="97">
        <f t="shared" ref="B64:D70" si="75">IF(ISERROR(B50/(B37*B24*B10)*1000),0,(B50/(B37*B24*B10)*1000))</f>
        <v>1728.5655964256555</v>
      </c>
      <c r="C64" s="97">
        <f t="shared" si="75"/>
        <v>2443.7482076897068</v>
      </c>
      <c r="D64" s="97">
        <f t="shared" si="75"/>
        <v>3327.573719829189</v>
      </c>
      <c r="E64" s="97">
        <f t="shared" ref="E64:G64" si="76">E77*E$88</f>
        <v>0</v>
      </c>
      <c r="F64" s="97">
        <f t="shared" si="76"/>
        <v>0</v>
      </c>
      <c r="G64" s="97">
        <f t="shared" si="76"/>
        <v>0</v>
      </c>
      <c r="H64" s="97">
        <v>35243</v>
      </c>
      <c r="I64" s="97">
        <v>37658</v>
      </c>
      <c r="J64" s="97">
        <f>IF(ISERROR(J50/(J37*J24*J10)*1000000),0,(J50/(J37*J24*J10)*1000000))</f>
        <v>38098.137534470436</v>
      </c>
      <c r="K64" s="153">
        <f>K77*K$88</f>
        <v>49973.217482841217</v>
      </c>
      <c r="L64" s="153">
        <f t="shared" ref="L64:P64" si="77">L77*L$88</f>
        <v>83682.522465009315</v>
      </c>
      <c r="M64" s="153">
        <f t="shared" si="77"/>
        <v>116306.57832455644</v>
      </c>
      <c r="N64" s="153">
        <f t="shared" si="77"/>
        <v>174459.86748683467</v>
      </c>
      <c r="O64" s="153">
        <f t="shared" si="77"/>
        <v>261689.80123025202</v>
      </c>
      <c r="P64" s="153">
        <f t="shared" si="77"/>
        <v>392534.70184537803</v>
      </c>
    </row>
    <row r="65" spans="1:16">
      <c r="A65" s="3" t="s">
        <v>651</v>
      </c>
      <c r="B65" s="97">
        <f t="shared" si="75"/>
        <v>1753.8534418519398</v>
      </c>
      <c r="C65" s="97">
        <f t="shared" si="75"/>
        <v>2336.0451825455525</v>
      </c>
      <c r="D65" s="97">
        <f t="shared" si="75"/>
        <v>2819.3370537215087</v>
      </c>
      <c r="E65" s="97">
        <f t="shared" ref="E65:G65" si="78">E78*E$88</f>
        <v>0</v>
      </c>
      <c r="F65" s="97">
        <f t="shared" si="78"/>
        <v>0</v>
      </c>
      <c r="G65" s="97">
        <f t="shared" si="78"/>
        <v>0</v>
      </c>
      <c r="H65" s="97">
        <v>36156</v>
      </c>
      <c r="I65" s="97">
        <v>33978</v>
      </c>
      <c r="J65" s="97"/>
      <c r="K65" s="153"/>
      <c r="L65" s="153"/>
      <c r="M65" s="153"/>
      <c r="N65" s="153"/>
      <c r="O65" s="153"/>
      <c r="P65" s="153"/>
    </row>
    <row r="66" spans="1:16">
      <c r="A66" s="3" t="s">
        <v>650</v>
      </c>
      <c r="B66" s="520">
        <f t="shared" si="75"/>
        <v>1339.1613046372311</v>
      </c>
      <c r="C66" s="520">
        <f t="shared" si="75"/>
        <v>1779.809185711116</v>
      </c>
      <c r="D66" s="520">
        <f t="shared" si="75"/>
        <v>2483.8251608608834</v>
      </c>
      <c r="E66" s="520">
        <f t="shared" ref="E66:G66" si="79">E79*E$88</f>
        <v>0</v>
      </c>
      <c r="F66" s="520">
        <f t="shared" si="79"/>
        <v>0</v>
      </c>
      <c r="G66" s="520">
        <f t="shared" si="79"/>
        <v>0</v>
      </c>
      <c r="H66" s="520">
        <v>23129</v>
      </c>
      <c r="I66" s="520">
        <v>20381</v>
      </c>
      <c r="J66" s="97">
        <f t="shared" ref="J66:J72" si="80">IF(ISERROR(J52/(J39*J26*J12)*1000000),0,(J52/(J39*J26*J12)*1000000))</f>
        <v>47560.92648539778</v>
      </c>
      <c r="K66" s="153">
        <f t="shared" ref="K66:P72" si="81">K79*K$88</f>
        <v>62385.530546991955</v>
      </c>
      <c r="L66" s="153">
        <f t="shared" si="81"/>
        <v>104467.52929772262</v>
      </c>
      <c r="M66" s="153">
        <f t="shared" si="81"/>
        <v>145194.72550219711</v>
      </c>
      <c r="N66" s="153">
        <f t="shared" si="81"/>
        <v>217792.08825329569</v>
      </c>
      <c r="O66" s="153">
        <f t="shared" si="81"/>
        <v>326688.1323799435</v>
      </c>
      <c r="P66" s="153">
        <f t="shared" si="81"/>
        <v>490032.19856991526</v>
      </c>
    </row>
    <row r="67" spans="1:16">
      <c r="A67" s="3" t="s">
        <v>67</v>
      </c>
      <c r="B67" s="520">
        <f t="shared" si="75"/>
        <v>1733.3821766351405</v>
      </c>
      <c r="C67" s="520">
        <f t="shared" si="75"/>
        <v>2304.9289219225475</v>
      </c>
      <c r="D67" s="520">
        <f t="shared" si="75"/>
        <v>3218.7957905954445</v>
      </c>
      <c r="E67" s="520">
        <f t="shared" ref="E67:G67" si="82">E80*E$88</f>
        <v>0</v>
      </c>
      <c r="F67" s="520">
        <f t="shared" si="82"/>
        <v>0</v>
      </c>
      <c r="G67" s="520">
        <f t="shared" si="82"/>
        <v>0</v>
      </c>
      <c r="H67" s="520">
        <v>36799</v>
      </c>
      <c r="I67" s="520">
        <v>40215</v>
      </c>
      <c r="J67" s="97"/>
      <c r="K67" s="153"/>
      <c r="L67" s="153"/>
      <c r="M67" s="153"/>
      <c r="N67" s="153"/>
      <c r="O67" s="153"/>
      <c r="P67" s="153"/>
    </row>
    <row r="68" spans="1:16">
      <c r="A68" s="3" t="s">
        <v>69</v>
      </c>
      <c r="B68" s="520">
        <f t="shared" si="75"/>
        <v>843.89972385083627</v>
      </c>
      <c r="C68" s="520">
        <f t="shared" si="75"/>
        <v>1103.2917139614076</v>
      </c>
      <c r="D68" s="520">
        <f t="shared" si="75"/>
        <v>1446.7653467239113</v>
      </c>
      <c r="E68" s="520">
        <f t="shared" ref="E68:G68" si="83">E81*E$88</f>
        <v>0</v>
      </c>
      <c r="F68" s="520">
        <f t="shared" si="83"/>
        <v>0</v>
      </c>
      <c r="G68" s="520">
        <f t="shared" si="83"/>
        <v>0</v>
      </c>
      <c r="H68" s="520">
        <v>30028</v>
      </c>
      <c r="I68" s="520">
        <v>36583</v>
      </c>
      <c r="J68" s="97">
        <v>29053</v>
      </c>
      <c r="K68" s="153">
        <f t="shared" si="81"/>
        <v>38108.736581030003</v>
      </c>
      <c r="L68" s="153">
        <f t="shared" si="81"/>
        <v>63814.886566992631</v>
      </c>
      <c r="M68" s="153">
        <f t="shared" si="81"/>
        <v>88693.443793834696</v>
      </c>
      <c r="N68" s="153">
        <f t="shared" si="81"/>
        <v>133040.16569075207</v>
      </c>
      <c r="O68" s="153">
        <f t="shared" si="81"/>
        <v>199560.24853612811</v>
      </c>
      <c r="P68" s="153">
        <f t="shared" si="81"/>
        <v>299340.37280419213</v>
      </c>
    </row>
    <row r="69" spans="1:16">
      <c r="A69" s="3" t="s">
        <v>640</v>
      </c>
      <c r="B69" s="520">
        <f t="shared" si="75"/>
        <v>1193.2559449682738</v>
      </c>
      <c r="C69" s="520">
        <f t="shared" si="75"/>
        <v>1759.1213010733559</v>
      </c>
      <c r="D69" s="520">
        <f t="shared" si="75"/>
        <v>3048.3899661981854</v>
      </c>
      <c r="E69" s="520">
        <f t="shared" ref="E69:G69" si="84">E82*E$88</f>
        <v>0</v>
      </c>
      <c r="F69" s="520">
        <f t="shared" si="84"/>
        <v>0</v>
      </c>
      <c r="G69" s="520">
        <f t="shared" si="84"/>
        <v>0</v>
      </c>
      <c r="H69" s="520">
        <v>26919</v>
      </c>
      <c r="I69" s="520">
        <v>36434</v>
      </c>
      <c r="J69" s="97">
        <f t="shared" si="80"/>
        <v>41610.106606729976</v>
      </c>
      <c r="K69" s="153">
        <f t="shared" si="81"/>
        <v>54579.857219028978</v>
      </c>
      <c r="L69" s="153">
        <f>L82*L$88</f>
        <v>91396.559155644645</v>
      </c>
      <c r="M69" s="153">
        <f t="shared" si="81"/>
        <v>127027.97134820759</v>
      </c>
      <c r="N69" s="153">
        <f t="shared" si="81"/>
        <v>190541.9570223114</v>
      </c>
      <c r="O69" s="153">
        <f t="shared" si="81"/>
        <v>285812.9355334671</v>
      </c>
      <c r="P69" s="153">
        <f t="shared" si="81"/>
        <v>428719.40330020065</v>
      </c>
    </row>
    <row r="70" spans="1:16">
      <c r="A70" s="3" t="s">
        <v>649</v>
      </c>
      <c r="B70" s="520">
        <f t="shared" si="75"/>
        <v>129.86041419578507</v>
      </c>
      <c r="C70" s="520">
        <f t="shared" si="75"/>
        <v>150.31475230362193</v>
      </c>
      <c r="D70" s="520">
        <f t="shared" si="75"/>
        <v>194.1740941510177</v>
      </c>
      <c r="E70" s="520">
        <f>0</f>
        <v>0</v>
      </c>
      <c r="F70" s="520">
        <f>0</f>
        <v>0</v>
      </c>
      <c r="G70" s="520">
        <f>0</f>
        <v>0</v>
      </c>
      <c r="H70" s="520"/>
      <c r="I70" s="520"/>
      <c r="J70" s="520">
        <v>22401</v>
      </c>
      <c r="K70" s="153">
        <f t="shared" si="81"/>
        <v>29383.327303605591</v>
      </c>
      <c r="L70" s="153">
        <f t="shared" si="81"/>
        <v>49203.774962558156</v>
      </c>
      <c r="M70" s="153">
        <f t="shared" si="81"/>
        <v>68386.116216077222</v>
      </c>
      <c r="N70" s="153">
        <f t="shared" si="81"/>
        <v>102579.17432411584</v>
      </c>
      <c r="O70" s="153">
        <f t="shared" si="81"/>
        <v>153868.76148617375</v>
      </c>
      <c r="P70" s="153">
        <f t="shared" si="81"/>
        <v>230803.14222926061</v>
      </c>
    </row>
    <row r="71" spans="1:16">
      <c r="A71" s="3" t="s">
        <v>644</v>
      </c>
      <c r="B71" s="520">
        <f>0</f>
        <v>0</v>
      </c>
      <c r="C71" s="520">
        <f>0</f>
        <v>0</v>
      </c>
      <c r="D71" s="520">
        <f>0</f>
        <v>0</v>
      </c>
      <c r="E71" s="520">
        <f>0</f>
        <v>0</v>
      </c>
      <c r="F71" s="520">
        <f>0</f>
        <v>0</v>
      </c>
      <c r="G71" s="520">
        <f>0</f>
        <v>0</v>
      </c>
      <c r="H71" s="520">
        <v>38740</v>
      </c>
      <c r="I71" s="520">
        <v>16803</v>
      </c>
      <c r="J71" s="97">
        <f t="shared" si="80"/>
        <v>18664.285761178551</v>
      </c>
      <c r="K71" s="153">
        <f t="shared" si="81"/>
        <v>24481.889978515901</v>
      </c>
      <c r="L71" s="153">
        <f t="shared" si="81"/>
        <v>40996.085729650811</v>
      </c>
      <c r="M71" s="153">
        <f t="shared" si="81"/>
        <v>56978.617702514683</v>
      </c>
      <c r="N71" s="153">
        <f t="shared" si="81"/>
        <v>85467.926553772035</v>
      </c>
      <c r="O71" s="153">
        <f t="shared" si="81"/>
        <v>128201.88983065805</v>
      </c>
      <c r="P71" s="153">
        <f t="shared" si="81"/>
        <v>192302.83474598709</v>
      </c>
    </row>
    <row r="72" spans="1:16">
      <c r="A72" s="3" t="s">
        <v>68</v>
      </c>
      <c r="B72" s="520">
        <f>IF(ISERROR(B58/(B45*B32*B18)*1000),0,(B58/(B45*B32*B18)*1000))</f>
        <v>0</v>
      </c>
      <c r="C72" s="520">
        <f>IF(ISERROR(C58/(C45*C32*C18)*1000),0,(C58/(C45*C32*C18)*1000))</f>
        <v>0</v>
      </c>
      <c r="D72" s="520">
        <f>IF(ISERROR(D58/(D45*D32*D18)*1000),0,(D58/(D45*D32*D18)*1000))</f>
        <v>0</v>
      </c>
      <c r="E72" s="520">
        <f>0</f>
        <v>0</v>
      </c>
      <c r="F72" s="520">
        <f>0</f>
        <v>0</v>
      </c>
      <c r="G72" s="520">
        <f>0</f>
        <v>0</v>
      </c>
      <c r="H72" s="520">
        <v>33538</v>
      </c>
      <c r="I72" s="520">
        <v>16379</v>
      </c>
      <c r="J72" s="520">
        <f t="shared" si="80"/>
        <v>28619.397059157171</v>
      </c>
      <c r="K72" s="153">
        <f t="shared" si="81"/>
        <v>37539.980850009488</v>
      </c>
      <c r="L72" s="153">
        <f t="shared" si="81"/>
        <v>62862.478124318921</v>
      </c>
      <c r="M72" s="153">
        <f t="shared" si="81"/>
        <v>87369.734088727331</v>
      </c>
      <c r="N72" s="153">
        <f t="shared" si="81"/>
        <v>131054.601133091</v>
      </c>
      <c r="O72" s="153">
        <f t="shared" si="81"/>
        <v>196581.90169963651</v>
      </c>
      <c r="P72" s="153">
        <f t="shared" si="81"/>
        <v>294872.85254945478</v>
      </c>
    </row>
    <row r="73" spans="1:16">
      <c r="A73" s="96" t="s">
        <v>313</v>
      </c>
      <c r="B73" s="98"/>
      <c r="C73" s="98"/>
      <c r="D73" s="98"/>
      <c r="E73" s="98"/>
      <c r="F73" s="98"/>
      <c r="G73" s="98"/>
      <c r="H73" s="98"/>
      <c r="I73" s="98"/>
      <c r="J73" s="98"/>
      <c r="K73" s="565"/>
      <c r="L73" s="565"/>
      <c r="M73" s="565"/>
      <c r="N73" s="565"/>
      <c r="O73" s="565"/>
      <c r="P73" s="565"/>
    </row>
    <row r="75" spans="1:16" ht="12.75" customHeight="1">
      <c r="A75" s="807" t="s">
        <v>64</v>
      </c>
      <c r="B75" s="805" t="s">
        <v>278</v>
      </c>
      <c r="C75" s="805" t="s">
        <v>278</v>
      </c>
      <c r="D75" s="805" t="s">
        <v>278</v>
      </c>
      <c r="E75" s="805" t="s">
        <v>278</v>
      </c>
      <c r="F75" s="805" t="s">
        <v>278</v>
      </c>
      <c r="G75" s="805" t="s">
        <v>278</v>
      </c>
      <c r="H75" s="805" t="s">
        <v>278</v>
      </c>
      <c r="I75" s="805" t="s">
        <v>278</v>
      </c>
      <c r="J75" s="805" t="s">
        <v>278</v>
      </c>
      <c r="K75" s="805" t="s">
        <v>278</v>
      </c>
      <c r="L75" s="805" t="s">
        <v>278</v>
      </c>
      <c r="M75" s="805" t="s">
        <v>278</v>
      </c>
      <c r="N75" s="805" t="s">
        <v>278</v>
      </c>
      <c r="O75" s="805" t="s">
        <v>278</v>
      </c>
      <c r="P75" s="805" t="s">
        <v>278</v>
      </c>
    </row>
    <row r="76" spans="1:16">
      <c r="A76" s="808"/>
      <c r="B76" s="806"/>
      <c r="C76" s="806"/>
      <c r="D76" s="806"/>
      <c r="E76" s="806"/>
      <c r="F76" s="806"/>
      <c r="G76" s="806"/>
      <c r="H76" s="806"/>
      <c r="I76" s="806"/>
      <c r="J76" s="806"/>
      <c r="K76" s="806"/>
      <c r="L76" s="806"/>
      <c r="M76" s="806"/>
      <c r="N76" s="806"/>
      <c r="O76" s="806"/>
      <c r="P76" s="806"/>
    </row>
    <row r="77" spans="1:16">
      <c r="A77" s="3" t="s">
        <v>65</v>
      </c>
      <c r="B77" s="131" t="e">
        <f t="shared" ref="B77:D83" si="85">B64/B$88</f>
        <v>#DIV/0!</v>
      </c>
      <c r="C77" s="131" t="e">
        <f t="shared" si="85"/>
        <v>#DIV/0!</v>
      </c>
      <c r="D77" s="131" t="e">
        <f t="shared" si="85"/>
        <v>#DIV/0!</v>
      </c>
      <c r="E77" s="141">
        <v>380</v>
      </c>
      <c r="F77" s="141">
        <f t="shared" ref="F77:G85" si="86">E77*(1+F106)</f>
        <v>391.40000000000003</v>
      </c>
      <c r="G77" s="141">
        <f t="shared" si="86"/>
        <v>403.14200000000005</v>
      </c>
      <c r="H77" s="131">
        <f t="shared" ref="H77:I77" si="87">H64/H$88</f>
        <v>895.97297734178755</v>
      </c>
      <c r="I77" s="131">
        <f t="shared" si="87"/>
        <v>458.04604685733949</v>
      </c>
      <c r="J77" s="131">
        <f>J64/J$88</f>
        <v>255.32424855838082</v>
      </c>
      <c r="K77" s="125">
        <f>J77*(1+K106)</f>
        <v>242.55803613046177</v>
      </c>
      <c r="L77" s="125">
        <f t="shared" ref="L77:P77" si="88">K77*(1+L106)</f>
        <v>242.55803613046177</v>
      </c>
      <c r="M77" s="125">
        <f t="shared" si="88"/>
        <v>242.55803613046177</v>
      </c>
      <c r="N77" s="125">
        <f t="shared" si="88"/>
        <v>250.92210634185702</v>
      </c>
      <c r="O77" s="125">
        <f t="shared" si="88"/>
        <v>259.57459276743833</v>
      </c>
      <c r="P77" s="125">
        <f t="shared" si="88"/>
        <v>268.52544079390174</v>
      </c>
    </row>
    <row r="78" spans="1:16">
      <c r="A78" s="3" t="s">
        <v>651</v>
      </c>
      <c r="B78" s="131" t="e">
        <f t="shared" si="85"/>
        <v>#DIV/0!</v>
      </c>
      <c r="C78" s="131" t="e">
        <f t="shared" si="85"/>
        <v>#DIV/0!</v>
      </c>
      <c r="D78" s="131" t="e">
        <f t="shared" si="85"/>
        <v>#DIV/0!</v>
      </c>
      <c r="E78" s="141">
        <v>340</v>
      </c>
      <c r="F78" s="141">
        <f t="shared" si="86"/>
        <v>350.2</v>
      </c>
      <c r="G78" s="141">
        <f t="shared" si="86"/>
        <v>360.70600000000002</v>
      </c>
      <c r="H78" s="131">
        <f t="shared" ref="H78:J85" si="89">H65/H$88</f>
        <v>919.18392216240591</v>
      </c>
      <c r="I78" s="131">
        <f t="shared" si="89"/>
        <v>413.28505444045572</v>
      </c>
      <c r="J78" s="131">
        <f t="shared" si="89"/>
        <v>0</v>
      </c>
      <c r="K78" s="125">
        <f t="shared" ref="K78:P85" si="90">J78*(1+K107)</f>
        <v>0</v>
      </c>
      <c r="L78" s="125">
        <f t="shared" si="90"/>
        <v>0</v>
      </c>
      <c r="M78" s="125">
        <f t="shared" si="90"/>
        <v>0</v>
      </c>
      <c r="N78" s="125">
        <f t="shared" si="90"/>
        <v>0</v>
      </c>
      <c r="O78" s="125">
        <f t="shared" si="90"/>
        <v>0</v>
      </c>
      <c r="P78" s="125">
        <f t="shared" si="90"/>
        <v>0</v>
      </c>
    </row>
    <row r="79" spans="1:16">
      <c r="A79" s="3" t="s">
        <v>650</v>
      </c>
      <c r="B79" s="131" t="e">
        <f t="shared" si="85"/>
        <v>#DIV/0!</v>
      </c>
      <c r="C79" s="131" t="e">
        <f t="shared" si="85"/>
        <v>#DIV/0!</v>
      </c>
      <c r="D79" s="131" t="e">
        <f t="shared" si="85"/>
        <v>#DIV/0!</v>
      </c>
      <c r="E79" s="141">
        <v>290</v>
      </c>
      <c r="F79" s="141">
        <f t="shared" si="86"/>
        <v>298.7</v>
      </c>
      <c r="G79" s="141">
        <f t="shared" si="86"/>
        <v>307.661</v>
      </c>
      <c r="H79" s="131">
        <f t="shared" si="89"/>
        <v>588.00212788179795</v>
      </c>
      <c r="I79" s="131">
        <f t="shared" si="89"/>
        <v>247.9004854479642</v>
      </c>
      <c r="J79" s="131">
        <f t="shared" si="89"/>
        <v>318.74150815476008</v>
      </c>
      <c r="K79" s="125">
        <f t="shared" si="90"/>
        <v>302.80443274702208</v>
      </c>
      <c r="L79" s="125">
        <f t="shared" si="90"/>
        <v>302.80443274702208</v>
      </c>
      <c r="M79" s="125">
        <f t="shared" si="90"/>
        <v>302.80443274702208</v>
      </c>
      <c r="N79" s="125">
        <f t="shared" si="90"/>
        <v>313.24596491071253</v>
      </c>
      <c r="O79" s="125">
        <f t="shared" si="90"/>
        <v>324.04754990763365</v>
      </c>
      <c r="P79" s="125">
        <f t="shared" si="90"/>
        <v>335.22160335272451</v>
      </c>
    </row>
    <row r="80" spans="1:16">
      <c r="A80" s="3" t="s">
        <v>67</v>
      </c>
      <c r="B80" s="131" t="e">
        <f t="shared" si="85"/>
        <v>#DIV/0!</v>
      </c>
      <c r="C80" s="131" t="e">
        <f t="shared" si="85"/>
        <v>#DIV/0!</v>
      </c>
      <c r="D80" s="131" t="e">
        <f t="shared" si="85"/>
        <v>#DIV/0!</v>
      </c>
      <c r="E80" s="141">
        <v>370</v>
      </c>
      <c r="F80" s="141">
        <f t="shared" si="86"/>
        <v>381.1</v>
      </c>
      <c r="G80" s="141">
        <f t="shared" si="86"/>
        <v>392.53300000000002</v>
      </c>
      <c r="H80" s="131">
        <f t="shared" si="89"/>
        <v>935.53073215107793</v>
      </c>
      <c r="I80" s="131">
        <f t="shared" si="89"/>
        <v>489.14763859917963</v>
      </c>
      <c r="J80" s="131">
        <f t="shared" si="89"/>
        <v>0</v>
      </c>
      <c r="K80" s="125">
        <f t="shared" si="90"/>
        <v>0</v>
      </c>
      <c r="L80" s="125">
        <f t="shared" si="90"/>
        <v>0</v>
      </c>
      <c r="M80" s="125">
        <f t="shared" si="90"/>
        <v>0</v>
      </c>
      <c r="N80" s="125">
        <f t="shared" si="90"/>
        <v>0</v>
      </c>
      <c r="O80" s="125">
        <f t="shared" si="90"/>
        <v>0</v>
      </c>
      <c r="P80" s="125">
        <f t="shared" si="90"/>
        <v>0</v>
      </c>
    </row>
    <row r="81" spans="1:16">
      <c r="A81" s="3" t="s">
        <v>69</v>
      </c>
      <c r="B81" s="131" t="e">
        <f t="shared" si="85"/>
        <v>#DIV/0!</v>
      </c>
      <c r="C81" s="131" t="e">
        <f t="shared" si="85"/>
        <v>#DIV/0!</v>
      </c>
      <c r="D81" s="131" t="e">
        <f t="shared" si="85"/>
        <v>#DIV/0!</v>
      </c>
      <c r="E81" s="141">
        <v>170</v>
      </c>
      <c r="F81" s="141">
        <f t="shared" si="86"/>
        <v>175.1</v>
      </c>
      <c r="G81" s="141">
        <f t="shared" si="86"/>
        <v>180.35300000000001</v>
      </c>
      <c r="H81" s="131">
        <f t="shared" si="89"/>
        <v>763.39348419882526</v>
      </c>
      <c r="I81" s="131">
        <f t="shared" si="89"/>
        <v>444.97048521382044</v>
      </c>
      <c r="J81" s="131">
        <f t="shared" si="89"/>
        <v>194.7059849488715</v>
      </c>
      <c r="K81" s="125">
        <f t="shared" si="90"/>
        <v>184.97068570142793</v>
      </c>
      <c r="L81" s="125">
        <f t="shared" si="90"/>
        <v>184.97068570142793</v>
      </c>
      <c r="M81" s="125">
        <f t="shared" si="90"/>
        <v>184.97068570142793</v>
      </c>
      <c r="N81" s="125">
        <f t="shared" si="90"/>
        <v>191.34898520837373</v>
      </c>
      <c r="O81" s="125">
        <f t="shared" si="90"/>
        <v>197.94722607762802</v>
      </c>
      <c r="P81" s="125">
        <f t="shared" si="90"/>
        <v>204.77299249409796</v>
      </c>
    </row>
    <row r="82" spans="1:16">
      <c r="A82" s="3" t="s">
        <v>640</v>
      </c>
      <c r="B82" s="138" t="e">
        <f t="shared" si="85"/>
        <v>#DIV/0!</v>
      </c>
      <c r="C82" s="138" t="e">
        <f t="shared" si="85"/>
        <v>#DIV/0!</v>
      </c>
      <c r="D82" s="138" t="e">
        <f t="shared" si="85"/>
        <v>#DIV/0!</v>
      </c>
      <c r="E82" s="142">
        <v>350</v>
      </c>
      <c r="F82" s="142">
        <f t="shared" si="86"/>
        <v>360.5</v>
      </c>
      <c r="G82" s="142">
        <f t="shared" si="86"/>
        <v>371.315</v>
      </c>
      <c r="H82" s="131">
        <f t="shared" si="89"/>
        <v>684.35424274504385</v>
      </c>
      <c r="I82" s="131">
        <f t="shared" si="89"/>
        <v>443.15815155346291</v>
      </c>
      <c r="J82" s="131">
        <f t="shared" si="89"/>
        <v>278.86059238945739</v>
      </c>
      <c r="K82" s="125">
        <f t="shared" si="90"/>
        <v>264.9175627699845</v>
      </c>
      <c r="L82" s="125">
        <f t="shared" si="90"/>
        <v>264.9175627699845</v>
      </c>
      <c r="M82" s="125">
        <f t="shared" si="90"/>
        <v>264.9175627699845</v>
      </c>
      <c r="N82" s="125">
        <f t="shared" si="90"/>
        <v>274.0526511413633</v>
      </c>
      <c r="O82" s="125">
        <f t="shared" si="90"/>
        <v>283.50274256003104</v>
      </c>
      <c r="P82" s="125">
        <f t="shared" si="90"/>
        <v>293.27869920003212</v>
      </c>
    </row>
    <row r="83" spans="1:16">
      <c r="A83" s="3" t="s">
        <v>649</v>
      </c>
      <c r="B83" s="131" t="e">
        <f t="shared" si="85"/>
        <v>#DIV/0!</v>
      </c>
      <c r="C83" s="131" t="e">
        <f t="shared" si="85"/>
        <v>#DIV/0!</v>
      </c>
      <c r="D83" s="131" t="e">
        <f t="shared" si="85"/>
        <v>#DIV/0!</v>
      </c>
      <c r="E83" s="141">
        <f>0</f>
        <v>0</v>
      </c>
      <c r="F83" s="141">
        <f t="shared" si="86"/>
        <v>0</v>
      </c>
      <c r="G83" s="141">
        <f t="shared" si="86"/>
        <v>0</v>
      </c>
      <c r="H83" s="131">
        <f t="shared" si="89"/>
        <v>0</v>
      </c>
      <c r="I83" s="131">
        <f t="shared" si="89"/>
        <v>0</v>
      </c>
      <c r="J83" s="131">
        <f t="shared" si="89"/>
        <v>150.12593428698142</v>
      </c>
      <c r="K83" s="125">
        <f t="shared" si="90"/>
        <v>142.61963757263234</v>
      </c>
      <c r="L83" s="125">
        <f t="shared" si="90"/>
        <v>142.61963757263234</v>
      </c>
      <c r="M83" s="125">
        <f t="shared" si="90"/>
        <v>142.61963757263234</v>
      </c>
      <c r="N83" s="125">
        <f t="shared" si="90"/>
        <v>147.53755610961969</v>
      </c>
      <c r="O83" s="125">
        <f t="shared" si="90"/>
        <v>152.62505804443416</v>
      </c>
      <c r="P83" s="125">
        <f t="shared" si="90"/>
        <v>157.88799108044913</v>
      </c>
    </row>
    <row r="84" spans="1:16">
      <c r="A84" s="3" t="s">
        <v>644</v>
      </c>
      <c r="B84" s="131">
        <f>0</f>
        <v>0</v>
      </c>
      <c r="C84" s="131">
        <f>0</f>
        <v>0</v>
      </c>
      <c r="D84" s="131">
        <f>0</f>
        <v>0</v>
      </c>
      <c r="E84" s="141">
        <f>0</f>
        <v>0</v>
      </c>
      <c r="F84" s="141">
        <f t="shared" si="86"/>
        <v>0</v>
      </c>
      <c r="G84" s="141">
        <f t="shared" si="86"/>
        <v>0</v>
      </c>
      <c r="H84" s="131">
        <f t="shared" si="89"/>
        <v>984.87623477629177</v>
      </c>
      <c r="I84" s="131">
        <f t="shared" si="89"/>
        <v>204.38015097307013</v>
      </c>
      <c r="J84" s="131">
        <f t="shared" si="89"/>
        <v>125.08340420946091</v>
      </c>
      <c r="K84" s="125">
        <f t="shared" si="90"/>
        <v>118.82923399898786</v>
      </c>
      <c r="L84" s="125">
        <f t="shared" si="90"/>
        <v>118.82923399898786</v>
      </c>
      <c r="M84" s="125">
        <f t="shared" si="90"/>
        <v>118.82923399898786</v>
      </c>
      <c r="N84" s="125">
        <f t="shared" si="90"/>
        <v>122.92679379205642</v>
      </c>
      <c r="O84" s="125">
        <f t="shared" si="90"/>
        <v>127.16564875040319</v>
      </c>
      <c r="P84" s="125">
        <f t="shared" si="90"/>
        <v>131.55067112110677</v>
      </c>
    </row>
    <row r="85" spans="1:16">
      <c r="A85" s="3" t="s">
        <v>68</v>
      </c>
      <c r="B85" s="138" t="e">
        <f>B72/B$88</f>
        <v>#DIV/0!</v>
      </c>
      <c r="C85" s="138" t="e">
        <f>C72/C$88</f>
        <v>#DIV/0!</v>
      </c>
      <c r="D85" s="138" t="e">
        <f>D72/D$88</f>
        <v>#DIV/0!</v>
      </c>
      <c r="E85" s="142">
        <f>0</f>
        <v>0</v>
      </c>
      <c r="F85" s="142">
        <f t="shared" si="86"/>
        <v>0</v>
      </c>
      <c r="G85" s="142">
        <f t="shared" si="86"/>
        <v>0</v>
      </c>
      <c r="H85" s="131">
        <f t="shared" si="89"/>
        <v>852.62723701412688</v>
      </c>
      <c r="I85" s="131">
        <f t="shared" si="89"/>
        <v>199.2229061946031</v>
      </c>
      <c r="J85" s="131">
        <f t="shared" si="89"/>
        <v>191.80008581027894</v>
      </c>
      <c r="K85" s="125">
        <f t="shared" si="90"/>
        <v>182.210081519765</v>
      </c>
      <c r="L85" s="125">
        <f t="shared" si="90"/>
        <v>182.210081519765</v>
      </c>
      <c r="M85" s="125">
        <f t="shared" si="90"/>
        <v>182.210081519765</v>
      </c>
      <c r="N85" s="125">
        <f t="shared" si="90"/>
        <v>188.49318777906726</v>
      </c>
      <c r="O85" s="125">
        <f t="shared" si="90"/>
        <v>194.99295287489718</v>
      </c>
      <c r="P85" s="125">
        <f t="shared" si="90"/>
        <v>201.7168478016178</v>
      </c>
    </row>
    <row r="86" spans="1:16">
      <c r="A86" s="3" t="s">
        <v>313</v>
      </c>
      <c r="B86" s="131"/>
      <c r="C86" s="131"/>
      <c r="D86" s="131"/>
      <c r="E86" s="141"/>
      <c r="F86" s="141"/>
      <c r="G86" s="141"/>
      <c r="H86" s="141"/>
      <c r="I86" s="141"/>
      <c r="J86" s="141"/>
      <c r="K86" s="447"/>
      <c r="L86" s="447"/>
      <c r="M86" s="447"/>
      <c r="N86" s="447"/>
      <c r="O86" s="447"/>
      <c r="P86" s="447"/>
    </row>
    <row r="88" spans="1:16">
      <c r="A88" s="122" t="s">
        <v>275</v>
      </c>
      <c r="B88" s="123">
        <f>'1a. Shoppings Models'!B194</f>
        <v>0</v>
      </c>
      <c r="C88" s="123">
        <f>'1a. Shoppings Models'!C194</f>
        <v>0</v>
      </c>
      <c r="D88" s="123">
        <f>'1a. Shoppings Models'!D194</f>
        <v>0</v>
      </c>
      <c r="E88" s="123">
        <f>'1a. Shoppings Models'!E194</f>
        <v>0</v>
      </c>
      <c r="F88" s="123">
        <f>'1a. Shoppings Models'!F194</f>
        <v>0</v>
      </c>
      <c r="G88" s="123">
        <f>'1a. Shoppings Models'!G194</f>
        <v>0</v>
      </c>
      <c r="H88" s="123">
        <f>'1. Model IS Annual'!H64</f>
        <v>39.334891666666664</v>
      </c>
      <c r="I88" s="123">
        <f>'1. Model IS Annual'!I64</f>
        <v>82.214441666666659</v>
      </c>
      <c r="J88" s="123">
        <f>'1. Model IS Annual'!J64</f>
        <v>149.21472499999999</v>
      </c>
      <c r="K88" s="123">
        <f>'1. Model IS Annual'!K64</f>
        <v>206.02581666666663</v>
      </c>
      <c r="L88" s="123">
        <f>'1. Model IS Annual'!L64</f>
        <v>345</v>
      </c>
      <c r="M88" s="123">
        <f>'1. Model IS Annual'!M64</f>
        <v>479.50000000000006</v>
      </c>
      <c r="N88" s="123">
        <f>'1. Model IS Annual'!N64</f>
        <v>695.27500000000009</v>
      </c>
      <c r="O88" s="123">
        <f>'1. Model IS Annual'!O64</f>
        <v>1008.1487500000001</v>
      </c>
      <c r="P88" s="123">
        <f>'1. Model IS Annual'!P64</f>
        <v>1461.8156875</v>
      </c>
    </row>
    <row r="90" spans="1:16" ht="13" customHeight="1">
      <c r="A90" s="807" t="s">
        <v>64</v>
      </c>
      <c r="B90" s="805" t="s">
        <v>280</v>
      </c>
      <c r="C90" s="805" t="s">
        <v>280</v>
      </c>
      <c r="D90" s="805" t="s">
        <v>280</v>
      </c>
      <c r="E90" s="805" t="s">
        <v>280</v>
      </c>
      <c r="F90" s="805" t="s">
        <v>280</v>
      </c>
      <c r="G90" s="805" t="s">
        <v>280</v>
      </c>
      <c r="H90" s="805" t="s">
        <v>653</v>
      </c>
      <c r="I90" s="805" t="s">
        <v>653</v>
      </c>
      <c r="J90" s="805" t="s">
        <v>653</v>
      </c>
      <c r="K90" s="805" t="s">
        <v>653</v>
      </c>
      <c r="L90" s="805" t="s">
        <v>653</v>
      </c>
      <c r="M90" s="805" t="s">
        <v>653</v>
      </c>
      <c r="N90" s="805" t="s">
        <v>653</v>
      </c>
      <c r="O90" s="805" t="s">
        <v>653</v>
      </c>
      <c r="P90" s="805" t="s">
        <v>653</v>
      </c>
    </row>
    <row r="91" spans="1:16">
      <c r="A91" s="808"/>
      <c r="B91" s="806"/>
      <c r="C91" s="806"/>
      <c r="D91" s="806"/>
      <c r="E91" s="806"/>
      <c r="F91" s="806"/>
      <c r="G91" s="806"/>
      <c r="H91" s="806"/>
      <c r="I91" s="806"/>
      <c r="J91" s="806"/>
      <c r="K91" s="806"/>
      <c r="L91" s="806"/>
      <c r="M91" s="806"/>
      <c r="N91" s="806"/>
      <c r="O91" s="806"/>
      <c r="P91" s="806"/>
    </row>
    <row r="92" spans="1:16">
      <c r="A92" s="3" t="s">
        <v>65</v>
      </c>
      <c r="B92" s="18" t="e">
        <f>B50/B$88</f>
        <v>#DIV/0!</v>
      </c>
      <c r="C92" s="18" t="e">
        <f t="shared" ref="C92:P92" si="91">C50/C$88</f>
        <v>#DIV/0!</v>
      </c>
      <c r="D92" s="18" t="e">
        <f t="shared" si="91"/>
        <v>#DIV/0!</v>
      </c>
      <c r="E92" s="18" t="e">
        <f t="shared" si="91"/>
        <v>#DIV/0!</v>
      </c>
      <c r="F92" s="18" t="e">
        <f t="shared" si="91"/>
        <v>#DIV/0!</v>
      </c>
      <c r="G92" s="18" t="e">
        <f t="shared" si="91"/>
        <v>#DIV/0!</v>
      </c>
      <c r="H92" s="19">
        <f t="shared" si="91"/>
        <v>16.961234367028254</v>
      </c>
      <c r="I92" s="19">
        <f t="shared" si="91"/>
        <v>7.9150654626878723</v>
      </c>
      <c r="J92" s="19">
        <f t="shared" si="91"/>
        <v>3.3965950746482965</v>
      </c>
      <c r="K92" s="120">
        <f t="shared" si="91"/>
        <v>2.4695124728085673</v>
      </c>
      <c r="L92" s="120">
        <f t="shared" si="91"/>
        <v>2.4695124728085673</v>
      </c>
      <c r="M92" s="120">
        <f t="shared" si="91"/>
        <v>2.4695124728085669</v>
      </c>
      <c r="N92" s="120">
        <f t="shared" si="91"/>
        <v>2.5546680753192073</v>
      </c>
      <c r="O92" s="120">
        <f t="shared" si="91"/>
        <v>2.6427600779164222</v>
      </c>
      <c r="P92" s="120">
        <f t="shared" si="91"/>
        <v>2.7338897357756089</v>
      </c>
    </row>
    <row r="93" spans="1:16">
      <c r="A93" s="3" t="s">
        <v>651</v>
      </c>
      <c r="B93" s="18" t="e">
        <f t="shared" ref="B93:P93" si="92">B51/B$88</f>
        <v>#DIV/0!</v>
      </c>
      <c r="C93" s="18" t="e">
        <f t="shared" si="92"/>
        <v>#DIV/0!</v>
      </c>
      <c r="D93" s="18" t="e">
        <f t="shared" si="92"/>
        <v>#DIV/0!</v>
      </c>
      <c r="E93" s="18" t="e">
        <f t="shared" si="92"/>
        <v>#DIV/0!</v>
      </c>
      <c r="F93" s="18" t="e">
        <f t="shared" si="92"/>
        <v>#DIV/0!</v>
      </c>
      <c r="G93" s="18" t="e">
        <f t="shared" si="92"/>
        <v>#DIV/0!</v>
      </c>
      <c r="H93" s="19">
        <f t="shared" si="92"/>
        <v>12.782406013490569</v>
      </c>
      <c r="I93" s="19">
        <f t="shared" si="92"/>
        <v>5.9255042245639533</v>
      </c>
      <c r="J93" s="19">
        <f t="shared" si="92"/>
        <v>0.8107912942238108</v>
      </c>
      <c r="K93" s="120">
        <f t="shared" si="92"/>
        <v>0</v>
      </c>
      <c r="L93" s="120">
        <f t="shared" si="92"/>
        <v>0</v>
      </c>
      <c r="M93" s="120">
        <f t="shared" si="92"/>
        <v>0</v>
      </c>
      <c r="N93" s="120">
        <f t="shared" si="92"/>
        <v>0</v>
      </c>
      <c r="O93" s="120">
        <f t="shared" si="92"/>
        <v>0</v>
      </c>
      <c r="P93" s="120">
        <f t="shared" si="92"/>
        <v>0</v>
      </c>
    </row>
    <row r="94" spans="1:16">
      <c r="A94" s="3" t="s">
        <v>650</v>
      </c>
      <c r="B94" s="18" t="e">
        <f t="shared" ref="B94:P94" si="93">B52/B$88</f>
        <v>#DIV/0!</v>
      </c>
      <c r="C94" s="18" t="e">
        <f t="shared" si="93"/>
        <v>#DIV/0!</v>
      </c>
      <c r="D94" s="18" t="e">
        <f t="shared" si="93"/>
        <v>#DIV/0!</v>
      </c>
      <c r="E94" s="18" t="e">
        <f t="shared" si="93"/>
        <v>#DIV/0!</v>
      </c>
      <c r="F94" s="18" t="e">
        <f t="shared" si="93"/>
        <v>#DIV/0!</v>
      </c>
      <c r="G94" s="18" t="e">
        <f t="shared" si="93"/>
        <v>#DIV/0!</v>
      </c>
      <c r="H94" s="19">
        <f t="shared" si="93"/>
        <v>1.7516583389598761</v>
      </c>
      <c r="I94" s="19">
        <f t="shared" si="93"/>
        <v>0.73849554614948532</v>
      </c>
      <c r="J94" s="19">
        <f t="shared" si="93"/>
        <v>0.94953095279303035</v>
      </c>
      <c r="K94" s="120">
        <f t="shared" si="93"/>
        <v>0.90205440515337876</v>
      </c>
      <c r="L94" s="120">
        <f t="shared" si="93"/>
        <v>0.90205440515337876</v>
      </c>
      <c r="M94" s="120">
        <f t="shared" si="93"/>
        <v>0.90205440515337887</v>
      </c>
      <c r="N94" s="120">
        <f t="shared" si="93"/>
        <v>0.9331597294690126</v>
      </c>
      <c r="O94" s="120">
        <f t="shared" si="93"/>
        <v>0.96533765117484061</v>
      </c>
      <c r="P94" s="120">
        <f t="shared" si="93"/>
        <v>0.99862515638776628</v>
      </c>
    </row>
    <row r="95" spans="1:16">
      <c r="A95" s="3" t="s">
        <v>67</v>
      </c>
      <c r="B95" s="18" t="e">
        <f t="shared" ref="B95:P95" si="94">B53/B$88</f>
        <v>#DIV/0!</v>
      </c>
      <c r="C95" s="18" t="e">
        <f t="shared" si="94"/>
        <v>#DIV/0!</v>
      </c>
      <c r="D95" s="18" t="e">
        <f t="shared" si="94"/>
        <v>#DIV/0!</v>
      </c>
      <c r="E95" s="18" t="e">
        <f t="shared" si="94"/>
        <v>#DIV/0!</v>
      </c>
      <c r="F95" s="18" t="e">
        <f t="shared" si="94"/>
        <v>#DIV/0!</v>
      </c>
      <c r="G95" s="18" t="e">
        <f t="shared" si="94"/>
        <v>#DIV/0!</v>
      </c>
      <c r="H95" s="19">
        <f t="shared" si="94"/>
        <v>14.074124334480818</v>
      </c>
      <c r="I95" s="19">
        <f t="shared" si="94"/>
        <v>6.8068317944546051</v>
      </c>
      <c r="J95" s="19">
        <f t="shared" si="94"/>
        <v>0.2904807149562485</v>
      </c>
      <c r="K95" s="120">
        <f t="shared" si="94"/>
        <v>0</v>
      </c>
      <c r="L95" s="120">
        <f t="shared" si="94"/>
        <v>0</v>
      </c>
      <c r="M95" s="120">
        <f t="shared" si="94"/>
        <v>0</v>
      </c>
      <c r="N95" s="120">
        <f t="shared" si="94"/>
        <v>0</v>
      </c>
      <c r="O95" s="120">
        <f t="shared" si="94"/>
        <v>0</v>
      </c>
      <c r="P95" s="120">
        <f t="shared" si="94"/>
        <v>0</v>
      </c>
    </row>
    <row r="96" spans="1:16">
      <c r="A96" s="3" t="s">
        <v>69</v>
      </c>
      <c r="B96" s="18" t="e">
        <f t="shared" ref="B96:P96" si="95">B54/B$88</f>
        <v>#DIV/0!</v>
      </c>
      <c r="C96" s="18" t="e">
        <f t="shared" si="95"/>
        <v>#DIV/0!</v>
      </c>
      <c r="D96" s="18" t="e">
        <f t="shared" si="95"/>
        <v>#DIV/0!</v>
      </c>
      <c r="E96" s="18" t="e">
        <f t="shared" si="95"/>
        <v>#DIV/0!</v>
      </c>
      <c r="F96" s="18" t="e">
        <f t="shared" si="95"/>
        <v>#DIV/0!</v>
      </c>
      <c r="G96" s="18" t="e">
        <f t="shared" si="95"/>
        <v>#DIV/0!</v>
      </c>
      <c r="H96" s="556">
        <f t="shared" si="95"/>
        <v>6.865655639490555</v>
      </c>
      <c r="I96" s="556">
        <f t="shared" si="95"/>
        <v>3.3976016858903448</v>
      </c>
      <c r="J96" s="556">
        <f t="shared" si="95"/>
        <v>1.8574239238118089</v>
      </c>
      <c r="K96" s="120">
        <f t="shared" si="95"/>
        <v>1.5404494843639596</v>
      </c>
      <c r="L96" s="120">
        <f t="shared" si="95"/>
        <v>1.5404494843639596</v>
      </c>
      <c r="M96" s="120">
        <f t="shared" si="95"/>
        <v>1.5404494843639596</v>
      </c>
      <c r="N96" s="120">
        <f t="shared" si="95"/>
        <v>1.593568432100648</v>
      </c>
      <c r="O96" s="120">
        <f t="shared" si="95"/>
        <v>1.6485190676903256</v>
      </c>
      <c r="P96" s="120">
        <f t="shared" si="95"/>
        <v>1.7053645527830954</v>
      </c>
    </row>
    <row r="97" spans="1:16">
      <c r="A97" s="3" t="s">
        <v>640</v>
      </c>
      <c r="B97" s="24" t="e">
        <f t="shared" ref="B97:P97" si="96">B55/B$88</f>
        <v>#DIV/0!</v>
      </c>
      <c r="C97" s="24" t="e">
        <f t="shared" si="96"/>
        <v>#DIV/0!</v>
      </c>
      <c r="D97" s="24" t="e">
        <f t="shared" si="96"/>
        <v>#DIV/0!</v>
      </c>
      <c r="E97" s="24" t="e">
        <f t="shared" si="96"/>
        <v>#DIV/0!</v>
      </c>
      <c r="F97" s="24" t="e">
        <f t="shared" si="96"/>
        <v>#DIV/0!</v>
      </c>
      <c r="G97" s="24" t="e">
        <f t="shared" si="96"/>
        <v>#DIV/0!</v>
      </c>
      <c r="H97" s="556">
        <f t="shared" si="96"/>
        <v>17.17382866043231</v>
      </c>
      <c r="I97" s="556">
        <f t="shared" si="96"/>
        <v>11.12102722374506</v>
      </c>
      <c r="J97" s="556">
        <f t="shared" si="96"/>
        <v>6.0792793740698183</v>
      </c>
      <c r="K97" s="120">
        <f t="shared" si="96"/>
        <v>5.775315405366328</v>
      </c>
      <c r="L97" s="120">
        <f t="shared" si="96"/>
        <v>5.7753154053663263</v>
      </c>
      <c r="M97" s="120">
        <f t="shared" si="96"/>
        <v>5.7753154053663271</v>
      </c>
      <c r="N97" s="120">
        <f t="shared" si="96"/>
        <v>5.9744642124479252</v>
      </c>
      <c r="O97" s="120">
        <f t="shared" si="96"/>
        <v>6.180480219773715</v>
      </c>
      <c r="P97" s="120">
        <f t="shared" si="96"/>
        <v>6.3936002273521204</v>
      </c>
    </row>
    <row r="98" spans="1:16">
      <c r="A98" s="3" t="s">
        <v>649</v>
      </c>
      <c r="B98" s="18" t="e">
        <f t="shared" ref="B98:J98" si="97">B56/B$88</f>
        <v>#DIV/0!</v>
      </c>
      <c r="C98" s="18" t="e">
        <f t="shared" si="97"/>
        <v>#DIV/0!</v>
      </c>
      <c r="D98" s="18" t="e">
        <f t="shared" si="97"/>
        <v>#DIV/0!</v>
      </c>
      <c r="E98" s="30" t="e">
        <f t="shared" si="97"/>
        <v>#DIV/0!</v>
      </c>
      <c r="F98" s="30" t="e">
        <f t="shared" si="97"/>
        <v>#DIV/0!</v>
      </c>
      <c r="G98" s="30" t="e">
        <f t="shared" si="97"/>
        <v>#DIV/0!</v>
      </c>
      <c r="H98" s="556">
        <f t="shared" si="97"/>
        <v>0</v>
      </c>
      <c r="I98" s="556">
        <f t="shared" si="97"/>
        <v>0</v>
      </c>
      <c r="J98" s="556">
        <f t="shared" si="97"/>
        <v>3.3145589351185016</v>
      </c>
      <c r="K98" s="120">
        <f t="shared" ref="K98:P98" si="98">K56/K$88</f>
        <v>0</v>
      </c>
      <c r="L98" s="120">
        <f t="shared" si="98"/>
        <v>0</v>
      </c>
      <c r="M98" s="120">
        <f t="shared" si="98"/>
        <v>0</v>
      </c>
      <c r="N98" s="120">
        <f t="shared" si="98"/>
        <v>0</v>
      </c>
      <c r="O98" s="120">
        <f t="shared" si="98"/>
        <v>0</v>
      </c>
      <c r="P98" s="120">
        <f t="shared" si="98"/>
        <v>0</v>
      </c>
    </row>
    <row r="99" spans="1:16">
      <c r="A99" s="3" t="s">
        <v>644</v>
      </c>
      <c r="B99" s="18" t="e">
        <f t="shared" ref="B99:J99" si="99">B57/B$88</f>
        <v>#DIV/0!</v>
      </c>
      <c r="C99" s="18" t="e">
        <f t="shared" si="99"/>
        <v>#DIV/0!</v>
      </c>
      <c r="D99" s="18" t="e">
        <f t="shared" si="99"/>
        <v>#DIV/0!</v>
      </c>
      <c r="E99" s="30" t="e">
        <f t="shared" si="99"/>
        <v>#DIV/0!</v>
      </c>
      <c r="F99" s="30" t="e">
        <f t="shared" si="99"/>
        <v>#DIV/0!</v>
      </c>
      <c r="G99" s="30" t="e">
        <f t="shared" si="99"/>
        <v>#DIV/0!</v>
      </c>
      <c r="H99" s="556">
        <f t="shared" si="99"/>
        <v>3.6083590178100997</v>
      </c>
      <c r="I99" s="556">
        <f t="shared" si="99"/>
        <v>1.3550524593803626</v>
      </c>
      <c r="J99" s="556">
        <f t="shared" si="99"/>
        <v>0.93360088959048781</v>
      </c>
      <c r="K99" s="120">
        <f t="shared" ref="K99:P99" si="100">K57/K$88</f>
        <v>0.71449047672741417</v>
      </c>
      <c r="L99" s="120">
        <f t="shared" si="100"/>
        <v>0.71449047672741428</v>
      </c>
      <c r="M99" s="120">
        <f t="shared" si="100"/>
        <v>0.71449047672741417</v>
      </c>
      <c r="N99" s="120">
        <f t="shared" si="100"/>
        <v>0.73912807937318714</v>
      </c>
      <c r="O99" s="120">
        <f t="shared" si="100"/>
        <v>0.76461525452398682</v>
      </c>
      <c r="P99" s="120">
        <f t="shared" si="100"/>
        <v>0.79098129778343473</v>
      </c>
    </row>
    <row r="100" spans="1:16">
      <c r="A100" s="3" t="s">
        <v>68</v>
      </c>
      <c r="B100" s="24" t="e">
        <f t="shared" ref="B100:P100" si="101">B58/B$88</f>
        <v>#DIV/0!</v>
      </c>
      <c r="C100" s="24" t="e">
        <f t="shared" si="101"/>
        <v>#DIV/0!</v>
      </c>
      <c r="D100" s="24" t="e">
        <f t="shared" si="101"/>
        <v>#DIV/0!</v>
      </c>
      <c r="E100" s="31" t="e">
        <f t="shared" si="101"/>
        <v>#DIV/0!</v>
      </c>
      <c r="F100" s="31" t="e">
        <f t="shared" si="101"/>
        <v>#DIV/0!</v>
      </c>
      <c r="G100" s="31" t="e">
        <f t="shared" si="101"/>
        <v>#DIV/0!</v>
      </c>
      <c r="H100" s="556">
        <f t="shared" si="101"/>
        <v>4.3598155874756657</v>
      </c>
      <c r="I100" s="556">
        <f t="shared" si="101"/>
        <v>0.71263627329059076</v>
      </c>
      <c r="J100" s="556">
        <f t="shared" si="101"/>
        <v>0.38042492119996874</v>
      </c>
      <c r="K100" s="120">
        <f t="shared" si="101"/>
        <v>0</v>
      </c>
      <c r="L100" s="120">
        <f t="shared" si="101"/>
        <v>0</v>
      </c>
      <c r="M100" s="120">
        <f t="shared" si="101"/>
        <v>0</v>
      </c>
      <c r="N100" s="120">
        <f t="shared" si="101"/>
        <v>0</v>
      </c>
      <c r="O100" s="120">
        <f t="shared" si="101"/>
        <v>0</v>
      </c>
      <c r="P100" s="120">
        <f t="shared" si="101"/>
        <v>0</v>
      </c>
    </row>
    <row r="101" spans="1:16">
      <c r="A101" s="3" t="s">
        <v>313</v>
      </c>
      <c r="B101" s="110"/>
      <c r="C101" s="110"/>
      <c r="D101" s="110"/>
      <c r="E101" s="547"/>
      <c r="F101" s="547"/>
      <c r="G101" s="547"/>
      <c r="H101" s="556"/>
      <c r="I101" s="556"/>
      <c r="J101" s="556"/>
      <c r="K101" s="120">
        <f t="shared" ref="K101:P101" si="102">K59/K$88</f>
        <v>0</v>
      </c>
      <c r="L101" s="120">
        <f t="shared" si="102"/>
        <v>0</v>
      </c>
      <c r="M101" s="120">
        <f t="shared" si="102"/>
        <v>0</v>
      </c>
      <c r="N101" s="120">
        <f t="shared" si="102"/>
        <v>0</v>
      </c>
      <c r="O101" s="120">
        <f t="shared" si="102"/>
        <v>0</v>
      </c>
      <c r="P101" s="120">
        <f t="shared" si="102"/>
        <v>0</v>
      </c>
    </row>
    <row r="102" spans="1:16">
      <c r="A102" s="5" t="s">
        <v>75</v>
      </c>
      <c r="B102" s="198" t="e">
        <f t="shared" ref="B102:I102" si="103">SUM(B92:B101)</f>
        <v>#DIV/0!</v>
      </c>
      <c r="C102" s="198" t="e">
        <f t="shared" si="103"/>
        <v>#DIV/0!</v>
      </c>
      <c r="D102" s="198" t="e">
        <f t="shared" si="103"/>
        <v>#DIV/0!</v>
      </c>
      <c r="E102" s="198" t="e">
        <f t="shared" si="103"/>
        <v>#DIV/0!</v>
      </c>
      <c r="F102" s="198" t="e">
        <f t="shared" si="103"/>
        <v>#DIV/0!</v>
      </c>
      <c r="G102" s="198" t="e">
        <f t="shared" si="103"/>
        <v>#DIV/0!</v>
      </c>
      <c r="H102" s="198">
        <f t="shared" si="103"/>
        <v>77.57708195916814</v>
      </c>
      <c r="I102" s="198">
        <f t="shared" si="103"/>
        <v>37.972214670162266</v>
      </c>
      <c r="J102" s="198">
        <f>SUM(J92:J101)</f>
        <v>18.012686080411971</v>
      </c>
      <c r="K102" s="581">
        <f t="shared" ref="K102:P102" si="104">SUM(K92:K101)</f>
        <v>11.401822244419648</v>
      </c>
      <c r="L102" s="581">
        <f t="shared" si="104"/>
        <v>11.401822244419646</v>
      </c>
      <c r="M102" s="581">
        <f t="shared" si="104"/>
        <v>11.401822244419646</v>
      </c>
      <c r="N102" s="581">
        <f t="shared" si="104"/>
        <v>11.794988528709979</v>
      </c>
      <c r="O102" s="581">
        <f t="shared" si="104"/>
        <v>12.201712271079289</v>
      </c>
      <c r="P102" s="581">
        <f t="shared" si="104"/>
        <v>12.622460970082027</v>
      </c>
    </row>
    <row r="104" spans="1:16">
      <c r="A104" s="807" t="s">
        <v>64</v>
      </c>
      <c r="B104" s="805" t="s">
        <v>278</v>
      </c>
      <c r="C104" s="805" t="s">
        <v>278</v>
      </c>
      <c r="D104" s="805" t="s">
        <v>278</v>
      </c>
      <c r="E104" s="805" t="s">
        <v>278</v>
      </c>
      <c r="F104" s="805" t="s">
        <v>278</v>
      </c>
      <c r="G104" s="805" t="s">
        <v>278</v>
      </c>
      <c r="H104" s="805" t="s">
        <v>278</v>
      </c>
      <c r="I104" s="805" t="s">
        <v>278</v>
      </c>
      <c r="J104" s="805" t="s">
        <v>278</v>
      </c>
      <c r="K104" s="805" t="s">
        <v>278</v>
      </c>
      <c r="L104" s="805" t="s">
        <v>278</v>
      </c>
      <c r="M104" s="805" t="s">
        <v>278</v>
      </c>
      <c r="N104" s="805" t="s">
        <v>278</v>
      </c>
      <c r="O104" s="805" t="s">
        <v>278</v>
      </c>
      <c r="P104" s="805" t="s">
        <v>278</v>
      </c>
    </row>
    <row r="105" spans="1:16">
      <c r="A105" s="808"/>
      <c r="B105" s="806"/>
      <c r="C105" s="806"/>
      <c r="D105" s="806"/>
      <c r="E105" s="806"/>
      <c r="F105" s="806"/>
      <c r="G105" s="806"/>
      <c r="H105" s="806"/>
      <c r="I105" s="806"/>
      <c r="J105" s="806"/>
      <c r="K105" s="806"/>
      <c r="L105" s="806"/>
      <c r="M105" s="806"/>
      <c r="N105" s="806"/>
      <c r="O105" s="806"/>
      <c r="P105" s="806"/>
    </row>
    <row r="106" spans="1:16">
      <c r="A106" s="3" t="s">
        <v>65</v>
      </c>
      <c r="B106" s="131"/>
      <c r="C106" s="190" t="e">
        <f t="shared" ref="C106:E111" si="105">C77/B77-1</f>
        <v>#DIV/0!</v>
      </c>
      <c r="D106" s="190" t="e">
        <f t="shared" si="105"/>
        <v>#DIV/0!</v>
      </c>
      <c r="E106" s="190" t="e">
        <f t="shared" si="105"/>
        <v>#DIV/0!</v>
      </c>
      <c r="F106" s="176">
        <f>3%</f>
        <v>0.03</v>
      </c>
      <c r="G106" s="176">
        <f>3%</f>
        <v>0.03</v>
      </c>
      <c r="H106" s="190"/>
      <c r="I106" s="190">
        <f t="shared" ref="I106" si="106">I77/H77-1</f>
        <v>-0.48877247591072348</v>
      </c>
      <c r="J106" s="190">
        <f t="shared" ref="J106" si="107">J77/I77-1</f>
        <v>-0.44257951725560307</v>
      </c>
      <c r="K106" s="549">
        <v>-0.05</v>
      </c>
      <c r="L106" s="549">
        <v>0</v>
      </c>
      <c r="M106" s="549">
        <v>0</v>
      </c>
      <c r="N106" s="549">
        <f t="shared" ref="N106:O106" si="108">N118</f>
        <v>3.4482758620689724E-2</v>
      </c>
      <c r="O106" s="549">
        <f t="shared" si="108"/>
        <v>3.4482758620689724E-2</v>
      </c>
      <c r="P106" s="549">
        <f t="shared" ref="P106" si="109">P118</f>
        <v>3.4482758620689724E-2</v>
      </c>
    </row>
    <row r="107" spans="1:16">
      <c r="A107" s="3" t="s">
        <v>651</v>
      </c>
      <c r="B107" s="131"/>
      <c r="C107" s="190" t="e">
        <f t="shared" si="105"/>
        <v>#DIV/0!</v>
      </c>
      <c r="D107" s="190" t="e">
        <f t="shared" si="105"/>
        <v>#DIV/0!</v>
      </c>
      <c r="E107" s="190" t="e">
        <f t="shared" si="105"/>
        <v>#DIV/0!</v>
      </c>
      <c r="F107" s="176">
        <f>3%</f>
        <v>0.03</v>
      </c>
      <c r="G107" s="176">
        <f>3%</f>
        <v>0.03</v>
      </c>
      <c r="H107" s="190"/>
      <c r="I107" s="190">
        <f t="shared" ref="I107:I114" si="110">I78/H78-1</f>
        <v>-0.55037828178261528</v>
      </c>
      <c r="J107" s="190">
        <f t="shared" ref="J107:J114" si="111">J78/I78-1</f>
        <v>-1</v>
      </c>
      <c r="K107" s="549">
        <f>K106</f>
        <v>-0.05</v>
      </c>
      <c r="L107" s="549">
        <f>L106</f>
        <v>0</v>
      </c>
      <c r="M107" s="549">
        <f t="shared" ref="M107:P114" si="112">M106</f>
        <v>0</v>
      </c>
      <c r="N107" s="549">
        <f t="shared" si="112"/>
        <v>3.4482758620689724E-2</v>
      </c>
      <c r="O107" s="549">
        <f t="shared" si="112"/>
        <v>3.4482758620689724E-2</v>
      </c>
      <c r="P107" s="549">
        <f t="shared" si="112"/>
        <v>3.4482758620689724E-2</v>
      </c>
    </row>
    <row r="108" spans="1:16">
      <c r="A108" s="3" t="s">
        <v>650</v>
      </c>
      <c r="B108" s="131"/>
      <c r="C108" s="190" t="e">
        <f t="shared" si="105"/>
        <v>#DIV/0!</v>
      </c>
      <c r="D108" s="190" t="e">
        <f t="shared" si="105"/>
        <v>#DIV/0!</v>
      </c>
      <c r="E108" s="190" t="e">
        <f t="shared" si="105"/>
        <v>#DIV/0!</v>
      </c>
      <c r="F108" s="176">
        <f>3%</f>
        <v>0.03</v>
      </c>
      <c r="G108" s="176">
        <f>3%</f>
        <v>0.03</v>
      </c>
      <c r="H108" s="190"/>
      <c r="I108" s="190">
        <f t="shared" si="110"/>
        <v>-0.5784020606507092</v>
      </c>
      <c r="J108" s="190">
        <f t="shared" si="111"/>
        <v>0.28576395313943759</v>
      </c>
      <c r="K108" s="549">
        <f t="shared" ref="K108:L114" si="113">K107</f>
        <v>-0.05</v>
      </c>
      <c r="L108" s="549">
        <f t="shared" si="113"/>
        <v>0</v>
      </c>
      <c r="M108" s="549">
        <f t="shared" si="112"/>
        <v>0</v>
      </c>
      <c r="N108" s="549">
        <f t="shared" si="112"/>
        <v>3.4482758620689724E-2</v>
      </c>
      <c r="O108" s="549">
        <f t="shared" si="112"/>
        <v>3.4482758620689724E-2</v>
      </c>
      <c r="P108" s="549">
        <f t="shared" si="112"/>
        <v>3.4482758620689724E-2</v>
      </c>
    </row>
    <row r="109" spans="1:16">
      <c r="A109" s="3" t="s">
        <v>67</v>
      </c>
      <c r="B109" s="131"/>
      <c r="C109" s="190" t="e">
        <f t="shared" si="105"/>
        <v>#DIV/0!</v>
      </c>
      <c r="D109" s="190" t="e">
        <f t="shared" si="105"/>
        <v>#DIV/0!</v>
      </c>
      <c r="E109" s="190" t="e">
        <f t="shared" si="105"/>
        <v>#DIV/0!</v>
      </c>
      <c r="F109" s="176">
        <f>3%</f>
        <v>0.03</v>
      </c>
      <c r="G109" s="176">
        <f>3%</f>
        <v>0.03</v>
      </c>
      <c r="H109" s="190"/>
      <c r="I109" s="190">
        <f t="shared" si="110"/>
        <v>-0.47714423290566188</v>
      </c>
      <c r="J109" s="190">
        <f t="shared" si="111"/>
        <v>-1</v>
      </c>
      <c r="K109" s="549">
        <f t="shared" si="113"/>
        <v>-0.05</v>
      </c>
      <c r="L109" s="549">
        <f t="shared" si="113"/>
        <v>0</v>
      </c>
      <c r="M109" s="549">
        <f t="shared" si="112"/>
        <v>0</v>
      </c>
      <c r="N109" s="549">
        <f t="shared" si="112"/>
        <v>3.4482758620689724E-2</v>
      </c>
      <c r="O109" s="549">
        <f t="shared" si="112"/>
        <v>3.4482758620689724E-2</v>
      </c>
      <c r="P109" s="549">
        <f t="shared" si="112"/>
        <v>3.4482758620689724E-2</v>
      </c>
    </row>
    <row r="110" spans="1:16">
      <c r="A110" s="3" t="s">
        <v>69</v>
      </c>
      <c r="B110" s="131"/>
      <c r="C110" s="190" t="e">
        <f t="shared" si="105"/>
        <v>#DIV/0!</v>
      </c>
      <c r="D110" s="190" t="e">
        <f t="shared" si="105"/>
        <v>#DIV/0!</v>
      </c>
      <c r="E110" s="190" t="e">
        <f t="shared" si="105"/>
        <v>#DIV/0!</v>
      </c>
      <c r="F110" s="176">
        <f>3%</f>
        <v>0.03</v>
      </c>
      <c r="G110" s="176">
        <f>3%</f>
        <v>0.03</v>
      </c>
      <c r="H110" s="190"/>
      <c r="I110" s="190">
        <f t="shared" si="110"/>
        <v>-0.41711516482117605</v>
      </c>
      <c r="J110" s="190">
        <f t="shared" si="111"/>
        <v>-0.56242943876309015</v>
      </c>
      <c r="K110" s="549">
        <f t="shared" si="113"/>
        <v>-0.05</v>
      </c>
      <c r="L110" s="549">
        <f t="shared" si="113"/>
        <v>0</v>
      </c>
      <c r="M110" s="549">
        <f t="shared" si="112"/>
        <v>0</v>
      </c>
      <c r="N110" s="549">
        <f t="shared" si="112"/>
        <v>3.4482758620689724E-2</v>
      </c>
      <c r="O110" s="549">
        <f t="shared" si="112"/>
        <v>3.4482758620689724E-2</v>
      </c>
      <c r="P110" s="549">
        <f t="shared" si="112"/>
        <v>3.4482758620689724E-2</v>
      </c>
    </row>
    <row r="111" spans="1:16">
      <c r="A111" s="3" t="s">
        <v>640</v>
      </c>
      <c r="B111" s="138"/>
      <c r="C111" s="191" t="e">
        <f t="shared" si="105"/>
        <v>#DIV/0!</v>
      </c>
      <c r="D111" s="191" t="e">
        <f t="shared" si="105"/>
        <v>#DIV/0!</v>
      </c>
      <c r="E111" s="191" t="e">
        <f t="shared" si="105"/>
        <v>#DIV/0!</v>
      </c>
      <c r="F111" s="192">
        <f>3%</f>
        <v>0.03</v>
      </c>
      <c r="G111" s="192">
        <f>3%</f>
        <v>0.03</v>
      </c>
      <c r="H111" s="190"/>
      <c r="I111" s="190">
        <f t="shared" si="110"/>
        <v>-0.35244333435284703</v>
      </c>
      <c r="J111" s="190">
        <f t="shared" si="111"/>
        <v>-0.37074249585181007</v>
      </c>
      <c r="K111" s="549">
        <f t="shared" si="113"/>
        <v>-0.05</v>
      </c>
      <c r="L111" s="549">
        <f t="shared" si="113"/>
        <v>0</v>
      </c>
      <c r="M111" s="549">
        <f t="shared" si="112"/>
        <v>0</v>
      </c>
      <c r="N111" s="549">
        <f t="shared" si="112"/>
        <v>3.4482758620689724E-2</v>
      </c>
      <c r="O111" s="549">
        <f t="shared" si="112"/>
        <v>3.4482758620689724E-2</v>
      </c>
      <c r="P111" s="549">
        <f t="shared" si="112"/>
        <v>3.4482758620689724E-2</v>
      </c>
    </row>
    <row r="112" spans="1:16">
      <c r="A112" s="3" t="s">
        <v>649</v>
      </c>
      <c r="B112" s="131"/>
      <c r="C112" s="190" t="e">
        <f>C83/B83-1</f>
        <v>#DIV/0!</v>
      </c>
      <c r="D112" s="190" t="e">
        <f>D83/C83-1</f>
        <v>#DIV/0!</v>
      </c>
      <c r="E112" s="190">
        <f>0%</f>
        <v>0</v>
      </c>
      <c r="F112" s="176">
        <v>0</v>
      </c>
      <c r="G112" s="176">
        <v>0</v>
      </c>
      <c r="H112" s="190"/>
      <c r="I112" s="190"/>
      <c r="J112" s="190"/>
      <c r="K112" s="549">
        <f t="shared" si="113"/>
        <v>-0.05</v>
      </c>
      <c r="L112" s="549">
        <f t="shared" si="113"/>
        <v>0</v>
      </c>
      <c r="M112" s="549">
        <f t="shared" si="112"/>
        <v>0</v>
      </c>
      <c r="N112" s="549">
        <f t="shared" si="112"/>
        <v>3.4482758620689724E-2</v>
      </c>
      <c r="O112" s="549">
        <f t="shared" si="112"/>
        <v>3.4482758620689724E-2</v>
      </c>
      <c r="P112" s="549">
        <f t="shared" si="112"/>
        <v>3.4482758620689724E-2</v>
      </c>
    </row>
    <row r="113" spans="1:16">
      <c r="A113" s="3" t="s">
        <v>644</v>
      </c>
      <c r="B113" s="131"/>
      <c r="C113" s="190">
        <f>0</f>
        <v>0</v>
      </c>
      <c r="D113" s="190">
        <f>0</f>
        <v>0</v>
      </c>
      <c r="E113" s="190">
        <f>0</f>
        <v>0</v>
      </c>
      <c r="F113" s="176">
        <v>0</v>
      </c>
      <c r="G113" s="176">
        <v>0</v>
      </c>
      <c r="H113" s="190"/>
      <c r="I113" s="190">
        <f t="shared" si="110"/>
        <v>-0.79248138623276487</v>
      </c>
      <c r="J113" s="190">
        <f t="shared" si="111"/>
        <v>-0.38798653580629583</v>
      </c>
      <c r="K113" s="549">
        <f t="shared" si="113"/>
        <v>-0.05</v>
      </c>
      <c r="L113" s="549">
        <f t="shared" si="113"/>
        <v>0</v>
      </c>
      <c r="M113" s="549">
        <f t="shared" si="112"/>
        <v>0</v>
      </c>
      <c r="N113" s="549">
        <f t="shared" si="112"/>
        <v>3.4482758620689724E-2</v>
      </c>
      <c r="O113" s="549">
        <f t="shared" si="112"/>
        <v>3.4482758620689724E-2</v>
      </c>
      <c r="P113" s="549">
        <f t="shared" si="112"/>
        <v>3.4482758620689724E-2</v>
      </c>
    </row>
    <row r="114" spans="1:16">
      <c r="A114" s="3" t="s">
        <v>68</v>
      </c>
      <c r="B114" s="138"/>
      <c r="C114" s="191">
        <f>0</f>
        <v>0</v>
      </c>
      <c r="D114" s="191">
        <f>0</f>
        <v>0</v>
      </c>
      <c r="E114" s="191">
        <f>0</f>
        <v>0</v>
      </c>
      <c r="F114" s="192">
        <v>0</v>
      </c>
      <c r="G114" s="192">
        <v>0</v>
      </c>
      <c r="H114" s="190"/>
      <c r="I114" s="190">
        <f t="shared" si="110"/>
        <v>-0.7663423152041503</v>
      </c>
      <c r="J114" s="190">
        <f t="shared" si="111"/>
        <v>-3.7258870107403474E-2</v>
      </c>
      <c r="K114" s="549">
        <f t="shared" si="113"/>
        <v>-0.05</v>
      </c>
      <c r="L114" s="549">
        <f t="shared" si="113"/>
        <v>0</v>
      </c>
      <c r="M114" s="549">
        <f t="shared" si="112"/>
        <v>0</v>
      </c>
      <c r="N114" s="549">
        <f t="shared" si="112"/>
        <v>3.4482758620689724E-2</v>
      </c>
      <c r="O114" s="549">
        <f t="shared" si="112"/>
        <v>3.4482758620689724E-2</v>
      </c>
      <c r="P114" s="549">
        <f t="shared" si="112"/>
        <v>3.4482758620689724E-2</v>
      </c>
    </row>
    <row r="115" spans="1:16">
      <c r="A115" s="3" t="s">
        <v>313</v>
      </c>
      <c r="K115" s="447"/>
      <c r="L115" s="447"/>
      <c r="M115" s="447"/>
      <c r="N115" s="447"/>
      <c r="O115" s="447"/>
    </row>
    <row r="117" spans="1:16">
      <c r="A117" s="154" t="s">
        <v>654</v>
      </c>
      <c r="B117" s="582"/>
      <c r="C117" s="582"/>
      <c r="D117" s="582"/>
      <c r="E117" s="582"/>
      <c r="F117" s="582"/>
      <c r="G117" s="582"/>
      <c r="H117" s="582"/>
      <c r="I117" s="582"/>
      <c r="J117" s="582"/>
      <c r="K117" s="583">
        <v>0.7</v>
      </c>
      <c r="L117" s="583">
        <v>0.8</v>
      </c>
      <c r="M117" s="583">
        <v>0.8</v>
      </c>
      <c r="N117" s="584">
        <v>0.5</v>
      </c>
      <c r="O117" s="584">
        <v>0.5</v>
      </c>
      <c r="P117" s="584">
        <v>0.5</v>
      </c>
    </row>
    <row r="118" spans="1:16">
      <c r="A118" s="154" t="s">
        <v>655</v>
      </c>
      <c r="B118" s="582"/>
      <c r="C118" s="582"/>
      <c r="D118" s="582"/>
      <c r="E118" s="582"/>
      <c r="F118" s="582"/>
      <c r="G118" s="582"/>
      <c r="H118" s="582"/>
      <c r="I118" s="582"/>
      <c r="J118" s="582"/>
      <c r="K118" s="583">
        <f>(1+K117)/(K88/J88)-1</f>
        <v>0.23122935078767237</v>
      </c>
      <c r="L118" s="583">
        <f>(1+L117)/(L88/K88)-1</f>
        <v>7.4917304347825953E-2</v>
      </c>
      <c r="M118" s="583">
        <f>(1+M117)/(M88/L88)-1</f>
        <v>0.29509906152241894</v>
      </c>
      <c r="N118" s="583">
        <f t="shared" ref="N118:O118" si="114">(1+N117)/(N88/M88)-1</f>
        <v>3.4482758620689724E-2</v>
      </c>
      <c r="O118" s="583">
        <f t="shared" si="114"/>
        <v>3.4482758620689724E-2</v>
      </c>
      <c r="P118" s="583">
        <f>(1+P117)/(P88/O88)-1</f>
        <v>3.4482758620689724E-2</v>
      </c>
    </row>
    <row r="119" spans="1:16">
      <c r="K119" s="550"/>
      <c r="L119" s="550"/>
    </row>
  </sheetData>
  <mergeCells count="128">
    <mergeCell ref="P90:P91"/>
    <mergeCell ref="P104:P105"/>
    <mergeCell ref="P22:P23"/>
    <mergeCell ref="P35:P36"/>
    <mergeCell ref="P48:P49"/>
    <mergeCell ref="P62:P63"/>
    <mergeCell ref="P75:P76"/>
    <mergeCell ref="K62:K63"/>
    <mergeCell ref="L62:L63"/>
    <mergeCell ref="M62:M63"/>
    <mergeCell ref="N62:N63"/>
    <mergeCell ref="O62:O63"/>
    <mergeCell ref="K75:K76"/>
    <mergeCell ref="L75:L76"/>
    <mergeCell ref="M75:M76"/>
    <mergeCell ref="N75:N76"/>
    <mergeCell ref="O75:O76"/>
    <mergeCell ref="K90:K91"/>
    <mergeCell ref="L90:L91"/>
    <mergeCell ref="M90:M91"/>
    <mergeCell ref="N90:N91"/>
    <mergeCell ref="O90:O91"/>
    <mergeCell ref="K104:K105"/>
    <mergeCell ref="L104:L105"/>
    <mergeCell ref="M104:M105"/>
    <mergeCell ref="N104:N105"/>
    <mergeCell ref="O104:O105"/>
    <mergeCell ref="K48:K49"/>
    <mergeCell ref="L48:L49"/>
    <mergeCell ref="M48:M49"/>
    <mergeCell ref="N48:N49"/>
    <mergeCell ref="O48:O49"/>
    <mergeCell ref="K35:K36"/>
    <mergeCell ref="L35:L36"/>
    <mergeCell ref="M35:M36"/>
    <mergeCell ref="N35:N36"/>
    <mergeCell ref="O35:O36"/>
    <mergeCell ref="K22:K23"/>
    <mergeCell ref="L22:L23"/>
    <mergeCell ref="M22:M23"/>
    <mergeCell ref="N22:N23"/>
    <mergeCell ref="O22:O23"/>
    <mergeCell ref="K8:K9"/>
    <mergeCell ref="L8:L9"/>
    <mergeCell ref="M8:M9"/>
    <mergeCell ref="N8:N9"/>
    <mergeCell ref="O8:O9"/>
    <mergeCell ref="P8:P9"/>
    <mergeCell ref="F104:F105"/>
    <mergeCell ref="G104:G105"/>
    <mergeCell ref="H104:H105"/>
    <mergeCell ref="I104:I105"/>
    <mergeCell ref="J104:J105"/>
    <mergeCell ref="A104:A105"/>
    <mergeCell ref="B104:B105"/>
    <mergeCell ref="C104:C105"/>
    <mergeCell ref="D104:D105"/>
    <mergeCell ref="E104:E105"/>
    <mergeCell ref="G8:G9"/>
    <mergeCell ref="H8:H9"/>
    <mergeCell ref="I8:I9"/>
    <mergeCell ref="J8:J9"/>
    <mergeCell ref="A22:A23"/>
    <mergeCell ref="D22:D23"/>
    <mergeCell ref="G22:G23"/>
    <mergeCell ref="H22:H23"/>
    <mergeCell ref="I22:I23"/>
    <mergeCell ref="A8:A9"/>
    <mergeCell ref="B8:B9"/>
    <mergeCell ref="C8:C9"/>
    <mergeCell ref="D8:D9"/>
    <mergeCell ref="E8:E9"/>
    <mergeCell ref="F8:F9"/>
    <mergeCell ref="E22:E23"/>
    <mergeCell ref="A75:A76"/>
    <mergeCell ref="B22:B23"/>
    <mergeCell ref="C22:C23"/>
    <mergeCell ref="C48:C49"/>
    <mergeCell ref="B48:B49"/>
    <mergeCell ref="C62:C63"/>
    <mergeCell ref="B62:B63"/>
    <mergeCell ref="C75:C76"/>
    <mergeCell ref="A35:A36"/>
    <mergeCell ref="A48:A49"/>
    <mergeCell ref="A62:A63"/>
    <mergeCell ref="B75:B76"/>
    <mergeCell ref="C35:C36"/>
    <mergeCell ref="B35:B36"/>
    <mergeCell ref="E75:E76"/>
    <mergeCell ref="D75:D76"/>
    <mergeCell ref="D35:D36"/>
    <mergeCell ref="D48:D49"/>
    <mergeCell ref="D62:D63"/>
    <mergeCell ref="E62:E63"/>
    <mergeCell ref="F62:F63"/>
    <mergeCell ref="J22:J23"/>
    <mergeCell ref="E35:E36"/>
    <mergeCell ref="F35:F36"/>
    <mergeCell ref="G35:G36"/>
    <mergeCell ref="H35:H36"/>
    <mergeCell ref="I35:I36"/>
    <mergeCell ref="J35:J36"/>
    <mergeCell ref="F22:F23"/>
    <mergeCell ref="G48:G49"/>
    <mergeCell ref="H48:H49"/>
    <mergeCell ref="I48:I49"/>
    <mergeCell ref="J48:J49"/>
    <mergeCell ref="G62:G63"/>
    <mergeCell ref="H62:H63"/>
    <mergeCell ref="I62:I63"/>
    <mergeCell ref="J62:J63"/>
    <mergeCell ref="E48:E49"/>
    <mergeCell ref="F48:F49"/>
    <mergeCell ref="A90:A91"/>
    <mergeCell ref="B90:B91"/>
    <mergeCell ref="C90:C91"/>
    <mergeCell ref="D90:D91"/>
    <mergeCell ref="E90:E91"/>
    <mergeCell ref="G75:G76"/>
    <mergeCell ref="H75:H76"/>
    <mergeCell ref="I75:I76"/>
    <mergeCell ref="J75:J76"/>
    <mergeCell ref="F90:F91"/>
    <mergeCell ref="G90:G91"/>
    <mergeCell ref="H90:H91"/>
    <mergeCell ref="I90:I91"/>
    <mergeCell ref="J90:J91"/>
    <mergeCell ref="F75:F76"/>
  </mergeCells>
  <dataValidations disablePrompts="1" count="1">
    <dataValidation type="list" allowBlank="1" showInputMessage="1" showErrorMessage="1" sqref="B4" xr:uid="{00000000-0002-0000-0C00-000000000000}">
      <formula1>YesNo</formula1>
    </dataValidation>
  </dataValidations>
  <pageMargins left="0.7" right="0.7" top="0.75" bottom="0.75" header="0.3" footer="0.3"/>
  <pageSetup paperSize="9" scale="61" orientation="portrait" r:id="rId1"/>
  <ignoredErrors>
    <ignoredError sqref="J25:O27 K33:O33 K107:K114 K118:L118 L107:L115 M107:O114 P24:P33 J24 L24:O24 J32 J31 L31:O31 J30 L30:O30 L32:O32 J29:O29 J28 L28:O28 N106:O106" unlockedFormula="1"/>
  </ignoredError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8">
    <tabColor rgb="FF92D050"/>
  </sheetPr>
  <dimension ref="A1:I21"/>
  <sheetViews>
    <sheetView workbookViewId="0">
      <selection activeCell="B19" sqref="B19"/>
    </sheetView>
  </sheetViews>
  <sheetFormatPr baseColWidth="10" defaultRowHeight="15"/>
  <sheetData>
    <row r="1" spans="1:9">
      <c r="A1" s="227" t="s">
        <v>492</v>
      </c>
      <c r="B1" s="227"/>
      <c r="C1" s="227"/>
      <c r="D1" s="227"/>
      <c r="E1" s="227"/>
      <c r="F1" s="227"/>
      <c r="G1" s="227"/>
      <c r="H1" s="227"/>
      <c r="I1" s="227"/>
    </row>
    <row r="2" spans="1:9" ht="16" thickBot="1">
      <c r="A2" s="227"/>
      <c r="B2" s="227"/>
      <c r="C2" s="227"/>
      <c r="D2" s="227"/>
      <c r="E2" s="227"/>
      <c r="F2" s="227"/>
      <c r="G2" s="227"/>
      <c r="H2" s="227"/>
      <c r="I2" s="227"/>
    </row>
    <row r="3" spans="1:9">
      <c r="A3" s="458" t="s">
        <v>493</v>
      </c>
      <c r="B3" s="458"/>
      <c r="C3" s="227"/>
      <c r="D3" s="227"/>
      <c r="E3" s="227"/>
      <c r="F3" s="227"/>
      <c r="G3" s="227"/>
      <c r="H3" s="227"/>
      <c r="I3" s="227"/>
    </row>
    <row r="4" spans="1:9">
      <c r="A4" s="459" t="s">
        <v>494</v>
      </c>
      <c r="B4" s="459">
        <v>0.24706184326386305</v>
      </c>
      <c r="C4" s="227"/>
      <c r="D4" s="227"/>
      <c r="E4" s="227"/>
      <c r="F4" s="227"/>
      <c r="G4" s="227"/>
      <c r="H4" s="227"/>
      <c r="I4" s="227"/>
    </row>
    <row r="5" spans="1:9">
      <c r="A5" s="459" t="s">
        <v>495</v>
      </c>
      <c r="B5" s="459">
        <v>6.1039554396937624E-2</v>
      </c>
      <c r="C5" s="227"/>
      <c r="D5" s="227"/>
      <c r="E5" s="227"/>
      <c r="F5" s="227"/>
      <c r="G5" s="227"/>
      <c r="H5" s="227"/>
      <c r="I5" s="227"/>
    </row>
    <row r="6" spans="1:9">
      <c r="A6" s="459" t="s">
        <v>496</v>
      </c>
      <c r="B6" s="459">
        <v>4.3323319574238336E-2</v>
      </c>
      <c r="C6" s="227"/>
      <c r="D6" s="227"/>
      <c r="E6" s="227"/>
      <c r="F6" s="227"/>
      <c r="G6" s="227"/>
      <c r="H6" s="227"/>
      <c r="I6" s="227"/>
    </row>
    <row r="7" spans="1:9">
      <c r="A7" s="459" t="s">
        <v>497</v>
      </c>
      <c r="B7" s="459">
        <v>0.11406069808217786</v>
      </c>
      <c r="C7" s="227"/>
      <c r="D7" s="227"/>
      <c r="E7" s="227"/>
      <c r="F7" s="227"/>
      <c r="G7" s="227"/>
      <c r="H7" s="227"/>
      <c r="I7" s="227"/>
    </row>
    <row r="8" spans="1:9" ht="16" thickBot="1">
      <c r="A8" s="460" t="s">
        <v>498</v>
      </c>
      <c r="B8" s="460">
        <v>55</v>
      </c>
      <c r="C8" s="227"/>
      <c r="D8" s="227"/>
      <c r="E8" s="227"/>
      <c r="F8" s="227"/>
      <c r="G8" s="227"/>
      <c r="H8" s="227"/>
      <c r="I8" s="227"/>
    </row>
    <row r="9" spans="1:9">
      <c r="A9" s="227"/>
      <c r="B9" s="227"/>
      <c r="C9" s="227"/>
      <c r="D9" s="227"/>
      <c r="E9" s="227"/>
      <c r="F9" s="227"/>
      <c r="G9" s="227"/>
      <c r="H9" s="227"/>
      <c r="I9" s="227"/>
    </row>
    <row r="10" spans="1:9" ht="16" thickBot="1">
      <c r="A10" s="227" t="s">
        <v>499</v>
      </c>
      <c r="B10" s="227"/>
      <c r="C10" s="227"/>
      <c r="D10" s="227"/>
      <c r="E10" s="227"/>
      <c r="F10" s="227"/>
      <c r="G10" s="227"/>
      <c r="H10" s="227"/>
      <c r="I10" s="227"/>
    </row>
    <row r="11" spans="1:9">
      <c r="A11" s="461"/>
      <c r="B11" s="461" t="s">
        <v>503</v>
      </c>
      <c r="C11" s="461" t="s">
        <v>504</v>
      </c>
      <c r="D11" s="461" t="s">
        <v>505</v>
      </c>
      <c r="E11" s="461" t="s">
        <v>506</v>
      </c>
      <c r="F11" s="461" t="s">
        <v>507</v>
      </c>
      <c r="G11" s="227"/>
      <c r="H11" s="227"/>
      <c r="I11" s="227"/>
    </row>
    <row r="12" spans="1:9">
      <c r="A12" s="459" t="s">
        <v>500</v>
      </c>
      <c r="B12" s="459">
        <v>1</v>
      </c>
      <c r="C12" s="459">
        <v>4.4824141139583884E-2</v>
      </c>
      <c r="D12" s="459">
        <v>4.4824141139583884E-2</v>
      </c>
      <c r="E12" s="459">
        <v>3.4454021979167631</v>
      </c>
      <c r="F12" s="459">
        <v>6.8990939580142865E-2</v>
      </c>
      <c r="G12" s="227"/>
      <c r="H12" s="227"/>
      <c r="I12" s="227"/>
    </row>
    <row r="13" spans="1:9">
      <c r="A13" s="459" t="s">
        <v>501</v>
      </c>
      <c r="B13" s="459">
        <v>53</v>
      </c>
      <c r="C13" s="459">
        <v>0.68952167089066785</v>
      </c>
      <c r="D13" s="459">
        <v>1.3009842846993733E-2</v>
      </c>
      <c r="E13" s="459"/>
      <c r="F13" s="459"/>
      <c r="G13" s="227"/>
      <c r="H13" s="227"/>
      <c r="I13" s="227"/>
    </row>
    <row r="14" spans="1:9" ht="16" thickBot="1">
      <c r="A14" s="460" t="s">
        <v>45</v>
      </c>
      <c r="B14" s="460">
        <v>54</v>
      </c>
      <c r="C14" s="460">
        <v>0.73434581203025173</v>
      </c>
      <c r="D14" s="460"/>
      <c r="E14" s="460"/>
      <c r="F14" s="460"/>
      <c r="G14" s="227"/>
      <c r="H14" s="227"/>
      <c r="I14" s="227"/>
    </row>
    <row r="15" spans="1:9" ht="16" thickBot="1">
      <c r="A15" s="227"/>
      <c r="B15" s="227"/>
      <c r="C15" s="227"/>
      <c r="D15" s="227"/>
      <c r="E15" s="227"/>
      <c r="F15" s="227"/>
      <c r="G15" s="227"/>
      <c r="H15" s="227"/>
      <c r="I15" s="227"/>
    </row>
    <row r="16" spans="1:9">
      <c r="A16" s="461"/>
      <c r="B16" s="461" t="s">
        <v>508</v>
      </c>
      <c r="C16" s="461" t="s">
        <v>497</v>
      </c>
      <c r="D16" s="461" t="s">
        <v>509</v>
      </c>
      <c r="E16" s="461" t="s">
        <v>510</v>
      </c>
      <c r="F16" s="461" t="s">
        <v>511</v>
      </c>
      <c r="G16" s="461" t="s">
        <v>512</v>
      </c>
      <c r="H16" s="461" t="s">
        <v>513</v>
      </c>
      <c r="I16" s="461" t="s">
        <v>514</v>
      </c>
    </row>
    <row r="17" spans="1:9">
      <c r="A17" s="459" t="s">
        <v>502</v>
      </c>
      <c r="B17" s="459">
        <v>1.9432964504339737E-3</v>
      </c>
      <c r="C17" s="459">
        <v>1.5621577915340107E-2</v>
      </c>
      <c r="D17" s="459">
        <v>0.12439821770665636</v>
      </c>
      <c r="E17" s="459">
        <v>0.90147060074067598</v>
      </c>
      <c r="F17" s="459">
        <v>-2.9389620893805521E-2</v>
      </c>
      <c r="G17" s="459">
        <v>3.3276213794673465E-2</v>
      </c>
      <c r="H17" s="459">
        <v>-2.9389620893805521E-2</v>
      </c>
      <c r="I17" s="459">
        <v>3.3276213794673465E-2</v>
      </c>
    </row>
    <row r="18" spans="1:9" ht="16" thickBot="1">
      <c r="A18" s="460" t="s">
        <v>515</v>
      </c>
      <c r="B18" s="460">
        <v>0.86937165927423843</v>
      </c>
      <c r="C18" s="460">
        <v>0.46836616648506524</v>
      </c>
      <c r="D18" s="460">
        <v>1.8561794627451169</v>
      </c>
      <c r="E18" s="460">
        <v>6.8990939580143393E-2</v>
      </c>
      <c r="F18" s="460">
        <v>-7.0051903495563783E-2</v>
      </c>
      <c r="G18" s="460">
        <v>1.8087952220440406</v>
      </c>
      <c r="H18" s="460">
        <v>-7.0051903495563783E-2</v>
      </c>
      <c r="I18" s="460">
        <v>1.8087952220440406</v>
      </c>
    </row>
    <row r="19" spans="1:9">
      <c r="A19" s="227"/>
      <c r="B19" s="227"/>
      <c r="C19" s="227"/>
      <c r="D19" s="227"/>
      <c r="E19" s="227"/>
      <c r="F19" s="227"/>
      <c r="G19" s="227"/>
      <c r="H19" s="227"/>
      <c r="I19" s="227"/>
    </row>
    <row r="20" spans="1:9">
      <c r="A20" s="227"/>
      <c r="B20" s="227"/>
      <c r="C20" s="227"/>
      <c r="D20" s="227"/>
      <c r="E20" s="227"/>
      <c r="F20" s="227"/>
      <c r="G20" s="227"/>
      <c r="H20" s="227"/>
      <c r="I20" s="227"/>
    </row>
    <row r="21" spans="1:9">
      <c r="A21" s="227"/>
      <c r="B21" s="227"/>
      <c r="C21" s="227"/>
      <c r="D21" s="227"/>
      <c r="E21" s="227"/>
      <c r="F21" s="227"/>
      <c r="G21" s="227"/>
      <c r="H21" s="227"/>
      <c r="I21" s="227"/>
    </row>
  </sheetData>
  <pageMargins left="0.7" right="0.7" top="0.75" bottom="0.75" header="0.3" footer="0.3"/>
  <pageSetup orientation="portrait" horizontalDpi="0" verticalDpi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9">
    <tabColor rgb="FF92D050"/>
  </sheetPr>
  <dimension ref="A1:I21"/>
  <sheetViews>
    <sheetView workbookViewId="0">
      <selection activeCell="G29" sqref="G29"/>
    </sheetView>
  </sheetViews>
  <sheetFormatPr baseColWidth="10" defaultRowHeight="15"/>
  <sheetData>
    <row r="1" spans="1:9">
      <c r="A1" s="227" t="s">
        <v>492</v>
      </c>
      <c r="B1" s="227"/>
      <c r="C1" s="227"/>
      <c r="D1" s="227"/>
      <c r="E1" s="227"/>
      <c r="F1" s="227"/>
      <c r="G1" s="227"/>
      <c r="H1" s="227"/>
      <c r="I1" s="227"/>
    </row>
    <row r="2" spans="1:9" ht="16" thickBot="1">
      <c r="A2" s="227"/>
      <c r="B2" s="227"/>
      <c r="C2" s="227"/>
      <c r="D2" s="227"/>
      <c r="E2" s="227"/>
      <c r="F2" s="227"/>
      <c r="G2" s="227"/>
      <c r="H2" s="227"/>
      <c r="I2" s="227"/>
    </row>
    <row r="3" spans="1:9">
      <c r="A3" s="458" t="s">
        <v>493</v>
      </c>
      <c r="B3" s="458"/>
      <c r="C3" s="227"/>
      <c r="D3" s="227"/>
      <c r="E3" s="227"/>
      <c r="F3" s="227"/>
      <c r="G3" s="227"/>
      <c r="H3" s="227"/>
      <c r="I3" s="227"/>
    </row>
    <row r="4" spans="1:9">
      <c r="A4" s="459" t="s">
        <v>494</v>
      </c>
      <c r="B4" s="459">
        <v>0.27992600361404063</v>
      </c>
      <c r="C4" s="227"/>
      <c r="D4" s="227"/>
      <c r="E4" s="227"/>
      <c r="F4" s="227"/>
      <c r="G4" s="227"/>
      <c r="H4" s="227"/>
      <c r="I4" s="227"/>
    </row>
    <row r="5" spans="1:9">
      <c r="A5" s="459" t="s">
        <v>495</v>
      </c>
      <c r="B5" s="459">
        <v>7.8358567499327875E-2</v>
      </c>
      <c r="C5" s="227"/>
      <c r="D5" s="227"/>
      <c r="E5" s="227"/>
      <c r="F5" s="227"/>
      <c r="G5" s="227"/>
      <c r="H5" s="227"/>
      <c r="I5" s="227"/>
    </row>
    <row r="6" spans="1:9">
      <c r="A6" s="459" t="s">
        <v>496</v>
      </c>
      <c r="B6" s="459">
        <v>6.0634693797391871E-2</v>
      </c>
      <c r="C6" s="227"/>
      <c r="D6" s="227"/>
      <c r="E6" s="227"/>
      <c r="F6" s="227"/>
      <c r="G6" s="227"/>
      <c r="H6" s="227"/>
      <c r="I6" s="227"/>
    </row>
    <row r="7" spans="1:9">
      <c r="A7" s="459" t="s">
        <v>497</v>
      </c>
      <c r="B7" s="459">
        <v>0.11301006887799314</v>
      </c>
      <c r="C7" s="227"/>
      <c r="D7" s="227"/>
      <c r="E7" s="227"/>
      <c r="F7" s="227"/>
      <c r="G7" s="227"/>
      <c r="H7" s="227"/>
      <c r="I7" s="227"/>
    </row>
    <row r="8" spans="1:9" ht="16" thickBot="1">
      <c r="A8" s="460" t="s">
        <v>498</v>
      </c>
      <c r="B8" s="460">
        <v>54</v>
      </c>
      <c r="C8" s="227"/>
      <c r="D8" s="227"/>
      <c r="E8" s="227"/>
      <c r="F8" s="227"/>
      <c r="G8" s="227"/>
      <c r="H8" s="227"/>
      <c r="I8" s="227"/>
    </row>
    <row r="9" spans="1:9">
      <c r="A9" s="227"/>
      <c r="B9" s="227"/>
      <c r="C9" s="227"/>
      <c r="D9" s="227"/>
      <c r="E9" s="227"/>
      <c r="F9" s="227"/>
      <c r="G9" s="227"/>
      <c r="H9" s="227"/>
      <c r="I9" s="227"/>
    </row>
    <row r="10" spans="1:9" ht="16" thickBot="1">
      <c r="A10" s="227" t="s">
        <v>499</v>
      </c>
      <c r="B10" s="227"/>
      <c r="C10" s="227"/>
      <c r="D10" s="227"/>
      <c r="E10" s="227"/>
      <c r="F10" s="227"/>
      <c r="G10" s="227"/>
      <c r="H10" s="227"/>
      <c r="I10" s="227"/>
    </row>
    <row r="11" spans="1:9">
      <c r="A11" s="461"/>
      <c r="B11" s="461" t="s">
        <v>503</v>
      </c>
      <c r="C11" s="461" t="s">
        <v>504</v>
      </c>
      <c r="D11" s="461" t="s">
        <v>505</v>
      </c>
      <c r="E11" s="461" t="s">
        <v>506</v>
      </c>
      <c r="F11" s="461" t="s">
        <v>507</v>
      </c>
      <c r="G11" s="227"/>
      <c r="H11" s="227"/>
      <c r="I11" s="227"/>
    </row>
    <row r="12" spans="1:9">
      <c r="A12" s="459" t="s">
        <v>500</v>
      </c>
      <c r="B12" s="459">
        <v>1</v>
      </c>
      <c r="C12" s="459">
        <v>5.6462762221060281E-2</v>
      </c>
      <c r="D12" s="459">
        <v>5.6462762221060281E-2</v>
      </c>
      <c r="E12" s="459">
        <v>4.4210745809347918</v>
      </c>
      <c r="F12" s="459">
        <v>4.0356683049625489E-2</v>
      </c>
      <c r="G12" s="227"/>
      <c r="H12" s="227"/>
      <c r="I12" s="227"/>
    </row>
    <row r="13" spans="1:9">
      <c r="A13" s="459" t="s">
        <v>501</v>
      </c>
      <c r="B13" s="459">
        <v>52</v>
      </c>
      <c r="C13" s="459">
        <v>0.66410633472605518</v>
      </c>
      <c r="D13" s="459">
        <v>1.2771275667808753E-2</v>
      </c>
      <c r="E13" s="459"/>
      <c r="F13" s="459"/>
      <c r="G13" s="227"/>
      <c r="H13" s="227"/>
      <c r="I13" s="227"/>
    </row>
    <row r="14" spans="1:9" ht="16" thickBot="1">
      <c r="A14" s="460" t="s">
        <v>45</v>
      </c>
      <c r="B14" s="460">
        <v>53</v>
      </c>
      <c r="C14" s="460">
        <v>0.72056909694711546</v>
      </c>
      <c r="D14" s="460"/>
      <c r="E14" s="460"/>
      <c r="F14" s="460"/>
      <c r="G14" s="227"/>
      <c r="H14" s="227"/>
      <c r="I14" s="227"/>
    </row>
    <row r="15" spans="1:9" ht="16" thickBot="1">
      <c r="A15" s="227"/>
      <c r="B15" s="227"/>
      <c r="C15" s="227"/>
      <c r="D15" s="227"/>
      <c r="E15" s="227"/>
      <c r="F15" s="227"/>
      <c r="G15" s="227"/>
      <c r="H15" s="227"/>
      <c r="I15" s="227"/>
    </row>
    <row r="16" spans="1:9">
      <c r="A16" s="461"/>
      <c r="B16" s="461" t="s">
        <v>508</v>
      </c>
      <c r="C16" s="461" t="s">
        <v>497</v>
      </c>
      <c r="D16" s="461" t="s">
        <v>509</v>
      </c>
      <c r="E16" s="461" t="s">
        <v>510</v>
      </c>
      <c r="F16" s="461" t="s">
        <v>511</v>
      </c>
      <c r="G16" s="461" t="s">
        <v>512</v>
      </c>
      <c r="H16" s="461" t="s">
        <v>513</v>
      </c>
      <c r="I16" s="461" t="s">
        <v>514</v>
      </c>
    </row>
    <row r="17" spans="1:9">
      <c r="A17" s="459" t="s">
        <v>502</v>
      </c>
      <c r="B17" s="459">
        <v>-1.2231489312415213E-2</v>
      </c>
      <c r="C17" s="459">
        <v>1.5904674181992054E-2</v>
      </c>
      <c r="D17" s="459">
        <v>-0.76904997690956933</v>
      </c>
      <c r="E17" s="459">
        <v>0.44534278742238276</v>
      </c>
      <c r="F17" s="459">
        <v>-4.4146552945256656E-2</v>
      </c>
      <c r="G17" s="459">
        <v>1.9683574320426226E-2</v>
      </c>
      <c r="H17" s="459">
        <v>-4.4146552945256656E-2</v>
      </c>
      <c r="I17" s="459">
        <v>1.9683574320426226E-2</v>
      </c>
    </row>
    <row r="18" spans="1:9" ht="16" thickBot="1">
      <c r="A18" s="460" t="s">
        <v>515</v>
      </c>
      <c r="B18" s="460">
        <v>1.1908530632336602</v>
      </c>
      <c r="C18" s="460">
        <v>0.56636219664727638</v>
      </c>
      <c r="D18" s="460">
        <v>2.1026351516453867</v>
      </c>
      <c r="E18" s="460">
        <v>4.035668304962492E-2</v>
      </c>
      <c r="F18" s="460">
        <v>5.436417082368461E-2</v>
      </c>
      <c r="G18" s="460">
        <v>2.3273419556436359</v>
      </c>
      <c r="H18" s="460">
        <v>5.436417082368461E-2</v>
      </c>
      <c r="I18" s="460">
        <v>2.3273419556436359</v>
      </c>
    </row>
    <row r="19" spans="1:9">
      <c r="A19" s="227"/>
      <c r="B19" s="227"/>
      <c r="C19" s="227"/>
      <c r="D19" s="227"/>
      <c r="E19" s="227"/>
      <c r="F19" s="227"/>
      <c r="G19" s="227"/>
      <c r="H19" s="227"/>
      <c r="I19" s="227"/>
    </row>
    <row r="20" spans="1:9">
      <c r="A20" s="227"/>
      <c r="B20" s="227"/>
      <c r="C20" s="227"/>
      <c r="D20" s="227"/>
      <c r="E20" s="227"/>
      <c r="F20" s="227"/>
      <c r="G20" s="227"/>
      <c r="H20" s="227"/>
      <c r="I20" s="227"/>
    </row>
    <row r="21" spans="1:9">
      <c r="A21" s="227"/>
      <c r="B21" s="227"/>
      <c r="C21" s="227"/>
      <c r="D21" s="227"/>
      <c r="E21" s="227"/>
      <c r="F21" s="227"/>
      <c r="G21" s="227"/>
      <c r="H21" s="227"/>
      <c r="I21" s="227"/>
    </row>
  </sheetData>
  <pageMargins left="0.7" right="0.7" top="0.75" bottom="0.75" header="0.3" footer="0.3"/>
  <pageSetup orientation="portrait" horizontalDpi="0" verticalDpi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4"/>
  <dimension ref="A1:I29"/>
  <sheetViews>
    <sheetView workbookViewId="0">
      <selection activeCell="L41" sqref="L41"/>
    </sheetView>
  </sheetViews>
  <sheetFormatPr baseColWidth="10" defaultColWidth="8.83203125" defaultRowHeight="13"/>
  <cols>
    <col min="1" max="1" width="21.1640625" style="341" bestFit="1" customWidth="1"/>
    <col min="2" max="6" width="12.33203125" style="356" customWidth="1"/>
    <col min="7" max="12" width="12.33203125" style="341" customWidth="1"/>
    <col min="13" max="16384" width="8.83203125" style="341"/>
  </cols>
  <sheetData>
    <row r="1" spans="1:9" ht="19">
      <c r="A1" s="355" t="s">
        <v>453</v>
      </c>
    </row>
    <row r="2" spans="1:9" ht="19">
      <c r="A2" s="355" t="s">
        <v>454</v>
      </c>
    </row>
    <row r="3" spans="1:9" s="349" customFormat="1" ht="14">
      <c r="B3" s="357"/>
      <c r="C3" s="357"/>
      <c r="D3" s="357"/>
      <c r="E3" s="357"/>
      <c r="F3" s="357"/>
    </row>
    <row r="4" spans="1:9" s="349" customFormat="1" ht="14">
      <c r="B4" s="357"/>
      <c r="C4" s="357"/>
      <c r="D4" s="357"/>
      <c r="E4" s="366" t="s">
        <v>463</v>
      </c>
      <c r="F4" s="366"/>
      <c r="G4" s="366"/>
      <c r="H4" s="366"/>
      <c r="I4" s="366"/>
    </row>
    <row r="5" spans="1:9" s="349" customFormat="1" ht="14">
      <c r="A5" s="349" t="s">
        <v>455</v>
      </c>
      <c r="B5" s="359">
        <v>25</v>
      </c>
      <c r="C5" s="357"/>
      <c r="D5" s="260">
        <f>B12</f>
        <v>97.649999999999963</v>
      </c>
      <c r="E5" s="367">
        <v>20</v>
      </c>
      <c r="F5" s="367">
        <v>22.5</v>
      </c>
      <c r="G5" s="367">
        <v>25</v>
      </c>
      <c r="H5" s="367">
        <v>27.5</v>
      </c>
      <c r="I5" s="367">
        <v>30</v>
      </c>
    </row>
    <row r="6" spans="1:9" s="349" customFormat="1" ht="14">
      <c r="A6" s="349" t="s">
        <v>372</v>
      </c>
      <c r="B6" s="364">
        <v>3.5000000000000003E-2</v>
      </c>
      <c r="C6" s="357"/>
      <c r="D6" s="369">
        <v>2.5000000000000001E-2</v>
      </c>
      <c r="E6" s="358">
        <f t="dataTable" ref="E6:I10" dt2D="1" dtr="1" r1="B5" r2="B6"/>
        <v>139.65</v>
      </c>
      <c r="F6" s="358">
        <v>188.65</v>
      </c>
      <c r="G6" s="358">
        <v>237.65</v>
      </c>
      <c r="H6" s="358">
        <v>286.64999999999998</v>
      </c>
      <c r="I6" s="370">
        <v>335.65</v>
      </c>
    </row>
    <row r="7" spans="1:9" s="349" customFormat="1" ht="14">
      <c r="A7" s="349" t="s">
        <v>456</v>
      </c>
      <c r="B7" s="361">
        <f>B5/B6</f>
        <v>714.28571428571422</v>
      </c>
      <c r="C7" s="357"/>
      <c r="D7" s="369">
        <v>2.75E-2</v>
      </c>
      <c r="E7" s="358">
        <v>104.01363636363635</v>
      </c>
      <c r="F7" s="358">
        <v>148.55909090909088</v>
      </c>
      <c r="G7" s="358">
        <v>193.10454545454547</v>
      </c>
      <c r="H7" s="370">
        <v>237.65</v>
      </c>
      <c r="I7" s="358">
        <v>282.1954545454546</v>
      </c>
    </row>
    <row r="8" spans="1:9" s="349" customFormat="1" ht="14">
      <c r="A8" s="349" t="s">
        <v>457</v>
      </c>
      <c r="B8" s="362">
        <v>-115</v>
      </c>
      <c r="C8" s="357"/>
      <c r="D8" s="369">
        <v>3.5000000000000003E-2</v>
      </c>
      <c r="E8" s="358">
        <v>27.649999999999952</v>
      </c>
      <c r="F8" s="358">
        <v>62.649999999999956</v>
      </c>
      <c r="G8" s="370">
        <v>97.649999999999963</v>
      </c>
      <c r="H8" s="358">
        <v>132.64999999999998</v>
      </c>
      <c r="I8" s="358">
        <v>167.64999999999998</v>
      </c>
    </row>
    <row r="9" spans="1:9" s="349" customFormat="1" ht="17">
      <c r="A9" s="349" t="s">
        <v>458</v>
      </c>
      <c r="B9" s="363">
        <v>-400</v>
      </c>
      <c r="C9" s="357"/>
      <c r="D9" s="369">
        <v>3.7499999999999999E-2</v>
      </c>
      <c r="E9" s="358">
        <v>8.983333333333352</v>
      </c>
      <c r="F9" s="370">
        <v>41.65</v>
      </c>
      <c r="G9" s="358">
        <v>74.316666666666706</v>
      </c>
      <c r="H9" s="358">
        <v>106.98333333333335</v>
      </c>
      <c r="I9" s="358">
        <v>139.65</v>
      </c>
    </row>
    <row r="10" spans="1:9" s="349" customFormat="1" ht="14">
      <c r="A10" s="349" t="s">
        <v>459</v>
      </c>
      <c r="B10" s="361">
        <f>SUM(B7:B9)</f>
        <v>199.28571428571422</v>
      </c>
      <c r="C10" s="357"/>
      <c r="D10" s="369">
        <v>0.04</v>
      </c>
      <c r="E10" s="370">
        <v>-7.35</v>
      </c>
      <c r="F10" s="358">
        <v>23.274999999999999</v>
      </c>
      <c r="G10" s="358">
        <v>53.9</v>
      </c>
      <c r="H10" s="358">
        <v>84.524999999999991</v>
      </c>
      <c r="I10" s="358">
        <v>115.14999999999999</v>
      </c>
    </row>
    <row r="11" spans="1:9" s="349" customFormat="1" ht="14">
      <c r="A11" s="349" t="s">
        <v>460</v>
      </c>
      <c r="B11" s="360">
        <v>0.49</v>
      </c>
      <c r="C11" s="357"/>
    </row>
    <row r="12" spans="1:9" s="349" customFormat="1" ht="14">
      <c r="A12" s="349" t="s">
        <v>461</v>
      </c>
      <c r="B12" s="361">
        <f>B10*B11</f>
        <v>97.649999999999963</v>
      </c>
      <c r="C12" s="357"/>
      <c r="E12" s="368"/>
      <c r="F12" s="368"/>
      <c r="G12" s="368"/>
      <c r="H12" s="368"/>
      <c r="I12" s="368"/>
    </row>
    <row r="13" spans="1:9" s="349" customFormat="1" ht="14">
      <c r="B13" s="357"/>
      <c r="C13" s="357"/>
      <c r="D13" s="357"/>
      <c r="E13" s="357"/>
      <c r="F13" s="357"/>
    </row>
    <row r="14" spans="1:9" s="349" customFormat="1" ht="14">
      <c r="B14" s="357"/>
      <c r="C14" s="357"/>
      <c r="D14" s="357"/>
      <c r="E14" s="357"/>
      <c r="F14" s="357"/>
    </row>
    <row r="15" spans="1:9" s="349" customFormat="1" ht="14">
      <c r="B15" s="357"/>
      <c r="C15" s="357"/>
      <c r="D15" s="357"/>
      <c r="E15" s="357"/>
      <c r="F15" s="357"/>
    </row>
    <row r="16" spans="1:9" s="349" customFormat="1" ht="14">
      <c r="B16" s="357"/>
      <c r="C16" s="357"/>
      <c r="D16" s="357"/>
      <c r="E16" s="357"/>
      <c r="F16" s="357"/>
    </row>
    <row r="17" spans="2:6" s="349" customFormat="1" ht="14">
      <c r="B17" s="357"/>
      <c r="C17" s="357"/>
      <c r="D17" s="357"/>
      <c r="E17" s="357"/>
      <c r="F17" s="357"/>
    </row>
    <row r="18" spans="2:6" s="349" customFormat="1" ht="14">
      <c r="B18" s="357"/>
      <c r="C18" s="357"/>
      <c r="D18" s="357"/>
      <c r="E18" s="357"/>
      <c r="F18" s="357"/>
    </row>
    <row r="19" spans="2:6" s="349" customFormat="1" ht="14">
      <c r="B19" s="357"/>
      <c r="C19" s="357"/>
      <c r="D19" s="357"/>
      <c r="E19" s="357"/>
      <c r="F19" s="357"/>
    </row>
    <row r="20" spans="2:6" s="349" customFormat="1" ht="14">
      <c r="B20" s="357"/>
      <c r="C20" s="357"/>
      <c r="D20" s="357"/>
      <c r="E20" s="357"/>
      <c r="F20" s="357"/>
    </row>
    <row r="21" spans="2:6" s="349" customFormat="1" ht="14">
      <c r="B21" s="357"/>
      <c r="C21" s="357"/>
      <c r="D21" s="357"/>
      <c r="E21" s="357"/>
      <c r="F21" s="357"/>
    </row>
    <row r="22" spans="2:6" s="349" customFormat="1" ht="14">
      <c r="B22" s="357"/>
      <c r="C22" s="357"/>
      <c r="D22" s="357"/>
      <c r="E22" s="357"/>
      <c r="F22" s="357"/>
    </row>
    <row r="23" spans="2:6" s="349" customFormat="1" ht="14">
      <c r="B23" s="357"/>
      <c r="C23" s="357"/>
      <c r="D23" s="357"/>
      <c r="E23" s="357"/>
      <c r="F23" s="357"/>
    </row>
    <row r="24" spans="2:6" s="349" customFormat="1" ht="14">
      <c r="B24" s="357"/>
      <c r="C24" s="357"/>
      <c r="D24" s="357"/>
      <c r="E24" s="357"/>
      <c r="F24" s="357"/>
    </row>
    <row r="25" spans="2:6" s="349" customFormat="1" ht="14">
      <c r="B25" s="357"/>
      <c r="C25" s="357"/>
      <c r="D25" s="357"/>
      <c r="E25" s="357"/>
      <c r="F25" s="357"/>
    </row>
    <row r="26" spans="2:6" s="349" customFormat="1" ht="14">
      <c r="B26" s="357"/>
      <c r="C26" s="357"/>
      <c r="D26" s="357"/>
      <c r="E26" s="357"/>
      <c r="F26" s="357"/>
    </row>
    <row r="27" spans="2:6" s="349" customFormat="1" ht="14">
      <c r="B27" s="357"/>
      <c r="C27" s="357"/>
      <c r="D27" s="357"/>
      <c r="E27" s="357"/>
      <c r="F27" s="357"/>
    </row>
    <row r="28" spans="2:6" s="349" customFormat="1" ht="14">
      <c r="B28" s="357"/>
      <c r="C28" s="357"/>
      <c r="D28" s="357"/>
      <c r="E28" s="357"/>
      <c r="F28" s="357"/>
    </row>
    <row r="29" spans="2:6" s="349" customFormat="1" ht="14">
      <c r="B29" s="357"/>
      <c r="C29" s="357"/>
      <c r="D29" s="357"/>
      <c r="E29" s="357"/>
      <c r="F29" s="357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5"/>
  <dimension ref="A1:L41"/>
  <sheetViews>
    <sheetView workbookViewId="0">
      <selection activeCell="E32" sqref="E32"/>
    </sheetView>
  </sheetViews>
  <sheetFormatPr baseColWidth="10" defaultColWidth="8.83203125" defaultRowHeight="13"/>
  <cols>
    <col min="1" max="1" width="33.1640625" style="3" customWidth="1"/>
    <col min="2" max="6" width="12.33203125" style="2" customWidth="1"/>
    <col min="7" max="12" width="12.33203125" style="3" customWidth="1"/>
    <col min="13" max="16384" width="8.83203125" style="3"/>
  </cols>
  <sheetData>
    <row r="1" spans="1:12" ht="19">
      <c r="A1" s="1" t="s">
        <v>38</v>
      </c>
    </row>
    <row r="2" spans="1:12" ht="19">
      <c r="A2" s="1" t="s">
        <v>37</v>
      </c>
    </row>
    <row r="4" spans="1:12">
      <c r="A4" s="5" t="s">
        <v>42</v>
      </c>
      <c r="B4" s="9" t="s">
        <v>40</v>
      </c>
      <c r="C4" s="3"/>
    </row>
    <row r="5" spans="1:12">
      <c r="B5" s="3"/>
    </row>
    <row r="6" spans="1:12">
      <c r="A6" s="10" t="s">
        <v>34</v>
      </c>
      <c r="B6" s="11" t="s">
        <v>39</v>
      </c>
      <c r="C6" s="11" t="s">
        <v>40</v>
      </c>
      <c r="D6" s="11" t="s">
        <v>41</v>
      </c>
      <c r="E6" s="12" t="s">
        <v>43</v>
      </c>
      <c r="F6" s="3"/>
    </row>
    <row r="7" spans="1:12">
      <c r="A7" s="4" t="s">
        <v>25</v>
      </c>
      <c r="B7" s="193">
        <f>2000</f>
        <v>2000</v>
      </c>
      <c r="C7" s="193">
        <f>2500</f>
        <v>2500</v>
      </c>
      <c r="D7" s="193">
        <f>3000</f>
        <v>3000</v>
      </c>
      <c r="E7" s="194">
        <f ca="1">OFFSET($B$6,COUNTA($B$7:B7),MATCH($B$4,Nombres,0)-1)</f>
        <v>2500</v>
      </c>
      <c r="F7" s="3"/>
      <c r="G7" s="4"/>
    </row>
    <row r="8" spans="1:12">
      <c r="A8" s="4" t="s">
        <v>27</v>
      </c>
      <c r="B8" s="193">
        <f>2000</f>
        <v>2000</v>
      </c>
      <c r="C8" s="193">
        <f>2500</f>
        <v>2500</v>
      </c>
      <c r="D8" s="193">
        <f>3000</f>
        <v>3000</v>
      </c>
      <c r="E8" s="194">
        <f ca="1">OFFSET($B$6,COUNTA($B$7:B8),MATCH($B$4,Nombres,0)-1)</f>
        <v>2500</v>
      </c>
      <c r="F8" s="3"/>
      <c r="G8" s="2"/>
    </row>
    <row r="9" spans="1:12">
      <c r="A9" s="4" t="s">
        <v>26</v>
      </c>
      <c r="B9" s="193">
        <f>2000</f>
        <v>2000</v>
      </c>
      <c r="C9" s="193">
        <f>2500</f>
        <v>2500</v>
      </c>
      <c r="D9" s="193">
        <f>3000</f>
        <v>3000</v>
      </c>
      <c r="E9" s="194">
        <f ca="1">OFFSET($B$6,COUNTA($B$7:B9),MATCH($B$4,Nombres,0)-1)</f>
        <v>2500</v>
      </c>
      <c r="F9" s="3"/>
      <c r="G9" s="2"/>
    </row>
    <row r="10" spans="1:12">
      <c r="A10" s="4" t="s">
        <v>28</v>
      </c>
      <c r="B10" s="193">
        <f>2000</f>
        <v>2000</v>
      </c>
      <c r="C10" s="193">
        <f>2500</f>
        <v>2500</v>
      </c>
      <c r="D10" s="193">
        <f>3000</f>
        <v>3000</v>
      </c>
      <c r="E10" s="194">
        <f ca="1">OFFSET($B$6,COUNTA($B$7:B10),MATCH($B$4,Nombres,0)-1)</f>
        <v>2500</v>
      </c>
      <c r="F10" s="3"/>
    </row>
    <row r="11" spans="1:12">
      <c r="A11" s="4" t="s">
        <v>29</v>
      </c>
      <c r="B11" s="193">
        <f>2000</f>
        <v>2000</v>
      </c>
      <c r="C11" s="193">
        <f>2500</f>
        <v>2500</v>
      </c>
      <c r="D11" s="193">
        <f>3000</f>
        <v>3000</v>
      </c>
      <c r="E11" s="194">
        <f ca="1">OFFSET($B$6,COUNTA($B$7:B11),MATCH($B$4,Nombres,0)-1)</f>
        <v>2500</v>
      </c>
      <c r="F11" s="3"/>
    </row>
    <row r="12" spans="1:12">
      <c r="A12" s="4" t="s">
        <v>30</v>
      </c>
      <c r="B12" s="193">
        <f>2000</f>
        <v>2000</v>
      </c>
      <c r="C12" s="193">
        <f>2500</f>
        <v>2500</v>
      </c>
      <c r="D12" s="193">
        <f>3000</f>
        <v>3000</v>
      </c>
      <c r="E12" s="194">
        <f ca="1">OFFSET($B$6,COUNTA($B$7:B12),MATCH($B$4,Nombres,0)-1)</f>
        <v>2500</v>
      </c>
      <c r="F12" s="3"/>
    </row>
    <row r="13" spans="1:12">
      <c r="A13" s="4" t="s">
        <v>31</v>
      </c>
      <c r="B13" s="193">
        <f>2000</f>
        <v>2000</v>
      </c>
      <c r="C13" s="193">
        <f>2500</f>
        <v>2500</v>
      </c>
      <c r="D13" s="193">
        <f>3000</f>
        <v>3000</v>
      </c>
      <c r="E13" s="195">
        <f ca="1">OFFSET($B$6,COUNTA($B$7:B13),MATCH($B$4,Nombres,0)-1)</f>
        <v>2500</v>
      </c>
      <c r="F13" s="3"/>
    </row>
    <row r="14" spans="1:12">
      <c r="A14" s="2"/>
      <c r="J14" s="196">
        <v>15</v>
      </c>
    </row>
    <row r="15" spans="1:12" ht="15" customHeight="1">
      <c r="A15" s="807" t="s">
        <v>33</v>
      </c>
      <c r="B15" s="805" t="s">
        <v>23</v>
      </c>
      <c r="C15" s="805" t="s">
        <v>24</v>
      </c>
      <c r="D15" s="805" t="s">
        <v>53</v>
      </c>
      <c r="E15" s="805" t="s">
        <v>32</v>
      </c>
      <c r="F15" s="805" t="s">
        <v>54</v>
      </c>
      <c r="G15" s="805" t="s">
        <v>55</v>
      </c>
      <c r="H15" s="805" t="s">
        <v>56</v>
      </c>
      <c r="I15" s="805" t="s">
        <v>35</v>
      </c>
      <c r="J15" s="805" t="s">
        <v>36</v>
      </c>
      <c r="K15" s="805" t="s">
        <v>62</v>
      </c>
      <c r="L15" s="805" t="s">
        <v>44</v>
      </c>
    </row>
    <row r="16" spans="1:12">
      <c r="A16" s="808"/>
      <c r="B16" s="806"/>
      <c r="C16" s="806"/>
      <c r="D16" s="806"/>
      <c r="E16" s="806"/>
      <c r="F16" s="806"/>
      <c r="G16" s="806"/>
      <c r="H16" s="806"/>
      <c r="I16" s="806"/>
      <c r="J16" s="806"/>
      <c r="K16" s="806"/>
      <c r="L16" s="806"/>
    </row>
    <row r="17" spans="1:12" ht="15.75" customHeight="1">
      <c r="A17" s="3" t="s">
        <v>46</v>
      </c>
      <c r="B17" s="2" t="s">
        <v>9</v>
      </c>
      <c r="C17" s="2" t="s">
        <v>25</v>
      </c>
      <c r="D17" s="18">
        <v>36669.1</v>
      </c>
      <c r="E17" s="18">
        <v>169</v>
      </c>
      <c r="F17" s="199">
        <v>1</v>
      </c>
      <c r="G17" s="199">
        <v>1</v>
      </c>
      <c r="H17" s="19">
        <v>109159</v>
      </c>
      <c r="I17" s="19">
        <f>(H17*1000)/D17</f>
        <v>2976.8660807055535</v>
      </c>
      <c r="J17" s="19">
        <f t="shared" ref="J17:J31" si="0">I17/$J$14</f>
        <v>198.45773871370358</v>
      </c>
      <c r="K17" s="19">
        <f ca="1">VLOOKUP(C17,$A$7:$E$13,5,FALSE)</f>
        <v>2500</v>
      </c>
      <c r="L17" s="19">
        <f ca="1">K17*D17/1000000</f>
        <v>91.672749999999994</v>
      </c>
    </row>
    <row r="18" spans="1:12" ht="15.75" customHeight="1">
      <c r="A18" s="3" t="s">
        <v>0</v>
      </c>
      <c r="B18" s="2" t="s">
        <v>10</v>
      </c>
      <c r="C18" s="2" t="s">
        <v>25</v>
      </c>
      <c r="D18" s="18">
        <v>19545</v>
      </c>
      <c r="E18" s="18">
        <v>146</v>
      </c>
      <c r="F18" s="199">
        <v>0.997</v>
      </c>
      <c r="G18" s="199">
        <v>1</v>
      </c>
      <c r="H18" s="19">
        <v>84171</v>
      </c>
      <c r="I18" s="19">
        <f t="shared" ref="I18:I31" si="1">(H18*1000)/D18</f>
        <v>4306.5234075211056</v>
      </c>
      <c r="J18" s="19">
        <f t="shared" si="0"/>
        <v>287.10156050140705</v>
      </c>
      <c r="K18" s="19">
        <f t="shared" ref="K18:K31" ca="1" si="2">VLOOKUP(C18,$A$7:$E$13,5,FALSE)</f>
        <v>2500</v>
      </c>
      <c r="L18" s="19">
        <f t="shared" ref="L18:L31" ca="1" si="3">K18*D18/1000000</f>
        <v>48.862499999999997</v>
      </c>
    </row>
    <row r="19" spans="1:12" ht="15.75" customHeight="1">
      <c r="A19" s="3" t="s">
        <v>1</v>
      </c>
      <c r="B19" s="2" t="s">
        <v>10</v>
      </c>
      <c r="C19" s="2" t="s">
        <v>27</v>
      </c>
      <c r="D19" s="18">
        <v>36728.6</v>
      </c>
      <c r="E19" s="18">
        <v>139</v>
      </c>
      <c r="F19" s="199">
        <v>0.999</v>
      </c>
      <c r="G19" s="199">
        <v>1</v>
      </c>
      <c r="H19" s="19">
        <v>49245</v>
      </c>
      <c r="I19" s="19">
        <f t="shared" si="1"/>
        <v>1340.7807539628518</v>
      </c>
      <c r="J19" s="19">
        <f t="shared" si="0"/>
        <v>89.385383597523457</v>
      </c>
      <c r="K19" s="19">
        <f t="shared" ca="1" si="2"/>
        <v>2500</v>
      </c>
      <c r="L19" s="19">
        <f t="shared" ca="1" si="3"/>
        <v>91.8215</v>
      </c>
    </row>
    <row r="20" spans="1:12" ht="15.75" customHeight="1">
      <c r="A20" s="3" t="s">
        <v>2</v>
      </c>
      <c r="B20" s="2" t="s">
        <v>11</v>
      </c>
      <c r="C20" s="2" t="s">
        <v>25</v>
      </c>
      <c r="D20" s="18">
        <v>15432.9</v>
      </c>
      <c r="E20" s="18">
        <v>106</v>
      </c>
      <c r="F20" s="199">
        <v>1</v>
      </c>
      <c r="G20" s="199">
        <v>1</v>
      </c>
      <c r="H20" s="19">
        <v>40083</v>
      </c>
      <c r="I20" s="19">
        <f t="shared" si="1"/>
        <v>2597.243551114826</v>
      </c>
      <c r="J20" s="19">
        <f t="shared" si="0"/>
        <v>173.14957007432173</v>
      </c>
      <c r="K20" s="19">
        <f t="shared" ca="1" si="2"/>
        <v>2500</v>
      </c>
      <c r="L20" s="19">
        <f t="shared" ca="1" si="3"/>
        <v>38.582250000000002</v>
      </c>
    </row>
    <row r="21" spans="1:12" ht="15.75" customHeight="1">
      <c r="A21" s="3" t="s">
        <v>3</v>
      </c>
      <c r="B21" s="2" t="s">
        <v>12</v>
      </c>
      <c r="C21" s="2" t="s">
        <v>25</v>
      </c>
      <c r="D21" s="18">
        <v>11636.2</v>
      </c>
      <c r="E21" s="18">
        <v>87</v>
      </c>
      <c r="F21" s="199">
        <v>1</v>
      </c>
      <c r="G21" s="199">
        <v>1</v>
      </c>
      <c r="H21" s="19">
        <v>63103</v>
      </c>
      <c r="I21" s="19">
        <f t="shared" si="1"/>
        <v>5422.9903233014211</v>
      </c>
      <c r="J21" s="19">
        <f t="shared" si="0"/>
        <v>361.53268822009471</v>
      </c>
      <c r="K21" s="19">
        <f t="shared" ca="1" si="2"/>
        <v>2500</v>
      </c>
      <c r="L21" s="19">
        <f t="shared" ca="1" si="3"/>
        <v>29.090499999999999</v>
      </c>
    </row>
    <row r="22" spans="1:12" ht="15.75" customHeight="1">
      <c r="A22" s="3" t="s">
        <v>4</v>
      </c>
      <c r="B22" s="2" t="s">
        <v>13</v>
      </c>
      <c r="C22" s="2" t="s">
        <v>26</v>
      </c>
      <c r="D22" s="18">
        <v>19072.900000000001</v>
      </c>
      <c r="E22" s="18">
        <v>89</v>
      </c>
      <c r="F22" s="199">
        <v>1</v>
      </c>
      <c r="G22" s="199">
        <v>1</v>
      </c>
      <c r="H22" s="19">
        <v>12146</v>
      </c>
      <c r="I22" s="19">
        <f t="shared" si="1"/>
        <v>636.81978094573969</v>
      </c>
      <c r="J22" s="19">
        <f t="shared" si="0"/>
        <v>42.454652063049316</v>
      </c>
      <c r="K22" s="19">
        <f t="shared" ca="1" si="2"/>
        <v>2500</v>
      </c>
      <c r="L22" s="19">
        <f t="shared" ca="1" si="3"/>
        <v>47.682250000000003</v>
      </c>
    </row>
    <row r="23" spans="1:12" ht="15.75" customHeight="1">
      <c r="A23" s="3" t="s">
        <v>5</v>
      </c>
      <c r="B23" s="2" t="s">
        <v>10</v>
      </c>
      <c r="C23" s="2" t="s">
        <v>25</v>
      </c>
      <c r="D23" s="18">
        <v>13888.2</v>
      </c>
      <c r="E23" s="18">
        <v>63</v>
      </c>
      <c r="F23" s="199">
        <v>0.94599999999999995</v>
      </c>
      <c r="G23" s="199">
        <v>0.53700000000000003</v>
      </c>
      <c r="H23" s="19">
        <v>8735</v>
      </c>
      <c r="I23" s="19">
        <f t="shared" si="1"/>
        <v>628.95119597932057</v>
      </c>
      <c r="J23" s="19">
        <f t="shared" si="0"/>
        <v>41.930079731954706</v>
      </c>
      <c r="K23" s="19">
        <f t="shared" ca="1" si="2"/>
        <v>2500</v>
      </c>
      <c r="L23" s="19">
        <f t="shared" ca="1" si="3"/>
        <v>34.720500000000001</v>
      </c>
    </row>
    <row r="24" spans="1:12" ht="15.75" customHeight="1">
      <c r="A24" s="3" t="s">
        <v>6</v>
      </c>
      <c r="B24" s="2" t="s">
        <v>14</v>
      </c>
      <c r="C24" s="2" t="s">
        <v>28</v>
      </c>
      <c r="D24" s="18">
        <v>42039.5</v>
      </c>
      <c r="E24" s="18">
        <v>144</v>
      </c>
      <c r="F24" s="199">
        <v>0.96099999999999997</v>
      </c>
      <c r="G24" s="199">
        <v>1</v>
      </c>
      <c r="H24" s="19">
        <v>61168</v>
      </c>
      <c r="I24" s="19">
        <f t="shared" si="1"/>
        <v>1455.0125477229749</v>
      </c>
      <c r="J24" s="19">
        <f t="shared" si="0"/>
        <v>97.000836514864986</v>
      </c>
      <c r="K24" s="19">
        <f t="shared" ca="1" si="2"/>
        <v>2500</v>
      </c>
      <c r="L24" s="19">
        <f t="shared" ca="1" si="3"/>
        <v>105.09875</v>
      </c>
    </row>
    <row r="25" spans="1:12" ht="15.75" customHeight="1">
      <c r="A25" s="3" t="s">
        <v>47</v>
      </c>
      <c r="B25" s="2" t="s">
        <v>15</v>
      </c>
      <c r="C25" s="2" t="s">
        <v>29</v>
      </c>
      <c r="D25" s="18">
        <v>28395.599999999999</v>
      </c>
      <c r="E25" s="18">
        <v>145</v>
      </c>
      <c r="F25" s="199">
        <v>0.97899999999999998</v>
      </c>
      <c r="G25" s="199">
        <v>1</v>
      </c>
      <c r="H25" s="19">
        <v>63431</v>
      </c>
      <c r="I25" s="19">
        <f t="shared" si="1"/>
        <v>2233.8320021411769</v>
      </c>
      <c r="J25" s="19">
        <f t="shared" si="0"/>
        <v>148.92213347607847</v>
      </c>
      <c r="K25" s="19">
        <f t="shared" ca="1" si="2"/>
        <v>2500</v>
      </c>
      <c r="L25" s="19">
        <f t="shared" ca="1" si="3"/>
        <v>70.989000000000004</v>
      </c>
    </row>
    <row r="26" spans="1:12" ht="15.75" customHeight="1">
      <c r="A26" s="3" t="s">
        <v>22</v>
      </c>
      <c r="B26" s="2" t="s">
        <v>16</v>
      </c>
      <c r="C26" s="2" t="s">
        <v>30</v>
      </c>
      <c r="D26" s="18">
        <v>15328</v>
      </c>
      <c r="E26" s="18">
        <v>107</v>
      </c>
      <c r="F26" s="199">
        <v>0.998</v>
      </c>
      <c r="G26" s="199">
        <v>1</v>
      </c>
      <c r="H26" s="19">
        <v>48566</v>
      </c>
      <c r="I26" s="19">
        <f t="shared" si="1"/>
        <v>3168.4498956158664</v>
      </c>
      <c r="J26" s="19">
        <f t="shared" si="0"/>
        <v>211.22999304105775</v>
      </c>
      <c r="K26" s="19">
        <f t="shared" ca="1" si="2"/>
        <v>2500</v>
      </c>
      <c r="L26" s="19">
        <f t="shared" ca="1" si="3"/>
        <v>38.32</v>
      </c>
    </row>
    <row r="27" spans="1:12" ht="15.75" customHeight="1">
      <c r="A27" s="3" t="s">
        <v>7</v>
      </c>
      <c r="B27" s="2" t="s">
        <v>17</v>
      </c>
      <c r="C27" s="2" t="s">
        <v>25</v>
      </c>
      <c r="D27" s="18">
        <v>49847.9</v>
      </c>
      <c r="E27" s="18">
        <v>156</v>
      </c>
      <c r="F27" s="199">
        <v>0.997</v>
      </c>
      <c r="G27" s="199">
        <v>0.8</v>
      </c>
      <c r="H27" s="19">
        <v>404533</v>
      </c>
      <c r="I27" s="19">
        <f t="shared" si="1"/>
        <v>8115.3468852248534</v>
      </c>
      <c r="J27" s="19">
        <f t="shared" si="0"/>
        <v>541.02312568165689</v>
      </c>
      <c r="K27" s="19">
        <f t="shared" ca="1" si="2"/>
        <v>2500</v>
      </c>
      <c r="L27" s="19">
        <f t="shared" ca="1" si="3"/>
        <v>124.61975</v>
      </c>
    </row>
    <row r="28" spans="1:12" ht="15.75" customHeight="1">
      <c r="A28" s="3" t="s">
        <v>8</v>
      </c>
      <c r="B28" s="2" t="s">
        <v>18</v>
      </c>
      <c r="C28" s="2" t="s">
        <v>27</v>
      </c>
      <c r="D28" s="18">
        <v>13993.1</v>
      </c>
      <c r="E28" s="18">
        <v>78</v>
      </c>
      <c r="F28" s="199">
        <v>0.99399999999999999</v>
      </c>
      <c r="G28" s="199">
        <v>1</v>
      </c>
      <c r="H28" s="19">
        <v>84301</v>
      </c>
      <c r="I28" s="19">
        <f t="shared" si="1"/>
        <v>6024.4692026784624</v>
      </c>
      <c r="J28" s="19">
        <f t="shared" si="0"/>
        <v>401.63128017856417</v>
      </c>
      <c r="K28" s="19">
        <f t="shared" ca="1" si="2"/>
        <v>2500</v>
      </c>
      <c r="L28" s="19">
        <f t="shared" ca="1" si="3"/>
        <v>34.982750000000003</v>
      </c>
    </row>
    <row r="29" spans="1:12" ht="15.75" customHeight="1">
      <c r="A29" s="3" t="s">
        <v>48</v>
      </c>
      <c r="B29" s="2" t="s">
        <v>19</v>
      </c>
      <c r="C29" s="2" t="s">
        <v>29</v>
      </c>
      <c r="D29" s="18">
        <v>9750.2999999999993</v>
      </c>
      <c r="E29" s="18">
        <v>60</v>
      </c>
      <c r="F29" s="199">
        <v>0.99299999999999999</v>
      </c>
      <c r="G29" s="199">
        <v>0.5</v>
      </c>
      <c r="H29" s="19">
        <v>26720</v>
      </c>
      <c r="I29" s="19">
        <f t="shared" si="1"/>
        <v>2740.4284996359088</v>
      </c>
      <c r="J29" s="19">
        <f t="shared" si="0"/>
        <v>182.6952333090606</v>
      </c>
      <c r="K29" s="19">
        <f t="shared" ca="1" si="2"/>
        <v>2500</v>
      </c>
      <c r="L29" s="19">
        <f t="shared" ca="1" si="3"/>
        <v>24.37575</v>
      </c>
    </row>
    <row r="30" spans="1:12" ht="15.75" customHeight="1">
      <c r="A30" s="3" t="s">
        <v>49</v>
      </c>
      <c r="B30" s="2" t="s">
        <v>20</v>
      </c>
      <c r="C30" s="2" t="s">
        <v>25</v>
      </c>
      <c r="D30" s="18">
        <v>12127.3</v>
      </c>
      <c r="E30" s="18">
        <v>63</v>
      </c>
      <c r="F30" s="199">
        <v>0.97299999999999998</v>
      </c>
      <c r="G30" s="199">
        <v>0.9</v>
      </c>
      <c r="H30" s="19">
        <v>229800</v>
      </c>
      <c r="I30" s="19">
        <f t="shared" si="1"/>
        <v>18948.982873351859</v>
      </c>
      <c r="J30" s="19">
        <f t="shared" si="0"/>
        <v>1263.265524890124</v>
      </c>
      <c r="K30" s="19">
        <f t="shared" ca="1" si="2"/>
        <v>2500</v>
      </c>
      <c r="L30" s="19">
        <f t="shared" ca="1" si="3"/>
        <v>30.318249999999999</v>
      </c>
    </row>
    <row r="31" spans="1:12" ht="15.75" customHeight="1">
      <c r="A31" s="20" t="s">
        <v>50</v>
      </c>
      <c r="B31" s="21" t="s">
        <v>21</v>
      </c>
      <c r="C31" s="21" t="s">
        <v>31</v>
      </c>
      <c r="D31" s="24">
        <v>9456.9</v>
      </c>
      <c r="E31" s="24">
        <v>102</v>
      </c>
      <c r="F31" s="200">
        <v>0.94199999999999995</v>
      </c>
      <c r="G31" s="200">
        <v>0.99099999999999999</v>
      </c>
      <c r="H31" s="25">
        <v>303868</v>
      </c>
      <c r="I31" s="25">
        <f t="shared" si="1"/>
        <v>32131.882540790324</v>
      </c>
      <c r="J31" s="25">
        <f t="shared" si="0"/>
        <v>2142.1255027193552</v>
      </c>
      <c r="K31" s="25">
        <f t="shared" ca="1" si="2"/>
        <v>2500</v>
      </c>
      <c r="L31" s="25">
        <f t="shared" ca="1" si="3"/>
        <v>23.642250000000001</v>
      </c>
    </row>
    <row r="32" spans="1:12">
      <c r="A32" s="5" t="s">
        <v>45</v>
      </c>
      <c r="B32" s="7"/>
      <c r="C32" s="7"/>
      <c r="D32" s="99">
        <f>SUM(D17:D31)</f>
        <v>333911.5</v>
      </c>
      <c r="E32" s="99">
        <f>SUM(E17:E31)</f>
        <v>1654</v>
      </c>
      <c r="F32" s="124">
        <f>AVERAGE(F17:F31)</f>
        <v>0.98526666666666662</v>
      </c>
      <c r="G32" s="124"/>
      <c r="H32" s="198">
        <f>SUM(H17:H31)</f>
        <v>1589029</v>
      </c>
      <c r="I32" s="198"/>
      <c r="J32" s="198"/>
      <c r="K32" s="198"/>
      <c r="L32" s="198">
        <f ca="1">SUM(L17:L31)</f>
        <v>834.77875000000006</v>
      </c>
    </row>
    <row r="33" spans="1:12">
      <c r="L33" s="197"/>
    </row>
    <row r="34" spans="1:12" ht="15">
      <c r="A34" s="3" t="s">
        <v>74</v>
      </c>
    </row>
    <row r="35" spans="1:12" ht="15">
      <c r="A35" s="3" t="s">
        <v>57</v>
      </c>
    </row>
    <row r="36" spans="1:12" ht="15">
      <c r="A36" s="3" t="s">
        <v>58</v>
      </c>
    </row>
    <row r="37" spans="1:12" ht="15">
      <c r="A37" s="3" t="s">
        <v>51</v>
      </c>
    </row>
    <row r="38" spans="1:12" ht="15">
      <c r="A38" s="3" t="s">
        <v>52</v>
      </c>
    </row>
    <row r="39" spans="1:12" ht="15">
      <c r="A39" s="3" t="s">
        <v>59</v>
      </c>
    </row>
    <row r="40" spans="1:12" ht="15">
      <c r="A40" s="3" t="s">
        <v>60</v>
      </c>
    </row>
    <row r="41" spans="1:12" ht="15">
      <c r="A41" s="3" t="s">
        <v>61</v>
      </c>
    </row>
  </sheetData>
  <mergeCells count="12">
    <mergeCell ref="L15:L16"/>
    <mergeCell ref="A15:A16"/>
    <mergeCell ref="B15:B16"/>
    <mergeCell ref="C15:C16"/>
    <mergeCell ref="D15:D16"/>
    <mergeCell ref="E15:E16"/>
    <mergeCell ref="F15:F16"/>
    <mergeCell ref="G15:G16"/>
    <mergeCell ref="H15:H16"/>
    <mergeCell ref="I15:I16"/>
    <mergeCell ref="J15:J16"/>
    <mergeCell ref="K15:K16"/>
  </mergeCells>
  <dataValidations count="1">
    <dataValidation type="list" allowBlank="1" showInputMessage="1" showErrorMessage="1" sqref="B4" xr:uid="{00000000-0002-0000-1600-000000000000}">
      <formula1>Nombres</formula1>
    </dataValidation>
  </dataValidation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6"/>
  <dimension ref="A1:L30"/>
  <sheetViews>
    <sheetView workbookViewId="0">
      <selection activeCell="K24" sqref="K24"/>
    </sheetView>
  </sheetViews>
  <sheetFormatPr baseColWidth="10" defaultColWidth="8.83203125" defaultRowHeight="13"/>
  <cols>
    <col min="1" max="1" width="33.1640625" style="3" customWidth="1"/>
    <col min="2" max="6" width="12.33203125" style="2" customWidth="1"/>
    <col min="7" max="12" width="12.33203125" style="3" customWidth="1"/>
    <col min="13" max="16384" width="8.83203125" style="3"/>
  </cols>
  <sheetData>
    <row r="1" spans="1:11" ht="19">
      <c r="A1" s="1" t="s">
        <v>38</v>
      </c>
    </row>
    <row r="2" spans="1:11" ht="19">
      <c r="A2" s="1" t="s">
        <v>63</v>
      </c>
    </row>
    <row r="4" spans="1:11">
      <c r="A4" s="5" t="s">
        <v>42</v>
      </c>
      <c r="B4" s="9" t="s">
        <v>41</v>
      </c>
      <c r="C4" s="3"/>
    </row>
    <row r="5" spans="1:11">
      <c r="B5" s="3"/>
    </row>
    <row r="6" spans="1:11">
      <c r="A6" s="10" t="s">
        <v>34</v>
      </c>
      <c r="B6" s="11" t="s">
        <v>39</v>
      </c>
      <c r="C6" s="11" t="s">
        <v>40</v>
      </c>
      <c r="D6" s="11" t="s">
        <v>41</v>
      </c>
      <c r="E6" s="12" t="s">
        <v>43</v>
      </c>
      <c r="F6" s="3"/>
    </row>
    <row r="7" spans="1:11">
      <c r="A7" s="4" t="s">
        <v>25</v>
      </c>
      <c r="B7" s="6">
        <v>3000</v>
      </c>
      <c r="C7" s="6">
        <f>4000</f>
        <v>4000</v>
      </c>
      <c r="D7" s="6">
        <f>5000</f>
        <v>5000</v>
      </c>
      <c r="E7" s="13">
        <f ca="1">OFFSET($B$6,COUNTA($B$7:B7),MATCH($B$4,Nombres,0)-1)</f>
        <v>5000</v>
      </c>
      <c r="F7" s="3"/>
      <c r="G7" s="2"/>
    </row>
    <row r="8" spans="1:11">
      <c r="A8" s="2"/>
      <c r="I8" s="14">
        <v>15</v>
      </c>
    </row>
    <row r="9" spans="1:11" ht="15" customHeight="1">
      <c r="A9" s="807" t="s">
        <v>64</v>
      </c>
      <c r="B9" s="805" t="s">
        <v>23</v>
      </c>
      <c r="C9" s="805" t="s">
        <v>24</v>
      </c>
      <c r="D9" s="805" t="s">
        <v>53</v>
      </c>
      <c r="E9" s="805" t="s">
        <v>54</v>
      </c>
      <c r="F9" s="805" t="s">
        <v>85</v>
      </c>
      <c r="G9" s="805" t="s">
        <v>84</v>
      </c>
      <c r="H9" s="805" t="s">
        <v>35</v>
      </c>
      <c r="I9" s="805" t="s">
        <v>36</v>
      </c>
      <c r="J9" s="805" t="s">
        <v>62</v>
      </c>
      <c r="K9" s="805" t="s">
        <v>44</v>
      </c>
    </row>
    <row r="10" spans="1:11">
      <c r="A10" s="808"/>
      <c r="B10" s="806"/>
      <c r="C10" s="806"/>
      <c r="D10" s="806"/>
      <c r="E10" s="806"/>
      <c r="F10" s="806"/>
      <c r="G10" s="806"/>
      <c r="H10" s="806"/>
      <c r="I10" s="806"/>
      <c r="J10" s="806"/>
      <c r="K10" s="806"/>
    </row>
    <row r="11" spans="1:11" ht="15.75" customHeight="1">
      <c r="A11" s="3" t="s">
        <v>65</v>
      </c>
      <c r="B11" s="171">
        <v>41995</v>
      </c>
      <c r="C11" s="2" t="s">
        <v>25</v>
      </c>
      <c r="D11" s="15">
        <v>19885</v>
      </c>
      <c r="E11" s="16">
        <v>0.93600000000000005</v>
      </c>
      <c r="F11" s="17">
        <v>1</v>
      </c>
      <c r="G11" s="15">
        <v>695019</v>
      </c>
      <c r="H11" s="18">
        <f t="shared" ref="H11:H16" si="0">(G11*1000)/D11</f>
        <v>34951.923560472715</v>
      </c>
      <c r="I11" s="18">
        <f t="shared" ref="I11:I16" si="1">H11/$I$8</f>
        <v>2330.1282373648478</v>
      </c>
      <c r="J11" s="18">
        <f t="shared" ref="J11:J16" ca="1" si="2">VLOOKUP(C11,$A$7:$E$7,5,FALSE)</f>
        <v>5000</v>
      </c>
      <c r="K11" s="19">
        <f t="shared" ref="K11:K16" ca="1" si="3">J11*D11/1000000</f>
        <v>99.424999999999997</v>
      </c>
    </row>
    <row r="12" spans="1:11" ht="15.75" customHeight="1">
      <c r="A12" s="3" t="s">
        <v>66</v>
      </c>
      <c r="B12" s="171">
        <v>41995</v>
      </c>
      <c r="C12" s="2" t="s">
        <v>25</v>
      </c>
      <c r="D12" s="15">
        <v>14873</v>
      </c>
      <c r="E12" s="16">
        <v>1</v>
      </c>
      <c r="F12" s="17">
        <v>1</v>
      </c>
      <c r="G12" s="15">
        <v>526811</v>
      </c>
      <c r="H12" s="18">
        <f t="shared" si="0"/>
        <v>35420.62798359443</v>
      </c>
      <c r="I12" s="18">
        <f t="shared" si="1"/>
        <v>2361.3751989062953</v>
      </c>
      <c r="J12" s="18">
        <f t="shared" ca="1" si="2"/>
        <v>5000</v>
      </c>
      <c r="K12" s="19">
        <f t="shared" ca="1" si="3"/>
        <v>74.364999999999995</v>
      </c>
    </row>
    <row r="13" spans="1:11" ht="15.75" customHeight="1">
      <c r="A13" s="3" t="s">
        <v>76</v>
      </c>
      <c r="B13" s="171">
        <v>41995</v>
      </c>
      <c r="C13" s="2" t="s">
        <v>25</v>
      </c>
      <c r="D13" s="15">
        <v>22535</v>
      </c>
      <c r="E13" s="16">
        <v>1</v>
      </c>
      <c r="F13" s="17">
        <v>1</v>
      </c>
      <c r="G13" s="15">
        <v>388446</v>
      </c>
      <c r="H13" s="18">
        <f t="shared" si="0"/>
        <v>17237.452851120481</v>
      </c>
      <c r="I13" s="18">
        <f t="shared" si="1"/>
        <v>1149.163523408032</v>
      </c>
      <c r="J13" s="18">
        <f t="shared" ca="1" si="2"/>
        <v>5000</v>
      </c>
      <c r="K13" s="19">
        <f t="shared" ca="1" si="3"/>
        <v>112.675</v>
      </c>
    </row>
    <row r="14" spans="1:11" ht="15.75" customHeight="1">
      <c r="A14" s="3" t="s">
        <v>67</v>
      </c>
      <c r="B14" s="171">
        <v>41995</v>
      </c>
      <c r="C14" s="2" t="s">
        <v>25</v>
      </c>
      <c r="D14" s="15">
        <v>15014</v>
      </c>
      <c r="E14" s="16">
        <v>1</v>
      </c>
      <c r="F14" s="17">
        <v>1</v>
      </c>
      <c r="G14" s="15">
        <v>510002</v>
      </c>
      <c r="H14" s="18">
        <f t="shared" si="0"/>
        <v>33968.42946583189</v>
      </c>
      <c r="I14" s="18">
        <f t="shared" si="1"/>
        <v>2264.5619643887926</v>
      </c>
      <c r="J14" s="18">
        <f t="shared" ca="1" si="2"/>
        <v>5000</v>
      </c>
      <c r="K14" s="19">
        <f t="shared" ca="1" si="3"/>
        <v>75.069999999999993</v>
      </c>
    </row>
    <row r="15" spans="1:11" ht="15.75" customHeight="1">
      <c r="A15" s="3" t="s">
        <v>68</v>
      </c>
      <c r="B15" s="171">
        <v>41995</v>
      </c>
      <c r="C15" s="2" t="s">
        <v>25</v>
      </c>
      <c r="D15" s="15">
        <v>11453</v>
      </c>
      <c r="E15" s="16">
        <v>0.96699999999999997</v>
      </c>
      <c r="F15" s="17">
        <v>1</v>
      </c>
      <c r="G15" s="15">
        <v>123212</v>
      </c>
      <c r="H15" s="18">
        <f t="shared" si="0"/>
        <v>10758.054658168165</v>
      </c>
      <c r="I15" s="18">
        <f t="shared" si="1"/>
        <v>717.20364387787765</v>
      </c>
      <c r="J15" s="18">
        <f t="shared" ca="1" si="2"/>
        <v>5000</v>
      </c>
      <c r="K15" s="19">
        <f t="shared" ca="1" si="3"/>
        <v>57.265000000000001</v>
      </c>
    </row>
    <row r="16" spans="1:11" ht="15.75" customHeight="1">
      <c r="A16" s="20" t="s">
        <v>69</v>
      </c>
      <c r="B16" s="172">
        <v>39049</v>
      </c>
      <c r="C16" s="21" t="s">
        <v>25</v>
      </c>
      <c r="D16" s="22">
        <v>11242</v>
      </c>
      <c r="E16" s="23">
        <v>1</v>
      </c>
      <c r="F16" s="29">
        <v>0.8</v>
      </c>
      <c r="G16" s="22">
        <v>119384</v>
      </c>
      <c r="H16" s="24">
        <f t="shared" si="0"/>
        <v>10619.462729051771</v>
      </c>
      <c r="I16" s="24">
        <f t="shared" si="1"/>
        <v>707.96418193678471</v>
      </c>
      <c r="J16" s="24">
        <f t="shared" ca="1" si="2"/>
        <v>5000</v>
      </c>
      <c r="K16" s="25">
        <f t="shared" ca="1" si="3"/>
        <v>56.21</v>
      </c>
    </row>
    <row r="17" spans="1:12">
      <c r="A17" s="5" t="s">
        <v>70</v>
      </c>
      <c r="B17" s="173"/>
      <c r="C17" s="7"/>
      <c r="D17" s="28">
        <f>SUM(D11:D16)</f>
        <v>95002</v>
      </c>
      <c r="E17" s="26">
        <f>AVERAGE(E11:E16)</f>
        <v>0.98383333333333323</v>
      </c>
      <c r="F17" s="5"/>
      <c r="G17" s="28">
        <f>SUM(G11:G16)</f>
        <v>2362874</v>
      </c>
      <c r="H17" s="5"/>
      <c r="I17" s="5"/>
      <c r="J17" s="5"/>
      <c r="K17" s="27">
        <f ca="1">SUM(K11:K16)</f>
        <v>475.00999999999993</v>
      </c>
    </row>
    <row r="18" spans="1:12">
      <c r="B18" s="171"/>
      <c r="L18" s="8"/>
    </row>
    <row r="19" spans="1:12">
      <c r="A19" s="5" t="s">
        <v>71</v>
      </c>
      <c r="B19" s="171"/>
      <c r="L19" s="8"/>
    </row>
    <row r="20" spans="1:12" ht="15">
      <c r="A20" s="3" t="s">
        <v>82</v>
      </c>
      <c r="B20" s="171">
        <v>40694</v>
      </c>
      <c r="C20" s="2" t="s">
        <v>25</v>
      </c>
      <c r="D20" s="15">
        <v>109610</v>
      </c>
      <c r="E20" s="16">
        <v>0.748</v>
      </c>
      <c r="F20" s="17">
        <v>0.5</v>
      </c>
      <c r="G20" s="15">
        <v>10146</v>
      </c>
      <c r="H20" s="18">
        <f>(G20*1000)/D20</f>
        <v>92.564547030380439</v>
      </c>
      <c r="I20" s="18">
        <f>H20/$I$8</f>
        <v>6.1709698020253629</v>
      </c>
      <c r="J20" s="30">
        <v>2000</v>
      </c>
      <c r="K20" s="19">
        <f>J20*D20/1000000</f>
        <v>219.22</v>
      </c>
      <c r="L20" s="8"/>
    </row>
    <row r="21" spans="1:12" ht="15">
      <c r="A21" s="20" t="s">
        <v>83</v>
      </c>
      <c r="B21" s="172" t="s">
        <v>72</v>
      </c>
      <c r="C21" s="21" t="s">
        <v>25</v>
      </c>
      <c r="D21" s="22">
        <v>35855</v>
      </c>
      <c r="E21" s="23">
        <v>0.46</v>
      </c>
      <c r="F21" s="29" t="s">
        <v>72</v>
      </c>
      <c r="G21" s="22">
        <v>11727</v>
      </c>
      <c r="H21" s="24">
        <f>(G21*1000)/D21</f>
        <v>327.06735462278624</v>
      </c>
      <c r="I21" s="24">
        <f>H21/$I$8</f>
        <v>21.804490308185748</v>
      </c>
      <c r="J21" s="31">
        <v>2000</v>
      </c>
      <c r="K21" s="25">
        <f>J21*D21/1000000</f>
        <v>71.709999999999994</v>
      </c>
      <c r="L21" s="8"/>
    </row>
    <row r="22" spans="1:12">
      <c r="A22" s="5" t="s">
        <v>73</v>
      </c>
      <c r="B22" s="7"/>
      <c r="C22" s="7"/>
      <c r="D22" s="28">
        <f>SUM(D20:D21)</f>
        <v>145465</v>
      </c>
      <c r="E22" s="26">
        <f>AVERAGE(E20:E21)</f>
        <v>0.60399999999999998</v>
      </c>
      <c r="F22" s="5"/>
      <c r="G22" s="28">
        <f>SUM(G20:G21)</f>
        <v>21873</v>
      </c>
      <c r="H22" s="5"/>
      <c r="I22" s="5"/>
      <c r="J22" s="5"/>
      <c r="K22" s="27">
        <f>SUM(K20:K21)</f>
        <v>290.93</v>
      </c>
      <c r="L22" s="8"/>
    </row>
    <row r="23" spans="1:12">
      <c r="G23" s="2"/>
      <c r="L23" s="8"/>
    </row>
    <row r="24" spans="1:12">
      <c r="A24" s="5" t="s">
        <v>75</v>
      </c>
      <c r="D24" s="28">
        <f>D22+D17</f>
        <v>240467</v>
      </c>
      <c r="G24" s="28">
        <f>G22+G17</f>
        <v>2384747</v>
      </c>
      <c r="K24" s="27">
        <f ca="1">K22+K17</f>
        <v>765.93999999999994</v>
      </c>
      <c r="L24" s="8"/>
    </row>
    <row r="25" spans="1:12">
      <c r="L25" s="8"/>
    </row>
    <row r="26" spans="1:12" ht="15">
      <c r="A26" s="3" t="s">
        <v>77</v>
      </c>
    </row>
    <row r="27" spans="1:12" ht="15">
      <c r="A27" s="3" t="s">
        <v>78</v>
      </c>
    </row>
    <row r="28" spans="1:12" ht="15">
      <c r="A28" s="3" t="s">
        <v>79</v>
      </c>
    </row>
    <row r="29" spans="1:12" ht="15">
      <c r="A29" s="3" t="s">
        <v>80</v>
      </c>
    </row>
    <row r="30" spans="1:12" ht="15">
      <c r="A30" s="3" t="s">
        <v>81</v>
      </c>
    </row>
  </sheetData>
  <mergeCells count="11">
    <mergeCell ref="J9:J10"/>
    <mergeCell ref="K9:K10"/>
    <mergeCell ref="A9:A10"/>
    <mergeCell ref="B9:B10"/>
    <mergeCell ref="C9:C10"/>
    <mergeCell ref="D9:D10"/>
    <mergeCell ref="F9:F10"/>
    <mergeCell ref="E9:E10"/>
    <mergeCell ref="G9:G10"/>
    <mergeCell ref="H9:H10"/>
    <mergeCell ref="I9:I10"/>
  </mergeCells>
  <dataValidations count="1">
    <dataValidation type="list" allowBlank="1" showInputMessage="1" showErrorMessage="1" sqref="B4" xr:uid="{00000000-0002-0000-1700-000000000000}">
      <formula1>Nombres</formula1>
    </dataValidation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17">
    <tabColor theme="9" tint="-0.249977111117893"/>
  </sheetPr>
  <dimension ref="A1:I31"/>
  <sheetViews>
    <sheetView zoomScaleSheetLayoutView="85" workbookViewId="0">
      <selection activeCell="P22" sqref="P22"/>
    </sheetView>
  </sheetViews>
  <sheetFormatPr baseColWidth="10" defaultColWidth="9.1640625" defaultRowHeight="13"/>
  <cols>
    <col min="1" max="3" width="2.6640625" style="328" customWidth="1"/>
    <col min="4" max="4" width="8.83203125" style="328" bestFit="1" customWidth="1"/>
    <col min="5" max="5" width="9" style="399" bestFit="1" customWidth="1"/>
    <col min="6" max="7" width="8.33203125" style="399" bestFit="1" customWidth="1"/>
    <col min="8" max="8" width="13.83203125" style="328" bestFit="1" customWidth="1"/>
    <col min="9" max="9" width="8.33203125" style="399" bestFit="1" customWidth="1"/>
    <col min="10" max="10" width="2.33203125" style="328" customWidth="1"/>
    <col min="11" max="222" width="9.1640625" style="328"/>
    <col min="223" max="225" width="2.6640625" style="328" customWidth="1"/>
    <col min="226" max="226" width="13.6640625" style="328" customWidth="1"/>
    <col min="227" max="227" width="12.6640625" style="328" customWidth="1"/>
    <col min="228" max="229" width="5.6640625" style="328" customWidth="1"/>
    <col min="230" max="235" width="12.6640625" style="328" customWidth="1"/>
    <col min="236" max="239" width="9.1640625" style="328"/>
    <col min="240" max="240" width="10" style="328" bestFit="1" customWidth="1"/>
    <col min="241" max="478" width="9.1640625" style="328"/>
    <col min="479" max="481" width="2.6640625" style="328" customWidth="1"/>
    <col min="482" max="482" width="13.6640625" style="328" customWidth="1"/>
    <col min="483" max="483" width="12.6640625" style="328" customWidth="1"/>
    <col min="484" max="485" width="5.6640625" style="328" customWidth="1"/>
    <col min="486" max="491" width="12.6640625" style="328" customWidth="1"/>
    <col min="492" max="495" width="9.1640625" style="328"/>
    <col min="496" max="496" width="10" style="328" bestFit="1" customWidth="1"/>
    <col min="497" max="734" width="9.1640625" style="328"/>
    <col min="735" max="737" width="2.6640625" style="328" customWidth="1"/>
    <col min="738" max="738" width="13.6640625" style="328" customWidth="1"/>
    <col min="739" max="739" width="12.6640625" style="328" customWidth="1"/>
    <col min="740" max="741" width="5.6640625" style="328" customWidth="1"/>
    <col min="742" max="747" width="12.6640625" style="328" customWidth="1"/>
    <col min="748" max="751" width="9.1640625" style="328"/>
    <col min="752" max="752" width="10" style="328" bestFit="1" customWidth="1"/>
    <col min="753" max="990" width="9.1640625" style="328"/>
    <col min="991" max="993" width="2.6640625" style="328" customWidth="1"/>
    <col min="994" max="994" width="13.6640625" style="328" customWidth="1"/>
    <col min="995" max="995" width="12.6640625" style="328" customWidth="1"/>
    <col min="996" max="997" width="5.6640625" style="328" customWidth="1"/>
    <col min="998" max="1003" width="12.6640625" style="328" customWidth="1"/>
    <col min="1004" max="1007" width="9.1640625" style="328"/>
    <col min="1008" max="1008" width="10" style="328" bestFit="1" customWidth="1"/>
    <col min="1009" max="1246" width="9.1640625" style="328"/>
    <col min="1247" max="1249" width="2.6640625" style="328" customWidth="1"/>
    <col min="1250" max="1250" width="13.6640625" style="328" customWidth="1"/>
    <col min="1251" max="1251" width="12.6640625" style="328" customWidth="1"/>
    <col min="1252" max="1253" width="5.6640625" style="328" customWidth="1"/>
    <col min="1254" max="1259" width="12.6640625" style="328" customWidth="1"/>
    <col min="1260" max="1263" width="9.1640625" style="328"/>
    <col min="1264" max="1264" width="10" style="328" bestFit="1" customWidth="1"/>
    <col min="1265" max="1502" width="9.1640625" style="328"/>
    <col min="1503" max="1505" width="2.6640625" style="328" customWidth="1"/>
    <col min="1506" max="1506" width="13.6640625" style="328" customWidth="1"/>
    <col min="1507" max="1507" width="12.6640625" style="328" customWidth="1"/>
    <col min="1508" max="1509" width="5.6640625" style="328" customWidth="1"/>
    <col min="1510" max="1515" width="12.6640625" style="328" customWidth="1"/>
    <col min="1516" max="1519" width="9.1640625" style="328"/>
    <col min="1520" max="1520" width="10" style="328" bestFit="1" customWidth="1"/>
    <col min="1521" max="1758" width="9.1640625" style="328"/>
    <col min="1759" max="1761" width="2.6640625" style="328" customWidth="1"/>
    <col min="1762" max="1762" width="13.6640625" style="328" customWidth="1"/>
    <col min="1763" max="1763" width="12.6640625" style="328" customWidth="1"/>
    <col min="1764" max="1765" width="5.6640625" style="328" customWidth="1"/>
    <col min="1766" max="1771" width="12.6640625" style="328" customWidth="1"/>
    <col min="1772" max="1775" width="9.1640625" style="328"/>
    <col min="1776" max="1776" width="10" style="328" bestFit="1" customWidth="1"/>
    <col min="1777" max="2014" width="9.1640625" style="328"/>
    <col min="2015" max="2017" width="2.6640625" style="328" customWidth="1"/>
    <col min="2018" max="2018" width="13.6640625" style="328" customWidth="1"/>
    <col min="2019" max="2019" width="12.6640625" style="328" customWidth="1"/>
    <col min="2020" max="2021" width="5.6640625" style="328" customWidth="1"/>
    <col min="2022" max="2027" width="12.6640625" style="328" customWidth="1"/>
    <col min="2028" max="2031" width="9.1640625" style="328"/>
    <col min="2032" max="2032" width="10" style="328" bestFit="1" customWidth="1"/>
    <col min="2033" max="2270" width="9.1640625" style="328"/>
    <col min="2271" max="2273" width="2.6640625" style="328" customWidth="1"/>
    <col min="2274" max="2274" width="13.6640625" style="328" customWidth="1"/>
    <col min="2275" max="2275" width="12.6640625" style="328" customWidth="1"/>
    <col min="2276" max="2277" width="5.6640625" style="328" customWidth="1"/>
    <col min="2278" max="2283" width="12.6640625" style="328" customWidth="1"/>
    <col min="2284" max="2287" width="9.1640625" style="328"/>
    <col min="2288" max="2288" width="10" style="328" bestFit="1" customWidth="1"/>
    <col min="2289" max="2526" width="9.1640625" style="328"/>
    <col min="2527" max="2529" width="2.6640625" style="328" customWidth="1"/>
    <col min="2530" max="2530" width="13.6640625" style="328" customWidth="1"/>
    <col min="2531" max="2531" width="12.6640625" style="328" customWidth="1"/>
    <col min="2532" max="2533" width="5.6640625" style="328" customWidth="1"/>
    <col min="2534" max="2539" width="12.6640625" style="328" customWidth="1"/>
    <col min="2540" max="2543" width="9.1640625" style="328"/>
    <col min="2544" max="2544" width="10" style="328" bestFit="1" customWidth="1"/>
    <col min="2545" max="2782" width="9.1640625" style="328"/>
    <col min="2783" max="2785" width="2.6640625" style="328" customWidth="1"/>
    <col min="2786" max="2786" width="13.6640625" style="328" customWidth="1"/>
    <col min="2787" max="2787" width="12.6640625" style="328" customWidth="1"/>
    <col min="2788" max="2789" width="5.6640625" style="328" customWidth="1"/>
    <col min="2790" max="2795" width="12.6640625" style="328" customWidth="1"/>
    <col min="2796" max="2799" width="9.1640625" style="328"/>
    <col min="2800" max="2800" width="10" style="328" bestFit="1" customWidth="1"/>
    <col min="2801" max="3038" width="9.1640625" style="328"/>
    <col min="3039" max="3041" width="2.6640625" style="328" customWidth="1"/>
    <col min="3042" max="3042" width="13.6640625" style="328" customWidth="1"/>
    <col min="3043" max="3043" width="12.6640625" style="328" customWidth="1"/>
    <col min="3044" max="3045" width="5.6640625" style="328" customWidth="1"/>
    <col min="3046" max="3051" width="12.6640625" style="328" customWidth="1"/>
    <col min="3052" max="3055" width="9.1640625" style="328"/>
    <col min="3056" max="3056" width="10" style="328" bestFit="1" customWidth="1"/>
    <col min="3057" max="3294" width="9.1640625" style="328"/>
    <col min="3295" max="3297" width="2.6640625" style="328" customWidth="1"/>
    <col min="3298" max="3298" width="13.6640625" style="328" customWidth="1"/>
    <col min="3299" max="3299" width="12.6640625" style="328" customWidth="1"/>
    <col min="3300" max="3301" width="5.6640625" style="328" customWidth="1"/>
    <col min="3302" max="3307" width="12.6640625" style="328" customWidth="1"/>
    <col min="3308" max="3311" width="9.1640625" style="328"/>
    <col min="3312" max="3312" width="10" style="328" bestFit="1" customWidth="1"/>
    <col min="3313" max="3550" width="9.1640625" style="328"/>
    <col min="3551" max="3553" width="2.6640625" style="328" customWidth="1"/>
    <col min="3554" max="3554" width="13.6640625" style="328" customWidth="1"/>
    <col min="3555" max="3555" width="12.6640625" style="328" customWidth="1"/>
    <col min="3556" max="3557" width="5.6640625" style="328" customWidth="1"/>
    <col min="3558" max="3563" width="12.6640625" style="328" customWidth="1"/>
    <col min="3564" max="3567" width="9.1640625" style="328"/>
    <col min="3568" max="3568" width="10" style="328" bestFit="1" customWidth="1"/>
    <col min="3569" max="3806" width="9.1640625" style="328"/>
    <col min="3807" max="3809" width="2.6640625" style="328" customWidth="1"/>
    <col min="3810" max="3810" width="13.6640625" style="328" customWidth="1"/>
    <col min="3811" max="3811" width="12.6640625" style="328" customWidth="1"/>
    <col min="3812" max="3813" width="5.6640625" style="328" customWidth="1"/>
    <col min="3814" max="3819" width="12.6640625" style="328" customWidth="1"/>
    <col min="3820" max="3823" width="9.1640625" style="328"/>
    <col min="3824" max="3824" width="10" style="328" bestFit="1" customWidth="1"/>
    <col min="3825" max="4062" width="9.1640625" style="328"/>
    <col min="4063" max="4065" width="2.6640625" style="328" customWidth="1"/>
    <col min="4066" max="4066" width="13.6640625" style="328" customWidth="1"/>
    <col min="4067" max="4067" width="12.6640625" style="328" customWidth="1"/>
    <col min="4068" max="4069" width="5.6640625" style="328" customWidth="1"/>
    <col min="4070" max="4075" width="12.6640625" style="328" customWidth="1"/>
    <col min="4076" max="4079" width="9.1640625" style="328"/>
    <col min="4080" max="4080" width="10" style="328" bestFit="1" customWidth="1"/>
    <col min="4081" max="4318" width="9.1640625" style="328"/>
    <col min="4319" max="4321" width="2.6640625" style="328" customWidth="1"/>
    <col min="4322" max="4322" width="13.6640625" style="328" customWidth="1"/>
    <col min="4323" max="4323" width="12.6640625" style="328" customWidth="1"/>
    <col min="4324" max="4325" width="5.6640625" style="328" customWidth="1"/>
    <col min="4326" max="4331" width="12.6640625" style="328" customWidth="1"/>
    <col min="4332" max="4335" width="9.1640625" style="328"/>
    <col min="4336" max="4336" width="10" style="328" bestFit="1" customWidth="1"/>
    <col min="4337" max="4574" width="9.1640625" style="328"/>
    <col min="4575" max="4577" width="2.6640625" style="328" customWidth="1"/>
    <col min="4578" max="4578" width="13.6640625" style="328" customWidth="1"/>
    <col min="4579" max="4579" width="12.6640625" style="328" customWidth="1"/>
    <col min="4580" max="4581" width="5.6640625" style="328" customWidth="1"/>
    <col min="4582" max="4587" width="12.6640625" style="328" customWidth="1"/>
    <col min="4588" max="4591" width="9.1640625" style="328"/>
    <col min="4592" max="4592" width="10" style="328" bestFit="1" customWidth="1"/>
    <col min="4593" max="4830" width="9.1640625" style="328"/>
    <col min="4831" max="4833" width="2.6640625" style="328" customWidth="1"/>
    <col min="4834" max="4834" width="13.6640625" style="328" customWidth="1"/>
    <col min="4835" max="4835" width="12.6640625" style="328" customWidth="1"/>
    <col min="4836" max="4837" width="5.6640625" style="328" customWidth="1"/>
    <col min="4838" max="4843" width="12.6640625" style="328" customWidth="1"/>
    <col min="4844" max="4847" width="9.1640625" style="328"/>
    <col min="4848" max="4848" width="10" style="328" bestFit="1" customWidth="1"/>
    <col min="4849" max="5086" width="9.1640625" style="328"/>
    <col min="5087" max="5089" width="2.6640625" style="328" customWidth="1"/>
    <col min="5090" max="5090" width="13.6640625" style="328" customWidth="1"/>
    <col min="5091" max="5091" width="12.6640625" style="328" customWidth="1"/>
    <col min="5092" max="5093" width="5.6640625" style="328" customWidth="1"/>
    <col min="5094" max="5099" width="12.6640625" style="328" customWidth="1"/>
    <col min="5100" max="5103" width="9.1640625" style="328"/>
    <col min="5104" max="5104" width="10" style="328" bestFit="1" customWidth="1"/>
    <col min="5105" max="5342" width="9.1640625" style="328"/>
    <col min="5343" max="5345" width="2.6640625" style="328" customWidth="1"/>
    <col min="5346" max="5346" width="13.6640625" style="328" customWidth="1"/>
    <col min="5347" max="5347" width="12.6640625" style="328" customWidth="1"/>
    <col min="5348" max="5349" width="5.6640625" style="328" customWidth="1"/>
    <col min="5350" max="5355" width="12.6640625" style="328" customWidth="1"/>
    <col min="5356" max="5359" width="9.1640625" style="328"/>
    <col min="5360" max="5360" width="10" style="328" bestFit="1" customWidth="1"/>
    <col min="5361" max="5598" width="9.1640625" style="328"/>
    <col min="5599" max="5601" width="2.6640625" style="328" customWidth="1"/>
    <col min="5602" max="5602" width="13.6640625" style="328" customWidth="1"/>
    <col min="5603" max="5603" width="12.6640625" style="328" customWidth="1"/>
    <col min="5604" max="5605" width="5.6640625" style="328" customWidth="1"/>
    <col min="5606" max="5611" width="12.6640625" style="328" customWidth="1"/>
    <col min="5612" max="5615" width="9.1640625" style="328"/>
    <col min="5616" max="5616" width="10" style="328" bestFit="1" customWidth="1"/>
    <col min="5617" max="5854" width="9.1640625" style="328"/>
    <col min="5855" max="5857" width="2.6640625" style="328" customWidth="1"/>
    <col min="5858" max="5858" width="13.6640625" style="328" customWidth="1"/>
    <col min="5859" max="5859" width="12.6640625" style="328" customWidth="1"/>
    <col min="5860" max="5861" width="5.6640625" style="328" customWidth="1"/>
    <col min="5862" max="5867" width="12.6640625" style="328" customWidth="1"/>
    <col min="5868" max="5871" width="9.1640625" style="328"/>
    <col min="5872" max="5872" width="10" style="328" bestFit="1" customWidth="1"/>
    <col min="5873" max="6110" width="9.1640625" style="328"/>
    <col min="6111" max="6113" width="2.6640625" style="328" customWidth="1"/>
    <col min="6114" max="6114" width="13.6640625" style="328" customWidth="1"/>
    <col min="6115" max="6115" width="12.6640625" style="328" customWidth="1"/>
    <col min="6116" max="6117" width="5.6640625" style="328" customWidth="1"/>
    <col min="6118" max="6123" width="12.6640625" style="328" customWidth="1"/>
    <col min="6124" max="6127" width="9.1640625" style="328"/>
    <col min="6128" max="6128" width="10" style="328" bestFit="1" customWidth="1"/>
    <col min="6129" max="6366" width="9.1640625" style="328"/>
    <col min="6367" max="6369" width="2.6640625" style="328" customWidth="1"/>
    <col min="6370" max="6370" width="13.6640625" style="328" customWidth="1"/>
    <col min="6371" max="6371" width="12.6640625" style="328" customWidth="1"/>
    <col min="6372" max="6373" width="5.6640625" style="328" customWidth="1"/>
    <col min="6374" max="6379" width="12.6640625" style="328" customWidth="1"/>
    <col min="6380" max="6383" width="9.1640625" style="328"/>
    <col min="6384" max="6384" width="10" style="328" bestFit="1" customWidth="1"/>
    <col min="6385" max="6622" width="9.1640625" style="328"/>
    <col min="6623" max="6625" width="2.6640625" style="328" customWidth="1"/>
    <col min="6626" max="6626" width="13.6640625" style="328" customWidth="1"/>
    <col min="6627" max="6627" width="12.6640625" style="328" customWidth="1"/>
    <col min="6628" max="6629" width="5.6640625" style="328" customWidth="1"/>
    <col min="6630" max="6635" width="12.6640625" style="328" customWidth="1"/>
    <col min="6636" max="6639" width="9.1640625" style="328"/>
    <col min="6640" max="6640" width="10" style="328" bestFit="1" customWidth="1"/>
    <col min="6641" max="6878" width="9.1640625" style="328"/>
    <col min="6879" max="6881" width="2.6640625" style="328" customWidth="1"/>
    <col min="6882" max="6882" width="13.6640625" style="328" customWidth="1"/>
    <col min="6883" max="6883" width="12.6640625" style="328" customWidth="1"/>
    <col min="6884" max="6885" width="5.6640625" style="328" customWidth="1"/>
    <col min="6886" max="6891" width="12.6640625" style="328" customWidth="1"/>
    <col min="6892" max="6895" width="9.1640625" style="328"/>
    <col min="6896" max="6896" width="10" style="328" bestFit="1" customWidth="1"/>
    <col min="6897" max="7134" width="9.1640625" style="328"/>
    <col min="7135" max="7137" width="2.6640625" style="328" customWidth="1"/>
    <col min="7138" max="7138" width="13.6640625" style="328" customWidth="1"/>
    <col min="7139" max="7139" width="12.6640625" style="328" customWidth="1"/>
    <col min="7140" max="7141" width="5.6640625" style="328" customWidth="1"/>
    <col min="7142" max="7147" width="12.6640625" style="328" customWidth="1"/>
    <col min="7148" max="7151" width="9.1640625" style="328"/>
    <col min="7152" max="7152" width="10" style="328" bestFit="1" customWidth="1"/>
    <col min="7153" max="7390" width="9.1640625" style="328"/>
    <col min="7391" max="7393" width="2.6640625" style="328" customWidth="1"/>
    <col min="7394" max="7394" width="13.6640625" style="328" customWidth="1"/>
    <col min="7395" max="7395" width="12.6640625" style="328" customWidth="1"/>
    <col min="7396" max="7397" width="5.6640625" style="328" customWidth="1"/>
    <col min="7398" max="7403" width="12.6640625" style="328" customWidth="1"/>
    <col min="7404" max="7407" width="9.1640625" style="328"/>
    <col min="7408" max="7408" width="10" style="328" bestFit="1" customWidth="1"/>
    <col min="7409" max="7646" width="9.1640625" style="328"/>
    <col min="7647" max="7649" width="2.6640625" style="328" customWidth="1"/>
    <col min="7650" max="7650" width="13.6640625" style="328" customWidth="1"/>
    <col min="7651" max="7651" width="12.6640625" style="328" customWidth="1"/>
    <col min="7652" max="7653" width="5.6640625" style="328" customWidth="1"/>
    <col min="7654" max="7659" width="12.6640625" style="328" customWidth="1"/>
    <col min="7660" max="7663" width="9.1640625" style="328"/>
    <col min="7664" max="7664" width="10" style="328" bestFit="1" customWidth="1"/>
    <col min="7665" max="7902" width="9.1640625" style="328"/>
    <col min="7903" max="7905" width="2.6640625" style="328" customWidth="1"/>
    <col min="7906" max="7906" width="13.6640625" style="328" customWidth="1"/>
    <col min="7907" max="7907" width="12.6640625" style="328" customWidth="1"/>
    <col min="7908" max="7909" width="5.6640625" style="328" customWidth="1"/>
    <col min="7910" max="7915" width="12.6640625" style="328" customWidth="1"/>
    <col min="7916" max="7919" width="9.1640625" style="328"/>
    <col min="7920" max="7920" width="10" style="328" bestFit="1" customWidth="1"/>
    <col min="7921" max="8158" width="9.1640625" style="328"/>
    <col min="8159" max="8161" width="2.6640625" style="328" customWidth="1"/>
    <col min="8162" max="8162" width="13.6640625" style="328" customWidth="1"/>
    <col min="8163" max="8163" width="12.6640625" style="328" customWidth="1"/>
    <col min="8164" max="8165" width="5.6640625" style="328" customWidth="1"/>
    <col min="8166" max="8171" width="12.6640625" style="328" customWidth="1"/>
    <col min="8172" max="8175" width="9.1640625" style="328"/>
    <col min="8176" max="8176" width="10" style="328" bestFit="1" customWidth="1"/>
    <col min="8177" max="8414" width="9.1640625" style="328"/>
    <col min="8415" max="8417" width="2.6640625" style="328" customWidth="1"/>
    <col min="8418" max="8418" width="13.6640625" style="328" customWidth="1"/>
    <col min="8419" max="8419" width="12.6640625" style="328" customWidth="1"/>
    <col min="8420" max="8421" width="5.6640625" style="328" customWidth="1"/>
    <col min="8422" max="8427" width="12.6640625" style="328" customWidth="1"/>
    <col min="8428" max="8431" width="9.1640625" style="328"/>
    <col min="8432" max="8432" width="10" style="328" bestFit="1" customWidth="1"/>
    <col min="8433" max="8670" width="9.1640625" style="328"/>
    <col min="8671" max="8673" width="2.6640625" style="328" customWidth="1"/>
    <col min="8674" max="8674" width="13.6640625" style="328" customWidth="1"/>
    <col min="8675" max="8675" width="12.6640625" style="328" customWidth="1"/>
    <col min="8676" max="8677" width="5.6640625" style="328" customWidth="1"/>
    <col min="8678" max="8683" width="12.6640625" style="328" customWidth="1"/>
    <col min="8684" max="8687" width="9.1640625" style="328"/>
    <col min="8688" max="8688" width="10" style="328" bestFit="1" customWidth="1"/>
    <col min="8689" max="8926" width="9.1640625" style="328"/>
    <col min="8927" max="8929" width="2.6640625" style="328" customWidth="1"/>
    <col min="8930" max="8930" width="13.6640625" style="328" customWidth="1"/>
    <col min="8931" max="8931" width="12.6640625" style="328" customWidth="1"/>
    <col min="8932" max="8933" width="5.6640625" style="328" customWidth="1"/>
    <col min="8934" max="8939" width="12.6640625" style="328" customWidth="1"/>
    <col min="8940" max="8943" width="9.1640625" style="328"/>
    <col min="8944" max="8944" width="10" style="328" bestFit="1" customWidth="1"/>
    <col min="8945" max="9182" width="9.1640625" style="328"/>
    <col min="9183" max="9185" width="2.6640625" style="328" customWidth="1"/>
    <col min="9186" max="9186" width="13.6640625" style="328" customWidth="1"/>
    <col min="9187" max="9187" width="12.6640625" style="328" customWidth="1"/>
    <col min="9188" max="9189" width="5.6640625" style="328" customWidth="1"/>
    <col min="9190" max="9195" width="12.6640625" style="328" customWidth="1"/>
    <col min="9196" max="9199" width="9.1640625" style="328"/>
    <col min="9200" max="9200" width="10" style="328" bestFit="1" customWidth="1"/>
    <col min="9201" max="9438" width="9.1640625" style="328"/>
    <col min="9439" max="9441" width="2.6640625" style="328" customWidth="1"/>
    <col min="9442" max="9442" width="13.6640625" style="328" customWidth="1"/>
    <col min="9443" max="9443" width="12.6640625" style="328" customWidth="1"/>
    <col min="9444" max="9445" width="5.6640625" style="328" customWidth="1"/>
    <col min="9446" max="9451" width="12.6640625" style="328" customWidth="1"/>
    <col min="9452" max="9455" width="9.1640625" style="328"/>
    <col min="9456" max="9456" width="10" style="328" bestFit="1" customWidth="1"/>
    <col min="9457" max="9694" width="9.1640625" style="328"/>
    <col min="9695" max="9697" width="2.6640625" style="328" customWidth="1"/>
    <col min="9698" max="9698" width="13.6640625" style="328" customWidth="1"/>
    <col min="9699" max="9699" width="12.6640625" style="328" customWidth="1"/>
    <col min="9700" max="9701" width="5.6640625" style="328" customWidth="1"/>
    <col min="9702" max="9707" width="12.6640625" style="328" customWidth="1"/>
    <col min="9708" max="9711" width="9.1640625" style="328"/>
    <col min="9712" max="9712" width="10" style="328" bestFit="1" customWidth="1"/>
    <col min="9713" max="9950" width="9.1640625" style="328"/>
    <col min="9951" max="9953" width="2.6640625" style="328" customWidth="1"/>
    <col min="9954" max="9954" width="13.6640625" style="328" customWidth="1"/>
    <col min="9955" max="9955" width="12.6640625" style="328" customWidth="1"/>
    <col min="9956" max="9957" width="5.6640625" style="328" customWidth="1"/>
    <col min="9958" max="9963" width="12.6640625" style="328" customWidth="1"/>
    <col min="9964" max="9967" width="9.1640625" style="328"/>
    <col min="9968" max="9968" width="10" style="328" bestFit="1" customWidth="1"/>
    <col min="9969" max="10206" width="9.1640625" style="328"/>
    <col min="10207" max="10209" width="2.6640625" style="328" customWidth="1"/>
    <col min="10210" max="10210" width="13.6640625" style="328" customWidth="1"/>
    <col min="10211" max="10211" width="12.6640625" style="328" customWidth="1"/>
    <col min="10212" max="10213" width="5.6640625" style="328" customWidth="1"/>
    <col min="10214" max="10219" width="12.6640625" style="328" customWidth="1"/>
    <col min="10220" max="10223" width="9.1640625" style="328"/>
    <col min="10224" max="10224" width="10" style="328" bestFit="1" customWidth="1"/>
    <col min="10225" max="10462" width="9.1640625" style="328"/>
    <col min="10463" max="10465" width="2.6640625" style="328" customWidth="1"/>
    <col min="10466" max="10466" width="13.6640625" style="328" customWidth="1"/>
    <col min="10467" max="10467" width="12.6640625" style="328" customWidth="1"/>
    <col min="10468" max="10469" width="5.6640625" style="328" customWidth="1"/>
    <col min="10470" max="10475" width="12.6640625" style="328" customWidth="1"/>
    <col min="10476" max="10479" width="9.1640625" style="328"/>
    <col min="10480" max="10480" width="10" style="328" bestFit="1" customWidth="1"/>
    <col min="10481" max="10718" width="9.1640625" style="328"/>
    <col min="10719" max="10721" width="2.6640625" style="328" customWidth="1"/>
    <col min="10722" max="10722" width="13.6640625" style="328" customWidth="1"/>
    <col min="10723" max="10723" width="12.6640625" style="328" customWidth="1"/>
    <col min="10724" max="10725" width="5.6640625" style="328" customWidth="1"/>
    <col min="10726" max="10731" width="12.6640625" style="328" customWidth="1"/>
    <col min="10732" max="10735" width="9.1640625" style="328"/>
    <col min="10736" max="10736" width="10" style="328" bestFit="1" customWidth="1"/>
    <col min="10737" max="10974" width="9.1640625" style="328"/>
    <col min="10975" max="10977" width="2.6640625" style="328" customWidth="1"/>
    <col min="10978" max="10978" width="13.6640625" style="328" customWidth="1"/>
    <col min="10979" max="10979" width="12.6640625" style="328" customWidth="1"/>
    <col min="10980" max="10981" width="5.6640625" style="328" customWidth="1"/>
    <col min="10982" max="10987" width="12.6640625" style="328" customWidth="1"/>
    <col min="10988" max="10991" width="9.1640625" style="328"/>
    <col min="10992" max="10992" width="10" style="328" bestFit="1" customWidth="1"/>
    <col min="10993" max="11230" width="9.1640625" style="328"/>
    <col min="11231" max="11233" width="2.6640625" style="328" customWidth="1"/>
    <col min="11234" max="11234" width="13.6640625" style="328" customWidth="1"/>
    <col min="11235" max="11235" width="12.6640625" style="328" customWidth="1"/>
    <col min="11236" max="11237" width="5.6640625" style="328" customWidth="1"/>
    <col min="11238" max="11243" width="12.6640625" style="328" customWidth="1"/>
    <col min="11244" max="11247" width="9.1640625" style="328"/>
    <col min="11248" max="11248" width="10" style="328" bestFit="1" customWidth="1"/>
    <col min="11249" max="11486" width="9.1640625" style="328"/>
    <col min="11487" max="11489" width="2.6640625" style="328" customWidth="1"/>
    <col min="11490" max="11490" width="13.6640625" style="328" customWidth="1"/>
    <col min="11491" max="11491" width="12.6640625" style="328" customWidth="1"/>
    <col min="11492" max="11493" width="5.6640625" style="328" customWidth="1"/>
    <col min="11494" max="11499" width="12.6640625" style="328" customWidth="1"/>
    <col min="11500" max="11503" width="9.1640625" style="328"/>
    <col min="11504" max="11504" width="10" style="328" bestFit="1" customWidth="1"/>
    <col min="11505" max="11742" width="9.1640625" style="328"/>
    <col min="11743" max="11745" width="2.6640625" style="328" customWidth="1"/>
    <col min="11746" max="11746" width="13.6640625" style="328" customWidth="1"/>
    <col min="11747" max="11747" width="12.6640625" style="328" customWidth="1"/>
    <col min="11748" max="11749" width="5.6640625" style="328" customWidth="1"/>
    <col min="11750" max="11755" width="12.6640625" style="328" customWidth="1"/>
    <col min="11756" max="11759" width="9.1640625" style="328"/>
    <col min="11760" max="11760" width="10" style="328" bestFit="1" customWidth="1"/>
    <col min="11761" max="11998" width="9.1640625" style="328"/>
    <col min="11999" max="12001" width="2.6640625" style="328" customWidth="1"/>
    <col min="12002" max="12002" width="13.6640625" style="328" customWidth="1"/>
    <col min="12003" max="12003" width="12.6640625" style="328" customWidth="1"/>
    <col min="12004" max="12005" width="5.6640625" style="328" customWidth="1"/>
    <col min="12006" max="12011" width="12.6640625" style="328" customWidth="1"/>
    <col min="12012" max="12015" width="9.1640625" style="328"/>
    <col min="12016" max="12016" width="10" style="328" bestFit="1" customWidth="1"/>
    <col min="12017" max="12254" width="9.1640625" style="328"/>
    <col min="12255" max="12257" width="2.6640625" style="328" customWidth="1"/>
    <col min="12258" max="12258" width="13.6640625" style="328" customWidth="1"/>
    <col min="12259" max="12259" width="12.6640625" style="328" customWidth="1"/>
    <col min="12260" max="12261" width="5.6640625" style="328" customWidth="1"/>
    <col min="12262" max="12267" width="12.6640625" style="328" customWidth="1"/>
    <col min="12268" max="12271" width="9.1640625" style="328"/>
    <col min="12272" max="12272" width="10" style="328" bestFit="1" customWidth="1"/>
    <col min="12273" max="12510" width="9.1640625" style="328"/>
    <col min="12511" max="12513" width="2.6640625" style="328" customWidth="1"/>
    <col min="12514" max="12514" width="13.6640625" style="328" customWidth="1"/>
    <col min="12515" max="12515" width="12.6640625" style="328" customWidth="1"/>
    <col min="12516" max="12517" width="5.6640625" style="328" customWidth="1"/>
    <col min="12518" max="12523" width="12.6640625" style="328" customWidth="1"/>
    <col min="12524" max="12527" width="9.1640625" style="328"/>
    <col min="12528" max="12528" width="10" style="328" bestFit="1" customWidth="1"/>
    <col min="12529" max="12766" width="9.1640625" style="328"/>
    <col min="12767" max="12769" width="2.6640625" style="328" customWidth="1"/>
    <col min="12770" max="12770" width="13.6640625" style="328" customWidth="1"/>
    <col min="12771" max="12771" width="12.6640625" style="328" customWidth="1"/>
    <col min="12772" max="12773" width="5.6640625" style="328" customWidth="1"/>
    <col min="12774" max="12779" width="12.6640625" style="328" customWidth="1"/>
    <col min="12780" max="12783" width="9.1640625" style="328"/>
    <col min="12784" max="12784" width="10" style="328" bestFit="1" customWidth="1"/>
    <col min="12785" max="13022" width="9.1640625" style="328"/>
    <col min="13023" max="13025" width="2.6640625" style="328" customWidth="1"/>
    <col min="13026" max="13026" width="13.6640625" style="328" customWidth="1"/>
    <col min="13027" max="13027" width="12.6640625" style="328" customWidth="1"/>
    <col min="13028" max="13029" width="5.6640625" style="328" customWidth="1"/>
    <col min="13030" max="13035" width="12.6640625" style="328" customWidth="1"/>
    <col min="13036" max="13039" width="9.1640625" style="328"/>
    <col min="13040" max="13040" width="10" style="328" bestFit="1" customWidth="1"/>
    <col min="13041" max="13278" width="9.1640625" style="328"/>
    <col min="13279" max="13281" width="2.6640625" style="328" customWidth="1"/>
    <col min="13282" max="13282" width="13.6640625" style="328" customWidth="1"/>
    <col min="13283" max="13283" width="12.6640625" style="328" customWidth="1"/>
    <col min="13284" max="13285" width="5.6640625" style="328" customWidth="1"/>
    <col min="13286" max="13291" width="12.6640625" style="328" customWidth="1"/>
    <col min="13292" max="13295" width="9.1640625" style="328"/>
    <col min="13296" max="13296" width="10" style="328" bestFit="1" customWidth="1"/>
    <col min="13297" max="13534" width="9.1640625" style="328"/>
    <col min="13535" max="13537" width="2.6640625" style="328" customWidth="1"/>
    <col min="13538" max="13538" width="13.6640625" style="328" customWidth="1"/>
    <col min="13539" max="13539" width="12.6640625" style="328" customWidth="1"/>
    <col min="13540" max="13541" width="5.6640625" style="328" customWidth="1"/>
    <col min="13542" max="13547" width="12.6640625" style="328" customWidth="1"/>
    <col min="13548" max="13551" width="9.1640625" style="328"/>
    <col min="13552" max="13552" width="10" style="328" bestFit="1" customWidth="1"/>
    <col min="13553" max="13790" width="9.1640625" style="328"/>
    <col min="13791" max="13793" width="2.6640625" style="328" customWidth="1"/>
    <col min="13794" max="13794" width="13.6640625" style="328" customWidth="1"/>
    <col min="13795" max="13795" width="12.6640625" style="328" customWidth="1"/>
    <col min="13796" max="13797" width="5.6640625" style="328" customWidth="1"/>
    <col min="13798" max="13803" width="12.6640625" style="328" customWidth="1"/>
    <col min="13804" max="13807" width="9.1640625" style="328"/>
    <col min="13808" max="13808" width="10" style="328" bestFit="1" customWidth="1"/>
    <col min="13809" max="14046" width="9.1640625" style="328"/>
    <col min="14047" max="14049" width="2.6640625" style="328" customWidth="1"/>
    <col min="14050" max="14050" width="13.6640625" style="328" customWidth="1"/>
    <col min="14051" max="14051" width="12.6640625" style="328" customWidth="1"/>
    <col min="14052" max="14053" width="5.6640625" style="328" customWidth="1"/>
    <col min="14054" max="14059" width="12.6640625" style="328" customWidth="1"/>
    <col min="14060" max="14063" width="9.1640625" style="328"/>
    <col min="14064" max="14064" width="10" style="328" bestFit="1" customWidth="1"/>
    <col min="14065" max="14302" width="9.1640625" style="328"/>
    <col min="14303" max="14305" width="2.6640625" style="328" customWidth="1"/>
    <col min="14306" max="14306" width="13.6640625" style="328" customWidth="1"/>
    <col min="14307" max="14307" width="12.6640625" style="328" customWidth="1"/>
    <col min="14308" max="14309" width="5.6640625" style="328" customWidth="1"/>
    <col min="14310" max="14315" width="12.6640625" style="328" customWidth="1"/>
    <col min="14316" max="14319" width="9.1640625" style="328"/>
    <col min="14320" max="14320" width="10" style="328" bestFit="1" customWidth="1"/>
    <col min="14321" max="14558" width="9.1640625" style="328"/>
    <col min="14559" max="14561" width="2.6640625" style="328" customWidth="1"/>
    <col min="14562" max="14562" width="13.6640625" style="328" customWidth="1"/>
    <col min="14563" max="14563" width="12.6640625" style="328" customWidth="1"/>
    <col min="14564" max="14565" width="5.6640625" style="328" customWidth="1"/>
    <col min="14566" max="14571" width="12.6640625" style="328" customWidth="1"/>
    <col min="14572" max="14575" width="9.1640625" style="328"/>
    <col min="14576" max="14576" width="10" style="328" bestFit="1" customWidth="1"/>
    <col min="14577" max="14814" width="9.1640625" style="328"/>
    <col min="14815" max="14817" width="2.6640625" style="328" customWidth="1"/>
    <col min="14818" max="14818" width="13.6640625" style="328" customWidth="1"/>
    <col min="14819" max="14819" width="12.6640625" style="328" customWidth="1"/>
    <col min="14820" max="14821" width="5.6640625" style="328" customWidth="1"/>
    <col min="14822" max="14827" width="12.6640625" style="328" customWidth="1"/>
    <col min="14828" max="14831" width="9.1640625" style="328"/>
    <col min="14832" max="14832" width="10" style="328" bestFit="1" customWidth="1"/>
    <col min="14833" max="15070" width="9.1640625" style="328"/>
    <col min="15071" max="15073" width="2.6640625" style="328" customWidth="1"/>
    <col min="15074" max="15074" width="13.6640625" style="328" customWidth="1"/>
    <col min="15075" max="15075" width="12.6640625" style="328" customWidth="1"/>
    <col min="15076" max="15077" width="5.6640625" style="328" customWidth="1"/>
    <col min="15078" max="15083" width="12.6640625" style="328" customWidth="1"/>
    <col min="15084" max="15087" width="9.1640625" style="328"/>
    <col min="15088" max="15088" width="10" style="328" bestFit="1" customWidth="1"/>
    <col min="15089" max="15326" width="9.1640625" style="328"/>
    <col min="15327" max="15329" width="2.6640625" style="328" customWidth="1"/>
    <col min="15330" max="15330" width="13.6640625" style="328" customWidth="1"/>
    <col min="15331" max="15331" width="12.6640625" style="328" customWidth="1"/>
    <col min="15332" max="15333" width="5.6640625" style="328" customWidth="1"/>
    <col min="15334" max="15339" width="12.6640625" style="328" customWidth="1"/>
    <col min="15340" max="15343" width="9.1640625" style="328"/>
    <col min="15344" max="15344" width="10" style="328" bestFit="1" customWidth="1"/>
    <col min="15345" max="15582" width="9.1640625" style="328"/>
    <col min="15583" max="15585" width="2.6640625" style="328" customWidth="1"/>
    <col min="15586" max="15586" width="13.6640625" style="328" customWidth="1"/>
    <col min="15587" max="15587" width="12.6640625" style="328" customWidth="1"/>
    <col min="15588" max="15589" width="5.6640625" style="328" customWidth="1"/>
    <col min="15590" max="15595" width="12.6640625" style="328" customWidth="1"/>
    <col min="15596" max="15599" width="9.1640625" style="328"/>
    <col min="15600" max="15600" width="10" style="328" bestFit="1" customWidth="1"/>
    <col min="15601" max="15838" width="9.1640625" style="328"/>
    <col min="15839" max="15841" width="2.6640625" style="328" customWidth="1"/>
    <col min="15842" max="15842" width="13.6640625" style="328" customWidth="1"/>
    <col min="15843" max="15843" width="12.6640625" style="328" customWidth="1"/>
    <col min="15844" max="15845" width="5.6640625" style="328" customWidth="1"/>
    <col min="15846" max="15851" width="12.6640625" style="328" customWidth="1"/>
    <col min="15852" max="15855" width="9.1640625" style="328"/>
    <col min="15856" max="15856" width="10" style="328" bestFit="1" customWidth="1"/>
    <col min="15857" max="16094" width="9.1640625" style="328"/>
    <col min="16095" max="16097" width="2.6640625" style="328" customWidth="1"/>
    <col min="16098" max="16098" width="13.6640625" style="328" customWidth="1"/>
    <col min="16099" max="16099" width="12.6640625" style="328" customWidth="1"/>
    <col min="16100" max="16101" width="5.6640625" style="328" customWidth="1"/>
    <col min="16102" max="16107" width="12.6640625" style="328" customWidth="1"/>
    <col min="16108" max="16111" width="9.1640625" style="328"/>
    <col min="16112" max="16112" width="10" style="328" bestFit="1" customWidth="1"/>
    <col min="16113" max="16384" width="9.1640625" style="328"/>
  </cols>
  <sheetData>
    <row r="1" spans="1:9" ht="18">
      <c r="A1" s="393" t="s">
        <v>431</v>
      </c>
    </row>
    <row r="2" spans="1:9" ht="16">
      <c r="A2" s="394" t="s">
        <v>473</v>
      </c>
    </row>
    <row r="4" spans="1:9">
      <c r="A4" s="395"/>
      <c r="E4" s="401" t="s">
        <v>474</v>
      </c>
      <c r="F4" s="401" t="s">
        <v>475</v>
      </c>
      <c r="G4" s="401" t="s">
        <v>476</v>
      </c>
      <c r="I4" s="401" t="s">
        <v>481</v>
      </c>
    </row>
    <row r="5" spans="1:9">
      <c r="A5" s="396"/>
      <c r="B5" s="396"/>
      <c r="C5" s="396"/>
      <c r="D5" s="396" t="s">
        <v>462</v>
      </c>
      <c r="E5" s="403" t="e">
        <f>'1. Model IS Annual'!F8/'1. Model IS Annual'!F64/1000</f>
        <v>#DIV/0!</v>
      </c>
      <c r="F5" s="403" t="e">
        <f>'1. Model IS Annual'!G8/'1. Model IS Annual'!G64/1000</f>
        <v>#DIV/0!</v>
      </c>
      <c r="G5" s="403">
        <f>'1. Model IS Annual'!H8/'1. Model IS Annual'!H64/1000</f>
        <v>0.36852777231071571</v>
      </c>
      <c r="H5" s="397"/>
      <c r="I5" s="403">
        <v>180</v>
      </c>
    </row>
    <row r="6" spans="1:9">
      <c r="E6" s="400"/>
      <c r="F6" s="400"/>
      <c r="G6" s="400"/>
      <c r="I6" s="400"/>
    </row>
    <row r="7" spans="1:9">
      <c r="D7" s="396" t="s">
        <v>477</v>
      </c>
      <c r="E7" s="402">
        <v>7.0000000000000007E-2</v>
      </c>
      <c r="F7" s="402">
        <v>7.0000000000000007E-2</v>
      </c>
      <c r="G7" s="402">
        <v>7.0000000000000007E-2</v>
      </c>
      <c r="I7" s="402">
        <v>7.0000000000000007E-2</v>
      </c>
    </row>
    <row r="8" spans="1:9">
      <c r="D8" s="398"/>
      <c r="E8" s="402">
        <f>E7+0.5%</f>
        <v>7.5000000000000011E-2</v>
      </c>
      <c r="F8" s="402">
        <f>F7+0.5%</f>
        <v>7.5000000000000011E-2</v>
      </c>
      <c r="G8" s="402">
        <f>G7+0.5%</f>
        <v>7.5000000000000011E-2</v>
      </c>
      <c r="I8" s="402">
        <f t="shared" ref="I8:I13" si="0">I7+0.5%</f>
        <v>7.5000000000000011E-2</v>
      </c>
    </row>
    <row r="9" spans="1:9">
      <c r="D9" s="398"/>
      <c r="E9" s="402">
        <f t="shared" ref="E9:G13" si="1">E8+0.5%</f>
        <v>8.0000000000000016E-2</v>
      </c>
      <c r="F9" s="402">
        <f t="shared" si="1"/>
        <v>8.0000000000000016E-2</v>
      </c>
      <c r="G9" s="402">
        <f t="shared" si="1"/>
        <v>8.0000000000000016E-2</v>
      </c>
      <c r="I9" s="402">
        <f t="shared" si="0"/>
        <v>8.0000000000000016E-2</v>
      </c>
    </row>
    <row r="10" spans="1:9">
      <c r="D10" s="398"/>
      <c r="E10" s="402">
        <f t="shared" si="1"/>
        <v>8.500000000000002E-2</v>
      </c>
      <c r="F10" s="402">
        <f t="shared" si="1"/>
        <v>8.500000000000002E-2</v>
      </c>
      <c r="G10" s="402">
        <f t="shared" si="1"/>
        <v>8.500000000000002E-2</v>
      </c>
      <c r="I10" s="402">
        <f t="shared" si="0"/>
        <v>8.500000000000002E-2</v>
      </c>
    </row>
    <row r="11" spans="1:9">
      <c r="D11" s="398"/>
      <c r="E11" s="408">
        <f t="shared" si="1"/>
        <v>9.0000000000000024E-2</v>
      </c>
      <c r="F11" s="408">
        <f t="shared" si="1"/>
        <v>9.0000000000000024E-2</v>
      </c>
      <c r="G11" s="408">
        <f t="shared" si="1"/>
        <v>9.0000000000000024E-2</v>
      </c>
      <c r="I11" s="408">
        <f t="shared" si="0"/>
        <v>9.0000000000000024E-2</v>
      </c>
    </row>
    <row r="12" spans="1:9">
      <c r="D12" s="398"/>
      <c r="E12" s="408">
        <f>E11+0.5%</f>
        <v>9.5000000000000029E-2</v>
      </c>
      <c r="F12" s="408">
        <f>F11+0.5%</f>
        <v>9.5000000000000029E-2</v>
      </c>
      <c r="G12" s="408">
        <f>G11+0.5%</f>
        <v>9.5000000000000029E-2</v>
      </c>
      <c r="I12" s="408">
        <f t="shared" si="0"/>
        <v>9.5000000000000029E-2</v>
      </c>
    </row>
    <row r="13" spans="1:9">
      <c r="D13" s="398"/>
      <c r="E13" s="409">
        <f t="shared" si="1"/>
        <v>0.10000000000000003</v>
      </c>
      <c r="F13" s="409">
        <f t="shared" si="1"/>
        <v>0.10000000000000003</v>
      </c>
      <c r="G13" s="409">
        <f t="shared" si="1"/>
        <v>0.10000000000000003</v>
      </c>
      <c r="I13" s="409">
        <f t="shared" si="0"/>
        <v>0.10000000000000003</v>
      </c>
    </row>
    <row r="15" spans="1:9">
      <c r="D15" s="396" t="s">
        <v>203</v>
      </c>
      <c r="E15" s="404" t="e">
        <f>E$5/E7</f>
        <v>#DIV/0!</v>
      </c>
      <c r="F15" s="404" t="e">
        <f>F$5/F7</f>
        <v>#DIV/0!</v>
      </c>
      <c r="G15" s="404">
        <f>G$5/G7</f>
        <v>5.2646824615816525</v>
      </c>
      <c r="I15" s="404">
        <f t="shared" ref="I15:I21" si="2">I$5/I7</f>
        <v>2571.4285714285711</v>
      </c>
    </row>
    <row r="16" spans="1:9">
      <c r="E16" s="405" t="e">
        <f t="shared" ref="E16:G21" si="3">E$5/E8</f>
        <v>#DIV/0!</v>
      </c>
      <c r="F16" s="405" t="e">
        <f t="shared" si="3"/>
        <v>#DIV/0!</v>
      </c>
      <c r="G16" s="405">
        <f t="shared" si="3"/>
        <v>4.9137036308095423</v>
      </c>
      <c r="I16" s="405">
        <f t="shared" si="2"/>
        <v>2399.9999999999995</v>
      </c>
    </row>
    <row r="17" spans="4:9">
      <c r="E17" s="405" t="e">
        <f t="shared" si="3"/>
        <v>#DIV/0!</v>
      </c>
      <c r="F17" s="405" t="e">
        <f t="shared" si="3"/>
        <v>#DIV/0!</v>
      </c>
      <c r="G17" s="405">
        <f t="shared" si="3"/>
        <v>4.6065971538839454</v>
      </c>
      <c r="I17" s="405">
        <f t="shared" si="2"/>
        <v>2249.9999999999995</v>
      </c>
    </row>
    <row r="18" spans="4:9">
      <c r="E18" s="405" t="e">
        <f t="shared" si="3"/>
        <v>#DIV/0!</v>
      </c>
      <c r="F18" s="405" t="e">
        <f t="shared" si="3"/>
        <v>#DIV/0!</v>
      </c>
      <c r="G18" s="405">
        <f t="shared" si="3"/>
        <v>4.3356208507143013</v>
      </c>
      <c r="I18" s="405">
        <f t="shared" si="2"/>
        <v>2117.6470588235288</v>
      </c>
    </row>
    <row r="19" spans="4:9">
      <c r="E19" s="406" t="e">
        <f t="shared" si="3"/>
        <v>#DIV/0!</v>
      </c>
      <c r="F19" s="406" t="e">
        <f t="shared" si="3"/>
        <v>#DIV/0!</v>
      </c>
      <c r="G19" s="406">
        <f t="shared" si="3"/>
        <v>4.0947530256746179</v>
      </c>
      <c r="I19" s="406">
        <f t="shared" si="2"/>
        <v>1999.9999999999995</v>
      </c>
    </row>
    <row r="20" spans="4:9">
      <c r="E20" s="406" t="e">
        <f t="shared" si="3"/>
        <v>#DIV/0!</v>
      </c>
      <c r="F20" s="406" t="e">
        <f t="shared" si="3"/>
        <v>#DIV/0!</v>
      </c>
      <c r="G20" s="406">
        <f t="shared" si="3"/>
        <v>3.8792397085338486</v>
      </c>
      <c r="I20" s="406">
        <f t="shared" si="2"/>
        <v>1894.7368421052627</v>
      </c>
    </row>
    <row r="21" spans="4:9">
      <c r="E21" s="407" t="e">
        <f t="shared" si="3"/>
        <v>#DIV/0!</v>
      </c>
      <c r="F21" s="407" t="e">
        <f t="shared" si="3"/>
        <v>#DIV/0!</v>
      </c>
      <c r="G21" s="407">
        <f t="shared" si="3"/>
        <v>3.6852777231071556</v>
      </c>
      <c r="I21" s="407">
        <f t="shared" si="2"/>
        <v>1799.9999999999993</v>
      </c>
    </row>
    <row r="23" spans="4:9">
      <c r="D23" s="396" t="s">
        <v>202</v>
      </c>
      <c r="E23" s="410">
        <f>'3. Ratio Valuation'!I17/1000</f>
        <v>-0.20874000000000001</v>
      </c>
      <c r="F23" s="411">
        <f>E23</f>
        <v>-0.20874000000000001</v>
      </c>
      <c r="G23" s="411">
        <f>F23</f>
        <v>-0.20874000000000001</v>
      </c>
      <c r="I23" s="411">
        <f>G23</f>
        <v>-0.20874000000000001</v>
      </c>
    </row>
    <row r="25" spans="4:9">
      <c r="D25" s="396" t="s">
        <v>201</v>
      </c>
      <c r="E25" s="404" t="e">
        <f>E15+E$23</f>
        <v>#DIV/0!</v>
      </c>
      <c r="F25" s="404" t="e">
        <f>F15+F$23</f>
        <v>#DIV/0!</v>
      </c>
      <c r="G25" s="404">
        <f>G15+G$23</f>
        <v>5.0559424615816528</v>
      </c>
      <c r="I25" s="404">
        <f t="shared" ref="I25:I31" si="4">I15+I$23</f>
        <v>2571.2198314285711</v>
      </c>
    </row>
    <row r="26" spans="4:9">
      <c r="E26" s="405" t="e">
        <f t="shared" ref="E26:G31" si="5">E16+E$23</f>
        <v>#DIV/0!</v>
      </c>
      <c r="F26" s="405" t="e">
        <f t="shared" si="5"/>
        <v>#DIV/0!</v>
      </c>
      <c r="G26" s="405">
        <f t="shared" si="5"/>
        <v>4.7049636308095426</v>
      </c>
      <c r="I26" s="405">
        <f t="shared" si="4"/>
        <v>2399.7912599999995</v>
      </c>
    </row>
    <row r="27" spans="4:9">
      <c r="E27" s="405" t="e">
        <f t="shared" si="5"/>
        <v>#DIV/0!</v>
      </c>
      <c r="F27" s="405" t="e">
        <f t="shared" si="5"/>
        <v>#DIV/0!</v>
      </c>
      <c r="G27" s="405">
        <f t="shared" si="5"/>
        <v>4.3978571538839457</v>
      </c>
      <c r="I27" s="405">
        <f t="shared" si="4"/>
        <v>2249.7912599999995</v>
      </c>
    </row>
    <row r="28" spans="4:9">
      <c r="E28" s="405" t="e">
        <f t="shared" si="5"/>
        <v>#DIV/0!</v>
      </c>
      <c r="F28" s="405" t="e">
        <f t="shared" si="5"/>
        <v>#DIV/0!</v>
      </c>
      <c r="G28" s="405">
        <f t="shared" si="5"/>
        <v>4.1268808507143016</v>
      </c>
      <c r="I28" s="405">
        <f t="shared" si="4"/>
        <v>2117.4383188235288</v>
      </c>
    </row>
    <row r="29" spans="4:9">
      <c r="E29" s="406" t="e">
        <f t="shared" si="5"/>
        <v>#DIV/0!</v>
      </c>
      <c r="F29" s="406" t="e">
        <f t="shared" si="5"/>
        <v>#DIV/0!</v>
      </c>
      <c r="G29" s="406">
        <f t="shared" si="5"/>
        <v>3.8860130256746177</v>
      </c>
      <c r="I29" s="406">
        <f t="shared" si="4"/>
        <v>1999.7912599999995</v>
      </c>
    </row>
    <row r="30" spans="4:9">
      <c r="E30" s="406" t="e">
        <f t="shared" si="5"/>
        <v>#DIV/0!</v>
      </c>
      <c r="F30" s="406" t="e">
        <f t="shared" si="5"/>
        <v>#DIV/0!</v>
      </c>
      <c r="G30" s="406">
        <f t="shared" si="5"/>
        <v>3.6704997085338484</v>
      </c>
      <c r="I30" s="406">
        <f t="shared" si="4"/>
        <v>1894.5281021052626</v>
      </c>
    </row>
    <row r="31" spans="4:9">
      <c r="E31" s="407" t="e">
        <f t="shared" si="5"/>
        <v>#DIV/0!</v>
      </c>
      <c r="F31" s="407" t="e">
        <f t="shared" si="5"/>
        <v>#DIV/0!</v>
      </c>
      <c r="G31" s="407">
        <f t="shared" si="5"/>
        <v>3.4765377231071555</v>
      </c>
      <c r="I31" s="407">
        <f t="shared" si="4"/>
        <v>1799.7912599999993</v>
      </c>
    </row>
  </sheetData>
  <printOptions horizontalCentered="1" verticalCentered="1" headings="1"/>
  <pageMargins left="0.7" right="0.7" top="0.75" bottom="0.75" header="0.3" footer="0.3"/>
  <pageSetup paperSize="9" scale="94" orientation="landscape" blackAndWhite="1"/>
  <headerFooter>
    <oddHeader>&amp;C&amp;"Times New Roman,Regular"&amp;9Confidential</oddHeader>
    <oddFooter>&amp;C&amp;"Times New Roman,Regular"&amp;9&amp;P of &amp;N&amp;R&amp;"Times New Roman,Regular"&amp;9&amp;D @ &amp;T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D148"/>
  <sheetViews>
    <sheetView workbookViewId="0">
      <selection activeCell="G22" sqref="G22"/>
    </sheetView>
  </sheetViews>
  <sheetFormatPr baseColWidth="10" defaultColWidth="8.83203125" defaultRowHeight="15"/>
  <cols>
    <col min="1" max="1" width="80" style="505" customWidth="1"/>
    <col min="2" max="4" width="16" style="505" hidden="1" customWidth="1"/>
    <col min="5" max="7" width="16" style="505" customWidth="1"/>
    <col min="8" max="8" width="14.83203125" style="505" bestFit="1" customWidth="1"/>
    <col min="9" max="9" width="43.6640625" style="505" customWidth="1"/>
    <col min="10" max="10" width="11" style="505" bestFit="1" customWidth="1"/>
    <col min="11" max="11" width="16" style="505" customWidth="1"/>
    <col min="12" max="16384" width="8.83203125" style="505"/>
  </cols>
  <sheetData>
    <row r="1" spans="1:160">
      <c r="A1" s="815" t="s">
        <v>556</v>
      </c>
      <c r="D1" s="508"/>
      <c r="E1" s="508"/>
      <c r="F1" s="508"/>
      <c r="G1" s="508"/>
      <c r="I1"/>
    </row>
    <row r="2" spans="1:160" ht="16">
      <c r="A2" s="816"/>
      <c r="B2" s="504"/>
      <c r="C2" s="504"/>
      <c r="D2" s="504"/>
      <c r="E2" s="504" t="s">
        <v>535</v>
      </c>
      <c r="F2" s="504" t="s">
        <v>534</v>
      </c>
      <c r="G2" s="504" t="s">
        <v>533</v>
      </c>
      <c r="I2"/>
      <c r="K2" s="504" t="s">
        <v>530</v>
      </c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</row>
    <row r="3" spans="1:160">
      <c r="B3" s="504"/>
      <c r="C3" s="504"/>
      <c r="D3" s="504"/>
      <c r="E3" s="504"/>
      <c r="F3" s="504"/>
      <c r="G3" s="504"/>
      <c r="I3"/>
      <c r="K3" s="504"/>
    </row>
    <row r="4" spans="1:160" ht="16">
      <c r="A4" s="506" t="s">
        <v>558</v>
      </c>
      <c r="I4"/>
    </row>
    <row r="5" spans="1:160" ht="16">
      <c r="A5" s="507" t="s">
        <v>559</v>
      </c>
      <c r="B5" s="509"/>
      <c r="C5" s="509"/>
      <c r="D5" s="509"/>
      <c r="E5" s="509">
        <v>16261000000</v>
      </c>
      <c r="F5" s="509">
        <v>12860000000</v>
      </c>
      <c r="G5" s="509">
        <v>8092000000</v>
      </c>
      <c r="H5" s="509"/>
      <c r="I5" s="688"/>
      <c r="J5" s="683"/>
      <c r="K5" s="509">
        <v>2674873000</v>
      </c>
      <c r="L5" s="509"/>
      <c r="M5" s="509"/>
      <c r="N5" s="509"/>
    </row>
    <row r="6" spans="1:160" ht="16">
      <c r="A6" s="507" t="s">
        <v>132</v>
      </c>
      <c r="B6" s="509"/>
      <c r="C6" s="509"/>
      <c r="D6" s="509"/>
      <c r="E6" s="509">
        <v>5572000000</v>
      </c>
      <c r="F6" s="509">
        <v>4672000000</v>
      </c>
      <c r="G6" s="509">
        <v>2911000000</v>
      </c>
      <c r="H6" s="509"/>
      <c r="I6" s="688"/>
      <c r="J6" s="684"/>
      <c r="K6" s="509">
        <v>1183627000</v>
      </c>
      <c r="L6" s="509"/>
      <c r="M6" s="509"/>
      <c r="N6" s="509"/>
    </row>
    <row r="7" spans="1:160" ht="16">
      <c r="A7" s="507" t="s">
        <v>560</v>
      </c>
      <c r="B7" s="509"/>
      <c r="C7" s="509"/>
      <c r="D7" s="509"/>
      <c r="E7" s="509">
        <v>-7337000000</v>
      </c>
      <c r="F7" s="509">
        <v>-6159000000</v>
      </c>
      <c r="G7" s="509">
        <v>-4422000000</v>
      </c>
      <c r="H7" s="509"/>
      <c r="I7" s="688"/>
      <c r="J7" s="684"/>
      <c r="K7" s="509">
        <v>-1680192000</v>
      </c>
      <c r="L7" s="509"/>
      <c r="M7" s="509"/>
      <c r="N7" s="509"/>
    </row>
    <row r="8" spans="1:160" s="719" customFormat="1" ht="16">
      <c r="A8" s="717" t="s">
        <v>561</v>
      </c>
      <c r="B8" s="718"/>
      <c r="C8" s="718"/>
      <c r="D8" s="718"/>
      <c r="E8" s="718">
        <v>14496000000</v>
      </c>
      <c r="F8" s="718">
        <v>11373000000</v>
      </c>
      <c r="G8" s="718">
        <f t="shared" ref="G8:O8" si="0">SUM(G5:G7)</f>
        <v>6581000000</v>
      </c>
      <c r="H8" s="718">
        <f t="shared" si="0"/>
        <v>0</v>
      </c>
      <c r="I8" s="688"/>
      <c r="J8" s="684"/>
      <c r="K8" s="718">
        <f>SUM(K5:K7)</f>
        <v>2178308000</v>
      </c>
      <c r="L8" s="718"/>
      <c r="M8" s="718"/>
      <c r="N8" s="718"/>
      <c r="O8" s="718">
        <f t="shared" si="0"/>
        <v>0</v>
      </c>
    </row>
    <row r="9" spans="1:160" ht="16">
      <c r="A9" s="507" t="s">
        <v>562</v>
      </c>
      <c r="B9" s="509"/>
      <c r="C9" s="509"/>
      <c r="D9" s="509"/>
      <c r="E9" s="509">
        <v>-55520000000</v>
      </c>
      <c r="F9" s="509">
        <v>37740000000</v>
      </c>
      <c r="G9" s="509">
        <v>-13946000000</v>
      </c>
      <c r="H9" s="509"/>
      <c r="I9" s="688"/>
      <c r="J9" s="684"/>
      <c r="K9" s="509">
        <v>175930000</v>
      </c>
      <c r="L9" s="509"/>
      <c r="M9" s="509"/>
      <c r="N9" s="509"/>
    </row>
    <row r="10" spans="1:160" ht="16">
      <c r="A10" s="507" t="s">
        <v>136</v>
      </c>
      <c r="B10" s="509"/>
      <c r="C10" s="509"/>
      <c r="D10" s="509"/>
      <c r="E10" s="509">
        <v>-1996000000</v>
      </c>
      <c r="F10" s="509">
        <v>-1834000000</v>
      </c>
      <c r="G10" s="509">
        <v>-1989000000</v>
      </c>
      <c r="H10" s="509"/>
      <c r="I10" s="688"/>
      <c r="J10" s="684"/>
      <c r="K10" s="509">
        <v>-218142000</v>
      </c>
      <c r="L10" s="509"/>
      <c r="M10" s="509"/>
      <c r="N10" s="509"/>
    </row>
    <row r="11" spans="1:160" ht="16">
      <c r="A11" s="507" t="s">
        <v>137</v>
      </c>
      <c r="B11" s="509"/>
      <c r="C11" s="509"/>
      <c r="D11" s="509"/>
      <c r="E11" s="509">
        <v>-971000000</v>
      </c>
      <c r="F11" s="509">
        <v>-1242000000</v>
      </c>
      <c r="G11" s="509">
        <v>-1243000000</v>
      </c>
      <c r="H11" s="509"/>
      <c r="I11" s="688"/>
      <c r="J11" s="684"/>
      <c r="K11" s="509">
        <v>-162221000</v>
      </c>
      <c r="L11" s="509"/>
      <c r="M11" s="509"/>
      <c r="N11" s="509"/>
    </row>
    <row r="12" spans="1:160" ht="16">
      <c r="A12" s="507" t="s">
        <v>138</v>
      </c>
      <c r="B12" s="509"/>
      <c r="C12" s="509"/>
      <c r="D12" s="509"/>
      <c r="E12" s="509">
        <v>-516000000</v>
      </c>
      <c r="F12" s="509">
        <v>193000000</v>
      </c>
      <c r="G12" s="509">
        <v>-18000000</v>
      </c>
      <c r="H12" s="509"/>
      <c r="I12" s="688"/>
      <c r="J12" s="684"/>
      <c r="K12" s="509">
        <v>-39319000</v>
      </c>
      <c r="L12" s="509"/>
      <c r="M12" s="509"/>
      <c r="N12" s="509"/>
    </row>
    <row r="13" spans="1:160" s="771" customFormat="1" ht="16">
      <c r="A13" s="769" t="s">
        <v>563</v>
      </c>
      <c r="B13" s="770"/>
      <c r="C13" s="770"/>
      <c r="D13" s="770"/>
      <c r="E13" s="770">
        <v>-44507000000</v>
      </c>
      <c r="F13" s="770">
        <v>46230000000</v>
      </c>
      <c r="G13" s="770">
        <f t="shared" ref="G13" si="1">SUM(G8:G12)</f>
        <v>-10615000000</v>
      </c>
      <c r="H13" s="770">
        <f>+G13+G19</f>
        <v>-9060000000</v>
      </c>
      <c r="I13" s="767"/>
      <c r="J13" s="761"/>
      <c r="K13" s="770">
        <f>SUM(K8:K12)</f>
        <v>1934556000</v>
      </c>
      <c r="L13" s="770"/>
      <c r="M13" s="770"/>
      <c r="N13" s="770"/>
      <c r="O13" s="770">
        <f t="shared" ref="O13:T13" si="2">SUM(O10:O12)</f>
        <v>0</v>
      </c>
      <c r="P13" s="770">
        <f t="shared" si="2"/>
        <v>0</v>
      </c>
      <c r="Q13" s="770">
        <f t="shared" si="2"/>
        <v>0</v>
      </c>
      <c r="R13" s="770">
        <f t="shared" si="2"/>
        <v>0</v>
      </c>
      <c r="S13" s="770">
        <f t="shared" si="2"/>
        <v>0</v>
      </c>
      <c r="T13" s="770">
        <f t="shared" si="2"/>
        <v>0</v>
      </c>
    </row>
    <row r="14" spans="1:160" ht="16">
      <c r="A14" s="507" t="s">
        <v>564</v>
      </c>
      <c r="B14" s="509"/>
      <c r="C14" s="509"/>
      <c r="D14" s="509"/>
      <c r="E14" s="509">
        <v>-868000000</v>
      </c>
      <c r="F14" s="509">
        <v>267000000</v>
      </c>
      <c r="G14" s="509">
        <v>-2652000000</v>
      </c>
      <c r="H14" s="509"/>
      <c r="I14" s="688"/>
      <c r="J14" s="684"/>
      <c r="K14" s="509">
        <v>-17334000</v>
      </c>
      <c r="L14" s="509"/>
      <c r="M14" s="509"/>
      <c r="N14" s="509"/>
    </row>
    <row r="15" spans="1:160" s="775" customFormat="1" ht="16">
      <c r="A15" s="772" t="s">
        <v>565</v>
      </c>
      <c r="B15" s="773"/>
      <c r="C15" s="773"/>
      <c r="D15" s="773"/>
      <c r="E15" s="773">
        <v>-45375000000</v>
      </c>
      <c r="F15" s="773">
        <v>46497000000</v>
      </c>
      <c r="G15" s="773">
        <f t="shared" ref="G15" si="3">+G14+G13</f>
        <v>-13267000000</v>
      </c>
      <c r="H15" s="773"/>
      <c r="I15" s="774"/>
      <c r="J15" s="741"/>
      <c r="K15" s="773">
        <v>1917255000</v>
      </c>
      <c r="L15" s="773"/>
      <c r="M15" s="773"/>
      <c r="N15" s="773"/>
    </row>
    <row r="16" spans="1:160" ht="16">
      <c r="A16" s="507" t="s">
        <v>566</v>
      </c>
      <c r="B16" s="509"/>
      <c r="C16" s="509"/>
      <c r="D16" s="509"/>
      <c r="E16" s="509">
        <v>177000000</v>
      </c>
      <c r="F16" s="509">
        <v>1155000000</v>
      </c>
      <c r="G16" s="776">
        <v>790000000</v>
      </c>
      <c r="H16" s="509"/>
      <c r="I16" s="688"/>
      <c r="J16" s="684"/>
      <c r="K16" s="509">
        <v>512555000</v>
      </c>
      <c r="L16" s="509"/>
      <c r="M16" s="509"/>
      <c r="N16" s="509"/>
    </row>
    <row r="17" spans="1:14" ht="16">
      <c r="A17" s="507" t="s">
        <v>567</v>
      </c>
      <c r="B17" s="509"/>
      <c r="C17" s="509"/>
      <c r="D17" s="509"/>
      <c r="E17" s="509">
        <v>-4794000000</v>
      </c>
      <c r="F17" s="509">
        <v>-5247000000</v>
      </c>
      <c r="G17" s="776">
        <v>-5470000000</v>
      </c>
      <c r="H17" s="509"/>
      <c r="I17" s="688"/>
      <c r="J17" s="684"/>
      <c r="K17" s="509">
        <v>-2938476000</v>
      </c>
      <c r="L17" s="509"/>
      <c r="M17" s="509"/>
      <c r="N17" s="509"/>
    </row>
    <row r="18" spans="1:14" ht="16">
      <c r="A18" s="507" t="s">
        <v>568</v>
      </c>
      <c r="B18" s="509"/>
      <c r="C18" s="509"/>
      <c r="D18" s="509"/>
      <c r="E18" s="509">
        <v>2527000000</v>
      </c>
      <c r="F18" s="509">
        <v>-6952000000</v>
      </c>
      <c r="G18" s="776">
        <v>7441000000</v>
      </c>
      <c r="H18" s="509"/>
      <c r="I18" s="688"/>
      <c r="J18" s="684"/>
      <c r="K18" s="509">
        <v>1714702000</v>
      </c>
      <c r="L18" s="509"/>
      <c r="M18" s="509"/>
      <c r="N18" s="509"/>
    </row>
    <row r="19" spans="1:14" ht="16">
      <c r="A19" s="507" t="s">
        <v>569</v>
      </c>
      <c r="B19" s="509"/>
      <c r="C19" s="509"/>
      <c r="D19" s="509"/>
      <c r="E19" s="509">
        <v>-689000000</v>
      </c>
      <c r="F19" s="509">
        <v>-115000000</v>
      </c>
      <c r="G19" s="776">
        <v>1555000000</v>
      </c>
      <c r="H19" s="509"/>
      <c r="I19" s="688"/>
      <c r="J19" s="684"/>
      <c r="K19" s="509">
        <v>0</v>
      </c>
      <c r="L19" s="509"/>
      <c r="M19" s="509"/>
      <c r="N19" s="509"/>
    </row>
    <row r="20" spans="1:14" s="719" customFormat="1" ht="16">
      <c r="A20" s="717" t="s">
        <v>140</v>
      </c>
      <c r="B20" s="718"/>
      <c r="C20" s="718"/>
      <c r="D20" s="718"/>
      <c r="E20" s="718">
        <v>-2779000000</v>
      </c>
      <c r="F20" s="718">
        <v>-11159000000</v>
      </c>
      <c r="G20" s="770">
        <f t="shared" ref="G20" si="4">SUM(G16:G19)</f>
        <v>4316000000</v>
      </c>
      <c r="H20" s="718"/>
      <c r="I20" s="688"/>
      <c r="J20" s="684"/>
      <c r="K20" s="718">
        <f>SUM(K16:K19)</f>
        <v>-711219000</v>
      </c>
      <c r="L20" s="718"/>
      <c r="M20" s="718"/>
      <c r="N20" s="718"/>
    </row>
    <row r="21" spans="1:14" ht="16">
      <c r="A21" s="507" t="s">
        <v>570</v>
      </c>
      <c r="B21" s="509"/>
      <c r="C21" s="509"/>
      <c r="D21" s="509"/>
      <c r="E21" s="509">
        <v>-48154000000</v>
      </c>
      <c r="F21" s="509">
        <v>35338000000</v>
      </c>
      <c r="G21" s="770">
        <f t="shared" ref="G21" si="5">G20+G15</f>
        <v>-8951000000</v>
      </c>
      <c r="H21" s="509">
        <f>+G21+G20</f>
        <v>-4635000000</v>
      </c>
      <c r="I21" s="688"/>
      <c r="J21" s="684"/>
      <c r="K21" s="509">
        <v>1206036000</v>
      </c>
      <c r="L21" s="509"/>
      <c r="M21" s="509"/>
      <c r="N21" s="509"/>
    </row>
    <row r="22" spans="1:14" ht="16">
      <c r="A22" s="507" t="s">
        <v>141</v>
      </c>
      <c r="B22" s="509"/>
      <c r="C22" s="509"/>
      <c r="D22" s="509"/>
      <c r="E22" s="509">
        <v>9219000000</v>
      </c>
      <c r="F22" s="509">
        <v>-8072000000</v>
      </c>
      <c r="G22" s="509">
        <v>-13586000000</v>
      </c>
      <c r="H22" s="509"/>
      <c r="I22" s="688"/>
      <c r="J22" s="684"/>
      <c r="K22" s="509">
        <v>-294336000</v>
      </c>
      <c r="L22" s="509"/>
      <c r="M22" s="509"/>
      <c r="N22" s="509"/>
    </row>
    <row r="23" spans="1:14" s="775" customFormat="1" ht="16">
      <c r="A23" s="772" t="s">
        <v>571</v>
      </c>
      <c r="B23" s="773"/>
      <c r="C23" s="773"/>
      <c r="D23" s="773"/>
      <c r="E23" s="773">
        <v>-38935000000</v>
      </c>
      <c r="F23" s="773">
        <v>27266000000</v>
      </c>
      <c r="G23" s="773">
        <f t="shared" ref="G23:H23" si="6">+G20+G15+G22</f>
        <v>-22537000000</v>
      </c>
      <c r="H23" s="773">
        <f t="shared" si="6"/>
        <v>0</v>
      </c>
      <c r="I23" s="774"/>
      <c r="J23" s="741"/>
      <c r="K23" s="773">
        <f t="shared" ref="K23" si="7">+K20+K15+K22</f>
        <v>911700000</v>
      </c>
      <c r="L23" s="773"/>
      <c r="M23" s="773"/>
      <c r="N23" s="773"/>
    </row>
    <row r="24" spans="1:14" ht="16">
      <c r="A24" s="507" t="s">
        <v>572</v>
      </c>
      <c r="B24" s="509"/>
      <c r="C24" s="509"/>
      <c r="D24" s="509"/>
      <c r="E24" s="509"/>
      <c r="F24" s="509"/>
      <c r="G24" s="509"/>
      <c r="H24" s="509"/>
      <c r="I24" s="687"/>
      <c r="J24"/>
      <c r="K24" s="509"/>
      <c r="L24" s="509"/>
      <c r="M24" s="509"/>
      <c r="N24" s="509"/>
    </row>
    <row r="25" spans="1:14" ht="16">
      <c r="A25" s="507" t="s">
        <v>573</v>
      </c>
      <c r="B25" s="509"/>
      <c r="C25" s="509"/>
      <c r="D25" s="509"/>
      <c r="E25" s="509">
        <v>0</v>
      </c>
      <c r="F25" s="509">
        <v>-33000000</v>
      </c>
      <c r="G25" s="509">
        <v>-24000000</v>
      </c>
      <c r="H25" s="509"/>
      <c r="I25" s="688"/>
      <c r="J25" s="684"/>
      <c r="K25" s="509"/>
      <c r="L25" s="509"/>
      <c r="M25" s="509"/>
      <c r="N25" s="509"/>
    </row>
    <row r="26" spans="1:14" ht="16">
      <c r="A26" s="507" t="s">
        <v>574</v>
      </c>
      <c r="B26" s="509"/>
      <c r="C26" s="509"/>
      <c r="D26" s="509"/>
      <c r="E26" s="509"/>
      <c r="F26" s="509"/>
      <c r="G26" s="509"/>
      <c r="H26" s="509"/>
      <c r="I26" s="688"/>
      <c r="J26" s="684"/>
      <c r="K26" s="509"/>
      <c r="L26" s="509"/>
      <c r="M26" s="509"/>
      <c r="N26" s="509"/>
    </row>
    <row r="27" spans="1:14" ht="16">
      <c r="A27" s="507" t="s">
        <v>575</v>
      </c>
      <c r="B27" s="509"/>
      <c r="C27" s="509"/>
      <c r="D27" s="509"/>
      <c r="E27" s="509">
        <v>0</v>
      </c>
      <c r="F27" s="509">
        <v>411000000</v>
      </c>
      <c r="G27" s="509">
        <v>155000000</v>
      </c>
      <c r="H27" s="509"/>
      <c r="I27" s="688"/>
      <c r="J27" s="684"/>
      <c r="K27" s="509"/>
      <c r="L27" s="509"/>
      <c r="M27" s="509"/>
      <c r="N27" s="509"/>
    </row>
    <row r="28" spans="1:14" ht="16">
      <c r="A28" s="507" t="s">
        <v>576</v>
      </c>
      <c r="B28" s="509"/>
      <c r="C28" s="509"/>
      <c r="D28" s="509"/>
      <c r="E28" s="509">
        <v>0</v>
      </c>
      <c r="F28" s="509">
        <v>378000000</v>
      </c>
      <c r="G28" s="509">
        <v>131000000</v>
      </c>
      <c r="H28" s="509"/>
      <c r="I28" s="688"/>
      <c r="J28" s="684"/>
      <c r="K28" s="509"/>
      <c r="L28" s="509"/>
      <c r="M28" s="509"/>
      <c r="N28" s="509"/>
    </row>
    <row r="29" spans="1:14" s="719" customFormat="1" ht="16">
      <c r="A29" s="717" t="s">
        <v>577</v>
      </c>
      <c r="B29" s="718"/>
      <c r="C29" s="718"/>
      <c r="D29" s="718"/>
      <c r="E29" s="718">
        <v>-38935000000</v>
      </c>
      <c r="F29" s="718">
        <v>27644000000</v>
      </c>
      <c r="G29" s="718">
        <f t="shared" ref="G29" si="8">G23</f>
        <v>-22537000000</v>
      </c>
      <c r="H29" s="718"/>
      <c r="I29" s="687"/>
      <c r="J29"/>
      <c r="K29" s="718">
        <f>K23</f>
        <v>911700000</v>
      </c>
      <c r="L29" s="718"/>
      <c r="M29" s="718"/>
      <c r="N29" s="718"/>
    </row>
    <row r="30" spans="1:14" ht="16">
      <c r="A30" s="506" t="s">
        <v>578</v>
      </c>
      <c r="B30" s="509"/>
      <c r="C30" s="509"/>
      <c r="D30" s="509"/>
      <c r="E30" s="509"/>
      <c r="F30" s="509"/>
      <c r="G30" s="509"/>
      <c r="H30" s="509"/>
      <c r="I30" s="688"/>
      <c r="J30" s="684"/>
      <c r="K30" s="509"/>
      <c r="L30" s="509"/>
      <c r="M30" s="509"/>
      <c r="N30" s="509"/>
    </row>
    <row r="31" spans="1:14" ht="16">
      <c r="A31" s="507" t="s">
        <v>579</v>
      </c>
      <c r="B31" s="509"/>
      <c r="C31" s="509"/>
      <c r="D31" s="509"/>
      <c r="E31" s="509">
        <v>-38711000000</v>
      </c>
      <c r="F31" s="509">
        <v>25668000000</v>
      </c>
      <c r="G31" s="509">
        <v>-21933000000</v>
      </c>
      <c r="H31" s="509"/>
      <c r="I31" s="688"/>
      <c r="J31" s="684"/>
      <c r="K31" s="509">
        <v>816598000</v>
      </c>
      <c r="L31" s="509"/>
      <c r="M31" s="509"/>
      <c r="N31" s="509"/>
    </row>
    <row r="32" spans="1:14" ht="16">
      <c r="A32" s="507" t="s">
        <v>546</v>
      </c>
      <c r="B32" s="509"/>
      <c r="C32" s="509"/>
      <c r="D32" s="509"/>
      <c r="E32" s="509">
        <v>-224000000</v>
      </c>
      <c r="F32" s="509">
        <v>1598000000</v>
      </c>
      <c r="G32" s="509">
        <v>-604000000</v>
      </c>
      <c r="H32" s="509"/>
      <c r="I32" s="687"/>
      <c r="J32"/>
      <c r="K32" s="509">
        <v>95102000</v>
      </c>
      <c r="L32" s="509"/>
      <c r="M32" s="509"/>
      <c r="N32" s="509"/>
    </row>
    <row r="33" spans="1:14" ht="16">
      <c r="A33" s="506" t="s">
        <v>580</v>
      </c>
      <c r="B33" s="509"/>
      <c r="C33" s="509"/>
      <c r="D33" s="509"/>
      <c r="E33" s="509"/>
      <c r="F33" s="509"/>
      <c r="G33" s="509"/>
      <c r="H33" s="509"/>
      <c r="I33" s="688"/>
      <c r="J33" s="683"/>
      <c r="K33" s="509"/>
      <c r="L33" s="509"/>
      <c r="M33" s="509"/>
      <c r="N33" s="509"/>
    </row>
    <row r="34" spans="1:14" ht="16">
      <c r="A34" s="507" t="s">
        <v>581</v>
      </c>
      <c r="B34" s="509"/>
      <c r="C34" s="509"/>
      <c r="D34" s="509"/>
      <c r="E34" s="509"/>
      <c r="F34" s="509">
        <v>378000000</v>
      </c>
      <c r="G34" s="509">
        <v>131000000</v>
      </c>
      <c r="H34" s="509"/>
      <c r="I34" s="687"/>
      <c r="J34"/>
      <c r="K34" s="509"/>
      <c r="L34" s="509"/>
      <c r="M34" s="509"/>
      <c r="N34" s="509"/>
    </row>
    <row r="35" spans="1:14" ht="16">
      <c r="A35" s="506" t="s">
        <v>582</v>
      </c>
      <c r="B35" s="509"/>
      <c r="C35" s="509"/>
      <c r="D35" s="509"/>
      <c r="E35" s="509"/>
      <c r="F35" s="509"/>
      <c r="G35" s="509"/>
      <c r="H35" s="509"/>
      <c r="I35" s="688"/>
      <c r="J35" s="683"/>
      <c r="K35" s="509"/>
      <c r="L35" s="509"/>
      <c r="M35" s="509"/>
      <c r="N35" s="509"/>
    </row>
    <row r="36" spans="1:14" ht="16">
      <c r="A36" s="507" t="s">
        <v>143</v>
      </c>
      <c r="B36" s="509"/>
      <c r="C36" s="509"/>
      <c r="D36" s="509"/>
      <c r="E36" s="509">
        <v>-71.52</v>
      </c>
      <c r="F36" s="509">
        <v>47.43</v>
      </c>
      <c r="G36" s="509">
        <v>-40.520000000000003</v>
      </c>
      <c r="H36" s="509"/>
      <c r="I36" s="688"/>
      <c r="J36" s="683"/>
      <c r="K36" s="509">
        <v>93810</v>
      </c>
      <c r="L36" s="509"/>
      <c r="M36" s="509"/>
      <c r="N36" s="509"/>
    </row>
    <row r="37" spans="1:14" ht="16">
      <c r="A37" s="507" t="s">
        <v>142</v>
      </c>
      <c r="B37" s="509"/>
      <c r="C37" s="509"/>
      <c r="D37" s="509"/>
      <c r="E37" s="509">
        <v>-71.52</v>
      </c>
      <c r="F37" s="509">
        <v>47.43</v>
      </c>
      <c r="G37" s="509">
        <v>-40.520000000000003</v>
      </c>
      <c r="H37" s="509"/>
      <c r="I37"/>
      <c r="J37" s="509"/>
      <c r="K37" s="509">
        <v>93810</v>
      </c>
      <c r="L37" s="509"/>
      <c r="M37" s="509"/>
      <c r="N37" s="509"/>
    </row>
    <row r="38" spans="1:14">
      <c r="I38"/>
    </row>
    <row r="39" spans="1:14">
      <c r="I39"/>
      <c r="K39" s="505">
        <v>0.65</v>
      </c>
    </row>
    <row r="40" spans="1:14">
      <c r="I40"/>
      <c r="K40" s="505">
        <v>0.65</v>
      </c>
    </row>
    <row r="41" spans="1:14">
      <c r="I41"/>
    </row>
    <row r="42" spans="1:14">
      <c r="I42"/>
    </row>
    <row r="43" spans="1:14">
      <c r="I43"/>
    </row>
    <row r="44" spans="1:14">
      <c r="I44"/>
    </row>
    <row r="45" spans="1:14">
      <c r="I45"/>
    </row>
    <row r="46" spans="1:14">
      <c r="I46"/>
    </row>
    <row r="47" spans="1:14">
      <c r="I47"/>
    </row>
    <row r="48" spans="1:14">
      <c r="I48"/>
    </row>
    <row r="49" spans="9:9">
      <c r="I49"/>
    </row>
    <row r="50" spans="9:9">
      <c r="I50"/>
    </row>
    <row r="51" spans="9:9">
      <c r="I51"/>
    </row>
    <row r="52" spans="9:9">
      <c r="I52"/>
    </row>
    <row r="53" spans="9:9">
      <c r="I53"/>
    </row>
    <row r="54" spans="9:9">
      <c r="I54"/>
    </row>
    <row r="55" spans="9:9">
      <c r="I55"/>
    </row>
    <row r="56" spans="9:9">
      <c r="I56"/>
    </row>
    <row r="57" spans="9:9">
      <c r="I57"/>
    </row>
    <row r="58" spans="9:9">
      <c r="I58"/>
    </row>
    <row r="59" spans="9:9">
      <c r="I59"/>
    </row>
    <row r="60" spans="9:9">
      <c r="I60"/>
    </row>
    <row r="61" spans="9:9">
      <c r="I61"/>
    </row>
    <row r="62" spans="9:9">
      <c r="I62"/>
    </row>
    <row r="63" spans="9:9">
      <c r="I63"/>
    </row>
    <row r="64" spans="9:9">
      <c r="I64"/>
    </row>
    <row r="65" spans="9:9">
      <c r="I65"/>
    </row>
    <row r="66" spans="9:9">
      <c r="I66"/>
    </row>
    <row r="67" spans="9:9">
      <c r="I67"/>
    </row>
    <row r="68" spans="9:9">
      <c r="I68"/>
    </row>
    <row r="69" spans="9:9">
      <c r="I69"/>
    </row>
    <row r="70" spans="9:9">
      <c r="I70"/>
    </row>
    <row r="71" spans="9:9">
      <c r="I71"/>
    </row>
    <row r="72" spans="9:9">
      <c r="I72"/>
    </row>
    <row r="73" spans="9:9">
      <c r="I73"/>
    </row>
    <row r="74" spans="9:9">
      <c r="I74"/>
    </row>
    <row r="75" spans="9:9">
      <c r="I75"/>
    </row>
    <row r="76" spans="9:9">
      <c r="I76"/>
    </row>
    <row r="77" spans="9:9">
      <c r="I77"/>
    </row>
    <row r="78" spans="9:9">
      <c r="I78"/>
    </row>
    <row r="79" spans="9:9">
      <c r="I79"/>
    </row>
    <row r="80" spans="9:9">
      <c r="I80"/>
    </row>
    <row r="81" spans="9:9">
      <c r="I81"/>
    </row>
    <row r="82" spans="9:9">
      <c r="I82"/>
    </row>
    <row r="83" spans="9:9">
      <c r="I83"/>
    </row>
    <row r="84" spans="9:9">
      <c r="I84"/>
    </row>
    <row r="85" spans="9:9">
      <c r="I85"/>
    </row>
    <row r="86" spans="9:9">
      <c r="I86"/>
    </row>
    <row r="87" spans="9:9">
      <c r="I87"/>
    </row>
    <row r="88" spans="9:9">
      <c r="I88"/>
    </row>
    <row r="89" spans="9:9">
      <c r="I89"/>
    </row>
    <row r="90" spans="9:9">
      <c r="I90"/>
    </row>
    <row r="91" spans="9:9">
      <c r="I91"/>
    </row>
    <row r="92" spans="9:9">
      <c r="I92"/>
    </row>
    <row r="93" spans="9:9">
      <c r="I93"/>
    </row>
    <row r="94" spans="9:9">
      <c r="I94"/>
    </row>
    <row r="95" spans="9:9">
      <c r="I95"/>
    </row>
    <row r="96" spans="9:9">
      <c r="I96"/>
    </row>
    <row r="97" spans="9:9">
      <c r="I97"/>
    </row>
    <row r="98" spans="9:9">
      <c r="I98"/>
    </row>
    <row r="99" spans="9:9">
      <c r="I99"/>
    </row>
    <row r="100" spans="9:9">
      <c r="I100"/>
    </row>
    <row r="101" spans="9:9">
      <c r="I101"/>
    </row>
    <row r="102" spans="9:9">
      <c r="I102"/>
    </row>
    <row r="103" spans="9:9">
      <c r="I103"/>
    </row>
    <row r="104" spans="9:9">
      <c r="I104"/>
    </row>
    <row r="105" spans="9:9">
      <c r="I105"/>
    </row>
    <row r="106" spans="9:9">
      <c r="I106"/>
    </row>
    <row r="107" spans="9:9">
      <c r="I107"/>
    </row>
    <row r="108" spans="9:9">
      <c r="I108"/>
    </row>
    <row r="109" spans="9:9">
      <c r="I109"/>
    </row>
    <row r="110" spans="9:9">
      <c r="I110"/>
    </row>
    <row r="111" spans="9:9">
      <c r="I111"/>
    </row>
    <row r="112" spans="9:9">
      <c r="I112"/>
    </row>
    <row r="113" spans="9:9">
      <c r="I113"/>
    </row>
    <row r="114" spans="9:9">
      <c r="I114"/>
    </row>
    <row r="115" spans="9:9">
      <c r="I115"/>
    </row>
    <row r="116" spans="9:9">
      <c r="I116"/>
    </row>
    <row r="117" spans="9:9">
      <c r="I117"/>
    </row>
    <row r="118" spans="9:9">
      <c r="I118"/>
    </row>
    <row r="119" spans="9:9">
      <c r="I119"/>
    </row>
    <row r="120" spans="9:9">
      <c r="I120"/>
    </row>
    <row r="121" spans="9:9">
      <c r="I121"/>
    </row>
    <row r="122" spans="9:9">
      <c r="I122"/>
    </row>
    <row r="123" spans="9:9">
      <c r="I123"/>
    </row>
    <row r="124" spans="9:9">
      <c r="I124"/>
    </row>
    <row r="125" spans="9:9">
      <c r="I125"/>
    </row>
    <row r="126" spans="9:9">
      <c r="I126"/>
    </row>
    <row r="127" spans="9:9">
      <c r="I127"/>
    </row>
    <row r="128" spans="9:9">
      <c r="I128"/>
    </row>
    <row r="129" spans="9:9">
      <c r="I129"/>
    </row>
    <row r="130" spans="9:9">
      <c r="I130"/>
    </row>
    <row r="131" spans="9:9">
      <c r="I131"/>
    </row>
    <row r="132" spans="9:9">
      <c r="I132"/>
    </row>
    <row r="133" spans="9:9">
      <c r="I133"/>
    </row>
    <row r="134" spans="9:9">
      <c r="I134"/>
    </row>
    <row r="135" spans="9:9">
      <c r="I135"/>
    </row>
    <row r="136" spans="9:9">
      <c r="I136"/>
    </row>
    <row r="137" spans="9:9">
      <c r="I137"/>
    </row>
    <row r="138" spans="9:9">
      <c r="I138"/>
    </row>
    <row r="139" spans="9:9">
      <c r="I139"/>
    </row>
    <row r="140" spans="9:9">
      <c r="I140"/>
    </row>
    <row r="141" spans="9:9">
      <c r="I141"/>
    </row>
    <row r="142" spans="9:9">
      <c r="I142"/>
    </row>
    <row r="143" spans="9:9">
      <c r="I143"/>
    </row>
    <row r="144" spans="9:9">
      <c r="I144"/>
    </row>
    <row r="145" spans="9:9">
      <c r="I145"/>
    </row>
    <row r="146" spans="9:9">
      <c r="I146"/>
    </row>
    <row r="147" spans="9:9">
      <c r="I147"/>
    </row>
    <row r="148" spans="9:9">
      <c r="I148"/>
    </row>
  </sheetData>
  <mergeCells count="1">
    <mergeCell ref="A1:A2"/>
  </mergeCells>
  <pageMargins left="0.75" right="0.75" top="1" bottom="1" header="0.5" footer="0.5"/>
  <pageSetup paperSize="9" orientation="portrait" horizontalDpi="0" verticalDpi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117"/>
  <sheetViews>
    <sheetView zoomScale="110" zoomScaleNormal="110" zoomScalePageLayoutView="110" workbookViewId="0">
      <selection activeCell="F27" sqref="F27"/>
    </sheetView>
  </sheetViews>
  <sheetFormatPr baseColWidth="10" defaultColWidth="8.83203125" defaultRowHeight="15"/>
  <cols>
    <col min="1" max="1" width="80" customWidth="1"/>
    <col min="2" max="4" width="14" hidden="1" customWidth="1"/>
    <col min="5" max="7" width="14" customWidth="1"/>
    <col min="8" max="8" width="13.6640625" bestFit="1" customWidth="1"/>
    <col min="9" max="10" width="14" customWidth="1"/>
    <col min="11" max="11" width="11.5" bestFit="1" customWidth="1"/>
  </cols>
  <sheetData>
    <row r="1" spans="1:13" ht="17">
      <c r="A1" s="685" t="s">
        <v>532</v>
      </c>
      <c r="B1" s="686"/>
      <c r="C1" s="686"/>
      <c r="D1" s="686"/>
      <c r="E1" s="686"/>
      <c r="F1" s="686" t="s">
        <v>534</v>
      </c>
      <c r="G1" s="686" t="s">
        <v>533</v>
      </c>
      <c r="I1" s="686"/>
      <c r="J1" s="713"/>
    </row>
    <row r="2" spans="1:13" ht="17">
      <c r="A2" s="687" t="s">
        <v>538</v>
      </c>
      <c r="J2" s="713"/>
      <c r="K2" s="713"/>
    </row>
    <row r="3" spans="1:13" s="720" customFormat="1" ht="17">
      <c r="A3" s="729" t="s">
        <v>87</v>
      </c>
      <c r="B3" s="730"/>
      <c r="C3" s="730"/>
      <c r="D3" s="730"/>
      <c r="E3" s="730"/>
      <c r="F3" s="683">
        <v>176473</v>
      </c>
      <c r="G3" s="730">
        <v>144864</v>
      </c>
      <c r="H3" s="730"/>
      <c r="I3" s="730"/>
      <c r="J3" s="732"/>
      <c r="K3" s="732"/>
    </row>
    <row r="4" spans="1:13" s="720" customFormat="1" ht="17">
      <c r="A4" s="729" t="s">
        <v>88</v>
      </c>
      <c r="B4" s="730"/>
      <c r="C4" s="730"/>
      <c r="D4" s="730"/>
      <c r="E4" s="730"/>
      <c r="F4" s="684">
        <v>528</v>
      </c>
      <c r="G4" s="731">
        <v>1373</v>
      </c>
      <c r="H4" s="730"/>
      <c r="I4" s="730"/>
      <c r="J4" s="732"/>
      <c r="K4" s="732"/>
    </row>
    <row r="5" spans="1:13" ht="17">
      <c r="A5" s="688" t="s">
        <v>89</v>
      </c>
      <c r="B5" s="683"/>
      <c r="C5" s="683"/>
      <c r="D5" s="683"/>
      <c r="E5" s="683"/>
      <c r="F5" s="684">
        <v>274</v>
      </c>
      <c r="G5" s="684">
        <v>233</v>
      </c>
      <c r="H5" s="683"/>
      <c r="I5" s="683"/>
      <c r="J5" s="714"/>
      <c r="K5" s="714"/>
      <c r="L5" s="715"/>
      <c r="M5" s="715"/>
    </row>
    <row r="6" spans="1:13" s="720" customFormat="1" ht="17">
      <c r="A6" s="729" t="s">
        <v>90</v>
      </c>
      <c r="B6" s="730"/>
      <c r="C6" s="730"/>
      <c r="D6" s="730"/>
      <c r="E6" s="730"/>
      <c r="F6" s="684">
        <v>1528</v>
      </c>
      <c r="G6" s="731">
        <v>1474</v>
      </c>
      <c r="H6" s="730"/>
      <c r="I6" s="730"/>
      <c r="J6" s="732"/>
      <c r="K6" s="732"/>
      <c r="L6" s="733"/>
      <c r="M6" s="733"/>
    </row>
    <row r="7" spans="1:13" s="728" customFormat="1" ht="17">
      <c r="A7" s="688" t="s">
        <v>539</v>
      </c>
      <c r="B7" s="683"/>
      <c r="F7" s="684">
        <v>866</v>
      </c>
      <c r="G7" s="684">
        <v>810</v>
      </c>
      <c r="H7" s="683"/>
      <c r="I7" s="683"/>
      <c r="J7" s="726"/>
      <c r="K7" s="726"/>
      <c r="L7" s="727"/>
      <c r="M7" s="727"/>
    </row>
    <row r="8" spans="1:13" s="728" customFormat="1" ht="17">
      <c r="A8" s="688" t="s">
        <v>91</v>
      </c>
      <c r="B8" s="683"/>
      <c r="C8" s="683"/>
      <c r="D8" s="683"/>
      <c r="E8" s="683"/>
      <c r="F8" s="684">
        <v>6964</v>
      </c>
      <c r="G8" s="684">
        <v>4302</v>
      </c>
      <c r="H8" s="683"/>
      <c r="I8" s="683"/>
      <c r="J8" s="726"/>
      <c r="K8" s="726"/>
      <c r="L8" s="727"/>
    </row>
    <row r="9" spans="1:13" s="728" customFormat="1" ht="17">
      <c r="A9" s="688" t="s">
        <v>92</v>
      </c>
      <c r="B9" s="683"/>
      <c r="C9" s="683"/>
      <c r="D9" s="683"/>
      <c r="E9" s="683"/>
      <c r="F9" s="684">
        <v>331</v>
      </c>
      <c r="G9" s="684">
        <v>446</v>
      </c>
      <c r="H9" s="683"/>
      <c r="I9" s="683"/>
      <c r="J9" s="726"/>
      <c r="K9" s="726"/>
    </row>
    <row r="10" spans="1:13" s="728" customFormat="1" ht="17">
      <c r="A10" s="688" t="s">
        <v>540</v>
      </c>
      <c r="B10" s="683"/>
      <c r="C10" s="683"/>
      <c r="D10" s="683"/>
      <c r="E10" s="683"/>
      <c r="F10" s="684">
        <v>10</v>
      </c>
      <c r="G10" s="684">
        <v>17</v>
      </c>
      <c r="H10" s="683"/>
      <c r="I10" s="683"/>
      <c r="J10" s="725"/>
      <c r="K10" s="725"/>
    </row>
    <row r="11" spans="1:13" s="728" customFormat="1" ht="17">
      <c r="A11" s="688" t="s">
        <v>94</v>
      </c>
      <c r="B11" s="683"/>
      <c r="C11" s="683"/>
      <c r="D11" s="683"/>
      <c r="E11" s="683"/>
      <c r="F11" s="684">
        <v>7651</v>
      </c>
      <c r="G11" s="684">
        <v>1223</v>
      </c>
      <c r="H11" s="683"/>
      <c r="I11" s="683"/>
      <c r="J11" s="726"/>
      <c r="K11" s="726"/>
    </row>
    <row r="12" spans="1:13" s="728" customFormat="1" ht="17">
      <c r="A12" s="688" t="s">
        <v>95</v>
      </c>
      <c r="B12" s="683"/>
      <c r="C12" s="683"/>
      <c r="D12" s="683"/>
      <c r="E12" s="683"/>
      <c r="F12" s="684">
        <v>30781</v>
      </c>
      <c r="G12" s="684">
        <v>10</v>
      </c>
      <c r="H12" s="683"/>
      <c r="I12" s="683"/>
      <c r="J12" s="726"/>
      <c r="K12" s="726"/>
    </row>
    <row r="13" spans="1:13" s="728" customFormat="1" ht="17">
      <c r="A13" s="688" t="s">
        <v>541</v>
      </c>
      <c r="B13" s="683"/>
      <c r="C13" s="683"/>
      <c r="D13" s="683"/>
      <c r="E13" s="683"/>
      <c r="F13" s="684">
        <v>194625</v>
      </c>
      <c r="G13" s="684">
        <v>154752</v>
      </c>
      <c r="H13" s="683"/>
      <c r="I13" s="683"/>
      <c r="J13" s="726"/>
      <c r="K13" s="726"/>
    </row>
    <row r="14" spans="1:13" ht="17">
      <c r="A14" s="687" t="s">
        <v>97</v>
      </c>
      <c r="B14" s="683"/>
      <c r="C14" s="683"/>
      <c r="D14" s="683"/>
      <c r="E14" s="683"/>
      <c r="H14" s="683"/>
      <c r="I14" s="683"/>
      <c r="J14" s="713"/>
      <c r="K14" s="713"/>
      <c r="M14" s="713"/>
    </row>
    <row r="15" spans="1:13" ht="17">
      <c r="A15" s="688" t="s">
        <v>89</v>
      </c>
      <c r="B15" s="683"/>
      <c r="C15" s="683"/>
      <c r="D15" s="683"/>
      <c r="E15" s="683"/>
      <c r="F15" s="684">
        <v>10</v>
      </c>
      <c r="G15" s="684">
        <v>4</v>
      </c>
      <c r="H15" s="683"/>
      <c r="I15" s="683"/>
      <c r="J15" s="713"/>
      <c r="K15" s="714"/>
      <c r="L15" s="713"/>
      <c r="M15" s="713"/>
    </row>
    <row r="16" spans="1:13" ht="17">
      <c r="A16" s="688" t="s">
        <v>98</v>
      </c>
      <c r="B16" s="683"/>
      <c r="C16" s="683"/>
      <c r="D16" s="683"/>
      <c r="E16" s="683"/>
      <c r="F16" s="684">
        <v>58</v>
      </c>
      <c r="G16" s="684">
        <v>42</v>
      </c>
      <c r="H16" s="683"/>
      <c r="I16" s="683"/>
      <c r="J16" s="714"/>
      <c r="K16" s="714"/>
      <c r="L16" s="713"/>
      <c r="M16" s="713"/>
    </row>
    <row r="17" spans="1:13" ht="17">
      <c r="A17" s="688" t="s">
        <v>542</v>
      </c>
      <c r="B17" s="683"/>
      <c r="C17" s="683"/>
      <c r="D17" s="683"/>
      <c r="E17" s="683"/>
      <c r="F17" s="684">
        <v>148</v>
      </c>
      <c r="G17" s="684">
        <v>143</v>
      </c>
      <c r="H17" s="683"/>
      <c r="I17" s="683"/>
      <c r="J17" s="714"/>
      <c r="K17" s="714"/>
      <c r="L17" s="713"/>
      <c r="M17" s="713"/>
    </row>
    <row r="18" spans="1:13" ht="17">
      <c r="A18" s="688" t="s">
        <v>94</v>
      </c>
      <c r="B18" s="683"/>
      <c r="C18" s="683"/>
      <c r="D18" s="683"/>
      <c r="E18" s="683"/>
      <c r="F18" s="684">
        <v>5827</v>
      </c>
      <c r="G18" s="684">
        <v>13565</v>
      </c>
      <c r="H18" s="683"/>
      <c r="I18" s="683"/>
      <c r="J18" s="714"/>
      <c r="K18" s="714"/>
      <c r="L18" s="713"/>
      <c r="M18" s="713"/>
    </row>
    <row r="19" spans="1:13" ht="17">
      <c r="A19" s="688" t="s">
        <v>99</v>
      </c>
      <c r="B19" s="683"/>
      <c r="C19" s="683"/>
      <c r="D19" s="683"/>
      <c r="E19" s="683"/>
      <c r="F19" s="684">
        <v>10</v>
      </c>
      <c r="G19" s="684">
        <v>0</v>
      </c>
      <c r="H19" s="683"/>
      <c r="I19" s="683"/>
      <c r="J19" s="714"/>
      <c r="K19" s="714"/>
      <c r="L19" s="713"/>
      <c r="M19" s="713"/>
    </row>
    <row r="20" spans="1:13" ht="17">
      <c r="A20" s="688" t="s">
        <v>95</v>
      </c>
      <c r="B20" s="683"/>
      <c r="C20" s="683"/>
      <c r="D20" s="683"/>
      <c r="E20" s="683"/>
      <c r="F20" s="684">
        <v>9415</v>
      </c>
      <c r="G20" s="684">
        <v>8105</v>
      </c>
      <c r="H20" s="683"/>
      <c r="I20" s="683"/>
      <c r="J20" s="714"/>
      <c r="K20" s="714"/>
      <c r="L20" s="713"/>
      <c r="M20" s="713"/>
    </row>
    <row r="21" spans="1:13" ht="17">
      <c r="A21" s="688" t="s">
        <v>100</v>
      </c>
      <c r="B21" s="683"/>
      <c r="C21" s="683"/>
      <c r="D21" s="683"/>
      <c r="E21" s="683"/>
      <c r="F21" s="761">
        <v>6949</v>
      </c>
      <c r="G21" s="761">
        <v>793</v>
      </c>
      <c r="H21" s="683"/>
      <c r="I21" s="683"/>
      <c r="J21" s="714"/>
      <c r="K21" s="714"/>
      <c r="L21" s="713"/>
      <c r="M21" s="713"/>
    </row>
    <row r="22" spans="1:13" ht="17">
      <c r="A22" s="688" t="s">
        <v>543</v>
      </c>
      <c r="B22" s="683"/>
      <c r="C22" s="683"/>
      <c r="D22" s="683"/>
      <c r="E22" s="683"/>
      <c r="F22" s="684">
        <v>22417</v>
      </c>
      <c r="G22" s="684">
        <v>22652</v>
      </c>
      <c r="H22" s="683"/>
      <c r="I22" s="683"/>
      <c r="J22" s="714"/>
      <c r="K22" s="714"/>
      <c r="L22" s="713"/>
      <c r="M22" s="713"/>
    </row>
    <row r="23" spans="1:13" ht="17">
      <c r="A23" s="688" t="s">
        <v>544</v>
      </c>
      <c r="B23" s="683"/>
      <c r="C23" s="683"/>
      <c r="D23" s="683"/>
      <c r="E23" s="683"/>
      <c r="F23" s="684">
        <v>217042</v>
      </c>
      <c r="G23" s="684">
        <v>177404</v>
      </c>
      <c r="H23" s="683"/>
      <c r="I23" s="683"/>
      <c r="J23" s="714"/>
      <c r="K23" s="714"/>
      <c r="L23" s="713"/>
      <c r="M23" s="713"/>
    </row>
    <row r="24" spans="1:13" ht="17">
      <c r="A24" s="687" t="s">
        <v>190</v>
      </c>
      <c r="C24" s="683"/>
      <c r="D24" s="683"/>
      <c r="E24" s="683"/>
      <c r="J24" s="713"/>
      <c r="K24" s="713"/>
      <c r="L24" s="713"/>
      <c r="M24" s="713"/>
    </row>
    <row r="25" spans="1:13" s="739" customFormat="1" ht="17">
      <c r="A25" s="738" t="s">
        <v>45</v>
      </c>
      <c r="C25" s="740"/>
      <c r="D25" s="740"/>
      <c r="E25" s="740"/>
      <c r="F25" s="741">
        <v>113513</v>
      </c>
      <c r="G25" s="741">
        <v>78013</v>
      </c>
      <c r="H25" s="741"/>
      <c r="I25" s="740"/>
      <c r="J25" s="742"/>
      <c r="K25" s="742"/>
      <c r="L25" s="742"/>
      <c r="M25" s="742"/>
    </row>
    <row r="26" spans="1:13" ht="17">
      <c r="A26" s="686" t="s">
        <v>787</v>
      </c>
      <c r="C26" s="683"/>
      <c r="D26" s="683"/>
      <c r="E26" s="683"/>
      <c r="F26" s="684">
        <v>226</v>
      </c>
      <c r="G26" s="684">
        <v>9816</v>
      </c>
      <c r="H26" s="684"/>
      <c r="I26" s="684">
        <f>+G26-F26</f>
        <v>9590</v>
      </c>
      <c r="J26" s="713"/>
      <c r="K26" s="713"/>
      <c r="L26" s="713"/>
      <c r="M26" s="713"/>
    </row>
    <row r="27" spans="1:13" ht="17">
      <c r="A27" s="686" t="s">
        <v>788</v>
      </c>
      <c r="C27" s="683"/>
      <c r="D27" s="683"/>
      <c r="E27" s="683"/>
      <c r="F27" s="684">
        <v>5156</v>
      </c>
      <c r="G27" s="684">
        <v>27170</v>
      </c>
      <c r="H27" s="684"/>
      <c r="I27" s="684">
        <f>+G27-F27</f>
        <v>22014</v>
      </c>
      <c r="J27" s="713"/>
      <c r="K27" s="713"/>
      <c r="L27" s="713"/>
      <c r="M27" s="713"/>
    </row>
    <row r="28" spans="1:13" ht="17">
      <c r="A28" s="686" t="s">
        <v>789</v>
      </c>
      <c r="C28" s="683"/>
      <c r="D28" s="683"/>
      <c r="E28" s="683"/>
      <c r="F28" s="684">
        <v>14509</v>
      </c>
      <c r="G28" s="684">
        <v>0</v>
      </c>
      <c r="H28" s="684"/>
      <c r="I28" s="684">
        <f t="shared" ref="I28:I30" si="0">+G28-F28</f>
        <v>-14509</v>
      </c>
      <c r="J28" s="713"/>
      <c r="K28" s="713"/>
      <c r="L28" s="713"/>
      <c r="M28" s="713"/>
    </row>
    <row r="29" spans="1:13" ht="17">
      <c r="A29" s="686" t="s">
        <v>790</v>
      </c>
      <c r="C29" s="683"/>
      <c r="D29" s="683"/>
      <c r="E29" s="683"/>
      <c r="F29" s="684">
        <v>201</v>
      </c>
      <c r="G29" s="684">
        <v>1484</v>
      </c>
      <c r="H29" s="684"/>
      <c r="I29" s="684">
        <f t="shared" si="0"/>
        <v>1283</v>
      </c>
      <c r="J29" s="713"/>
      <c r="K29" s="713"/>
      <c r="L29" s="713"/>
      <c r="M29" s="713"/>
    </row>
    <row r="30" spans="1:13" ht="17">
      <c r="A30" s="686" t="s">
        <v>791</v>
      </c>
      <c r="C30" s="683"/>
      <c r="D30" s="683"/>
      <c r="E30" s="683"/>
      <c r="F30" s="684">
        <v>13866</v>
      </c>
      <c r="G30" s="684">
        <v>0</v>
      </c>
      <c r="H30" s="684"/>
      <c r="I30" s="684">
        <f t="shared" si="0"/>
        <v>-13866</v>
      </c>
      <c r="J30" s="713"/>
      <c r="K30" s="713"/>
      <c r="L30" s="713"/>
      <c r="M30" s="713"/>
    </row>
    <row r="31" spans="1:13" ht="17">
      <c r="A31" s="686" t="s">
        <v>792</v>
      </c>
      <c r="C31" s="683"/>
      <c r="D31" s="683"/>
      <c r="E31" s="683"/>
      <c r="F31" s="684">
        <v>25668</v>
      </c>
      <c r="G31" s="684">
        <v>-20409</v>
      </c>
      <c r="H31" s="684">
        <f>+SUM(G26:G31)</f>
        <v>18061</v>
      </c>
      <c r="I31" s="684">
        <f>+G31-F31</f>
        <v>-46077</v>
      </c>
      <c r="J31" s="713"/>
      <c r="K31" s="713"/>
      <c r="L31" s="713"/>
      <c r="M31" s="713"/>
    </row>
    <row r="32" spans="1:13" s="739" customFormat="1" ht="17">
      <c r="A32" s="738" t="s">
        <v>793</v>
      </c>
      <c r="C32" s="740"/>
      <c r="D32" s="740"/>
      <c r="E32" s="740"/>
      <c r="F32" s="741">
        <v>107370</v>
      </c>
      <c r="G32" s="741">
        <v>72464</v>
      </c>
      <c r="H32" s="741"/>
      <c r="I32" s="740"/>
      <c r="J32" s="742"/>
      <c r="K32" s="742"/>
      <c r="L32" s="742"/>
      <c r="M32" s="742"/>
    </row>
    <row r="33" spans="1:13" s="739" customFormat="1" ht="17">
      <c r="A33" s="738" t="s">
        <v>794</v>
      </c>
      <c r="C33" s="740"/>
      <c r="D33" s="740"/>
      <c r="E33" s="740"/>
      <c r="F33" s="741">
        <v>6143</v>
      </c>
      <c r="G33" s="741">
        <v>5549</v>
      </c>
      <c r="H33" s="741"/>
      <c r="I33" s="740"/>
      <c r="J33" s="742"/>
      <c r="K33" s="742"/>
      <c r="L33" s="742"/>
      <c r="M33" s="742"/>
    </row>
    <row r="34" spans="1:13" ht="17">
      <c r="A34" s="686" t="s">
        <v>795</v>
      </c>
      <c r="C34" s="683"/>
      <c r="D34" s="683"/>
      <c r="E34" s="683"/>
      <c r="F34" s="684">
        <v>47844</v>
      </c>
      <c r="G34" s="684">
        <v>10096</v>
      </c>
      <c r="H34" s="684">
        <f>+SUM(G35:G40)+G33</f>
        <v>70277</v>
      </c>
      <c r="I34" s="684">
        <f>+H34+H31</f>
        <v>88338</v>
      </c>
      <c r="J34" s="713"/>
      <c r="K34" s="713"/>
      <c r="L34" s="713"/>
      <c r="M34" s="713"/>
    </row>
    <row r="35" spans="1:13" ht="17">
      <c r="A35" s="686" t="s">
        <v>796</v>
      </c>
      <c r="C35" s="683"/>
      <c r="D35" s="683"/>
      <c r="E35" s="683"/>
      <c r="F35" s="684">
        <v>47511</v>
      </c>
      <c r="G35" s="684">
        <v>0</v>
      </c>
      <c r="H35" s="684"/>
      <c r="I35" s="683"/>
      <c r="J35" s="713"/>
      <c r="K35" s="713"/>
      <c r="L35" s="713"/>
      <c r="M35" s="713"/>
    </row>
    <row r="36" spans="1:13" ht="17">
      <c r="A36" s="686" t="s">
        <v>797</v>
      </c>
      <c r="C36" s="683"/>
      <c r="D36" s="683"/>
      <c r="E36" s="683"/>
      <c r="F36" s="684">
        <v>-271</v>
      </c>
      <c r="G36" s="684">
        <v>0</v>
      </c>
      <c r="H36" s="684"/>
      <c r="I36" s="728"/>
      <c r="J36" s="713"/>
      <c r="K36" s="713"/>
      <c r="L36" s="713"/>
      <c r="M36" s="713"/>
    </row>
    <row r="37" spans="1:13" ht="17">
      <c r="A37" s="686" t="s">
        <v>798</v>
      </c>
      <c r="C37" s="683"/>
      <c r="D37" s="683"/>
      <c r="E37" s="683"/>
      <c r="F37" s="684">
        <v>47844</v>
      </c>
      <c r="G37" s="684">
        <v>10096</v>
      </c>
      <c r="I37" s="684">
        <f>+G37-F37</f>
        <v>-37748</v>
      </c>
      <c r="J37" s="748">
        <f>+I34-G25</f>
        <v>10325</v>
      </c>
      <c r="K37" s="748">
        <f>+G37-J37</f>
        <v>-229</v>
      </c>
      <c r="L37" s="713"/>
      <c r="M37" s="713"/>
    </row>
    <row r="38" spans="1:13" ht="17">
      <c r="A38" s="686" t="s">
        <v>799</v>
      </c>
      <c r="C38" s="683"/>
      <c r="D38" s="683"/>
      <c r="E38" s="683"/>
      <c r="F38" s="684">
        <v>411</v>
      </c>
      <c r="G38" s="684">
        <v>566</v>
      </c>
      <c r="H38" s="684"/>
      <c r="I38" s="683"/>
      <c r="J38" s="748">
        <f>+I34-G32</f>
        <v>15874</v>
      </c>
      <c r="K38" s="748">
        <f>+J38-G34-G33</f>
        <v>229</v>
      </c>
      <c r="L38" s="713"/>
      <c r="M38" s="713"/>
    </row>
    <row r="39" spans="1:13" ht="17">
      <c r="A39" s="686" t="s">
        <v>800</v>
      </c>
      <c r="C39" s="683"/>
      <c r="D39" s="683"/>
      <c r="E39" s="683"/>
      <c r="F39" s="684">
        <v>-33</v>
      </c>
      <c r="G39" s="684">
        <v>-57</v>
      </c>
      <c r="H39" s="684"/>
      <c r="I39" s="683"/>
      <c r="J39" s="713"/>
      <c r="K39" s="713"/>
      <c r="L39" s="713"/>
      <c r="M39" s="713"/>
    </row>
    <row r="40" spans="1:13" ht="17">
      <c r="A40" s="686" t="s">
        <v>801</v>
      </c>
      <c r="C40" s="683"/>
      <c r="D40" s="683"/>
      <c r="E40" s="683"/>
      <c r="F40" s="684">
        <v>126</v>
      </c>
      <c r="G40" s="684">
        <v>54123</v>
      </c>
      <c r="I40" s="684">
        <f>+G40-F40</f>
        <v>53997</v>
      </c>
      <c r="J40" s="684"/>
      <c r="K40" s="713"/>
      <c r="L40" s="713"/>
      <c r="M40" s="713"/>
    </row>
    <row r="41" spans="1:13" ht="32">
      <c r="A41" s="688" t="s">
        <v>545</v>
      </c>
      <c r="B41" s="683"/>
      <c r="C41" s="683"/>
      <c r="D41" s="683"/>
      <c r="E41" s="683"/>
      <c r="F41" s="684">
        <v>107370</v>
      </c>
      <c r="G41" s="684">
        <v>72464</v>
      </c>
      <c r="H41" s="683"/>
      <c r="I41" s="683"/>
      <c r="J41" s="713"/>
      <c r="K41" s="713"/>
      <c r="L41" s="713"/>
    </row>
    <row r="42" spans="1:13" ht="17">
      <c r="A42" s="688" t="s">
        <v>546</v>
      </c>
      <c r="B42" s="683"/>
      <c r="C42" s="683"/>
      <c r="D42" s="683"/>
      <c r="E42" s="683"/>
      <c r="F42" s="684">
        <v>6143</v>
      </c>
      <c r="G42" s="684">
        <v>5549</v>
      </c>
      <c r="J42" s="713"/>
      <c r="K42" s="713"/>
      <c r="M42" s="715"/>
    </row>
    <row r="43" spans="1:13" ht="17">
      <c r="A43" s="688" t="s">
        <v>547</v>
      </c>
      <c r="B43" s="716"/>
      <c r="C43" s="683"/>
      <c r="D43" s="683"/>
      <c r="E43" s="683"/>
      <c r="F43" s="684">
        <v>113513</v>
      </c>
      <c r="G43" s="684">
        <v>78013</v>
      </c>
      <c r="H43" s="716"/>
      <c r="I43" s="716"/>
      <c r="J43" s="714"/>
      <c r="K43" s="714"/>
      <c r="L43" s="715"/>
      <c r="M43" s="715"/>
    </row>
    <row r="44" spans="1:13" ht="17">
      <c r="A44" s="687" t="s">
        <v>548</v>
      </c>
      <c r="B44" s="683"/>
      <c r="C44" s="683"/>
      <c r="D44" s="683"/>
      <c r="E44" s="683"/>
      <c r="I44" s="683"/>
      <c r="J44" s="714"/>
      <c r="K44" s="714"/>
      <c r="L44" s="715"/>
      <c r="M44" s="715"/>
    </row>
    <row r="45" spans="1:13" ht="17">
      <c r="A45" s="688" t="s">
        <v>113</v>
      </c>
      <c r="B45" s="683"/>
      <c r="C45" s="683"/>
      <c r="D45" s="683"/>
      <c r="E45" s="683"/>
      <c r="F45" s="684">
        <v>1860</v>
      </c>
      <c r="G45" s="684">
        <v>1321</v>
      </c>
      <c r="I45" s="683"/>
      <c r="J45" s="714"/>
      <c r="K45" s="714"/>
      <c r="L45" s="715"/>
      <c r="M45" s="715"/>
    </row>
    <row r="46" spans="1:13" ht="17">
      <c r="A46" s="688" t="s">
        <v>114</v>
      </c>
      <c r="B46" s="683"/>
      <c r="C46" s="683"/>
      <c r="D46" s="683"/>
      <c r="E46" s="683"/>
      <c r="F46" s="684">
        <v>39922</v>
      </c>
      <c r="G46" s="684">
        <v>35188</v>
      </c>
      <c r="I46" s="683"/>
      <c r="J46" s="714"/>
      <c r="K46" s="714"/>
      <c r="L46" s="715"/>
      <c r="M46" s="715"/>
    </row>
    <row r="47" spans="1:13" ht="17">
      <c r="A47" s="688" t="s">
        <v>115</v>
      </c>
      <c r="B47" s="683"/>
      <c r="C47" s="683"/>
      <c r="D47" s="683"/>
      <c r="E47" s="683"/>
      <c r="F47" s="684">
        <v>36016</v>
      </c>
      <c r="G47" s="684">
        <v>48817</v>
      </c>
      <c r="I47" s="683"/>
      <c r="J47" s="714"/>
      <c r="K47" s="714"/>
      <c r="L47" s="715"/>
      <c r="M47" s="715"/>
    </row>
    <row r="48" spans="1:13" ht="17">
      <c r="A48" s="688" t="s">
        <v>116</v>
      </c>
      <c r="B48" s="683"/>
      <c r="C48" s="683"/>
      <c r="D48" s="683"/>
      <c r="E48" s="683"/>
      <c r="F48" s="684">
        <v>108</v>
      </c>
      <c r="G48" s="684">
        <v>81</v>
      </c>
      <c r="I48" s="683"/>
      <c r="J48" s="714"/>
      <c r="K48" s="714"/>
      <c r="L48" s="715"/>
      <c r="M48" s="715"/>
    </row>
    <row r="49" spans="1:13" ht="17">
      <c r="A49" s="688" t="s">
        <v>99</v>
      </c>
      <c r="B49" s="683"/>
      <c r="C49" s="683"/>
      <c r="D49" s="683"/>
      <c r="E49" s="683"/>
      <c r="F49" s="684">
        <v>52</v>
      </c>
      <c r="G49" s="684">
        <v>10</v>
      </c>
      <c r="I49" s="683"/>
      <c r="J49" s="714"/>
      <c r="K49" s="714"/>
      <c r="L49" s="715"/>
    </row>
    <row r="50" spans="1:13" ht="17">
      <c r="A50" s="688" t="s">
        <v>549</v>
      </c>
      <c r="B50" s="683"/>
      <c r="C50" s="683"/>
      <c r="D50" s="683"/>
      <c r="E50" s="683"/>
      <c r="F50" s="684">
        <v>905</v>
      </c>
      <c r="G50" s="684">
        <v>852</v>
      </c>
      <c r="I50" s="683"/>
      <c r="J50" s="714"/>
      <c r="K50" s="714"/>
    </row>
    <row r="51" spans="1:13" ht="17">
      <c r="A51" s="688" t="s">
        <v>550</v>
      </c>
      <c r="B51" s="683"/>
      <c r="C51" s="683"/>
      <c r="D51" s="683"/>
      <c r="E51" s="683"/>
      <c r="F51" s="684">
        <v>78863</v>
      </c>
      <c r="G51" s="684">
        <v>86269</v>
      </c>
      <c r="H51" s="227">
        <f>+G51-G46</f>
        <v>51081</v>
      </c>
      <c r="I51" s="683"/>
      <c r="J51" s="714"/>
      <c r="K51" s="714"/>
      <c r="M51" s="715"/>
    </row>
    <row r="52" spans="1:13" ht="17">
      <c r="A52" s="687" t="s">
        <v>551</v>
      </c>
      <c r="B52" s="683"/>
      <c r="C52" s="683"/>
      <c r="D52" s="683"/>
      <c r="E52" s="683"/>
      <c r="I52" s="683"/>
      <c r="J52" s="714"/>
      <c r="K52" s="714"/>
      <c r="L52" s="715"/>
      <c r="M52" s="715"/>
    </row>
    <row r="53" spans="1:13" ht="17">
      <c r="A53" s="688" t="s">
        <v>113</v>
      </c>
      <c r="B53" s="683"/>
      <c r="C53" s="683"/>
      <c r="D53" s="683"/>
      <c r="E53" s="683"/>
      <c r="F53" s="684">
        <v>5349</v>
      </c>
      <c r="G53" s="684">
        <v>3976</v>
      </c>
      <c r="I53" s="683"/>
      <c r="J53" s="713"/>
      <c r="K53" s="713"/>
      <c r="L53" s="715"/>
      <c r="M53" s="715"/>
    </row>
    <row r="54" spans="1:13" ht="17">
      <c r="A54" s="688" t="s">
        <v>119</v>
      </c>
      <c r="B54" s="683"/>
      <c r="C54" s="683"/>
      <c r="D54" s="683"/>
      <c r="E54" s="683"/>
      <c r="F54" s="684">
        <v>7</v>
      </c>
      <c r="G54" s="741">
        <v>941</v>
      </c>
      <c r="I54" s="683"/>
      <c r="J54" s="713"/>
      <c r="K54" s="713"/>
      <c r="L54" s="715"/>
      <c r="M54" s="715"/>
    </row>
    <row r="55" spans="1:13" ht="17">
      <c r="A55" s="688" t="s">
        <v>120</v>
      </c>
      <c r="B55" s="683"/>
      <c r="C55" s="683"/>
      <c r="D55" s="683"/>
      <c r="E55" s="683"/>
      <c r="F55" s="684">
        <v>276</v>
      </c>
      <c r="G55" s="741">
        <v>286</v>
      </c>
      <c r="I55" s="683"/>
      <c r="J55" s="713"/>
      <c r="K55" s="713"/>
      <c r="L55" s="715"/>
      <c r="M55" s="715"/>
    </row>
    <row r="56" spans="1:13" ht="17">
      <c r="A56" s="688" t="s">
        <v>114</v>
      </c>
      <c r="B56" s="683"/>
      <c r="C56" s="683"/>
      <c r="D56" s="683"/>
      <c r="E56" s="683"/>
      <c r="F56" s="684">
        <v>18775</v>
      </c>
      <c r="G56" s="684">
        <v>7734</v>
      </c>
      <c r="I56" s="683"/>
      <c r="J56" s="714"/>
      <c r="K56" s="714"/>
      <c r="L56" s="715"/>
      <c r="M56" s="715"/>
    </row>
    <row r="57" spans="1:13" ht="17">
      <c r="A57" s="688" t="s">
        <v>552</v>
      </c>
      <c r="B57" s="683"/>
      <c r="C57" s="683"/>
      <c r="D57" s="683"/>
      <c r="E57" s="683"/>
      <c r="F57" s="684">
        <v>123</v>
      </c>
      <c r="G57" s="741">
        <v>48</v>
      </c>
      <c r="I57" s="683"/>
      <c r="J57" s="714"/>
      <c r="K57" s="714"/>
      <c r="L57" s="715"/>
      <c r="M57" s="715"/>
    </row>
    <row r="58" spans="1:13" ht="17">
      <c r="A58" s="688" t="s">
        <v>116</v>
      </c>
      <c r="B58" s="683"/>
      <c r="C58" s="683"/>
      <c r="D58" s="683"/>
      <c r="E58" s="683"/>
      <c r="F58" s="684">
        <v>65</v>
      </c>
      <c r="G58" s="741">
        <v>84</v>
      </c>
      <c r="I58" s="683"/>
      <c r="J58" s="714"/>
      <c r="K58" s="714"/>
      <c r="L58" s="715"/>
      <c r="M58" s="715"/>
    </row>
    <row r="59" spans="1:13" ht="17">
      <c r="A59" s="688" t="s">
        <v>549</v>
      </c>
      <c r="B59" s="683"/>
      <c r="C59" s="683"/>
      <c r="D59" s="683"/>
      <c r="E59" s="683"/>
      <c r="F59" s="684">
        <v>71</v>
      </c>
      <c r="G59" s="741">
        <v>53</v>
      </c>
      <c r="I59" s="683"/>
      <c r="J59" s="714"/>
      <c r="K59" s="714"/>
      <c r="L59" s="715"/>
    </row>
    <row r="60" spans="1:13" ht="17">
      <c r="A60" s="688" t="s">
        <v>553</v>
      </c>
      <c r="B60" s="683"/>
      <c r="C60" s="683"/>
      <c r="D60" s="683"/>
      <c r="E60" s="683"/>
      <c r="F60" s="684">
        <v>24666</v>
      </c>
      <c r="G60" s="684">
        <v>13122</v>
      </c>
      <c r="I60" s="683"/>
      <c r="J60" s="714"/>
      <c r="K60" s="714"/>
      <c r="M60" s="715"/>
    </row>
    <row r="61" spans="1:13" ht="17">
      <c r="A61" s="688" t="s">
        <v>554</v>
      </c>
      <c r="B61" s="683"/>
      <c r="C61" s="683"/>
      <c r="D61" s="683"/>
      <c r="E61" s="683"/>
      <c r="F61" s="684">
        <v>103529</v>
      </c>
      <c r="G61" s="684">
        <v>99391</v>
      </c>
      <c r="I61" s="683"/>
      <c r="J61" s="713"/>
      <c r="K61" s="713"/>
      <c r="L61" s="715"/>
      <c r="M61" s="715"/>
    </row>
    <row r="62" spans="1:13" ht="17">
      <c r="A62" s="688" t="s">
        <v>555</v>
      </c>
      <c r="B62" s="683"/>
      <c r="C62" s="683"/>
      <c r="D62" s="683"/>
      <c r="E62" s="683"/>
      <c r="F62" s="683">
        <v>217042</v>
      </c>
      <c r="G62" s="683">
        <v>177404</v>
      </c>
      <c r="I62" s="683"/>
      <c r="J62" s="714"/>
      <c r="K62" s="714"/>
      <c r="L62" s="715"/>
      <c r="M62" s="715"/>
    </row>
    <row r="63" spans="1:13" ht="17">
      <c r="J63" s="714"/>
      <c r="K63" s="714"/>
      <c r="L63" s="715"/>
      <c r="M63" s="715"/>
    </row>
    <row r="64" spans="1:13" ht="17">
      <c r="J64" s="714"/>
      <c r="K64" s="714"/>
      <c r="L64" s="715"/>
      <c r="M64" s="715"/>
    </row>
    <row r="65" spans="10:13" ht="17">
      <c r="J65" s="714"/>
      <c r="K65" s="714"/>
      <c r="L65" s="715"/>
      <c r="M65" s="715"/>
    </row>
    <row r="66" spans="10:13" ht="17">
      <c r="J66" s="714"/>
      <c r="K66" s="713"/>
      <c r="L66" s="715"/>
      <c r="M66" s="715"/>
    </row>
    <row r="67" spans="10:13" ht="17">
      <c r="J67" s="714"/>
      <c r="K67" s="714"/>
      <c r="L67" s="715"/>
      <c r="M67" s="715"/>
    </row>
    <row r="68" spans="10:13" ht="17">
      <c r="J68" s="714"/>
      <c r="K68" s="714"/>
      <c r="L68" s="715"/>
      <c r="M68" s="715"/>
    </row>
    <row r="69" spans="10:13" ht="17">
      <c r="J69" s="714"/>
      <c r="K69" s="714"/>
      <c r="L69" s="715"/>
      <c r="M69" s="715"/>
    </row>
    <row r="70" spans="10:13" ht="17">
      <c r="J70" s="714"/>
      <c r="K70" s="714"/>
      <c r="L70" s="715"/>
      <c r="M70" s="715"/>
    </row>
    <row r="71" spans="10:13" ht="17">
      <c r="J71" s="683"/>
      <c r="K71" s="715"/>
      <c r="L71" s="715"/>
      <c r="M71" s="715"/>
    </row>
    <row r="72" spans="10:13" ht="17">
      <c r="J72" s="683"/>
      <c r="K72" s="715"/>
      <c r="L72" s="715"/>
      <c r="M72" s="715"/>
    </row>
    <row r="73" spans="10:13" ht="17">
      <c r="J73" s="683"/>
      <c r="K73" s="715"/>
      <c r="L73" s="715"/>
      <c r="M73" s="715"/>
    </row>
    <row r="74" spans="10:13" ht="17">
      <c r="J74" s="683"/>
      <c r="K74" s="715"/>
      <c r="L74" s="715"/>
      <c r="M74" s="715"/>
    </row>
    <row r="75" spans="10:13" ht="17">
      <c r="J75" s="683"/>
      <c r="K75" s="715"/>
      <c r="L75" s="715"/>
      <c r="M75" s="715"/>
    </row>
    <row r="76" spans="10:13" ht="17">
      <c r="J76" s="683"/>
      <c r="K76" s="715"/>
      <c r="L76" s="715"/>
      <c r="M76" s="715"/>
    </row>
    <row r="77" spans="10:13" ht="17">
      <c r="J77" s="683"/>
      <c r="K77" s="715"/>
      <c r="L77" s="715"/>
      <c r="M77" s="715"/>
    </row>
    <row r="78" spans="10:13" ht="17">
      <c r="J78" s="683"/>
      <c r="K78" s="715"/>
      <c r="L78" s="715"/>
      <c r="M78" s="715"/>
    </row>
    <row r="79" spans="10:13" ht="17">
      <c r="J79" s="683"/>
      <c r="K79" s="715"/>
      <c r="L79" s="715"/>
      <c r="M79" s="715"/>
    </row>
    <row r="80" spans="10:13" ht="17">
      <c r="J80" s="683"/>
      <c r="K80" s="715"/>
      <c r="L80" s="715"/>
      <c r="M80" s="715"/>
    </row>
    <row r="81" spans="10:13" ht="17">
      <c r="J81" s="683"/>
      <c r="K81" s="715"/>
      <c r="L81" s="715"/>
      <c r="M81" s="715"/>
    </row>
    <row r="82" spans="10:13" ht="17">
      <c r="J82" s="683"/>
      <c r="L82" s="715"/>
    </row>
    <row r="83" spans="10:13">
      <c r="J83" s="683"/>
    </row>
    <row r="84" spans="10:13">
      <c r="J84" s="683"/>
    </row>
    <row r="85" spans="10:13">
      <c r="J85" s="683"/>
    </row>
    <row r="86" spans="10:13">
      <c r="J86" s="683"/>
    </row>
    <row r="87" spans="10:13">
      <c r="J87" s="683"/>
    </row>
    <row r="88" spans="10:13">
      <c r="J88" s="683"/>
    </row>
    <row r="89" spans="10:13">
      <c r="J89" s="683"/>
    </row>
    <row r="90" spans="10:13">
      <c r="J90" s="683"/>
    </row>
    <row r="91" spans="10:13">
      <c r="J91" s="683"/>
    </row>
    <row r="92" spans="10:13">
      <c r="J92" s="683"/>
    </row>
    <row r="93" spans="10:13">
      <c r="J93" s="683"/>
    </row>
    <row r="94" spans="10:13">
      <c r="J94" s="683"/>
    </row>
    <row r="95" spans="10:13">
      <c r="J95" s="683"/>
    </row>
    <row r="96" spans="10:13">
      <c r="J96" s="683"/>
    </row>
    <row r="97" spans="10:10">
      <c r="J97" s="683"/>
    </row>
    <row r="98" spans="10:10">
      <c r="J98" s="683"/>
    </row>
    <row r="99" spans="10:10">
      <c r="J99" s="683"/>
    </row>
    <row r="100" spans="10:10">
      <c r="J100" s="683"/>
    </row>
    <row r="101" spans="10:10">
      <c r="J101" s="683"/>
    </row>
    <row r="102" spans="10:10">
      <c r="J102" s="683"/>
    </row>
    <row r="103" spans="10:10">
      <c r="J103" s="683"/>
    </row>
    <row r="104" spans="10:10">
      <c r="J104" s="683"/>
    </row>
    <row r="105" spans="10:10">
      <c r="J105" s="683"/>
    </row>
    <row r="106" spans="10:10">
      <c r="J106" s="683"/>
    </row>
    <row r="107" spans="10:10">
      <c r="J107" s="683"/>
    </row>
    <row r="108" spans="10:10">
      <c r="J108" s="683"/>
    </row>
    <row r="109" spans="10:10">
      <c r="J109" s="683"/>
    </row>
    <row r="110" spans="10:10">
      <c r="J110" s="683"/>
    </row>
    <row r="111" spans="10:10">
      <c r="J111" s="683"/>
    </row>
    <row r="112" spans="10:10">
      <c r="J112" s="683"/>
    </row>
    <row r="113" spans="10:10">
      <c r="J113" s="683"/>
    </row>
    <row r="114" spans="10:10">
      <c r="J114" s="683"/>
    </row>
    <row r="115" spans="10:10">
      <c r="J115" s="683"/>
    </row>
    <row r="116" spans="10:10">
      <c r="J116" s="683"/>
    </row>
    <row r="117" spans="10:10">
      <c r="J117" s="683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0">
    <tabColor rgb="FFFF0000"/>
  </sheetPr>
  <dimension ref="A1:AR95"/>
  <sheetViews>
    <sheetView zoomScale="95" zoomScaleNormal="95" zoomScaleSheetLayoutView="95" zoomScalePageLayoutView="95" workbookViewId="0">
      <pane xSplit="1" ySplit="4" topLeftCell="B23" activePane="bottomRight" state="frozen"/>
      <selection activeCell="C12" sqref="C12"/>
      <selection pane="topRight" activeCell="C12" sqref="C12"/>
      <selection pane="bottomLeft" activeCell="C12" sqref="C12"/>
      <selection pane="bottomRight" activeCell="D55" sqref="D55"/>
    </sheetView>
  </sheetViews>
  <sheetFormatPr baseColWidth="10" defaultColWidth="8.83203125" defaultRowHeight="15"/>
  <cols>
    <col min="1" max="1" width="46.83203125" style="3" bestFit="1" customWidth="1"/>
    <col min="2" max="3" width="15.1640625" style="3" bestFit="1" customWidth="1"/>
    <col min="4" max="4" width="15.6640625" style="3" bestFit="1" customWidth="1"/>
    <col min="5" max="5" width="12.6640625" style="750" bestFit="1" customWidth="1"/>
    <col min="6" max="6" width="13.6640625" style="91" bestFit="1" customWidth="1"/>
    <col min="7" max="8" width="13.6640625" style="91" customWidth="1"/>
    <col min="9" max="10" width="13.6640625" style="3" customWidth="1"/>
    <col min="11" max="12" width="13.6640625" style="3" bestFit="1" customWidth="1"/>
    <col min="13" max="13" width="10" style="3" hidden="1" customWidth="1"/>
    <col min="14" max="14" width="17" style="3" hidden="1" customWidth="1"/>
    <col min="15" max="16" width="15.83203125" style="3" hidden="1" customWidth="1"/>
    <col min="17" max="17" width="16.83203125" style="3" hidden="1" customWidth="1"/>
    <col min="18" max="19" width="15.33203125" style="3" hidden="1" customWidth="1"/>
    <col min="20" max="20" width="8.83203125" style="3"/>
    <col min="21" max="21" width="59" style="3" hidden="1" customWidth="1"/>
    <col min="22" max="23" width="0" style="3" hidden="1" customWidth="1"/>
    <col min="24" max="24" width="10" style="3" hidden="1" customWidth="1"/>
    <col min="25" max="27" width="13.1640625" style="3" hidden="1" customWidth="1"/>
    <col min="28" max="29" width="8.83203125" style="3"/>
    <col min="30" max="30" width="80" customWidth="1"/>
    <col min="31" max="32" width="14" customWidth="1"/>
    <col min="33" max="33" width="16" customWidth="1"/>
    <col min="34" max="34" width="15" customWidth="1"/>
    <col min="35" max="35" width="24.5" customWidth="1"/>
    <col min="36" max="36" width="16" customWidth="1"/>
    <col min="37" max="37" width="8.83203125" style="3"/>
    <col min="38" max="38" width="80" customWidth="1"/>
    <col min="39" max="40" width="14" customWidth="1"/>
    <col min="41" max="41" width="16" customWidth="1"/>
    <col min="42" max="43" width="15" customWidth="1"/>
    <col min="44" max="44" width="16" customWidth="1"/>
    <col min="45" max="16384" width="8.83203125" style="3"/>
  </cols>
  <sheetData>
    <row r="1" spans="1:44" ht="19">
      <c r="A1" s="1" t="s">
        <v>38</v>
      </c>
      <c r="AD1" s="817" t="s">
        <v>772</v>
      </c>
      <c r="AG1" s="696" t="s">
        <v>557</v>
      </c>
      <c r="AJ1" s="696" t="s">
        <v>557</v>
      </c>
      <c r="AL1" s="817" t="s">
        <v>772</v>
      </c>
      <c r="AO1" s="696"/>
      <c r="AR1" s="696" t="s">
        <v>557</v>
      </c>
    </row>
    <row r="2" spans="1:44" ht="19">
      <c r="A2" s="1" t="s">
        <v>162</v>
      </c>
      <c r="AD2" s="818"/>
      <c r="AE2" s="686" t="s">
        <v>530</v>
      </c>
      <c r="AF2" s="686" t="s">
        <v>537</v>
      </c>
      <c r="AG2" s="686" t="s">
        <v>536</v>
      </c>
      <c r="AH2" s="686" t="s">
        <v>535</v>
      </c>
      <c r="AI2" s="686" t="s">
        <v>534</v>
      </c>
      <c r="AJ2" s="686" t="s">
        <v>533</v>
      </c>
      <c r="AL2" s="818"/>
      <c r="AM2" s="686" t="s">
        <v>530</v>
      </c>
      <c r="AN2" s="686" t="s">
        <v>537</v>
      </c>
      <c r="AO2" s="686" t="s">
        <v>536</v>
      </c>
      <c r="AP2" s="686" t="s">
        <v>535</v>
      </c>
      <c r="AQ2" s="686" t="s">
        <v>534</v>
      </c>
      <c r="AR2" s="686" t="s">
        <v>533</v>
      </c>
    </row>
    <row r="3" spans="1:44" ht="15" customHeight="1">
      <c r="A3" s="32"/>
      <c r="B3" s="7"/>
      <c r="C3" s="7"/>
      <c r="D3" s="7"/>
      <c r="E3" s="751"/>
      <c r="F3" s="752"/>
      <c r="G3" s="752"/>
      <c r="H3" s="752"/>
      <c r="I3" s="7"/>
      <c r="J3" s="7"/>
      <c r="K3" s="7"/>
      <c r="L3" s="7"/>
      <c r="N3" s="7" t="s">
        <v>427</v>
      </c>
      <c r="O3" s="7" t="s">
        <v>163</v>
      </c>
      <c r="P3" s="7" t="s">
        <v>428</v>
      </c>
      <c r="Q3" s="7" t="s">
        <v>427</v>
      </c>
      <c r="R3" s="7" t="s">
        <v>163</v>
      </c>
      <c r="S3" s="7" t="s">
        <v>428</v>
      </c>
      <c r="AD3" s="687" t="s">
        <v>146</v>
      </c>
      <c r="AL3" s="687" t="s">
        <v>146</v>
      </c>
    </row>
    <row r="4" spans="1:44" ht="15" customHeight="1">
      <c r="B4" s="747" t="s">
        <v>535</v>
      </c>
      <c r="C4" s="747" t="s">
        <v>534</v>
      </c>
      <c r="D4" s="747" t="s">
        <v>533</v>
      </c>
      <c r="E4" s="747" t="s">
        <v>535</v>
      </c>
      <c r="F4" s="747" t="s">
        <v>534</v>
      </c>
      <c r="G4" s="747" t="s">
        <v>533</v>
      </c>
      <c r="H4" s="753"/>
      <c r="I4" s="11"/>
      <c r="J4" s="11"/>
      <c r="K4" s="11"/>
      <c r="L4" s="11"/>
      <c r="M4" s="11"/>
      <c r="N4" s="11">
        <v>41912</v>
      </c>
      <c r="O4" s="11">
        <v>42003</v>
      </c>
      <c r="P4" s="11">
        <v>42078</v>
      </c>
      <c r="Q4" s="11">
        <v>42277</v>
      </c>
      <c r="R4" s="11">
        <v>42368</v>
      </c>
      <c r="S4" s="11">
        <v>42444</v>
      </c>
      <c r="V4" s="686" t="s">
        <v>530</v>
      </c>
      <c r="W4" s="686" t="s">
        <v>537</v>
      </c>
      <c r="X4" s="686" t="s">
        <v>536</v>
      </c>
      <c r="Y4" s="686" t="s">
        <v>535</v>
      </c>
      <c r="Z4" s="686" t="s">
        <v>534</v>
      </c>
      <c r="AA4" s="686" t="s">
        <v>533</v>
      </c>
      <c r="AD4" s="688" t="s">
        <v>147</v>
      </c>
      <c r="AE4" s="683">
        <v>1589228000</v>
      </c>
      <c r="AF4" s="683">
        <v>3139928000</v>
      </c>
      <c r="AG4" s="683">
        <v>4183288000</v>
      </c>
      <c r="AH4" s="683">
        <v>8774000000</v>
      </c>
      <c r="AI4" s="683">
        <v>7569000000</v>
      </c>
      <c r="AJ4" s="683">
        <v>1306000000</v>
      </c>
      <c r="AL4" s="688" t="s">
        <v>147</v>
      </c>
      <c r="AM4" s="683">
        <v>1589228000</v>
      </c>
      <c r="AN4" s="683">
        <v>3139928000</v>
      </c>
      <c r="AO4" s="683">
        <v>4183288000</v>
      </c>
      <c r="AP4" s="683">
        <v>8774000000</v>
      </c>
      <c r="AQ4" s="683">
        <v>7569000000</v>
      </c>
      <c r="AR4" s="683">
        <v>1306000000</v>
      </c>
    </row>
    <row r="5" spans="1:44" ht="15" customHeight="1">
      <c r="A5" s="743" t="s">
        <v>146</v>
      </c>
      <c r="B5"/>
      <c r="C5"/>
      <c r="D5"/>
      <c r="E5" s="754"/>
      <c r="F5" s="227"/>
      <c r="U5" s="687" t="s">
        <v>146</v>
      </c>
      <c r="V5"/>
      <c r="W5"/>
      <c r="X5"/>
      <c r="Y5"/>
      <c r="Z5"/>
      <c r="AA5"/>
      <c r="AD5" s="688" t="s">
        <v>148</v>
      </c>
      <c r="AE5" s="684">
        <v>-575855000</v>
      </c>
      <c r="AF5" s="684">
        <v>-264721000</v>
      </c>
      <c r="AG5" s="684">
        <v>-559281000</v>
      </c>
      <c r="AH5" s="684">
        <v>-381000000</v>
      </c>
      <c r="AI5" s="684">
        <v>-224000000</v>
      </c>
      <c r="AJ5" s="684">
        <v>-24000000</v>
      </c>
      <c r="AL5" s="688" t="s">
        <v>148</v>
      </c>
      <c r="AM5" s="684">
        <v>-575855000</v>
      </c>
      <c r="AN5" s="684">
        <v>-264721000</v>
      </c>
      <c r="AO5" s="684">
        <v>-559281000</v>
      </c>
      <c r="AP5" s="684">
        <v>-381000000</v>
      </c>
      <c r="AQ5" s="684">
        <v>-224000000</v>
      </c>
      <c r="AR5" s="684">
        <v>-24000000</v>
      </c>
    </row>
    <row r="6" spans="1:44" ht="15" customHeight="1">
      <c r="A6" s="744" t="s">
        <v>147</v>
      </c>
      <c r="B6" s="745">
        <v>8774000000</v>
      </c>
      <c r="C6" s="745">
        <v>7569000000</v>
      </c>
      <c r="D6" s="745">
        <v>1306000000</v>
      </c>
      <c r="E6" s="755">
        <f t="shared" ref="E6:F21" si="0">+B6/1000000</f>
        <v>8774</v>
      </c>
      <c r="F6" s="756">
        <f t="shared" si="0"/>
        <v>7569</v>
      </c>
      <c r="G6" s="756">
        <f t="shared" ref="G6:G48" si="1">+D6/1000000</f>
        <v>1306</v>
      </c>
      <c r="I6" s="41"/>
      <c r="J6" s="41"/>
      <c r="K6" s="41"/>
      <c r="L6" s="41"/>
      <c r="M6" s="41"/>
      <c r="N6" s="41">
        <v>313981</v>
      </c>
      <c r="O6" s="41">
        <v>641330</v>
      </c>
      <c r="P6" s="41">
        <v>975871</v>
      </c>
      <c r="Q6" s="41">
        <v>439771</v>
      </c>
      <c r="R6" s="41">
        <v>474926</v>
      </c>
      <c r="S6" s="41">
        <v>1200468</v>
      </c>
      <c r="U6" s="688" t="s">
        <v>147</v>
      </c>
      <c r="V6" s="41">
        <v>1589228</v>
      </c>
      <c r="W6" s="41">
        <v>3139928</v>
      </c>
      <c r="X6" s="41">
        <v>4183288</v>
      </c>
      <c r="Y6" s="41">
        <v>8774000000</v>
      </c>
      <c r="Z6" s="41">
        <v>7569000000</v>
      </c>
      <c r="AA6" s="41">
        <v>1306000000</v>
      </c>
      <c r="AD6" s="688" t="s">
        <v>149</v>
      </c>
      <c r="AE6" s="684">
        <v>1013373000</v>
      </c>
      <c r="AF6" s="684">
        <v>2875207000</v>
      </c>
      <c r="AG6" s="684">
        <v>3624007000</v>
      </c>
      <c r="AH6" s="684">
        <v>8393000000</v>
      </c>
      <c r="AI6" s="684">
        <v>7345000000</v>
      </c>
      <c r="AJ6" s="684">
        <v>1282000000</v>
      </c>
      <c r="AL6" s="688" t="s">
        <v>149</v>
      </c>
      <c r="AM6" s="684">
        <v>1013373000</v>
      </c>
      <c r="AN6" s="684">
        <v>2875207000</v>
      </c>
      <c r="AO6" s="684">
        <v>3624007000</v>
      </c>
      <c r="AP6" s="684">
        <v>8393000000</v>
      </c>
      <c r="AQ6" s="684">
        <v>7345000000</v>
      </c>
      <c r="AR6" s="684">
        <v>1282000000</v>
      </c>
    </row>
    <row r="7" spans="1:44" ht="15" customHeight="1">
      <c r="A7" s="744" t="s">
        <v>148</v>
      </c>
      <c r="B7" s="746">
        <v>-381000000</v>
      </c>
      <c r="C7" s="746">
        <v>-224000000</v>
      </c>
      <c r="D7" s="746">
        <v>-24000000</v>
      </c>
      <c r="E7" s="755">
        <f t="shared" si="0"/>
        <v>-381</v>
      </c>
      <c r="F7" s="756">
        <f t="shared" si="0"/>
        <v>-224</v>
      </c>
      <c r="G7" s="756">
        <f t="shared" si="1"/>
        <v>-24</v>
      </c>
      <c r="I7" s="41"/>
      <c r="J7" s="41"/>
      <c r="K7" s="41"/>
      <c r="L7" s="41"/>
      <c r="M7" s="42"/>
      <c r="N7" s="42">
        <v>-52701</v>
      </c>
      <c r="O7" s="42">
        <v>-108463</v>
      </c>
      <c r="P7" s="42">
        <v>-171849</v>
      </c>
      <c r="Q7" s="42">
        <v>-63327</v>
      </c>
      <c r="R7" s="42">
        <v>-470849</v>
      </c>
      <c r="S7" s="42">
        <v>-533143</v>
      </c>
      <c r="U7" s="688" t="s">
        <v>148</v>
      </c>
      <c r="V7" s="41">
        <v>-575855</v>
      </c>
      <c r="W7" s="41">
        <v>-264721</v>
      </c>
      <c r="X7" s="41">
        <v>-559281</v>
      </c>
      <c r="Y7" s="41">
        <v>-381000000</v>
      </c>
      <c r="Z7" s="41">
        <v>-224000000</v>
      </c>
      <c r="AA7" s="41">
        <v>-24000000</v>
      </c>
      <c r="AD7" s="687" t="s">
        <v>150</v>
      </c>
      <c r="AE7">
        <v>0</v>
      </c>
      <c r="AF7">
        <v>0</v>
      </c>
      <c r="AG7">
        <v>0</v>
      </c>
      <c r="AL7" s="687" t="s">
        <v>150</v>
      </c>
      <c r="AM7">
        <v>0</v>
      </c>
      <c r="AN7">
        <v>0</v>
      </c>
      <c r="AO7">
        <v>0</v>
      </c>
    </row>
    <row r="8" spans="1:44" ht="15" customHeight="1">
      <c r="A8" s="744" t="s">
        <v>149</v>
      </c>
      <c r="B8" s="746">
        <v>8393000000</v>
      </c>
      <c r="C8" s="746">
        <v>7345000000</v>
      </c>
      <c r="D8" s="746">
        <v>1282000000</v>
      </c>
      <c r="E8" s="755">
        <f t="shared" si="0"/>
        <v>8393</v>
      </c>
      <c r="F8" s="756">
        <f t="shared" si="0"/>
        <v>7345</v>
      </c>
      <c r="G8" s="756">
        <f t="shared" si="1"/>
        <v>1282</v>
      </c>
      <c r="I8" s="41"/>
      <c r="J8" s="41"/>
      <c r="K8" s="41"/>
      <c r="L8" s="41"/>
      <c r="M8" s="8"/>
      <c r="N8" s="8">
        <f t="shared" ref="N8:S8" si="2">SUM(N6:N7)</f>
        <v>261280</v>
      </c>
      <c r="O8" s="8">
        <f t="shared" si="2"/>
        <v>532867</v>
      </c>
      <c r="P8" s="8">
        <f t="shared" si="2"/>
        <v>804022</v>
      </c>
      <c r="Q8" s="8">
        <f t="shared" si="2"/>
        <v>376444</v>
      </c>
      <c r="R8" s="8">
        <f t="shared" si="2"/>
        <v>4077</v>
      </c>
      <c r="S8" s="8">
        <f t="shared" si="2"/>
        <v>667325</v>
      </c>
      <c r="U8" s="688" t="s">
        <v>149</v>
      </c>
      <c r="V8" s="41">
        <v>1013373</v>
      </c>
      <c r="W8" s="41">
        <v>2875207</v>
      </c>
      <c r="X8" s="41">
        <v>3624007</v>
      </c>
      <c r="Y8" s="41">
        <v>8393000000</v>
      </c>
      <c r="Z8" s="41">
        <v>7345000000</v>
      </c>
      <c r="AA8" s="41">
        <v>1282000000</v>
      </c>
      <c r="AD8" s="688" t="s">
        <v>745</v>
      </c>
      <c r="AE8" s="688"/>
      <c r="AF8" s="684">
        <v>-10390000</v>
      </c>
      <c r="AG8" s="688"/>
      <c r="AH8" s="684">
        <v>-97000000</v>
      </c>
      <c r="AI8" s="684">
        <v>-71000000</v>
      </c>
      <c r="AJ8" s="684">
        <v>-29000000</v>
      </c>
      <c r="AL8" s="688" t="s">
        <v>745</v>
      </c>
      <c r="AM8" s="688"/>
      <c r="AN8" s="684">
        <v>-10390000</v>
      </c>
      <c r="AO8" s="688"/>
      <c r="AP8" s="684">
        <v>-97000000</v>
      </c>
      <c r="AQ8" s="684">
        <v>-71000000</v>
      </c>
      <c r="AR8" s="684">
        <v>-29000000</v>
      </c>
    </row>
    <row r="9" spans="1:44" ht="15" customHeight="1">
      <c r="A9" s="743" t="s">
        <v>150</v>
      </c>
      <c r="B9"/>
      <c r="C9"/>
      <c r="D9"/>
      <c r="E9" s="755">
        <f t="shared" si="0"/>
        <v>0</v>
      </c>
      <c r="F9" s="756">
        <f t="shared" si="0"/>
        <v>0</v>
      </c>
      <c r="G9" s="756">
        <f t="shared" si="1"/>
        <v>0</v>
      </c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U9" s="687" t="s">
        <v>150</v>
      </c>
      <c r="V9" s="41"/>
      <c r="W9" s="41"/>
      <c r="X9" s="41"/>
      <c r="Y9" s="41"/>
      <c r="Z9" s="41"/>
      <c r="AA9" s="41"/>
      <c r="AD9" s="688" t="s">
        <v>151</v>
      </c>
      <c r="AE9" s="684">
        <v>-73000000</v>
      </c>
      <c r="AF9" s="684">
        <v>-329000</v>
      </c>
      <c r="AG9" s="684">
        <v>-41412000</v>
      </c>
      <c r="AH9" s="684">
        <v>-3764000000</v>
      </c>
      <c r="AI9" s="684">
        <v>-3682000000</v>
      </c>
      <c r="AJ9" s="684">
        <v>-993000000</v>
      </c>
      <c r="AL9" s="688" t="s">
        <v>151</v>
      </c>
      <c r="AM9" s="684">
        <v>-73000000</v>
      </c>
      <c r="AN9" s="684">
        <v>-329000</v>
      </c>
      <c r="AO9" s="684">
        <v>-41412000</v>
      </c>
      <c r="AP9" s="684">
        <v>-3764000000</v>
      </c>
      <c r="AQ9" s="684">
        <v>-3682000000</v>
      </c>
      <c r="AR9" s="684">
        <v>-993000000</v>
      </c>
    </row>
    <row r="10" spans="1:44" ht="15" customHeight="1">
      <c r="A10" s="744" t="s">
        <v>745</v>
      </c>
      <c r="B10" s="746">
        <v>-97000000</v>
      </c>
      <c r="C10" s="746">
        <v>-71000000</v>
      </c>
      <c r="D10" s="746">
        <v>-29000000</v>
      </c>
      <c r="E10" s="755">
        <f t="shared" si="0"/>
        <v>-97</v>
      </c>
      <c r="F10" s="756">
        <f t="shared" si="0"/>
        <v>-71</v>
      </c>
      <c r="G10" s="756">
        <f t="shared" si="1"/>
        <v>-29</v>
      </c>
      <c r="I10" s="41"/>
      <c r="J10" s="41"/>
      <c r="K10" s="41"/>
      <c r="L10" s="41"/>
      <c r="M10" s="41"/>
      <c r="N10" s="41">
        <v>-40</v>
      </c>
      <c r="O10" s="41">
        <v>-100</v>
      </c>
      <c r="P10" s="41">
        <v>-6600</v>
      </c>
      <c r="Q10" s="41">
        <v>-10500</v>
      </c>
      <c r="R10" s="41">
        <v>-21000</v>
      </c>
      <c r="S10" s="41"/>
      <c r="U10" s="688" t="s">
        <v>745</v>
      </c>
      <c r="V10" s="41" t="s">
        <v>531</v>
      </c>
      <c r="W10" s="41">
        <v>-10390</v>
      </c>
      <c r="X10" s="41" t="s">
        <v>531</v>
      </c>
      <c r="Y10" s="41">
        <v>-97000000</v>
      </c>
      <c r="Z10" s="41">
        <v>-71000000</v>
      </c>
      <c r="AA10" s="41">
        <v>-29000000</v>
      </c>
      <c r="AD10" s="688" t="s">
        <v>746</v>
      </c>
      <c r="AE10" s="684">
        <v>-167665000</v>
      </c>
      <c r="AF10" s="684">
        <v>-703865000</v>
      </c>
      <c r="AG10" s="684">
        <v>-1231932000</v>
      </c>
      <c r="AH10" s="684">
        <v>0</v>
      </c>
      <c r="AI10" s="684">
        <v>266000000</v>
      </c>
      <c r="AJ10" s="684">
        <v>18072000000</v>
      </c>
      <c r="AL10" s="688" t="s">
        <v>746</v>
      </c>
      <c r="AM10" s="684">
        <v>-167665000</v>
      </c>
      <c r="AN10" s="684">
        <v>-703865000</v>
      </c>
      <c r="AO10" s="684">
        <v>-1231932000</v>
      </c>
      <c r="AP10" s="684">
        <v>0</v>
      </c>
      <c r="AQ10" s="684">
        <v>266000000</v>
      </c>
      <c r="AR10" s="684">
        <v>18072000000</v>
      </c>
    </row>
    <row r="11" spans="1:44" ht="15" customHeight="1">
      <c r="A11" s="744" t="s">
        <v>151</v>
      </c>
      <c r="B11" s="746">
        <v>-3764000000</v>
      </c>
      <c r="C11" s="746">
        <v>-3682000000</v>
      </c>
      <c r="D11" s="746">
        <v>-993000000</v>
      </c>
      <c r="E11" s="755">
        <f t="shared" si="0"/>
        <v>-3764</v>
      </c>
      <c r="F11" s="756">
        <f t="shared" si="0"/>
        <v>-3682</v>
      </c>
      <c r="G11" s="756">
        <f t="shared" si="1"/>
        <v>-993</v>
      </c>
      <c r="I11" s="41"/>
      <c r="J11" s="41"/>
      <c r="K11" s="41"/>
      <c r="L11" s="41"/>
      <c r="M11" s="41"/>
      <c r="N11" s="41">
        <f>0</f>
        <v>0</v>
      </c>
      <c r="O11" s="41">
        <v>124</v>
      </c>
      <c r="P11" s="41"/>
      <c r="Q11" s="41">
        <f>0</f>
        <v>0</v>
      </c>
      <c r="R11" s="41">
        <v>0</v>
      </c>
      <c r="S11" s="41"/>
      <c r="AD11" s="688" t="s">
        <v>152</v>
      </c>
      <c r="AE11" s="684">
        <v>357243000</v>
      </c>
      <c r="AF11" s="684">
        <v>138342000</v>
      </c>
      <c r="AG11" s="684">
        <v>29482000</v>
      </c>
      <c r="AH11" s="684">
        <v>-134000000</v>
      </c>
      <c r="AI11" s="684">
        <v>-237000000</v>
      </c>
      <c r="AJ11" s="684">
        <v>-176000000</v>
      </c>
      <c r="AL11" s="688" t="s">
        <v>152</v>
      </c>
      <c r="AM11" s="684">
        <v>357243000</v>
      </c>
      <c r="AN11" s="684">
        <v>138342000</v>
      </c>
      <c r="AO11" s="684">
        <v>29482000</v>
      </c>
      <c r="AP11" s="684">
        <v>-134000000</v>
      </c>
      <c r="AQ11" s="684">
        <v>-237000000</v>
      </c>
      <c r="AR11" s="684">
        <v>-176000000</v>
      </c>
    </row>
    <row r="12" spans="1:44" ht="16">
      <c r="A12" s="744" t="s">
        <v>746</v>
      </c>
      <c r="B12" s="746">
        <v>0</v>
      </c>
      <c r="C12" s="746">
        <v>266000000</v>
      </c>
      <c r="D12" s="746">
        <v>18072000000</v>
      </c>
      <c r="E12" s="755">
        <f t="shared" si="0"/>
        <v>0</v>
      </c>
      <c r="F12" s="756">
        <f t="shared" si="0"/>
        <v>266</v>
      </c>
      <c r="G12" s="756">
        <f t="shared" si="1"/>
        <v>18072</v>
      </c>
      <c r="I12" s="41"/>
      <c r="J12" s="41"/>
      <c r="K12" s="41"/>
      <c r="L12" s="41"/>
      <c r="M12" s="41"/>
      <c r="N12" s="41">
        <v>0</v>
      </c>
      <c r="O12" s="41">
        <v>-89789</v>
      </c>
      <c r="P12" s="41">
        <v>-89789</v>
      </c>
      <c r="Q12" s="41">
        <v>0</v>
      </c>
      <c r="R12" s="41">
        <v>0</v>
      </c>
      <c r="S12" s="41"/>
      <c r="AD12" s="688" t="s">
        <v>747</v>
      </c>
      <c r="AE12" s="684">
        <v>-13747000</v>
      </c>
      <c r="AF12" s="684">
        <v>-23866000</v>
      </c>
      <c r="AG12" s="684">
        <v>-15774000</v>
      </c>
      <c r="AH12" s="684">
        <v>0</v>
      </c>
      <c r="AI12" s="684">
        <v>0</v>
      </c>
      <c r="AJ12" s="684">
        <v>7000000</v>
      </c>
      <c r="AL12" s="688" t="s">
        <v>747</v>
      </c>
      <c r="AM12" s="684">
        <v>-13747000</v>
      </c>
      <c r="AN12" s="684">
        <v>-23866000</v>
      </c>
      <c r="AO12" s="684">
        <v>-15774000</v>
      </c>
      <c r="AP12" s="684">
        <v>0</v>
      </c>
      <c r="AQ12" s="684">
        <v>0</v>
      </c>
      <c r="AR12" s="684">
        <v>7000000</v>
      </c>
    </row>
    <row r="13" spans="1:44" ht="15" customHeight="1">
      <c r="A13" s="744" t="s">
        <v>152</v>
      </c>
      <c r="B13" s="746">
        <v>-134000000</v>
      </c>
      <c r="C13" s="746">
        <v>-237000000</v>
      </c>
      <c r="D13" s="746">
        <v>-176000000</v>
      </c>
      <c r="E13" s="755">
        <f t="shared" si="0"/>
        <v>-134</v>
      </c>
      <c r="F13" s="756">
        <f t="shared" si="0"/>
        <v>-237</v>
      </c>
      <c r="G13" s="756">
        <f t="shared" si="1"/>
        <v>-176</v>
      </c>
      <c r="I13" s="41"/>
      <c r="J13" s="41"/>
      <c r="K13" s="41"/>
      <c r="L13" s="41"/>
      <c r="M13" s="41"/>
      <c r="N13" s="41">
        <v>-9985</v>
      </c>
      <c r="O13" s="41">
        <v>-31985</v>
      </c>
      <c r="P13" s="41">
        <v>-31985</v>
      </c>
      <c r="Q13" s="41">
        <v>0</v>
      </c>
      <c r="R13" s="41">
        <v>0</v>
      </c>
      <c r="S13" s="41">
        <v>-21000</v>
      </c>
      <c r="T13" s="303"/>
      <c r="AD13" s="688" t="s">
        <v>153</v>
      </c>
      <c r="AE13" s="684">
        <v>-6596000</v>
      </c>
      <c r="AF13" s="684">
        <v>-169647000</v>
      </c>
      <c r="AG13" s="684">
        <v>-90451000</v>
      </c>
      <c r="AH13" s="684">
        <v>-6072000000</v>
      </c>
      <c r="AI13" s="684">
        <v>-17000000</v>
      </c>
      <c r="AJ13" s="684">
        <v>-115000000</v>
      </c>
      <c r="AL13" s="688" t="s">
        <v>153</v>
      </c>
      <c r="AM13" s="684">
        <v>-6596000</v>
      </c>
      <c r="AN13" s="684">
        <v>-169647000</v>
      </c>
      <c r="AO13" s="684">
        <v>-90451000</v>
      </c>
      <c r="AP13" s="684">
        <v>-6072000000</v>
      </c>
      <c r="AQ13" s="684">
        <v>-17000000</v>
      </c>
      <c r="AR13" s="684">
        <v>-115000000</v>
      </c>
    </row>
    <row r="14" spans="1:44" ht="15" customHeight="1">
      <c r="A14" s="744" t="s">
        <v>747</v>
      </c>
      <c r="B14" s="746">
        <v>0</v>
      </c>
      <c r="C14" s="746">
        <v>0</v>
      </c>
      <c r="D14" s="746">
        <v>7000000</v>
      </c>
      <c r="E14" s="755">
        <f t="shared" si="0"/>
        <v>0</v>
      </c>
      <c r="F14" s="756">
        <f t="shared" si="0"/>
        <v>0</v>
      </c>
      <c r="G14" s="756">
        <f t="shared" si="1"/>
        <v>7</v>
      </c>
      <c r="I14" s="41"/>
      <c r="J14" s="41"/>
      <c r="K14" s="41"/>
      <c r="L14" s="41"/>
      <c r="M14" s="41"/>
      <c r="N14" s="41">
        <v>19140</v>
      </c>
      <c r="O14" s="41">
        <v>19140</v>
      </c>
      <c r="P14" s="41">
        <v>19140</v>
      </c>
      <c r="Q14" s="41">
        <v>0</v>
      </c>
      <c r="R14" s="41">
        <v>0</v>
      </c>
      <c r="S14" s="41"/>
      <c r="AD14" s="688" t="s">
        <v>154</v>
      </c>
      <c r="AE14" s="684">
        <v>-1583000</v>
      </c>
      <c r="AF14" s="684">
        <v>-35786000</v>
      </c>
      <c r="AG14" s="684">
        <v>-41915000</v>
      </c>
      <c r="AH14" s="684">
        <v>-279000000</v>
      </c>
      <c r="AI14" s="684">
        <v>-51000000</v>
      </c>
      <c r="AJ14" s="684">
        <v>-46000000</v>
      </c>
      <c r="AL14" s="688" t="s">
        <v>154</v>
      </c>
      <c r="AM14" s="684">
        <v>-1583000</v>
      </c>
      <c r="AN14" s="684">
        <v>-35786000</v>
      </c>
      <c r="AO14" s="684">
        <v>-41915000</v>
      </c>
      <c r="AP14" s="684">
        <v>-279000000</v>
      </c>
      <c r="AQ14" s="684">
        <v>-51000000</v>
      </c>
      <c r="AR14" s="684">
        <v>-46000000</v>
      </c>
    </row>
    <row r="15" spans="1:44" ht="15" customHeight="1">
      <c r="A15" s="744" t="s">
        <v>153</v>
      </c>
      <c r="B15" s="746">
        <v>-6072000000</v>
      </c>
      <c r="C15" s="746">
        <v>-17000000</v>
      </c>
      <c r="D15" s="746">
        <v>-115000000</v>
      </c>
      <c r="E15" s="755">
        <f t="shared" si="0"/>
        <v>-6072</v>
      </c>
      <c r="F15" s="756">
        <f t="shared" si="0"/>
        <v>-17</v>
      </c>
      <c r="G15" s="756">
        <f t="shared" si="1"/>
        <v>-115</v>
      </c>
      <c r="I15" s="41"/>
      <c r="J15" s="41"/>
      <c r="K15" s="41"/>
      <c r="L15" s="41"/>
      <c r="M15" s="41"/>
      <c r="N15" s="41">
        <v>0</v>
      </c>
      <c r="O15" s="41">
        <v>0</v>
      </c>
      <c r="P15" s="41"/>
      <c r="Q15" s="41">
        <v>0</v>
      </c>
      <c r="R15" s="41">
        <v>0</v>
      </c>
      <c r="S15" s="41"/>
      <c r="AD15" s="688" t="s">
        <v>748</v>
      </c>
      <c r="AE15" s="684">
        <v>-9916383000</v>
      </c>
      <c r="AF15" s="684">
        <v>-2517631000</v>
      </c>
      <c r="AG15" s="684">
        <v>-11330046000</v>
      </c>
      <c r="AH15" s="684">
        <v>-44064000000</v>
      </c>
      <c r="AI15" s="684">
        <v>-13457000000</v>
      </c>
      <c r="AJ15" s="684">
        <v>-13036000000</v>
      </c>
      <c r="AL15" s="688" t="s">
        <v>748</v>
      </c>
      <c r="AM15" s="684">
        <v>-9916383000</v>
      </c>
      <c r="AN15" s="684">
        <v>-2517631000</v>
      </c>
      <c r="AO15" s="684">
        <v>-11330046000</v>
      </c>
      <c r="AP15" s="684">
        <v>-44064000000</v>
      </c>
      <c r="AQ15" s="684">
        <v>-13457000000</v>
      </c>
      <c r="AR15" s="684">
        <v>-13036000000</v>
      </c>
    </row>
    <row r="16" spans="1:44" ht="15" customHeight="1">
      <c r="A16" s="744" t="s">
        <v>154</v>
      </c>
      <c r="B16" s="746">
        <v>-279000000</v>
      </c>
      <c r="C16" s="746">
        <v>-51000000</v>
      </c>
      <c r="D16" s="746">
        <v>-46000000</v>
      </c>
      <c r="E16" s="755">
        <f t="shared" si="0"/>
        <v>-279</v>
      </c>
      <c r="F16" s="756">
        <f t="shared" si="0"/>
        <v>-51</v>
      </c>
      <c r="G16" s="756">
        <f t="shared" si="1"/>
        <v>-46</v>
      </c>
      <c r="I16" s="41"/>
      <c r="J16" s="41"/>
      <c r="K16" s="41"/>
      <c r="L16" s="41"/>
      <c r="M16" s="41"/>
      <c r="N16" s="41">
        <v>0</v>
      </c>
      <c r="O16" s="41">
        <v>-134429</v>
      </c>
      <c r="P16" s="41"/>
      <c r="Q16" s="41">
        <v>0</v>
      </c>
      <c r="R16" s="41">
        <v>-101750</v>
      </c>
      <c r="S16" s="41"/>
      <c r="U16" s="688" t="s">
        <v>151</v>
      </c>
      <c r="V16" s="41">
        <v>-73000</v>
      </c>
      <c r="W16" s="41">
        <v>-329</v>
      </c>
      <c r="X16" s="41">
        <v>-41412</v>
      </c>
      <c r="Y16" s="41">
        <v>-3764000000</v>
      </c>
      <c r="Z16" s="41">
        <v>-3682000000</v>
      </c>
      <c r="AA16" s="41">
        <v>-993000000</v>
      </c>
      <c r="AD16" s="688" t="s">
        <v>749</v>
      </c>
      <c r="AE16" s="684">
        <v>8453545000</v>
      </c>
      <c r="AF16" s="684">
        <v>3282471000</v>
      </c>
      <c r="AG16" s="684">
        <v>8535468000</v>
      </c>
      <c r="AH16" s="684">
        <v>46087000000</v>
      </c>
      <c r="AI16" s="684">
        <v>19277000000</v>
      </c>
      <c r="AJ16" s="684">
        <v>19901000000</v>
      </c>
      <c r="AL16" s="688" t="s">
        <v>749</v>
      </c>
      <c r="AM16" s="684">
        <v>8453545000</v>
      </c>
      <c r="AN16" s="684">
        <v>3282471000</v>
      </c>
      <c r="AO16" s="684">
        <v>8535468000</v>
      </c>
      <c r="AP16" s="684">
        <v>46087000000</v>
      </c>
      <c r="AQ16" s="684">
        <v>19277000000</v>
      </c>
      <c r="AR16" s="684">
        <v>19901000000</v>
      </c>
    </row>
    <row r="17" spans="1:44" ht="15" customHeight="1">
      <c r="A17" s="744" t="s">
        <v>748</v>
      </c>
      <c r="B17" s="746">
        <v>-44064000000</v>
      </c>
      <c r="C17" s="746">
        <v>-13457000000</v>
      </c>
      <c r="D17" s="746">
        <v>-13036000000</v>
      </c>
      <c r="E17" s="755">
        <f t="shared" si="0"/>
        <v>-44064</v>
      </c>
      <c r="F17" s="756">
        <f t="shared" si="0"/>
        <v>-13457</v>
      </c>
      <c r="G17" s="756">
        <f t="shared" si="1"/>
        <v>-13036</v>
      </c>
      <c r="I17" s="41"/>
      <c r="J17" s="41"/>
      <c r="K17" s="41"/>
      <c r="L17" s="41"/>
      <c r="M17" s="41"/>
      <c r="N17" s="41">
        <v>0</v>
      </c>
      <c r="O17" s="41">
        <v>0</v>
      </c>
      <c r="P17" s="41"/>
      <c r="Q17" s="41">
        <v>0</v>
      </c>
      <c r="R17" s="41">
        <v>0</v>
      </c>
      <c r="S17" s="41"/>
      <c r="U17" s="688" t="s">
        <v>746</v>
      </c>
      <c r="V17" s="41">
        <v>-167665</v>
      </c>
      <c r="W17" s="41">
        <v>-703865</v>
      </c>
      <c r="X17" s="41">
        <v>-1231932</v>
      </c>
      <c r="Y17" s="41">
        <v>0</v>
      </c>
      <c r="Z17" s="41">
        <v>266000000</v>
      </c>
      <c r="AA17" s="41">
        <v>18072000000</v>
      </c>
      <c r="AD17" s="688" t="s">
        <v>750</v>
      </c>
      <c r="AE17" s="688"/>
      <c r="AF17" s="684">
        <v>-8953000</v>
      </c>
      <c r="AG17" s="684">
        <v>-7626000</v>
      </c>
      <c r="AH17" s="684">
        <v>0</v>
      </c>
      <c r="AI17" s="684">
        <v>-1385000000</v>
      </c>
      <c r="AJ17" s="684">
        <v>0</v>
      </c>
      <c r="AL17" s="688" t="s">
        <v>750</v>
      </c>
      <c r="AM17" s="688"/>
      <c r="AN17" s="684">
        <v>-8953000</v>
      </c>
      <c r="AO17" s="684">
        <v>-7626000</v>
      </c>
      <c r="AP17" s="684">
        <v>0</v>
      </c>
      <c r="AQ17" s="684">
        <v>-1385000000</v>
      </c>
      <c r="AR17" s="684">
        <v>0</v>
      </c>
    </row>
    <row r="18" spans="1:44" ht="15" customHeight="1">
      <c r="A18" s="744" t="s">
        <v>749</v>
      </c>
      <c r="B18" s="746">
        <v>46087000000</v>
      </c>
      <c r="C18" s="746">
        <v>19277000000</v>
      </c>
      <c r="D18" s="746">
        <v>19901000000</v>
      </c>
      <c r="E18" s="755">
        <f t="shared" si="0"/>
        <v>46087</v>
      </c>
      <c r="F18" s="756">
        <f t="shared" si="0"/>
        <v>19277</v>
      </c>
      <c r="G18" s="756">
        <f t="shared" si="1"/>
        <v>19901</v>
      </c>
      <c r="I18" s="41"/>
      <c r="J18" s="41"/>
      <c r="K18" s="41"/>
      <c r="L18" s="41"/>
      <c r="M18" s="41"/>
      <c r="N18" s="41">
        <v>-60153</v>
      </c>
      <c r="O18" s="41">
        <v>0</v>
      </c>
      <c r="P18" s="41">
        <v>-201964</v>
      </c>
      <c r="Q18" s="41">
        <v>-46578</v>
      </c>
      <c r="R18" s="41">
        <v>0</v>
      </c>
      <c r="S18" s="41">
        <v>-133964</v>
      </c>
      <c r="T18" s="302"/>
      <c r="U18" s="688" t="s">
        <v>152</v>
      </c>
      <c r="V18" s="41">
        <v>357243</v>
      </c>
      <c r="W18" s="41">
        <v>138342</v>
      </c>
      <c r="X18" s="41">
        <v>29482</v>
      </c>
      <c r="Y18" s="41">
        <v>-134000000</v>
      </c>
      <c r="Z18" s="41">
        <v>-237000000</v>
      </c>
      <c r="AA18" s="41">
        <v>-176000000</v>
      </c>
      <c r="AD18" s="688" t="s">
        <v>155</v>
      </c>
      <c r="AE18" s="684">
        <v>-533525000</v>
      </c>
      <c r="AF18" s="684">
        <v>-279042000</v>
      </c>
      <c r="AG18" s="684">
        <v>-1458000</v>
      </c>
      <c r="AH18" s="684">
        <v>0</v>
      </c>
      <c r="AI18" s="684">
        <v>-7088000000</v>
      </c>
      <c r="AJ18" s="684">
        <v>-14764000000</v>
      </c>
      <c r="AL18" s="688" t="s">
        <v>155</v>
      </c>
      <c r="AM18" s="684">
        <v>-533525000</v>
      </c>
      <c r="AN18" s="684">
        <v>-279042000</v>
      </c>
      <c r="AO18" s="684">
        <v>-1458000</v>
      </c>
      <c r="AP18" s="684">
        <v>0</v>
      </c>
      <c r="AQ18" s="684">
        <v>-7088000000</v>
      </c>
      <c r="AR18" s="684">
        <v>-14764000000</v>
      </c>
    </row>
    <row r="19" spans="1:44" ht="15" customHeight="1">
      <c r="A19" s="744" t="s">
        <v>750</v>
      </c>
      <c r="B19" s="746">
        <v>0</v>
      </c>
      <c r="C19" s="746">
        <v>-1385000000</v>
      </c>
      <c r="D19" s="746">
        <v>0</v>
      </c>
      <c r="E19" s="755">
        <f t="shared" si="0"/>
        <v>0</v>
      </c>
      <c r="F19" s="756">
        <f t="shared" si="0"/>
        <v>-1385</v>
      </c>
      <c r="G19" s="756">
        <f t="shared" si="1"/>
        <v>0</v>
      </c>
      <c r="I19" s="41"/>
      <c r="J19" s="41"/>
      <c r="K19" s="41"/>
      <c r="L19" s="41"/>
      <c r="M19" s="41"/>
      <c r="N19" s="41">
        <v>0</v>
      </c>
      <c r="O19" s="41">
        <v>0</v>
      </c>
      <c r="P19" s="41"/>
      <c r="Q19" s="41">
        <v>316579</v>
      </c>
      <c r="R19" s="41">
        <v>316579</v>
      </c>
      <c r="S19" s="41">
        <v>356839</v>
      </c>
      <c r="T19" s="303"/>
      <c r="U19" s="688" t="s">
        <v>747</v>
      </c>
      <c r="V19" s="41">
        <v>-13747</v>
      </c>
      <c r="W19" s="41">
        <v>-23866</v>
      </c>
      <c r="X19" s="41">
        <v>-15774</v>
      </c>
      <c r="Y19" s="41">
        <v>0</v>
      </c>
      <c r="Z19" s="41">
        <v>0</v>
      </c>
      <c r="AA19" s="41">
        <v>7000000</v>
      </c>
      <c r="AD19" s="688" t="s">
        <v>751</v>
      </c>
      <c r="AE19" s="688"/>
      <c r="AF19" s="684">
        <v>168846000</v>
      </c>
      <c r="AG19" s="688"/>
      <c r="AH19" s="684">
        <v>0</v>
      </c>
      <c r="AI19" s="684">
        <v>1000000000</v>
      </c>
      <c r="AJ19" s="684">
        <v>205000000</v>
      </c>
      <c r="AL19" s="688" t="s">
        <v>751</v>
      </c>
      <c r="AM19" s="688"/>
      <c r="AN19" s="684">
        <v>168846000</v>
      </c>
      <c r="AO19" s="688"/>
      <c r="AP19" s="684">
        <v>0</v>
      </c>
      <c r="AQ19" s="684">
        <v>1000000000</v>
      </c>
      <c r="AR19" s="684">
        <v>205000000</v>
      </c>
    </row>
    <row r="20" spans="1:44" ht="15" customHeight="1">
      <c r="A20" s="744" t="s">
        <v>155</v>
      </c>
      <c r="B20" s="746">
        <v>0</v>
      </c>
      <c r="C20" s="746">
        <v>-7088000000</v>
      </c>
      <c r="D20" s="746">
        <v>-14764000000</v>
      </c>
      <c r="E20" s="755">
        <f t="shared" si="0"/>
        <v>0</v>
      </c>
      <c r="F20" s="756">
        <f t="shared" si="0"/>
        <v>-7088</v>
      </c>
      <c r="G20" s="756">
        <f t="shared" si="1"/>
        <v>-14764</v>
      </c>
      <c r="I20" s="41"/>
      <c r="J20" s="41"/>
      <c r="K20" s="41"/>
      <c r="L20" s="41"/>
      <c r="M20" s="41"/>
      <c r="N20" s="41">
        <v>0</v>
      </c>
      <c r="O20" s="41">
        <v>0</v>
      </c>
      <c r="P20" s="41">
        <v>124</v>
      </c>
      <c r="Q20" s="41">
        <v>0</v>
      </c>
      <c r="R20" s="41">
        <v>0</v>
      </c>
      <c r="S20" s="41"/>
      <c r="T20" s="47"/>
      <c r="U20" s="688" t="s">
        <v>153</v>
      </c>
      <c r="V20" s="41">
        <v>-6596</v>
      </c>
      <c r="W20" s="41">
        <v>-169647</v>
      </c>
      <c r="X20" s="41">
        <v>-90451</v>
      </c>
      <c r="Y20" s="41">
        <v>-6072000000</v>
      </c>
      <c r="Z20" s="41">
        <v>-17000000</v>
      </c>
      <c r="AA20" s="41">
        <v>-115000000</v>
      </c>
      <c r="AD20" s="688" t="s">
        <v>752</v>
      </c>
      <c r="AE20" s="688"/>
      <c r="AF20" s="688"/>
      <c r="AG20" s="684">
        <v>12379000</v>
      </c>
      <c r="AH20" s="684">
        <v>8000000</v>
      </c>
      <c r="AI20" s="684">
        <v>0</v>
      </c>
      <c r="AJ20" s="684">
        <v>0</v>
      </c>
      <c r="AL20" s="688" t="s">
        <v>752</v>
      </c>
      <c r="AM20" s="688"/>
      <c r="AN20" s="688"/>
      <c r="AO20" s="684">
        <v>12379000</v>
      </c>
      <c r="AP20" s="684">
        <v>8000000</v>
      </c>
      <c r="AQ20" s="684">
        <v>0</v>
      </c>
      <c r="AR20" s="684">
        <v>0</v>
      </c>
    </row>
    <row r="21" spans="1:44" ht="15" customHeight="1">
      <c r="A21" s="744" t="s">
        <v>751</v>
      </c>
      <c r="B21" s="746">
        <v>0</v>
      </c>
      <c r="C21" s="746">
        <v>1000000000</v>
      </c>
      <c r="D21" s="746">
        <v>205000000</v>
      </c>
      <c r="E21" s="755">
        <f t="shared" si="0"/>
        <v>0</v>
      </c>
      <c r="F21" s="756">
        <f t="shared" si="0"/>
        <v>1000</v>
      </c>
      <c r="G21" s="756">
        <f t="shared" si="1"/>
        <v>205</v>
      </c>
      <c r="I21" s="41"/>
      <c r="J21" s="41"/>
      <c r="K21" s="41"/>
      <c r="L21" s="41"/>
      <c r="M21" s="41"/>
      <c r="N21" s="41">
        <v>-7994</v>
      </c>
      <c r="O21" s="41">
        <v>-13446</v>
      </c>
      <c r="P21" s="41">
        <v>-19984</v>
      </c>
      <c r="Q21" s="41">
        <v>-2802</v>
      </c>
      <c r="R21" s="41">
        <v>-4719</v>
      </c>
      <c r="S21" s="41">
        <v>-6963</v>
      </c>
      <c r="T21" s="302"/>
      <c r="U21" s="688" t="s">
        <v>154</v>
      </c>
      <c r="V21" s="41">
        <v>-1583</v>
      </c>
      <c r="W21" s="41">
        <v>-35786</v>
      </c>
      <c r="X21" s="41">
        <v>-41915</v>
      </c>
      <c r="Y21" s="41">
        <v>-279000000</v>
      </c>
      <c r="Z21" s="41">
        <v>-51000000</v>
      </c>
      <c r="AA21" s="41">
        <v>-46000000</v>
      </c>
      <c r="AD21" s="688" t="s">
        <v>753</v>
      </c>
      <c r="AE21" s="684">
        <v>37156000</v>
      </c>
      <c r="AF21" s="684">
        <v>57922000</v>
      </c>
      <c r="AG21" s="684">
        <v>336537000</v>
      </c>
      <c r="AH21" s="684">
        <v>858000000</v>
      </c>
      <c r="AI21" s="684">
        <v>864000000</v>
      </c>
      <c r="AJ21" s="684">
        <v>728000000</v>
      </c>
      <c r="AL21" s="688" t="s">
        <v>753</v>
      </c>
      <c r="AM21" s="684">
        <v>37156000</v>
      </c>
      <c r="AN21" s="684">
        <v>57922000</v>
      </c>
      <c r="AO21" s="684">
        <v>336537000</v>
      </c>
      <c r="AP21" s="684">
        <v>858000000</v>
      </c>
      <c r="AQ21" s="684">
        <v>864000000</v>
      </c>
      <c r="AR21" s="684">
        <v>728000000</v>
      </c>
    </row>
    <row r="22" spans="1:44" ht="15" customHeight="1">
      <c r="A22" s="744" t="s">
        <v>752</v>
      </c>
      <c r="B22" s="746">
        <v>8000000</v>
      </c>
      <c r="C22" s="746">
        <v>0</v>
      </c>
      <c r="D22" s="746">
        <v>0</v>
      </c>
      <c r="E22" s="755">
        <f t="shared" ref="E22:F37" si="3">+B22/1000000</f>
        <v>8</v>
      </c>
      <c r="F22" s="756">
        <f t="shared" si="3"/>
        <v>0</v>
      </c>
      <c r="G22" s="756">
        <f t="shared" si="1"/>
        <v>0</v>
      </c>
      <c r="I22" s="41"/>
      <c r="J22" s="41"/>
      <c r="K22" s="41"/>
      <c r="L22" s="41"/>
      <c r="M22" s="41"/>
      <c r="N22" s="41">
        <v>0</v>
      </c>
      <c r="O22" s="41">
        <v>0</v>
      </c>
      <c r="P22" s="41">
        <v>-14858</v>
      </c>
      <c r="Q22" s="41">
        <v>-612</v>
      </c>
      <c r="R22" s="41">
        <v>-25254</v>
      </c>
      <c r="S22" s="41">
        <v>-14247</v>
      </c>
      <c r="T22" s="50"/>
      <c r="U22" s="688" t="s">
        <v>748</v>
      </c>
      <c r="V22" s="41">
        <v>-9916383</v>
      </c>
      <c r="W22" s="41">
        <v>-2517631</v>
      </c>
      <c r="X22" s="41">
        <v>-11330046</v>
      </c>
      <c r="Y22" s="41">
        <v>-44064000000</v>
      </c>
      <c r="Z22" s="41">
        <v>-13457000000</v>
      </c>
      <c r="AA22" s="41">
        <v>-13036000000</v>
      </c>
      <c r="AD22" s="688"/>
      <c r="AE22" s="688"/>
      <c r="AF22" s="684">
        <v>-46146000</v>
      </c>
      <c r="AG22" s="684">
        <v>-46345000</v>
      </c>
      <c r="AH22" s="684"/>
      <c r="AI22" s="684"/>
      <c r="AJ22" s="684"/>
      <c r="AL22" s="688"/>
      <c r="AM22" s="688"/>
      <c r="AN22" s="684">
        <v>-46146000</v>
      </c>
      <c r="AO22" s="684">
        <v>-46345000</v>
      </c>
      <c r="AP22" s="684"/>
      <c r="AQ22" s="684"/>
      <c r="AR22" s="684"/>
    </row>
    <row r="23" spans="1:44" ht="15" customHeight="1">
      <c r="A23" s="744" t="s">
        <v>753</v>
      </c>
      <c r="B23" s="746">
        <v>858000000</v>
      </c>
      <c r="C23" s="746">
        <v>864000000</v>
      </c>
      <c r="D23" s="746">
        <v>728000000</v>
      </c>
      <c r="E23" s="755">
        <f t="shared" si="3"/>
        <v>858</v>
      </c>
      <c r="F23" s="756">
        <f t="shared" si="3"/>
        <v>864</v>
      </c>
      <c r="G23" s="756">
        <f t="shared" si="1"/>
        <v>728</v>
      </c>
      <c r="I23" s="41"/>
      <c r="J23" s="41"/>
      <c r="K23" s="41"/>
      <c r="L23" s="41"/>
      <c r="M23" s="41"/>
      <c r="N23" s="41">
        <v>-197</v>
      </c>
      <c r="O23" s="41">
        <v>-105</v>
      </c>
      <c r="P23" s="41">
        <v>-439</v>
      </c>
      <c r="Q23" s="41">
        <v>0</v>
      </c>
      <c r="R23" s="41">
        <v>-273</v>
      </c>
      <c r="S23" s="41">
        <v>-605</v>
      </c>
      <c r="T23" s="46"/>
      <c r="U23" s="688" t="s">
        <v>749</v>
      </c>
      <c r="V23" s="41">
        <v>8453545</v>
      </c>
      <c r="W23" s="41">
        <v>3282471</v>
      </c>
      <c r="X23" s="41">
        <v>8535468</v>
      </c>
      <c r="Y23" s="41">
        <v>46087000000</v>
      </c>
      <c r="Z23" s="41">
        <v>19277000000</v>
      </c>
      <c r="AA23" s="41">
        <v>19901000000</v>
      </c>
      <c r="AD23" s="688" t="s">
        <v>754</v>
      </c>
      <c r="AE23" s="688"/>
      <c r="AF23" s="688"/>
      <c r="AG23" s="684">
        <v>31880000</v>
      </c>
      <c r="AH23" s="684">
        <v>10000000</v>
      </c>
      <c r="AI23" s="684">
        <v>256000000</v>
      </c>
      <c r="AJ23" s="684">
        <v>0</v>
      </c>
      <c r="AL23" s="688" t="s">
        <v>754</v>
      </c>
      <c r="AM23" s="688"/>
      <c r="AN23" s="688"/>
      <c r="AO23" s="684">
        <v>31880000</v>
      </c>
      <c r="AP23" s="684">
        <v>10000000</v>
      </c>
      <c r="AQ23" s="684">
        <v>256000000</v>
      </c>
      <c r="AR23" s="684">
        <v>0</v>
      </c>
    </row>
    <row r="24" spans="1:44" ht="15" customHeight="1">
      <c r="A24" s="744" t="s">
        <v>754</v>
      </c>
      <c r="B24" s="746">
        <v>10000000</v>
      </c>
      <c r="C24" s="746">
        <v>256000000</v>
      </c>
      <c r="D24" s="746">
        <v>0</v>
      </c>
      <c r="E24" s="755">
        <f t="shared" si="3"/>
        <v>10</v>
      </c>
      <c r="F24" s="756">
        <f t="shared" si="3"/>
        <v>256</v>
      </c>
      <c r="G24" s="756">
        <f t="shared" si="1"/>
        <v>0</v>
      </c>
      <c r="I24" s="41"/>
      <c r="J24" s="41"/>
      <c r="K24" s="41"/>
      <c r="L24" s="41"/>
      <c r="M24" s="41"/>
      <c r="N24" s="41">
        <v>-166438</v>
      </c>
      <c r="O24" s="41">
        <v>-531328</v>
      </c>
      <c r="P24" s="41">
        <v>-759775</v>
      </c>
      <c r="Q24" s="41">
        <v>-1089639</v>
      </c>
      <c r="R24" s="41">
        <v>-2073819</v>
      </c>
      <c r="S24" s="41">
        <v>-5816133</v>
      </c>
      <c r="T24" s="46"/>
      <c r="U24" s="688" t="s">
        <v>750</v>
      </c>
      <c r="V24" s="41" t="s">
        <v>531</v>
      </c>
      <c r="W24" s="41">
        <v>-8953</v>
      </c>
      <c r="X24" s="41">
        <v>-7626</v>
      </c>
      <c r="Y24" s="41">
        <v>0</v>
      </c>
      <c r="Z24" s="41">
        <v>-1385000000</v>
      </c>
      <c r="AA24" s="41">
        <v>0</v>
      </c>
      <c r="AD24" s="687" t="s">
        <v>755</v>
      </c>
      <c r="AE24" s="684">
        <v>-1864555000</v>
      </c>
      <c r="AF24" s="684">
        <v>-148074000</v>
      </c>
      <c r="AG24" s="684">
        <v>-3861213000</v>
      </c>
      <c r="AH24">
        <v>-7447000000</v>
      </c>
      <c r="AI24">
        <v>-4325000000</v>
      </c>
      <c r="AJ24">
        <v>9754000000</v>
      </c>
      <c r="AL24" s="687" t="s">
        <v>755</v>
      </c>
      <c r="AM24" s="684">
        <v>-1864555000</v>
      </c>
      <c r="AN24" s="684">
        <v>-148074000</v>
      </c>
      <c r="AO24" s="684">
        <v>-3861213000</v>
      </c>
      <c r="AP24">
        <v>-7447000000</v>
      </c>
      <c r="AQ24">
        <v>-4325000000</v>
      </c>
      <c r="AR24">
        <v>9754000000</v>
      </c>
    </row>
    <row r="25" spans="1:44" ht="15" customHeight="1">
      <c r="A25" s="744" t="s">
        <v>755</v>
      </c>
      <c r="B25" s="746">
        <v>-7447000000</v>
      </c>
      <c r="C25" s="746">
        <v>-4325000000</v>
      </c>
      <c r="D25" s="746">
        <v>9754000000</v>
      </c>
      <c r="E25" s="755">
        <f t="shared" si="3"/>
        <v>-7447</v>
      </c>
      <c r="F25" s="756">
        <f t="shared" si="3"/>
        <v>-4325</v>
      </c>
      <c r="G25" s="756">
        <f t="shared" si="1"/>
        <v>9754</v>
      </c>
      <c r="I25" s="41"/>
      <c r="J25" s="41"/>
      <c r="K25" s="41"/>
      <c r="L25" s="41"/>
      <c r="M25" s="41"/>
      <c r="N25" s="41">
        <v>166770</v>
      </c>
      <c r="O25" s="41">
        <v>327330</v>
      </c>
      <c r="P25" s="41">
        <v>411682</v>
      </c>
      <c r="Q25" s="41">
        <v>479192</v>
      </c>
      <c r="R25" s="41">
        <v>1175117</v>
      </c>
      <c r="S25" s="41">
        <v>5655419</v>
      </c>
      <c r="T25" s="46"/>
      <c r="U25" s="688" t="s">
        <v>155</v>
      </c>
      <c r="V25" s="41">
        <v>-533525</v>
      </c>
      <c r="W25" s="41">
        <v>-279042</v>
      </c>
      <c r="X25" s="41">
        <v>-1458</v>
      </c>
      <c r="Y25" s="41">
        <v>0</v>
      </c>
      <c r="Z25" s="41">
        <v>-7088000000</v>
      </c>
      <c r="AA25" s="41">
        <v>-14764000000</v>
      </c>
      <c r="AD25" s="688" t="s">
        <v>156</v>
      </c>
      <c r="AE25">
        <v>0</v>
      </c>
      <c r="AF25">
        <v>0</v>
      </c>
      <c r="AG25">
        <v>0</v>
      </c>
      <c r="AH25" s="684"/>
      <c r="AI25" s="684"/>
      <c r="AJ25" s="684"/>
      <c r="AL25" s="688" t="s">
        <v>156</v>
      </c>
      <c r="AM25">
        <v>0</v>
      </c>
      <c r="AN25">
        <v>0</v>
      </c>
      <c r="AO25">
        <v>0</v>
      </c>
      <c r="AP25" s="684"/>
      <c r="AQ25" s="684"/>
      <c r="AR25" s="684"/>
    </row>
    <row r="26" spans="1:44" ht="15" customHeight="1">
      <c r="A26" s="743" t="s">
        <v>156</v>
      </c>
      <c r="B26"/>
      <c r="C26"/>
      <c r="D26"/>
      <c r="E26" s="755">
        <f t="shared" si="3"/>
        <v>0</v>
      </c>
      <c r="F26" s="756">
        <f t="shared" si="3"/>
        <v>0</v>
      </c>
      <c r="G26" s="756">
        <f t="shared" si="1"/>
        <v>0</v>
      </c>
      <c r="I26" s="41"/>
      <c r="J26" s="41"/>
      <c r="K26" s="41"/>
      <c r="L26" s="41"/>
      <c r="M26" s="41"/>
      <c r="N26" s="41">
        <v>-40</v>
      </c>
      <c r="O26" s="41">
        <v>-40</v>
      </c>
      <c r="P26" s="41">
        <v>-40</v>
      </c>
      <c r="Q26" s="41">
        <v>0</v>
      </c>
      <c r="R26" s="41">
        <v>-198471</v>
      </c>
      <c r="S26" s="41">
        <v>-535613</v>
      </c>
      <c r="U26" s="688" t="s">
        <v>751</v>
      </c>
      <c r="V26" s="41" t="s">
        <v>531</v>
      </c>
      <c r="W26" s="41">
        <v>168846</v>
      </c>
      <c r="X26" s="41" t="s">
        <v>531</v>
      </c>
      <c r="Y26" s="41">
        <v>0</v>
      </c>
      <c r="Z26" s="41">
        <v>1000000000</v>
      </c>
      <c r="AA26" s="41">
        <v>205000000</v>
      </c>
      <c r="AD26" s="688" t="s">
        <v>756</v>
      </c>
      <c r="AE26" s="684">
        <v>5411199000</v>
      </c>
      <c r="AF26" s="688"/>
      <c r="AG26" s="684">
        <v>2365003000</v>
      </c>
      <c r="AH26" s="684">
        <v>-121000000</v>
      </c>
      <c r="AI26" s="684">
        <v>-766000000</v>
      </c>
      <c r="AJ26" s="684">
        <v>-247000000</v>
      </c>
      <c r="AL26" s="688" t="s">
        <v>756</v>
      </c>
      <c r="AM26" s="684">
        <v>5411199000</v>
      </c>
      <c r="AN26" s="688"/>
      <c r="AO26" s="684">
        <v>2365003000</v>
      </c>
      <c r="AP26" s="684">
        <v>-121000000</v>
      </c>
      <c r="AQ26" s="684">
        <v>-766000000</v>
      </c>
      <c r="AR26" s="684">
        <v>-247000000</v>
      </c>
    </row>
    <row r="27" spans="1:44" ht="15" customHeight="1">
      <c r="A27" s="744" t="s">
        <v>756</v>
      </c>
      <c r="B27" s="746">
        <v>-121000000</v>
      </c>
      <c r="C27" s="746">
        <v>-766000000</v>
      </c>
      <c r="D27" s="746">
        <v>-247000000</v>
      </c>
      <c r="E27" s="755">
        <f t="shared" si="3"/>
        <v>-121</v>
      </c>
      <c r="F27" s="756">
        <f t="shared" si="3"/>
        <v>-766</v>
      </c>
      <c r="G27" s="756">
        <f t="shared" si="1"/>
        <v>-247</v>
      </c>
      <c r="I27" s="41"/>
      <c r="J27" s="41"/>
      <c r="K27" s="41"/>
      <c r="L27" s="41"/>
      <c r="M27" s="41"/>
      <c r="N27" s="41">
        <v>76817</v>
      </c>
      <c r="O27" s="41">
        <v>76817</v>
      </c>
      <c r="P27" s="41">
        <v>76817</v>
      </c>
      <c r="Q27" s="41">
        <v>0</v>
      </c>
      <c r="R27" s="41">
        <v>0</v>
      </c>
      <c r="S27" s="41"/>
      <c r="U27" s="688" t="s">
        <v>752</v>
      </c>
      <c r="V27" s="41" t="s">
        <v>531</v>
      </c>
      <c r="W27" s="41" t="s">
        <v>531</v>
      </c>
      <c r="X27" s="41">
        <v>12379</v>
      </c>
      <c r="Y27" s="41">
        <v>8000000</v>
      </c>
      <c r="Z27" s="41">
        <v>0</v>
      </c>
      <c r="AA27" s="41">
        <v>0</v>
      </c>
      <c r="AD27" s="688" t="s">
        <v>757</v>
      </c>
      <c r="AE27" s="684">
        <v>729299000</v>
      </c>
      <c r="AF27" s="684">
        <v>104205000</v>
      </c>
      <c r="AG27" s="684">
        <v>715421000</v>
      </c>
      <c r="AH27" s="684">
        <v>0</v>
      </c>
      <c r="AI27" s="684">
        <v>0</v>
      </c>
      <c r="AJ27" s="684">
        <v>1458000000</v>
      </c>
      <c r="AL27" s="688" t="s">
        <v>757</v>
      </c>
      <c r="AM27" s="684">
        <v>729299000</v>
      </c>
      <c r="AN27" s="684">
        <v>104205000</v>
      </c>
      <c r="AO27" s="684">
        <v>715421000</v>
      </c>
      <c r="AP27" s="684">
        <v>0</v>
      </c>
      <c r="AQ27" s="684">
        <v>0</v>
      </c>
      <c r="AR27" s="684">
        <v>1458000000</v>
      </c>
    </row>
    <row r="28" spans="1:44" ht="16">
      <c r="A28" s="744" t="s">
        <v>757</v>
      </c>
      <c r="B28" s="746">
        <v>0</v>
      </c>
      <c r="C28" s="746">
        <v>0</v>
      </c>
      <c r="D28" s="746">
        <v>1458000000</v>
      </c>
      <c r="E28" s="755">
        <f t="shared" si="3"/>
        <v>0</v>
      </c>
      <c r="F28" s="756">
        <f t="shared" si="3"/>
        <v>0</v>
      </c>
      <c r="G28" s="756">
        <f t="shared" si="1"/>
        <v>1458</v>
      </c>
      <c r="I28" s="41"/>
      <c r="J28" s="41"/>
      <c r="K28" s="41"/>
      <c r="L28" s="41"/>
      <c r="M28" s="41"/>
      <c r="N28" s="41">
        <v>0</v>
      </c>
      <c r="O28" s="41">
        <v>0</v>
      </c>
      <c r="P28" s="41"/>
      <c r="Q28" s="41">
        <v>0</v>
      </c>
      <c r="R28" s="41">
        <v>0</v>
      </c>
      <c r="S28" s="41"/>
      <c r="U28" s="688" t="s">
        <v>753</v>
      </c>
      <c r="V28" s="41">
        <v>37156</v>
      </c>
      <c r="W28" s="41">
        <v>57922</v>
      </c>
      <c r="X28" s="41">
        <v>336537</v>
      </c>
      <c r="Y28" s="41">
        <v>858000000</v>
      </c>
      <c r="Z28" s="41">
        <v>864000000</v>
      </c>
      <c r="AA28" s="41">
        <v>728000000</v>
      </c>
      <c r="AD28" s="688" t="s">
        <v>157</v>
      </c>
      <c r="AE28" s="688"/>
      <c r="AF28" s="684">
        <v>3500000</v>
      </c>
      <c r="AG28" s="684">
        <v>4000000</v>
      </c>
      <c r="AH28" s="684">
        <v>5005000000</v>
      </c>
      <c r="AI28" s="684">
        <v>15377000000</v>
      </c>
      <c r="AJ28" s="684">
        <v>0</v>
      </c>
      <c r="AL28" s="688" t="s">
        <v>157</v>
      </c>
      <c r="AM28" s="688"/>
      <c r="AN28" s="684">
        <v>3500000</v>
      </c>
      <c r="AO28" s="684">
        <v>4000000</v>
      </c>
      <c r="AP28" s="684">
        <v>5005000000</v>
      </c>
      <c r="AQ28" s="684">
        <v>15377000000</v>
      </c>
      <c r="AR28" s="684">
        <v>0</v>
      </c>
    </row>
    <row r="29" spans="1:44" ht="15" customHeight="1">
      <c r="A29" s="744" t="s">
        <v>157</v>
      </c>
      <c r="B29" s="746">
        <v>5005000000</v>
      </c>
      <c r="C29" s="746">
        <v>15377000000</v>
      </c>
      <c r="D29" s="746">
        <v>0</v>
      </c>
      <c r="E29" s="755">
        <f t="shared" si="3"/>
        <v>5005</v>
      </c>
      <c r="F29" s="756">
        <f t="shared" si="3"/>
        <v>15377</v>
      </c>
      <c r="G29" s="756">
        <f t="shared" si="1"/>
        <v>0</v>
      </c>
      <c r="I29" s="41"/>
      <c r="J29" s="41"/>
      <c r="K29" s="41"/>
      <c r="L29" s="41"/>
      <c r="M29" s="42"/>
      <c r="N29" s="42">
        <v>8433</v>
      </c>
      <c r="O29" s="42">
        <v>8433</v>
      </c>
      <c r="P29" s="42">
        <v>100305</v>
      </c>
      <c r="Q29" s="42">
        <v>4392</v>
      </c>
      <c r="R29" s="42">
        <v>6350</v>
      </c>
      <c r="S29" s="42">
        <v>15785</v>
      </c>
      <c r="U29" s="688" t="s">
        <v>754</v>
      </c>
      <c r="V29" s="41" t="s">
        <v>531</v>
      </c>
      <c r="W29" s="41">
        <v>-46146</v>
      </c>
      <c r="X29" s="41">
        <v>-46345</v>
      </c>
      <c r="Y29" s="41">
        <v>10000000</v>
      </c>
      <c r="Z29" s="41">
        <v>256000000</v>
      </c>
      <c r="AA29" s="41">
        <v>0</v>
      </c>
      <c r="AD29" s="688" t="s">
        <v>158</v>
      </c>
      <c r="AE29" s="684">
        <v>-1328439000</v>
      </c>
      <c r="AF29" s="684">
        <v>-72164000</v>
      </c>
      <c r="AG29" s="684">
        <v>-77338000</v>
      </c>
      <c r="AH29" s="684">
        <v>0</v>
      </c>
      <c r="AI29" s="684">
        <v>0</v>
      </c>
      <c r="AJ29" s="684">
        <v>52000000</v>
      </c>
      <c r="AL29" s="688" t="s">
        <v>158</v>
      </c>
      <c r="AM29" s="684">
        <v>-1328439000</v>
      </c>
      <c r="AN29" s="684">
        <v>-72164000</v>
      </c>
      <c r="AO29" s="684">
        <v>-77338000</v>
      </c>
      <c r="AP29" s="684">
        <v>0</v>
      </c>
      <c r="AQ29" s="684">
        <v>0</v>
      </c>
      <c r="AR29" s="684">
        <v>52000000</v>
      </c>
    </row>
    <row r="30" spans="1:44" ht="15" customHeight="1">
      <c r="A30" s="744" t="s">
        <v>158</v>
      </c>
      <c r="B30" s="746">
        <v>0</v>
      </c>
      <c r="C30" s="746">
        <v>0</v>
      </c>
      <c r="D30" s="746">
        <v>52000000</v>
      </c>
      <c r="E30" s="755">
        <f t="shared" si="3"/>
        <v>0</v>
      </c>
      <c r="F30" s="756">
        <f t="shared" si="3"/>
        <v>0</v>
      </c>
      <c r="G30" s="756">
        <f t="shared" si="1"/>
        <v>52</v>
      </c>
      <c r="I30" s="41"/>
      <c r="J30" s="41"/>
      <c r="K30" s="41"/>
      <c r="L30" s="41"/>
      <c r="M30" s="8"/>
      <c r="N30" s="8">
        <f t="shared" ref="N30:S30" si="4">SUM(N10:N29)</f>
        <v>26313</v>
      </c>
      <c r="O30" s="8">
        <f t="shared" si="4"/>
        <v>-369378</v>
      </c>
      <c r="P30" s="8">
        <f t="shared" si="4"/>
        <v>-517366</v>
      </c>
      <c r="Q30" s="8">
        <f t="shared" si="4"/>
        <v>-349968</v>
      </c>
      <c r="R30" s="8">
        <f t="shared" si="4"/>
        <v>-927240</v>
      </c>
      <c r="S30" s="8">
        <f t="shared" si="4"/>
        <v>-500482</v>
      </c>
      <c r="U30" s="688" t="s">
        <v>755</v>
      </c>
      <c r="V30" s="41" t="s">
        <v>531</v>
      </c>
      <c r="W30" s="41" t="s">
        <v>531</v>
      </c>
      <c r="X30" s="41">
        <v>31880</v>
      </c>
      <c r="Y30" s="41">
        <v>-7447000000</v>
      </c>
      <c r="Z30" s="41">
        <v>-4325000000</v>
      </c>
      <c r="AA30" s="41">
        <v>9754000000</v>
      </c>
      <c r="AD30" s="688" t="s">
        <v>758</v>
      </c>
      <c r="AE30" s="684">
        <v>-3715480000</v>
      </c>
      <c r="AF30" s="688"/>
      <c r="AG30" s="688"/>
      <c r="AH30" s="684">
        <v>-4456000000</v>
      </c>
      <c r="AI30" s="684">
        <v>-15941000000</v>
      </c>
      <c r="AJ30" s="684">
        <v>-1530000000</v>
      </c>
      <c r="AL30" s="688" t="s">
        <v>758</v>
      </c>
      <c r="AM30" s="684">
        <v>-3715480000</v>
      </c>
      <c r="AN30" s="688"/>
      <c r="AO30" s="688"/>
      <c r="AP30" s="684">
        <v>-4456000000</v>
      </c>
      <c r="AQ30" s="684">
        <v>-15941000000</v>
      </c>
      <c r="AR30" s="684">
        <v>-1530000000</v>
      </c>
    </row>
    <row r="31" spans="1:44" ht="15" customHeight="1">
      <c r="A31" s="744" t="s">
        <v>758</v>
      </c>
      <c r="B31" s="746">
        <v>-4456000000</v>
      </c>
      <c r="C31" s="746">
        <v>-15941000000</v>
      </c>
      <c r="D31" s="746">
        <v>-1530000000</v>
      </c>
      <c r="E31" s="755">
        <f t="shared" si="3"/>
        <v>-4456</v>
      </c>
      <c r="F31" s="756">
        <f t="shared" si="3"/>
        <v>-15941</v>
      </c>
      <c r="G31" s="756">
        <f t="shared" si="1"/>
        <v>-1530</v>
      </c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U31" s="687" t="s">
        <v>156</v>
      </c>
      <c r="V31" s="41">
        <v>-1864555</v>
      </c>
      <c r="W31" s="41">
        <v>-148074</v>
      </c>
      <c r="X31" s="41">
        <v>-3861213</v>
      </c>
      <c r="Y31" s="41"/>
      <c r="Z31" s="41"/>
      <c r="AA31" s="41"/>
      <c r="AD31" s="688" t="s">
        <v>759</v>
      </c>
      <c r="AE31" s="684">
        <v>-1139936000</v>
      </c>
      <c r="AF31" s="684">
        <v>-407260000</v>
      </c>
      <c r="AG31" s="684"/>
      <c r="AH31" s="684">
        <v>0</v>
      </c>
      <c r="AI31" s="684">
        <v>0</v>
      </c>
      <c r="AJ31" s="684">
        <v>-14884000000</v>
      </c>
      <c r="AL31" s="688" t="s">
        <v>759</v>
      </c>
      <c r="AM31" s="684">
        <v>-1139936000</v>
      </c>
      <c r="AN31" s="684">
        <v>-407260000</v>
      </c>
      <c r="AO31" s="684"/>
      <c r="AP31" s="684">
        <v>0</v>
      </c>
      <c r="AQ31" s="684">
        <v>0</v>
      </c>
      <c r="AR31" s="684">
        <v>-14884000000</v>
      </c>
    </row>
    <row r="32" spans="1:44" ht="15" customHeight="1">
      <c r="A32" s="744" t="s">
        <v>759</v>
      </c>
      <c r="B32" s="746">
        <v>0</v>
      </c>
      <c r="C32" s="746">
        <v>0</v>
      </c>
      <c r="D32" s="746">
        <v>-14884000000</v>
      </c>
      <c r="E32" s="755">
        <f t="shared" si="3"/>
        <v>0</v>
      </c>
      <c r="F32" s="756">
        <f t="shared" si="3"/>
        <v>0</v>
      </c>
      <c r="G32" s="756">
        <f t="shared" si="1"/>
        <v>-14884</v>
      </c>
      <c r="I32" s="41"/>
      <c r="J32" s="41"/>
      <c r="K32" s="41"/>
      <c r="L32" s="41"/>
      <c r="M32" s="41"/>
      <c r="N32" s="41">
        <v>0</v>
      </c>
      <c r="O32" s="41">
        <v>-80</v>
      </c>
      <c r="P32" s="41">
        <v>-80</v>
      </c>
      <c r="Q32" s="41">
        <v>0</v>
      </c>
      <c r="R32" s="41">
        <v>0</v>
      </c>
      <c r="S32" s="41"/>
      <c r="AD32" s="688" t="s">
        <v>760</v>
      </c>
      <c r="AE32" s="684">
        <v>-2678000</v>
      </c>
      <c r="AF32" s="684">
        <v>-1338000</v>
      </c>
      <c r="AG32" s="688">
        <v>-4192000</v>
      </c>
      <c r="AH32" s="684">
        <v>-26000000</v>
      </c>
      <c r="AI32" s="684">
        <v>-71000000</v>
      </c>
      <c r="AJ32" s="684">
        <v>-38000000</v>
      </c>
      <c r="AL32" s="688" t="s">
        <v>760</v>
      </c>
      <c r="AM32" s="684">
        <v>-2678000</v>
      </c>
      <c r="AN32" s="684">
        <v>-1338000</v>
      </c>
      <c r="AO32" s="688">
        <v>-4192000</v>
      </c>
      <c r="AP32" s="684">
        <v>-26000000</v>
      </c>
      <c r="AQ32" s="684">
        <v>-71000000</v>
      </c>
      <c r="AR32" s="684">
        <v>-38000000</v>
      </c>
    </row>
    <row r="33" spans="1:44" ht="15" customHeight="1">
      <c r="A33" s="744" t="s">
        <v>760</v>
      </c>
      <c r="B33" s="746">
        <v>-26000000</v>
      </c>
      <c r="C33" s="746">
        <v>-71000000</v>
      </c>
      <c r="D33" s="746">
        <v>-38000000</v>
      </c>
      <c r="E33" s="755">
        <f t="shared" si="3"/>
        <v>-26</v>
      </c>
      <c r="F33" s="756">
        <f t="shared" si="3"/>
        <v>-71</v>
      </c>
      <c r="G33" s="756">
        <f t="shared" si="1"/>
        <v>-38</v>
      </c>
      <c r="I33" s="41"/>
      <c r="J33" s="41"/>
      <c r="K33" s="41"/>
      <c r="L33" s="41"/>
      <c r="M33" s="41"/>
      <c r="N33" s="41"/>
      <c r="O33" s="41"/>
      <c r="P33" s="41">
        <v>261</v>
      </c>
      <c r="Q33" s="41"/>
      <c r="R33" s="41"/>
      <c r="S33" s="41"/>
      <c r="AD33" s="688" t="s">
        <v>761</v>
      </c>
      <c r="AE33" s="684">
        <v>0</v>
      </c>
      <c r="AF33" s="684">
        <v>0</v>
      </c>
      <c r="AG33" s="684">
        <v>0</v>
      </c>
      <c r="AH33" s="684">
        <v>0</v>
      </c>
      <c r="AI33" s="684">
        <v>0</v>
      </c>
      <c r="AJ33" s="684">
        <v>-75000000</v>
      </c>
      <c r="AL33" s="688" t="s">
        <v>761</v>
      </c>
      <c r="AM33" s="684">
        <v>0</v>
      </c>
      <c r="AN33" s="684">
        <v>0</v>
      </c>
      <c r="AO33" s="684">
        <v>0</v>
      </c>
      <c r="AP33" s="684">
        <v>0</v>
      </c>
      <c r="AQ33" s="684">
        <v>0</v>
      </c>
      <c r="AR33" s="684">
        <v>-75000000</v>
      </c>
    </row>
    <row r="34" spans="1:44" ht="15" customHeight="1">
      <c r="A34" s="744" t="s">
        <v>761</v>
      </c>
      <c r="B34" s="746">
        <v>0</v>
      </c>
      <c r="C34" s="746">
        <v>0</v>
      </c>
      <c r="D34" s="746">
        <v>-75000000</v>
      </c>
      <c r="E34" s="755">
        <f t="shared" si="3"/>
        <v>0</v>
      </c>
      <c r="F34" s="756">
        <f t="shared" si="3"/>
        <v>0</v>
      </c>
      <c r="G34" s="756">
        <f t="shared" si="1"/>
        <v>-75</v>
      </c>
      <c r="I34" s="41"/>
      <c r="J34" s="41"/>
      <c r="K34" s="41"/>
      <c r="L34" s="41"/>
      <c r="M34" s="41"/>
      <c r="N34" s="41">
        <v>0</v>
      </c>
      <c r="O34" s="41">
        <v>0</v>
      </c>
      <c r="P34" s="41"/>
      <c r="Q34" s="41">
        <v>403051</v>
      </c>
      <c r="R34" s="41">
        <v>403051</v>
      </c>
      <c r="S34" s="41">
        <v>5410952</v>
      </c>
      <c r="U34" s="688" t="s">
        <v>756</v>
      </c>
      <c r="V34" s="41"/>
      <c r="W34" s="41"/>
      <c r="X34" s="41"/>
      <c r="Y34" s="41">
        <v>-121000000</v>
      </c>
      <c r="Z34" s="41">
        <v>-766000000</v>
      </c>
      <c r="AA34" s="41">
        <v>-247000000</v>
      </c>
      <c r="AD34" s="688" t="s">
        <v>159</v>
      </c>
      <c r="AE34" s="684">
        <v>-580828000</v>
      </c>
      <c r="AF34" s="684">
        <v>-47797000</v>
      </c>
      <c r="AG34" s="688">
        <v>-416264000</v>
      </c>
      <c r="AH34" s="684">
        <v>-1460000000</v>
      </c>
      <c r="AI34" s="684">
        <v>-849000000</v>
      </c>
      <c r="AJ34" s="684">
        <v>-547000000</v>
      </c>
      <c r="AL34" s="688" t="s">
        <v>159</v>
      </c>
      <c r="AM34" s="684">
        <v>-580828000</v>
      </c>
      <c r="AN34" s="684">
        <v>-47797000</v>
      </c>
      <c r="AO34" s="688">
        <v>-416264000</v>
      </c>
      <c r="AP34" s="684">
        <v>-1460000000</v>
      </c>
      <c r="AQ34" s="684">
        <v>-849000000</v>
      </c>
      <c r="AR34" s="684">
        <v>-547000000</v>
      </c>
    </row>
    <row r="35" spans="1:44" ht="15" customHeight="1">
      <c r="A35" s="744" t="s">
        <v>159</v>
      </c>
      <c r="B35" s="746">
        <v>-1460000000</v>
      </c>
      <c r="C35" s="746">
        <v>-849000000</v>
      </c>
      <c r="D35" s="746">
        <v>-547000000</v>
      </c>
      <c r="E35" s="755">
        <f t="shared" si="3"/>
        <v>-1460</v>
      </c>
      <c r="F35" s="756">
        <f t="shared" si="3"/>
        <v>-849</v>
      </c>
      <c r="G35" s="756">
        <f t="shared" si="1"/>
        <v>-547</v>
      </c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>
        <v>-848240</v>
      </c>
      <c r="U35" s="688" t="s">
        <v>757</v>
      </c>
      <c r="V35" s="41">
        <v>5411199</v>
      </c>
      <c r="W35" s="41" t="s">
        <v>531</v>
      </c>
      <c r="X35" s="41">
        <v>2365003</v>
      </c>
      <c r="Y35" s="41">
        <v>0</v>
      </c>
      <c r="Z35" s="41">
        <v>0</v>
      </c>
      <c r="AA35" s="41">
        <v>1458000000</v>
      </c>
      <c r="AD35" s="688" t="s">
        <v>762</v>
      </c>
      <c r="AE35" s="684">
        <v>1831621000</v>
      </c>
      <c r="AF35" s="684">
        <v>130993000</v>
      </c>
      <c r="AG35" s="684">
        <v>638044000</v>
      </c>
      <c r="AH35" s="684">
        <v>2365000000</v>
      </c>
      <c r="AI35" s="684">
        <v>729000000</v>
      </c>
      <c r="AJ35" s="684">
        <v>64000000</v>
      </c>
      <c r="AL35" s="688" t="s">
        <v>762</v>
      </c>
      <c r="AM35" s="684">
        <v>1831621000</v>
      </c>
      <c r="AN35" s="684">
        <v>130993000</v>
      </c>
      <c r="AO35" s="684">
        <v>638044000</v>
      </c>
      <c r="AP35" s="684">
        <v>2365000000</v>
      </c>
      <c r="AQ35" s="684">
        <v>729000000</v>
      </c>
      <c r="AR35" s="684">
        <v>64000000</v>
      </c>
    </row>
    <row r="36" spans="1:44" ht="15" customHeight="1">
      <c r="A36" s="744" t="s">
        <v>762</v>
      </c>
      <c r="B36" s="746">
        <v>2365000000</v>
      </c>
      <c r="C36" s="746">
        <v>729000000</v>
      </c>
      <c r="D36" s="746">
        <v>64000000</v>
      </c>
      <c r="E36" s="755">
        <f t="shared" si="3"/>
        <v>2365</v>
      </c>
      <c r="F36" s="756">
        <f t="shared" si="3"/>
        <v>729</v>
      </c>
      <c r="G36" s="756">
        <f t="shared" si="1"/>
        <v>64</v>
      </c>
      <c r="I36" s="41"/>
      <c r="J36" s="41"/>
      <c r="K36" s="41"/>
      <c r="L36" s="41"/>
      <c r="M36" s="41"/>
      <c r="N36" s="41">
        <v>6434</v>
      </c>
      <c r="O36" s="41">
        <v>311961</v>
      </c>
      <c r="P36" s="41">
        <v>316126</v>
      </c>
      <c r="Q36" s="41">
        <v>407363</v>
      </c>
      <c r="R36" s="41">
        <v>781053</v>
      </c>
      <c r="S36" s="41">
        <v>992087</v>
      </c>
      <c r="T36" s="302"/>
      <c r="U36" s="688" t="s">
        <v>157</v>
      </c>
      <c r="V36" s="41">
        <v>729299</v>
      </c>
      <c r="W36" s="41">
        <v>104205</v>
      </c>
      <c r="X36" s="41">
        <v>715421</v>
      </c>
      <c r="Y36" s="41">
        <v>5005000000</v>
      </c>
      <c r="Z36" s="41">
        <v>15377000000</v>
      </c>
      <c r="AA36" s="41">
        <v>0</v>
      </c>
      <c r="AD36" s="688" t="s">
        <v>763</v>
      </c>
      <c r="AE36" s="684">
        <v>-278279000</v>
      </c>
      <c r="AF36" s="684">
        <v>-544280000</v>
      </c>
      <c r="AG36" s="684">
        <v>-724730000</v>
      </c>
      <c r="AH36" s="684">
        <v>-4346000000</v>
      </c>
      <c r="AI36" s="684">
        <v>-4530000000</v>
      </c>
      <c r="AJ36" s="684">
        <v>-4589000000</v>
      </c>
      <c r="AL36" s="688" t="s">
        <v>763</v>
      </c>
      <c r="AM36" s="684">
        <v>-278279000</v>
      </c>
      <c r="AN36" s="684">
        <v>-544280000</v>
      </c>
      <c r="AO36" s="684">
        <v>-724730000</v>
      </c>
      <c r="AP36" s="684">
        <v>-4346000000</v>
      </c>
      <c r="AQ36" s="684">
        <v>-4530000000</v>
      </c>
      <c r="AR36" s="684">
        <v>-4589000000</v>
      </c>
    </row>
    <row r="37" spans="1:44" ht="15" customHeight="1">
      <c r="A37" s="744" t="s">
        <v>763</v>
      </c>
      <c r="B37" s="746">
        <v>-4346000000</v>
      </c>
      <c r="C37" s="746">
        <v>-4530000000</v>
      </c>
      <c r="D37" s="746">
        <v>-4589000000</v>
      </c>
      <c r="E37" s="755">
        <f t="shared" si="3"/>
        <v>-4346</v>
      </c>
      <c r="F37" s="756">
        <f t="shared" si="3"/>
        <v>-4530</v>
      </c>
      <c r="G37" s="756">
        <f t="shared" si="1"/>
        <v>-4589</v>
      </c>
      <c r="I37" s="41"/>
      <c r="J37" s="41"/>
      <c r="K37" s="41"/>
      <c r="L37" s="41"/>
      <c r="M37" s="41"/>
      <c r="N37" s="41">
        <v>7000</v>
      </c>
      <c r="O37" s="41">
        <v>9000</v>
      </c>
      <c r="P37" s="41">
        <v>9000</v>
      </c>
      <c r="Q37" s="41">
        <v>0</v>
      </c>
      <c r="R37" s="41">
        <v>0</v>
      </c>
      <c r="S37" s="41"/>
      <c r="U37" s="688" t="s">
        <v>158</v>
      </c>
      <c r="V37" s="41" t="s">
        <v>531</v>
      </c>
      <c r="W37" s="41">
        <v>3500</v>
      </c>
      <c r="X37" s="41">
        <v>4000</v>
      </c>
      <c r="Y37" s="41">
        <v>0</v>
      </c>
      <c r="Z37" s="41">
        <v>0</v>
      </c>
      <c r="AA37" s="41">
        <v>52000000</v>
      </c>
      <c r="AD37" s="688" t="s">
        <v>764</v>
      </c>
      <c r="AE37" s="684">
        <v>0</v>
      </c>
      <c r="AF37" s="684">
        <v>0</v>
      </c>
      <c r="AG37" s="684">
        <v>0</v>
      </c>
      <c r="AH37" s="684">
        <v>70000000</v>
      </c>
      <c r="AI37" s="684">
        <v>0</v>
      </c>
      <c r="AJ37" s="684">
        <v>0</v>
      </c>
      <c r="AL37" s="688" t="s">
        <v>764</v>
      </c>
      <c r="AM37" s="684">
        <v>0</v>
      </c>
      <c r="AN37" s="684">
        <v>0</v>
      </c>
      <c r="AO37" s="684">
        <v>0</v>
      </c>
      <c r="AP37" s="684">
        <v>70000000</v>
      </c>
      <c r="AQ37" s="684">
        <v>0</v>
      </c>
      <c r="AR37" s="684">
        <v>0</v>
      </c>
    </row>
    <row r="38" spans="1:44" ht="15" customHeight="1">
      <c r="A38" s="744" t="s">
        <v>764</v>
      </c>
      <c r="B38" s="746">
        <v>70000000</v>
      </c>
      <c r="C38" s="746">
        <v>0</v>
      </c>
      <c r="D38" s="746">
        <v>0</v>
      </c>
      <c r="E38" s="755">
        <f t="shared" ref="E38:F48" si="5">+B38/1000000</f>
        <v>70</v>
      </c>
      <c r="F38" s="756">
        <f t="shared" si="5"/>
        <v>0</v>
      </c>
      <c r="G38" s="756">
        <f t="shared" si="1"/>
        <v>0</v>
      </c>
      <c r="I38" s="41"/>
      <c r="J38" s="41"/>
      <c r="K38" s="41"/>
      <c r="L38" s="41"/>
      <c r="M38" s="41"/>
      <c r="N38" s="41">
        <v>277</v>
      </c>
      <c r="O38" s="41">
        <v>415</v>
      </c>
      <c r="P38" s="41"/>
      <c r="Q38" s="41">
        <v>0</v>
      </c>
      <c r="R38" s="41">
        <v>0</v>
      </c>
      <c r="S38" s="41"/>
      <c r="U38" s="688" t="s">
        <v>758</v>
      </c>
      <c r="V38" s="41">
        <v>-1328439</v>
      </c>
      <c r="W38" s="41">
        <v>-72164</v>
      </c>
      <c r="X38" s="41">
        <v>-77338</v>
      </c>
      <c r="Y38" s="41">
        <v>-4456000000</v>
      </c>
      <c r="Z38" s="41">
        <v>-15941000000</v>
      </c>
      <c r="AA38" s="41">
        <v>-1530000000</v>
      </c>
      <c r="AD38" s="688" t="s">
        <v>160</v>
      </c>
      <c r="AE38" s="688">
        <v>-37019000</v>
      </c>
      <c r="AF38" s="688">
        <v>-48926000</v>
      </c>
      <c r="AG38" s="684">
        <v>-680000000</v>
      </c>
      <c r="AH38" s="684">
        <v>-1513000000</v>
      </c>
      <c r="AI38" s="684">
        <v>-1097000000</v>
      </c>
      <c r="AJ38" s="684">
        <v>-2587000000</v>
      </c>
      <c r="AL38" s="688" t="s">
        <v>160</v>
      </c>
      <c r="AM38" s="688">
        <v>-37019000</v>
      </c>
      <c r="AN38" s="688">
        <v>-48926000</v>
      </c>
      <c r="AO38" s="684">
        <v>-680000000</v>
      </c>
      <c r="AP38" s="684">
        <v>-1513000000</v>
      </c>
      <c r="AQ38" s="684">
        <v>-1097000000</v>
      </c>
      <c r="AR38" s="684">
        <v>-2587000000</v>
      </c>
    </row>
    <row r="39" spans="1:44" ht="15" customHeight="1">
      <c r="A39" s="744" t="s">
        <v>160</v>
      </c>
      <c r="B39" s="746">
        <v>-1513000000</v>
      </c>
      <c r="C39" s="746">
        <v>-1097000000</v>
      </c>
      <c r="D39" s="746">
        <v>-2587000000</v>
      </c>
      <c r="E39" s="755">
        <f t="shared" si="5"/>
        <v>-1513</v>
      </c>
      <c r="F39" s="756">
        <f t="shared" si="5"/>
        <v>-1097</v>
      </c>
      <c r="G39" s="756">
        <f t="shared" si="1"/>
        <v>-2587</v>
      </c>
      <c r="I39" s="41"/>
      <c r="J39" s="41"/>
      <c r="K39" s="41"/>
      <c r="L39" s="41"/>
      <c r="M39" s="41"/>
      <c r="N39" s="41">
        <v>-66873</v>
      </c>
      <c r="O39" s="41">
        <v>-98269</v>
      </c>
      <c r="P39" s="41">
        <v>-238087</v>
      </c>
      <c r="Q39" s="41">
        <v>-376146</v>
      </c>
      <c r="R39" s="41">
        <v>-939907</v>
      </c>
      <c r="S39" s="41">
        <v>-1037311</v>
      </c>
      <c r="U39" s="688" t="s">
        <v>759</v>
      </c>
      <c r="V39" s="41">
        <v>-3715480</v>
      </c>
      <c r="W39" s="41" t="s">
        <v>531</v>
      </c>
      <c r="X39" s="41" t="s">
        <v>531</v>
      </c>
      <c r="Y39" s="41">
        <v>0</v>
      </c>
      <c r="Z39" s="41">
        <v>0</v>
      </c>
      <c r="AA39" s="41">
        <v>-14884000000</v>
      </c>
      <c r="AD39" s="688" t="s">
        <v>765</v>
      </c>
      <c r="AE39" s="684">
        <v>-77587000</v>
      </c>
      <c r="AF39" s="684">
        <v>-60622000</v>
      </c>
      <c r="AG39" s="684"/>
      <c r="AH39" s="684">
        <v>0</v>
      </c>
      <c r="AI39" s="684">
        <v>-137000000</v>
      </c>
      <c r="AJ39" s="684">
        <v>0</v>
      </c>
      <c r="AL39" s="688" t="s">
        <v>765</v>
      </c>
      <c r="AM39" s="684">
        <v>-77587000</v>
      </c>
      <c r="AN39" s="684">
        <v>-60622000</v>
      </c>
      <c r="AO39" s="684"/>
      <c r="AP39" s="684">
        <v>0</v>
      </c>
      <c r="AQ39" s="684">
        <v>-137000000</v>
      </c>
      <c r="AR39" s="684">
        <v>0</v>
      </c>
    </row>
    <row r="40" spans="1:44" ht="15" customHeight="1">
      <c r="A40" s="744" t="s">
        <v>765</v>
      </c>
      <c r="B40" s="746">
        <v>0</v>
      </c>
      <c r="C40" s="746">
        <v>-137000000</v>
      </c>
      <c r="D40" s="746">
        <v>0</v>
      </c>
      <c r="E40" s="755">
        <f t="shared" si="5"/>
        <v>0</v>
      </c>
      <c r="F40" s="756">
        <f t="shared" si="5"/>
        <v>-137</v>
      </c>
      <c r="G40" s="756">
        <f t="shared" si="1"/>
        <v>0</v>
      </c>
      <c r="I40" s="41"/>
      <c r="J40" s="41"/>
      <c r="K40" s="41"/>
      <c r="L40" s="41"/>
      <c r="M40" s="41"/>
      <c r="N40" s="41"/>
      <c r="O40" s="41"/>
      <c r="P40" s="41">
        <v>-3085</v>
      </c>
      <c r="Q40" s="41"/>
      <c r="R40" s="41"/>
      <c r="S40" s="41">
        <v>-1675668</v>
      </c>
      <c r="U40" s="688" t="s">
        <v>760</v>
      </c>
      <c r="V40" s="41">
        <v>-2678</v>
      </c>
      <c r="W40" s="41">
        <v>-1338</v>
      </c>
      <c r="X40" s="41">
        <v>-4192</v>
      </c>
      <c r="Y40" s="41">
        <v>-26000000</v>
      </c>
      <c r="Z40" s="41">
        <v>-71000000</v>
      </c>
      <c r="AA40" s="41">
        <v>-38000000</v>
      </c>
      <c r="AD40" s="688" t="s">
        <v>766</v>
      </c>
      <c r="AE40" s="684"/>
      <c r="AF40" s="684"/>
      <c r="AG40" s="684">
        <v>253000</v>
      </c>
      <c r="AH40" s="684">
        <v>0</v>
      </c>
      <c r="AI40" s="684">
        <v>0</v>
      </c>
      <c r="AJ40" s="684">
        <v>26000000</v>
      </c>
      <c r="AL40" s="688" t="s">
        <v>766</v>
      </c>
      <c r="AM40" s="684"/>
      <c r="AN40" s="684"/>
      <c r="AO40" s="684">
        <v>253000</v>
      </c>
      <c r="AP40" s="684">
        <v>0</v>
      </c>
      <c r="AQ40" s="684">
        <v>0</v>
      </c>
      <c r="AR40" s="684">
        <v>26000000</v>
      </c>
    </row>
    <row r="41" spans="1:44" ht="15" customHeight="1">
      <c r="A41" s="744" t="s">
        <v>766</v>
      </c>
      <c r="B41" s="746">
        <v>0</v>
      </c>
      <c r="C41" s="746">
        <v>0</v>
      </c>
      <c r="D41" s="746">
        <v>26000000</v>
      </c>
      <c r="E41" s="755">
        <f t="shared" si="5"/>
        <v>0</v>
      </c>
      <c r="F41" s="756">
        <f t="shared" si="5"/>
        <v>0</v>
      </c>
      <c r="G41" s="756">
        <f t="shared" si="1"/>
        <v>26</v>
      </c>
      <c r="I41" s="41"/>
      <c r="J41" s="41"/>
      <c r="K41" s="41"/>
      <c r="L41" s="41"/>
      <c r="M41" s="41"/>
      <c r="N41" s="41">
        <v>0</v>
      </c>
      <c r="O41" s="41">
        <v>-105861</v>
      </c>
      <c r="P41" s="41"/>
      <c r="Q41" s="41">
        <v>0</v>
      </c>
      <c r="R41" s="41">
        <v>0</v>
      </c>
      <c r="S41" s="41"/>
      <c r="U41" s="688" t="s">
        <v>761</v>
      </c>
      <c r="V41" s="41">
        <v>-1139936</v>
      </c>
      <c r="W41" s="41">
        <v>-407260</v>
      </c>
      <c r="X41" s="41" t="s">
        <v>531</v>
      </c>
      <c r="Y41" s="41">
        <v>0</v>
      </c>
      <c r="Z41" s="41">
        <v>0</v>
      </c>
      <c r="AA41" s="41">
        <v>-75000000</v>
      </c>
      <c r="AD41" s="688" t="s">
        <v>767</v>
      </c>
      <c r="AE41" s="684">
        <v>-232203000</v>
      </c>
      <c r="AF41" s="684">
        <v>-14065000</v>
      </c>
      <c r="AG41" s="684">
        <v>-19766000</v>
      </c>
      <c r="AH41" s="684">
        <v>531000000</v>
      </c>
      <c r="AI41" s="684">
        <v>1935000000</v>
      </c>
      <c r="AJ41" s="684">
        <v>5655000000</v>
      </c>
      <c r="AL41" s="688" t="s">
        <v>767</v>
      </c>
      <c r="AM41" s="684">
        <v>-232203000</v>
      </c>
      <c r="AN41" s="684">
        <v>-14065000</v>
      </c>
      <c r="AO41" s="684">
        <v>-19766000</v>
      </c>
      <c r="AP41" s="684">
        <v>531000000</v>
      </c>
      <c r="AQ41" s="684">
        <v>1935000000</v>
      </c>
      <c r="AR41" s="684">
        <v>5655000000</v>
      </c>
    </row>
    <row r="42" spans="1:44" ht="15" customHeight="1">
      <c r="A42" s="744" t="s">
        <v>767</v>
      </c>
      <c r="B42" s="746">
        <v>531000000</v>
      </c>
      <c r="C42" s="746">
        <v>1935000000</v>
      </c>
      <c r="D42" s="746">
        <v>5655000000</v>
      </c>
      <c r="E42" s="755">
        <f t="shared" si="5"/>
        <v>531</v>
      </c>
      <c r="F42" s="756">
        <f t="shared" si="5"/>
        <v>1935</v>
      </c>
      <c r="G42" s="756">
        <f t="shared" si="1"/>
        <v>5655</v>
      </c>
      <c r="I42" s="41">
        <f>+G42+G32+G31+G28+G27+G35+G37</f>
        <v>-14684</v>
      </c>
      <c r="J42" s="41"/>
      <c r="K42" s="41"/>
      <c r="L42" s="41"/>
      <c r="M42" s="41"/>
      <c r="N42" s="41">
        <v>0</v>
      </c>
      <c r="O42" s="41">
        <v>-77</v>
      </c>
      <c r="P42" s="41"/>
      <c r="Q42" s="41">
        <v>-96006</v>
      </c>
      <c r="R42" s="41">
        <v>-61619</v>
      </c>
      <c r="S42" s="41"/>
      <c r="U42" s="688" t="s">
        <v>159</v>
      </c>
      <c r="V42" s="41">
        <v>-37019</v>
      </c>
      <c r="W42" s="41">
        <v>-48926</v>
      </c>
      <c r="X42" s="41">
        <v>-680000</v>
      </c>
      <c r="Y42" s="41">
        <v>-1460000000</v>
      </c>
      <c r="Z42" s="41">
        <v>-849000000</v>
      </c>
      <c r="AA42" s="41">
        <v>-547000000</v>
      </c>
      <c r="AD42" s="688" t="s">
        <v>161</v>
      </c>
      <c r="AE42" s="684">
        <v>579670000</v>
      </c>
      <c r="AF42" s="684">
        <v>-957754000</v>
      </c>
      <c r="AG42" s="684">
        <v>1800431000</v>
      </c>
      <c r="AH42" s="684">
        <v>-3951000000</v>
      </c>
      <c r="AI42" s="684">
        <v>-5350000000</v>
      </c>
      <c r="AJ42" s="684">
        <v>-17242000000</v>
      </c>
      <c r="AL42" s="688" t="s">
        <v>161</v>
      </c>
      <c r="AM42" s="684">
        <v>579670000</v>
      </c>
      <c r="AN42" s="684">
        <v>-957754000</v>
      </c>
      <c r="AO42" s="684">
        <v>1800431000</v>
      </c>
      <c r="AP42" s="684">
        <v>-3951000000</v>
      </c>
      <c r="AQ42" s="684">
        <v>-5350000000</v>
      </c>
      <c r="AR42" s="684">
        <v>-17242000000</v>
      </c>
    </row>
    <row r="43" spans="1:44" ht="15" customHeight="1">
      <c r="A43" s="744" t="s">
        <v>161</v>
      </c>
      <c r="B43" s="746">
        <v>-3951000000</v>
      </c>
      <c r="C43" s="746">
        <v>-5350000000</v>
      </c>
      <c r="D43" s="746">
        <v>-17242000000</v>
      </c>
      <c r="E43" s="757">
        <f t="shared" si="5"/>
        <v>-3951</v>
      </c>
      <c r="F43" s="758">
        <f t="shared" si="5"/>
        <v>-5350</v>
      </c>
      <c r="G43" s="758">
        <f t="shared" si="1"/>
        <v>-17242</v>
      </c>
      <c r="I43" s="41">
        <f>+I42+G20</f>
        <v>-29448</v>
      </c>
      <c r="J43" s="41"/>
      <c r="K43" s="41"/>
      <c r="L43" s="41"/>
      <c r="M43" s="41"/>
      <c r="N43" s="41">
        <v>-592</v>
      </c>
      <c r="O43" s="41">
        <v>-1356</v>
      </c>
      <c r="P43" s="41">
        <v>-1868</v>
      </c>
      <c r="Q43" s="41">
        <v>-687</v>
      </c>
      <c r="R43" s="41">
        <v>-943</v>
      </c>
      <c r="S43" s="41">
        <v>-2595</v>
      </c>
      <c r="U43" s="688" t="s">
        <v>762</v>
      </c>
      <c r="V43" s="41">
        <v>-77587</v>
      </c>
      <c r="W43" s="41">
        <v>-60622</v>
      </c>
      <c r="X43" s="41" t="s">
        <v>531</v>
      </c>
      <c r="Y43" s="41">
        <v>2365000000</v>
      </c>
      <c r="Z43" s="41">
        <v>729000000</v>
      </c>
      <c r="AA43" s="41">
        <v>64000000</v>
      </c>
      <c r="AD43" s="688" t="s">
        <v>768</v>
      </c>
      <c r="AE43" s="684">
        <v>-271512000</v>
      </c>
      <c r="AF43" s="684">
        <v>1769379000</v>
      </c>
      <c r="AG43" s="684">
        <v>1563225000</v>
      </c>
      <c r="AH43" s="684">
        <v>-3005000000</v>
      </c>
      <c r="AI43" s="684">
        <v>-2330000000</v>
      </c>
      <c r="AJ43" s="684">
        <v>-6206000000</v>
      </c>
      <c r="AL43" s="688" t="s">
        <v>768</v>
      </c>
      <c r="AM43" s="684">
        <v>-271512000</v>
      </c>
      <c r="AN43" s="684">
        <v>1769379000</v>
      </c>
      <c r="AO43" s="684">
        <v>1563225000</v>
      </c>
      <c r="AP43" s="684">
        <v>-3005000000</v>
      </c>
      <c r="AQ43" s="684">
        <v>-2330000000</v>
      </c>
      <c r="AR43" s="684">
        <v>-6206000000</v>
      </c>
    </row>
    <row r="44" spans="1:44" ht="15" customHeight="1">
      <c r="A44" s="744" t="s">
        <v>768</v>
      </c>
      <c r="B44" s="746">
        <v>-3005000000</v>
      </c>
      <c r="C44" s="746">
        <v>-2330000000</v>
      </c>
      <c r="D44" s="746">
        <v>-6206000000</v>
      </c>
      <c r="E44" s="755">
        <f t="shared" si="5"/>
        <v>-3005</v>
      </c>
      <c r="F44" s="756">
        <f t="shared" si="5"/>
        <v>-2330</v>
      </c>
      <c r="G44" s="756">
        <f t="shared" si="1"/>
        <v>-6206</v>
      </c>
      <c r="I44" s="41"/>
      <c r="J44" s="41"/>
      <c r="K44" s="41"/>
      <c r="L44" s="41"/>
      <c r="M44" s="41"/>
      <c r="N44" s="41">
        <v>0</v>
      </c>
      <c r="O44" s="41">
        <v>0</v>
      </c>
      <c r="P44" s="41"/>
      <c r="Q44" s="41">
        <v>0</v>
      </c>
      <c r="R44" s="41"/>
      <c r="S44" s="41"/>
      <c r="U44" s="688" t="s">
        <v>763</v>
      </c>
      <c r="V44" s="41">
        <v>-580828</v>
      </c>
      <c r="W44" s="41">
        <v>-47797</v>
      </c>
      <c r="X44" s="41">
        <v>-416264</v>
      </c>
      <c r="Y44" s="41">
        <v>-4346000000</v>
      </c>
      <c r="Z44" s="41">
        <v>-4530000000</v>
      </c>
      <c r="AA44" s="41">
        <v>-4589000000</v>
      </c>
      <c r="AD44" s="688" t="s">
        <v>769</v>
      </c>
      <c r="AE44" s="683">
        <v>303499000</v>
      </c>
      <c r="AF44" s="683">
        <v>33049000</v>
      </c>
      <c r="AG44" s="683">
        <v>1807544000</v>
      </c>
      <c r="AH44" s="684">
        <v>12167000000</v>
      </c>
      <c r="AI44" s="684">
        <v>9014000000</v>
      </c>
      <c r="AJ44" s="684">
        <v>6949000000</v>
      </c>
      <c r="AL44" s="688" t="s">
        <v>769</v>
      </c>
      <c r="AM44" s="683">
        <v>303499000</v>
      </c>
      <c r="AN44" s="683">
        <v>33049000</v>
      </c>
      <c r="AO44" s="683">
        <v>1807544000</v>
      </c>
      <c r="AP44" s="684">
        <v>12167000000</v>
      </c>
      <c r="AQ44" s="684">
        <v>9014000000</v>
      </c>
      <c r="AR44" s="684">
        <v>6949000000</v>
      </c>
    </row>
    <row r="45" spans="1:44" ht="15" customHeight="1">
      <c r="A45" s="744" t="s">
        <v>769</v>
      </c>
      <c r="B45" s="746">
        <v>12167000000</v>
      </c>
      <c r="C45" s="746">
        <v>9014000000</v>
      </c>
      <c r="D45" s="746">
        <v>6949000000</v>
      </c>
      <c r="E45" s="755">
        <f t="shared" si="5"/>
        <v>12167</v>
      </c>
      <c r="F45" s="756">
        <f t="shared" si="5"/>
        <v>9014</v>
      </c>
      <c r="G45" s="756">
        <f t="shared" si="1"/>
        <v>6949</v>
      </c>
      <c r="I45" s="41"/>
      <c r="J45" s="41"/>
      <c r="K45" s="41"/>
      <c r="L45" s="41"/>
      <c r="M45" s="41"/>
      <c r="N45" s="41">
        <v>102</v>
      </c>
      <c r="O45" s="41">
        <v>102</v>
      </c>
      <c r="P45" s="41">
        <v>102</v>
      </c>
      <c r="Q45" s="41">
        <v>0</v>
      </c>
      <c r="R45" s="41">
        <v>810938</v>
      </c>
      <c r="S45" s="41">
        <v>1258806</v>
      </c>
      <c r="T45" s="303"/>
      <c r="U45" s="688" t="s">
        <v>764</v>
      </c>
      <c r="V45" s="41">
        <v>1831621</v>
      </c>
      <c r="W45" s="41">
        <v>130993</v>
      </c>
      <c r="X45" s="41">
        <v>638044</v>
      </c>
      <c r="Y45" s="41">
        <v>70000000</v>
      </c>
      <c r="Z45" s="41">
        <v>0</v>
      </c>
      <c r="AA45" s="41">
        <v>0</v>
      </c>
      <c r="AD45" s="688" t="s">
        <v>770</v>
      </c>
      <c r="AE45">
        <v>1062000</v>
      </c>
      <c r="AF45">
        <v>5116000</v>
      </c>
      <c r="AG45">
        <v>272362000</v>
      </c>
      <c r="AH45" s="684">
        <v>-86000000</v>
      </c>
      <c r="AI45" s="684">
        <v>322000000</v>
      </c>
      <c r="AJ45" s="684">
        <v>96000000</v>
      </c>
      <c r="AL45" s="688" t="s">
        <v>770</v>
      </c>
      <c r="AM45">
        <v>1062000</v>
      </c>
      <c r="AN45">
        <v>5116000</v>
      </c>
      <c r="AO45">
        <v>272362000</v>
      </c>
      <c r="AP45" s="684">
        <v>-86000000</v>
      </c>
      <c r="AQ45" s="684">
        <v>322000000</v>
      </c>
      <c r="AR45" s="684">
        <v>96000000</v>
      </c>
    </row>
    <row r="46" spans="1:44" ht="15" customHeight="1">
      <c r="A46" s="744" t="s">
        <v>770</v>
      </c>
      <c r="B46" s="746">
        <v>-86000000</v>
      </c>
      <c r="C46" s="746">
        <v>322000000</v>
      </c>
      <c r="D46" s="746">
        <v>96000000</v>
      </c>
      <c r="E46" s="755">
        <f t="shared" si="5"/>
        <v>-86</v>
      </c>
      <c r="F46" s="756">
        <f t="shared" si="5"/>
        <v>322</v>
      </c>
      <c r="G46" s="756">
        <f t="shared" si="1"/>
        <v>96</v>
      </c>
      <c r="I46" s="41"/>
      <c r="J46" s="41"/>
      <c r="K46" s="41"/>
      <c r="L46" s="41"/>
      <c r="M46" s="41"/>
      <c r="N46" s="41">
        <v>-15946</v>
      </c>
      <c r="O46" s="41">
        <v>-16054</v>
      </c>
      <c r="P46" s="41">
        <v>-16054</v>
      </c>
      <c r="Q46" s="41">
        <v>-10613</v>
      </c>
      <c r="R46" s="41">
        <v>-14805</v>
      </c>
      <c r="S46" s="41">
        <v>-27247</v>
      </c>
      <c r="T46" s="49"/>
      <c r="U46" s="688" t="s">
        <v>160</v>
      </c>
      <c r="V46" s="41">
        <v>-278279</v>
      </c>
      <c r="W46" s="41">
        <v>-544280</v>
      </c>
      <c r="X46" s="41">
        <v>-724730</v>
      </c>
      <c r="Y46" s="41">
        <v>-1513000000</v>
      </c>
      <c r="Z46" s="41">
        <v>-1097000000</v>
      </c>
      <c r="AA46" s="41">
        <v>-2587000000</v>
      </c>
      <c r="AD46" s="688" t="s">
        <v>569</v>
      </c>
      <c r="AE46">
        <v>0</v>
      </c>
      <c r="AF46">
        <v>0</v>
      </c>
      <c r="AG46">
        <v>0</v>
      </c>
      <c r="AH46" s="683">
        <v>-62000000</v>
      </c>
      <c r="AI46" s="683">
        <v>-57000000</v>
      </c>
      <c r="AJ46" s="683">
        <v>-46000000</v>
      </c>
      <c r="AL46" s="688" t="s">
        <v>569</v>
      </c>
      <c r="AM46">
        <v>0</v>
      </c>
      <c r="AN46">
        <v>0</v>
      </c>
      <c r="AO46">
        <v>0</v>
      </c>
      <c r="AP46" s="683">
        <v>-62000000</v>
      </c>
      <c r="AQ46" s="683">
        <v>-57000000</v>
      </c>
      <c r="AR46" s="683">
        <v>-46000000</v>
      </c>
    </row>
    <row r="47" spans="1:44" ht="15" customHeight="1">
      <c r="A47" s="744" t="s">
        <v>569</v>
      </c>
      <c r="B47" s="746">
        <v>-62000000</v>
      </c>
      <c r="C47" s="746">
        <v>-57000000</v>
      </c>
      <c r="D47" s="746">
        <v>-46000000</v>
      </c>
      <c r="E47" s="755">
        <f t="shared" si="5"/>
        <v>-62</v>
      </c>
      <c r="F47" s="756">
        <f t="shared" si="5"/>
        <v>-57</v>
      </c>
      <c r="G47" s="756">
        <f t="shared" si="1"/>
        <v>-46</v>
      </c>
      <c r="I47" s="41"/>
      <c r="J47" s="41"/>
      <c r="K47" s="41"/>
      <c r="L47" s="41"/>
      <c r="M47" s="41"/>
      <c r="N47" s="41">
        <v>-105861</v>
      </c>
      <c r="O47" s="41">
        <v>0</v>
      </c>
      <c r="P47" s="41">
        <v>-105861</v>
      </c>
      <c r="Q47" s="41">
        <v>0</v>
      </c>
      <c r="R47" s="41"/>
      <c r="S47" s="41"/>
      <c r="T47" s="48"/>
      <c r="U47" s="688" t="s">
        <v>765</v>
      </c>
      <c r="V47" s="41" t="s">
        <v>531</v>
      </c>
      <c r="W47" s="41" t="s">
        <v>531</v>
      </c>
      <c r="X47" s="41">
        <v>253</v>
      </c>
      <c r="Y47" s="41">
        <v>0</v>
      </c>
      <c r="Z47" s="41">
        <v>-137000000</v>
      </c>
      <c r="AA47" s="41">
        <v>0</v>
      </c>
      <c r="AD47" t="s">
        <v>771</v>
      </c>
      <c r="AE47">
        <v>33049000</v>
      </c>
      <c r="AF47">
        <v>1807544000</v>
      </c>
      <c r="AG47">
        <v>3643131000</v>
      </c>
      <c r="AH47">
        <v>9014000000</v>
      </c>
      <c r="AI47">
        <v>6949000000</v>
      </c>
      <c r="AJ47">
        <v>793000000</v>
      </c>
      <c r="AL47" t="s">
        <v>771</v>
      </c>
      <c r="AM47">
        <v>33049000</v>
      </c>
      <c r="AN47">
        <v>1807544000</v>
      </c>
      <c r="AO47">
        <v>3643131000</v>
      </c>
      <c r="AP47">
        <v>9014000000</v>
      </c>
      <c r="AQ47">
        <v>6949000000</v>
      </c>
      <c r="AR47">
        <v>793000000</v>
      </c>
    </row>
    <row r="48" spans="1:44" s="472" customFormat="1" ht="15" customHeight="1">
      <c r="A48" s="762" t="s">
        <v>771</v>
      </c>
      <c r="B48" s="763">
        <v>9014000000</v>
      </c>
      <c r="C48" s="763">
        <v>6949000000</v>
      </c>
      <c r="D48" s="763">
        <v>793000000</v>
      </c>
      <c r="E48" s="764">
        <f t="shared" si="5"/>
        <v>9014</v>
      </c>
      <c r="F48" s="765">
        <f t="shared" si="5"/>
        <v>6949</v>
      </c>
      <c r="G48" s="765">
        <f t="shared" si="1"/>
        <v>793</v>
      </c>
      <c r="H48" s="766"/>
      <c r="I48" s="493"/>
      <c r="J48" s="493"/>
      <c r="K48" s="493"/>
      <c r="L48" s="493"/>
      <c r="M48" s="493"/>
      <c r="N48" s="493">
        <v>-384</v>
      </c>
      <c r="O48" s="493">
        <v>-137429</v>
      </c>
      <c r="P48" s="493">
        <v>-137429</v>
      </c>
      <c r="Q48" s="493">
        <v>-42773</v>
      </c>
      <c r="R48" s="493">
        <v>-70477</v>
      </c>
      <c r="S48" s="493">
        <v>-79792</v>
      </c>
      <c r="U48" s="767" t="s">
        <v>766</v>
      </c>
      <c r="V48" s="493">
        <v>-232203</v>
      </c>
      <c r="W48" s="493">
        <v>-14065</v>
      </c>
      <c r="X48" s="493">
        <v>-19766</v>
      </c>
      <c r="Y48" s="493">
        <v>0</v>
      </c>
      <c r="Z48" s="493">
        <v>0</v>
      </c>
      <c r="AA48" s="493">
        <v>26000000</v>
      </c>
      <c r="AD48" s="768"/>
      <c r="AE48" s="768"/>
      <c r="AF48" s="768"/>
      <c r="AG48" s="768"/>
      <c r="AH48" s="768"/>
      <c r="AI48" s="768"/>
      <c r="AJ48" s="768"/>
      <c r="AL48" s="768"/>
      <c r="AM48" s="768"/>
      <c r="AN48" s="768"/>
      <c r="AO48" s="768"/>
      <c r="AP48" s="768"/>
      <c r="AQ48" s="768"/>
      <c r="AR48" s="768"/>
    </row>
    <row r="49" spans="1:27" ht="15" customHeight="1">
      <c r="B49" s="41"/>
      <c r="C49" s="41"/>
      <c r="D49" s="41"/>
      <c r="E49" s="755"/>
      <c r="F49" s="756"/>
      <c r="G49" s="756"/>
      <c r="I49" s="41"/>
      <c r="J49" s="41"/>
      <c r="K49" s="41"/>
      <c r="L49" s="41"/>
      <c r="M49" s="41"/>
      <c r="N49" s="41">
        <v>-26684</v>
      </c>
      <c r="O49" s="41">
        <v>-91810</v>
      </c>
      <c r="P49" s="41">
        <v>-135933</v>
      </c>
      <c r="Q49" s="41">
        <v>-27111</v>
      </c>
      <c r="R49" s="41">
        <v>-128459</v>
      </c>
      <c r="S49" s="41">
        <v>-206948</v>
      </c>
      <c r="U49" s="688" t="s">
        <v>767</v>
      </c>
      <c r="V49" s="41">
        <v>579670</v>
      </c>
      <c r="W49" s="41">
        <v>-957754</v>
      </c>
      <c r="X49" s="41">
        <v>1800431</v>
      </c>
      <c r="Y49" s="41">
        <v>531000000</v>
      </c>
      <c r="Z49" s="41">
        <v>1935000000</v>
      </c>
      <c r="AA49" s="41">
        <v>5655000000</v>
      </c>
    </row>
    <row r="50" spans="1:27" ht="15" customHeight="1">
      <c r="B50" s="42"/>
      <c r="C50" s="42"/>
      <c r="D50" s="42"/>
      <c r="E50" s="755"/>
      <c r="F50" s="756"/>
      <c r="G50" s="756"/>
      <c r="H50" s="759"/>
      <c r="I50" s="42"/>
      <c r="J50" s="42"/>
      <c r="K50" s="42"/>
      <c r="L50" s="42"/>
      <c r="M50" s="42"/>
      <c r="N50" s="42">
        <v>0</v>
      </c>
      <c r="O50" s="42">
        <v>-3946</v>
      </c>
      <c r="P50" s="42">
        <v>-3946</v>
      </c>
      <c r="Q50" s="42">
        <v>-4502</v>
      </c>
      <c r="R50" s="42">
        <v>-4502</v>
      </c>
      <c r="S50" s="42">
        <v>-4502</v>
      </c>
      <c r="U50" s="688" t="s">
        <v>161</v>
      </c>
      <c r="V50" s="41">
        <v>-271512</v>
      </c>
      <c r="W50" s="41">
        <v>1769379</v>
      </c>
      <c r="X50" s="41">
        <v>1563225</v>
      </c>
      <c r="Y50" s="41">
        <v>-3951000000</v>
      </c>
      <c r="Z50" s="41">
        <v>-5350000000</v>
      </c>
      <c r="AA50" s="41">
        <v>-17242000000</v>
      </c>
    </row>
    <row r="51" spans="1:27" ht="15" customHeight="1">
      <c r="A51" s="5"/>
      <c r="B51" s="8"/>
      <c r="C51" s="8"/>
      <c r="D51" s="8"/>
      <c r="E51" s="755"/>
      <c r="F51" s="756"/>
      <c r="G51" s="756"/>
      <c r="H51" s="760"/>
      <c r="I51" s="8"/>
      <c r="J51" s="8"/>
      <c r="K51" s="8"/>
      <c r="L51" s="8"/>
      <c r="M51" s="8"/>
      <c r="N51" s="8">
        <f t="shared" ref="N51:S51" si="6">SUM(N32:N50)</f>
        <v>-202527</v>
      </c>
      <c r="O51" s="8">
        <f t="shared" si="6"/>
        <v>-133404</v>
      </c>
      <c r="P51" s="8">
        <f t="shared" si="6"/>
        <v>-316854</v>
      </c>
      <c r="Q51" s="8">
        <f t="shared" si="6"/>
        <v>252576</v>
      </c>
      <c r="R51" s="8">
        <f t="shared" si="6"/>
        <v>774330</v>
      </c>
      <c r="S51" s="8">
        <f t="shared" si="6"/>
        <v>3779542</v>
      </c>
      <c r="U51" s="688" t="s">
        <v>768</v>
      </c>
      <c r="V51" s="41">
        <v>303499</v>
      </c>
      <c r="W51" s="41">
        <v>33049</v>
      </c>
      <c r="X51" s="41">
        <v>1807544</v>
      </c>
      <c r="Y51" s="41">
        <v>-3005000000</v>
      </c>
      <c r="Z51" s="41">
        <v>-2330000000</v>
      </c>
      <c r="AA51" s="41">
        <v>-6206000000</v>
      </c>
    </row>
    <row r="52" spans="1:27" ht="15" customHeight="1">
      <c r="A52" s="5"/>
      <c r="B52" s="8"/>
      <c r="C52" s="8"/>
      <c r="D52" s="8"/>
      <c r="E52" s="755"/>
      <c r="F52" s="756"/>
      <c r="G52" s="756"/>
      <c r="H52" s="760"/>
      <c r="I52" s="8"/>
      <c r="J52" s="8"/>
      <c r="K52" s="8"/>
      <c r="L52" s="8"/>
      <c r="M52" s="8"/>
      <c r="N52" s="8">
        <f t="shared" ref="N52:S52" si="7">N8+N30+N51</f>
        <v>85066</v>
      </c>
      <c r="O52" s="8">
        <f t="shared" si="7"/>
        <v>30085</v>
      </c>
      <c r="P52" s="8">
        <f t="shared" si="7"/>
        <v>-30198</v>
      </c>
      <c r="Q52" s="8">
        <f t="shared" si="7"/>
        <v>279052</v>
      </c>
      <c r="R52" s="8">
        <f t="shared" si="7"/>
        <v>-148833</v>
      </c>
      <c r="S52" s="8">
        <f t="shared" si="7"/>
        <v>3946385</v>
      </c>
      <c r="U52" s="688" t="s">
        <v>769</v>
      </c>
      <c r="V52" s="41">
        <v>1062</v>
      </c>
      <c r="W52" s="41">
        <v>5116</v>
      </c>
      <c r="X52" s="41">
        <v>272362</v>
      </c>
      <c r="Y52" s="41">
        <v>12167000000</v>
      </c>
      <c r="Z52" s="41">
        <v>9014000000</v>
      </c>
      <c r="AA52" s="41">
        <v>6949000000</v>
      </c>
    </row>
    <row r="53" spans="1:27" ht="15" customHeight="1">
      <c r="B53" s="41"/>
      <c r="C53" s="41"/>
      <c r="D53" s="41"/>
      <c r="E53" s="755"/>
      <c r="F53" s="756"/>
      <c r="G53" s="756"/>
      <c r="I53" s="41"/>
      <c r="J53" s="41"/>
      <c r="K53" s="41"/>
      <c r="L53" s="41"/>
      <c r="M53" s="41"/>
      <c r="N53" s="41">
        <v>116706</v>
      </c>
      <c r="O53" s="41">
        <v>116706</v>
      </c>
      <c r="P53" s="41">
        <v>116706</v>
      </c>
      <c r="Q53" s="41">
        <v>303499</v>
      </c>
      <c r="R53" s="41">
        <v>303499</v>
      </c>
      <c r="S53" s="41">
        <v>303499</v>
      </c>
      <c r="U53" s="688" t="s">
        <v>770</v>
      </c>
      <c r="V53" s="41">
        <v>33049</v>
      </c>
      <c r="W53" s="41">
        <v>1807544</v>
      </c>
      <c r="X53" s="41">
        <v>3643131</v>
      </c>
      <c r="Y53" s="41">
        <v>-86000000</v>
      </c>
      <c r="Z53" s="41">
        <v>322000000</v>
      </c>
      <c r="AA53" s="41">
        <v>96000000</v>
      </c>
    </row>
    <row r="54" spans="1:27" ht="15" customHeight="1">
      <c r="B54" s="41"/>
      <c r="C54" s="41"/>
      <c r="D54" s="41"/>
      <c r="E54" s="755"/>
      <c r="F54" s="756"/>
      <c r="G54" s="756"/>
      <c r="I54" s="41"/>
      <c r="J54" s="41"/>
      <c r="K54" s="41"/>
      <c r="L54" s="41"/>
      <c r="M54" s="41"/>
      <c r="N54" s="41">
        <v>5255</v>
      </c>
      <c r="O54" s="41">
        <v>4359</v>
      </c>
      <c r="P54" s="41">
        <v>5713</v>
      </c>
      <c r="Q54" s="41">
        <v>8791</v>
      </c>
      <c r="R54" s="41">
        <v>11614</v>
      </c>
      <c r="S54" s="41">
        <v>88022</v>
      </c>
      <c r="U54" s="688" t="s">
        <v>569</v>
      </c>
      <c r="V54" s="41"/>
      <c r="W54" s="41"/>
      <c r="X54" s="41"/>
      <c r="Y54" s="41">
        <v>-62000000</v>
      </c>
      <c r="Z54" s="41">
        <v>-57000000</v>
      </c>
      <c r="AA54" s="41">
        <v>-46000000</v>
      </c>
    </row>
    <row r="55" spans="1:27" ht="15" customHeight="1">
      <c r="A55" s="5"/>
      <c r="B55" s="8"/>
      <c r="C55" s="8"/>
      <c r="D55" s="8"/>
      <c r="E55" s="755"/>
      <c r="F55" s="756"/>
      <c r="G55" s="756"/>
      <c r="H55" s="760"/>
      <c r="I55" s="8"/>
      <c r="J55" s="8"/>
      <c r="K55" s="8"/>
      <c r="L55" s="8"/>
      <c r="M55" s="8"/>
      <c r="N55" s="8">
        <f t="shared" ref="N55:S55" si="8">SUM(N52:N54)</f>
        <v>207027</v>
      </c>
      <c r="O55" s="8">
        <f t="shared" si="8"/>
        <v>151150</v>
      </c>
      <c r="P55" s="8">
        <f t="shared" si="8"/>
        <v>92221</v>
      </c>
      <c r="Q55" s="8">
        <f t="shared" si="8"/>
        <v>591342</v>
      </c>
      <c r="R55" s="8">
        <f t="shared" si="8"/>
        <v>166280</v>
      </c>
      <c r="S55" s="8">
        <f t="shared" si="8"/>
        <v>4337906</v>
      </c>
      <c r="U55" s="688" t="s">
        <v>771</v>
      </c>
      <c r="V55" s="41"/>
      <c r="W55" s="41"/>
      <c r="X55" s="41"/>
      <c r="Y55" s="41">
        <v>9014000000</v>
      </c>
      <c r="Z55" s="41">
        <v>6949000000</v>
      </c>
      <c r="AA55" s="41">
        <v>793000000</v>
      </c>
    </row>
    <row r="56" spans="1:27" ht="15" customHeight="1"/>
    <row r="57" spans="1:27" ht="15" customHeight="1"/>
    <row r="58" spans="1:27" ht="15" customHeight="1">
      <c r="B58" s="91">
        <f>+B51/1000000</f>
        <v>0</v>
      </c>
      <c r="C58" s="91">
        <f t="shared" ref="C58:D58" si="9">+C51/1000000</f>
        <v>0</v>
      </c>
      <c r="D58" s="91">
        <f t="shared" si="9"/>
        <v>0</v>
      </c>
    </row>
    <row r="59" spans="1:27" ht="15" customHeight="1">
      <c r="B59" s="91">
        <f t="shared" ref="B59:D62" si="10">+B52/1000000</f>
        <v>0</v>
      </c>
      <c r="C59" s="91">
        <f t="shared" si="10"/>
        <v>0</v>
      </c>
      <c r="D59" s="91">
        <f t="shared" si="10"/>
        <v>0</v>
      </c>
    </row>
    <row r="60" spans="1:27" ht="15" customHeight="1">
      <c r="B60" s="91">
        <f t="shared" si="10"/>
        <v>0</v>
      </c>
      <c r="C60" s="91">
        <f t="shared" si="10"/>
        <v>0</v>
      </c>
      <c r="D60" s="91">
        <f t="shared" si="10"/>
        <v>0</v>
      </c>
    </row>
    <row r="61" spans="1:27" ht="15" customHeight="1">
      <c r="B61" s="91">
        <f t="shared" si="10"/>
        <v>0</v>
      </c>
      <c r="C61" s="91">
        <f t="shared" si="10"/>
        <v>0</v>
      </c>
      <c r="D61" s="91">
        <f t="shared" si="10"/>
        <v>0</v>
      </c>
    </row>
    <row r="62" spans="1:27" ht="15" customHeight="1">
      <c r="B62" s="91">
        <f t="shared" si="10"/>
        <v>0</v>
      </c>
      <c r="C62" s="91">
        <f t="shared" si="10"/>
        <v>0</v>
      </c>
      <c r="D62" s="91">
        <f t="shared" si="10"/>
        <v>0</v>
      </c>
    </row>
    <row r="63" spans="1:27" ht="15" customHeight="1">
      <c r="B63" s="91"/>
    </row>
    <row r="64" spans="1:27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</sheetData>
  <mergeCells count="2">
    <mergeCell ref="AD1:AD2"/>
    <mergeCell ref="AL1:AL2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9">
    <tabColor rgb="FFFF0000"/>
  </sheetPr>
  <dimension ref="A1:V83"/>
  <sheetViews>
    <sheetView topLeftCell="A14" workbookViewId="0">
      <selection activeCell="A47" sqref="A47"/>
    </sheetView>
  </sheetViews>
  <sheetFormatPr baseColWidth="10" defaultColWidth="8.83203125" defaultRowHeight="13"/>
  <cols>
    <col min="1" max="1" width="54.83203125" style="3" bestFit="1" customWidth="1"/>
    <col min="2" max="2" width="11" style="3" bestFit="1" customWidth="1"/>
    <col min="3" max="3" width="9.6640625" style="3" bestFit="1" customWidth="1"/>
    <col min="4" max="4" width="17.1640625" style="3" bestFit="1" customWidth="1"/>
    <col min="5" max="7" width="9.6640625" style="3" customWidth="1"/>
    <col min="8" max="8" width="8.6640625" style="3" bestFit="1" customWidth="1"/>
    <col min="9" max="9" width="16" style="3" bestFit="1" customWidth="1"/>
    <col min="10" max="10" width="11.83203125" style="482" bestFit="1" customWidth="1"/>
    <col min="11" max="18" width="9.6640625" style="3" customWidth="1"/>
    <col min="19" max="19" width="11.83203125" style="3" bestFit="1" customWidth="1"/>
    <col min="20" max="22" width="11.33203125" style="3" bestFit="1" customWidth="1"/>
    <col min="23" max="24" width="12" style="3" bestFit="1" customWidth="1"/>
    <col min="25" max="16384" width="8.83203125" style="3"/>
  </cols>
  <sheetData>
    <row r="1" spans="1:22" ht="19">
      <c r="A1" s="1" t="s">
        <v>38</v>
      </c>
    </row>
    <row r="2" spans="1:22" ht="19">
      <c r="A2" s="1" t="s">
        <v>122</v>
      </c>
    </row>
    <row r="3" spans="1:22" ht="15" customHeight="1">
      <c r="A3" s="1"/>
      <c r="B3" s="7" t="s">
        <v>164</v>
      </c>
      <c r="C3" s="7" t="s">
        <v>165</v>
      </c>
      <c r="D3" s="7"/>
      <c r="E3" s="7"/>
      <c r="F3" s="7"/>
      <c r="G3" s="7"/>
      <c r="H3" s="7"/>
      <c r="I3" s="7"/>
      <c r="J3" s="483"/>
      <c r="K3" s="7"/>
      <c r="L3" s="7"/>
      <c r="M3" s="7"/>
      <c r="N3" s="7"/>
      <c r="O3" s="7"/>
      <c r="P3" s="7"/>
      <c r="Q3" s="7"/>
      <c r="R3" s="7"/>
      <c r="S3" s="7" t="s">
        <v>166</v>
      </c>
      <c r="T3" s="7" t="s">
        <v>167</v>
      </c>
      <c r="U3" s="7" t="s">
        <v>426</v>
      </c>
      <c r="V3" s="7"/>
    </row>
    <row r="4" spans="1:22" ht="15" customHeight="1">
      <c r="A4" s="32"/>
      <c r="B4" s="11">
        <v>41820</v>
      </c>
      <c r="C4" s="11">
        <v>42185</v>
      </c>
      <c r="D4" s="11"/>
      <c r="E4" s="11"/>
      <c r="F4" s="11"/>
      <c r="G4" s="11"/>
      <c r="H4" s="11"/>
      <c r="I4" s="11"/>
      <c r="J4" s="484"/>
      <c r="K4" s="11"/>
      <c r="L4" s="11"/>
      <c r="M4" s="11"/>
      <c r="N4" s="11"/>
      <c r="O4" s="11"/>
      <c r="P4" s="11"/>
      <c r="Q4" s="11"/>
      <c r="R4" s="11"/>
      <c r="S4" s="11">
        <v>42277</v>
      </c>
      <c r="T4" s="11">
        <v>42368</v>
      </c>
      <c r="U4" s="11">
        <v>42445</v>
      </c>
      <c r="V4" s="11"/>
    </row>
    <row r="5" spans="1:22" ht="15" customHeight="1">
      <c r="A5" s="5" t="s">
        <v>123</v>
      </c>
      <c r="B5" s="33"/>
      <c r="C5" s="33"/>
      <c r="D5" s="33"/>
      <c r="E5" s="33"/>
      <c r="F5" s="33"/>
      <c r="G5" s="33"/>
      <c r="H5" s="33"/>
      <c r="I5" s="33"/>
      <c r="J5" s="705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</row>
    <row r="6" spans="1:22" ht="15" customHeight="1">
      <c r="A6" s="3" t="s">
        <v>86</v>
      </c>
      <c r="B6" s="33"/>
      <c r="C6" s="33"/>
      <c r="D6" s="33"/>
      <c r="E6" s="33"/>
      <c r="F6" s="33"/>
      <c r="G6" s="33"/>
      <c r="H6" s="33"/>
      <c r="I6" s="33"/>
      <c r="J6" s="705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</row>
    <row r="7" spans="1:22" s="734" customFormat="1" ht="15" customHeight="1">
      <c r="A7" s="734" t="s">
        <v>87</v>
      </c>
      <c r="B7" s="735">
        <v>1753492</v>
      </c>
      <c r="C7" s="735">
        <v>4156025</v>
      </c>
      <c r="D7" s="735"/>
      <c r="E7" s="735"/>
      <c r="F7" s="735"/>
      <c r="G7" s="735"/>
      <c r="H7" s="735"/>
      <c r="I7" s="735"/>
      <c r="J7" s="736"/>
      <c r="K7" s="735"/>
      <c r="L7" s="735"/>
      <c r="M7" s="735"/>
      <c r="N7" s="735"/>
      <c r="O7" s="735"/>
      <c r="P7" s="735"/>
      <c r="Q7" s="735"/>
      <c r="R7" s="735"/>
      <c r="S7" s="735">
        <v>3986193</v>
      </c>
      <c r="T7" s="735">
        <v>3981177</v>
      </c>
      <c r="U7" s="735">
        <v>3940563</v>
      </c>
      <c r="V7" s="735"/>
    </row>
    <row r="8" spans="1:22" s="734" customFormat="1" ht="15" customHeight="1">
      <c r="A8" s="734" t="s">
        <v>88</v>
      </c>
      <c r="B8" s="735">
        <v>23552</v>
      </c>
      <c r="C8" s="735">
        <v>109394</v>
      </c>
      <c r="D8" s="735"/>
      <c r="E8" s="735"/>
      <c r="F8" s="735"/>
      <c r="G8" s="735"/>
      <c r="H8" s="735"/>
      <c r="I8" s="735"/>
      <c r="J8" s="736"/>
      <c r="K8" s="735"/>
      <c r="L8" s="735"/>
      <c r="M8" s="735"/>
      <c r="N8" s="735"/>
      <c r="O8" s="735"/>
      <c r="P8" s="735"/>
      <c r="Q8" s="735"/>
      <c r="R8" s="735"/>
      <c r="S8" s="735">
        <v>108433</v>
      </c>
      <c r="T8" s="735">
        <v>113135</v>
      </c>
      <c r="U8" s="735">
        <v>109916</v>
      </c>
      <c r="V8" s="735"/>
    </row>
    <row r="9" spans="1:22" ht="15" customHeight="1">
      <c r="A9" s="3" t="s">
        <v>89</v>
      </c>
      <c r="B9" s="34">
        <v>8325</v>
      </c>
      <c r="C9" s="34">
        <v>8567</v>
      </c>
      <c r="D9" s="34"/>
      <c r="E9" s="34"/>
      <c r="F9" s="34"/>
      <c r="G9" s="34"/>
      <c r="H9" s="34"/>
      <c r="I9" s="34"/>
      <c r="J9" s="485"/>
      <c r="K9" s="34"/>
      <c r="L9" s="34"/>
      <c r="M9" s="34"/>
      <c r="N9" s="34"/>
      <c r="O9" s="34"/>
      <c r="P9" s="34"/>
      <c r="Q9" s="34"/>
      <c r="R9" s="34"/>
      <c r="S9" s="34">
        <v>7167</v>
      </c>
      <c r="T9" s="34">
        <v>1164</v>
      </c>
      <c r="U9" s="34">
        <v>1164</v>
      </c>
      <c r="V9" s="34"/>
    </row>
    <row r="10" spans="1:22" s="734" customFormat="1" ht="15" customHeight="1">
      <c r="A10" s="734" t="s">
        <v>90</v>
      </c>
      <c r="B10" s="735">
        <v>65754</v>
      </c>
      <c r="C10" s="735">
        <v>69015</v>
      </c>
      <c r="D10" s="735"/>
      <c r="E10" s="735"/>
      <c r="F10" s="735"/>
      <c r="G10" s="735"/>
      <c r="H10" s="735"/>
      <c r="I10" s="735"/>
      <c r="J10" s="736"/>
      <c r="K10" s="735"/>
      <c r="L10" s="735"/>
      <c r="M10" s="735"/>
      <c r="N10" s="735"/>
      <c r="O10" s="735"/>
      <c r="P10" s="735"/>
      <c r="Q10" s="735"/>
      <c r="R10" s="735"/>
      <c r="S10" s="735">
        <v>68175</v>
      </c>
      <c r="T10" s="735">
        <v>67590</v>
      </c>
      <c r="U10" s="735">
        <v>67127</v>
      </c>
      <c r="V10" s="735"/>
    </row>
    <row r="11" spans="1:22" ht="15" customHeight="1">
      <c r="A11" s="3" t="s">
        <v>91</v>
      </c>
      <c r="B11" s="34">
        <v>171903</v>
      </c>
      <c r="C11" s="34">
        <v>181918</v>
      </c>
      <c r="D11" s="34"/>
      <c r="E11" s="34"/>
      <c r="F11" s="34"/>
      <c r="G11" s="34"/>
      <c r="H11" s="34"/>
      <c r="I11" s="34"/>
      <c r="J11" s="485"/>
      <c r="K11" s="34"/>
      <c r="L11" s="34"/>
      <c r="M11" s="34"/>
      <c r="N11" s="34"/>
      <c r="O11" s="34"/>
      <c r="P11" s="34"/>
      <c r="Q11" s="34"/>
      <c r="R11" s="34"/>
      <c r="S11" s="34">
        <v>189776</v>
      </c>
      <c r="T11" s="34">
        <v>191250</v>
      </c>
      <c r="U11" s="34">
        <v>176187</v>
      </c>
      <c r="V11" s="34"/>
    </row>
    <row r="12" spans="1:22" ht="15" customHeight="1">
      <c r="A12" s="3" t="s">
        <v>92</v>
      </c>
      <c r="B12" s="34">
        <v>40326</v>
      </c>
      <c r="C12" s="34">
        <v>51631</v>
      </c>
      <c r="D12" s="34"/>
      <c r="E12" s="34"/>
      <c r="F12" s="34"/>
      <c r="G12" s="34"/>
      <c r="H12" s="34"/>
      <c r="I12" s="34"/>
      <c r="J12" s="485"/>
      <c r="K12" s="34"/>
      <c r="L12" s="34"/>
      <c r="M12" s="34"/>
      <c r="N12" s="34"/>
      <c r="O12" s="34"/>
      <c r="P12" s="34"/>
      <c r="Q12" s="34"/>
      <c r="R12" s="34"/>
      <c r="S12" s="34">
        <v>53347</v>
      </c>
      <c r="T12" s="34">
        <v>56837</v>
      </c>
      <c r="U12" s="34">
        <v>60156</v>
      </c>
      <c r="V12" s="34"/>
    </row>
    <row r="13" spans="1:22" ht="15" customHeight="1">
      <c r="A13" s="3" t="s">
        <v>93</v>
      </c>
      <c r="B13" s="34">
        <v>578</v>
      </c>
      <c r="C13" s="34">
        <v>249</v>
      </c>
      <c r="D13" s="34"/>
      <c r="E13" s="34"/>
      <c r="F13" s="34"/>
      <c r="G13" s="34"/>
      <c r="H13" s="34"/>
      <c r="I13" s="34"/>
      <c r="J13" s="485"/>
      <c r="K13" s="34"/>
      <c r="L13" s="34"/>
      <c r="M13" s="34"/>
      <c r="N13" s="34"/>
      <c r="O13" s="34"/>
      <c r="P13" s="34"/>
      <c r="Q13" s="34"/>
      <c r="R13" s="34"/>
      <c r="S13" s="34">
        <v>249</v>
      </c>
      <c r="T13" s="34">
        <v>249</v>
      </c>
      <c r="U13" s="34">
        <v>249</v>
      </c>
      <c r="V13" s="34"/>
    </row>
    <row r="14" spans="1:22" ht="15" customHeight="1">
      <c r="A14" s="3" t="s">
        <v>94</v>
      </c>
      <c r="B14" s="34">
        <v>85914</v>
      </c>
      <c r="C14" s="34">
        <v>90431</v>
      </c>
      <c r="D14" s="34"/>
      <c r="E14" s="34"/>
      <c r="F14" s="34"/>
      <c r="G14" s="34"/>
      <c r="H14" s="34"/>
      <c r="I14" s="34"/>
      <c r="J14" s="485"/>
      <c r="K14" s="34"/>
      <c r="L14" s="34"/>
      <c r="M14" s="34"/>
      <c r="N14" s="34"/>
      <c r="O14" s="34"/>
      <c r="P14" s="34"/>
      <c r="Q14" s="34"/>
      <c r="R14" s="34"/>
      <c r="S14" s="34">
        <v>96039</v>
      </c>
      <c r="T14" s="34">
        <v>96855</v>
      </c>
      <c r="U14" s="34">
        <v>114148</v>
      </c>
      <c r="V14" s="34"/>
    </row>
    <row r="15" spans="1:22" ht="15" customHeight="1">
      <c r="A15" s="3" t="s">
        <v>95</v>
      </c>
      <c r="B15" s="35">
        <v>63455</v>
      </c>
      <c r="C15" s="35">
        <v>253546</v>
      </c>
      <c r="D15" s="35"/>
      <c r="E15" s="35"/>
      <c r="F15" s="35"/>
      <c r="G15" s="35"/>
      <c r="H15" s="35"/>
      <c r="I15" s="35"/>
      <c r="J15" s="486"/>
      <c r="K15" s="35"/>
      <c r="L15" s="35"/>
      <c r="M15" s="35"/>
      <c r="N15" s="35"/>
      <c r="O15" s="35"/>
      <c r="P15" s="35"/>
      <c r="Q15" s="35"/>
      <c r="R15" s="35"/>
      <c r="S15" s="35">
        <v>332518</v>
      </c>
      <c r="T15" s="35">
        <v>395411</v>
      </c>
      <c r="U15" s="35">
        <v>274285</v>
      </c>
      <c r="V15" s="35"/>
    </row>
    <row r="16" spans="1:22" ht="15" customHeight="1">
      <c r="A16" s="5" t="s">
        <v>96</v>
      </c>
      <c r="B16" s="36">
        <f>SUM(B7:B15)</f>
        <v>2213299</v>
      </c>
      <c r="C16" s="36">
        <f>SUM(C7:C15)</f>
        <v>4920776</v>
      </c>
      <c r="D16" s="36"/>
      <c r="E16" s="36"/>
      <c r="F16" s="36"/>
      <c r="G16" s="36"/>
      <c r="H16" s="36"/>
      <c r="I16" s="36"/>
      <c r="J16" s="487"/>
      <c r="K16" s="36"/>
      <c r="L16" s="36"/>
      <c r="M16" s="36"/>
      <c r="N16" s="36"/>
      <c r="O16" s="36"/>
      <c r="P16" s="36"/>
      <c r="Q16" s="36"/>
      <c r="R16" s="36"/>
      <c r="S16" s="36">
        <f>SUM(S7:S15)</f>
        <v>4841897</v>
      </c>
      <c r="T16" s="36">
        <f>SUM(T7:T15)</f>
        <v>4903668</v>
      </c>
      <c r="U16" s="36">
        <f>SUM(U7:U15)</f>
        <v>4743795</v>
      </c>
      <c r="V16" s="36"/>
    </row>
    <row r="17" spans="1:22" ht="15" customHeight="1">
      <c r="A17" s="3" t="s">
        <v>97</v>
      </c>
      <c r="B17" s="34"/>
      <c r="C17" s="34"/>
      <c r="D17" s="34"/>
      <c r="E17" s="34"/>
      <c r="F17" s="34"/>
      <c r="G17" s="34"/>
      <c r="H17" s="34"/>
      <c r="I17" s="34"/>
      <c r="J17" s="485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</row>
    <row r="18" spans="1:22" ht="15" customHeight="1">
      <c r="A18" s="3" t="s">
        <v>89</v>
      </c>
      <c r="B18" s="34">
        <v>1214</v>
      </c>
      <c r="C18" s="34">
        <v>3154</v>
      </c>
      <c r="D18" s="34"/>
      <c r="E18" s="34"/>
      <c r="F18" s="34"/>
      <c r="G18" s="34"/>
      <c r="H18" s="34"/>
      <c r="I18" s="34"/>
      <c r="J18" s="485"/>
      <c r="K18" s="34"/>
      <c r="L18" s="34"/>
      <c r="M18" s="34"/>
      <c r="N18" s="34"/>
      <c r="O18" s="34"/>
      <c r="P18" s="34"/>
      <c r="Q18" s="34"/>
      <c r="R18" s="34"/>
      <c r="S18" s="34">
        <v>3154</v>
      </c>
      <c r="T18" s="34">
        <v>9157</v>
      </c>
      <c r="U18" s="34">
        <v>9157</v>
      </c>
      <c r="V18" s="34"/>
    </row>
    <row r="19" spans="1:22" ht="15" customHeight="1">
      <c r="A19" s="3" t="s">
        <v>98</v>
      </c>
      <c r="B19" s="34">
        <v>10368</v>
      </c>
      <c r="C19" s="34">
        <v>15347</v>
      </c>
      <c r="D19" s="34"/>
      <c r="E19" s="34"/>
      <c r="F19" s="34"/>
      <c r="G19" s="34"/>
      <c r="H19" s="34"/>
      <c r="I19" s="34"/>
      <c r="J19" s="485"/>
      <c r="K19" s="34"/>
      <c r="L19" s="34"/>
      <c r="M19" s="34"/>
      <c r="N19" s="34"/>
      <c r="O19" s="34"/>
      <c r="P19" s="34"/>
      <c r="Q19" s="34"/>
      <c r="R19" s="34"/>
      <c r="S19" s="34">
        <v>15171</v>
      </c>
      <c r="T19" s="34">
        <v>16008</v>
      </c>
      <c r="U19" s="34">
        <v>18323</v>
      </c>
      <c r="V19" s="34"/>
    </row>
    <row r="20" spans="1:22" ht="15" customHeight="1">
      <c r="A20" s="3" t="s">
        <v>99</v>
      </c>
      <c r="B20" s="34">
        <v>1234</v>
      </c>
      <c r="C20" s="34">
        <v>0</v>
      </c>
      <c r="D20" s="34"/>
      <c r="E20" s="34"/>
      <c r="F20" s="34"/>
      <c r="G20" s="34"/>
      <c r="H20" s="34"/>
      <c r="I20" s="34"/>
      <c r="J20" s="485"/>
      <c r="K20" s="34"/>
      <c r="L20" s="34"/>
      <c r="M20" s="34"/>
      <c r="N20" s="34"/>
      <c r="O20" s="34"/>
      <c r="P20" s="34"/>
      <c r="Q20" s="34"/>
      <c r="R20" s="34"/>
      <c r="S20" s="34">
        <v>0</v>
      </c>
      <c r="T20" s="34">
        <v>36535</v>
      </c>
      <c r="U20" s="34">
        <v>19955</v>
      </c>
      <c r="V20" s="34"/>
    </row>
    <row r="21" spans="1:22" ht="15" customHeight="1">
      <c r="A21" s="3" t="s">
        <v>93</v>
      </c>
      <c r="B21" s="34">
        <v>123</v>
      </c>
      <c r="C21" s="34">
        <v>1635</v>
      </c>
      <c r="D21" s="34"/>
      <c r="E21" s="34"/>
      <c r="F21" s="34"/>
      <c r="G21" s="34"/>
      <c r="H21" s="34"/>
      <c r="I21" s="34"/>
      <c r="J21" s="485"/>
      <c r="K21" s="34"/>
      <c r="L21" s="34"/>
      <c r="M21" s="34"/>
      <c r="N21" s="34"/>
      <c r="O21" s="34"/>
      <c r="P21" s="34"/>
      <c r="Q21" s="34"/>
      <c r="R21" s="34"/>
      <c r="S21" s="34">
        <v>375</v>
      </c>
      <c r="T21" s="34">
        <v>317586</v>
      </c>
      <c r="U21" s="34">
        <v>343187</v>
      </c>
      <c r="V21" s="34"/>
    </row>
    <row r="22" spans="1:22" ht="15" customHeight="1">
      <c r="A22" s="3" t="s">
        <v>94</v>
      </c>
      <c r="B22" s="34">
        <v>937204</v>
      </c>
      <c r="C22" s="34">
        <v>808016</v>
      </c>
      <c r="D22" s="34"/>
      <c r="E22" s="34"/>
      <c r="F22" s="34"/>
      <c r="G22" s="34"/>
      <c r="H22" s="34"/>
      <c r="I22" s="34"/>
      <c r="J22" s="485"/>
      <c r="K22" s="34"/>
      <c r="L22" s="34"/>
      <c r="M22" s="34"/>
      <c r="N22" s="34"/>
      <c r="O22" s="34"/>
      <c r="P22" s="34"/>
      <c r="Q22" s="34"/>
      <c r="R22" s="34"/>
      <c r="S22" s="34">
        <v>994752</v>
      </c>
      <c r="T22" s="34">
        <v>1721582</v>
      </c>
      <c r="U22" s="34">
        <v>1839151</v>
      </c>
      <c r="V22" s="34"/>
    </row>
    <row r="23" spans="1:22" ht="15" customHeight="1">
      <c r="A23" s="3" t="s">
        <v>95</v>
      </c>
      <c r="B23" s="34">
        <v>216071</v>
      </c>
      <c r="C23" s="34">
        <v>292320</v>
      </c>
      <c r="D23" s="34"/>
      <c r="E23" s="34"/>
      <c r="F23" s="34"/>
      <c r="G23" s="34"/>
      <c r="H23" s="34"/>
      <c r="I23" s="34"/>
      <c r="J23" s="485"/>
      <c r="K23" s="34"/>
      <c r="L23" s="34"/>
      <c r="M23" s="34"/>
      <c r="N23" s="34"/>
      <c r="O23" s="34"/>
      <c r="P23" s="34"/>
      <c r="Q23" s="34"/>
      <c r="R23" s="34"/>
      <c r="S23" s="34">
        <v>532488</v>
      </c>
      <c r="T23" s="34">
        <v>939356</v>
      </c>
      <c r="U23" s="34">
        <v>473028</v>
      </c>
      <c r="V23" s="34"/>
    </row>
    <row r="24" spans="1:22" ht="15" customHeight="1">
      <c r="A24" s="3" t="s">
        <v>100</v>
      </c>
      <c r="B24" s="35">
        <v>116706</v>
      </c>
      <c r="C24" s="35">
        <v>303499</v>
      </c>
      <c r="D24" s="35"/>
      <c r="E24" s="35"/>
      <c r="F24" s="35"/>
      <c r="G24" s="35"/>
      <c r="H24" s="35"/>
      <c r="I24" s="35"/>
      <c r="J24" s="486"/>
      <c r="K24" s="35"/>
      <c r="L24" s="35"/>
      <c r="M24" s="35"/>
      <c r="N24" s="35"/>
      <c r="O24" s="35"/>
      <c r="P24" s="35"/>
      <c r="Q24" s="35"/>
      <c r="R24" s="35"/>
      <c r="S24" s="35">
        <v>591342</v>
      </c>
      <c r="T24" s="35">
        <v>166280</v>
      </c>
      <c r="U24" s="35">
        <v>4337906</v>
      </c>
      <c r="V24" s="35"/>
    </row>
    <row r="25" spans="1:22" ht="15" customHeight="1">
      <c r="A25" s="5" t="s">
        <v>101</v>
      </c>
      <c r="B25" s="36">
        <f>SUM(B18:B24)</f>
        <v>1282920</v>
      </c>
      <c r="C25" s="36">
        <f>SUM(C18:C24)</f>
        <v>1423971</v>
      </c>
      <c r="D25" s="36"/>
      <c r="E25" s="36"/>
      <c r="F25" s="36"/>
      <c r="G25" s="36"/>
      <c r="H25" s="36"/>
      <c r="I25" s="36"/>
      <c r="J25" s="487"/>
      <c r="K25" s="36"/>
      <c r="L25" s="36"/>
      <c r="M25" s="36"/>
      <c r="N25" s="36"/>
      <c r="O25" s="36"/>
      <c r="P25" s="36"/>
      <c r="Q25" s="36"/>
      <c r="R25" s="36"/>
      <c r="S25" s="36">
        <f>SUM(S18:S24)</f>
        <v>2137282</v>
      </c>
      <c r="T25" s="36">
        <f>SUM(T18:T24)</f>
        <v>3206504</v>
      </c>
      <c r="U25" s="36">
        <f>SUM(U18:U24)</f>
        <v>7040707</v>
      </c>
      <c r="V25" s="36"/>
    </row>
    <row r="26" spans="1:22" ht="15" customHeight="1">
      <c r="A26" s="5" t="s">
        <v>124</v>
      </c>
      <c r="B26" s="37">
        <f>B25+B16</f>
        <v>3496219</v>
      </c>
      <c r="C26" s="37">
        <f>C25+C16</f>
        <v>6344747</v>
      </c>
      <c r="D26" s="37"/>
      <c r="E26" s="37"/>
      <c r="F26" s="37"/>
      <c r="G26" s="37"/>
      <c r="H26" s="37"/>
      <c r="I26" s="37"/>
      <c r="J26" s="706"/>
      <c r="K26" s="37"/>
      <c r="L26" s="37"/>
      <c r="M26" s="37"/>
      <c r="N26" s="37"/>
      <c r="O26" s="37"/>
      <c r="P26" s="37"/>
      <c r="Q26" s="37"/>
      <c r="R26" s="37"/>
      <c r="S26" s="37">
        <f>S25+S16</f>
        <v>6979179</v>
      </c>
      <c r="T26" s="37">
        <f>T25+T16</f>
        <v>8110172</v>
      </c>
      <c r="U26" s="37">
        <f>U25+U16</f>
        <v>11784502</v>
      </c>
      <c r="V26" s="37"/>
    </row>
    <row r="27" spans="1:22" ht="15" customHeight="1">
      <c r="A27" s="5"/>
      <c r="B27" s="37"/>
      <c r="C27" s="37"/>
      <c r="D27" s="37"/>
      <c r="E27" s="37"/>
      <c r="F27" s="37"/>
      <c r="G27" s="37"/>
      <c r="H27" s="37"/>
      <c r="I27" s="37"/>
      <c r="J27" s="706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</row>
    <row r="28" spans="1:22" ht="15" customHeight="1">
      <c r="A28" s="5" t="s">
        <v>125</v>
      </c>
      <c r="B28" s="34"/>
      <c r="C28" s="34"/>
      <c r="D28" s="36" t="s">
        <v>785</v>
      </c>
      <c r="E28" s="34"/>
      <c r="F28" s="34"/>
      <c r="G28" s="34"/>
      <c r="H28" s="34"/>
      <c r="J28" s="487" t="s">
        <v>784</v>
      </c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</row>
    <row r="29" spans="1:22" ht="15" customHeight="1">
      <c r="A29" s="5" t="s">
        <v>102</v>
      </c>
      <c r="B29" s="34"/>
      <c r="C29" s="34"/>
      <c r="D29" s="34">
        <v>2016</v>
      </c>
      <c r="E29" s="34">
        <v>2017</v>
      </c>
      <c r="F29" s="34">
        <v>2018</v>
      </c>
      <c r="G29" s="34">
        <v>2019</v>
      </c>
      <c r="H29" s="34">
        <v>2020</v>
      </c>
      <c r="I29" s="41">
        <v>2021</v>
      </c>
      <c r="J29" s="485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</row>
    <row r="30" spans="1:22" ht="15" customHeight="1">
      <c r="A30" s="3" t="s">
        <v>103</v>
      </c>
      <c r="B30" s="34">
        <v>126014</v>
      </c>
      <c r="C30" s="34">
        <v>126014</v>
      </c>
      <c r="D30" s="690">
        <f>126014/1000</f>
        <v>126.014</v>
      </c>
      <c r="E30" s="690">
        <f>126014/1000</f>
        <v>126.014</v>
      </c>
      <c r="F30" s="690">
        <f>E30</f>
        <v>126.014</v>
      </c>
      <c r="G30" s="690">
        <f>F30</f>
        <v>126.014</v>
      </c>
      <c r="H30" s="690">
        <f>G30</f>
        <v>126.014</v>
      </c>
      <c r="I30" s="690">
        <v>54123</v>
      </c>
      <c r="J30" s="485"/>
      <c r="K30" s="34"/>
      <c r="M30" s="34"/>
      <c r="N30" s="34"/>
      <c r="O30" s="34"/>
      <c r="P30" s="690">
        <v>54123</v>
      </c>
      <c r="Q30" s="34"/>
      <c r="R30" s="34"/>
      <c r="S30" s="34">
        <v>126014</v>
      </c>
      <c r="T30" s="34">
        <v>126014</v>
      </c>
      <c r="U30" s="34">
        <v>126014</v>
      </c>
      <c r="V30" s="34"/>
    </row>
    <row r="31" spans="1:22" ht="15" customHeight="1">
      <c r="A31" s="3" t="s">
        <v>104</v>
      </c>
      <c r="B31" s="34">
        <v>69381</v>
      </c>
      <c r="C31" s="34">
        <v>69381</v>
      </c>
      <c r="D31" s="34">
        <f>69381/1000</f>
        <v>69.381</v>
      </c>
      <c r="E31" s="34">
        <f>69381/1000</f>
        <v>69.381</v>
      </c>
      <c r="F31" s="34">
        <f>69381/1000</f>
        <v>69.381</v>
      </c>
      <c r="G31" s="34">
        <f>2334.451</f>
        <v>2334.451</v>
      </c>
      <c r="H31" s="34">
        <f>3390555/1000</f>
        <v>3390.5549999999998</v>
      </c>
      <c r="I31" s="34">
        <v>27170</v>
      </c>
      <c r="J31" s="485"/>
      <c r="K31" s="34"/>
      <c r="M31" s="34"/>
      <c r="N31" s="34"/>
      <c r="O31" s="34"/>
      <c r="P31" s="34">
        <v>27170</v>
      </c>
      <c r="Q31" s="34"/>
      <c r="R31" s="34"/>
      <c r="S31" s="34">
        <v>69381</v>
      </c>
      <c r="T31" s="34">
        <v>69381</v>
      </c>
      <c r="U31" s="34">
        <v>69381</v>
      </c>
      <c r="V31" s="34"/>
    </row>
    <row r="32" spans="1:22" ht="15" customHeight="1">
      <c r="A32" s="3" t="s">
        <v>105</v>
      </c>
      <c r="B32" s="34">
        <v>444226</v>
      </c>
      <c r="C32" s="34">
        <v>444226</v>
      </c>
      <c r="D32" s="34">
        <f>444226/1000</f>
        <v>444.226</v>
      </c>
      <c r="E32" s="34">
        <f>444226/1000</f>
        <v>444.226</v>
      </c>
      <c r="F32" s="34">
        <f>444226/1000</f>
        <v>444.226</v>
      </c>
      <c r="G32" s="34">
        <v>6758.9210000000003</v>
      </c>
      <c r="H32" s="34">
        <f>9660049/1000</f>
        <v>9660.0490000000009</v>
      </c>
      <c r="I32" s="34">
        <v>0</v>
      </c>
      <c r="J32" s="485"/>
      <c r="K32" s="34"/>
      <c r="M32" s="34"/>
      <c r="N32" s="34"/>
      <c r="O32" s="34"/>
      <c r="P32" s="34">
        <v>0</v>
      </c>
      <c r="Q32" s="34"/>
      <c r="R32" s="34"/>
      <c r="S32" s="34">
        <v>444226</v>
      </c>
      <c r="T32" s="34">
        <v>444226</v>
      </c>
      <c r="U32" s="34">
        <v>444226</v>
      </c>
      <c r="V32" s="34"/>
    </row>
    <row r="33" spans="1:22" ht="15" customHeight="1">
      <c r="A33" s="3" t="s">
        <v>106</v>
      </c>
      <c r="B33" s="34">
        <v>39078</v>
      </c>
      <c r="C33" s="34">
        <v>39078</v>
      </c>
      <c r="D33" s="34">
        <f>39078/1000</f>
        <v>39.078000000000003</v>
      </c>
      <c r="E33" s="34">
        <f>39078/1000</f>
        <v>39.078000000000003</v>
      </c>
      <c r="F33" s="34">
        <f>39078/1000</f>
        <v>39.078000000000003</v>
      </c>
      <c r="G33" s="34">
        <v>93</v>
      </c>
      <c r="H33" s="34">
        <f>133540/1000</f>
        <v>133.54</v>
      </c>
      <c r="I33" s="34">
        <v>1484</v>
      </c>
      <c r="J33" s="485"/>
      <c r="K33" s="34"/>
      <c r="M33" s="34"/>
      <c r="N33" s="34"/>
      <c r="O33" s="34"/>
      <c r="P33" s="34">
        <v>1484</v>
      </c>
      <c r="Q33" s="34"/>
      <c r="R33" s="34"/>
      <c r="S33" s="34">
        <v>39078</v>
      </c>
      <c r="T33" s="34">
        <v>39078</v>
      </c>
      <c r="U33" s="34">
        <v>39078</v>
      </c>
      <c r="V33" s="34"/>
    </row>
    <row r="34" spans="1:22" ht="15" customHeight="1">
      <c r="A34" s="3" t="s">
        <v>107</v>
      </c>
      <c r="B34" s="34">
        <v>15802</v>
      </c>
      <c r="C34" s="34">
        <v>15802</v>
      </c>
      <c r="D34" s="704">
        <f>2700192/1000</f>
        <v>2700.192</v>
      </c>
      <c r="E34" s="704">
        <f>2700192/1000+356.598</f>
        <v>3056.79</v>
      </c>
      <c r="F34" s="704">
        <f>2700192/1000+2627076/1000</f>
        <v>5327.268</v>
      </c>
      <c r="G34" s="704">
        <f>6459273/1000+52027471/1000</f>
        <v>58486.743999999999</v>
      </c>
      <c r="H34" s="704">
        <f>9231783/1000+31853200/1000</f>
        <v>41084.983</v>
      </c>
      <c r="I34" s="704">
        <f>0+10096</f>
        <v>10096</v>
      </c>
      <c r="J34" s="485"/>
      <c r="K34" s="34"/>
      <c r="M34" s="34"/>
      <c r="N34" s="34"/>
      <c r="O34" s="34"/>
      <c r="P34" s="704">
        <f>0+10096</f>
        <v>10096</v>
      </c>
      <c r="Q34" s="34"/>
      <c r="R34" s="34"/>
      <c r="S34" s="34">
        <v>15802</v>
      </c>
      <c r="T34" s="34">
        <v>15802</v>
      </c>
      <c r="U34" s="34">
        <v>15802</v>
      </c>
      <c r="V34" s="34"/>
    </row>
    <row r="35" spans="1:22" ht="15" customHeight="1">
      <c r="A35" s="3" t="s">
        <v>108</v>
      </c>
      <c r="B35" s="34">
        <v>-19707</v>
      </c>
      <c r="C35" s="34">
        <v>-19770</v>
      </c>
      <c r="D35" s="34">
        <f>-19770/1000</f>
        <v>-19.77</v>
      </c>
      <c r="E35" s="34">
        <f>-19770/1000</f>
        <v>-19.77</v>
      </c>
      <c r="F35" s="34">
        <f>-19784/1000</f>
        <v>-19.783999999999999</v>
      </c>
      <c r="G35" s="34"/>
      <c r="H35" s="34"/>
      <c r="I35" s="34"/>
      <c r="J35" s="485"/>
      <c r="K35" s="34"/>
      <c r="M35" s="34"/>
      <c r="N35" s="34"/>
      <c r="O35" s="34"/>
      <c r="P35" s="34"/>
      <c r="Q35" s="34"/>
      <c r="R35" s="34"/>
      <c r="S35" s="34">
        <v>-19770</v>
      </c>
      <c r="T35" s="34">
        <v>-19770</v>
      </c>
      <c r="U35" s="34">
        <v>-19770</v>
      </c>
      <c r="V35" s="34"/>
    </row>
    <row r="36" spans="1:22" ht="15" customHeight="1">
      <c r="A36" s="3" t="s">
        <v>109</v>
      </c>
      <c r="B36" s="691">
        <v>138693</v>
      </c>
      <c r="C36" s="691">
        <v>283582</v>
      </c>
      <c r="D36" s="691">
        <v>16295.495999999999</v>
      </c>
      <c r="E36" s="691">
        <f>18429374/1000</f>
        <v>18429.374</v>
      </c>
      <c r="F36" s="691">
        <f>30578832/1000</f>
        <v>30578.831999999999</v>
      </c>
      <c r="G36" s="691">
        <f>-29364419/1000</f>
        <v>-29364.419000000002</v>
      </c>
      <c r="H36" s="691">
        <f>17089538/1000</f>
        <v>17089.538</v>
      </c>
      <c r="I36" s="691">
        <v>-20409</v>
      </c>
      <c r="J36" s="486"/>
      <c r="K36" s="35"/>
      <c r="M36" s="35"/>
      <c r="N36" s="35"/>
      <c r="O36" s="35"/>
      <c r="P36" s="691">
        <v>-20409</v>
      </c>
      <c r="Q36" s="35"/>
      <c r="R36" s="35"/>
      <c r="S36" s="35">
        <v>386584</v>
      </c>
      <c r="T36" s="35">
        <v>379241</v>
      </c>
      <c r="U36" s="35">
        <v>558722</v>
      </c>
      <c r="V36" s="35"/>
    </row>
    <row r="37" spans="1:22" ht="15" customHeight="1">
      <c r="A37" s="5" t="s">
        <v>110</v>
      </c>
      <c r="B37" s="36">
        <f t="shared" ref="B37:I37" si="0">SUM(B30:B36)</f>
        <v>813487</v>
      </c>
      <c r="C37" s="36">
        <f t="shared" si="0"/>
        <v>958313</v>
      </c>
      <c r="D37" s="36">
        <f t="shared" si="0"/>
        <v>19654.616999999998</v>
      </c>
      <c r="E37" s="36">
        <f t="shared" si="0"/>
        <v>22145.093000000001</v>
      </c>
      <c r="F37" s="36">
        <f t="shared" si="0"/>
        <v>36565.014999999999</v>
      </c>
      <c r="G37" s="36">
        <f t="shared" si="0"/>
        <v>38434.711000000003</v>
      </c>
      <c r="H37" s="36">
        <f t="shared" si="0"/>
        <v>71484.679000000004</v>
      </c>
      <c r="I37" s="36">
        <f t="shared" si="0"/>
        <v>72464</v>
      </c>
      <c r="J37" s="487"/>
      <c r="K37" s="36"/>
      <c r="M37" s="36"/>
      <c r="N37" s="36"/>
      <c r="O37" s="36"/>
      <c r="P37" s="36">
        <f>SUM(P30:P36)</f>
        <v>72464</v>
      </c>
      <c r="Q37" s="36"/>
      <c r="R37" s="36"/>
      <c r="S37" s="36">
        <f>SUM(S30:S36)</f>
        <v>1061315</v>
      </c>
      <c r="T37" s="36">
        <f>SUM(T30:T36)</f>
        <v>1053972</v>
      </c>
      <c r="U37" s="36">
        <f>SUM(U30:U36)</f>
        <v>1233453</v>
      </c>
      <c r="V37" s="36"/>
    </row>
    <row r="38" spans="1:22" ht="15" customHeight="1">
      <c r="A38" s="3" t="s">
        <v>111</v>
      </c>
      <c r="B38" s="691">
        <v>192102</v>
      </c>
      <c r="C38" s="691">
        <v>184834</v>
      </c>
      <c r="D38" s="35">
        <v>775.6</v>
      </c>
      <c r="E38" s="35">
        <v>871.16899999999998</v>
      </c>
      <c r="F38" s="35">
        <v>1397.8720000000001</v>
      </c>
      <c r="G38" s="35">
        <f>2177752/1000</f>
        <v>2177.752</v>
      </c>
      <c r="H38" s="35">
        <f>4088994/1000</f>
        <v>4088.9940000000001</v>
      </c>
      <c r="I38" s="35">
        <v>5549</v>
      </c>
      <c r="J38" s="486"/>
      <c r="K38" s="35"/>
      <c r="M38" s="35"/>
      <c r="N38" s="35"/>
      <c r="O38" s="35"/>
      <c r="P38" s="35">
        <v>5549</v>
      </c>
      <c r="Q38" s="35"/>
      <c r="R38" s="35"/>
      <c r="S38" s="35">
        <v>188340</v>
      </c>
      <c r="T38" s="35">
        <v>233217</v>
      </c>
      <c r="U38" s="35">
        <v>261863</v>
      </c>
      <c r="V38" s="35"/>
    </row>
    <row r="39" spans="1:22" ht="15" customHeight="1">
      <c r="A39" s="5" t="s">
        <v>126</v>
      </c>
      <c r="B39" s="37">
        <f t="shared" ref="B39:I39" si="1">B38+B37</f>
        <v>1005589</v>
      </c>
      <c r="C39" s="37">
        <f t="shared" si="1"/>
        <v>1143147</v>
      </c>
      <c r="D39" s="37">
        <f t="shared" si="1"/>
        <v>20430.216999999997</v>
      </c>
      <c r="E39" s="37">
        <f t="shared" si="1"/>
        <v>23016.262000000002</v>
      </c>
      <c r="F39" s="37">
        <f t="shared" si="1"/>
        <v>37962.887000000002</v>
      </c>
      <c r="G39" s="37">
        <f t="shared" si="1"/>
        <v>40612.463000000003</v>
      </c>
      <c r="H39" s="37">
        <f t="shared" si="1"/>
        <v>75573.67300000001</v>
      </c>
      <c r="I39" s="37">
        <f t="shared" si="1"/>
        <v>78013</v>
      </c>
      <c r="J39" s="706"/>
      <c r="K39" s="37"/>
      <c r="M39" s="37"/>
      <c r="N39" s="37"/>
      <c r="O39" s="37"/>
      <c r="P39" s="37">
        <f>P38+P37</f>
        <v>78013</v>
      </c>
      <c r="Q39" s="37"/>
      <c r="R39" s="37"/>
      <c r="S39" s="37">
        <f>S38+S37</f>
        <v>1249655</v>
      </c>
      <c r="T39" s="37">
        <f>T38+T37</f>
        <v>1287189</v>
      </c>
      <c r="U39" s="37">
        <f>U38+U37</f>
        <v>1495316</v>
      </c>
      <c r="V39" s="37"/>
    </row>
    <row r="40" spans="1:22" ht="15" customHeight="1">
      <c r="A40" s="5"/>
      <c r="B40" s="37"/>
      <c r="D40" s="91">
        <f>D39-'Reported BS 2016-2021'!B43</f>
        <v>20430.216999999997</v>
      </c>
      <c r="E40" s="91">
        <f>E39-'Reported BS 2016-2021'!C43</f>
        <v>23016.262000000002</v>
      </c>
      <c r="F40" s="91">
        <f>F39-'Reported BS 2016-2021'!D43</f>
        <v>37962.887000000002</v>
      </c>
      <c r="G40" s="91">
        <f>G39-'Reported BS 2016-2021'!E43</f>
        <v>40612.463000000003</v>
      </c>
      <c r="H40" s="91">
        <f>H39-'Reported BS 2016-2021'!F43</f>
        <v>-37939.32699999999</v>
      </c>
      <c r="I40" s="91">
        <f>I39-'Reported BS 2016-2021'!G43</f>
        <v>0</v>
      </c>
      <c r="S40" s="37"/>
      <c r="T40" s="37"/>
      <c r="U40" s="37"/>
      <c r="V40" s="37"/>
    </row>
    <row r="41" spans="1:22" ht="15" customHeight="1">
      <c r="A41" s="5" t="s">
        <v>127</v>
      </c>
      <c r="B41" s="34"/>
      <c r="C41" s="690">
        <f>443500/1000</f>
        <v>443.5</v>
      </c>
      <c r="D41" s="690"/>
      <c r="E41" s="690"/>
      <c r="F41" s="690"/>
      <c r="G41" s="690"/>
      <c r="H41" s="690"/>
      <c r="I41" s="690"/>
      <c r="J41" s="485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</row>
    <row r="42" spans="1:22" ht="15" customHeight="1">
      <c r="A42" s="5" t="s">
        <v>112</v>
      </c>
      <c r="B42" s="34"/>
      <c r="C42" s="34"/>
      <c r="D42" s="34"/>
      <c r="E42" s="34"/>
      <c r="F42" s="34"/>
      <c r="G42" s="34"/>
      <c r="H42" s="34"/>
      <c r="I42" s="34"/>
      <c r="J42" s="485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</row>
    <row r="43" spans="1:22" ht="15" customHeight="1">
      <c r="A43" s="3" t="s">
        <v>113</v>
      </c>
      <c r="B43" s="34">
        <v>195673</v>
      </c>
      <c r="C43" s="34">
        <v>247812</v>
      </c>
      <c r="E43" s="34"/>
      <c r="F43" s="34"/>
      <c r="G43" s="34"/>
      <c r="H43" s="34"/>
      <c r="J43" s="485"/>
      <c r="K43" s="34"/>
      <c r="L43" s="34"/>
      <c r="M43" s="34"/>
      <c r="N43" s="34"/>
      <c r="O43" s="34"/>
      <c r="P43" s="34"/>
      <c r="Q43" s="34"/>
      <c r="R43" s="34"/>
      <c r="S43" s="34">
        <v>253166</v>
      </c>
      <c r="T43" s="34">
        <v>275473</v>
      </c>
      <c r="U43" s="34">
        <v>305972</v>
      </c>
      <c r="V43" s="34"/>
    </row>
    <row r="44" spans="1:22" ht="15" customHeight="1">
      <c r="A44" s="3" t="s">
        <v>114</v>
      </c>
      <c r="B44" s="34">
        <v>1046102</v>
      </c>
      <c r="C44" s="34">
        <v>3322488</v>
      </c>
      <c r="D44" s="34"/>
      <c r="E44" s="34"/>
      <c r="F44" s="34"/>
      <c r="G44" s="34"/>
      <c r="H44" s="34"/>
      <c r="I44" s="34"/>
      <c r="J44" s="485"/>
      <c r="K44" s="34"/>
      <c r="L44" s="34"/>
      <c r="M44" s="34"/>
      <c r="N44" s="34"/>
      <c r="O44" s="34"/>
      <c r="P44" s="34"/>
      <c r="Q44" s="34"/>
      <c r="R44" s="34"/>
      <c r="S44" s="34">
        <v>3849180</v>
      </c>
      <c r="T44" s="34">
        <v>5084574</v>
      </c>
      <c r="U44" s="34">
        <v>5139035</v>
      </c>
      <c r="V44" s="34"/>
    </row>
    <row r="45" spans="1:22" ht="15" customHeight="1">
      <c r="A45" s="3" t="s">
        <v>115</v>
      </c>
      <c r="B45" s="34">
        <v>107778</v>
      </c>
      <c r="C45" s="34">
        <v>107102</v>
      </c>
      <c r="D45" s="34"/>
      <c r="E45" s="34"/>
      <c r="F45" s="34"/>
      <c r="G45" s="34"/>
      <c r="H45" s="34"/>
      <c r="J45" s="485"/>
      <c r="K45" s="34"/>
      <c r="L45" s="34"/>
      <c r="M45" s="34"/>
      <c r="N45" s="34"/>
      <c r="O45" s="34"/>
      <c r="P45" s="34"/>
      <c r="Q45" s="34"/>
      <c r="R45" s="34"/>
      <c r="S45" s="34">
        <v>108205</v>
      </c>
      <c r="T45" s="34">
        <v>95761</v>
      </c>
      <c r="U45" s="34">
        <v>92886</v>
      </c>
      <c r="V45" s="34"/>
    </row>
    <row r="46" spans="1:22" ht="15" customHeight="1">
      <c r="A46" s="3" t="s">
        <v>119</v>
      </c>
      <c r="B46" s="34">
        <v>0</v>
      </c>
      <c r="C46" s="34">
        <v>0</v>
      </c>
      <c r="D46" s="34"/>
      <c r="E46" s="34"/>
      <c r="F46" s="34"/>
      <c r="G46" s="34"/>
      <c r="H46" s="34"/>
      <c r="J46" s="485"/>
      <c r="K46" s="34"/>
      <c r="L46" s="34"/>
      <c r="M46" s="34"/>
      <c r="N46" s="34"/>
      <c r="O46" s="34"/>
      <c r="P46" s="34"/>
      <c r="Q46" s="34"/>
      <c r="R46" s="34"/>
      <c r="S46" s="34">
        <v>59896</v>
      </c>
      <c r="T46" s="34">
        <v>0</v>
      </c>
      <c r="U46" s="34">
        <v>0</v>
      </c>
      <c r="V46" s="34"/>
    </row>
    <row r="47" spans="1:22" ht="15" customHeight="1">
      <c r="A47" s="3" t="s">
        <v>116</v>
      </c>
      <c r="B47" s="35">
        <v>22878</v>
      </c>
      <c r="C47" s="35">
        <v>9392</v>
      </c>
      <c r="D47" s="35"/>
      <c r="E47" s="35"/>
      <c r="F47" s="35"/>
      <c r="G47" s="35"/>
      <c r="H47" s="35"/>
      <c r="J47" s="486"/>
      <c r="K47" s="35"/>
      <c r="L47" s="35"/>
      <c r="M47" s="35"/>
      <c r="N47" s="35"/>
      <c r="O47" s="35"/>
      <c r="P47" s="35"/>
      <c r="Q47" s="35"/>
      <c r="R47" s="35"/>
      <c r="S47" s="35">
        <v>9551</v>
      </c>
      <c r="T47" s="35">
        <v>5565</v>
      </c>
      <c r="U47" s="35">
        <v>25031</v>
      </c>
      <c r="V47" s="35"/>
    </row>
    <row r="48" spans="1:22" ht="15" customHeight="1">
      <c r="A48" s="5" t="s">
        <v>117</v>
      </c>
      <c r="B48" s="36">
        <f>SUM(B43:B47)</f>
        <v>1372431</v>
      </c>
      <c r="C48" s="36">
        <f>SUM(C43:C47)</f>
        <v>3686794</v>
      </c>
      <c r="D48" s="36"/>
      <c r="E48" s="36"/>
      <c r="F48" s="36"/>
      <c r="G48" s="36"/>
      <c r="H48" s="36"/>
      <c r="J48" s="487"/>
      <c r="K48" s="36"/>
      <c r="L48" s="36"/>
      <c r="M48" s="36"/>
      <c r="N48" s="36"/>
      <c r="O48" s="36"/>
      <c r="P48" s="36"/>
      <c r="Q48" s="36"/>
      <c r="R48" s="36"/>
      <c r="S48" s="36">
        <f>SUM(S43:S47)</f>
        <v>4279998</v>
      </c>
      <c r="T48" s="36">
        <f>SUM(T43:T47)</f>
        <v>5461373</v>
      </c>
      <c r="U48" s="36">
        <f>SUM(U43:U47)</f>
        <v>5562924</v>
      </c>
      <c r="V48" s="36"/>
    </row>
    <row r="49" spans="1:22" ht="15" customHeight="1">
      <c r="A49" s="5" t="s">
        <v>118</v>
      </c>
      <c r="B49" s="34"/>
      <c r="C49" s="34"/>
      <c r="D49" s="34"/>
      <c r="E49" s="34"/>
      <c r="F49" s="34"/>
      <c r="G49" s="34"/>
      <c r="H49" s="34"/>
      <c r="J49" s="485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</row>
    <row r="50" spans="1:22" ht="15" customHeight="1">
      <c r="A50" s="3" t="s">
        <v>113</v>
      </c>
      <c r="B50" s="34">
        <v>489811</v>
      </c>
      <c r="C50" s="34">
        <v>802151</v>
      </c>
      <c r="D50" s="34"/>
      <c r="E50" s="34"/>
      <c r="F50" s="34"/>
      <c r="G50" s="34"/>
      <c r="H50" s="34"/>
      <c r="J50" s="485"/>
      <c r="K50" s="34"/>
      <c r="L50" s="34"/>
      <c r="M50" s="34"/>
      <c r="N50" s="34"/>
      <c r="O50" s="34"/>
      <c r="P50" s="34"/>
      <c r="Q50" s="34"/>
      <c r="R50" s="34"/>
      <c r="S50" s="34">
        <v>836687</v>
      </c>
      <c r="T50" s="34">
        <v>809397</v>
      </c>
      <c r="U50" s="34">
        <v>995780</v>
      </c>
      <c r="V50" s="34"/>
    </row>
    <row r="51" spans="1:22" ht="15" customHeight="1">
      <c r="A51" s="3" t="s">
        <v>119</v>
      </c>
      <c r="B51" s="34">
        <v>56681</v>
      </c>
      <c r="C51" s="34">
        <v>123077</v>
      </c>
      <c r="D51" s="34"/>
      <c r="E51" s="34"/>
      <c r="F51" s="34"/>
      <c r="G51" s="34"/>
      <c r="H51" s="34"/>
      <c r="J51" s="485"/>
      <c r="K51" s="34"/>
      <c r="L51" s="34"/>
      <c r="M51" s="34"/>
      <c r="N51" s="34"/>
      <c r="O51" s="34"/>
      <c r="P51" s="34"/>
      <c r="Q51" s="34"/>
      <c r="R51" s="34"/>
      <c r="S51" s="34">
        <v>60706</v>
      </c>
      <c r="T51" s="34">
        <v>87374</v>
      </c>
      <c r="U51" s="34">
        <v>115007</v>
      </c>
      <c r="V51" s="34"/>
    </row>
    <row r="52" spans="1:22" ht="15" customHeight="1">
      <c r="A52" s="3" t="s">
        <v>120</v>
      </c>
      <c r="B52" s="34">
        <v>76090</v>
      </c>
      <c r="C52" s="34">
        <v>94693</v>
      </c>
      <c r="D52" s="34"/>
      <c r="E52" s="34"/>
      <c r="F52" s="34"/>
      <c r="G52" s="34"/>
      <c r="H52" s="34"/>
      <c r="J52" s="485"/>
      <c r="K52" s="34"/>
      <c r="L52" s="34"/>
      <c r="M52" s="34"/>
      <c r="N52" s="34"/>
      <c r="O52" s="34"/>
      <c r="P52" s="34"/>
      <c r="Q52" s="34"/>
      <c r="R52" s="34"/>
      <c r="S52" s="34">
        <v>40939</v>
      </c>
      <c r="T52" s="34">
        <v>68687</v>
      </c>
      <c r="U52" s="34">
        <v>88773</v>
      </c>
      <c r="V52" s="34"/>
    </row>
    <row r="53" spans="1:22" ht="15" customHeight="1">
      <c r="A53" s="3" t="s">
        <v>114</v>
      </c>
      <c r="B53" s="34">
        <v>479237</v>
      </c>
      <c r="C53" s="34">
        <v>471255</v>
      </c>
      <c r="D53" s="34"/>
      <c r="E53" s="34"/>
      <c r="F53" s="34"/>
      <c r="G53" s="34"/>
      <c r="H53" s="34"/>
      <c r="J53" s="485"/>
      <c r="K53" s="34"/>
      <c r="L53" s="34"/>
      <c r="M53" s="34"/>
      <c r="N53" s="34"/>
      <c r="O53" s="34"/>
      <c r="P53" s="34"/>
      <c r="Q53" s="34"/>
      <c r="R53" s="34"/>
      <c r="S53" s="34">
        <v>484460</v>
      </c>
      <c r="T53" s="34">
        <v>358977</v>
      </c>
      <c r="U53" s="34">
        <v>3519852</v>
      </c>
      <c r="V53" s="34"/>
    </row>
    <row r="54" spans="1:22" ht="15" customHeight="1">
      <c r="A54" s="3" t="s">
        <v>99</v>
      </c>
      <c r="B54" s="34">
        <v>14225</v>
      </c>
      <c r="C54" s="34">
        <v>0</v>
      </c>
      <c r="D54" s="34"/>
      <c r="E54" s="34"/>
      <c r="F54" s="34"/>
      <c r="G54" s="34"/>
      <c r="H54" s="34"/>
      <c r="J54" s="485"/>
      <c r="K54" s="34"/>
      <c r="L54" s="34"/>
      <c r="M54" s="34"/>
      <c r="N54" s="34"/>
      <c r="O54" s="34"/>
      <c r="P54" s="34"/>
      <c r="Q54" s="34"/>
      <c r="R54" s="34"/>
      <c r="S54" s="34">
        <v>2184</v>
      </c>
      <c r="T54" s="34">
        <v>10651</v>
      </c>
      <c r="U54" s="34">
        <v>83</v>
      </c>
      <c r="V54" s="34"/>
    </row>
    <row r="55" spans="1:22" ht="15" customHeight="1">
      <c r="A55" s="3" t="s">
        <v>116</v>
      </c>
      <c r="B55" s="35">
        <v>2155</v>
      </c>
      <c r="C55" s="35">
        <v>23630</v>
      </c>
      <c r="D55" s="35"/>
      <c r="E55" s="35"/>
      <c r="F55" s="35"/>
      <c r="G55" s="35"/>
      <c r="H55" s="35"/>
      <c r="I55" s="35"/>
      <c r="J55" s="486"/>
      <c r="K55" s="35"/>
      <c r="L55" s="35"/>
      <c r="M55" s="35"/>
      <c r="N55" s="35"/>
      <c r="O55" s="35"/>
      <c r="P55" s="35"/>
      <c r="Q55" s="35"/>
      <c r="R55" s="35"/>
      <c r="S55" s="35">
        <v>24550</v>
      </c>
      <c r="T55" s="35">
        <v>26524</v>
      </c>
      <c r="U55" s="35">
        <v>6767</v>
      </c>
      <c r="V55" s="35"/>
    </row>
    <row r="56" spans="1:22" ht="15" customHeight="1">
      <c r="A56" s="5" t="s">
        <v>121</v>
      </c>
      <c r="B56" s="36">
        <f>SUM(B50:B55)</f>
        <v>1118199</v>
      </c>
      <c r="C56" s="36">
        <f>SUM(C50:C55)</f>
        <v>1514806</v>
      </c>
      <c r="D56" s="36"/>
      <c r="E56" s="36"/>
      <c r="F56" s="36"/>
      <c r="G56" s="36"/>
      <c r="H56" s="36"/>
      <c r="I56" s="36"/>
      <c r="J56" s="487"/>
      <c r="K56" s="36"/>
      <c r="L56" s="36"/>
      <c r="M56" s="36"/>
      <c r="N56" s="36"/>
      <c r="O56" s="36"/>
      <c r="P56" s="36"/>
      <c r="Q56" s="36"/>
      <c r="R56" s="36"/>
      <c r="S56" s="36">
        <f>SUM(S50:S55)</f>
        <v>1449526</v>
      </c>
      <c r="T56" s="36">
        <f>SUM(T50:T55)</f>
        <v>1361610</v>
      </c>
      <c r="U56" s="36">
        <f>SUM(U50:U55)</f>
        <v>4726262</v>
      </c>
      <c r="V56" s="36"/>
    </row>
    <row r="57" spans="1:22" ht="15" customHeight="1">
      <c r="A57" s="5" t="s">
        <v>128</v>
      </c>
      <c r="B57" s="38">
        <f>B56+B48</f>
        <v>2490630</v>
      </c>
      <c r="C57" s="38">
        <f>C56+C48</f>
        <v>5201600</v>
      </c>
      <c r="D57" s="38"/>
      <c r="E57" s="38"/>
      <c r="F57" s="38"/>
      <c r="G57" s="38"/>
      <c r="H57" s="38"/>
      <c r="I57" s="38"/>
      <c r="J57" s="707"/>
      <c r="K57" s="38"/>
      <c r="L57" s="38"/>
      <c r="M57" s="38"/>
      <c r="N57" s="38"/>
      <c r="O57" s="38"/>
      <c r="P57" s="38"/>
      <c r="Q57" s="38"/>
      <c r="R57" s="38"/>
      <c r="S57" s="38">
        <f>S56+S48</f>
        <v>5729524</v>
      </c>
      <c r="T57" s="38">
        <f>T56+T48</f>
        <v>6822983</v>
      </c>
      <c r="U57" s="38">
        <f>U56+U48</f>
        <v>10289186</v>
      </c>
      <c r="V57" s="38"/>
    </row>
    <row r="58" spans="1:22" ht="15" customHeight="1">
      <c r="A58" s="5" t="s">
        <v>129</v>
      </c>
      <c r="B58" s="37">
        <f>B57+B39</f>
        <v>3496219</v>
      </c>
      <c r="C58" s="37">
        <f>C57+C39</f>
        <v>6344747</v>
      </c>
      <c r="D58" s="37"/>
      <c r="E58" s="37"/>
      <c r="F58" s="37"/>
      <c r="G58" s="37"/>
      <c r="H58" s="37"/>
      <c r="I58" s="37"/>
      <c r="J58" s="706"/>
      <c r="K58" s="37"/>
      <c r="L58" s="37"/>
      <c r="M58" s="37"/>
      <c r="N58" s="37"/>
      <c r="O58" s="37"/>
      <c r="P58" s="37"/>
      <c r="Q58" s="37"/>
      <c r="R58" s="37"/>
      <c r="S58" s="37">
        <f>S57+S39</f>
        <v>6979179</v>
      </c>
      <c r="T58" s="37">
        <f>T57+T39</f>
        <v>8110172</v>
      </c>
      <c r="U58" s="37">
        <f>U57+U39</f>
        <v>11784502</v>
      </c>
      <c r="V58" s="37"/>
    </row>
    <row r="59" spans="1:22" ht="15" customHeight="1">
      <c r="A59" s="39" t="s">
        <v>130</v>
      </c>
      <c r="B59" s="40">
        <f>B58-B26</f>
        <v>0</v>
      </c>
      <c r="C59" s="40">
        <f>C58-C26</f>
        <v>0</v>
      </c>
      <c r="D59" s="40"/>
      <c r="E59" s="40"/>
      <c r="F59" s="40"/>
      <c r="G59" s="40"/>
      <c r="H59" s="40"/>
      <c r="I59" s="40"/>
      <c r="J59" s="708"/>
      <c r="K59" s="40"/>
      <c r="L59" s="40"/>
      <c r="M59" s="40"/>
      <c r="N59" s="40"/>
      <c r="O59" s="40"/>
      <c r="P59" s="40"/>
      <c r="Q59" s="40"/>
      <c r="R59" s="40"/>
      <c r="S59" s="40">
        <f>S58-S26</f>
        <v>0</v>
      </c>
      <c r="T59" s="40">
        <f>T58-T26</f>
        <v>0</v>
      </c>
      <c r="U59" s="40">
        <f>U58-U26</f>
        <v>0</v>
      </c>
      <c r="V59" s="40"/>
    </row>
    <row r="60" spans="1:22" ht="15" customHeight="1"/>
    <row r="61" spans="1:22" ht="15" customHeight="1"/>
    <row r="62" spans="1:22" ht="15" customHeight="1">
      <c r="C62" s="37"/>
      <c r="D62" s="37"/>
      <c r="E62" s="37"/>
      <c r="F62" s="37"/>
      <c r="G62" s="37"/>
      <c r="H62" s="37"/>
      <c r="I62" s="37"/>
      <c r="J62" s="706"/>
      <c r="K62" s="37"/>
      <c r="L62" s="37"/>
      <c r="M62" s="37"/>
      <c r="N62" s="37"/>
      <c r="O62" s="37"/>
      <c r="P62" s="37"/>
      <c r="Q62" s="37"/>
      <c r="R62" s="37"/>
    </row>
    <row r="63" spans="1:22" ht="15" customHeight="1"/>
    <row r="64" spans="1:22" ht="15" customHeight="1">
      <c r="C64" s="44"/>
      <c r="D64" s="44"/>
      <c r="E64" s="44"/>
      <c r="F64" s="44"/>
      <c r="G64" s="44"/>
      <c r="H64" s="44"/>
      <c r="I64" s="44"/>
      <c r="J64" s="709"/>
      <c r="K64" s="44"/>
      <c r="L64" s="44"/>
      <c r="M64" s="44"/>
      <c r="N64" s="44"/>
      <c r="O64" s="44"/>
      <c r="P64" s="44"/>
      <c r="Q64" s="44"/>
      <c r="R64" s="44"/>
    </row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18">
    <tabColor rgb="FFFFFF00"/>
  </sheetPr>
  <dimension ref="A1:K161"/>
  <sheetViews>
    <sheetView workbookViewId="0">
      <pane xSplit="2" ySplit="4" topLeftCell="C97" activePane="bottomRight" state="frozen"/>
      <selection activeCell="C12" sqref="C12"/>
      <selection pane="topRight" activeCell="C12" sqref="C12"/>
      <selection pane="bottomLeft" activeCell="C12" sqref="C12"/>
      <selection pane="bottomRight" activeCell="D120" sqref="D120"/>
    </sheetView>
  </sheetViews>
  <sheetFormatPr baseColWidth="10" defaultColWidth="9.1640625" defaultRowHeight="14"/>
  <cols>
    <col min="1" max="1" width="2.6640625" style="54" customWidth="1"/>
    <col min="2" max="2" width="44.83203125" style="54" bestFit="1" customWidth="1"/>
    <col min="3" max="3" width="11.6640625" style="54" customWidth="1"/>
    <col min="4" max="4" width="12.33203125" style="54" bestFit="1" customWidth="1"/>
    <col min="5" max="5" width="11.6640625" style="54" customWidth="1"/>
    <col min="6" max="6" width="12.33203125" style="54" bestFit="1" customWidth="1"/>
    <col min="7" max="7" width="13.33203125" style="54" bestFit="1" customWidth="1"/>
    <col min="8" max="8" width="12" style="54" bestFit="1" customWidth="1"/>
    <col min="9" max="10" width="11.33203125" style="54" bestFit="1" customWidth="1"/>
    <col min="11" max="209" width="9.1640625" style="54"/>
    <col min="210" max="212" width="2.6640625" style="54" customWidth="1"/>
    <col min="213" max="213" width="20.6640625" style="54" customWidth="1"/>
    <col min="214" max="214" width="9.1640625" style="54"/>
    <col min="215" max="215" width="10.33203125" style="54" bestFit="1" customWidth="1"/>
    <col min="216" max="216" width="10.6640625" style="54" customWidth="1"/>
    <col min="217" max="222" width="11.6640625" style="54" customWidth="1"/>
    <col min="223" max="223" width="31.33203125" style="54" customWidth="1"/>
    <col min="224" max="465" width="9.1640625" style="54"/>
    <col min="466" max="468" width="2.6640625" style="54" customWidth="1"/>
    <col min="469" max="469" width="20.6640625" style="54" customWidth="1"/>
    <col min="470" max="470" width="9.1640625" style="54"/>
    <col min="471" max="471" width="10.33203125" style="54" bestFit="1" customWidth="1"/>
    <col min="472" max="472" width="10.6640625" style="54" customWidth="1"/>
    <col min="473" max="478" width="11.6640625" style="54" customWidth="1"/>
    <col min="479" max="479" width="31.33203125" style="54" customWidth="1"/>
    <col min="480" max="721" width="9.1640625" style="54"/>
    <col min="722" max="724" width="2.6640625" style="54" customWidth="1"/>
    <col min="725" max="725" width="20.6640625" style="54" customWidth="1"/>
    <col min="726" max="726" width="9.1640625" style="54"/>
    <col min="727" max="727" width="10.33203125" style="54" bestFit="1" customWidth="1"/>
    <col min="728" max="728" width="10.6640625" style="54" customWidth="1"/>
    <col min="729" max="734" width="11.6640625" style="54" customWidth="1"/>
    <col min="735" max="735" width="31.33203125" style="54" customWidth="1"/>
    <col min="736" max="977" width="9.1640625" style="54"/>
    <col min="978" max="980" width="2.6640625" style="54" customWidth="1"/>
    <col min="981" max="981" width="20.6640625" style="54" customWidth="1"/>
    <col min="982" max="982" width="9.1640625" style="54"/>
    <col min="983" max="983" width="10.33203125" style="54" bestFit="1" customWidth="1"/>
    <col min="984" max="984" width="10.6640625" style="54" customWidth="1"/>
    <col min="985" max="990" width="11.6640625" style="54" customWidth="1"/>
    <col min="991" max="991" width="31.33203125" style="54" customWidth="1"/>
    <col min="992" max="1233" width="9.1640625" style="54"/>
    <col min="1234" max="1236" width="2.6640625" style="54" customWidth="1"/>
    <col min="1237" max="1237" width="20.6640625" style="54" customWidth="1"/>
    <col min="1238" max="1238" width="9.1640625" style="54"/>
    <col min="1239" max="1239" width="10.33203125" style="54" bestFit="1" customWidth="1"/>
    <col min="1240" max="1240" width="10.6640625" style="54" customWidth="1"/>
    <col min="1241" max="1246" width="11.6640625" style="54" customWidth="1"/>
    <col min="1247" max="1247" width="31.33203125" style="54" customWidth="1"/>
    <col min="1248" max="1489" width="9.1640625" style="54"/>
    <col min="1490" max="1492" width="2.6640625" style="54" customWidth="1"/>
    <col min="1493" max="1493" width="20.6640625" style="54" customWidth="1"/>
    <col min="1494" max="1494" width="9.1640625" style="54"/>
    <col min="1495" max="1495" width="10.33203125" style="54" bestFit="1" customWidth="1"/>
    <col min="1496" max="1496" width="10.6640625" style="54" customWidth="1"/>
    <col min="1497" max="1502" width="11.6640625" style="54" customWidth="1"/>
    <col min="1503" max="1503" width="31.33203125" style="54" customWidth="1"/>
    <col min="1504" max="1745" width="9.1640625" style="54"/>
    <col min="1746" max="1748" width="2.6640625" style="54" customWidth="1"/>
    <col min="1749" max="1749" width="20.6640625" style="54" customWidth="1"/>
    <col min="1750" max="1750" width="9.1640625" style="54"/>
    <col min="1751" max="1751" width="10.33203125" style="54" bestFit="1" customWidth="1"/>
    <col min="1752" max="1752" width="10.6640625" style="54" customWidth="1"/>
    <col min="1753" max="1758" width="11.6640625" style="54" customWidth="1"/>
    <col min="1759" max="1759" width="31.33203125" style="54" customWidth="1"/>
    <col min="1760" max="2001" width="9.1640625" style="54"/>
    <col min="2002" max="2004" width="2.6640625" style="54" customWidth="1"/>
    <col min="2005" max="2005" width="20.6640625" style="54" customWidth="1"/>
    <col min="2006" max="2006" width="9.1640625" style="54"/>
    <col min="2007" max="2007" width="10.33203125" style="54" bestFit="1" customWidth="1"/>
    <col min="2008" max="2008" width="10.6640625" style="54" customWidth="1"/>
    <col min="2009" max="2014" width="11.6640625" style="54" customWidth="1"/>
    <col min="2015" max="2015" width="31.33203125" style="54" customWidth="1"/>
    <col min="2016" max="2257" width="9.1640625" style="54"/>
    <col min="2258" max="2260" width="2.6640625" style="54" customWidth="1"/>
    <col min="2261" max="2261" width="20.6640625" style="54" customWidth="1"/>
    <col min="2262" max="2262" width="9.1640625" style="54"/>
    <col min="2263" max="2263" width="10.33203125" style="54" bestFit="1" customWidth="1"/>
    <col min="2264" max="2264" width="10.6640625" style="54" customWidth="1"/>
    <col min="2265" max="2270" width="11.6640625" style="54" customWidth="1"/>
    <col min="2271" max="2271" width="31.33203125" style="54" customWidth="1"/>
    <col min="2272" max="2513" width="9.1640625" style="54"/>
    <col min="2514" max="2516" width="2.6640625" style="54" customWidth="1"/>
    <col min="2517" max="2517" width="20.6640625" style="54" customWidth="1"/>
    <col min="2518" max="2518" width="9.1640625" style="54"/>
    <col min="2519" max="2519" width="10.33203125" style="54" bestFit="1" customWidth="1"/>
    <col min="2520" max="2520" width="10.6640625" style="54" customWidth="1"/>
    <col min="2521" max="2526" width="11.6640625" style="54" customWidth="1"/>
    <col min="2527" max="2527" width="31.33203125" style="54" customWidth="1"/>
    <col min="2528" max="2769" width="9.1640625" style="54"/>
    <col min="2770" max="2772" width="2.6640625" style="54" customWidth="1"/>
    <col min="2773" max="2773" width="20.6640625" style="54" customWidth="1"/>
    <col min="2774" max="2774" width="9.1640625" style="54"/>
    <col min="2775" max="2775" width="10.33203125" style="54" bestFit="1" customWidth="1"/>
    <col min="2776" max="2776" width="10.6640625" style="54" customWidth="1"/>
    <col min="2777" max="2782" width="11.6640625" style="54" customWidth="1"/>
    <col min="2783" max="2783" width="31.33203125" style="54" customWidth="1"/>
    <col min="2784" max="3025" width="9.1640625" style="54"/>
    <col min="3026" max="3028" width="2.6640625" style="54" customWidth="1"/>
    <col min="3029" max="3029" width="20.6640625" style="54" customWidth="1"/>
    <col min="3030" max="3030" width="9.1640625" style="54"/>
    <col min="3031" max="3031" width="10.33203125" style="54" bestFit="1" customWidth="1"/>
    <col min="3032" max="3032" width="10.6640625" style="54" customWidth="1"/>
    <col min="3033" max="3038" width="11.6640625" style="54" customWidth="1"/>
    <col min="3039" max="3039" width="31.33203125" style="54" customWidth="1"/>
    <col min="3040" max="3281" width="9.1640625" style="54"/>
    <col min="3282" max="3284" width="2.6640625" style="54" customWidth="1"/>
    <col min="3285" max="3285" width="20.6640625" style="54" customWidth="1"/>
    <col min="3286" max="3286" width="9.1640625" style="54"/>
    <col min="3287" max="3287" width="10.33203125" style="54" bestFit="1" customWidth="1"/>
    <col min="3288" max="3288" width="10.6640625" style="54" customWidth="1"/>
    <col min="3289" max="3294" width="11.6640625" style="54" customWidth="1"/>
    <col min="3295" max="3295" width="31.33203125" style="54" customWidth="1"/>
    <col min="3296" max="3537" width="9.1640625" style="54"/>
    <col min="3538" max="3540" width="2.6640625" style="54" customWidth="1"/>
    <col min="3541" max="3541" width="20.6640625" style="54" customWidth="1"/>
    <col min="3542" max="3542" width="9.1640625" style="54"/>
    <col min="3543" max="3543" width="10.33203125" style="54" bestFit="1" customWidth="1"/>
    <col min="3544" max="3544" width="10.6640625" style="54" customWidth="1"/>
    <col min="3545" max="3550" width="11.6640625" style="54" customWidth="1"/>
    <col min="3551" max="3551" width="31.33203125" style="54" customWidth="1"/>
    <col min="3552" max="3793" width="9.1640625" style="54"/>
    <col min="3794" max="3796" width="2.6640625" style="54" customWidth="1"/>
    <col min="3797" max="3797" width="20.6640625" style="54" customWidth="1"/>
    <col min="3798" max="3798" width="9.1640625" style="54"/>
    <col min="3799" max="3799" width="10.33203125" style="54" bestFit="1" customWidth="1"/>
    <col min="3800" max="3800" width="10.6640625" style="54" customWidth="1"/>
    <col min="3801" max="3806" width="11.6640625" style="54" customWidth="1"/>
    <col min="3807" max="3807" width="31.33203125" style="54" customWidth="1"/>
    <col min="3808" max="4049" width="9.1640625" style="54"/>
    <col min="4050" max="4052" width="2.6640625" style="54" customWidth="1"/>
    <col min="4053" max="4053" width="20.6640625" style="54" customWidth="1"/>
    <col min="4054" max="4054" width="9.1640625" style="54"/>
    <col min="4055" max="4055" width="10.33203125" style="54" bestFit="1" customWidth="1"/>
    <col min="4056" max="4056" width="10.6640625" style="54" customWidth="1"/>
    <col min="4057" max="4062" width="11.6640625" style="54" customWidth="1"/>
    <col min="4063" max="4063" width="31.33203125" style="54" customWidth="1"/>
    <col min="4064" max="4305" width="9.1640625" style="54"/>
    <col min="4306" max="4308" width="2.6640625" style="54" customWidth="1"/>
    <col min="4309" max="4309" width="20.6640625" style="54" customWidth="1"/>
    <col min="4310" max="4310" width="9.1640625" style="54"/>
    <col min="4311" max="4311" width="10.33203125" style="54" bestFit="1" customWidth="1"/>
    <col min="4312" max="4312" width="10.6640625" style="54" customWidth="1"/>
    <col min="4313" max="4318" width="11.6640625" style="54" customWidth="1"/>
    <col min="4319" max="4319" width="31.33203125" style="54" customWidth="1"/>
    <col min="4320" max="4561" width="9.1640625" style="54"/>
    <col min="4562" max="4564" width="2.6640625" style="54" customWidth="1"/>
    <col min="4565" max="4565" width="20.6640625" style="54" customWidth="1"/>
    <col min="4566" max="4566" width="9.1640625" style="54"/>
    <col min="4567" max="4567" width="10.33203125" style="54" bestFit="1" customWidth="1"/>
    <col min="4568" max="4568" width="10.6640625" style="54" customWidth="1"/>
    <col min="4569" max="4574" width="11.6640625" style="54" customWidth="1"/>
    <col min="4575" max="4575" width="31.33203125" style="54" customWidth="1"/>
    <col min="4576" max="4817" width="9.1640625" style="54"/>
    <col min="4818" max="4820" width="2.6640625" style="54" customWidth="1"/>
    <col min="4821" max="4821" width="20.6640625" style="54" customWidth="1"/>
    <col min="4822" max="4822" width="9.1640625" style="54"/>
    <col min="4823" max="4823" width="10.33203125" style="54" bestFit="1" customWidth="1"/>
    <col min="4824" max="4824" width="10.6640625" style="54" customWidth="1"/>
    <col min="4825" max="4830" width="11.6640625" style="54" customWidth="1"/>
    <col min="4831" max="4831" width="31.33203125" style="54" customWidth="1"/>
    <col min="4832" max="5073" width="9.1640625" style="54"/>
    <col min="5074" max="5076" width="2.6640625" style="54" customWidth="1"/>
    <col min="5077" max="5077" width="20.6640625" style="54" customWidth="1"/>
    <col min="5078" max="5078" width="9.1640625" style="54"/>
    <col min="5079" max="5079" width="10.33203125" style="54" bestFit="1" customWidth="1"/>
    <col min="5080" max="5080" width="10.6640625" style="54" customWidth="1"/>
    <col min="5081" max="5086" width="11.6640625" style="54" customWidth="1"/>
    <col min="5087" max="5087" width="31.33203125" style="54" customWidth="1"/>
    <col min="5088" max="5329" width="9.1640625" style="54"/>
    <col min="5330" max="5332" width="2.6640625" style="54" customWidth="1"/>
    <col min="5333" max="5333" width="20.6640625" style="54" customWidth="1"/>
    <col min="5334" max="5334" width="9.1640625" style="54"/>
    <col min="5335" max="5335" width="10.33203125" style="54" bestFit="1" customWidth="1"/>
    <col min="5336" max="5336" width="10.6640625" style="54" customWidth="1"/>
    <col min="5337" max="5342" width="11.6640625" style="54" customWidth="1"/>
    <col min="5343" max="5343" width="31.33203125" style="54" customWidth="1"/>
    <col min="5344" max="5585" width="9.1640625" style="54"/>
    <col min="5586" max="5588" width="2.6640625" style="54" customWidth="1"/>
    <col min="5589" max="5589" width="20.6640625" style="54" customWidth="1"/>
    <col min="5590" max="5590" width="9.1640625" style="54"/>
    <col min="5591" max="5591" width="10.33203125" style="54" bestFit="1" customWidth="1"/>
    <col min="5592" max="5592" width="10.6640625" style="54" customWidth="1"/>
    <col min="5593" max="5598" width="11.6640625" style="54" customWidth="1"/>
    <col min="5599" max="5599" width="31.33203125" style="54" customWidth="1"/>
    <col min="5600" max="5841" width="9.1640625" style="54"/>
    <col min="5842" max="5844" width="2.6640625" style="54" customWidth="1"/>
    <col min="5845" max="5845" width="20.6640625" style="54" customWidth="1"/>
    <col min="5846" max="5846" width="9.1640625" style="54"/>
    <col min="5847" max="5847" width="10.33203125" style="54" bestFit="1" customWidth="1"/>
    <col min="5848" max="5848" width="10.6640625" style="54" customWidth="1"/>
    <col min="5849" max="5854" width="11.6640625" style="54" customWidth="1"/>
    <col min="5855" max="5855" width="31.33203125" style="54" customWidth="1"/>
    <col min="5856" max="6097" width="9.1640625" style="54"/>
    <col min="6098" max="6100" width="2.6640625" style="54" customWidth="1"/>
    <col min="6101" max="6101" width="20.6640625" style="54" customWidth="1"/>
    <col min="6102" max="6102" width="9.1640625" style="54"/>
    <col min="6103" max="6103" width="10.33203125" style="54" bestFit="1" customWidth="1"/>
    <col min="6104" max="6104" width="10.6640625" style="54" customWidth="1"/>
    <col min="6105" max="6110" width="11.6640625" style="54" customWidth="1"/>
    <col min="6111" max="6111" width="31.33203125" style="54" customWidth="1"/>
    <col min="6112" max="6353" width="9.1640625" style="54"/>
    <col min="6354" max="6356" width="2.6640625" style="54" customWidth="1"/>
    <col min="6357" max="6357" width="20.6640625" style="54" customWidth="1"/>
    <col min="6358" max="6358" width="9.1640625" style="54"/>
    <col min="6359" max="6359" width="10.33203125" style="54" bestFit="1" customWidth="1"/>
    <col min="6360" max="6360" width="10.6640625" style="54" customWidth="1"/>
    <col min="6361" max="6366" width="11.6640625" style="54" customWidth="1"/>
    <col min="6367" max="6367" width="31.33203125" style="54" customWidth="1"/>
    <col min="6368" max="6609" width="9.1640625" style="54"/>
    <col min="6610" max="6612" width="2.6640625" style="54" customWidth="1"/>
    <col min="6613" max="6613" width="20.6640625" style="54" customWidth="1"/>
    <col min="6614" max="6614" width="9.1640625" style="54"/>
    <col min="6615" max="6615" width="10.33203125" style="54" bestFit="1" customWidth="1"/>
    <col min="6616" max="6616" width="10.6640625" style="54" customWidth="1"/>
    <col min="6617" max="6622" width="11.6640625" style="54" customWidth="1"/>
    <col min="6623" max="6623" width="31.33203125" style="54" customWidth="1"/>
    <col min="6624" max="6865" width="9.1640625" style="54"/>
    <col min="6866" max="6868" width="2.6640625" style="54" customWidth="1"/>
    <col min="6869" max="6869" width="20.6640625" style="54" customWidth="1"/>
    <col min="6870" max="6870" width="9.1640625" style="54"/>
    <col min="6871" max="6871" width="10.33203125" style="54" bestFit="1" customWidth="1"/>
    <col min="6872" max="6872" width="10.6640625" style="54" customWidth="1"/>
    <col min="6873" max="6878" width="11.6640625" style="54" customWidth="1"/>
    <col min="6879" max="6879" width="31.33203125" style="54" customWidth="1"/>
    <col min="6880" max="7121" width="9.1640625" style="54"/>
    <col min="7122" max="7124" width="2.6640625" style="54" customWidth="1"/>
    <col min="7125" max="7125" width="20.6640625" style="54" customWidth="1"/>
    <col min="7126" max="7126" width="9.1640625" style="54"/>
    <col min="7127" max="7127" width="10.33203125" style="54" bestFit="1" customWidth="1"/>
    <col min="7128" max="7128" width="10.6640625" style="54" customWidth="1"/>
    <col min="7129" max="7134" width="11.6640625" style="54" customWidth="1"/>
    <col min="7135" max="7135" width="31.33203125" style="54" customWidth="1"/>
    <col min="7136" max="7377" width="9.1640625" style="54"/>
    <col min="7378" max="7380" width="2.6640625" style="54" customWidth="1"/>
    <col min="7381" max="7381" width="20.6640625" style="54" customWidth="1"/>
    <col min="7382" max="7382" width="9.1640625" style="54"/>
    <col min="7383" max="7383" width="10.33203125" style="54" bestFit="1" customWidth="1"/>
    <col min="7384" max="7384" width="10.6640625" style="54" customWidth="1"/>
    <col min="7385" max="7390" width="11.6640625" style="54" customWidth="1"/>
    <col min="7391" max="7391" width="31.33203125" style="54" customWidth="1"/>
    <col min="7392" max="7633" width="9.1640625" style="54"/>
    <col min="7634" max="7636" width="2.6640625" style="54" customWidth="1"/>
    <col min="7637" max="7637" width="20.6640625" style="54" customWidth="1"/>
    <col min="7638" max="7638" width="9.1640625" style="54"/>
    <col min="7639" max="7639" width="10.33203125" style="54" bestFit="1" customWidth="1"/>
    <col min="7640" max="7640" width="10.6640625" style="54" customWidth="1"/>
    <col min="7641" max="7646" width="11.6640625" style="54" customWidth="1"/>
    <col min="7647" max="7647" width="31.33203125" style="54" customWidth="1"/>
    <col min="7648" max="7889" width="9.1640625" style="54"/>
    <col min="7890" max="7892" width="2.6640625" style="54" customWidth="1"/>
    <col min="7893" max="7893" width="20.6640625" style="54" customWidth="1"/>
    <col min="7894" max="7894" width="9.1640625" style="54"/>
    <col min="7895" max="7895" width="10.33203125" style="54" bestFit="1" customWidth="1"/>
    <col min="7896" max="7896" width="10.6640625" style="54" customWidth="1"/>
    <col min="7897" max="7902" width="11.6640625" style="54" customWidth="1"/>
    <col min="7903" max="7903" width="31.33203125" style="54" customWidth="1"/>
    <col min="7904" max="8145" width="9.1640625" style="54"/>
    <col min="8146" max="8148" width="2.6640625" style="54" customWidth="1"/>
    <col min="8149" max="8149" width="20.6640625" style="54" customWidth="1"/>
    <col min="8150" max="8150" width="9.1640625" style="54"/>
    <col min="8151" max="8151" width="10.33203125" style="54" bestFit="1" customWidth="1"/>
    <col min="8152" max="8152" width="10.6640625" style="54" customWidth="1"/>
    <col min="8153" max="8158" width="11.6640625" style="54" customWidth="1"/>
    <col min="8159" max="8159" width="31.33203125" style="54" customWidth="1"/>
    <col min="8160" max="8401" width="9.1640625" style="54"/>
    <col min="8402" max="8404" width="2.6640625" style="54" customWidth="1"/>
    <col min="8405" max="8405" width="20.6640625" style="54" customWidth="1"/>
    <col min="8406" max="8406" width="9.1640625" style="54"/>
    <col min="8407" max="8407" width="10.33203125" style="54" bestFit="1" customWidth="1"/>
    <col min="8408" max="8408" width="10.6640625" style="54" customWidth="1"/>
    <col min="8409" max="8414" width="11.6640625" style="54" customWidth="1"/>
    <col min="8415" max="8415" width="31.33203125" style="54" customWidth="1"/>
    <col min="8416" max="8657" width="9.1640625" style="54"/>
    <col min="8658" max="8660" width="2.6640625" style="54" customWidth="1"/>
    <col min="8661" max="8661" width="20.6640625" style="54" customWidth="1"/>
    <col min="8662" max="8662" width="9.1640625" style="54"/>
    <col min="8663" max="8663" width="10.33203125" style="54" bestFit="1" customWidth="1"/>
    <col min="8664" max="8664" width="10.6640625" style="54" customWidth="1"/>
    <col min="8665" max="8670" width="11.6640625" style="54" customWidth="1"/>
    <col min="8671" max="8671" width="31.33203125" style="54" customWidth="1"/>
    <col min="8672" max="8913" width="9.1640625" style="54"/>
    <col min="8914" max="8916" width="2.6640625" style="54" customWidth="1"/>
    <col min="8917" max="8917" width="20.6640625" style="54" customWidth="1"/>
    <col min="8918" max="8918" width="9.1640625" style="54"/>
    <col min="8919" max="8919" width="10.33203125" style="54" bestFit="1" customWidth="1"/>
    <col min="8920" max="8920" width="10.6640625" style="54" customWidth="1"/>
    <col min="8921" max="8926" width="11.6640625" style="54" customWidth="1"/>
    <col min="8927" max="8927" width="31.33203125" style="54" customWidth="1"/>
    <col min="8928" max="9169" width="9.1640625" style="54"/>
    <col min="9170" max="9172" width="2.6640625" style="54" customWidth="1"/>
    <col min="9173" max="9173" width="20.6640625" style="54" customWidth="1"/>
    <col min="9174" max="9174" width="9.1640625" style="54"/>
    <col min="9175" max="9175" width="10.33203125" style="54" bestFit="1" customWidth="1"/>
    <col min="9176" max="9176" width="10.6640625" style="54" customWidth="1"/>
    <col min="9177" max="9182" width="11.6640625" style="54" customWidth="1"/>
    <col min="9183" max="9183" width="31.33203125" style="54" customWidth="1"/>
    <col min="9184" max="9425" width="9.1640625" style="54"/>
    <col min="9426" max="9428" width="2.6640625" style="54" customWidth="1"/>
    <col min="9429" max="9429" width="20.6640625" style="54" customWidth="1"/>
    <col min="9430" max="9430" width="9.1640625" style="54"/>
    <col min="9431" max="9431" width="10.33203125" style="54" bestFit="1" customWidth="1"/>
    <col min="9432" max="9432" width="10.6640625" style="54" customWidth="1"/>
    <col min="9433" max="9438" width="11.6640625" style="54" customWidth="1"/>
    <col min="9439" max="9439" width="31.33203125" style="54" customWidth="1"/>
    <col min="9440" max="9681" width="9.1640625" style="54"/>
    <col min="9682" max="9684" width="2.6640625" style="54" customWidth="1"/>
    <col min="9685" max="9685" width="20.6640625" style="54" customWidth="1"/>
    <col min="9686" max="9686" width="9.1640625" style="54"/>
    <col min="9687" max="9687" width="10.33203125" style="54" bestFit="1" customWidth="1"/>
    <col min="9688" max="9688" width="10.6640625" style="54" customWidth="1"/>
    <col min="9689" max="9694" width="11.6640625" style="54" customWidth="1"/>
    <col min="9695" max="9695" width="31.33203125" style="54" customWidth="1"/>
    <col min="9696" max="9937" width="9.1640625" style="54"/>
    <col min="9938" max="9940" width="2.6640625" style="54" customWidth="1"/>
    <col min="9941" max="9941" width="20.6640625" style="54" customWidth="1"/>
    <col min="9942" max="9942" width="9.1640625" style="54"/>
    <col min="9943" max="9943" width="10.33203125" style="54" bestFit="1" customWidth="1"/>
    <col min="9944" max="9944" width="10.6640625" style="54" customWidth="1"/>
    <col min="9945" max="9950" width="11.6640625" style="54" customWidth="1"/>
    <col min="9951" max="9951" width="31.33203125" style="54" customWidth="1"/>
    <col min="9952" max="10193" width="9.1640625" style="54"/>
    <col min="10194" max="10196" width="2.6640625" style="54" customWidth="1"/>
    <col min="10197" max="10197" width="20.6640625" style="54" customWidth="1"/>
    <col min="10198" max="10198" width="9.1640625" style="54"/>
    <col min="10199" max="10199" width="10.33203125" style="54" bestFit="1" customWidth="1"/>
    <col min="10200" max="10200" width="10.6640625" style="54" customWidth="1"/>
    <col min="10201" max="10206" width="11.6640625" style="54" customWidth="1"/>
    <col min="10207" max="10207" width="31.33203125" style="54" customWidth="1"/>
    <col min="10208" max="10449" width="9.1640625" style="54"/>
    <col min="10450" max="10452" width="2.6640625" style="54" customWidth="1"/>
    <col min="10453" max="10453" width="20.6640625" style="54" customWidth="1"/>
    <col min="10454" max="10454" width="9.1640625" style="54"/>
    <col min="10455" max="10455" width="10.33203125" style="54" bestFit="1" customWidth="1"/>
    <col min="10456" max="10456" width="10.6640625" style="54" customWidth="1"/>
    <col min="10457" max="10462" width="11.6640625" style="54" customWidth="1"/>
    <col min="10463" max="10463" width="31.33203125" style="54" customWidth="1"/>
    <col min="10464" max="10705" width="9.1640625" style="54"/>
    <col min="10706" max="10708" width="2.6640625" style="54" customWidth="1"/>
    <col min="10709" max="10709" width="20.6640625" style="54" customWidth="1"/>
    <col min="10710" max="10710" width="9.1640625" style="54"/>
    <col min="10711" max="10711" width="10.33203125" style="54" bestFit="1" customWidth="1"/>
    <col min="10712" max="10712" width="10.6640625" style="54" customWidth="1"/>
    <col min="10713" max="10718" width="11.6640625" style="54" customWidth="1"/>
    <col min="10719" max="10719" width="31.33203125" style="54" customWidth="1"/>
    <col min="10720" max="10961" width="9.1640625" style="54"/>
    <col min="10962" max="10964" width="2.6640625" style="54" customWidth="1"/>
    <col min="10965" max="10965" width="20.6640625" style="54" customWidth="1"/>
    <col min="10966" max="10966" width="9.1640625" style="54"/>
    <col min="10967" max="10967" width="10.33203125" style="54" bestFit="1" customWidth="1"/>
    <col min="10968" max="10968" width="10.6640625" style="54" customWidth="1"/>
    <col min="10969" max="10974" width="11.6640625" style="54" customWidth="1"/>
    <col min="10975" max="10975" width="31.33203125" style="54" customWidth="1"/>
    <col min="10976" max="11217" width="9.1640625" style="54"/>
    <col min="11218" max="11220" width="2.6640625" style="54" customWidth="1"/>
    <col min="11221" max="11221" width="20.6640625" style="54" customWidth="1"/>
    <col min="11222" max="11222" width="9.1640625" style="54"/>
    <col min="11223" max="11223" width="10.33203125" style="54" bestFit="1" customWidth="1"/>
    <col min="11224" max="11224" width="10.6640625" style="54" customWidth="1"/>
    <col min="11225" max="11230" width="11.6640625" style="54" customWidth="1"/>
    <col min="11231" max="11231" width="31.33203125" style="54" customWidth="1"/>
    <col min="11232" max="11473" width="9.1640625" style="54"/>
    <col min="11474" max="11476" width="2.6640625" style="54" customWidth="1"/>
    <col min="11477" max="11477" width="20.6640625" style="54" customWidth="1"/>
    <col min="11478" max="11478" width="9.1640625" style="54"/>
    <col min="11479" max="11479" width="10.33203125" style="54" bestFit="1" customWidth="1"/>
    <col min="11480" max="11480" width="10.6640625" style="54" customWidth="1"/>
    <col min="11481" max="11486" width="11.6640625" style="54" customWidth="1"/>
    <col min="11487" max="11487" width="31.33203125" style="54" customWidth="1"/>
    <col min="11488" max="11729" width="9.1640625" style="54"/>
    <col min="11730" max="11732" width="2.6640625" style="54" customWidth="1"/>
    <col min="11733" max="11733" width="20.6640625" style="54" customWidth="1"/>
    <col min="11734" max="11734" width="9.1640625" style="54"/>
    <col min="11735" max="11735" width="10.33203125" style="54" bestFit="1" customWidth="1"/>
    <col min="11736" max="11736" width="10.6640625" style="54" customWidth="1"/>
    <col min="11737" max="11742" width="11.6640625" style="54" customWidth="1"/>
    <col min="11743" max="11743" width="31.33203125" style="54" customWidth="1"/>
    <col min="11744" max="11985" width="9.1640625" style="54"/>
    <col min="11986" max="11988" width="2.6640625" style="54" customWidth="1"/>
    <col min="11989" max="11989" width="20.6640625" style="54" customWidth="1"/>
    <col min="11990" max="11990" width="9.1640625" style="54"/>
    <col min="11991" max="11991" width="10.33203125" style="54" bestFit="1" customWidth="1"/>
    <col min="11992" max="11992" width="10.6640625" style="54" customWidth="1"/>
    <col min="11993" max="11998" width="11.6640625" style="54" customWidth="1"/>
    <col min="11999" max="11999" width="31.33203125" style="54" customWidth="1"/>
    <col min="12000" max="12241" width="9.1640625" style="54"/>
    <col min="12242" max="12244" width="2.6640625" style="54" customWidth="1"/>
    <col min="12245" max="12245" width="20.6640625" style="54" customWidth="1"/>
    <col min="12246" max="12246" width="9.1640625" style="54"/>
    <col min="12247" max="12247" width="10.33203125" style="54" bestFit="1" customWidth="1"/>
    <col min="12248" max="12248" width="10.6640625" style="54" customWidth="1"/>
    <col min="12249" max="12254" width="11.6640625" style="54" customWidth="1"/>
    <col min="12255" max="12255" width="31.33203125" style="54" customWidth="1"/>
    <col min="12256" max="12497" width="9.1640625" style="54"/>
    <col min="12498" max="12500" width="2.6640625" style="54" customWidth="1"/>
    <col min="12501" max="12501" width="20.6640625" style="54" customWidth="1"/>
    <col min="12502" max="12502" width="9.1640625" style="54"/>
    <col min="12503" max="12503" width="10.33203125" style="54" bestFit="1" customWidth="1"/>
    <col min="12504" max="12504" width="10.6640625" style="54" customWidth="1"/>
    <col min="12505" max="12510" width="11.6640625" style="54" customWidth="1"/>
    <col min="12511" max="12511" width="31.33203125" style="54" customWidth="1"/>
    <col min="12512" max="12753" width="9.1640625" style="54"/>
    <col min="12754" max="12756" width="2.6640625" style="54" customWidth="1"/>
    <col min="12757" max="12757" width="20.6640625" style="54" customWidth="1"/>
    <col min="12758" max="12758" width="9.1640625" style="54"/>
    <col min="12759" max="12759" width="10.33203125" style="54" bestFit="1" customWidth="1"/>
    <col min="12760" max="12760" width="10.6640625" style="54" customWidth="1"/>
    <col min="12761" max="12766" width="11.6640625" style="54" customWidth="1"/>
    <col min="12767" max="12767" width="31.33203125" style="54" customWidth="1"/>
    <col min="12768" max="13009" width="9.1640625" style="54"/>
    <col min="13010" max="13012" width="2.6640625" style="54" customWidth="1"/>
    <col min="13013" max="13013" width="20.6640625" style="54" customWidth="1"/>
    <col min="13014" max="13014" width="9.1640625" style="54"/>
    <col min="13015" max="13015" width="10.33203125" style="54" bestFit="1" customWidth="1"/>
    <col min="13016" max="13016" width="10.6640625" style="54" customWidth="1"/>
    <col min="13017" max="13022" width="11.6640625" style="54" customWidth="1"/>
    <col min="13023" max="13023" width="31.33203125" style="54" customWidth="1"/>
    <col min="13024" max="13265" width="9.1640625" style="54"/>
    <col min="13266" max="13268" width="2.6640625" style="54" customWidth="1"/>
    <col min="13269" max="13269" width="20.6640625" style="54" customWidth="1"/>
    <col min="13270" max="13270" width="9.1640625" style="54"/>
    <col min="13271" max="13271" width="10.33203125" style="54" bestFit="1" customWidth="1"/>
    <col min="13272" max="13272" width="10.6640625" style="54" customWidth="1"/>
    <col min="13273" max="13278" width="11.6640625" style="54" customWidth="1"/>
    <col min="13279" max="13279" width="31.33203125" style="54" customWidth="1"/>
    <col min="13280" max="13521" width="9.1640625" style="54"/>
    <col min="13522" max="13524" width="2.6640625" style="54" customWidth="1"/>
    <col min="13525" max="13525" width="20.6640625" style="54" customWidth="1"/>
    <col min="13526" max="13526" width="9.1640625" style="54"/>
    <col min="13527" max="13527" width="10.33203125" style="54" bestFit="1" customWidth="1"/>
    <col min="13528" max="13528" width="10.6640625" style="54" customWidth="1"/>
    <col min="13529" max="13534" width="11.6640625" style="54" customWidth="1"/>
    <col min="13535" max="13535" width="31.33203125" style="54" customWidth="1"/>
    <col min="13536" max="13777" width="9.1640625" style="54"/>
    <col min="13778" max="13780" width="2.6640625" style="54" customWidth="1"/>
    <col min="13781" max="13781" width="20.6640625" style="54" customWidth="1"/>
    <col min="13782" max="13782" width="9.1640625" style="54"/>
    <col min="13783" max="13783" width="10.33203125" style="54" bestFit="1" customWidth="1"/>
    <col min="13784" max="13784" width="10.6640625" style="54" customWidth="1"/>
    <col min="13785" max="13790" width="11.6640625" style="54" customWidth="1"/>
    <col min="13791" max="13791" width="31.33203125" style="54" customWidth="1"/>
    <col min="13792" max="14033" width="9.1640625" style="54"/>
    <col min="14034" max="14036" width="2.6640625" style="54" customWidth="1"/>
    <col min="14037" max="14037" width="20.6640625" style="54" customWidth="1"/>
    <col min="14038" max="14038" width="9.1640625" style="54"/>
    <col min="14039" max="14039" width="10.33203125" style="54" bestFit="1" customWidth="1"/>
    <col min="14040" max="14040" width="10.6640625" style="54" customWidth="1"/>
    <col min="14041" max="14046" width="11.6640625" style="54" customWidth="1"/>
    <col min="14047" max="14047" width="31.33203125" style="54" customWidth="1"/>
    <col min="14048" max="14289" width="9.1640625" style="54"/>
    <col min="14290" max="14292" width="2.6640625" style="54" customWidth="1"/>
    <col min="14293" max="14293" width="20.6640625" style="54" customWidth="1"/>
    <col min="14294" max="14294" width="9.1640625" style="54"/>
    <col min="14295" max="14295" width="10.33203125" style="54" bestFit="1" customWidth="1"/>
    <col min="14296" max="14296" width="10.6640625" style="54" customWidth="1"/>
    <col min="14297" max="14302" width="11.6640625" style="54" customWidth="1"/>
    <col min="14303" max="14303" width="31.33203125" style="54" customWidth="1"/>
    <col min="14304" max="14545" width="9.1640625" style="54"/>
    <col min="14546" max="14548" width="2.6640625" style="54" customWidth="1"/>
    <col min="14549" max="14549" width="20.6640625" style="54" customWidth="1"/>
    <col min="14550" max="14550" width="9.1640625" style="54"/>
    <col min="14551" max="14551" width="10.33203125" style="54" bestFit="1" customWidth="1"/>
    <col min="14552" max="14552" width="10.6640625" style="54" customWidth="1"/>
    <col min="14553" max="14558" width="11.6640625" style="54" customWidth="1"/>
    <col min="14559" max="14559" width="31.33203125" style="54" customWidth="1"/>
    <col min="14560" max="14801" width="9.1640625" style="54"/>
    <col min="14802" max="14804" width="2.6640625" style="54" customWidth="1"/>
    <col min="14805" max="14805" width="20.6640625" style="54" customWidth="1"/>
    <col min="14806" max="14806" width="9.1640625" style="54"/>
    <col min="14807" max="14807" width="10.33203125" style="54" bestFit="1" customWidth="1"/>
    <col min="14808" max="14808" width="10.6640625" style="54" customWidth="1"/>
    <col min="14809" max="14814" width="11.6640625" style="54" customWidth="1"/>
    <col min="14815" max="14815" width="31.33203125" style="54" customWidth="1"/>
    <col min="14816" max="15057" width="9.1640625" style="54"/>
    <col min="15058" max="15060" width="2.6640625" style="54" customWidth="1"/>
    <col min="15061" max="15061" width="20.6640625" style="54" customWidth="1"/>
    <col min="15062" max="15062" width="9.1640625" style="54"/>
    <col min="15063" max="15063" width="10.33203125" style="54" bestFit="1" customWidth="1"/>
    <col min="15064" max="15064" width="10.6640625" style="54" customWidth="1"/>
    <col min="15065" max="15070" width="11.6640625" style="54" customWidth="1"/>
    <col min="15071" max="15071" width="31.33203125" style="54" customWidth="1"/>
    <col min="15072" max="15313" width="9.1640625" style="54"/>
    <col min="15314" max="15316" width="2.6640625" style="54" customWidth="1"/>
    <col min="15317" max="15317" width="20.6640625" style="54" customWidth="1"/>
    <col min="15318" max="15318" width="9.1640625" style="54"/>
    <col min="15319" max="15319" width="10.33203125" style="54" bestFit="1" customWidth="1"/>
    <col min="15320" max="15320" width="10.6640625" style="54" customWidth="1"/>
    <col min="15321" max="15326" width="11.6640625" style="54" customWidth="1"/>
    <col min="15327" max="15327" width="31.33203125" style="54" customWidth="1"/>
    <col min="15328" max="15569" width="9.1640625" style="54"/>
    <col min="15570" max="15572" width="2.6640625" style="54" customWidth="1"/>
    <col min="15573" max="15573" width="20.6640625" style="54" customWidth="1"/>
    <col min="15574" max="15574" width="9.1640625" style="54"/>
    <col min="15575" max="15575" width="10.33203125" style="54" bestFit="1" customWidth="1"/>
    <col min="15576" max="15576" width="10.6640625" style="54" customWidth="1"/>
    <col min="15577" max="15582" width="11.6640625" style="54" customWidth="1"/>
    <col min="15583" max="15583" width="31.33203125" style="54" customWidth="1"/>
    <col min="15584" max="15825" width="9.1640625" style="54"/>
    <col min="15826" max="15828" width="2.6640625" style="54" customWidth="1"/>
    <col min="15829" max="15829" width="20.6640625" style="54" customWidth="1"/>
    <col min="15830" max="15830" width="9.1640625" style="54"/>
    <col min="15831" max="15831" width="10.33203125" style="54" bestFit="1" customWidth="1"/>
    <col min="15832" max="15832" width="10.6640625" style="54" customWidth="1"/>
    <col min="15833" max="15838" width="11.6640625" style="54" customWidth="1"/>
    <col min="15839" max="15839" width="31.33203125" style="54" customWidth="1"/>
    <col min="15840" max="16081" width="9.1640625" style="54"/>
    <col min="16082" max="16084" width="2.6640625" style="54" customWidth="1"/>
    <col min="16085" max="16085" width="20.6640625" style="54" customWidth="1"/>
    <col min="16086" max="16086" width="9.1640625" style="54"/>
    <col min="16087" max="16087" width="10.33203125" style="54" bestFit="1" customWidth="1"/>
    <col min="16088" max="16088" width="10.6640625" style="54" customWidth="1"/>
    <col min="16089" max="16094" width="11.6640625" style="54" customWidth="1"/>
    <col min="16095" max="16095" width="31.33203125" style="54" customWidth="1"/>
    <col min="16096" max="16384" width="9.1640625" style="54"/>
  </cols>
  <sheetData>
    <row r="1" spans="1:10" ht="19">
      <c r="A1" s="1" t="s">
        <v>38</v>
      </c>
      <c r="C1" s="83"/>
      <c r="D1" s="83"/>
      <c r="E1" s="7"/>
      <c r="F1" s="7"/>
      <c r="G1" s="7"/>
      <c r="H1" s="7"/>
    </row>
    <row r="2" spans="1:10" ht="19">
      <c r="A2" s="1" t="s">
        <v>251</v>
      </c>
      <c r="C2" s="83"/>
      <c r="D2" s="83"/>
      <c r="E2" s="11"/>
      <c r="F2" s="11"/>
      <c r="G2" s="11"/>
      <c r="H2" s="11"/>
    </row>
    <row r="3" spans="1:10">
      <c r="C3" s="7" t="s">
        <v>164</v>
      </c>
      <c r="D3" s="7" t="s">
        <v>165</v>
      </c>
      <c r="E3" s="7" t="s">
        <v>175</v>
      </c>
      <c r="F3" s="7" t="s">
        <v>176</v>
      </c>
      <c r="G3" s="7" t="s">
        <v>177</v>
      </c>
      <c r="H3" s="7" t="s">
        <v>178</v>
      </c>
      <c r="I3" s="7" t="s">
        <v>179</v>
      </c>
      <c r="J3" s="7" t="s">
        <v>180</v>
      </c>
    </row>
    <row r="4" spans="1:10">
      <c r="C4" s="11">
        <v>41820</v>
      </c>
      <c r="D4" s="11">
        <v>42185</v>
      </c>
      <c r="E4" s="11">
        <v>42551</v>
      </c>
      <c r="F4" s="11">
        <v>42916</v>
      </c>
      <c r="G4" s="11">
        <v>43281</v>
      </c>
      <c r="H4" s="11">
        <v>43646</v>
      </c>
      <c r="I4" s="11">
        <v>44012</v>
      </c>
      <c r="J4" s="11">
        <v>44377</v>
      </c>
    </row>
    <row r="5" spans="1:10" s="53" customFormat="1" ht="13">
      <c r="A5" s="53" t="s">
        <v>221</v>
      </c>
      <c r="D5" s="65">
        <f>'3. Modelo CFS'!D26</f>
        <v>0</v>
      </c>
      <c r="E5" s="65">
        <f>'3. Modelo CFS'!E26</f>
        <v>0</v>
      </c>
      <c r="F5" s="65">
        <f>'3. Modelo CFS'!F26</f>
        <v>0</v>
      </c>
      <c r="G5" s="65">
        <f>'3. Modelo CFS'!G26</f>
        <v>0</v>
      </c>
      <c r="H5" s="65">
        <f>'3. Modelo CFS'!H26</f>
        <v>0</v>
      </c>
      <c r="I5" s="65">
        <f>'3. Modelo CFS'!I26</f>
        <v>0</v>
      </c>
      <c r="J5" s="65">
        <f>'3. Modelo CFS'!J26</f>
        <v>30572</v>
      </c>
    </row>
    <row r="6" spans="1:10">
      <c r="A6" s="55" t="s">
        <v>231</v>
      </c>
      <c r="B6" s="55" t="s">
        <v>232</v>
      </c>
      <c r="D6" s="63">
        <f>'2. Balance Modelo'!D6</f>
        <v>0</v>
      </c>
      <c r="E6" s="63">
        <f>'2. Balance Modelo'!E6</f>
        <v>0</v>
      </c>
      <c r="F6" s="63">
        <f>'2. Balance Modelo'!F6</f>
        <v>0</v>
      </c>
      <c r="G6" s="63">
        <f>'2. Balance Modelo'!G6</f>
        <v>0</v>
      </c>
      <c r="H6" s="63">
        <f>'2. Balance Modelo'!H6</f>
        <v>0</v>
      </c>
      <c r="I6" s="63">
        <f>'2. Balance Modelo'!I6</f>
        <v>0</v>
      </c>
      <c r="J6" s="63">
        <f>'2. Balance Modelo'!J6</f>
        <v>6949</v>
      </c>
    </row>
    <row r="7" spans="1:10">
      <c r="A7" s="55" t="s">
        <v>231</v>
      </c>
      <c r="B7" s="55" t="s">
        <v>233</v>
      </c>
      <c r="D7" s="152">
        <f>200000</f>
        <v>200000</v>
      </c>
      <c r="E7" s="152">
        <f t="shared" ref="E7:J7" si="0">200000</f>
        <v>200000</v>
      </c>
      <c r="F7" s="152">
        <f t="shared" si="0"/>
        <v>200000</v>
      </c>
      <c r="G7" s="152">
        <f t="shared" si="0"/>
        <v>200000</v>
      </c>
      <c r="H7" s="152">
        <f t="shared" si="0"/>
        <v>200000</v>
      </c>
      <c r="I7" s="152">
        <f t="shared" si="0"/>
        <v>200000</v>
      </c>
      <c r="J7" s="152">
        <f t="shared" si="0"/>
        <v>200000</v>
      </c>
    </row>
    <row r="8" spans="1:10" ht="17">
      <c r="A8" s="55" t="s">
        <v>231</v>
      </c>
      <c r="B8" s="55" t="s">
        <v>222</v>
      </c>
      <c r="D8" s="67">
        <f t="shared" ref="D8:J8" si="1">SUM(D14,D23,D32,D41,D50,D59,D68,D77,D86,D95,D104)</f>
        <v>2268404</v>
      </c>
      <c r="E8" s="67">
        <f t="shared" si="1"/>
        <v>1917556</v>
      </c>
      <c r="F8" s="67">
        <f t="shared" si="1"/>
        <v>1065714</v>
      </c>
      <c r="G8" s="67">
        <f t="shared" si="1"/>
        <v>1131500</v>
      </c>
      <c r="H8" s="67">
        <f t="shared" si="1"/>
        <v>771500</v>
      </c>
      <c r="I8" s="67">
        <f t="shared" si="1"/>
        <v>555500</v>
      </c>
      <c r="J8" s="67">
        <f t="shared" si="1"/>
        <v>506087</v>
      </c>
    </row>
    <row r="9" spans="1:10" s="53" customFormat="1" ht="13">
      <c r="A9" s="53" t="s">
        <v>234</v>
      </c>
      <c r="D9" s="65">
        <f t="shared" ref="D9:J9" si="2">SUM(D5:D8)</f>
        <v>2468404</v>
      </c>
      <c r="E9" s="65">
        <f t="shared" si="2"/>
        <v>2117556</v>
      </c>
      <c r="F9" s="65">
        <f t="shared" si="2"/>
        <v>1265714</v>
      </c>
      <c r="G9" s="65">
        <f t="shared" si="2"/>
        <v>1331500</v>
      </c>
      <c r="H9" s="65">
        <f t="shared" si="2"/>
        <v>971500</v>
      </c>
      <c r="I9" s="65">
        <f t="shared" si="2"/>
        <v>755500</v>
      </c>
      <c r="J9" s="65">
        <f t="shared" si="2"/>
        <v>743608</v>
      </c>
    </row>
    <row r="11" spans="1:10">
      <c r="A11" s="53" t="s">
        <v>252</v>
      </c>
    </row>
    <row r="12" spans="1:10" s="55" customFormat="1" ht="13">
      <c r="B12" s="56" t="s">
        <v>235</v>
      </c>
      <c r="C12" s="73"/>
      <c r="D12" s="74">
        <v>0</v>
      </c>
      <c r="E12" s="75">
        <f t="shared" ref="E12:J12" si="3">D12</f>
        <v>0</v>
      </c>
      <c r="F12" s="75">
        <f t="shared" si="3"/>
        <v>0</v>
      </c>
      <c r="G12" s="75">
        <f t="shared" si="3"/>
        <v>0</v>
      </c>
      <c r="H12" s="75">
        <f t="shared" si="3"/>
        <v>0</v>
      </c>
      <c r="I12" s="75">
        <f t="shared" si="3"/>
        <v>0</v>
      </c>
      <c r="J12" s="75">
        <f t="shared" si="3"/>
        <v>0</v>
      </c>
    </row>
    <row r="13" spans="1:10" s="55" customFormat="1" ht="13">
      <c r="B13" s="56" t="s">
        <v>236</v>
      </c>
      <c r="D13" s="62">
        <f t="shared" ref="D13:J13" si="4">C15</f>
        <v>888770</v>
      </c>
      <c r="E13" s="62">
        <f t="shared" si="4"/>
        <v>1084898</v>
      </c>
      <c r="F13" s="62">
        <f t="shared" si="4"/>
        <v>0</v>
      </c>
      <c r="G13" s="62">
        <f t="shared" si="4"/>
        <v>0</v>
      </c>
      <c r="H13" s="62">
        <f t="shared" si="4"/>
        <v>0</v>
      </c>
      <c r="I13" s="62">
        <f t="shared" si="4"/>
        <v>0</v>
      </c>
      <c r="J13" s="62">
        <f t="shared" si="4"/>
        <v>0</v>
      </c>
    </row>
    <row r="14" spans="1:10" s="55" customFormat="1" ht="16">
      <c r="B14" s="82" t="s">
        <v>222</v>
      </c>
      <c r="C14" s="62"/>
      <c r="D14" s="67">
        <f>(1073831+11067)-D13</f>
        <v>196128</v>
      </c>
      <c r="E14" s="67">
        <f>-SUM(E13:E13)</f>
        <v>-1084898</v>
      </c>
      <c r="F14" s="67">
        <v>0</v>
      </c>
      <c r="G14" s="67">
        <v>0</v>
      </c>
      <c r="H14" s="67">
        <v>0</v>
      </c>
      <c r="I14" s="67">
        <v>0</v>
      </c>
      <c r="J14" s="67">
        <f>0</f>
        <v>0</v>
      </c>
    </row>
    <row r="15" spans="1:10" s="55" customFormat="1" ht="13">
      <c r="B15" s="56" t="s">
        <v>237</v>
      </c>
      <c r="C15" s="62">
        <f>879802+8968</f>
        <v>888770</v>
      </c>
      <c r="D15" s="62">
        <f t="shared" ref="D15:J15" si="5">SUM(D13:D14)</f>
        <v>1084898</v>
      </c>
      <c r="E15" s="62">
        <f t="shared" si="5"/>
        <v>0</v>
      </c>
      <c r="F15" s="62">
        <f t="shared" si="5"/>
        <v>0</v>
      </c>
      <c r="G15" s="62">
        <f t="shared" si="5"/>
        <v>0</v>
      </c>
      <c r="H15" s="62">
        <f t="shared" si="5"/>
        <v>0</v>
      </c>
      <c r="I15" s="62">
        <f t="shared" si="5"/>
        <v>0</v>
      </c>
      <c r="J15" s="62">
        <f t="shared" si="5"/>
        <v>0</v>
      </c>
    </row>
    <row r="16" spans="1:10" s="55" customFormat="1" ht="13">
      <c r="B16" s="56" t="s">
        <v>238</v>
      </c>
      <c r="C16" s="76"/>
      <c r="D16" s="62">
        <f t="shared" ref="D16:J16" si="6">AVERAGE(C15:D15)</f>
        <v>986834</v>
      </c>
      <c r="E16" s="62">
        <f t="shared" si="6"/>
        <v>542449</v>
      </c>
      <c r="F16" s="62">
        <f t="shared" si="6"/>
        <v>0</v>
      </c>
      <c r="G16" s="62">
        <f t="shared" si="6"/>
        <v>0</v>
      </c>
      <c r="H16" s="62">
        <f t="shared" si="6"/>
        <v>0</v>
      </c>
      <c r="I16" s="62">
        <f t="shared" si="6"/>
        <v>0</v>
      </c>
      <c r="J16" s="62">
        <f t="shared" si="6"/>
        <v>0</v>
      </c>
    </row>
    <row r="17" spans="1:10" s="55" customFormat="1" ht="13">
      <c r="B17" s="56"/>
      <c r="C17" s="73"/>
      <c r="D17" s="73"/>
      <c r="E17" s="73"/>
      <c r="F17" s="73"/>
      <c r="G17" s="73"/>
      <c r="H17" s="73"/>
      <c r="I17" s="73"/>
      <c r="J17" s="73"/>
    </row>
    <row r="18" spans="1:10" s="55" customFormat="1" ht="13">
      <c r="B18" s="56" t="s">
        <v>239</v>
      </c>
      <c r="C18" s="73"/>
      <c r="D18" s="62">
        <f t="shared" ref="D18:J18" si="7">SUM(D5:D7)-D14</f>
        <v>3872</v>
      </c>
      <c r="E18" s="62">
        <f t="shared" si="7"/>
        <v>1284898</v>
      </c>
      <c r="F18" s="62">
        <f t="shared" si="7"/>
        <v>200000</v>
      </c>
      <c r="G18" s="62">
        <f t="shared" si="7"/>
        <v>200000</v>
      </c>
      <c r="H18" s="62">
        <f t="shared" si="7"/>
        <v>200000</v>
      </c>
      <c r="I18" s="62">
        <f t="shared" si="7"/>
        <v>200000</v>
      </c>
      <c r="J18" s="62">
        <f t="shared" si="7"/>
        <v>237521</v>
      </c>
    </row>
    <row r="19" spans="1:10" s="55" customFormat="1" ht="13">
      <c r="B19" s="56"/>
      <c r="C19" s="73"/>
      <c r="D19" s="73"/>
      <c r="E19" s="73"/>
      <c r="F19" s="73"/>
      <c r="G19" s="73"/>
      <c r="H19" s="73"/>
      <c r="I19" s="73"/>
      <c r="J19" s="73"/>
    </row>
    <row r="20" spans="1:10" s="55" customFormat="1" ht="13">
      <c r="A20" s="53" t="s">
        <v>253</v>
      </c>
      <c r="B20" s="61"/>
      <c r="C20" s="73"/>
    </row>
    <row r="21" spans="1:10" s="55" customFormat="1" ht="13">
      <c r="B21" s="56" t="s">
        <v>235</v>
      </c>
      <c r="C21" s="73"/>
      <c r="D21" s="74">
        <v>1</v>
      </c>
      <c r="E21" s="75">
        <v>0</v>
      </c>
      <c r="F21" s="75">
        <v>0</v>
      </c>
      <c r="G21" s="75">
        <f>0</f>
        <v>0</v>
      </c>
      <c r="H21" s="75">
        <f>0</f>
        <v>0</v>
      </c>
      <c r="I21" s="75">
        <f>0</f>
        <v>0</v>
      </c>
      <c r="J21" s="75">
        <f>0</f>
        <v>0</v>
      </c>
    </row>
    <row r="22" spans="1:10" s="55" customFormat="1" ht="13">
      <c r="B22" s="56" t="s">
        <v>236</v>
      </c>
      <c r="D22" s="62">
        <f t="shared" ref="D22:J22" si="8">C24</f>
        <v>85254</v>
      </c>
      <c r="E22" s="62">
        <f t="shared" si="8"/>
        <v>0</v>
      </c>
      <c r="F22" s="62">
        <f t="shared" si="8"/>
        <v>0</v>
      </c>
      <c r="G22" s="62">
        <f t="shared" si="8"/>
        <v>0</v>
      </c>
      <c r="H22" s="62">
        <f t="shared" si="8"/>
        <v>0</v>
      </c>
      <c r="I22" s="62">
        <f t="shared" si="8"/>
        <v>0</v>
      </c>
      <c r="J22" s="62">
        <f t="shared" si="8"/>
        <v>0</v>
      </c>
    </row>
    <row r="23" spans="1:10" s="55" customFormat="1" ht="16">
      <c r="B23" s="82" t="s">
        <v>222</v>
      </c>
      <c r="D23" s="67">
        <f>-$C$24*D21</f>
        <v>-85254</v>
      </c>
      <c r="E23" s="67">
        <f t="shared" ref="E23:J23" si="9">-$C$24*E21</f>
        <v>0</v>
      </c>
      <c r="F23" s="67">
        <f t="shared" si="9"/>
        <v>0</v>
      </c>
      <c r="G23" s="67">
        <f t="shared" si="9"/>
        <v>0</v>
      </c>
      <c r="H23" s="67">
        <f t="shared" si="9"/>
        <v>0</v>
      </c>
      <c r="I23" s="67">
        <f t="shared" si="9"/>
        <v>0</v>
      </c>
      <c r="J23" s="67">
        <f t="shared" si="9"/>
        <v>0</v>
      </c>
    </row>
    <row r="24" spans="1:10" s="55" customFormat="1" ht="13">
      <c r="B24" s="56" t="s">
        <v>237</v>
      </c>
      <c r="C24" s="62">
        <f>80126+5128</f>
        <v>85254</v>
      </c>
      <c r="D24" s="62">
        <f t="shared" ref="D24:J24" si="10">SUM(D22:D23)</f>
        <v>0</v>
      </c>
      <c r="E24" s="62">
        <f t="shared" si="10"/>
        <v>0</v>
      </c>
      <c r="F24" s="62">
        <f t="shared" si="10"/>
        <v>0</v>
      </c>
      <c r="G24" s="62">
        <f t="shared" si="10"/>
        <v>0</v>
      </c>
      <c r="H24" s="62">
        <f t="shared" si="10"/>
        <v>0</v>
      </c>
      <c r="I24" s="62">
        <f t="shared" si="10"/>
        <v>0</v>
      </c>
      <c r="J24" s="62">
        <f t="shared" si="10"/>
        <v>0</v>
      </c>
    </row>
    <row r="25" spans="1:10" s="55" customFormat="1" ht="13">
      <c r="B25" s="56" t="s">
        <v>238</v>
      </c>
      <c r="C25" s="76"/>
      <c r="D25" s="62">
        <f t="shared" ref="D25:J25" si="11">AVERAGE(C24:D24)</f>
        <v>42627</v>
      </c>
      <c r="E25" s="62">
        <f t="shared" si="11"/>
        <v>0</v>
      </c>
      <c r="F25" s="62">
        <f t="shared" si="11"/>
        <v>0</v>
      </c>
      <c r="G25" s="62">
        <f t="shared" si="11"/>
        <v>0</v>
      </c>
      <c r="H25" s="62">
        <f t="shared" si="11"/>
        <v>0</v>
      </c>
      <c r="I25" s="62">
        <f t="shared" si="11"/>
        <v>0</v>
      </c>
      <c r="J25" s="62">
        <f t="shared" si="11"/>
        <v>0</v>
      </c>
    </row>
    <row r="26" spans="1:10" s="55" customFormat="1" ht="13">
      <c r="B26" s="56"/>
      <c r="C26" s="73"/>
      <c r="D26" s="73"/>
      <c r="E26" s="73"/>
      <c r="F26" s="73"/>
      <c r="G26" s="73"/>
      <c r="H26" s="73"/>
      <c r="I26" s="73"/>
      <c r="J26" s="73"/>
    </row>
    <row r="27" spans="1:10" s="55" customFormat="1" ht="13">
      <c r="B27" s="56" t="s">
        <v>239</v>
      </c>
      <c r="C27" s="73"/>
      <c r="D27" s="62">
        <f>D18+D23</f>
        <v>-81382</v>
      </c>
      <c r="E27" s="62">
        <f t="shared" ref="E27:J27" si="12">E18+E23</f>
        <v>1284898</v>
      </c>
      <c r="F27" s="62">
        <f t="shared" si="12"/>
        <v>200000</v>
      </c>
      <c r="G27" s="62">
        <f t="shared" si="12"/>
        <v>200000</v>
      </c>
      <c r="H27" s="62">
        <f t="shared" si="12"/>
        <v>200000</v>
      </c>
      <c r="I27" s="62">
        <f t="shared" si="12"/>
        <v>200000</v>
      </c>
      <c r="J27" s="62">
        <f t="shared" si="12"/>
        <v>237521</v>
      </c>
    </row>
    <row r="28" spans="1:10" s="55" customFormat="1" ht="13">
      <c r="B28" s="56"/>
      <c r="C28" s="73"/>
      <c r="D28" s="73"/>
      <c r="E28" s="73"/>
      <c r="F28" s="73"/>
      <c r="G28" s="73"/>
      <c r="H28" s="73"/>
      <c r="I28" s="73"/>
      <c r="J28" s="73"/>
    </row>
    <row r="29" spans="1:10" s="55" customFormat="1" ht="13">
      <c r="A29" s="53" t="s">
        <v>254</v>
      </c>
      <c r="B29" s="61"/>
      <c r="C29" s="73"/>
    </row>
    <row r="30" spans="1:10" s="55" customFormat="1" ht="13">
      <c r="B30" s="56" t="s">
        <v>235</v>
      </c>
      <c r="C30" s="73"/>
      <c r="D30" s="74"/>
      <c r="E30" s="74">
        <v>0</v>
      </c>
      <c r="F30" s="75">
        <v>0</v>
      </c>
      <c r="G30" s="75">
        <f>0</f>
        <v>0</v>
      </c>
      <c r="H30" s="75">
        <f>0</f>
        <v>0</v>
      </c>
      <c r="I30" s="75">
        <f>0</f>
        <v>0</v>
      </c>
      <c r="J30" s="75">
        <f>0</f>
        <v>0</v>
      </c>
    </row>
    <row r="31" spans="1:10" s="55" customFormat="1" ht="13">
      <c r="B31" s="56" t="s">
        <v>236</v>
      </c>
      <c r="D31" s="62">
        <f t="shared" ref="D31:J31" si="13">C33</f>
        <v>176303</v>
      </c>
      <c r="E31" s="62">
        <f t="shared" si="13"/>
        <v>75485</v>
      </c>
      <c r="F31" s="62">
        <f t="shared" si="13"/>
        <v>0</v>
      </c>
      <c r="G31" s="62">
        <f t="shared" si="13"/>
        <v>0</v>
      </c>
      <c r="H31" s="62">
        <f t="shared" si="13"/>
        <v>0</v>
      </c>
      <c r="I31" s="62">
        <f t="shared" si="13"/>
        <v>0</v>
      </c>
      <c r="J31" s="62">
        <f t="shared" si="13"/>
        <v>0</v>
      </c>
    </row>
    <row r="32" spans="1:10" s="55" customFormat="1" ht="16">
      <c r="B32" s="82" t="s">
        <v>222</v>
      </c>
      <c r="D32" s="67">
        <v>-100818</v>
      </c>
      <c r="E32" s="67">
        <f>-E31</f>
        <v>-75485</v>
      </c>
      <c r="F32" s="67">
        <v>0</v>
      </c>
      <c r="G32" s="67">
        <v>0</v>
      </c>
      <c r="H32" s="67">
        <v>0</v>
      </c>
      <c r="I32" s="67">
        <f>0</f>
        <v>0</v>
      </c>
      <c r="J32" s="67">
        <f>0</f>
        <v>0</v>
      </c>
    </row>
    <row r="33" spans="1:10" s="55" customFormat="1" ht="13">
      <c r="B33" s="56" t="s">
        <v>237</v>
      </c>
      <c r="C33" s="62">
        <f>74964+101339</f>
        <v>176303</v>
      </c>
      <c r="D33" s="62">
        <f t="shared" ref="D33:J33" si="14">SUM(D31:D32)</f>
        <v>75485</v>
      </c>
      <c r="E33" s="62">
        <f t="shared" si="14"/>
        <v>0</v>
      </c>
      <c r="F33" s="62">
        <f t="shared" si="14"/>
        <v>0</v>
      </c>
      <c r="G33" s="62">
        <f t="shared" si="14"/>
        <v>0</v>
      </c>
      <c r="H33" s="62">
        <f t="shared" si="14"/>
        <v>0</v>
      </c>
      <c r="I33" s="62">
        <f t="shared" si="14"/>
        <v>0</v>
      </c>
      <c r="J33" s="62">
        <f t="shared" si="14"/>
        <v>0</v>
      </c>
    </row>
    <row r="34" spans="1:10" s="55" customFormat="1" ht="13">
      <c r="B34" s="56" t="s">
        <v>238</v>
      </c>
      <c r="C34" s="76"/>
      <c r="D34" s="62">
        <f t="shared" ref="D34:J34" si="15">AVERAGE(C33:D33)</f>
        <v>125894</v>
      </c>
      <c r="E34" s="62">
        <f t="shared" si="15"/>
        <v>37742.5</v>
      </c>
      <c r="F34" s="62">
        <f t="shared" si="15"/>
        <v>0</v>
      </c>
      <c r="G34" s="62">
        <f t="shared" si="15"/>
        <v>0</v>
      </c>
      <c r="H34" s="62">
        <f t="shared" si="15"/>
        <v>0</v>
      </c>
      <c r="I34" s="62">
        <f t="shared" si="15"/>
        <v>0</v>
      </c>
      <c r="J34" s="62">
        <f t="shared" si="15"/>
        <v>0</v>
      </c>
    </row>
    <row r="35" spans="1:10" s="55" customFormat="1" ht="13">
      <c r="B35" s="56"/>
      <c r="C35" s="73"/>
      <c r="D35" s="73"/>
      <c r="E35" s="73"/>
      <c r="F35" s="73"/>
      <c r="G35" s="73"/>
      <c r="H35" s="73"/>
      <c r="I35" s="73"/>
      <c r="J35" s="73"/>
    </row>
    <row r="36" spans="1:10" s="55" customFormat="1" ht="13">
      <c r="B36" s="56" t="s">
        <v>239</v>
      </c>
      <c r="C36" s="73"/>
      <c r="D36" s="62">
        <f>D27+D32</f>
        <v>-182200</v>
      </c>
      <c r="E36" s="62">
        <f t="shared" ref="E36:J36" si="16">E27+E32</f>
        <v>1209413</v>
      </c>
      <c r="F36" s="62">
        <f t="shared" si="16"/>
        <v>200000</v>
      </c>
      <c r="G36" s="62">
        <f t="shared" si="16"/>
        <v>200000</v>
      </c>
      <c r="H36" s="62">
        <f t="shared" si="16"/>
        <v>200000</v>
      </c>
      <c r="I36" s="62">
        <f t="shared" si="16"/>
        <v>200000</v>
      </c>
      <c r="J36" s="62">
        <f t="shared" si="16"/>
        <v>237521</v>
      </c>
    </row>
    <row r="37" spans="1:10" s="55" customFormat="1" ht="13">
      <c r="B37" s="56"/>
      <c r="C37" s="73"/>
      <c r="D37" s="73"/>
      <c r="E37" s="73"/>
      <c r="F37" s="73"/>
      <c r="G37" s="73"/>
      <c r="H37" s="73"/>
      <c r="I37" s="73"/>
      <c r="J37" s="73"/>
    </row>
    <row r="38" spans="1:10" s="55" customFormat="1" ht="13">
      <c r="A38" s="53" t="s">
        <v>255</v>
      </c>
      <c r="B38" s="61"/>
      <c r="C38" s="73"/>
    </row>
    <row r="39" spans="1:10" s="55" customFormat="1" ht="13">
      <c r="B39" s="56" t="s">
        <v>235</v>
      </c>
      <c r="C39" s="73"/>
      <c r="D39" s="74"/>
      <c r="E39" s="74">
        <v>0</v>
      </c>
      <c r="F39" s="74">
        <v>0</v>
      </c>
      <c r="G39" s="74">
        <f>0</f>
        <v>0</v>
      </c>
      <c r="H39" s="74">
        <f>0</f>
        <v>0</v>
      </c>
      <c r="I39" s="74">
        <f>0</f>
        <v>0</v>
      </c>
      <c r="J39" s="74">
        <f>0</f>
        <v>0</v>
      </c>
    </row>
    <row r="40" spans="1:10" s="55" customFormat="1" ht="13">
      <c r="B40" s="56" t="s">
        <v>236</v>
      </c>
      <c r="D40" s="62">
        <f t="shared" ref="D40:J40" si="17">C42</f>
        <v>19307</v>
      </c>
      <c r="E40" s="62">
        <f t="shared" si="17"/>
        <v>6468</v>
      </c>
      <c r="F40" s="62">
        <f t="shared" si="17"/>
        <v>0</v>
      </c>
      <c r="G40" s="62">
        <f t="shared" si="17"/>
        <v>0</v>
      </c>
      <c r="H40" s="62">
        <f t="shared" si="17"/>
        <v>0</v>
      </c>
      <c r="I40" s="62">
        <f t="shared" si="17"/>
        <v>0</v>
      </c>
      <c r="J40" s="62">
        <f t="shared" si="17"/>
        <v>0</v>
      </c>
    </row>
    <row r="41" spans="1:10" s="55" customFormat="1" ht="16">
      <c r="B41" s="82" t="s">
        <v>222</v>
      </c>
      <c r="D41" s="67">
        <v>-12839</v>
      </c>
      <c r="E41" s="67">
        <f>-SUM(E40:E40)</f>
        <v>-6468</v>
      </c>
      <c r="F41" s="67">
        <v>0</v>
      </c>
      <c r="G41" s="67">
        <f>F41</f>
        <v>0</v>
      </c>
      <c r="H41" s="67">
        <f>-H40</f>
        <v>0</v>
      </c>
      <c r="I41" s="67">
        <f>0</f>
        <v>0</v>
      </c>
      <c r="J41" s="67">
        <f>0</f>
        <v>0</v>
      </c>
    </row>
    <row r="42" spans="1:10" s="55" customFormat="1" ht="13">
      <c r="B42" s="56" t="s">
        <v>237</v>
      </c>
      <c r="C42" s="62">
        <f>6421+12886</f>
        <v>19307</v>
      </c>
      <c r="D42" s="62">
        <f t="shared" ref="D42:J42" si="18">SUM(D40:D41)</f>
        <v>6468</v>
      </c>
      <c r="E42" s="62">
        <f t="shared" si="18"/>
        <v>0</v>
      </c>
      <c r="F42" s="62">
        <f t="shared" si="18"/>
        <v>0</v>
      </c>
      <c r="G42" s="62">
        <f t="shared" si="18"/>
        <v>0</v>
      </c>
      <c r="H42" s="62">
        <f t="shared" si="18"/>
        <v>0</v>
      </c>
      <c r="I42" s="62">
        <f t="shared" si="18"/>
        <v>0</v>
      </c>
      <c r="J42" s="62">
        <f t="shared" si="18"/>
        <v>0</v>
      </c>
    </row>
    <row r="43" spans="1:10" s="55" customFormat="1" ht="13">
      <c r="B43" s="56" t="s">
        <v>238</v>
      </c>
      <c r="C43" s="76"/>
      <c r="D43" s="62">
        <f t="shared" ref="D43:J43" si="19">AVERAGE(C42:D42)</f>
        <v>12887.5</v>
      </c>
      <c r="E43" s="62">
        <f t="shared" si="19"/>
        <v>3234</v>
      </c>
      <c r="F43" s="62">
        <f t="shared" si="19"/>
        <v>0</v>
      </c>
      <c r="G43" s="62">
        <f t="shared" si="19"/>
        <v>0</v>
      </c>
      <c r="H43" s="62">
        <f t="shared" si="19"/>
        <v>0</v>
      </c>
      <c r="I43" s="62">
        <f t="shared" si="19"/>
        <v>0</v>
      </c>
      <c r="J43" s="62">
        <f t="shared" si="19"/>
        <v>0</v>
      </c>
    </row>
    <row r="44" spans="1:10" s="55" customFormat="1" ht="13">
      <c r="B44" s="56"/>
      <c r="C44" s="73"/>
      <c r="D44" s="73"/>
      <c r="E44" s="73"/>
      <c r="F44" s="73"/>
      <c r="G44" s="73"/>
      <c r="H44" s="73"/>
      <c r="I44" s="73"/>
      <c r="J44" s="73"/>
    </row>
    <row r="45" spans="1:10" s="55" customFormat="1" ht="13">
      <c r="B45" s="56" t="s">
        <v>239</v>
      </c>
      <c r="C45" s="73"/>
      <c r="D45" s="62">
        <f t="shared" ref="D45:J45" si="20">D36+D41</f>
        <v>-195039</v>
      </c>
      <c r="E45" s="62">
        <f t="shared" si="20"/>
        <v>1202945</v>
      </c>
      <c r="F45" s="62">
        <f t="shared" si="20"/>
        <v>200000</v>
      </c>
      <c r="G45" s="62">
        <f t="shared" si="20"/>
        <v>200000</v>
      </c>
      <c r="H45" s="62">
        <f t="shared" si="20"/>
        <v>200000</v>
      </c>
      <c r="I45" s="62">
        <f t="shared" si="20"/>
        <v>200000</v>
      </c>
      <c r="J45" s="62">
        <f t="shared" si="20"/>
        <v>237521</v>
      </c>
    </row>
    <row r="46" spans="1:10" s="55" customFormat="1" ht="13">
      <c r="B46" s="56"/>
      <c r="C46" s="73"/>
      <c r="D46" s="73"/>
      <c r="E46" s="73"/>
      <c r="F46" s="73"/>
      <c r="G46" s="73"/>
      <c r="H46" s="73"/>
      <c r="I46" s="73"/>
      <c r="J46" s="73"/>
    </row>
    <row r="47" spans="1:10" s="55" customFormat="1" ht="13">
      <c r="A47" s="53" t="s">
        <v>256</v>
      </c>
      <c r="B47" s="61"/>
      <c r="C47" s="73"/>
    </row>
    <row r="48" spans="1:10" s="55" customFormat="1" ht="13">
      <c r="B48" s="56" t="s">
        <v>235</v>
      </c>
      <c r="C48" s="73"/>
      <c r="D48" s="74"/>
      <c r="E48" s="75">
        <v>0</v>
      </c>
      <c r="F48" s="75">
        <v>0</v>
      </c>
      <c r="G48" s="75">
        <v>1</v>
      </c>
      <c r="H48" s="75">
        <v>2</v>
      </c>
      <c r="I48" s="75">
        <v>3</v>
      </c>
      <c r="J48" s="75">
        <v>4</v>
      </c>
    </row>
    <row r="49" spans="1:10" s="55" customFormat="1" ht="13">
      <c r="B49" s="56" t="s">
        <v>236</v>
      </c>
      <c r="D49" s="62">
        <f t="shared" ref="D49:J49" si="21">C51</f>
        <v>5828</v>
      </c>
      <c r="E49" s="62">
        <f t="shared" si="21"/>
        <v>14013</v>
      </c>
      <c r="F49" s="62">
        <f t="shared" si="21"/>
        <v>11513</v>
      </c>
      <c r="G49" s="62">
        <f t="shared" si="21"/>
        <v>9013</v>
      </c>
      <c r="H49" s="62">
        <f t="shared" si="21"/>
        <v>6513</v>
      </c>
      <c r="I49" s="62">
        <f t="shared" si="21"/>
        <v>4013</v>
      </c>
      <c r="J49" s="62">
        <f t="shared" si="21"/>
        <v>1513</v>
      </c>
    </row>
    <row r="50" spans="1:10" s="55" customFormat="1" ht="16">
      <c r="B50" s="82" t="s">
        <v>222</v>
      </c>
      <c r="D50" s="67">
        <v>8185</v>
      </c>
      <c r="E50" s="67">
        <v>-2500</v>
      </c>
      <c r="F50" s="67">
        <v>-2500</v>
      </c>
      <c r="G50" s="67">
        <v>-2500</v>
      </c>
      <c r="H50" s="67">
        <v>-2500</v>
      </c>
      <c r="I50" s="67">
        <v>-2500</v>
      </c>
      <c r="J50" s="67">
        <f>-J49</f>
        <v>-1513</v>
      </c>
    </row>
    <row r="51" spans="1:10" s="55" customFormat="1" ht="13">
      <c r="B51" s="56" t="s">
        <v>237</v>
      </c>
      <c r="C51" s="62">
        <f>3938+1890</f>
        <v>5828</v>
      </c>
      <c r="D51" s="62">
        <f t="shared" ref="D51:J51" si="22">SUM(D49:D50)</f>
        <v>14013</v>
      </c>
      <c r="E51" s="62">
        <f t="shared" si="22"/>
        <v>11513</v>
      </c>
      <c r="F51" s="62">
        <f t="shared" si="22"/>
        <v>9013</v>
      </c>
      <c r="G51" s="62">
        <f t="shared" si="22"/>
        <v>6513</v>
      </c>
      <c r="H51" s="62">
        <f t="shared" si="22"/>
        <v>4013</v>
      </c>
      <c r="I51" s="62">
        <f t="shared" si="22"/>
        <v>1513</v>
      </c>
      <c r="J51" s="62">
        <f t="shared" si="22"/>
        <v>0</v>
      </c>
    </row>
    <row r="52" spans="1:10" s="55" customFormat="1" ht="13">
      <c r="B52" s="56" t="s">
        <v>238</v>
      </c>
      <c r="C52" s="76"/>
      <c r="D52" s="62">
        <f t="shared" ref="D52:J52" si="23">AVERAGE(C51:D51)</f>
        <v>9920.5</v>
      </c>
      <c r="E52" s="62">
        <f t="shared" si="23"/>
        <v>12763</v>
      </c>
      <c r="F52" s="62">
        <f t="shared" si="23"/>
        <v>10263</v>
      </c>
      <c r="G52" s="62">
        <f t="shared" si="23"/>
        <v>7763</v>
      </c>
      <c r="H52" s="62">
        <f t="shared" si="23"/>
        <v>5263</v>
      </c>
      <c r="I52" s="62">
        <f t="shared" si="23"/>
        <v>2763</v>
      </c>
      <c r="J52" s="62">
        <f t="shared" si="23"/>
        <v>756.5</v>
      </c>
    </row>
    <row r="53" spans="1:10" s="55" customFormat="1" ht="13">
      <c r="B53" s="56"/>
      <c r="C53" s="73"/>
      <c r="D53" s="73"/>
      <c r="E53" s="73"/>
      <c r="F53" s="73"/>
      <c r="G53" s="73"/>
      <c r="H53" s="73"/>
      <c r="I53" s="73"/>
      <c r="J53" s="73"/>
    </row>
    <row r="54" spans="1:10" s="55" customFormat="1" ht="13">
      <c r="B54" s="56" t="s">
        <v>239</v>
      </c>
      <c r="C54" s="73"/>
      <c r="D54" s="62">
        <f>D45+D50</f>
        <v>-186854</v>
      </c>
      <c r="E54" s="62">
        <f t="shared" ref="E54:J54" si="24">E45+E50</f>
        <v>1200445</v>
      </c>
      <c r="F54" s="62">
        <f t="shared" si="24"/>
        <v>197500</v>
      </c>
      <c r="G54" s="62">
        <f t="shared" si="24"/>
        <v>197500</v>
      </c>
      <c r="H54" s="62">
        <f t="shared" si="24"/>
        <v>197500</v>
      </c>
      <c r="I54" s="62">
        <f t="shared" si="24"/>
        <v>197500</v>
      </c>
      <c r="J54" s="62">
        <f t="shared" si="24"/>
        <v>236008</v>
      </c>
    </row>
    <row r="55" spans="1:10" s="55" customFormat="1" ht="13">
      <c r="B55" s="56"/>
      <c r="C55" s="73"/>
      <c r="D55" s="73"/>
      <c r="E55" s="73"/>
      <c r="F55" s="73"/>
      <c r="G55" s="73"/>
      <c r="H55" s="73"/>
      <c r="I55" s="73"/>
      <c r="J55" s="73"/>
    </row>
    <row r="56" spans="1:10" s="55" customFormat="1" ht="13">
      <c r="A56" s="53" t="s">
        <v>257</v>
      </c>
      <c r="B56" s="61"/>
      <c r="C56" s="73"/>
    </row>
    <row r="57" spans="1:10" s="55" customFormat="1" ht="13">
      <c r="B57" s="56" t="s">
        <v>235</v>
      </c>
      <c r="C57" s="73"/>
      <c r="D57" s="74"/>
      <c r="E57" s="75">
        <v>0</v>
      </c>
      <c r="F57" s="75">
        <v>0</v>
      </c>
      <c r="G57" s="75">
        <v>1</v>
      </c>
      <c r="H57" s="75">
        <v>2</v>
      </c>
      <c r="I57" s="75">
        <v>3</v>
      </c>
      <c r="J57" s="75">
        <v>4</v>
      </c>
    </row>
    <row r="58" spans="1:10" s="55" customFormat="1" ht="13">
      <c r="B58" s="56" t="s">
        <v>236</v>
      </c>
      <c r="D58" s="62">
        <f t="shared" ref="D58:J58" si="25">C60</f>
        <v>347410</v>
      </c>
      <c r="E58" s="62">
        <f t="shared" si="25"/>
        <v>274348</v>
      </c>
      <c r="F58" s="62">
        <f t="shared" si="25"/>
        <v>69348</v>
      </c>
      <c r="G58" s="62">
        <f t="shared" si="25"/>
        <v>0</v>
      </c>
      <c r="H58" s="62">
        <f t="shared" si="25"/>
        <v>0</v>
      </c>
      <c r="I58" s="62">
        <f t="shared" si="25"/>
        <v>0</v>
      </c>
      <c r="J58" s="62">
        <f t="shared" si="25"/>
        <v>0</v>
      </c>
    </row>
    <row r="59" spans="1:10" s="55" customFormat="1" ht="16">
      <c r="B59" s="82" t="s">
        <v>222</v>
      </c>
      <c r="D59" s="67">
        <v>-73062</v>
      </c>
      <c r="E59" s="67">
        <v>-205000</v>
      </c>
      <c r="F59" s="67">
        <f>-F58</f>
        <v>-69348</v>
      </c>
      <c r="G59" s="67">
        <v>0</v>
      </c>
      <c r="H59" s="67">
        <v>0</v>
      </c>
      <c r="I59" s="67">
        <v>0</v>
      </c>
      <c r="J59" s="67">
        <v>0</v>
      </c>
    </row>
    <row r="60" spans="1:10" s="55" customFormat="1" ht="13">
      <c r="B60" s="56" t="s">
        <v>237</v>
      </c>
      <c r="C60" s="62">
        <v>347410</v>
      </c>
      <c r="D60" s="62">
        <f t="shared" ref="D60:J60" si="26">SUM(D58:D59)</f>
        <v>274348</v>
      </c>
      <c r="E60" s="62">
        <f t="shared" si="26"/>
        <v>69348</v>
      </c>
      <c r="F60" s="62">
        <f t="shared" si="26"/>
        <v>0</v>
      </c>
      <c r="G60" s="62">
        <f t="shared" si="26"/>
        <v>0</v>
      </c>
      <c r="H60" s="62">
        <f t="shared" si="26"/>
        <v>0</v>
      </c>
      <c r="I60" s="62">
        <f t="shared" si="26"/>
        <v>0</v>
      </c>
      <c r="J60" s="62">
        <f t="shared" si="26"/>
        <v>0</v>
      </c>
    </row>
    <row r="61" spans="1:10" s="55" customFormat="1" ht="13">
      <c r="B61" s="56" t="s">
        <v>238</v>
      </c>
      <c r="C61" s="76"/>
      <c r="D61" s="62">
        <f t="shared" ref="D61:J61" si="27">AVERAGE(C60:D60)</f>
        <v>310879</v>
      </c>
      <c r="E61" s="62">
        <f t="shared" si="27"/>
        <v>171848</v>
      </c>
      <c r="F61" s="62">
        <f t="shared" si="27"/>
        <v>34674</v>
      </c>
      <c r="G61" s="62">
        <f t="shared" si="27"/>
        <v>0</v>
      </c>
      <c r="H61" s="62">
        <f t="shared" si="27"/>
        <v>0</v>
      </c>
      <c r="I61" s="62">
        <f t="shared" si="27"/>
        <v>0</v>
      </c>
      <c r="J61" s="62">
        <f t="shared" si="27"/>
        <v>0</v>
      </c>
    </row>
    <row r="62" spans="1:10" s="55" customFormat="1" ht="13">
      <c r="B62" s="56"/>
      <c r="C62" s="73"/>
      <c r="D62" s="73"/>
      <c r="E62" s="73"/>
      <c r="F62" s="73"/>
      <c r="G62" s="73"/>
      <c r="H62" s="73"/>
      <c r="I62" s="73"/>
      <c r="J62" s="73"/>
    </row>
    <row r="63" spans="1:10" s="55" customFormat="1" ht="13">
      <c r="B63" s="56" t="s">
        <v>239</v>
      </c>
      <c r="C63" s="73"/>
      <c r="D63" s="62">
        <f>D54+D59</f>
        <v>-259916</v>
      </c>
      <c r="E63" s="62">
        <f t="shared" ref="E63:J63" si="28">E54+E59</f>
        <v>995445</v>
      </c>
      <c r="F63" s="62">
        <f t="shared" si="28"/>
        <v>128152</v>
      </c>
      <c r="G63" s="62">
        <f t="shared" si="28"/>
        <v>197500</v>
      </c>
      <c r="H63" s="62">
        <f t="shared" si="28"/>
        <v>197500</v>
      </c>
      <c r="I63" s="62">
        <f t="shared" si="28"/>
        <v>197500</v>
      </c>
      <c r="J63" s="62">
        <f t="shared" si="28"/>
        <v>236008</v>
      </c>
    </row>
    <row r="64" spans="1:10" s="55" customFormat="1" ht="13">
      <c r="B64" s="56"/>
      <c r="C64" s="73"/>
      <c r="D64" s="73"/>
      <c r="E64" s="73"/>
      <c r="F64" s="73"/>
      <c r="G64" s="73"/>
      <c r="H64" s="73"/>
      <c r="I64" s="73"/>
      <c r="J64" s="73"/>
    </row>
    <row r="65" spans="1:10" s="55" customFormat="1" ht="13">
      <c r="A65" s="53" t="s">
        <v>258</v>
      </c>
      <c r="B65" s="61"/>
      <c r="C65" s="73"/>
    </row>
    <row r="66" spans="1:10" s="55" customFormat="1" ht="13">
      <c r="B66" s="56" t="s">
        <v>235</v>
      </c>
      <c r="C66" s="73"/>
      <c r="D66" s="74"/>
      <c r="E66" s="75">
        <v>0</v>
      </c>
      <c r="F66" s="75">
        <v>0</v>
      </c>
      <c r="G66" s="75">
        <v>1</v>
      </c>
      <c r="H66" s="75">
        <v>2</v>
      </c>
      <c r="I66" s="75">
        <v>3</v>
      </c>
      <c r="J66" s="75">
        <v>4</v>
      </c>
    </row>
    <row r="67" spans="1:10" s="55" customFormat="1" ht="13">
      <c r="B67" s="56" t="s">
        <v>236</v>
      </c>
      <c r="D67" s="62">
        <f t="shared" ref="D67:J67" si="29">C69</f>
        <v>2396</v>
      </c>
      <c r="E67" s="62">
        <f t="shared" si="29"/>
        <v>2597</v>
      </c>
      <c r="F67" s="62">
        <f t="shared" si="29"/>
        <v>3661</v>
      </c>
      <c r="G67" s="62">
        <f t="shared" si="29"/>
        <v>0</v>
      </c>
      <c r="H67" s="62">
        <f t="shared" si="29"/>
        <v>0</v>
      </c>
      <c r="I67" s="62">
        <f t="shared" si="29"/>
        <v>0</v>
      </c>
      <c r="J67" s="62">
        <f t="shared" si="29"/>
        <v>0</v>
      </c>
    </row>
    <row r="68" spans="1:10" s="55" customFormat="1" ht="16">
      <c r="B68" s="82" t="s">
        <v>222</v>
      </c>
      <c r="D68" s="67">
        <v>201</v>
      </c>
      <c r="E68" s="67">
        <v>1064</v>
      </c>
      <c r="F68" s="67">
        <f>-F67</f>
        <v>-3661</v>
      </c>
      <c r="G68" s="67">
        <v>0</v>
      </c>
      <c r="H68" s="67">
        <f>0</f>
        <v>0</v>
      </c>
      <c r="I68" s="67">
        <f>0</f>
        <v>0</v>
      </c>
      <c r="J68" s="67">
        <f>0</f>
        <v>0</v>
      </c>
    </row>
    <row r="69" spans="1:10" s="55" customFormat="1" ht="13">
      <c r="B69" s="56" t="s">
        <v>237</v>
      </c>
      <c r="C69" s="62">
        <f>1545+851</f>
        <v>2396</v>
      </c>
      <c r="D69" s="62">
        <f t="shared" ref="D69:J69" si="30">SUM(D67:D68)</f>
        <v>2597</v>
      </c>
      <c r="E69" s="62">
        <f t="shared" si="30"/>
        <v>3661</v>
      </c>
      <c r="F69" s="62">
        <f t="shared" si="30"/>
        <v>0</v>
      </c>
      <c r="G69" s="62">
        <f t="shared" si="30"/>
        <v>0</v>
      </c>
      <c r="H69" s="62">
        <f t="shared" si="30"/>
        <v>0</v>
      </c>
      <c r="I69" s="62">
        <f t="shared" si="30"/>
        <v>0</v>
      </c>
      <c r="J69" s="62">
        <f t="shared" si="30"/>
        <v>0</v>
      </c>
    </row>
    <row r="70" spans="1:10" s="55" customFormat="1" ht="13">
      <c r="B70" s="56" t="s">
        <v>238</v>
      </c>
      <c r="C70" s="76"/>
      <c r="D70" s="62">
        <f t="shared" ref="D70:J70" si="31">AVERAGE(C69:D69)</f>
        <v>2496.5</v>
      </c>
      <c r="E70" s="62">
        <f t="shared" si="31"/>
        <v>3129</v>
      </c>
      <c r="F70" s="62">
        <f t="shared" si="31"/>
        <v>1830.5</v>
      </c>
      <c r="G70" s="62">
        <f t="shared" si="31"/>
        <v>0</v>
      </c>
      <c r="H70" s="62">
        <f t="shared" si="31"/>
        <v>0</v>
      </c>
      <c r="I70" s="62">
        <f t="shared" si="31"/>
        <v>0</v>
      </c>
      <c r="J70" s="62">
        <f t="shared" si="31"/>
        <v>0</v>
      </c>
    </row>
    <row r="71" spans="1:10" s="55" customFormat="1" ht="13">
      <c r="B71" s="56"/>
      <c r="C71" s="73"/>
      <c r="D71" s="73"/>
      <c r="E71" s="73"/>
      <c r="F71" s="73"/>
      <c r="G71" s="73"/>
      <c r="H71" s="73"/>
      <c r="I71" s="73"/>
      <c r="J71" s="73"/>
    </row>
    <row r="72" spans="1:10" s="55" customFormat="1" ht="13">
      <c r="B72" s="56" t="s">
        <v>239</v>
      </c>
      <c r="C72" s="73"/>
      <c r="D72" s="62">
        <f>D63+D68</f>
        <v>-259715</v>
      </c>
      <c r="E72" s="62">
        <f t="shared" ref="E72:J72" si="32">E63+E68</f>
        <v>996509</v>
      </c>
      <c r="F72" s="62">
        <f t="shared" si="32"/>
        <v>124491</v>
      </c>
      <c r="G72" s="62">
        <f t="shared" si="32"/>
        <v>197500</v>
      </c>
      <c r="H72" s="62">
        <f t="shared" si="32"/>
        <v>197500</v>
      </c>
      <c r="I72" s="62">
        <f t="shared" si="32"/>
        <v>197500</v>
      </c>
      <c r="J72" s="62">
        <f t="shared" si="32"/>
        <v>236008</v>
      </c>
    </row>
    <row r="73" spans="1:10" s="55" customFormat="1" ht="13">
      <c r="B73" s="56"/>
      <c r="C73" s="73"/>
      <c r="D73" s="73"/>
      <c r="E73" s="73"/>
      <c r="F73" s="73"/>
      <c r="G73" s="73"/>
      <c r="H73" s="73"/>
      <c r="I73" s="73"/>
      <c r="J73" s="73"/>
    </row>
    <row r="74" spans="1:10" s="55" customFormat="1" ht="13">
      <c r="A74" s="53" t="s">
        <v>259</v>
      </c>
      <c r="B74" s="61"/>
      <c r="C74" s="73"/>
    </row>
    <row r="75" spans="1:10" s="55" customFormat="1" ht="13">
      <c r="B75" s="56" t="s">
        <v>235</v>
      </c>
      <c r="C75" s="73"/>
      <c r="D75" s="74"/>
      <c r="E75" s="75">
        <v>0</v>
      </c>
      <c r="F75" s="75">
        <v>0</v>
      </c>
      <c r="G75" s="75">
        <f>0%</f>
        <v>0</v>
      </c>
      <c r="H75" s="75">
        <f>0%</f>
        <v>0</v>
      </c>
      <c r="I75" s="75">
        <f>0%</f>
        <v>0</v>
      </c>
      <c r="J75" s="75">
        <f>0%</f>
        <v>0</v>
      </c>
    </row>
    <row r="76" spans="1:10" s="55" customFormat="1" ht="13">
      <c r="B76" s="56" t="s">
        <v>236</v>
      </c>
      <c r="D76" s="62">
        <f t="shared" ref="D76:J76" si="33">C78</f>
        <v>71</v>
      </c>
      <c r="E76" s="62">
        <f t="shared" si="33"/>
        <v>2335934</v>
      </c>
      <c r="F76" s="62">
        <f t="shared" si="33"/>
        <v>0</v>
      </c>
      <c r="G76" s="62">
        <f t="shared" si="33"/>
        <v>0</v>
      </c>
      <c r="H76" s="62">
        <f t="shared" si="33"/>
        <v>0</v>
      </c>
      <c r="I76" s="62">
        <f t="shared" si="33"/>
        <v>0</v>
      </c>
      <c r="J76" s="62">
        <f t="shared" si="33"/>
        <v>0</v>
      </c>
    </row>
    <row r="77" spans="1:10" s="55" customFormat="1" ht="16">
      <c r="B77" s="82" t="s">
        <v>222</v>
      </c>
      <c r="D77" s="67">
        <v>2335863</v>
      </c>
      <c r="E77" s="67">
        <f>-SUM(E76:E76)</f>
        <v>-2335934</v>
      </c>
      <c r="F77" s="67">
        <f>0</f>
        <v>0</v>
      </c>
      <c r="G77" s="67">
        <f>0</f>
        <v>0</v>
      </c>
      <c r="H77" s="67">
        <f>0</f>
        <v>0</v>
      </c>
      <c r="I77" s="67">
        <f>0</f>
        <v>0</v>
      </c>
      <c r="J77" s="67">
        <f>0</f>
        <v>0</v>
      </c>
    </row>
    <row r="78" spans="1:10" s="55" customFormat="1" ht="13">
      <c r="B78" s="56" t="s">
        <v>237</v>
      </c>
      <c r="C78" s="62">
        <v>71</v>
      </c>
      <c r="D78" s="62">
        <f t="shared" ref="D78:J78" si="34">SUM(D76:D77)</f>
        <v>2335934</v>
      </c>
      <c r="E78" s="62">
        <f t="shared" si="34"/>
        <v>0</v>
      </c>
      <c r="F78" s="62">
        <f t="shared" si="34"/>
        <v>0</v>
      </c>
      <c r="G78" s="62">
        <f t="shared" si="34"/>
        <v>0</v>
      </c>
      <c r="H78" s="62">
        <f t="shared" si="34"/>
        <v>0</v>
      </c>
      <c r="I78" s="62">
        <f t="shared" si="34"/>
        <v>0</v>
      </c>
      <c r="J78" s="62">
        <f t="shared" si="34"/>
        <v>0</v>
      </c>
    </row>
    <row r="79" spans="1:10" s="55" customFormat="1" ht="13">
      <c r="B79" s="56" t="s">
        <v>238</v>
      </c>
      <c r="C79" s="76"/>
      <c r="D79" s="62">
        <f t="shared" ref="D79:J79" si="35">AVERAGE(C78:D78)</f>
        <v>1168002.5</v>
      </c>
      <c r="E79" s="62">
        <f t="shared" si="35"/>
        <v>1167967</v>
      </c>
      <c r="F79" s="62">
        <f t="shared" si="35"/>
        <v>0</v>
      </c>
      <c r="G79" s="62">
        <f t="shared" si="35"/>
        <v>0</v>
      </c>
      <c r="H79" s="62">
        <f t="shared" si="35"/>
        <v>0</v>
      </c>
      <c r="I79" s="62">
        <f t="shared" si="35"/>
        <v>0</v>
      </c>
      <c r="J79" s="62">
        <f t="shared" si="35"/>
        <v>0</v>
      </c>
    </row>
    <row r="80" spans="1:10" s="55" customFormat="1" ht="13">
      <c r="B80" s="56"/>
      <c r="C80" s="73"/>
      <c r="D80" s="73"/>
      <c r="E80" s="73"/>
      <c r="F80" s="73"/>
      <c r="G80" s="73"/>
      <c r="H80" s="73"/>
      <c r="I80" s="73"/>
      <c r="J80" s="73"/>
    </row>
    <row r="81" spans="1:10" s="55" customFormat="1" ht="13">
      <c r="B81" s="56" t="s">
        <v>239</v>
      </c>
      <c r="C81" s="73"/>
      <c r="D81" s="62">
        <f t="shared" ref="D81:J81" si="36">D72+D77</f>
        <v>2076148</v>
      </c>
      <c r="E81" s="62">
        <f t="shared" si="36"/>
        <v>-1339425</v>
      </c>
      <c r="F81" s="62">
        <f t="shared" si="36"/>
        <v>124491</v>
      </c>
      <c r="G81" s="62">
        <f t="shared" si="36"/>
        <v>197500</v>
      </c>
      <c r="H81" s="62">
        <f t="shared" si="36"/>
        <v>197500</v>
      </c>
      <c r="I81" s="62">
        <f t="shared" si="36"/>
        <v>197500</v>
      </c>
      <c r="J81" s="62">
        <f t="shared" si="36"/>
        <v>236008</v>
      </c>
    </row>
    <row r="82" spans="1:10" s="55" customFormat="1" ht="13">
      <c r="B82" s="56"/>
      <c r="C82" s="73"/>
      <c r="D82" s="73"/>
      <c r="E82" s="73"/>
      <c r="F82" s="73"/>
      <c r="G82" s="73"/>
      <c r="H82" s="73"/>
      <c r="I82" s="73"/>
      <c r="J82" s="73"/>
    </row>
    <row r="83" spans="1:10" s="55" customFormat="1" ht="13">
      <c r="A83" s="53" t="s">
        <v>260</v>
      </c>
      <c r="B83" s="61"/>
      <c r="C83" s="73"/>
      <c r="E83" s="146"/>
    </row>
    <row r="84" spans="1:10" s="55" customFormat="1" ht="13">
      <c r="B84" s="56" t="s">
        <v>235</v>
      </c>
      <c r="C84" s="73"/>
      <c r="D84" s="74"/>
      <c r="E84" s="75">
        <v>0</v>
      </c>
      <c r="F84" s="75">
        <f>0%</f>
        <v>0</v>
      </c>
      <c r="G84" s="75">
        <f>0%</f>
        <v>0</v>
      </c>
      <c r="H84" s="75">
        <f>0%</f>
        <v>0</v>
      </c>
      <c r="I84" s="75">
        <f>0%</f>
        <v>0</v>
      </c>
      <c r="J84" s="75">
        <f>0%</f>
        <v>0</v>
      </c>
    </row>
    <row r="85" spans="1:10" s="55" customFormat="1" ht="13">
      <c r="B85" s="56" t="s">
        <v>236</v>
      </c>
      <c r="D85" s="62">
        <f t="shared" ref="D85:J85" si="37">C87</f>
        <v>0</v>
      </c>
      <c r="E85" s="62">
        <f t="shared" si="37"/>
        <v>0</v>
      </c>
      <c r="F85" s="62">
        <f t="shared" si="37"/>
        <v>406777</v>
      </c>
      <c r="G85" s="62">
        <f t="shared" si="37"/>
        <v>0</v>
      </c>
      <c r="H85" s="62">
        <f t="shared" si="37"/>
        <v>0</v>
      </c>
      <c r="I85" s="62">
        <f t="shared" si="37"/>
        <v>0</v>
      </c>
      <c r="J85" s="62">
        <f t="shared" si="37"/>
        <v>0</v>
      </c>
    </row>
    <row r="86" spans="1:10" s="55" customFormat="1" ht="16">
      <c r="B86" s="82" t="s">
        <v>222</v>
      </c>
      <c r="D86" s="67">
        <v>0</v>
      </c>
      <c r="E86" s="67">
        <f>405869+908</f>
        <v>406777</v>
      </c>
      <c r="F86" s="67">
        <f>-F85</f>
        <v>-406777</v>
      </c>
      <c r="G86" s="67">
        <f>0</f>
        <v>0</v>
      </c>
      <c r="H86" s="67">
        <f>0</f>
        <v>0</v>
      </c>
      <c r="I86" s="67">
        <f>0</f>
        <v>0</v>
      </c>
      <c r="J86" s="67">
        <f>0</f>
        <v>0</v>
      </c>
    </row>
    <row r="87" spans="1:10" s="55" customFormat="1" ht="13">
      <c r="B87" s="56" t="s">
        <v>237</v>
      </c>
      <c r="C87" s="62">
        <v>0</v>
      </c>
      <c r="D87" s="62">
        <f t="shared" ref="D87:J87" si="38">SUM(D85:D86)</f>
        <v>0</v>
      </c>
      <c r="E87" s="62">
        <f t="shared" si="38"/>
        <v>406777</v>
      </c>
      <c r="F87" s="62">
        <f t="shared" si="38"/>
        <v>0</v>
      </c>
      <c r="G87" s="62">
        <f t="shared" si="38"/>
        <v>0</v>
      </c>
      <c r="H87" s="62">
        <f t="shared" si="38"/>
        <v>0</v>
      </c>
      <c r="I87" s="62">
        <f t="shared" si="38"/>
        <v>0</v>
      </c>
      <c r="J87" s="62">
        <f t="shared" si="38"/>
        <v>0</v>
      </c>
    </row>
    <row r="88" spans="1:10" s="55" customFormat="1" ht="13">
      <c r="B88" s="56" t="s">
        <v>238</v>
      </c>
      <c r="C88" s="76"/>
      <c r="D88" s="62">
        <f t="shared" ref="D88:J88" si="39">AVERAGE(C87:D87)</f>
        <v>0</v>
      </c>
      <c r="E88" s="62">
        <f t="shared" si="39"/>
        <v>203388.5</v>
      </c>
      <c r="F88" s="62">
        <f t="shared" si="39"/>
        <v>203388.5</v>
      </c>
      <c r="G88" s="62">
        <f t="shared" si="39"/>
        <v>0</v>
      </c>
      <c r="H88" s="62">
        <f t="shared" si="39"/>
        <v>0</v>
      </c>
      <c r="I88" s="62">
        <f t="shared" si="39"/>
        <v>0</v>
      </c>
      <c r="J88" s="62">
        <f t="shared" si="39"/>
        <v>0</v>
      </c>
    </row>
    <row r="89" spans="1:10" s="55" customFormat="1" ht="13">
      <c r="B89" s="56"/>
      <c r="C89" s="73"/>
      <c r="D89" s="73"/>
      <c r="E89" s="73"/>
      <c r="F89" s="73"/>
      <c r="G89" s="73"/>
      <c r="H89" s="73"/>
      <c r="I89" s="73"/>
      <c r="J89" s="73"/>
    </row>
    <row r="90" spans="1:10" s="55" customFormat="1" ht="13">
      <c r="B90" s="56" t="s">
        <v>239</v>
      </c>
      <c r="C90" s="73"/>
      <c r="D90" s="62">
        <f>D81+D86</f>
        <v>2076148</v>
      </c>
      <c r="E90" s="62">
        <f t="shared" ref="E90:J90" si="40">E81+E86</f>
        <v>-932648</v>
      </c>
      <c r="F90" s="62">
        <f t="shared" si="40"/>
        <v>-282286</v>
      </c>
      <c r="G90" s="62">
        <f t="shared" si="40"/>
        <v>197500</v>
      </c>
      <c r="H90" s="62">
        <f t="shared" si="40"/>
        <v>197500</v>
      </c>
      <c r="I90" s="62">
        <f t="shared" si="40"/>
        <v>197500</v>
      </c>
      <c r="J90" s="62">
        <f t="shared" si="40"/>
        <v>236008</v>
      </c>
    </row>
    <row r="91" spans="1:10" s="55" customFormat="1" ht="13">
      <c r="B91" s="56"/>
      <c r="C91" s="73"/>
      <c r="D91" s="73"/>
      <c r="E91" s="73"/>
      <c r="F91" s="73"/>
      <c r="G91" s="73"/>
      <c r="H91" s="73"/>
      <c r="I91" s="73"/>
      <c r="J91" s="73"/>
    </row>
    <row r="92" spans="1:10" s="55" customFormat="1" ht="13">
      <c r="A92" s="53" t="s">
        <v>261</v>
      </c>
      <c r="B92" s="61"/>
      <c r="C92" s="73"/>
    </row>
    <row r="93" spans="1:10" s="55" customFormat="1" ht="13">
      <c r="B93" s="56" t="s">
        <v>235</v>
      </c>
      <c r="C93" s="73"/>
      <c r="D93" s="74"/>
      <c r="E93" s="75">
        <v>0</v>
      </c>
      <c r="F93" s="75">
        <v>1</v>
      </c>
      <c r="G93" s="75">
        <f>0</f>
        <v>0</v>
      </c>
      <c r="H93" s="75">
        <f>0</f>
        <v>0</v>
      </c>
      <c r="I93" s="75">
        <f>0</f>
        <v>0</v>
      </c>
      <c r="J93" s="75">
        <f>0</f>
        <v>0</v>
      </c>
    </row>
    <row r="94" spans="1:10" s="55" customFormat="1" ht="13">
      <c r="B94" s="56" t="s">
        <v>236</v>
      </c>
      <c r="D94" s="62">
        <f t="shared" ref="D94:J94" si="41">C96</f>
        <v>0</v>
      </c>
      <c r="E94" s="62">
        <f t="shared" si="41"/>
        <v>0</v>
      </c>
      <c r="F94" s="62">
        <f t="shared" si="41"/>
        <v>0</v>
      </c>
      <c r="G94" s="62">
        <f t="shared" si="41"/>
        <v>0</v>
      </c>
      <c r="H94" s="62">
        <f t="shared" si="41"/>
        <v>0</v>
      </c>
      <c r="I94" s="62">
        <f t="shared" si="41"/>
        <v>0</v>
      </c>
      <c r="J94" s="62">
        <f t="shared" si="41"/>
        <v>0</v>
      </c>
    </row>
    <row r="95" spans="1:10" s="55" customFormat="1" ht="16">
      <c r="B95" s="82" t="s">
        <v>222</v>
      </c>
      <c r="D95" s="67">
        <v>0</v>
      </c>
      <c r="E95" s="67">
        <v>0</v>
      </c>
      <c r="F95" s="67">
        <f>-$F$94*F93</f>
        <v>0</v>
      </c>
      <c r="G95" s="67">
        <f>-$F$94*G93</f>
        <v>0</v>
      </c>
      <c r="H95" s="67">
        <f>-$F$94*H93</f>
        <v>0</v>
      </c>
      <c r="I95" s="67">
        <f>-$F$94*I93</f>
        <v>0</v>
      </c>
      <c r="J95" s="67">
        <f>-$F$94*J93</f>
        <v>0</v>
      </c>
    </row>
    <row r="96" spans="1:10" s="55" customFormat="1" ht="13">
      <c r="B96" s="56" t="s">
        <v>237</v>
      </c>
      <c r="C96" s="62">
        <v>0</v>
      </c>
      <c r="D96" s="62">
        <f t="shared" ref="D96:J96" si="42">SUM(D94:D95)</f>
        <v>0</v>
      </c>
      <c r="E96" s="62">
        <f t="shared" si="42"/>
        <v>0</v>
      </c>
      <c r="F96" s="62">
        <f t="shared" si="42"/>
        <v>0</v>
      </c>
      <c r="G96" s="62">
        <f t="shared" si="42"/>
        <v>0</v>
      </c>
      <c r="H96" s="62">
        <f t="shared" si="42"/>
        <v>0</v>
      </c>
      <c r="I96" s="62">
        <f t="shared" si="42"/>
        <v>0</v>
      </c>
      <c r="J96" s="62">
        <f t="shared" si="42"/>
        <v>0</v>
      </c>
    </row>
    <row r="97" spans="1:10" s="55" customFormat="1" ht="13">
      <c r="B97" s="56" t="s">
        <v>238</v>
      </c>
      <c r="C97" s="76"/>
      <c r="D97" s="62">
        <f t="shared" ref="D97:J97" si="43">AVERAGE(C96:D96)</f>
        <v>0</v>
      </c>
      <c r="E97" s="62">
        <f t="shared" si="43"/>
        <v>0</v>
      </c>
      <c r="F97" s="62">
        <f t="shared" si="43"/>
        <v>0</v>
      </c>
      <c r="G97" s="62">
        <f t="shared" si="43"/>
        <v>0</v>
      </c>
      <c r="H97" s="62">
        <f t="shared" si="43"/>
        <v>0</v>
      </c>
      <c r="I97" s="62">
        <f t="shared" si="43"/>
        <v>0</v>
      </c>
      <c r="J97" s="62">
        <f t="shared" si="43"/>
        <v>0</v>
      </c>
    </row>
    <row r="98" spans="1:10" s="55" customFormat="1" ht="13">
      <c r="B98" s="56"/>
      <c r="C98" s="73"/>
      <c r="D98" s="73"/>
      <c r="E98" s="73"/>
      <c r="F98" s="73"/>
      <c r="G98" s="73"/>
      <c r="H98" s="73"/>
      <c r="I98" s="73"/>
      <c r="J98" s="73"/>
    </row>
    <row r="99" spans="1:10" s="55" customFormat="1" ht="13">
      <c r="B99" s="56" t="s">
        <v>239</v>
      </c>
      <c r="C99" s="73"/>
      <c r="D99" s="62">
        <f>D90+D95</f>
        <v>2076148</v>
      </c>
      <c r="E99" s="62">
        <f t="shared" ref="E99:J99" si="44">E90+E95</f>
        <v>-932648</v>
      </c>
      <c r="F99" s="62">
        <f t="shared" si="44"/>
        <v>-282286</v>
      </c>
      <c r="G99" s="62">
        <f t="shared" si="44"/>
        <v>197500</v>
      </c>
      <c r="H99" s="62">
        <f t="shared" si="44"/>
        <v>197500</v>
      </c>
      <c r="I99" s="62">
        <f t="shared" si="44"/>
        <v>197500</v>
      </c>
      <c r="J99" s="62">
        <f t="shared" si="44"/>
        <v>236008</v>
      </c>
    </row>
    <row r="100" spans="1:10" s="55" customFormat="1" ht="13">
      <c r="B100" s="56"/>
      <c r="C100" s="73"/>
      <c r="D100" s="73"/>
      <c r="E100" s="73"/>
      <c r="F100" s="73"/>
      <c r="G100" s="73"/>
      <c r="H100" s="73"/>
      <c r="I100" s="73"/>
      <c r="J100" s="73"/>
    </row>
    <row r="101" spans="1:10" s="55" customFormat="1" ht="13">
      <c r="A101" s="53" t="s">
        <v>262</v>
      </c>
      <c r="B101" s="61"/>
      <c r="C101" s="73"/>
    </row>
    <row r="102" spans="1:10" s="55" customFormat="1" ht="13">
      <c r="B102" s="56" t="s">
        <v>235</v>
      </c>
      <c r="C102" s="73"/>
      <c r="D102" s="74"/>
      <c r="E102" s="75">
        <v>0</v>
      </c>
      <c r="F102" s="75">
        <f>0%</f>
        <v>0</v>
      </c>
      <c r="G102" s="75">
        <f>0%</f>
        <v>0</v>
      </c>
      <c r="H102" s="75">
        <f>0%</f>
        <v>0</v>
      </c>
      <c r="I102" s="75">
        <f>0%</f>
        <v>0</v>
      </c>
      <c r="J102" s="75">
        <f>0%</f>
        <v>0</v>
      </c>
    </row>
    <row r="103" spans="1:10" s="55" customFormat="1" ht="13">
      <c r="B103" s="56" t="s">
        <v>236</v>
      </c>
      <c r="D103" s="62">
        <f t="shared" ref="D103:J103" si="45">C105</f>
        <v>0</v>
      </c>
      <c r="E103" s="62">
        <f t="shared" si="45"/>
        <v>0</v>
      </c>
      <c r="F103" s="62">
        <f t="shared" si="45"/>
        <v>5220000</v>
      </c>
      <c r="G103" s="62">
        <f t="shared" si="45"/>
        <v>6768000</v>
      </c>
      <c r="H103" s="62">
        <f t="shared" si="45"/>
        <v>7902000</v>
      </c>
      <c r="I103" s="62">
        <f t="shared" si="45"/>
        <v>8676000</v>
      </c>
      <c r="J103" s="62">
        <f t="shared" si="45"/>
        <v>9234000</v>
      </c>
    </row>
    <row r="104" spans="1:10" s="55" customFormat="1" ht="16">
      <c r="B104" s="82" t="s">
        <v>222</v>
      </c>
      <c r="D104" s="67">
        <v>0</v>
      </c>
      <c r="E104" s="67">
        <f>360000*14.5</f>
        <v>5220000</v>
      </c>
      <c r="F104" s="67">
        <f>(360000*F127)-E105</f>
        <v>1548000</v>
      </c>
      <c r="G104" s="67">
        <f>(360000*G127)-F104-E105</f>
        <v>1134000</v>
      </c>
      <c r="H104" s="67">
        <f>(360000*H127)-G104-F104-E105</f>
        <v>774000</v>
      </c>
      <c r="I104" s="67">
        <f>(360000*I127)-G104-F104-E105-H104</f>
        <v>558000</v>
      </c>
      <c r="J104" s="67">
        <f>(360000*J127)-G104-F104-E105-H104-I104</f>
        <v>507600</v>
      </c>
    </row>
    <row r="105" spans="1:10" s="55" customFormat="1" ht="13">
      <c r="B105" s="56" t="s">
        <v>237</v>
      </c>
      <c r="C105" s="62">
        <v>0</v>
      </c>
      <c r="D105" s="62">
        <f t="shared" ref="D105:J105" si="46">SUM(D103:D104)</f>
        <v>0</v>
      </c>
      <c r="E105" s="62">
        <f t="shared" si="46"/>
        <v>5220000</v>
      </c>
      <c r="F105" s="62">
        <f t="shared" si="46"/>
        <v>6768000</v>
      </c>
      <c r="G105" s="62">
        <f t="shared" si="46"/>
        <v>7902000</v>
      </c>
      <c r="H105" s="62">
        <f t="shared" si="46"/>
        <v>8676000</v>
      </c>
      <c r="I105" s="62">
        <f t="shared" si="46"/>
        <v>9234000</v>
      </c>
      <c r="J105" s="62">
        <f t="shared" si="46"/>
        <v>9741600</v>
      </c>
    </row>
    <row r="106" spans="1:10" s="55" customFormat="1" ht="13">
      <c r="B106" s="56" t="s">
        <v>238</v>
      </c>
      <c r="C106" s="76"/>
      <c r="D106" s="62">
        <f t="shared" ref="D106:J106" si="47">AVERAGE(C105:D105)</f>
        <v>0</v>
      </c>
      <c r="E106" s="62">
        <f t="shared" si="47"/>
        <v>2610000</v>
      </c>
      <c r="F106" s="62">
        <f t="shared" si="47"/>
        <v>5994000</v>
      </c>
      <c r="G106" s="62">
        <f t="shared" si="47"/>
        <v>7335000</v>
      </c>
      <c r="H106" s="62">
        <f t="shared" si="47"/>
        <v>8289000</v>
      </c>
      <c r="I106" s="62">
        <f t="shared" si="47"/>
        <v>8955000</v>
      </c>
      <c r="J106" s="62">
        <f t="shared" si="47"/>
        <v>9487800</v>
      </c>
    </row>
    <row r="107" spans="1:10" s="55" customFormat="1" ht="13">
      <c r="B107" s="56"/>
      <c r="C107" s="73"/>
      <c r="D107" s="73"/>
      <c r="E107" s="73"/>
      <c r="F107" s="73"/>
      <c r="G107" s="73"/>
      <c r="H107" s="73"/>
      <c r="I107" s="73"/>
      <c r="J107" s="73"/>
    </row>
    <row r="108" spans="1:10" s="55" customFormat="1" ht="13">
      <c r="B108" s="56" t="s">
        <v>239</v>
      </c>
      <c r="C108" s="73"/>
      <c r="D108" s="62">
        <f t="shared" ref="D108:J108" si="48">D99+D104</f>
        <v>2076148</v>
      </c>
      <c r="E108" s="62">
        <f t="shared" si="48"/>
        <v>4287352</v>
      </c>
      <c r="F108" s="62">
        <f t="shared" si="48"/>
        <v>1265714</v>
      </c>
      <c r="G108" s="62">
        <f t="shared" si="48"/>
        <v>1331500</v>
      </c>
      <c r="H108" s="62">
        <f t="shared" si="48"/>
        <v>971500</v>
      </c>
      <c r="I108" s="62">
        <f t="shared" si="48"/>
        <v>755500</v>
      </c>
      <c r="J108" s="62">
        <f t="shared" si="48"/>
        <v>743608</v>
      </c>
    </row>
    <row r="109" spans="1:10" s="55" customFormat="1" ht="13">
      <c r="B109" s="56"/>
      <c r="C109" s="73"/>
      <c r="D109" s="73"/>
      <c r="E109" s="73"/>
      <c r="F109" s="73"/>
      <c r="G109" s="73"/>
      <c r="H109" s="73"/>
      <c r="I109" s="73"/>
      <c r="J109" s="73"/>
    </row>
    <row r="110" spans="1:10" s="55" customFormat="1" ht="13">
      <c r="A110" s="53" t="s">
        <v>240</v>
      </c>
      <c r="B110" s="61"/>
      <c r="C110" s="73"/>
    </row>
    <row r="111" spans="1:10" s="55" customFormat="1" ht="13">
      <c r="B111" s="56" t="s">
        <v>236</v>
      </c>
      <c r="D111" s="62">
        <f t="shared" ref="D111:J111" si="49">C113</f>
        <v>0</v>
      </c>
      <c r="E111" s="62">
        <f t="shared" si="49"/>
        <v>0</v>
      </c>
      <c r="F111" s="62">
        <f t="shared" si="49"/>
        <v>0</v>
      </c>
      <c r="G111" s="62">
        <f t="shared" si="49"/>
        <v>0</v>
      </c>
      <c r="H111" s="62">
        <f t="shared" si="49"/>
        <v>0</v>
      </c>
      <c r="I111" s="62">
        <f t="shared" si="49"/>
        <v>0</v>
      </c>
      <c r="J111" s="62">
        <f t="shared" si="49"/>
        <v>0</v>
      </c>
    </row>
    <row r="112" spans="1:10" s="55" customFormat="1" ht="16">
      <c r="B112" s="82" t="s">
        <v>222</v>
      </c>
      <c r="D112" s="77">
        <f t="shared" ref="D112:J112" si="50">-MIN(D9,D111)</f>
        <v>0</v>
      </c>
      <c r="E112" s="77">
        <f t="shared" si="50"/>
        <v>0</v>
      </c>
      <c r="F112" s="77">
        <f t="shared" si="50"/>
        <v>0</v>
      </c>
      <c r="G112" s="77">
        <f t="shared" si="50"/>
        <v>0</v>
      </c>
      <c r="H112" s="77">
        <f t="shared" si="50"/>
        <v>0</v>
      </c>
      <c r="I112" s="77">
        <f t="shared" si="50"/>
        <v>0</v>
      </c>
      <c r="J112" s="77">
        <f t="shared" si="50"/>
        <v>0</v>
      </c>
    </row>
    <row r="113" spans="1:11" s="55" customFormat="1" ht="13">
      <c r="B113" s="56" t="s">
        <v>237</v>
      </c>
      <c r="C113" s="62">
        <v>0</v>
      </c>
      <c r="D113" s="62">
        <f t="shared" ref="D113:J113" si="51">SUM(D111:D112)</f>
        <v>0</v>
      </c>
      <c r="E113" s="62">
        <f t="shared" si="51"/>
        <v>0</v>
      </c>
      <c r="F113" s="62">
        <f t="shared" si="51"/>
        <v>0</v>
      </c>
      <c r="G113" s="62">
        <f t="shared" si="51"/>
        <v>0</v>
      </c>
      <c r="H113" s="62">
        <f t="shared" si="51"/>
        <v>0</v>
      </c>
      <c r="I113" s="62">
        <f t="shared" si="51"/>
        <v>0</v>
      </c>
      <c r="J113" s="62">
        <f t="shared" si="51"/>
        <v>0</v>
      </c>
    </row>
    <row r="114" spans="1:11" s="55" customFormat="1" ht="13">
      <c r="B114" s="56" t="s">
        <v>238</v>
      </c>
      <c r="C114" s="76"/>
      <c r="D114" s="62">
        <f t="shared" ref="D114:J114" si="52">AVERAGE(C113:D113)</f>
        <v>0</v>
      </c>
      <c r="E114" s="62">
        <f t="shared" si="52"/>
        <v>0</v>
      </c>
      <c r="F114" s="62">
        <f t="shared" si="52"/>
        <v>0</v>
      </c>
      <c r="G114" s="62">
        <f t="shared" si="52"/>
        <v>0</v>
      </c>
      <c r="H114" s="62">
        <f t="shared" si="52"/>
        <v>0</v>
      </c>
      <c r="I114" s="62">
        <f t="shared" si="52"/>
        <v>0</v>
      </c>
      <c r="J114" s="62">
        <f t="shared" si="52"/>
        <v>0</v>
      </c>
    </row>
    <row r="115" spans="1:11" s="55" customFormat="1" ht="13">
      <c r="B115" s="56"/>
      <c r="C115" s="73"/>
      <c r="D115" s="73"/>
      <c r="E115" s="73"/>
      <c r="F115" s="73"/>
      <c r="G115" s="73"/>
      <c r="H115" s="73"/>
      <c r="I115" s="73"/>
      <c r="J115" s="73"/>
    </row>
    <row r="116" spans="1:11" s="55" customFormat="1" ht="13">
      <c r="B116" s="56" t="s">
        <v>239</v>
      </c>
      <c r="C116" s="73"/>
      <c r="D116" s="62">
        <f t="shared" ref="D116:J116" si="53">D99+D112</f>
        <v>2076148</v>
      </c>
      <c r="E116" s="62">
        <f t="shared" si="53"/>
        <v>-932648</v>
      </c>
      <c r="F116" s="62">
        <f t="shared" si="53"/>
        <v>-282286</v>
      </c>
      <c r="G116" s="62">
        <f t="shared" si="53"/>
        <v>197500</v>
      </c>
      <c r="H116" s="62">
        <f t="shared" si="53"/>
        <v>197500</v>
      </c>
      <c r="I116" s="62">
        <f t="shared" si="53"/>
        <v>197500</v>
      </c>
      <c r="J116" s="62">
        <f t="shared" si="53"/>
        <v>236008</v>
      </c>
    </row>
    <row r="117" spans="1:11" s="55" customFormat="1" ht="13">
      <c r="B117" s="56"/>
      <c r="C117" s="73"/>
      <c r="D117" s="73"/>
      <c r="E117" s="73"/>
      <c r="F117" s="73"/>
      <c r="G117" s="73"/>
      <c r="H117" s="73"/>
      <c r="I117" s="73"/>
      <c r="J117" s="73"/>
    </row>
    <row r="118" spans="1:11" s="53" customFormat="1" ht="13">
      <c r="A118" s="53" t="s">
        <v>241</v>
      </c>
      <c r="C118" s="73"/>
      <c r="D118" s="65">
        <f>D13+D22+D111+D31+D40+D49+D58+D67+D76</f>
        <v>1525339</v>
      </c>
      <c r="E118" s="65">
        <f t="shared" ref="E118:J119" si="54">E13+E22+E111+E31+E40+E49+E58+E67+E76+E85+E94+E103</f>
        <v>3793743</v>
      </c>
      <c r="F118" s="65">
        <f t="shared" si="54"/>
        <v>5711299</v>
      </c>
      <c r="G118" s="65">
        <f t="shared" si="54"/>
        <v>6777013</v>
      </c>
      <c r="H118" s="65">
        <f t="shared" si="54"/>
        <v>7908513</v>
      </c>
      <c r="I118" s="65">
        <f t="shared" si="54"/>
        <v>8680013</v>
      </c>
      <c r="J118" s="65">
        <f t="shared" si="54"/>
        <v>9235513</v>
      </c>
    </row>
    <row r="119" spans="1:11" ht="17">
      <c r="B119" s="55" t="s">
        <v>242</v>
      </c>
      <c r="C119" s="63"/>
      <c r="D119" s="503">
        <f>D14+D23+D112+D32+D41+D50+D59+D68+D77+D86+D95+D104</f>
        <v>2268404</v>
      </c>
      <c r="E119" s="67">
        <f t="shared" si="54"/>
        <v>1917556</v>
      </c>
      <c r="F119" s="67">
        <f t="shared" si="54"/>
        <v>1065714</v>
      </c>
      <c r="G119" s="67">
        <f t="shared" si="54"/>
        <v>1131500</v>
      </c>
      <c r="H119" s="67">
        <f t="shared" si="54"/>
        <v>771500</v>
      </c>
      <c r="I119" s="67">
        <f t="shared" si="54"/>
        <v>555500</v>
      </c>
      <c r="J119" s="67">
        <f t="shared" si="54"/>
        <v>506087</v>
      </c>
    </row>
    <row r="120" spans="1:11">
      <c r="A120" s="53" t="s">
        <v>243</v>
      </c>
      <c r="C120" s="65"/>
      <c r="D120" s="65">
        <f t="shared" ref="D120:J120" si="55">SUM(D118:D119)</f>
        <v>3793743</v>
      </c>
      <c r="E120" s="65">
        <f t="shared" si="55"/>
        <v>5711299</v>
      </c>
      <c r="F120" s="65">
        <f t="shared" si="55"/>
        <v>6777013</v>
      </c>
      <c r="G120" s="65">
        <f t="shared" si="55"/>
        <v>7908513</v>
      </c>
      <c r="H120" s="65">
        <f t="shared" si="55"/>
        <v>8680013</v>
      </c>
      <c r="I120" s="65">
        <f t="shared" si="55"/>
        <v>9235513</v>
      </c>
      <c r="J120" s="65">
        <f t="shared" si="55"/>
        <v>9741600</v>
      </c>
    </row>
    <row r="121" spans="1:11">
      <c r="A121" s="55" t="s">
        <v>238</v>
      </c>
      <c r="D121" s="62">
        <f>AVERAGE(D120,D118)</f>
        <v>2659541</v>
      </c>
      <c r="E121" s="62">
        <f t="shared" ref="E121:J121" si="56">AVERAGE(E120,E118)</f>
        <v>4752521</v>
      </c>
      <c r="F121" s="62">
        <f t="shared" si="56"/>
        <v>6244156</v>
      </c>
      <c r="G121" s="62">
        <f t="shared" si="56"/>
        <v>7342763</v>
      </c>
      <c r="H121" s="62">
        <f t="shared" si="56"/>
        <v>8294263</v>
      </c>
      <c r="I121" s="62">
        <f t="shared" si="56"/>
        <v>8957763</v>
      </c>
      <c r="J121" s="62">
        <f t="shared" si="56"/>
        <v>9488556.5</v>
      </c>
    </row>
    <row r="123" spans="1:11">
      <c r="A123" s="55" t="s">
        <v>224</v>
      </c>
      <c r="C123" s="62"/>
      <c r="D123" s="62">
        <f>'2. Balance Modelo'!D6</f>
        <v>0</v>
      </c>
      <c r="E123" s="62">
        <f>'2. Balance Modelo'!E6</f>
        <v>0</v>
      </c>
      <c r="F123" s="62">
        <f>'2. Balance Modelo'!F6</f>
        <v>0</v>
      </c>
      <c r="G123" s="62">
        <f>'2. Balance Modelo'!G6</f>
        <v>0</v>
      </c>
      <c r="H123" s="62">
        <f>'2. Balance Modelo'!H6</f>
        <v>0</v>
      </c>
      <c r="I123" s="62">
        <f>'2. Balance Modelo'!I6</f>
        <v>0</v>
      </c>
      <c r="J123" s="62">
        <f>'2. Balance Modelo'!J6</f>
        <v>6949</v>
      </c>
    </row>
    <row r="124" spans="1:11">
      <c r="A124" s="55" t="s">
        <v>226</v>
      </c>
      <c r="C124" s="63"/>
      <c r="D124" s="62">
        <f>'2. Balance Modelo'!E6</f>
        <v>0</v>
      </c>
      <c r="E124" s="62">
        <f>'2. Balance Modelo'!F6</f>
        <v>0</v>
      </c>
      <c r="F124" s="62">
        <f>'2. Balance Modelo'!G6</f>
        <v>0</v>
      </c>
      <c r="G124" s="62">
        <f>'2. Balance Modelo'!H6</f>
        <v>0</v>
      </c>
      <c r="H124" s="62">
        <f>'2. Balance Modelo'!I6</f>
        <v>0</v>
      </c>
      <c r="I124" s="62">
        <f>'2. Balance Modelo'!J6</f>
        <v>6949</v>
      </c>
      <c r="J124" s="62">
        <f>'2. Balance Modelo'!K6</f>
        <v>793</v>
      </c>
    </row>
    <row r="125" spans="1:11">
      <c r="A125" s="58" t="s">
        <v>227</v>
      </c>
      <c r="B125" s="68"/>
      <c r="C125" s="69"/>
      <c r="D125" s="69">
        <f t="shared" ref="D125:J125" si="57">AVERAGE(D123:D124)</f>
        <v>0</v>
      </c>
      <c r="E125" s="69">
        <f t="shared" si="57"/>
        <v>0</v>
      </c>
      <c r="F125" s="69">
        <f t="shared" si="57"/>
        <v>0</v>
      </c>
      <c r="G125" s="69">
        <f t="shared" si="57"/>
        <v>0</v>
      </c>
      <c r="H125" s="69">
        <f t="shared" si="57"/>
        <v>0</v>
      </c>
      <c r="I125" s="69">
        <f t="shared" si="57"/>
        <v>3474.5</v>
      </c>
      <c r="J125" s="69">
        <f t="shared" si="57"/>
        <v>3871</v>
      </c>
    </row>
    <row r="127" spans="1:11" ht="15">
      <c r="A127" s="122" t="s">
        <v>275</v>
      </c>
      <c r="B127" s="147"/>
      <c r="C127" s="147"/>
      <c r="D127" s="123">
        <v>8.5599000000000007</v>
      </c>
      <c r="E127" s="123">
        <v>12.5</v>
      </c>
      <c r="F127" s="123">
        <v>18.8</v>
      </c>
      <c r="G127" s="123">
        <v>21.95</v>
      </c>
      <c r="H127" s="123">
        <v>24.1</v>
      </c>
      <c r="I127" s="123">
        <v>25.65</v>
      </c>
      <c r="J127" s="123">
        <v>27.06</v>
      </c>
      <c r="K127" s="90"/>
    </row>
    <row r="128" spans="1:11">
      <c r="A128" s="53"/>
      <c r="D128" s="86"/>
      <c r="E128" s="86"/>
      <c r="F128" s="86"/>
      <c r="G128" s="86"/>
      <c r="H128" s="86"/>
      <c r="I128" s="86"/>
      <c r="J128" s="86"/>
    </row>
    <row r="130" spans="1:10">
      <c r="A130" s="53" t="s">
        <v>244</v>
      </c>
    </row>
    <row r="131" spans="1:10">
      <c r="B131" s="55" t="s">
        <v>245</v>
      </c>
      <c r="C131" s="88" t="s">
        <v>172</v>
      </c>
      <c r="D131" s="87">
        <f>25%</f>
        <v>0.25</v>
      </c>
      <c r="E131" s="87">
        <v>0.15</v>
      </c>
      <c r="F131" s="87">
        <v>0.1</v>
      </c>
      <c r="G131" s="87">
        <v>0.05</v>
      </c>
      <c r="H131" s="87">
        <v>0.05</v>
      </c>
      <c r="I131" s="87">
        <v>0.05</v>
      </c>
      <c r="J131" s="87">
        <v>0.05</v>
      </c>
    </row>
    <row r="132" spans="1:10">
      <c r="B132" s="55" t="str">
        <f>A11</f>
        <v>APSA NCN Series I due 2017</v>
      </c>
      <c r="C132" s="88" t="s">
        <v>171</v>
      </c>
      <c r="D132" s="87">
        <f>7.875%</f>
        <v>7.8750000000000001E-2</v>
      </c>
      <c r="E132" s="87">
        <f>7.875%</f>
        <v>7.8750000000000001E-2</v>
      </c>
      <c r="F132" s="87">
        <f>7.875%</f>
        <v>7.8750000000000001E-2</v>
      </c>
      <c r="G132" s="87">
        <f t="shared" ref="G132:J142" si="58">F132</f>
        <v>7.8750000000000001E-2</v>
      </c>
      <c r="H132" s="87">
        <f t="shared" si="58"/>
        <v>7.8750000000000001E-2</v>
      </c>
      <c r="I132" s="87">
        <f t="shared" si="58"/>
        <v>7.8750000000000001E-2</v>
      </c>
      <c r="J132" s="87">
        <f t="shared" si="58"/>
        <v>7.8750000000000001E-2</v>
      </c>
    </row>
    <row r="133" spans="1:10">
      <c r="B133" s="55" t="str">
        <f>A29</f>
        <v>Syndicated loans</v>
      </c>
      <c r="C133" s="88" t="s">
        <v>172</v>
      </c>
      <c r="D133" s="87">
        <f>15.25%</f>
        <v>0.1525</v>
      </c>
      <c r="E133" s="87">
        <f>15.25%</f>
        <v>0.1525</v>
      </c>
      <c r="F133" s="87">
        <f>15.25%</f>
        <v>0.1525</v>
      </c>
      <c r="G133" s="87">
        <f t="shared" si="58"/>
        <v>0.1525</v>
      </c>
      <c r="H133" s="87">
        <f t="shared" si="58"/>
        <v>0.1525</v>
      </c>
      <c r="I133" s="87">
        <f t="shared" si="58"/>
        <v>0.1525</v>
      </c>
      <c r="J133" s="87">
        <f t="shared" si="58"/>
        <v>0.1525</v>
      </c>
    </row>
    <row r="134" spans="1:10">
      <c r="B134" s="55" t="str">
        <f>A38</f>
        <v>Banco Provincia de Buenos Aires loan </v>
      </c>
      <c r="C134" s="88" t="s">
        <v>172</v>
      </c>
      <c r="D134" s="87">
        <f>23%</f>
        <v>0.23</v>
      </c>
      <c r="E134" s="87">
        <f>23%</f>
        <v>0.23</v>
      </c>
      <c r="F134" s="87">
        <f>23%</f>
        <v>0.23</v>
      </c>
      <c r="G134" s="87">
        <f t="shared" si="58"/>
        <v>0.23</v>
      </c>
      <c r="H134" s="87">
        <f t="shared" si="58"/>
        <v>0.23</v>
      </c>
      <c r="I134" s="87">
        <f t="shared" si="58"/>
        <v>0.23</v>
      </c>
      <c r="J134" s="87">
        <f t="shared" si="58"/>
        <v>0.23</v>
      </c>
    </row>
    <row r="135" spans="1:10">
      <c r="B135" s="55" t="str">
        <f>A47</f>
        <v>Bank loans</v>
      </c>
      <c r="C135" s="88" t="s">
        <v>172</v>
      </c>
      <c r="D135" s="89">
        <f>25%</f>
        <v>0.25</v>
      </c>
      <c r="E135" s="89">
        <f>25%</f>
        <v>0.25</v>
      </c>
      <c r="F135" s="89">
        <f>25%</f>
        <v>0.25</v>
      </c>
      <c r="G135" s="89">
        <f t="shared" si="58"/>
        <v>0.25</v>
      </c>
      <c r="H135" s="89">
        <f t="shared" si="58"/>
        <v>0.25</v>
      </c>
      <c r="I135" s="89">
        <f t="shared" si="58"/>
        <v>0.25</v>
      </c>
      <c r="J135" s="89">
        <f t="shared" si="58"/>
        <v>0.25</v>
      </c>
    </row>
    <row r="136" spans="1:10">
      <c r="B136" s="55" t="str">
        <f>A56</f>
        <v>Bank overdrafts</v>
      </c>
      <c r="C136" s="88" t="s">
        <v>172</v>
      </c>
      <c r="D136" s="89">
        <f>25%</f>
        <v>0.25</v>
      </c>
      <c r="E136" s="89">
        <f>25%</f>
        <v>0.25</v>
      </c>
      <c r="F136" s="89">
        <f>25%</f>
        <v>0.25</v>
      </c>
      <c r="G136" s="89">
        <f t="shared" si="58"/>
        <v>0.25</v>
      </c>
      <c r="H136" s="89">
        <f t="shared" si="58"/>
        <v>0.25</v>
      </c>
      <c r="I136" s="89">
        <f t="shared" si="58"/>
        <v>0.25</v>
      </c>
      <c r="J136" s="89">
        <f t="shared" si="58"/>
        <v>0.25</v>
      </c>
    </row>
    <row r="137" spans="1:10">
      <c r="B137" s="55" t="str">
        <f>A65</f>
        <v>Financial leases</v>
      </c>
      <c r="C137" s="88" t="s">
        <v>172</v>
      </c>
      <c r="D137" s="89">
        <f>25%</f>
        <v>0.25</v>
      </c>
      <c r="E137" s="89">
        <f>25%</f>
        <v>0.25</v>
      </c>
      <c r="F137" s="89">
        <f>25%</f>
        <v>0.25</v>
      </c>
      <c r="G137" s="89">
        <f t="shared" si="58"/>
        <v>0.25</v>
      </c>
      <c r="H137" s="89">
        <f t="shared" si="58"/>
        <v>0.25</v>
      </c>
      <c r="I137" s="89">
        <f t="shared" si="58"/>
        <v>0.25</v>
      </c>
      <c r="J137" s="89">
        <f t="shared" si="58"/>
        <v>0.25</v>
      </c>
    </row>
    <row r="138" spans="1:10">
      <c r="B138" s="55" t="str">
        <f>A74</f>
        <v>Related parties transactions</v>
      </c>
      <c r="C138" s="88" t="s">
        <v>171</v>
      </c>
      <c r="D138" s="87">
        <f>8.5%</f>
        <v>8.5000000000000006E-2</v>
      </c>
      <c r="E138" s="87">
        <f>8.5%</f>
        <v>8.5000000000000006E-2</v>
      </c>
      <c r="F138" s="87">
        <f>8.5%</f>
        <v>8.5000000000000006E-2</v>
      </c>
      <c r="G138" s="87">
        <f t="shared" si="58"/>
        <v>8.5000000000000006E-2</v>
      </c>
      <c r="H138" s="87">
        <f t="shared" si="58"/>
        <v>8.5000000000000006E-2</v>
      </c>
      <c r="I138" s="87">
        <f t="shared" si="58"/>
        <v>8.5000000000000006E-2</v>
      </c>
      <c r="J138" s="87">
        <f t="shared" si="58"/>
        <v>8.5000000000000006E-2</v>
      </c>
    </row>
    <row r="139" spans="1:10">
      <c r="B139" s="55" t="str">
        <f>A83</f>
        <v>NCN Class I due 2017</v>
      </c>
      <c r="C139" s="88" t="s">
        <v>172</v>
      </c>
      <c r="D139" s="87">
        <f>26.5%</f>
        <v>0.26500000000000001</v>
      </c>
      <c r="E139" s="87">
        <f>26.5%</f>
        <v>0.26500000000000001</v>
      </c>
      <c r="F139" s="87">
        <f>26.5%</f>
        <v>0.26500000000000001</v>
      </c>
      <c r="G139" s="87">
        <f t="shared" si="58"/>
        <v>0.26500000000000001</v>
      </c>
      <c r="H139" s="87">
        <f t="shared" si="58"/>
        <v>0.26500000000000001</v>
      </c>
      <c r="I139" s="87">
        <f t="shared" si="58"/>
        <v>0.26500000000000001</v>
      </c>
      <c r="J139" s="87">
        <f t="shared" si="58"/>
        <v>0.26500000000000001</v>
      </c>
    </row>
    <row r="140" spans="1:10">
      <c r="B140" s="55" t="str">
        <f>A92</f>
        <v>Repurchase agreement w/ haircut</v>
      </c>
      <c r="C140" s="88" t="s">
        <v>172</v>
      </c>
      <c r="D140" s="89">
        <f>25%</f>
        <v>0.25</v>
      </c>
      <c r="E140" s="89">
        <f>25%</f>
        <v>0.25</v>
      </c>
      <c r="F140" s="89">
        <f>25%</f>
        <v>0.25</v>
      </c>
      <c r="G140" s="89">
        <f t="shared" si="58"/>
        <v>0.25</v>
      </c>
      <c r="H140" s="89">
        <f t="shared" si="58"/>
        <v>0.25</v>
      </c>
      <c r="I140" s="89">
        <f t="shared" si="58"/>
        <v>0.25</v>
      </c>
      <c r="J140" s="89">
        <f t="shared" si="58"/>
        <v>0.25</v>
      </c>
    </row>
    <row r="141" spans="1:10">
      <c r="B141" s="55" t="str">
        <f>A101</f>
        <v>IRSA CP 2023</v>
      </c>
      <c r="C141" s="88" t="s">
        <v>171</v>
      </c>
      <c r="D141" s="87">
        <f>8.75%</f>
        <v>8.7499999999999994E-2</v>
      </c>
      <c r="E141" s="87">
        <f>8.75%</f>
        <v>8.7499999999999994E-2</v>
      </c>
      <c r="F141" s="87">
        <f>8.75%</f>
        <v>8.7499999999999994E-2</v>
      </c>
      <c r="G141" s="87">
        <f t="shared" si="58"/>
        <v>8.7499999999999994E-2</v>
      </c>
      <c r="H141" s="87">
        <f t="shared" si="58"/>
        <v>8.7499999999999994E-2</v>
      </c>
      <c r="I141" s="87">
        <f t="shared" si="58"/>
        <v>8.7499999999999994E-2</v>
      </c>
      <c r="J141" s="87">
        <f t="shared" si="58"/>
        <v>8.7499999999999994E-2</v>
      </c>
    </row>
    <row r="142" spans="1:10">
      <c r="B142" s="55" t="str">
        <f>A110</f>
        <v>REVOLVER</v>
      </c>
      <c r="C142" s="88" t="s">
        <v>172</v>
      </c>
      <c r="D142" s="89">
        <f>25%</f>
        <v>0.25</v>
      </c>
      <c r="E142" s="89">
        <f>25%</f>
        <v>0.25</v>
      </c>
      <c r="F142" s="89">
        <f>25%</f>
        <v>0.25</v>
      </c>
      <c r="G142" s="89">
        <f t="shared" si="58"/>
        <v>0.25</v>
      </c>
      <c r="H142" s="89">
        <f t="shared" si="58"/>
        <v>0.25</v>
      </c>
      <c r="I142" s="89">
        <f t="shared" si="58"/>
        <v>0.25</v>
      </c>
      <c r="J142" s="89">
        <f t="shared" si="58"/>
        <v>0.25</v>
      </c>
    </row>
    <row r="143" spans="1:10">
      <c r="B143" s="55"/>
      <c r="D143" s="78"/>
      <c r="E143" s="78"/>
      <c r="F143" s="78"/>
    </row>
    <row r="144" spans="1:10">
      <c r="A144" s="53" t="s">
        <v>246</v>
      </c>
    </row>
    <row r="145" spans="1:10">
      <c r="B145" s="55" t="str">
        <f>B131</f>
        <v>Cash &amp; Cash Equivalents</v>
      </c>
      <c r="C145" s="79">
        <v>2</v>
      </c>
      <c r="D145" s="62">
        <f>CHOOSE($C$145,D123,D125)*D131</f>
        <v>0</v>
      </c>
      <c r="E145" s="62">
        <f t="shared" ref="E145:J145" si="59">CHOOSE($C$145,E123,E125)*E131</f>
        <v>0</v>
      </c>
      <c r="F145" s="62">
        <f t="shared" si="59"/>
        <v>0</v>
      </c>
      <c r="G145" s="62">
        <f t="shared" si="59"/>
        <v>0</v>
      </c>
      <c r="H145" s="62">
        <f t="shared" si="59"/>
        <v>0</v>
      </c>
      <c r="I145" s="62">
        <f t="shared" si="59"/>
        <v>173.72500000000002</v>
      </c>
      <c r="J145" s="62">
        <f t="shared" si="59"/>
        <v>193.55</v>
      </c>
    </row>
    <row r="146" spans="1:10">
      <c r="C146" s="56" t="s">
        <v>247</v>
      </c>
      <c r="F146" s="92"/>
    </row>
    <row r="147" spans="1:10">
      <c r="A147" s="53" t="s">
        <v>249</v>
      </c>
      <c r="C147" s="55" t="s">
        <v>248</v>
      </c>
    </row>
    <row r="148" spans="1:10">
      <c r="B148" s="55" t="str">
        <f t="shared" ref="B148:B158" si="60">B132</f>
        <v>APSA NCN Series I due 2017</v>
      </c>
      <c r="C148" s="62"/>
      <c r="D148" s="148">
        <f t="shared" ref="D148:J148" si="61">CHOOSE($C$145,D13,D16)*D132</f>
        <v>77713.177500000005</v>
      </c>
      <c r="E148" s="148">
        <f t="shared" si="61"/>
        <v>42717.858749999999</v>
      </c>
      <c r="F148" s="148">
        <f t="shared" si="61"/>
        <v>0</v>
      </c>
      <c r="G148" s="148">
        <f t="shared" si="61"/>
        <v>0</v>
      </c>
      <c r="H148" s="148">
        <f t="shared" si="61"/>
        <v>0</v>
      </c>
      <c r="I148" s="148">
        <f t="shared" si="61"/>
        <v>0</v>
      </c>
      <c r="J148" s="148">
        <f t="shared" si="61"/>
        <v>0</v>
      </c>
    </row>
    <row r="149" spans="1:10">
      <c r="B149" s="55" t="str">
        <f t="shared" si="60"/>
        <v>Syndicated loans</v>
      </c>
      <c r="C149" s="63"/>
      <c r="D149" s="148">
        <f t="shared" ref="D149:J149" si="62">CHOOSE($C$145,D31,D34)*D133</f>
        <v>19198.834999999999</v>
      </c>
      <c r="E149" s="148">
        <f t="shared" si="62"/>
        <v>5755.7312499999998</v>
      </c>
      <c r="F149" s="148">
        <f t="shared" si="62"/>
        <v>0</v>
      </c>
      <c r="G149" s="148">
        <f t="shared" si="62"/>
        <v>0</v>
      </c>
      <c r="H149" s="148">
        <f t="shared" si="62"/>
        <v>0</v>
      </c>
      <c r="I149" s="148">
        <f t="shared" si="62"/>
        <v>0</v>
      </c>
      <c r="J149" s="148">
        <f t="shared" si="62"/>
        <v>0</v>
      </c>
    </row>
    <row r="150" spans="1:10">
      <c r="B150" s="55" t="str">
        <f t="shared" si="60"/>
        <v>Banco Provincia de Buenos Aires loan </v>
      </c>
      <c r="C150" s="63"/>
      <c r="D150" s="148">
        <f t="shared" ref="D150:J150" si="63">CHOOSE($C$145,D40,D43)*D134</f>
        <v>2964.125</v>
      </c>
      <c r="E150" s="148">
        <f t="shared" si="63"/>
        <v>743.82</v>
      </c>
      <c r="F150" s="148">
        <f t="shared" si="63"/>
        <v>0</v>
      </c>
      <c r="G150" s="148">
        <f t="shared" si="63"/>
        <v>0</v>
      </c>
      <c r="H150" s="148">
        <f t="shared" si="63"/>
        <v>0</v>
      </c>
      <c r="I150" s="148">
        <f t="shared" si="63"/>
        <v>0</v>
      </c>
      <c r="J150" s="148">
        <f t="shared" si="63"/>
        <v>0</v>
      </c>
    </row>
    <row r="151" spans="1:10">
      <c r="B151" s="55" t="str">
        <f t="shared" si="60"/>
        <v>Bank loans</v>
      </c>
      <c r="C151" s="63"/>
      <c r="D151" s="148">
        <f t="shared" ref="D151:J151" si="64">CHOOSE($C$145,D49,D52)*D135</f>
        <v>2480.125</v>
      </c>
      <c r="E151" s="148">
        <f t="shared" si="64"/>
        <v>3190.75</v>
      </c>
      <c r="F151" s="148">
        <f t="shared" si="64"/>
        <v>2565.75</v>
      </c>
      <c r="G151" s="148">
        <f t="shared" si="64"/>
        <v>1940.75</v>
      </c>
      <c r="H151" s="148">
        <f t="shared" si="64"/>
        <v>1315.75</v>
      </c>
      <c r="I151" s="148">
        <f t="shared" si="64"/>
        <v>690.75</v>
      </c>
      <c r="J151" s="148">
        <f t="shared" si="64"/>
        <v>189.125</v>
      </c>
    </row>
    <row r="152" spans="1:10">
      <c r="B152" s="55" t="str">
        <f t="shared" si="60"/>
        <v>Bank overdrafts</v>
      </c>
      <c r="C152" s="63"/>
      <c r="D152" s="148">
        <f t="shared" ref="D152:J152" si="65">CHOOSE($C$145,D58,D61)*D136</f>
        <v>77719.75</v>
      </c>
      <c r="E152" s="148">
        <f t="shared" si="65"/>
        <v>42962</v>
      </c>
      <c r="F152" s="148">
        <f t="shared" si="65"/>
        <v>8668.5</v>
      </c>
      <c r="G152" s="148">
        <f t="shared" si="65"/>
        <v>0</v>
      </c>
      <c r="H152" s="148">
        <f t="shared" si="65"/>
        <v>0</v>
      </c>
      <c r="I152" s="148">
        <f t="shared" si="65"/>
        <v>0</v>
      </c>
      <c r="J152" s="148">
        <f t="shared" si="65"/>
        <v>0</v>
      </c>
    </row>
    <row r="153" spans="1:10">
      <c r="B153" s="55" t="str">
        <f t="shared" si="60"/>
        <v>Financial leases</v>
      </c>
      <c r="C153" s="63"/>
      <c r="D153" s="148">
        <f t="shared" ref="D153:J153" si="66">CHOOSE($C$145,D67,D70)*D137</f>
        <v>624.125</v>
      </c>
      <c r="E153" s="148">
        <f t="shared" si="66"/>
        <v>782.25</v>
      </c>
      <c r="F153" s="148">
        <f t="shared" si="66"/>
        <v>457.625</v>
      </c>
      <c r="G153" s="148">
        <f t="shared" si="66"/>
        <v>0</v>
      </c>
      <c r="H153" s="148">
        <f t="shared" si="66"/>
        <v>0</v>
      </c>
      <c r="I153" s="148">
        <f t="shared" si="66"/>
        <v>0</v>
      </c>
      <c r="J153" s="148">
        <f t="shared" si="66"/>
        <v>0</v>
      </c>
    </row>
    <row r="154" spans="1:10">
      <c r="B154" s="55" t="str">
        <f t="shared" si="60"/>
        <v>Related parties transactions</v>
      </c>
      <c r="C154" s="63"/>
      <c r="D154" s="148">
        <f t="shared" ref="D154:J154" si="67">CHOOSE($C$145,D76,D79)*D138</f>
        <v>99280.212500000009</v>
      </c>
      <c r="E154" s="148">
        <f t="shared" si="67"/>
        <v>99277.195000000007</v>
      </c>
      <c r="F154" s="148">
        <f t="shared" si="67"/>
        <v>0</v>
      </c>
      <c r="G154" s="148">
        <f t="shared" si="67"/>
        <v>0</v>
      </c>
      <c r="H154" s="148">
        <f t="shared" si="67"/>
        <v>0</v>
      </c>
      <c r="I154" s="148">
        <f t="shared" si="67"/>
        <v>0</v>
      </c>
      <c r="J154" s="148">
        <f t="shared" si="67"/>
        <v>0</v>
      </c>
    </row>
    <row r="155" spans="1:10">
      <c r="B155" s="55" t="str">
        <f t="shared" si="60"/>
        <v>NCN Class I due 2017</v>
      </c>
      <c r="C155" s="63"/>
      <c r="D155" s="148">
        <f>CHOOSE($C$145,D85,D88)*D139</f>
        <v>0</v>
      </c>
      <c r="E155" s="148">
        <f t="shared" ref="E155:J155" si="68">CHOOSE($C$145,E85,E88)*E139</f>
        <v>53897.952499999999</v>
      </c>
      <c r="F155" s="148">
        <f t="shared" si="68"/>
        <v>53897.952499999999</v>
      </c>
      <c r="G155" s="148">
        <f t="shared" si="68"/>
        <v>0</v>
      </c>
      <c r="H155" s="148">
        <f t="shared" si="68"/>
        <v>0</v>
      </c>
      <c r="I155" s="148">
        <f t="shared" si="68"/>
        <v>0</v>
      </c>
      <c r="J155" s="148">
        <f t="shared" si="68"/>
        <v>0</v>
      </c>
    </row>
    <row r="156" spans="1:10">
      <c r="B156" s="55" t="str">
        <f t="shared" si="60"/>
        <v>Repurchase agreement w/ haircut</v>
      </c>
      <c r="C156" s="63"/>
      <c r="D156" s="148">
        <f>CHOOSE($C$145,D94,D97)*D140</f>
        <v>0</v>
      </c>
      <c r="E156" s="148">
        <f t="shared" ref="E156:J156" si="69">CHOOSE($C$145,E94,E97)*E140</f>
        <v>0</v>
      </c>
      <c r="F156" s="148">
        <f t="shared" si="69"/>
        <v>0</v>
      </c>
      <c r="G156" s="148">
        <f t="shared" si="69"/>
        <v>0</v>
      </c>
      <c r="H156" s="148">
        <f t="shared" si="69"/>
        <v>0</v>
      </c>
      <c r="I156" s="148">
        <f t="shared" si="69"/>
        <v>0</v>
      </c>
      <c r="J156" s="148">
        <f t="shared" si="69"/>
        <v>0</v>
      </c>
    </row>
    <row r="157" spans="1:10">
      <c r="B157" s="55" t="str">
        <f t="shared" si="60"/>
        <v>IRSA CP 2023</v>
      </c>
      <c r="C157" s="63"/>
      <c r="D157" s="148">
        <f>CHOOSE($C$145,D103,D106)*D141</f>
        <v>0</v>
      </c>
      <c r="E157" s="148">
        <f t="shared" ref="E157:J157" si="70">CHOOSE($C$145,E103,E106)*E141</f>
        <v>228375</v>
      </c>
      <c r="F157" s="148">
        <f t="shared" si="70"/>
        <v>524475</v>
      </c>
      <c r="G157" s="148">
        <f t="shared" si="70"/>
        <v>641812.5</v>
      </c>
      <c r="H157" s="148">
        <f t="shared" si="70"/>
        <v>725287.5</v>
      </c>
      <c r="I157" s="148">
        <f t="shared" si="70"/>
        <v>783562.5</v>
      </c>
      <c r="J157" s="148">
        <f t="shared" si="70"/>
        <v>830182.5</v>
      </c>
    </row>
    <row r="158" spans="1:10" ht="17">
      <c r="B158" s="55" t="str">
        <f t="shared" si="60"/>
        <v>REVOLVER</v>
      </c>
      <c r="C158" s="63"/>
      <c r="D158" s="149">
        <f>CHOOSE($C$145,D111,D114)*D142</f>
        <v>0</v>
      </c>
      <c r="E158" s="149">
        <f t="shared" ref="E158:J158" si="71">CHOOSE($C$145,E111,E114)*E142</f>
        <v>0</v>
      </c>
      <c r="F158" s="149">
        <f t="shared" si="71"/>
        <v>0</v>
      </c>
      <c r="G158" s="149">
        <f t="shared" si="71"/>
        <v>0</v>
      </c>
      <c r="H158" s="149">
        <f t="shared" si="71"/>
        <v>0</v>
      </c>
      <c r="I158" s="149">
        <f t="shared" si="71"/>
        <v>0</v>
      </c>
      <c r="J158" s="149">
        <f t="shared" si="71"/>
        <v>0</v>
      </c>
    </row>
    <row r="159" spans="1:10" s="53" customFormat="1" ht="13">
      <c r="A159" s="53" t="str">
        <f>"Total "&amp;A147</f>
        <v>Total Interest Expense</v>
      </c>
      <c r="C159" s="65"/>
      <c r="D159" s="65">
        <f t="shared" ref="D159:J159" si="72">SUM(D148:D158)</f>
        <v>279980.35000000003</v>
      </c>
      <c r="E159" s="65">
        <f t="shared" si="72"/>
        <v>477702.5575</v>
      </c>
      <c r="F159" s="65">
        <f t="shared" si="72"/>
        <v>590064.82750000001</v>
      </c>
      <c r="G159" s="65">
        <f t="shared" si="72"/>
        <v>643753.25</v>
      </c>
      <c r="H159" s="65">
        <f t="shared" si="72"/>
        <v>726603.25</v>
      </c>
      <c r="I159" s="65">
        <f t="shared" si="72"/>
        <v>784253.25</v>
      </c>
      <c r="J159" s="65">
        <f t="shared" si="72"/>
        <v>830371.625</v>
      </c>
    </row>
    <row r="160" spans="1:10">
      <c r="D160" s="63"/>
      <c r="E160" s="63"/>
      <c r="F160" s="63"/>
      <c r="G160" s="63"/>
      <c r="H160" s="63"/>
      <c r="I160" s="63"/>
      <c r="J160" s="63"/>
    </row>
    <row r="161" spans="1:10">
      <c r="A161" s="60" t="s">
        <v>250</v>
      </c>
      <c r="B161" s="68"/>
      <c r="C161" s="80"/>
      <c r="D161" s="81">
        <f t="shared" ref="D161:J161" si="73">D159-D145</f>
        <v>279980.35000000003</v>
      </c>
      <c r="E161" s="81">
        <f t="shared" si="73"/>
        <v>477702.5575</v>
      </c>
      <c r="F161" s="81">
        <f t="shared" si="73"/>
        <v>590064.82750000001</v>
      </c>
      <c r="G161" s="81">
        <f t="shared" si="73"/>
        <v>643753.25</v>
      </c>
      <c r="H161" s="81">
        <f t="shared" si="73"/>
        <v>726603.25</v>
      </c>
      <c r="I161" s="81">
        <f t="shared" si="73"/>
        <v>784079.52500000002</v>
      </c>
      <c r="J161" s="81">
        <f t="shared" si="73"/>
        <v>830178.07499999995</v>
      </c>
    </row>
  </sheetData>
  <pageMargins left="0.7" right="0.7" top="0.75" bottom="0.75" header="0.3" footer="0.3"/>
  <pageSetup paperSize="9" orientation="portrait"/>
  <drawing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1"/>
  <dimension ref="A1:N53"/>
  <sheetViews>
    <sheetView workbookViewId="0">
      <selection activeCell="K37" sqref="K37"/>
    </sheetView>
  </sheetViews>
  <sheetFormatPr baseColWidth="10" defaultColWidth="8.83203125" defaultRowHeight="15"/>
  <cols>
    <col min="2" max="2" width="11.33203125" bestFit="1" customWidth="1"/>
    <col min="3" max="5" width="10.33203125" bestFit="1" customWidth="1"/>
    <col min="6" max="6" width="11.33203125" bestFit="1" customWidth="1"/>
    <col min="7" max="7" width="13.6640625" bestFit="1" customWidth="1"/>
    <col min="8" max="8" width="10.33203125" bestFit="1" customWidth="1"/>
    <col min="10" max="10" width="11.33203125" bestFit="1" customWidth="1"/>
    <col min="11" max="11" width="13.6640625" bestFit="1" customWidth="1"/>
    <col min="12" max="12" width="10.33203125" bestFit="1" customWidth="1"/>
    <col min="13" max="13" width="11.33203125" bestFit="1" customWidth="1"/>
    <col min="14" max="14" width="9.33203125" bestFit="1" customWidth="1"/>
  </cols>
  <sheetData>
    <row r="1" spans="1:14">
      <c r="A1" t="e">
        <f ca="1">_xll.RHistory("ARS=",".Timestamp;.Close","START:01-Jan-2012 END:31-Mar-2016 INTERVAL:1MO",,"NULL:PREVIOUS TSREPEAT:NO CH:Fd",B2)</f>
        <v>#NAME?</v>
      </c>
      <c r="F1" t="e">
        <f ca="1">_xll.RHistory("ARSCONT=",".Timestamp;.Close","START:01-Jan-2012 END:31-Mar-2016 INTERVAL:1MO",,"NULL:PREVIOUS TSREPEAT:NO CH:Fd",G2)</f>
        <v>#NAME?</v>
      </c>
    </row>
    <row r="2" spans="1:14">
      <c r="B2" t="s">
        <v>429</v>
      </c>
      <c r="C2" t="s">
        <v>430</v>
      </c>
      <c r="G2" t="s">
        <v>429</v>
      </c>
      <c r="H2" t="s">
        <v>430</v>
      </c>
      <c r="M2" t="s">
        <v>326</v>
      </c>
      <c r="N2" t="s">
        <v>435</v>
      </c>
    </row>
    <row r="3" spans="1:14">
      <c r="B3" s="304">
        <v>42460</v>
      </c>
      <c r="C3" s="227">
        <v>14.689</v>
      </c>
      <c r="D3" s="227">
        <f>AVERAGE(C3:C5)</f>
        <v>14.796966666666668</v>
      </c>
      <c r="E3" s="227">
        <f>AVERAGE(C3:C11)</f>
        <v>11.60138888888889</v>
      </c>
      <c r="G3" s="304">
        <v>42460</v>
      </c>
      <c r="H3" s="227">
        <v>14.6401</v>
      </c>
      <c r="I3" s="227">
        <f>AVERAGE(H3:H5)</f>
        <v>14.8088</v>
      </c>
      <c r="J3" s="227">
        <f>AVERAGE(H3:H11)</f>
        <v>14.092555555555554</v>
      </c>
      <c r="K3" s="304"/>
      <c r="L3" s="227">
        <v>18211.3</v>
      </c>
      <c r="M3" s="227">
        <f>L3/C12</f>
        <v>2001.9677465454504</v>
      </c>
      <c r="N3" s="227">
        <f>L3/H12</f>
        <v>1404.4559953111022</v>
      </c>
    </row>
    <row r="4" spans="1:14">
      <c r="B4" s="304">
        <v>42429</v>
      </c>
      <c r="C4" s="227">
        <v>15.815</v>
      </c>
      <c r="D4" s="227"/>
      <c r="E4" s="227"/>
      <c r="G4" s="304">
        <v>42429</v>
      </c>
      <c r="H4" s="227">
        <v>15.6557</v>
      </c>
      <c r="I4" s="227"/>
      <c r="J4" s="227"/>
      <c r="K4" s="304"/>
      <c r="L4" s="227"/>
    </row>
    <row r="5" spans="1:14">
      <c r="B5" s="304">
        <v>42400</v>
      </c>
      <c r="C5" s="227">
        <v>13.886900000000001</v>
      </c>
      <c r="D5" s="227"/>
      <c r="E5" s="227"/>
      <c r="G5" s="304">
        <v>42400</v>
      </c>
      <c r="H5" s="227">
        <v>14.130599999999999</v>
      </c>
      <c r="I5" s="227"/>
      <c r="J5" s="227"/>
      <c r="K5" s="304"/>
      <c r="L5" s="227"/>
      <c r="M5" s="227"/>
    </row>
    <row r="6" spans="1:14">
      <c r="B6" s="304">
        <v>42369</v>
      </c>
      <c r="C6" s="227">
        <v>12.9359</v>
      </c>
      <c r="D6" s="227">
        <f>AVERAGE(C6:C8)</f>
        <v>10.703233333333335</v>
      </c>
      <c r="E6" s="227"/>
      <c r="G6" s="304">
        <v>42369</v>
      </c>
      <c r="H6" s="227">
        <v>13.327199999999999</v>
      </c>
      <c r="I6" s="227">
        <f>AVERAGE(H6:H8)</f>
        <v>13.8241</v>
      </c>
      <c r="J6" s="227"/>
      <c r="K6" s="304"/>
      <c r="L6" s="227"/>
    </row>
    <row r="7" spans="1:14">
      <c r="B7" s="304">
        <v>42338</v>
      </c>
      <c r="C7" s="227">
        <v>9.6584000000000003</v>
      </c>
      <c r="D7" s="227"/>
      <c r="E7" s="227"/>
      <c r="G7" s="304">
        <v>42338</v>
      </c>
      <c r="H7" s="227">
        <v>14.3927</v>
      </c>
      <c r="I7" s="227"/>
      <c r="J7" s="227"/>
      <c r="K7" s="304"/>
      <c r="L7" s="227"/>
    </row>
    <row r="8" spans="1:14">
      <c r="B8" s="304">
        <v>42308</v>
      </c>
      <c r="C8" s="227">
        <v>9.5153999999999996</v>
      </c>
      <c r="D8" s="227"/>
      <c r="E8" s="227"/>
      <c r="G8" s="304">
        <v>42308</v>
      </c>
      <c r="H8" s="227">
        <v>13.7524</v>
      </c>
      <c r="I8" s="227"/>
      <c r="J8" s="227"/>
      <c r="K8" s="304"/>
      <c r="L8" s="227"/>
    </row>
    <row r="9" spans="1:14">
      <c r="B9" s="304">
        <v>42277</v>
      </c>
      <c r="C9" s="227">
        <v>9.4216999999999995</v>
      </c>
      <c r="D9" s="227">
        <f>AVERAGE(C9:C11)</f>
        <v>9.3039666666666658</v>
      </c>
      <c r="E9" s="227"/>
      <c r="G9" s="304">
        <v>42277</v>
      </c>
      <c r="H9" s="227">
        <v>13.8256</v>
      </c>
      <c r="I9" s="227">
        <f>AVERAGE(H9:H11)</f>
        <v>13.644766666666667</v>
      </c>
      <c r="J9" s="227"/>
      <c r="K9" s="304"/>
      <c r="L9" s="227"/>
    </row>
    <row r="10" spans="1:14">
      <c r="B10" s="304">
        <v>42247</v>
      </c>
      <c r="C10" s="227">
        <v>9.2966999999999995</v>
      </c>
      <c r="D10" s="227"/>
      <c r="E10" s="227"/>
      <c r="G10" s="304">
        <v>42247</v>
      </c>
      <c r="H10" s="227">
        <v>13.956899999999999</v>
      </c>
      <c r="K10" s="304"/>
      <c r="L10" s="227"/>
    </row>
    <row r="11" spans="1:14">
      <c r="B11" s="304">
        <v>42216</v>
      </c>
      <c r="C11" s="227">
        <v>9.1935000000000002</v>
      </c>
      <c r="D11" s="227"/>
      <c r="E11" s="227"/>
      <c r="G11" s="304">
        <v>42216</v>
      </c>
      <c r="H11" s="227">
        <v>13.1518</v>
      </c>
      <c r="K11" s="304"/>
      <c r="L11" s="227"/>
    </row>
    <row r="12" spans="1:14">
      <c r="B12" s="304">
        <v>42185</v>
      </c>
      <c r="C12" s="227">
        <v>9.0967000000000002</v>
      </c>
      <c r="D12" s="227"/>
      <c r="E12" s="227"/>
      <c r="G12" s="304">
        <v>42185</v>
      </c>
      <c r="H12" s="227">
        <v>12.966799999999999</v>
      </c>
      <c r="K12" s="304"/>
      <c r="L12" s="227"/>
    </row>
    <row r="13" spans="1:14">
      <c r="B13" s="304">
        <v>42155</v>
      </c>
      <c r="C13" s="227">
        <v>9.0015000000000001</v>
      </c>
      <c r="D13" s="227"/>
      <c r="E13" s="227"/>
      <c r="G13" s="304">
        <v>42155</v>
      </c>
      <c r="H13" s="227">
        <v>11.7462</v>
      </c>
      <c r="K13" s="304"/>
      <c r="L13" s="227"/>
    </row>
    <row r="14" spans="1:14">
      <c r="B14" s="304">
        <v>42124</v>
      </c>
      <c r="C14" s="227">
        <v>8.9178999999999995</v>
      </c>
      <c r="D14" s="227"/>
      <c r="E14" s="227"/>
      <c r="G14" s="304">
        <v>42124</v>
      </c>
      <c r="H14" s="227">
        <v>11.7807</v>
      </c>
      <c r="K14" s="304"/>
      <c r="L14" s="227"/>
    </row>
    <row r="15" spans="1:14">
      <c r="B15" s="304">
        <v>42094</v>
      </c>
      <c r="C15" s="227">
        <v>8.8155000000000001</v>
      </c>
      <c r="D15" s="227"/>
      <c r="E15" s="227"/>
      <c r="G15" s="304">
        <v>42094</v>
      </c>
      <c r="H15" s="227">
        <v>11.9887</v>
      </c>
      <c r="K15" s="304"/>
      <c r="L15" s="227"/>
    </row>
    <row r="16" spans="1:14">
      <c r="B16" s="304">
        <v>42063</v>
      </c>
      <c r="C16" s="227">
        <v>8.7200000000000006</v>
      </c>
      <c r="D16" s="227"/>
      <c r="E16" s="227"/>
      <c r="G16" s="304">
        <v>42063</v>
      </c>
      <c r="H16" s="227">
        <v>11.749599999999999</v>
      </c>
      <c r="K16" s="304"/>
      <c r="L16" s="227"/>
    </row>
    <row r="17" spans="2:12">
      <c r="B17" s="304">
        <v>42035</v>
      </c>
      <c r="C17" s="227">
        <v>8.6319999999999997</v>
      </c>
      <c r="D17" s="227"/>
      <c r="E17" s="227"/>
      <c r="G17" s="304">
        <v>42035</v>
      </c>
      <c r="H17" s="227">
        <v>12.120200000000001</v>
      </c>
      <c r="K17" s="304"/>
      <c r="L17" s="227"/>
    </row>
    <row r="18" spans="2:12">
      <c r="B18" s="304">
        <v>42004</v>
      </c>
      <c r="C18" s="227">
        <v>8.5402000000000005</v>
      </c>
      <c r="D18" s="227"/>
      <c r="E18" s="227"/>
      <c r="G18" s="304">
        <v>42004</v>
      </c>
      <c r="H18" s="227">
        <v>11.656499999999999</v>
      </c>
      <c r="K18" s="304"/>
      <c r="L18" s="227"/>
    </row>
    <row r="19" spans="2:12">
      <c r="B19" s="304">
        <v>41973</v>
      </c>
      <c r="C19" s="227">
        <v>8.5269999999999992</v>
      </c>
      <c r="D19" s="227"/>
      <c r="E19" s="227"/>
      <c r="G19" s="304">
        <v>41973</v>
      </c>
      <c r="H19" s="227">
        <v>11.8193</v>
      </c>
      <c r="K19" s="304"/>
      <c r="L19" s="227"/>
    </row>
    <row r="20" spans="2:12">
      <c r="B20" s="304">
        <v>41943</v>
      </c>
      <c r="C20" s="227">
        <v>8.5020000000000007</v>
      </c>
      <c r="D20" s="227"/>
      <c r="E20" s="227"/>
      <c r="G20" s="304">
        <v>41943</v>
      </c>
      <c r="H20" s="227">
        <v>13.2516</v>
      </c>
      <c r="K20" s="304"/>
      <c r="L20" s="227"/>
    </row>
    <row r="21" spans="2:12">
      <c r="B21" s="304">
        <v>41912</v>
      </c>
      <c r="C21" s="227">
        <v>8.43</v>
      </c>
      <c r="D21" s="227"/>
      <c r="E21" s="227"/>
      <c r="G21" s="304">
        <v>41912</v>
      </c>
      <c r="H21" s="227">
        <v>15.0219</v>
      </c>
      <c r="K21" s="304"/>
      <c r="L21" s="227"/>
    </row>
    <row r="22" spans="2:12">
      <c r="B22" s="304">
        <v>41882</v>
      </c>
      <c r="C22" s="227">
        <v>8.4002999999999997</v>
      </c>
      <c r="D22" s="227"/>
      <c r="E22" s="227"/>
      <c r="G22" s="304">
        <v>41882</v>
      </c>
      <c r="H22" s="227">
        <v>12.920400000000001</v>
      </c>
      <c r="K22" s="304"/>
      <c r="L22" s="227"/>
    </row>
    <row r="23" spans="2:12">
      <c r="B23" s="304">
        <v>41851</v>
      </c>
      <c r="C23" s="227">
        <v>8.2125000000000004</v>
      </c>
      <c r="D23" s="227"/>
      <c r="E23" s="227"/>
      <c r="G23" s="304">
        <v>41851</v>
      </c>
      <c r="H23" s="227">
        <v>9.8957999999999995</v>
      </c>
      <c r="K23" s="304"/>
      <c r="L23" s="227"/>
    </row>
    <row r="24" spans="2:12">
      <c r="B24" s="304">
        <v>41820</v>
      </c>
      <c r="C24" s="227">
        <v>8.1304999999999996</v>
      </c>
      <c r="D24" s="227"/>
      <c r="E24" s="227"/>
      <c r="G24" s="304">
        <v>41820</v>
      </c>
      <c r="H24" s="227">
        <v>10.125</v>
      </c>
      <c r="K24" s="304"/>
      <c r="L24" s="227"/>
    </row>
    <row r="25" spans="2:12">
      <c r="B25" s="304">
        <v>41790</v>
      </c>
      <c r="C25" s="227">
        <v>8.0760000000000005</v>
      </c>
      <c r="D25" s="227"/>
      <c r="E25" s="227"/>
      <c r="G25" s="304">
        <v>41790</v>
      </c>
      <c r="H25" s="227">
        <v>10.774900000000001</v>
      </c>
      <c r="K25" s="304"/>
      <c r="L25" s="227"/>
    </row>
    <row r="26" spans="2:12">
      <c r="B26" s="304">
        <v>41759</v>
      </c>
      <c r="C26" s="227">
        <v>7.9997999999999996</v>
      </c>
      <c r="D26" s="227"/>
      <c r="E26" s="227"/>
      <c r="G26" s="304">
        <v>41759</v>
      </c>
      <c r="H26" s="227">
        <v>9.8781999999999996</v>
      </c>
      <c r="K26" s="304"/>
      <c r="L26" s="227"/>
    </row>
    <row r="27" spans="2:12">
      <c r="B27" s="304">
        <v>41729</v>
      </c>
      <c r="C27" s="227">
        <v>8</v>
      </c>
      <c r="D27" s="227"/>
      <c r="E27" s="227"/>
      <c r="G27" s="304">
        <v>41729</v>
      </c>
      <c r="H27" s="227">
        <v>9.9635042580000004</v>
      </c>
      <c r="K27" s="304"/>
      <c r="L27" s="227"/>
    </row>
    <row r="28" spans="2:12">
      <c r="B28" s="304">
        <v>41698</v>
      </c>
      <c r="C28" s="227">
        <v>7.8845000000000001</v>
      </c>
      <c r="D28" s="227"/>
      <c r="E28" s="227"/>
      <c r="G28" s="304">
        <v>41698</v>
      </c>
      <c r="H28" s="227">
        <v>10.35586515</v>
      </c>
      <c r="K28" s="304"/>
      <c r="L28" s="227"/>
    </row>
    <row r="29" spans="2:12">
      <c r="B29" s="304">
        <v>41670</v>
      </c>
      <c r="C29" s="227">
        <v>8.0177999999999994</v>
      </c>
      <c r="D29" s="227"/>
      <c r="E29" s="227"/>
      <c r="G29" s="304">
        <v>41670</v>
      </c>
      <c r="H29" s="227">
        <v>11.97631762</v>
      </c>
      <c r="K29" s="304"/>
      <c r="L29" s="227"/>
    </row>
    <row r="30" spans="2:12">
      <c r="B30" s="304">
        <v>41639</v>
      </c>
      <c r="C30" s="227">
        <v>6.5170000000000003</v>
      </c>
      <c r="D30" s="227"/>
      <c r="E30" s="227"/>
      <c r="G30" s="304">
        <v>41639</v>
      </c>
      <c r="H30" s="227">
        <v>8.9152777780000001</v>
      </c>
      <c r="K30" s="304"/>
      <c r="L30" s="227"/>
    </row>
    <row r="31" spans="2:12">
      <c r="B31" s="304">
        <v>41608</v>
      </c>
      <c r="C31" s="227">
        <v>6.1398000000000001</v>
      </c>
      <c r="D31" s="227"/>
      <c r="E31" s="227"/>
      <c r="G31" s="304">
        <v>41608</v>
      </c>
      <c r="H31" s="227">
        <v>8.4439338540000008</v>
      </c>
      <c r="K31" s="304"/>
      <c r="L31" s="227"/>
    </row>
    <row r="32" spans="2:12">
      <c r="B32" s="304">
        <v>41578</v>
      </c>
      <c r="C32" s="227">
        <v>5.9071999999999996</v>
      </c>
      <c r="D32" s="227"/>
      <c r="E32" s="227"/>
      <c r="G32" s="304">
        <v>41578</v>
      </c>
      <c r="H32" s="227">
        <v>9.2638344359999998</v>
      </c>
      <c r="K32" s="304"/>
      <c r="L32" s="227"/>
    </row>
    <row r="33" spans="2:12">
      <c r="B33" s="304">
        <v>41547</v>
      </c>
      <c r="C33" s="227">
        <v>5.7897999999999996</v>
      </c>
      <c r="D33" s="227"/>
      <c r="E33" s="227"/>
      <c r="G33" s="304">
        <v>41547</v>
      </c>
      <c r="H33" s="227">
        <v>8.9341107869999998</v>
      </c>
      <c r="K33" s="304"/>
      <c r="L33" s="227"/>
    </row>
    <row r="34" spans="2:12">
      <c r="B34" s="304">
        <v>41517</v>
      </c>
      <c r="C34" s="227">
        <v>5.67</v>
      </c>
      <c r="D34" s="227"/>
      <c r="E34" s="227"/>
      <c r="G34" s="304">
        <v>41517</v>
      </c>
      <c r="H34" s="227">
        <v>8.9566844139999997</v>
      </c>
      <c r="K34" s="304"/>
      <c r="L34" s="227"/>
    </row>
    <row r="35" spans="2:12">
      <c r="B35" s="304">
        <v>41486</v>
      </c>
      <c r="C35" s="227">
        <v>5.5049999999999999</v>
      </c>
      <c r="D35" s="227"/>
      <c r="E35" s="227"/>
      <c r="G35" s="304">
        <v>41486</v>
      </c>
      <c r="H35" s="227">
        <v>8.2960361500000008</v>
      </c>
      <c r="K35" s="304"/>
      <c r="L35" s="227"/>
    </row>
    <row r="36" spans="2:12">
      <c r="B36" s="304">
        <v>41455</v>
      </c>
      <c r="C36" s="227">
        <v>5.3849999999999998</v>
      </c>
      <c r="D36" s="227"/>
      <c r="E36" s="227"/>
      <c r="G36" s="304">
        <v>41455</v>
      </c>
      <c r="H36" s="227">
        <v>7.7325579940000004</v>
      </c>
      <c r="K36" s="304"/>
      <c r="L36" s="227"/>
    </row>
    <row r="37" spans="2:12">
      <c r="B37" s="304">
        <v>41425</v>
      </c>
      <c r="C37" s="227">
        <v>5.2824999999999998</v>
      </c>
      <c r="D37" s="227"/>
      <c r="E37" s="227"/>
      <c r="G37" s="304">
        <v>41425</v>
      </c>
      <c r="H37" s="227">
        <v>8.5668103450000004</v>
      </c>
      <c r="K37" s="304"/>
      <c r="L37" s="227"/>
    </row>
    <row r="38" spans="2:12">
      <c r="B38" s="304">
        <v>41394</v>
      </c>
      <c r="C38" s="227">
        <v>5.1875</v>
      </c>
      <c r="D38" s="227"/>
      <c r="E38" s="227"/>
      <c r="G38" s="304">
        <v>41394</v>
      </c>
      <c r="H38" s="227">
        <v>9.2167700650000004</v>
      </c>
      <c r="K38" s="304"/>
      <c r="L38" s="227"/>
    </row>
    <row r="39" spans="2:12">
      <c r="B39" s="304">
        <v>41364</v>
      </c>
      <c r="C39" s="227">
        <v>5.1195000000000004</v>
      </c>
      <c r="D39" s="227"/>
      <c r="E39" s="227"/>
      <c r="G39" s="304">
        <v>41364</v>
      </c>
      <c r="H39" s="227">
        <v>8.5409750249999998</v>
      </c>
      <c r="K39" s="304"/>
      <c r="L39" s="227"/>
    </row>
    <row r="40" spans="2:12">
      <c r="B40" s="304">
        <v>41333</v>
      </c>
      <c r="C40" s="227">
        <v>5.0439999999999996</v>
      </c>
      <c r="D40" s="227"/>
      <c r="E40" s="227"/>
      <c r="G40" s="304">
        <v>41333</v>
      </c>
      <c r="H40" s="227">
        <v>8.0859338879999996</v>
      </c>
      <c r="K40" s="304"/>
      <c r="L40" s="227"/>
    </row>
    <row r="41" spans="2:12">
      <c r="B41" s="304">
        <v>41305</v>
      </c>
      <c r="C41" s="227">
        <v>4.9770000000000003</v>
      </c>
      <c r="D41" s="227"/>
      <c r="E41" s="227"/>
      <c r="G41" s="304">
        <v>41305</v>
      </c>
      <c r="H41" s="227">
        <v>7.7385058520000003</v>
      </c>
      <c r="K41" s="304"/>
      <c r="L41" s="227"/>
    </row>
    <row r="42" spans="2:12">
      <c r="B42" s="304">
        <v>41274</v>
      </c>
      <c r="C42" s="227">
        <v>4.915</v>
      </c>
      <c r="D42" s="227"/>
      <c r="E42" s="227"/>
      <c r="G42" s="304">
        <v>41274</v>
      </c>
      <c r="H42" s="227">
        <v>6.8499007939999998</v>
      </c>
      <c r="K42" s="304"/>
      <c r="L42" s="227"/>
    </row>
    <row r="43" spans="2:12">
      <c r="B43" s="304">
        <v>41243</v>
      </c>
      <c r="C43" s="227">
        <v>4.8360000000000003</v>
      </c>
      <c r="D43" s="227"/>
      <c r="E43" s="227"/>
      <c r="G43" s="304">
        <v>41243</v>
      </c>
      <c r="H43" s="227">
        <v>6.7626608189999997</v>
      </c>
      <c r="K43" s="304"/>
      <c r="L43" s="227"/>
    </row>
    <row r="44" spans="2:12">
      <c r="B44" s="304">
        <v>41213</v>
      </c>
      <c r="C44" s="227">
        <v>4.7625000000000002</v>
      </c>
      <c r="D44" s="227"/>
      <c r="E44" s="227"/>
      <c r="G44" s="304">
        <v>41213</v>
      </c>
      <c r="H44" s="227">
        <v>6.6259657719999998</v>
      </c>
      <c r="K44" s="304"/>
      <c r="L44" s="227"/>
    </row>
    <row r="45" spans="2:12">
      <c r="B45" s="304">
        <v>41182</v>
      </c>
      <c r="C45" s="227">
        <v>4.6950000000000003</v>
      </c>
      <c r="D45" s="227"/>
      <c r="E45" s="227"/>
      <c r="G45" s="304">
        <v>41182</v>
      </c>
      <c r="H45" s="227">
        <v>6.3025700929999999</v>
      </c>
      <c r="K45" s="304"/>
      <c r="L45" s="227"/>
    </row>
    <row r="46" spans="2:12">
      <c r="B46" s="304">
        <v>41152</v>
      </c>
      <c r="C46" s="227">
        <v>4.6375000000000002</v>
      </c>
      <c r="D46" s="227"/>
      <c r="E46" s="227"/>
      <c r="G46" s="304">
        <v>41152</v>
      </c>
      <c r="H46" s="227">
        <v>6.5577530949999998</v>
      </c>
      <c r="K46" s="304"/>
      <c r="L46" s="227"/>
    </row>
    <row r="47" spans="2:12">
      <c r="B47" s="304">
        <v>41121</v>
      </c>
      <c r="C47" s="227">
        <v>4.5849000000000002</v>
      </c>
      <c r="D47" s="227"/>
      <c r="E47" s="227"/>
      <c r="G47" s="304">
        <v>41121</v>
      </c>
      <c r="H47" s="227">
        <v>6.7850963159999997</v>
      </c>
      <c r="K47" s="304"/>
      <c r="L47" s="227"/>
    </row>
    <row r="48" spans="2:12">
      <c r="B48" s="304">
        <v>41090</v>
      </c>
      <c r="C48" s="227">
        <v>4.5269000000000004</v>
      </c>
      <c r="D48" s="227"/>
      <c r="E48" s="227"/>
      <c r="G48" s="304">
        <v>41090</v>
      </c>
      <c r="H48" s="227">
        <v>6.6405740929999997</v>
      </c>
      <c r="K48" s="304"/>
      <c r="L48" s="227"/>
    </row>
    <row r="49" spans="2:12">
      <c r="B49" s="304">
        <v>41060</v>
      </c>
      <c r="C49" s="227">
        <v>4.4679000000000002</v>
      </c>
      <c r="D49" s="227"/>
      <c r="E49" s="227"/>
      <c r="G49" s="304">
        <v>41060</v>
      </c>
      <c r="H49" s="227">
        <v>6.3223013469999998</v>
      </c>
      <c r="K49" s="304"/>
      <c r="L49" s="227"/>
    </row>
    <row r="50" spans="2:12">
      <c r="B50" s="304">
        <v>41029</v>
      </c>
      <c r="C50" s="227">
        <v>4.4095000000000004</v>
      </c>
      <c r="D50" s="227"/>
      <c r="E50" s="227"/>
      <c r="G50" s="304">
        <v>41029</v>
      </c>
      <c r="H50" s="227">
        <v>5.3410852709999999</v>
      </c>
      <c r="K50" s="304"/>
      <c r="L50" s="227"/>
    </row>
    <row r="51" spans="2:12">
      <c r="B51" s="304">
        <v>40999</v>
      </c>
      <c r="C51" s="227">
        <v>4.3769</v>
      </c>
      <c r="D51" s="227"/>
      <c r="E51" s="227"/>
      <c r="G51" s="304">
        <v>40999</v>
      </c>
      <c r="H51" s="227">
        <v>5.2291109630000001</v>
      </c>
      <c r="K51" s="304"/>
      <c r="L51" s="227"/>
    </row>
    <row r="52" spans="2:12">
      <c r="B52" s="304">
        <v>40968</v>
      </c>
      <c r="C52" s="227">
        <v>4.351</v>
      </c>
      <c r="D52" s="227"/>
      <c r="E52" s="227"/>
      <c r="G52" s="304">
        <v>40968</v>
      </c>
      <c r="H52" s="227">
        <v>4.8765714689999999</v>
      </c>
      <c r="K52" s="304"/>
      <c r="L52" s="227"/>
    </row>
    <row r="53" spans="2:12">
      <c r="B53" s="304">
        <v>40939</v>
      </c>
      <c r="C53" s="227">
        <v>4.33</v>
      </c>
      <c r="D53" s="227"/>
      <c r="E53" s="227"/>
      <c r="G53" s="304">
        <v>40939</v>
      </c>
      <c r="H53" s="227">
        <v>4.6390168970000003</v>
      </c>
      <c r="K53" s="304"/>
      <c r="L53" s="22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8</vt:i4>
      </vt:variant>
    </vt:vector>
  </HeadingPairs>
  <TitlesOfParts>
    <vt:vector size="34" baseType="lpstr">
      <vt:lpstr>IRSA NAV Calculation</vt:lpstr>
      <vt:lpstr>1. Model IS Annual</vt:lpstr>
      <vt:lpstr>2. Balance Modelo</vt:lpstr>
      <vt:lpstr>3. Modelo CFS</vt:lpstr>
      <vt:lpstr>4. Modelo DCF</vt:lpstr>
      <vt:lpstr>1. Data Beta</vt:lpstr>
      <vt:lpstr>2. Comps Data</vt:lpstr>
      <vt:lpstr>3. Ratio Valuation</vt:lpstr>
      <vt:lpstr>Blended Valuation</vt:lpstr>
      <vt:lpstr>1a. Shoppings Models</vt:lpstr>
      <vt:lpstr>Shopping Malls</vt:lpstr>
      <vt:lpstr>Portfolio - Shoppings</vt:lpstr>
      <vt:lpstr>USDARS</vt:lpstr>
      <vt:lpstr>1b. Offices and Others Models</vt:lpstr>
      <vt:lpstr>1a. Regresion Beta IRCP</vt:lpstr>
      <vt:lpstr>1b. Regresion Beta MERVAL</vt:lpstr>
      <vt:lpstr>Lipstick</vt:lpstr>
      <vt:lpstr>Shoppings</vt:lpstr>
      <vt:lpstr>Offices and Others</vt:lpstr>
      <vt:lpstr>NAV CAP</vt:lpstr>
      <vt:lpstr>Reported IS 2016-21</vt:lpstr>
      <vt:lpstr>Reported BS 2016-2021</vt:lpstr>
      <vt:lpstr>Reported CFS</vt:lpstr>
      <vt:lpstr>Reported Balance Sheet 2014-15</vt:lpstr>
      <vt:lpstr>Debt Sweep Annual</vt:lpstr>
      <vt:lpstr>ARS</vt:lpstr>
      <vt:lpstr>'Offices and Others'!Nombres</vt:lpstr>
      <vt:lpstr>Nombres</vt:lpstr>
      <vt:lpstr>'1. Model IS Annual'!Print_Area</vt:lpstr>
      <vt:lpstr>'1a. Shoppings Models'!Print_Area</vt:lpstr>
      <vt:lpstr>'2. Balance Modelo'!Print_Area</vt:lpstr>
      <vt:lpstr>'IRSA NAV Calculation'!Print_Area</vt:lpstr>
      <vt:lpstr>'Reported CFS'!Print_Area</vt:lpstr>
      <vt:lpstr>YesNo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Vazquez, Juan Manuel</dc:creator>
  <cp:lastModifiedBy>Microsoft Office User</cp:lastModifiedBy>
  <cp:lastPrinted>2016-07-19T15:01:48Z</cp:lastPrinted>
  <dcterms:created xsi:type="dcterms:W3CDTF">2016-02-25T15:01:02Z</dcterms:created>
  <dcterms:modified xsi:type="dcterms:W3CDTF">2022-09-03T13:52:26Z</dcterms:modified>
</cp:coreProperties>
</file>